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Questa_cartella_di_lavoro"/>
  <mc:AlternateContent xmlns:mc="http://schemas.openxmlformats.org/markup-compatibility/2006">
    <mc:Choice Requires="x15">
      <x15ac:absPath xmlns:x15ac="http://schemas.microsoft.com/office/spreadsheetml/2010/11/ac" url="C:\Users\gstanizzi\Documents\HD\DocSIN\Archivio\Seminari\Nuovo Progetto ECO\Gestione riliquidazione pensioni\"/>
    </mc:Choice>
  </mc:AlternateContent>
  <xr:revisionPtr revIDLastSave="0" documentId="13_ncr:1_{BE7A59AE-EA35-41CE-ABCA-5865BBF246BC}" xr6:coauthVersionLast="47" xr6:coauthVersionMax="47" xr10:uidLastSave="{00000000-0000-0000-0000-000000000000}"/>
  <bookViews>
    <workbookView xWindow="-120" yWindow="-120" windowWidth="29040" windowHeight="15840" tabRatio="928" activeTab="3" xr2:uid="{00000000-000D-0000-FFFF-FFFF00000000}"/>
  </bookViews>
  <sheets>
    <sheet name="cop" sheetId="20" r:id="rId1"/>
    <sheet name="CCNL" sheetId="19" r:id="rId2"/>
    <sheet name="Avvertenze" sheetId="30" r:id="rId3"/>
    <sheet name="Ricerca_Dati" sheetId="33" r:id="rId4"/>
    <sheet name="Tabella C1 CCNL 2019-2021" sheetId="43" r:id="rId5"/>
    <sheet name="Pre-Ultimo_Miglio" sheetId="42" state="hidden" r:id="rId6"/>
    <sheet name="Foglio2" sheetId="32" state="hidden" r:id="rId7"/>
    <sheet name="Base1" sheetId="40" state="hidden" r:id="rId8"/>
    <sheet name="Base2" sheetId="41" state="hidden" r:id="rId9"/>
    <sheet name="Base" sheetId="31" state="hidden" r:id="rId10"/>
    <sheet name="Ausiliari_Coll.Scol." sheetId="1" r:id="rId11"/>
    <sheet name="Ausiliari_Coll.Scol. 1^ Pos.Ec." sheetId="34" r:id="rId12"/>
    <sheet name="Collab._Tecnici" sheetId="7" r:id="rId13"/>
    <sheet name="Collab._Tecnici 1^ Pos.Ec." sheetId="35" r:id="rId14"/>
    <sheet name="Assistenti_Tecnici" sheetId="21" r:id="rId15"/>
    <sheet name="Assistenti_Tecnici 1^ Pos.Ec." sheetId="36" r:id="rId16"/>
    <sheet name="Assistenti_Tecnici 2^ Pos.Ec." sheetId="38" r:id="rId17"/>
    <sheet name="Assistenti_Amm.vo" sheetId="22" r:id="rId18"/>
    <sheet name="Assistenti_Amm.vo 1^ Pos.Ec." sheetId="37" r:id="rId19"/>
    <sheet name="Assistenti_Amm.vo 2^ Pos.Ec." sheetId="39" r:id="rId20"/>
    <sheet name="Resp_Coord_Amm.vo" sheetId="23" r:id="rId21"/>
    <sheet name="Direttore_Amm.vo" sheetId="24" r:id="rId22"/>
    <sheet name="Doc_mat_elem.re" sheetId="25" r:id="rId23"/>
    <sheet name="Doc_scuola_media" sheetId="27" r:id="rId24"/>
    <sheet name="Doc_dipl_scuola_sec." sheetId="26" r:id="rId25"/>
    <sheet name="Doc_laureati_scuola_sec." sheetId="28" r:id="rId26"/>
    <sheet name="Direttivi_capi_ist." sheetId="29" r:id="rId27"/>
  </sheets>
  <definedNames>
    <definedName name="_xlnm.Print_Area" localSheetId="17">Assistenti_Amm.vo!$A$1:$Q$835</definedName>
    <definedName name="_xlnm.Print_Area" localSheetId="18">'Assistenti_Amm.vo 1^ Pos.Ec.'!$A$1:$Q$265</definedName>
    <definedName name="_xlnm.Print_Area" localSheetId="19">'Assistenti_Amm.vo 2^ Pos.Ec.'!$A$1:$Q$289</definedName>
    <definedName name="_xlnm.Print_Area" localSheetId="14">Assistenti_Tecnici!$A$1:$Q$835</definedName>
    <definedName name="_xlnm.Print_Area" localSheetId="15">'Assistenti_Tecnici 1^ Pos.Ec.'!$A$1:$Q$289</definedName>
    <definedName name="_xlnm.Print_Area" localSheetId="16">'Assistenti_Tecnici 2^ Pos.Ec.'!$A$1:$Q$289</definedName>
    <definedName name="_xlnm.Print_Area" localSheetId="10">'Ausiliari_Coll.Scol.'!$A$1:$Q$834</definedName>
    <definedName name="_xlnm.Print_Area" localSheetId="11">'Ausiliari_Coll.Scol. 1^ Pos.Ec.'!$A$1:$Q$288</definedName>
    <definedName name="_xlnm.Print_Area" localSheetId="2">Avvertenze!$A$1:$P$33</definedName>
    <definedName name="_xlnm.Print_Area" localSheetId="9">Base!$C$1:$S$822</definedName>
    <definedName name="_xlnm.Print_Area" localSheetId="7">Base1!$C$1:$S$258</definedName>
    <definedName name="_xlnm.Print_Area" localSheetId="8">Base2!$C$1:$S$258</definedName>
    <definedName name="_xlnm.Print_Area" localSheetId="1">CCNL!$A$1:$O$96</definedName>
    <definedName name="_xlnm.Print_Area" localSheetId="12">'Collab._Tecnici'!$A$1:$Q$834</definedName>
    <definedName name="_xlnm.Print_Area" localSheetId="13">'Collab._Tecnici 1^ Pos.Ec.'!$A$1:$Q$288</definedName>
    <definedName name="_xlnm.Print_Area" localSheetId="26">Direttivi_capi_ist.!$A$1:$Q$481</definedName>
    <definedName name="_xlnm.Print_Area" localSheetId="21">Direttore_Amm.vo!$A$468:$Q$846</definedName>
    <definedName name="_xlnm.Print_Area" localSheetId="24">Doc_dipl_scuola_sec.!$A$1:$Q$838</definedName>
    <definedName name="_xlnm.Print_Area" localSheetId="25">Doc_laureati_scuola_sec.!$A$1:$Q$856</definedName>
    <definedName name="_xlnm.Print_Area" localSheetId="22">Doc_mat_elem.re!$A$1:$Q$838</definedName>
    <definedName name="_xlnm.Print_Area" localSheetId="23">Doc_scuola_media!$A$1:$Q$838</definedName>
    <definedName name="_xlnm.Print_Area" localSheetId="20">'Resp_Coord_Amm.vo'!$A$1:$Q$835</definedName>
    <definedName name="_xlnm.Print_Titles" localSheetId="17">Assistenti_Amm.vo!$1:$5</definedName>
    <definedName name="_xlnm.Print_Titles" localSheetId="18">'Assistenti_Amm.vo 1^ Pos.Ec.'!$1:$5</definedName>
    <definedName name="_xlnm.Print_Titles" localSheetId="19">'Assistenti_Amm.vo 2^ Pos.Ec.'!$1:$5</definedName>
    <definedName name="_xlnm.Print_Titles" localSheetId="14">Assistenti_Tecnici!$1:$5</definedName>
    <definedName name="_xlnm.Print_Titles" localSheetId="15">'Assistenti_Tecnici 1^ Pos.Ec.'!$1:$5</definedName>
    <definedName name="_xlnm.Print_Titles" localSheetId="16">'Assistenti_Tecnici 2^ Pos.Ec.'!$1:$5</definedName>
    <definedName name="_xlnm.Print_Titles" localSheetId="10">'Ausiliari_Coll.Scol.'!$1:$5</definedName>
    <definedName name="_xlnm.Print_Titles" localSheetId="11">'Ausiliari_Coll.Scol. 1^ Pos.Ec.'!$1:$5</definedName>
    <definedName name="_xlnm.Print_Titles" localSheetId="9">Base!$1:$5</definedName>
    <definedName name="_xlnm.Print_Titles" localSheetId="7">Base1!$1:$5</definedName>
    <definedName name="_xlnm.Print_Titles" localSheetId="8">Base2!$1:$5</definedName>
    <definedName name="_xlnm.Print_Titles" localSheetId="12">'Collab._Tecnici'!$1:$5</definedName>
    <definedName name="_xlnm.Print_Titles" localSheetId="13">'Collab._Tecnici 1^ Pos.Ec.'!$1:$5</definedName>
    <definedName name="_xlnm.Print_Titles" localSheetId="26">Direttivi_capi_ist.!$1:$5</definedName>
    <definedName name="_xlnm.Print_Titles" localSheetId="21">Direttore_Amm.vo!$1:$5</definedName>
    <definedName name="_xlnm.Print_Titles" localSheetId="24">Doc_dipl_scuola_sec.!$1:$5</definedName>
    <definedName name="_xlnm.Print_Titles" localSheetId="25">Doc_laureati_scuola_sec.!$1:$5</definedName>
    <definedName name="_xlnm.Print_Titles" localSheetId="22">Doc_mat_elem.re!$1:$5</definedName>
    <definedName name="_xlnm.Print_Titles" localSheetId="23">Doc_scuola_media!$1:$5</definedName>
    <definedName name="_xlnm.Print_Titles" localSheetId="20">'Resp_Coord_Amm.vo'!$1:$5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23" i="43" l="1"/>
  <c r="E123" i="43" s="1"/>
  <c r="F122" i="43"/>
  <c r="E122" i="43"/>
  <c r="F121" i="43"/>
  <c r="E121" i="43" s="1"/>
  <c r="F120" i="43"/>
  <c r="E120" i="43" s="1"/>
  <c r="F119" i="43"/>
  <c r="E119" i="43" s="1"/>
  <c r="F118" i="43"/>
  <c r="E118" i="43"/>
  <c r="F109" i="43"/>
  <c r="E109" i="43" s="1"/>
  <c r="F108" i="43"/>
  <c r="E108" i="43" s="1"/>
  <c r="F107" i="43"/>
  <c r="E107" i="43" s="1"/>
  <c r="F106" i="43"/>
  <c r="E106" i="43"/>
  <c r="F105" i="43"/>
  <c r="E105" i="43" s="1"/>
  <c r="F104" i="43"/>
  <c r="E104" i="43" s="1"/>
  <c r="F95" i="43"/>
  <c r="E95" i="43" s="1"/>
  <c r="F94" i="43"/>
  <c r="E94" i="43"/>
  <c r="F93" i="43"/>
  <c r="E93" i="43" s="1"/>
  <c r="F92" i="43"/>
  <c r="E92" i="43" s="1"/>
  <c r="F91" i="43"/>
  <c r="E91" i="43" s="1"/>
  <c r="F90" i="43"/>
  <c r="E90" i="43"/>
  <c r="F81" i="43"/>
  <c r="E81" i="43" s="1"/>
  <c r="F80" i="43"/>
  <c r="E80" i="43" s="1"/>
  <c r="F79" i="43"/>
  <c r="E79" i="43" s="1"/>
  <c r="F78" i="43"/>
  <c r="E78" i="43"/>
  <c r="F77" i="43"/>
  <c r="E77" i="43" s="1"/>
  <c r="F76" i="43"/>
  <c r="E76" i="43" s="1"/>
  <c r="F67" i="43"/>
  <c r="E67" i="43" s="1"/>
  <c r="F66" i="43"/>
  <c r="E66" i="43"/>
  <c r="F65" i="43"/>
  <c r="E65" i="43" s="1"/>
  <c r="F64" i="43"/>
  <c r="E64" i="43" s="1"/>
  <c r="F63" i="43"/>
  <c r="E63" i="43" s="1"/>
  <c r="F62" i="43"/>
  <c r="E62" i="43"/>
  <c r="F53" i="43"/>
  <c r="E53" i="43" s="1"/>
  <c r="F52" i="43"/>
  <c r="E52" i="43" s="1"/>
  <c r="F51" i="43"/>
  <c r="E51" i="43" s="1"/>
  <c r="F50" i="43"/>
  <c r="E50" i="43"/>
  <c r="F49" i="43"/>
  <c r="E49" i="43" s="1"/>
  <c r="F48" i="43"/>
  <c r="E48" i="43" s="1"/>
  <c r="F39" i="43"/>
  <c r="E39" i="43" s="1"/>
  <c r="F38" i="43"/>
  <c r="E38" i="43"/>
  <c r="F37" i="43"/>
  <c r="E37" i="43" s="1"/>
  <c r="F36" i="43"/>
  <c r="E36" i="43" s="1"/>
  <c r="F35" i="43"/>
  <c r="E35" i="43" s="1"/>
  <c r="F34" i="43"/>
  <c r="E34" i="43"/>
  <c r="F25" i="43"/>
  <c r="E25" i="43" s="1"/>
  <c r="F24" i="43"/>
  <c r="E24" i="43" s="1"/>
  <c r="F23" i="43"/>
  <c r="E23" i="43" s="1"/>
  <c r="F22" i="43"/>
  <c r="E22" i="43"/>
  <c r="F21" i="43"/>
  <c r="E21" i="43" s="1"/>
  <c r="F20" i="43"/>
  <c r="E20" i="43" s="1"/>
  <c r="F11" i="43"/>
  <c r="E11" i="43" s="1"/>
  <c r="F10" i="43"/>
  <c r="E10" i="43"/>
  <c r="F9" i="43"/>
  <c r="E9" i="43" s="1"/>
  <c r="F8" i="43"/>
  <c r="E8" i="43" s="1"/>
  <c r="F7" i="43"/>
  <c r="E7" i="43" s="1"/>
  <c r="F6" i="43"/>
  <c r="E6" i="43"/>
  <c r="W278" i="41" l="1"/>
  <c r="W276" i="41"/>
  <c r="W274" i="41"/>
  <c r="W272" i="41"/>
  <c r="W270" i="41"/>
  <c r="W268" i="41"/>
  <c r="W266" i="41"/>
  <c r="W264" i="41"/>
  <c r="W262" i="41"/>
  <c r="W260" i="41"/>
  <c r="W258" i="41"/>
  <c r="W256" i="41"/>
  <c r="W254" i="41"/>
  <c r="W252" i="41"/>
  <c r="W250" i="41"/>
  <c r="W248" i="41"/>
  <c r="W246" i="41"/>
  <c r="W244" i="41"/>
  <c r="W242" i="41"/>
  <c r="W240" i="41"/>
  <c r="W238" i="41"/>
  <c r="W236" i="41"/>
  <c r="W234" i="41"/>
  <c r="W232" i="41"/>
  <c r="W230" i="41"/>
  <c r="W228" i="41"/>
  <c r="W226" i="41"/>
  <c r="W224" i="41"/>
  <c r="W222" i="41"/>
  <c r="W220" i="41"/>
  <c r="W218" i="41"/>
  <c r="W216" i="41"/>
  <c r="W214" i="41"/>
  <c r="W212" i="41"/>
  <c r="W210" i="41"/>
  <c r="W208" i="41"/>
  <c r="D270" i="41"/>
  <c r="C268" i="41"/>
  <c r="C270" i="41" s="1"/>
  <c r="B268" i="41" s="1"/>
  <c r="B269" i="41" s="1"/>
  <c r="B270" i="41" s="1"/>
  <c r="B271" i="41" s="1"/>
  <c r="B272" i="41" s="1"/>
  <c r="B273" i="41" s="1"/>
  <c r="B274" i="41" s="1"/>
  <c r="B275" i="41" s="1"/>
  <c r="B276" i="41" s="1"/>
  <c r="B277" i="41" s="1"/>
  <c r="B278" i="41" s="1"/>
  <c r="B279" i="41" s="1"/>
  <c r="D258" i="41"/>
  <c r="C256" i="41"/>
  <c r="C258" i="41" s="1"/>
  <c r="B256" i="41" s="1"/>
  <c r="B257" i="41" s="1"/>
  <c r="B258" i="41" s="1"/>
  <c r="B259" i="41" s="1"/>
  <c r="B260" i="41" s="1"/>
  <c r="B261" i="41" s="1"/>
  <c r="B262" i="41" s="1"/>
  <c r="B263" i="41" s="1"/>
  <c r="B264" i="41" s="1"/>
  <c r="B265" i="41" s="1"/>
  <c r="B266" i="41" s="1"/>
  <c r="B267" i="41" s="1"/>
  <c r="D246" i="41"/>
  <c r="C246" i="41"/>
  <c r="B244" i="41" s="1"/>
  <c r="B245" i="41" s="1"/>
  <c r="B246" i="41" s="1"/>
  <c r="B247" i="41" s="1"/>
  <c r="B248" i="41" s="1"/>
  <c r="B249" i="41" s="1"/>
  <c r="B250" i="41" s="1"/>
  <c r="B251" i="41" s="1"/>
  <c r="B252" i="41" s="1"/>
  <c r="B253" i="41" s="1"/>
  <c r="B254" i="41" s="1"/>
  <c r="B255" i="41" s="1"/>
  <c r="C244" i="41"/>
  <c r="D234" i="41"/>
  <c r="C234" i="41"/>
  <c r="B232" i="41" s="1"/>
  <c r="B233" i="41" s="1"/>
  <c r="B234" i="41" s="1"/>
  <c r="B235" i="41" s="1"/>
  <c r="B236" i="41" s="1"/>
  <c r="B237" i="41" s="1"/>
  <c r="B238" i="41" s="1"/>
  <c r="B239" i="41" s="1"/>
  <c r="B240" i="41" s="1"/>
  <c r="B241" i="41" s="1"/>
  <c r="B242" i="41" s="1"/>
  <c r="B243" i="41" s="1"/>
  <c r="C232" i="41"/>
  <c r="D222" i="41"/>
  <c r="C222" i="41"/>
  <c r="C220" i="41"/>
  <c r="D210" i="41"/>
  <c r="C210" i="41"/>
  <c r="B208" i="41" s="1"/>
  <c r="B209" i="41" s="1"/>
  <c r="B210" i="41" s="1"/>
  <c r="B211" i="41" s="1"/>
  <c r="B212" i="41" s="1"/>
  <c r="B213" i="41" s="1"/>
  <c r="B214" i="41" s="1"/>
  <c r="B215" i="41" s="1"/>
  <c r="B216" i="41" s="1"/>
  <c r="B217" i="41" s="1"/>
  <c r="B218" i="41" s="1"/>
  <c r="B219" i="41" s="1"/>
  <c r="C208" i="41"/>
  <c r="B220" i="41"/>
  <c r="B221" i="41" s="1"/>
  <c r="B222" i="41" s="1"/>
  <c r="B223" i="41" s="1"/>
  <c r="B224" i="41" s="1"/>
  <c r="B225" i="41" s="1"/>
  <c r="B226" i="41" s="1"/>
  <c r="B227" i="41" s="1"/>
  <c r="B228" i="41" s="1"/>
  <c r="B229" i="41" s="1"/>
  <c r="B230" i="41" s="1"/>
  <c r="B231" i="41" s="1"/>
  <c r="D198" i="41"/>
  <c r="W278" i="40"/>
  <c r="W276" i="40"/>
  <c r="W274" i="40"/>
  <c r="W272" i="40"/>
  <c r="W270" i="40"/>
  <c r="W268" i="40"/>
  <c r="W266" i="40"/>
  <c r="W264" i="40"/>
  <c r="W262" i="40"/>
  <c r="W260" i="40"/>
  <c r="W258" i="40"/>
  <c r="W256" i="40"/>
  <c r="W254" i="40"/>
  <c r="W252" i="40"/>
  <c r="W250" i="40"/>
  <c r="W248" i="40"/>
  <c r="W246" i="40"/>
  <c r="W244" i="40"/>
  <c r="W242" i="40"/>
  <c r="W240" i="40"/>
  <c r="W238" i="40"/>
  <c r="W236" i="40"/>
  <c r="W234" i="40"/>
  <c r="W232" i="40"/>
  <c r="W230" i="40"/>
  <c r="W228" i="40"/>
  <c r="W226" i="40"/>
  <c r="W224" i="40"/>
  <c r="W222" i="40"/>
  <c r="W220" i="40"/>
  <c r="W218" i="40"/>
  <c r="W216" i="40"/>
  <c r="W214" i="40"/>
  <c r="W212" i="40"/>
  <c r="W210" i="40"/>
  <c r="W208" i="40"/>
  <c r="D270" i="40"/>
  <c r="D258" i="40"/>
  <c r="C268" i="40" s="1"/>
  <c r="C270" i="40" s="1"/>
  <c r="B268" i="40" s="1"/>
  <c r="B269" i="40" s="1"/>
  <c r="B270" i="40" s="1"/>
  <c r="B271" i="40" s="1"/>
  <c r="B272" i="40" s="1"/>
  <c r="B273" i="40" s="1"/>
  <c r="B274" i="40" s="1"/>
  <c r="B275" i="40" s="1"/>
  <c r="B276" i="40" s="1"/>
  <c r="B277" i="40" s="1"/>
  <c r="B278" i="40" s="1"/>
  <c r="B279" i="40" s="1"/>
  <c r="C256" i="40"/>
  <c r="C258" i="40" s="1"/>
  <c r="B256" i="40" s="1"/>
  <c r="B257" i="40" s="1"/>
  <c r="B258" i="40" s="1"/>
  <c r="B259" i="40" s="1"/>
  <c r="B260" i="40" s="1"/>
  <c r="B261" i="40" s="1"/>
  <c r="B262" i="40" s="1"/>
  <c r="B263" i="40" s="1"/>
  <c r="B264" i="40" s="1"/>
  <c r="B265" i="40" s="1"/>
  <c r="B266" i="40" s="1"/>
  <c r="B267" i="40" s="1"/>
  <c r="D246" i="40"/>
  <c r="C246" i="40"/>
  <c r="B244" i="40" s="1"/>
  <c r="B245" i="40" s="1"/>
  <c r="B246" i="40" s="1"/>
  <c r="B247" i="40" s="1"/>
  <c r="B248" i="40" s="1"/>
  <c r="B249" i="40" s="1"/>
  <c r="B250" i="40" s="1"/>
  <c r="B251" i="40" s="1"/>
  <c r="B252" i="40" s="1"/>
  <c r="B253" i="40" s="1"/>
  <c r="B254" i="40" s="1"/>
  <c r="B255" i="40" s="1"/>
  <c r="C244" i="40"/>
  <c r="D234" i="40"/>
  <c r="C232" i="40"/>
  <c r="C234" i="40" s="1"/>
  <c r="B232" i="40" s="1"/>
  <c r="B233" i="40" s="1"/>
  <c r="B234" i="40" s="1"/>
  <c r="B235" i="40" s="1"/>
  <c r="B236" i="40" s="1"/>
  <c r="B237" i="40" s="1"/>
  <c r="B238" i="40" s="1"/>
  <c r="B239" i="40" s="1"/>
  <c r="B240" i="40" s="1"/>
  <c r="B241" i="40" s="1"/>
  <c r="B242" i="40" s="1"/>
  <c r="B243" i="40" s="1"/>
  <c r="D222" i="40"/>
  <c r="C220" i="40"/>
  <c r="C222" i="40" s="1"/>
  <c r="B220" i="40" s="1"/>
  <c r="B221" i="40" s="1"/>
  <c r="B222" i="40" s="1"/>
  <c r="B223" i="40" s="1"/>
  <c r="B224" i="40" s="1"/>
  <c r="B225" i="40" s="1"/>
  <c r="B226" i="40" s="1"/>
  <c r="B227" i="40" s="1"/>
  <c r="B228" i="40" s="1"/>
  <c r="B229" i="40" s="1"/>
  <c r="B230" i="40" s="1"/>
  <c r="B231" i="40" s="1"/>
  <c r="D210" i="40"/>
  <c r="C210" i="40"/>
  <c r="C208" i="40"/>
  <c r="B208" i="40"/>
  <c r="B209" i="40" s="1"/>
  <c r="B210" i="40" s="1"/>
  <c r="B211" i="40" s="1"/>
  <c r="B212" i="40" s="1"/>
  <c r="B213" i="40" s="1"/>
  <c r="B214" i="40" s="1"/>
  <c r="B215" i="40" s="1"/>
  <c r="B216" i="40" s="1"/>
  <c r="B217" i="40" s="1"/>
  <c r="B218" i="40" s="1"/>
  <c r="B219" i="40" s="1"/>
  <c r="D198" i="40"/>
  <c r="R39" i="32"/>
  <c r="R38" i="32"/>
  <c r="S38" i="32"/>
  <c r="S39" i="32" s="1"/>
  <c r="S40" i="32" s="1"/>
  <c r="S41" i="32" s="1"/>
  <c r="S42" i="32" s="1"/>
  <c r="S43" i="32" s="1"/>
  <c r="P38" i="32"/>
  <c r="P39" i="32" s="1"/>
  <c r="P40" i="32" s="1"/>
  <c r="P41" i="32" s="1"/>
  <c r="P42" i="32" s="1"/>
  <c r="P43" i="32" s="1"/>
  <c r="B833" i="31"/>
  <c r="B834" i="31" s="1"/>
  <c r="B835" i="31" s="1"/>
  <c r="B836" i="31" s="1"/>
  <c r="B837" i="31" s="1"/>
  <c r="B838" i="31" s="1"/>
  <c r="B839" i="31" s="1"/>
  <c r="B840" i="31" s="1"/>
  <c r="B841" i="31" s="1"/>
  <c r="B842" i="31" s="1"/>
  <c r="B843" i="31" s="1"/>
  <c r="B832" i="31"/>
  <c r="B820" i="31"/>
  <c r="B821" i="31" s="1"/>
  <c r="B822" i="31" s="1"/>
  <c r="B823" i="31" s="1"/>
  <c r="B824" i="31" s="1"/>
  <c r="B825" i="31" s="1"/>
  <c r="B826" i="31" s="1"/>
  <c r="B827" i="31" s="1"/>
  <c r="B828" i="31" s="1"/>
  <c r="B829" i="31" s="1"/>
  <c r="B830" i="31" s="1"/>
  <c r="B831" i="31" s="1"/>
  <c r="B809" i="31"/>
  <c r="B810" i="31" s="1"/>
  <c r="B811" i="31" s="1"/>
  <c r="B812" i="31" s="1"/>
  <c r="B813" i="31" s="1"/>
  <c r="B814" i="31" s="1"/>
  <c r="B815" i="31" s="1"/>
  <c r="B816" i="31" s="1"/>
  <c r="B817" i="31" s="1"/>
  <c r="B818" i="31" s="1"/>
  <c r="B819" i="31" s="1"/>
  <c r="B808" i="31"/>
  <c r="B796" i="31"/>
  <c r="B797" i="31" s="1"/>
  <c r="B798" i="31" s="1"/>
  <c r="B799" i="31" s="1"/>
  <c r="B800" i="31" s="1"/>
  <c r="B801" i="31" s="1"/>
  <c r="B802" i="31" s="1"/>
  <c r="B803" i="31" s="1"/>
  <c r="B804" i="31" s="1"/>
  <c r="B805" i="31" s="1"/>
  <c r="B806" i="31" s="1"/>
  <c r="B807" i="31" s="1"/>
  <c r="B785" i="31"/>
  <c r="B786" i="31" s="1"/>
  <c r="B787" i="31" s="1"/>
  <c r="B788" i="31" s="1"/>
  <c r="B789" i="31" s="1"/>
  <c r="B790" i="31" s="1"/>
  <c r="B791" i="31" s="1"/>
  <c r="B792" i="31" s="1"/>
  <c r="B793" i="31" s="1"/>
  <c r="B794" i="31" s="1"/>
  <c r="B795" i="31" s="1"/>
  <c r="B784" i="31"/>
  <c r="B772" i="31"/>
  <c r="B773" i="31" s="1"/>
  <c r="B774" i="31" s="1"/>
  <c r="B775" i="31" s="1"/>
  <c r="B776" i="31" s="1"/>
  <c r="B777" i="31" s="1"/>
  <c r="B778" i="31" s="1"/>
  <c r="B779" i="31" s="1"/>
  <c r="B780" i="31" s="1"/>
  <c r="B781" i="31" s="1"/>
  <c r="B782" i="31" s="1"/>
  <c r="B783" i="31" s="1"/>
  <c r="W842" i="31"/>
  <c r="W840" i="31"/>
  <c r="W838" i="31"/>
  <c r="W836" i="31"/>
  <c r="W834" i="31"/>
  <c r="W832" i="31"/>
  <c r="W830" i="31"/>
  <c r="W828" i="31"/>
  <c r="W826" i="31"/>
  <c r="W824" i="31"/>
  <c r="W822" i="31"/>
  <c r="W820" i="31"/>
  <c r="W818" i="31"/>
  <c r="W816" i="31"/>
  <c r="W814" i="31"/>
  <c r="W812" i="31"/>
  <c r="W810" i="31"/>
  <c r="W808" i="31"/>
  <c r="W806" i="31"/>
  <c r="W804" i="31"/>
  <c r="W802" i="31"/>
  <c r="W800" i="31"/>
  <c r="W798" i="31"/>
  <c r="W796" i="31"/>
  <c r="W794" i="31"/>
  <c r="W792" i="31"/>
  <c r="W790" i="31"/>
  <c r="W788" i="31"/>
  <c r="W786" i="31"/>
  <c r="W784" i="31"/>
  <c r="W782" i="31"/>
  <c r="W780" i="31"/>
  <c r="W778" i="31"/>
  <c r="W776" i="31"/>
  <c r="W774" i="31"/>
  <c r="W772" i="31"/>
  <c r="D834" i="31"/>
  <c r="C832" i="31"/>
  <c r="C834" i="31" s="1"/>
  <c r="D822" i="31"/>
  <c r="C820" i="31"/>
  <c r="C822" i="31" s="1"/>
  <c r="D810" i="31"/>
  <c r="C810" i="31"/>
  <c r="C808" i="31"/>
  <c r="D798" i="31"/>
  <c r="C796" i="31"/>
  <c r="C798" i="31" s="1"/>
  <c r="D786" i="31"/>
  <c r="C784" i="31"/>
  <c r="C786" i="31" s="1"/>
  <c r="D774" i="31"/>
  <c r="C772" i="31"/>
  <c r="C774" i="31" s="1"/>
  <c r="D762" i="31"/>
  <c r="K287" i="39"/>
  <c r="K288" i="39" s="1"/>
  <c r="I255" i="39"/>
  <c r="I253" i="39"/>
  <c r="I251" i="39"/>
  <c r="I249" i="39"/>
  <c r="I247" i="39"/>
  <c r="I245" i="39"/>
  <c r="P244" i="39"/>
  <c r="P246" i="39" s="1"/>
  <c r="P243" i="39"/>
  <c r="I243" i="39"/>
  <c r="P241" i="39"/>
  <c r="I241" i="39"/>
  <c r="P239" i="39"/>
  <c r="I239" i="39"/>
  <c r="P237" i="39"/>
  <c r="I237" i="39"/>
  <c r="P235" i="39"/>
  <c r="I235" i="39"/>
  <c r="P233" i="39"/>
  <c r="I233" i="39"/>
  <c r="P231" i="39"/>
  <c r="I231" i="39"/>
  <c r="P229" i="39"/>
  <c r="I229" i="39"/>
  <c r="P227" i="39"/>
  <c r="I227" i="39"/>
  <c r="P225" i="39"/>
  <c r="I225" i="39"/>
  <c r="P223" i="39"/>
  <c r="I223" i="39"/>
  <c r="P221" i="39"/>
  <c r="I221" i="39"/>
  <c r="P219" i="39"/>
  <c r="I219" i="39"/>
  <c r="P217" i="39"/>
  <c r="I217" i="39"/>
  <c r="P215" i="39"/>
  <c r="I215" i="39"/>
  <c r="P213" i="39"/>
  <c r="I213" i="39"/>
  <c r="P211" i="39"/>
  <c r="I211" i="39"/>
  <c r="P209" i="39"/>
  <c r="I209" i="39"/>
  <c r="B270" i="39"/>
  <c r="B258" i="39"/>
  <c r="A268" i="39" s="1"/>
  <c r="A270" i="39" s="1"/>
  <c r="A256" i="39"/>
  <c r="A258" i="39" s="1"/>
  <c r="B246" i="39"/>
  <c r="A246" i="39"/>
  <c r="A244" i="39"/>
  <c r="B234" i="39"/>
  <c r="A232" i="39"/>
  <c r="A234" i="39" s="1"/>
  <c r="B222" i="39"/>
  <c r="A222" i="39"/>
  <c r="A220" i="39"/>
  <c r="B210" i="39"/>
  <c r="A210" i="39"/>
  <c r="A208" i="39"/>
  <c r="G218" i="39"/>
  <c r="G216" i="39"/>
  <c r="G214" i="39"/>
  <c r="G215" i="39" s="1"/>
  <c r="G213" i="39"/>
  <c r="G212" i="39"/>
  <c r="G210" i="39"/>
  <c r="G208" i="39"/>
  <c r="G230" i="39"/>
  <c r="G228" i="39"/>
  <c r="G226" i="39"/>
  <c r="G224" i="39"/>
  <c r="G222" i="39"/>
  <c r="G220" i="39"/>
  <c r="B198" i="39"/>
  <c r="I255" i="37"/>
  <c r="I253" i="37"/>
  <c r="I251" i="37"/>
  <c r="I249" i="37"/>
  <c r="I247" i="37"/>
  <c r="I245" i="37"/>
  <c r="P244" i="37"/>
  <c r="P246" i="37" s="1"/>
  <c r="P243" i="37"/>
  <c r="I243" i="37"/>
  <c r="P241" i="37"/>
  <c r="I241" i="37"/>
  <c r="P239" i="37"/>
  <c r="I239" i="37"/>
  <c r="P237" i="37"/>
  <c r="I237" i="37"/>
  <c r="P235" i="37"/>
  <c r="I235" i="37"/>
  <c r="P233" i="37"/>
  <c r="I233" i="37"/>
  <c r="P231" i="37"/>
  <c r="I231" i="37"/>
  <c r="P229" i="37"/>
  <c r="I229" i="37"/>
  <c r="P227" i="37"/>
  <c r="I227" i="37"/>
  <c r="P225" i="37"/>
  <c r="I225" i="37"/>
  <c r="P223" i="37"/>
  <c r="I223" i="37"/>
  <c r="P221" i="37"/>
  <c r="I221" i="37"/>
  <c r="P219" i="37"/>
  <c r="I219" i="37"/>
  <c r="P217" i="37"/>
  <c r="I217" i="37"/>
  <c r="P215" i="37"/>
  <c r="I215" i="37"/>
  <c r="P213" i="37"/>
  <c r="I213" i="37"/>
  <c r="P211" i="37"/>
  <c r="I211" i="37"/>
  <c r="P209" i="37"/>
  <c r="I209" i="37"/>
  <c r="K288" i="37"/>
  <c r="K287" i="37"/>
  <c r="B270" i="37"/>
  <c r="A268" i="37"/>
  <c r="A270" i="37" s="1"/>
  <c r="B258" i="37"/>
  <c r="A256" i="37"/>
  <c r="A258" i="37" s="1"/>
  <c r="B246" i="37"/>
  <c r="A244" i="37"/>
  <c r="A246" i="37" s="1"/>
  <c r="B234" i="37"/>
  <c r="A234" i="37"/>
  <c r="A232" i="37"/>
  <c r="B222" i="37"/>
  <c r="A222" i="37"/>
  <c r="A220" i="37"/>
  <c r="B210" i="37"/>
  <c r="A208" i="37"/>
  <c r="A210" i="37" s="1"/>
  <c r="G218" i="37"/>
  <c r="G216" i="37"/>
  <c r="G214" i="37"/>
  <c r="G212" i="37"/>
  <c r="G210" i="37"/>
  <c r="G208" i="37"/>
  <c r="G230" i="37"/>
  <c r="G228" i="37"/>
  <c r="G226" i="37"/>
  <c r="G224" i="37"/>
  <c r="G222" i="37"/>
  <c r="G220" i="37"/>
  <c r="B198" i="37"/>
  <c r="I255" i="38"/>
  <c r="I253" i="38"/>
  <c r="I251" i="38"/>
  <c r="P250" i="38"/>
  <c r="P252" i="38" s="1"/>
  <c r="P249" i="38"/>
  <c r="I249" i="38"/>
  <c r="P248" i="38"/>
  <c r="P247" i="38"/>
  <c r="I247" i="38"/>
  <c r="P246" i="38"/>
  <c r="P245" i="38"/>
  <c r="I245" i="38"/>
  <c r="P244" i="38"/>
  <c r="P243" i="38"/>
  <c r="I243" i="38"/>
  <c r="P241" i="38"/>
  <c r="I241" i="38"/>
  <c r="P239" i="38"/>
  <c r="I239" i="38"/>
  <c r="P237" i="38"/>
  <c r="I237" i="38"/>
  <c r="P235" i="38"/>
  <c r="I235" i="38"/>
  <c r="P233" i="38"/>
  <c r="I233" i="38"/>
  <c r="P231" i="38"/>
  <c r="I231" i="38"/>
  <c r="P229" i="38"/>
  <c r="I229" i="38"/>
  <c r="P227" i="38"/>
  <c r="I227" i="38"/>
  <c r="P225" i="38"/>
  <c r="I225" i="38"/>
  <c r="P223" i="38"/>
  <c r="I223" i="38"/>
  <c r="P221" i="38"/>
  <c r="I221" i="38"/>
  <c r="P219" i="38"/>
  <c r="I219" i="38"/>
  <c r="P217" i="38"/>
  <c r="I217" i="38"/>
  <c r="P215" i="38"/>
  <c r="I215" i="38"/>
  <c r="P213" i="38"/>
  <c r="I213" i="38"/>
  <c r="P211" i="38"/>
  <c r="I211" i="38"/>
  <c r="P209" i="38"/>
  <c r="I209" i="38"/>
  <c r="J287" i="38"/>
  <c r="J288" i="38" s="1"/>
  <c r="B270" i="38"/>
  <c r="A268" i="38"/>
  <c r="A270" i="38" s="1"/>
  <c r="B258" i="38"/>
  <c r="A256" i="38"/>
  <c r="A258" i="38" s="1"/>
  <c r="B246" i="38"/>
  <c r="A246" i="38"/>
  <c r="A244" i="38"/>
  <c r="B234" i="38"/>
  <c r="A234" i="38"/>
  <c r="A232" i="38"/>
  <c r="B222" i="38"/>
  <c r="A222" i="38"/>
  <c r="A220" i="38"/>
  <c r="B210" i="38"/>
  <c r="A208" i="38"/>
  <c r="A210" i="38" s="1"/>
  <c r="G218" i="38"/>
  <c r="G216" i="38"/>
  <c r="G214" i="38"/>
  <c r="G212" i="38"/>
  <c r="G210" i="38"/>
  <c r="G208" i="38"/>
  <c r="G230" i="38"/>
  <c r="G231" i="38" s="1"/>
  <c r="G228" i="38"/>
  <c r="G229" i="38" s="1"/>
  <c r="G226" i="38"/>
  <c r="G227" i="38" s="1"/>
  <c r="G224" i="38"/>
  <c r="G225" i="38" s="1"/>
  <c r="G222" i="38"/>
  <c r="G223" i="38" s="1"/>
  <c r="G220" i="38"/>
  <c r="G221" i="38" s="1"/>
  <c r="B198" i="38"/>
  <c r="I255" i="36"/>
  <c r="I253" i="36"/>
  <c r="I251" i="36"/>
  <c r="I249" i="36"/>
  <c r="I247" i="36"/>
  <c r="I245" i="36"/>
  <c r="P244" i="36"/>
  <c r="P246" i="36" s="1"/>
  <c r="P243" i="36"/>
  <c r="I243" i="36"/>
  <c r="P241" i="36"/>
  <c r="I241" i="36"/>
  <c r="P239" i="36"/>
  <c r="I239" i="36"/>
  <c r="P237" i="36"/>
  <c r="I237" i="36"/>
  <c r="P235" i="36"/>
  <c r="I235" i="36"/>
  <c r="P233" i="36"/>
  <c r="I233" i="36"/>
  <c r="P231" i="36"/>
  <c r="I231" i="36"/>
  <c r="P229" i="36"/>
  <c r="I229" i="36"/>
  <c r="P227" i="36"/>
  <c r="I227" i="36"/>
  <c r="P225" i="36"/>
  <c r="I225" i="36"/>
  <c r="P223" i="36"/>
  <c r="I223" i="36"/>
  <c r="P221" i="36"/>
  <c r="I221" i="36"/>
  <c r="P219" i="36"/>
  <c r="I219" i="36"/>
  <c r="P217" i="36"/>
  <c r="I217" i="36"/>
  <c r="P215" i="36"/>
  <c r="I215" i="36"/>
  <c r="P213" i="36"/>
  <c r="I213" i="36"/>
  <c r="P211" i="36"/>
  <c r="I211" i="36"/>
  <c r="P209" i="36"/>
  <c r="I209" i="36"/>
  <c r="B270" i="36"/>
  <c r="A270" i="36"/>
  <c r="A268" i="36"/>
  <c r="B258" i="36"/>
  <c r="A256" i="36"/>
  <c r="A258" i="36" s="1"/>
  <c r="B246" i="36"/>
  <c r="A246" i="36"/>
  <c r="A244" i="36"/>
  <c r="B234" i="36"/>
  <c r="A234" i="36"/>
  <c r="A232" i="36"/>
  <c r="B222" i="36"/>
  <c r="A222" i="36"/>
  <c r="A220" i="36"/>
  <c r="B210" i="36"/>
  <c r="A208" i="36"/>
  <c r="A210" i="36" s="1"/>
  <c r="G208" i="36"/>
  <c r="G210" i="36"/>
  <c r="G211" i="36" s="1"/>
  <c r="G212" i="36"/>
  <c r="G213" i="36" s="1"/>
  <c r="G214" i="36"/>
  <c r="G215" i="36" s="1"/>
  <c r="G216" i="36"/>
  <c r="G217" i="36" s="1"/>
  <c r="G218" i="36"/>
  <c r="G219" i="36" s="1"/>
  <c r="J287" i="36"/>
  <c r="J288" i="36" s="1"/>
  <c r="G230" i="36"/>
  <c r="G228" i="36"/>
  <c r="G226" i="36"/>
  <c r="G224" i="36"/>
  <c r="G222" i="36"/>
  <c r="G220" i="36"/>
  <c r="B198" i="36"/>
  <c r="K286" i="35"/>
  <c r="K287" i="35" s="1"/>
  <c r="I255" i="35"/>
  <c r="I253" i="35"/>
  <c r="I251" i="35"/>
  <c r="I249" i="35"/>
  <c r="I247" i="35"/>
  <c r="I245" i="35"/>
  <c r="P243" i="35"/>
  <c r="I243" i="35"/>
  <c r="P241" i="35"/>
  <c r="I241" i="35"/>
  <c r="P239" i="35"/>
  <c r="I239" i="35"/>
  <c r="P237" i="35"/>
  <c r="I237" i="35"/>
  <c r="P235" i="35"/>
  <c r="I235" i="35"/>
  <c r="P233" i="35"/>
  <c r="I233" i="35"/>
  <c r="P231" i="35"/>
  <c r="I231" i="35"/>
  <c r="P229" i="35"/>
  <c r="I229" i="35"/>
  <c r="P227" i="35"/>
  <c r="I227" i="35"/>
  <c r="P225" i="35"/>
  <c r="I225" i="35"/>
  <c r="P223" i="35"/>
  <c r="I223" i="35"/>
  <c r="P221" i="35"/>
  <c r="I221" i="35"/>
  <c r="P219" i="35"/>
  <c r="I219" i="35"/>
  <c r="P217" i="35"/>
  <c r="I217" i="35"/>
  <c r="P215" i="35"/>
  <c r="I215" i="35"/>
  <c r="P213" i="35"/>
  <c r="I213" i="35"/>
  <c r="P211" i="35"/>
  <c r="I211" i="35"/>
  <c r="P209" i="35"/>
  <c r="I209" i="35"/>
  <c r="B270" i="35"/>
  <c r="B258" i="35"/>
  <c r="A268" i="35" s="1"/>
  <c r="A270" i="35" s="1"/>
  <c r="A258" i="35"/>
  <c r="A256" i="35"/>
  <c r="B246" i="35"/>
  <c r="A246" i="35"/>
  <c r="A244" i="35"/>
  <c r="B234" i="35"/>
  <c r="A234" i="35"/>
  <c r="A232" i="35"/>
  <c r="B222" i="35"/>
  <c r="A222" i="35"/>
  <c r="A220" i="35"/>
  <c r="B210" i="35"/>
  <c r="A208" i="35"/>
  <c r="A210" i="35" s="1"/>
  <c r="G218" i="35"/>
  <c r="G216" i="35"/>
  <c r="G215" i="35"/>
  <c r="G214" i="35"/>
  <c r="G212" i="35"/>
  <c r="G210" i="35"/>
  <c r="G211" i="35" s="1"/>
  <c r="G208" i="35"/>
  <c r="G209" i="35" s="1"/>
  <c r="G230" i="35"/>
  <c r="G228" i="35"/>
  <c r="G227" i="35"/>
  <c r="G226" i="35"/>
  <c r="G224" i="35"/>
  <c r="G223" i="35"/>
  <c r="G222" i="35"/>
  <c r="G220" i="35"/>
  <c r="B198" i="35"/>
  <c r="L287" i="34"/>
  <c r="J287" i="34"/>
  <c r="J286" i="34"/>
  <c r="K286" i="34" s="1"/>
  <c r="I255" i="34"/>
  <c r="I253" i="34"/>
  <c r="I251" i="34"/>
  <c r="I249" i="34"/>
  <c r="I247" i="34"/>
  <c r="I245" i="34"/>
  <c r="P243" i="34"/>
  <c r="I243" i="34"/>
  <c r="P241" i="34"/>
  <c r="I241" i="34"/>
  <c r="P239" i="34"/>
  <c r="I239" i="34"/>
  <c r="P237" i="34"/>
  <c r="I237" i="34"/>
  <c r="P235" i="34"/>
  <c r="I235" i="34"/>
  <c r="P233" i="34"/>
  <c r="I233" i="34"/>
  <c r="P231" i="34"/>
  <c r="I231" i="34"/>
  <c r="P229" i="34"/>
  <c r="I229" i="34"/>
  <c r="P227" i="34"/>
  <c r="I227" i="34"/>
  <c r="P225" i="34"/>
  <c r="I225" i="34"/>
  <c r="P223" i="34"/>
  <c r="I223" i="34"/>
  <c r="P221" i="34"/>
  <c r="I221" i="34"/>
  <c r="P219" i="34"/>
  <c r="I219" i="34"/>
  <c r="P217" i="34"/>
  <c r="I217" i="34"/>
  <c r="P215" i="34"/>
  <c r="I215" i="34"/>
  <c r="P213" i="34"/>
  <c r="I213" i="34"/>
  <c r="P211" i="34"/>
  <c r="I211" i="34"/>
  <c r="P209" i="34"/>
  <c r="I209" i="34"/>
  <c r="B270" i="34"/>
  <c r="B258" i="34"/>
  <c r="A268" i="34" s="1"/>
  <c r="A270" i="34" s="1"/>
  <c r="A258" i="34"/>
  <c r="A256" i="34"/>
  <c r="B246" i="34"/>
  <c r="A246" i="34"/>
  <c r="A244" i="34"/>
  <c r="B234" i="34"/>
  <c r="A234" i="34"/>
  <c r="A232" i="34"/>
  <c r="B222" i="34"/>
  <c r="A220" i="34"/>
  <c r="A222" i="34" s="1"/>
  <c r="B210" i="34"/>
  <c r="A208" i="34"/>
  <c r="A210" i="34" s="1"/>
  <c r="G218" i="34"/>
  <c r="G216" i="34"/>
  <c r="G214" i="34"/>
  <c r="G212" i="34"/>
  <c r="G213" i="34" s="1"/>
  <c r="G210" i="34"/>
  <c r="G211" i="34" s="1"/>
  <c r="G208" i="34"/>
  <c r="G209" i="34" s="1"/>
  <c r="G230" i="34"/>
  <c r="G228" i="34"/>
  <c r="G226" i="34"/>
  <c r="G224" i="34"/>
  <c r="G222" i="34"/>
  <c r="G220" i="34"/>
  <c r="B198" i="34"/>
  <c r="J845" i="24"/>
  <c r="I845" i="24"/>
  <c r="K833" i="24"/>
  <c r="J833" i="24"/>
  <c r="L832" i="24"/>
  <c r="L833" i="24" s="1"/>
  <c r="P248" i="39" l="1"/>
  <c r="P247" i="39"/>
  <c r="P245" i="39"/>
  <c r="G219" i="39"/>
  <c r="G209" i="39"/>
  <c r="G211" i="39"/>
  <c r="G217" i="39"/>
  <c r="G221" i="39"/>
  <c r="G223" i="39"/>
  <c r="G225" i="39"/>
  <c r="G227" i="39"/>
  <c r="G229" i="39"/>
  <c r="G231" i="39"/>
  <c r="P248" i="37"/>
  <c r="P247" i="37"/>
  <c r="P245" i="37"/>
  <c r="G209" i="37"/>
  <c r="G211" i="37"/>
  <c r="G213" i="37"/>
  <c r="G215" i="37"/>
  <c r="G217" i="37"/>
  <c r="G219" i="37"/>
  <c r="G221" i="37"/>
  <c r="G223" i="37"/>
  <c r="G225" i="37"/>
  <c r="G227" i="37"/>
  <c r="G229" i="37"/>
  <c r="G231" i="37"/>
  <c r="P254" i="38"/>
  <c r="P253" i="38"/>
  <c r="P251" i="38"/>
  <c r="K287" i="38"/>
  <c r="K288" i="38" s="1"/>
  <c r="G209" i="38"/>
  <c r="G211" i="38"/>
  <c r="G213" i="38"/>
  <c r="G215" i="38"/>
  <c r="G217" i="38"/>
  <c r="G219" i="38"/>
  <c r="P248" i="36"/>
  <c r="P247" i="36"/>
  <c r="P245" i="36"/>
  <c r="G209" i="36"/>
  <c r="K287" i="36"/>
  <c r="G221" i="36"/>
  <c r="G227" i="36"/>
  <c r="G231" i="36"/>
  <c r="G223" i="36"/>
  <c r="G225" i="36"/>
  <c r="G229" i="36"/>
  <c r="P244" i="35"/>
  <c r="G217" i="35"/>
  <c r="G219" i="35"/>
  <c r="G213" i="35"/>
  <c r="G229" i="35"/>
  <c r="G231" i="35"/>
  <c r="G221" i="35"/>
  <c r="G225" i="35"/>
  <c r="P244" i="34"/>
  <c r="K287" i="34"/>
  <c r="G217" i="34"/>
  <c r="G219" i="34"/>
  <c r="G215" i="34"/>
  <c r="G223" i="34"/>
  <c r="G225" i="34"/>
  <c r="G231" i="34"/>
  <c r="G221" i="34"/>
  <c r="G227" i="34"/>
  <c r="G229" i="34"/>
  <c r="P250" i="39" l="1"/>
  <c r="P249" i="39"/>
  <c r="P250" i="37"/>
  <c r="P249" i="37"/>
  <c r="P256" i="38"/>
  <c r="P255" i="38"/>
  <c r="P250" i="36"/>
  <c r="P249" i="36"/>
  <c r="K288" i="36"/>
  <c r="P246" i="35"/>
  <c r="P245" i="35"/>
  <c r="P246" i="34"/>
  <c r="P245" i="34"/>
  <c r="P792" i="23"/>
  <c r="P794" i="23" s="1"/>
  <c r="P791" i="23"/>
  <c r="P790" i="23"/>
  <c r="K833" i="23"/>
  <c r="K834" i="23" s="1"/>
  <c r="P794" i="22"/>
  <c r="P796" i="22" s="1"/>
  <c r="P792" i="22"/>
  <c r="P790" i="22"/>
  <c r="K833" i="22"/>
  <c r="K834" i="22" s="1"/>
  <c r="P794" i="21"/>
  <c r="P796" i="21" s="1"/>
  <c r="P792" i="21"/>
  <c r="P790" i="21"/>
  <c r="K833" i="21"/>
  <c r="K834" i="21" s="1"/>
  <c r="P252" i="39" l="1"/>
  <c r="P251" i="39"/>
  <c r="P252" i="37"/>
  <c r="P251" i="37"/>
  <c r="P258" i="38"/>
  <c r="P257" i="38"/>
  <c r="P252" i="36"/>
  <c r="P251" i="36"/>
  <c r="P248" i="35"/>
  <c r="P247" i="35"/>
  <c r="P248" i="34"/>
  <c r="P247" i="34"/>
  <c r="P796" i="23"/>
  <c r="P795" i="23"/>
  <c r="P793" i="23"/>
  <c r="P798" i="22"/>
  <c r="P797" i="22"/>
  <c r="P795" i="22"/>
  <c r="P798" i="21"/>
  <c r="P797" i="21"/>
  <c r="P795" i="21"/>
  <c r="P254" i="39" l="1"/>
  <c r="P253" i="39"/>
  <c r="P253" i="37"/>
  <c r="P254" i="37"/>
  <c r="P260" i="38"/>
  <c r="P259" i="38"/>
  <c r="P254" i="36"/>
  <c r="P253" i="36"/>
  <c r="P250" i="35"/>
  <c r="P249" i="35"/>
  <c r="P249" i="34"/>
  <c r="P250" i="34"/>
  <c r="P798" i="23"/>
  <c r="P797" i="23"/>
  <c r="P800" i="22"/>
  <c r="P799" i="22"/>
  <c r="P800" i="21"/>
  <c r="P799" i="21"/>
  <c r="P790" i="7"/>
  <c r="P792" i="7" s="1"/>
  <c r="K832" i="7"/>
  <c r="K833" i="7" s="1"/>
  <c r="P794" i="1"/>
  <c r="P795" i="1" s="1"/>
  <c r="P792" i="1"/>
  <c r="P790" i="1"/>
  <c r="L833" i="1"/>
  <c r="K833" i="1"/>
  <c r="K832" i="1"/>
  <c r="E777" i="27"/>
  <c r="E775" i="27"/>
  <c r="E773" i="27"/>
  <c r="E771" i="27"/>
  <c r="E769" i="27"/>
  <c r="E767" i="27"/>
  <c r="E807" i="28"/>
  <c r="E816" i="28"/>
  <c r="E803" i="28"/>
  <c r="E801" i="28"/>
  <c r="E799" i="28"/>
  <c r="E795" i="28"/>
  <c r="E793" i="28"/>
  <c r="E791" i="28"/>
  <c r="E789" i="28"/>
  <c r="E787" i="28"/>
  <c r="E783" i="28"/>
  <c r="E781" i="28"/>
  <c r="E779" i="28"/>
  <c r="E777" i="28"/>
  <c r="E775" i="28"/>
  <c r="O772" i="28"/>
  <c r="O773" i="28" s="1"/>
  <c r="H843" i="28"/>
  <c r="H841" i="28"/>
  <c r="H839" i="28"/>
  <c r="H837" i="28"/>
  <c r="H835" i="28"/>
  <c r="B834" i="28"/>
  <c r="H833" i="28"/>
  <c r="A832" i="28"/>
  <c r="A834" i="28" s="1"/>
  <c r="H831" i="28"/>
  <c r="H829" i="28"/>
  <c r="H827" i="28"/>
  <c r="H825" i="28"/>
  <c r="H823" i="28"/>
  <c r="B822" i="28"/>
  <c r="A822" i="28"/>
  <c r="H821" i="28"/>
  <c r="A820" i="28"/>
  <c r="I819" i="28"/>
  <c r="H819" i="28"/>
  <c r="G819" i="28"/>
  <c r="F819" i="28"/>
  <c r="P817" i="28"/>
  <c r="I817" i="28"/>
  <c r="H817" i="28"/>
  <c r="G817" i="28"/>
  <c r="F817" i="28"/>
  <c r="P816" i="28"/>
  <c r="P828" i="28" s="1"/>
  <c r="I815" i="28"/>
  <c r="H815" i="28"/>
  <c r="G815" i="28"/>
  <c r="F815" i="28"/>
  <c r="P813" i="28"/>
  <c r="I813" i="28"/>
  <c r="H813" i="28"/>
  <c r="G813" i="28"/>
  <c r="F813" i="28"/>
  <c r="P812" i="28"/>
  <c r="P814" i="28" s="1"/>
  <c r="I811" i="28"/>
  <c r="H811" i="28"/>
  <c r="G811" i="28"/>
  <c r="F811" i="28"/>
  <c r="B810" i="28"/>
  <c r="P809" i="28"/>
  <c r="I809" i="28"/>
  <c r="H809" i="28"/>
  <c r="G809" i="28"/>
  <c r="F809" i="28"/>
  <c r="P808" i="28"/>
  <c r="P820" i="28" s="1"/>
  <c r="A808" i="28"/>
  <c r="A810" i="28" s="1"/>
  <c r="P807" i="28"/>
  <c r="I807" i="28"/>
  <c r="H807" i="28"/>
  <c r="G807" i="28"/>
  <c r="F807" i="28"/>
  <c r="P805" i="28"/>
  <c r="I805" i="28"/>
  <c r="H805" i="28"/>
  <c r="G805" i="28"/>
  <c r="F805" i="28"/>
  <c r="P803" i="28"/>
  <c r="I803" i="28"/>
  <c r="H803" i="28"/>
  <c r="G803" i="28"/>
  <c r="F803" i="28"/>
  <c r="P801" i="28"/>
  <c r="I801" i="28"/>
  <c r="H801" i="28"/>
  <c r="G801" i="28"/>
  <c r="F801" i="28"/>
  <c r="P799" i="28"/>
  <c r="I799" i="28"/>
  <c r="H799" i="28"/>
  <c r="G799" i="28"/>
  <c r="F799" i="28"/>
  <c r="B798" i="28"/>
  <c r="P797" i="28"/>
  <c r="I797" i="28"/>
  <c r="H797" i="28"/>
  <c r="G797" i="28"/>
  <c r="F797" i="28"/>
  <c r="A796" i="28"/>
  <c r="A798" i="28" s="1"/>
  <c r="P795" i="28"/>
  <c r="I795" i="28"/>
  <c r="H795" i="28"/>
  <c r="G795" i="28"/>
  <c r="F795" i="28"/>
  <c r="P793" i="28"/>
  <c r="I793" i="28"/>
  <c r="H793" i="28"/>
  <c r="G793" i="28"/>
  <c r="F793" i="28"/>
  <c r="P791" i="28"/>
  <c r="I791" i="28"/>
  <c r="H791" i="28"/>
  <c r="G791" i="28"/>
  <c r="F791" i="28"/>
  <c r="P789" i="28"/>
  <c r="I789" i="28"/>
  <c r="H789" i="28"/>
  <c r="G789" i="28"/>
  <c r="F789" i="28"/>
  <c r="P787" i="28"/>
  <c r="I787" i="28"/>
  <c r="H787" i="28"/>
  <c r="G787" i="28"/>
  <c r="F787" i="28"/>
  <c r="B786" i="28"/>
  <c r="A786" i="28"/>
  <c r="P785" i="28"/>
  <c r="I785" i="28"/>
  <c r="H785" i="28"/>
  <c r="G785" i="28"/>
  <c r="F785" i="28"/>
  <c r="A784" i="28"/>
  <c r="P783" i="28"/>
  <c r="I783" i="28"/>
  <c r="H783" i="28"/>
  <c r="G783" i="28"/>
  <c r="F783" i="28"/>
  <c r="P781" i="28"/>
  <c r="I781" i="28"/>
  <c r="H781" i="28"/>
  <c r="G781" i="28"/>
  <c r="F781" i="28"/>
  <c r="P779" i="28"/>
  <c r="I779" i="28"/>
  <c r="H779" i="28"/>
  <c r="G779" i="28"/>
  <c r="F779" i="28"/>
  <c r="P777" i="28"/>
  <c r="I777" i="28"/>
  <c r="H777" i="28"/>
  <c r="G777" i="28"/>
  <c r="F777" i="28"/>
  <c r="P775" i="28"/>
  <c r="I775" i="28"/>
  <c r="H775" i="28"/>
  <c r="G775" i="28"/>
  <c r="F775" i="28"/>
  <c r="B774" i="28"/>
  <c r="P773" i="28"/>
  <c r="I773" i="28"/>
  <c r="H773" i="28"/>
  <c r="G773" i="28"/>
  <c r="F773" i="28"/>
  <c r="A772" i="28"/>
  <c r="A774" i="28" s="1"/>
  <c r="K854" i="28"/>
  <c r="K855" i="28" s="1"/>
  <c r="K852" i="28"/>
  <c r="K853" i="28" s="1"/>
  <c r="K850" i="28"/>
  <c r="K851" i="28" s="1"/>
  <c r="B762" i="28"/>
  <c r="H825" i="26"/>
  <c r="H823" i="26"/>
  <c r="H821" i="26"/>
  <c r="H819" i="26"/>
  <c r="H817" i="26"/>
  <c r="H815" i="26"/>
  <c r="H813" i="26"/>
  <c r="H811" i="26"/>
  <c r="H809" i="26"/>
  <c r="H807" i="26"/>
  <c r="H805" i="26"/>
  <c r="H803" i="26"/>
  <c r="H801" i="26"/>
  <c r="H799" i="26"/>
  <c r="H797" i="26"/>
  <c r="H795" i="26"/>
  <c r="H793" i="26"/>
  <c r="H791" i="26"/>
  <c r="H789" i="26"/>
  <c r="H787" i="26"/>
  <c r="H785" i="26"/>
  <c r="H783" i="26"/>
  <c r="H781" i="26"/>
  <c r="H779" i="26"/>
  <c r="H777" i="26"/>
  <c r="H775" i="26"/>
  <c r="H773" i="26"/>
  <c r="H771" i="26"/>
  <c r="H769" i="26"/>
  <c r="H767" i="26"/>
  <c r="H765" i="26"/>
  <c r="H763" i="26"/>
  <c r="H761" i="26"/>
  <c r="H759" i="26"/>
  <c r="H757" i="26"/>
  <c r="I801" i="26"/>
  <c r="G801" i="26"/>
  <c r="F801" i="26"/>
  <c r="P800" i="26"/>
  <c r="I799" i="26"/>
  <c r="G799" i="26"/>
  <c r="F799" i="26"/>
  <c r="P798" i="26"/>
  <c r="P810" i="26" s="1"/>
  <c r="I797" i="26"/>
  <c r="G797" i="26"/>
  <c r="F797" i="26"/>
  <c r="I795" i="26"/>
  <c r="G795" i="26"/>
  <c r="F795" i="26"/>
  <c r="P794" i="26"/>
  <c r="P796" i="26" s="1"/>
  <c r="I793" i="26"/>
  <c r="G793" i="26"/>
  <c r="F793" i="26"/>
  <c r="P792" i="26"/>
  <c r="I791" i="26"/>
  <c r="G791" i="26"/>
  <c r="F791" i="26"/>
  <c r="P790" i="26"/>
  <c r="P802" i="26" s="1"/>
  <c r="P789" i="26"/>
  <c r="I789" i="26"/>
  <c r="G789" i="26"/>
  <c r="F789" i="26"/>
  <c r="P787" i="26"/>
  <c r="I787" i="26"/>
  <c r="G787" i="26"/>
  <c r="F787" i="26"/>
  <c r="P785" i="26"/>
  <c r="I785" i="26"/>
  <c r="G785" i="26"/>
  <c r="F785" i="26"/>
  <c r="P783" i="26"/>
  <c r="I783" i="26"/>
  <c r="G783" i="26"/>
  <c r="F783" i="26"/>
  <c r="P781" i="26"/>
  <c r="I781" i="26"/>
  <c r="G781" i="26"/>
  <c r="F781" i="26"/>
  <c r="P779" i="26"/>
  <c r="I779" i="26"/>
  <c r="G779" i="26"/>
  <c r="F779" i="26"/>
  <c r="P777" i="26"/>
  <c r="I777" i="26"/>
  <c r="G777" i="26"/>
  <c r="F777" i="26"/>
  <c r="P775" i="26"/>
  <c r="I775" i="26"/>
  <c r="G775" i="26"/>
  <c r="F775" i="26"/>
  <c r="P773" i="26"/>
  <c r="I773" i="26"/>
  <c r="G773" i="26"/>
  <c r="F773" i="26"/>
  <c r="P771" i="26"/>
  <c r="I771" i="26"/>
  <c r="G771" i="26"/>
  <c r="F771" i="26"/>
  <c r="P769" i="26"/>
  <c r="I769" i="26"/>
  <c r="G769" i="26"/>
  <c r="F769" i="26"/>
  <c r="P767" i="26"/>
  <c r="I767" i="26"/>
  <c r="G767" i="26"/>
  <c r="F767" i="26"/>
  <c r="P765" i="26"/>
  <c r="I765" i="26"/>
  <c r="G765" i="26"/>
  <c r="F765" i="26"/>
  <c r="P763" i="26"/>
  <c r="I763" i="26"/>
  <c r="G763" i="26"/>
  <c r="F763" i="26"/>
  <c r="P761" i="26"/>
  <c r="I761" i="26"/>
  <c r="G761" i="26"/>
  <c r="F761" i="26"/>
  <c r="P759" i="26"/>
  <c r="I759" i="26"/>
  <c r="G759" i="26"/>
  <c r="F759" i="26"/>
  <c r="P757" i="26"/>
  <c r="I757" i="26"/>
  <c r="G757" i="26"/>
  <c r="F757" i="26"/>
  <c r="P755" i="26"/>
  <c r="I755" i="26"/>
  <c r="H755" i="26"/>
  <c r="G755" i="26"/>
  <c r="F755" i="26"/>
  <c r="K836" i="26"/>
  <c r="K837" i="26" s="1"/>
  <c r="K835" i="26"/>
  <c r="K834" i="26"/>
  <c r="K832" i="26"/>
  <c r="K833" i="26" s="1"/>
  <c r="B816" i="26"/>
  <c r="A814" i="26"/>
  <c r="A816" i="26" s="1"/>
  <c r="B804" i="26"/>
  <c r="A802" i="26"/>
  <c r="A804" i="26" s="1"/>
  <c r="B792" i="26"/>
  <c r="A790" i="26"/>
  <c r="A792" i="26" s="1"/>
  <c r="B780" i="26"/>
  <c r="A780" i="26"/>
  <c r="A778" i="26"/>
  <c r="B768" i="26"/>
  <c r="A768" i="26"/>
  <c r="A766" i="26"/>
  <c r="B756" i="26"/>
  <c r="A756" i="26"/>
  <c r="A754" i="26"/>
  <c r="B744" i="26"/>
  <c r="K764" i="26"/>
  <c r="E769" i="26"/>
  <c r="E773" i="26"/>
  <c r="O770" i="26"/>
  <c r="O771" i="26" s="1"/>
  <c r="E757" i="26"/>
  <c r="E779" i="26"/>
  <c r="E767" i="26"/>
  <c r="O754" i="26"/>
  <c r="O755" i="26" s="1"/>
  <c r="P810" i="25"/>
  <c r="P822" i="25" s="1"/>
  <c r="P823" i="25" s="1"/>
  <c r="P802" i="25"/>
  <c r="P814" i="25" s="1"/>
  <c r="P815" i="25" s="1"/>
  <c r="P800" i="25"/>
  <c r="P812" i="25" s="1"/>
  <c r="P799" i="25"/>
  <c r="P798" i="25"/>
  <c r="P794" i="25"/>
  <c r="P806" i="25" s="1"/>
  <c r="P792" i="25"/>
  <c r="P793" i="25" s="1"/>
  <c r="P791" i="25"/>
  <c r="P790" i="25"/>
  <c r="K837" i="25"/>
  <c r="K836" i="25"/>
  <c r="K835" i="25"/>
  <c r="K834" i="25"/>
  <c r="K832" i="25"/>
  <c r="K833" i="25" s="1"/>
  <c r="P824" i="27"/>
  <c r="P825" i="27" s="1"/>
  <c r="P818" i="27"/>
  <c r="P819" i="27" s="1"/>
  <c r="P816" i="27"/>
  <c r="P817" i="27" s="1"/>
  <c r="P815" i="27"/>
  <c r="P814" i="27"/>
  <c r="P812" i="27"/>
  <c r="P813" i="27" s="1"/>
  <c r="P810" i="27"/>
  <c r="P822" i="27" s="1"/>
  <c r="P823" i="27" s="1"/>
  <c r="P808" i="27"/>
  <c r="P820" i="27" s="1"/>
  <c r="P821" i="27" s="1"/>
  <c r="P807" i="27"/>
  <c r="P806" i="27"/>
  <c r="P804" i="27"/>
  <c r="P805" i="27" s="1"/>
  <c r="P802" i="27"/>
  <c r="P803" i="27" s="1"/>
  <c r="P800" i="27"/>
  <c r="P798" i="27"/>
  <c r="P799" i="27" s="1"/>
  <c r="P796" i="27"/>
  <c r="P797" i="27" s="1"/>
  <c r="P794" i="27"/>
  <c r="P795" i="27" s="1"/>
  <c r="P792" i="27"/>
  <c r="P793" i="27" s="1"/>
  <c r="P790" i="27"/>
  <c r="P791" i="27" s="1"/>
  <c r="K836" i="27"/>
  <c r="K837" i="27" s="1"/>
  <c r="K834" i="27"/>
  <c r="K835" i="27" s="1"/>
  <c r="K833" i="27"/>
  <c r="K832" i="27"/>
  <c r="H825" i="27"/>
  <c r="H823" i="27"/>
  <c r="H821" i="27"/>
  <c r="H819" i="27"/>
  <c r="H817" i="27"/>
  <c r="H815" i="27"/>
  <c r="H813" i="27"/>
  <c r="H811" i="27"/>
  <c r="H809" i="27"/>
  <c r="H807" i="27"/>
  <c r="H805" i="27"/>
  <c r="H803" i="27"/>
  <c r="E765" i="27"/>
  <c r="E763" i="27"/>
  <c r="E761" i="27"/>
  <c r="E759" i="27"/>
  <c r="E757" i="27"/>
  <c r="P801" i="27"/>
  <c r="I801" i="27"/>
  <c r="H801" i="27"/>
  <c r="G801" i="27"/>
  <c r="F801" i="27"/>
  <c r="I799" i="27"/>
  <c r="H799" i="27"/>
  <c r="G799" i="27"/>
  <c r="F799" i="27"/>
  <c r="I797" i="27"/>
  <c r="H797" i="27"/>
  <c r="G797" i="27"/>
  <c r="F797" i="27"/>
  <c r="I795" i="27"/>
  <c r="H795" i="27"/>
  <c r="G795" i="27"/>
  <c r="F795" i="27"/>
  <c r="I793" i="27"/>
  <c r="H793" i="27"/>
  <c r="G793" i="27"/>
  <c r="F793" i="27"/>
  <c r="I791" i="27"/>
  <c r="H791" i="27"/>
  <c r="G791" i="27"/>
  <c r="F791" i="27"/>
  <c r="P789" i="27"/>
  <c r="I789" i="27"/>
  <c r="H789" i="27"/>
  <c r="G789" i="27"/>
  <c r="F789" i="27"/>
  <c r="P787" i="27"/>
  <c r="I787" i="27"/>
  <c r="H787" i="27"/>
  <c r="G787" i="27"/>
  <c r="F787" i="27"/>
  <c r="P785" i="27"/>
  <c r="I785" i="27"/>
  <c r="H785" i="27"/>
  <c r="G785" i="27"/>
  <c r="F785" i="27"/>
  <c r="P783" i="27"/>
  <c r="I783" i="27"/>
  <c r="H783" i="27"/>
  <c r="G783" i="27"/>
  <c r="F783" i="27"/>
  <c r="P781" i="27"/>
  <c r="I781" i="27"/>
  <c r="H781" i="27"/>
  <c r="G781" i="27"/>
  <c r="F781" i="27"/>
  <c r="P779" i="27"/>
  <c r="I779" i="27"/>
  <c r="H779" i="27"/>
  <c r="G779" i="27"/>
  <c r="F779" i="27"/>
  <c r="P777" i="27"/>
  <c r="I777" i="27"/>
  <c r="H777" i="27"/>
  <c r="G777" i="27"/>
  <c r="F777" i="27"/>
  <c r="P775" i="27"/>
  <c r="I775" i="27"/>
  <c r="H775" i="27"/>
  <c r="G775" i="27"/>
  <c r="F775" i="27"/>
  <c r="P773" i="27"/>
  <c r="I773" i="27"/>
  <c r="H773" i="27"/>
  <c r="G773" i="27"/>
  <c r="F773" i="27"/>
  <c r="P771" i="27"/>
  <c r="I771" i="27"/>
  <c r="H771" i="27"/>
  <c r="G771" i="27"/>
  <c r="F771" i="27"/>
  <c r="P769" i="27"/>
  <c r="I769" i="27"/>
  <c r="H769" i="27"/>
  <c r="G769" i="27"/>
  <c r="F769" i="27"/>
  <c r="P767" i="27"/>
  <c r="I767" i="27"/>
  <c r="H767" i="27"/>
  <c r="G767" i="27"/>
  <c r="F767" i="27"/>
  <c r="H765" i="27"/>
  <c r="H763" i="27"/>
  <c r="H761" i="27"/>
  <c r="H759" i="27"/>
  <c r="H757" i="27"/>
  <c r="P765" i="27"/>
  <c r="I765" i="27"/>
  <c r="G765" i="27"/>
  <c r="F765" i="27"/>
  <c r="P763" i="27"/>
  <c r="I763" i="27"/>
  <c r="G763" i="27"/>
  <c r="F763" i="27"/>
  <c r="P761" i="27"/>
  <c r="I761" i="27"/>
  <c r="G761" i="27"/>
  <c r="F761" i="27"/>
  <c r="P759" i="27"/>
  <c r="I759" i="27"/>
  <c r="G759" i="27"/>
  <c r="F759" i="27"/>
  <c r="P757" i="27"/>
  <c r="I757" i="27"/>
  <c r="G757" i="27"/>
  <c r="F757" i="27"/>
  <c r="P755" i="27"/>
  <c r="I755" i="27"/>
  <c r="H755" i="27"/>
  <c r="G755" i="27"/>
  <c r="F755" i="27"/>
  <c r="P256" i="39" l="1"/>
  <c r="P255" i="39"/>
  <c r="P256" i="37"/>
  <c r="P255" i="37"/>
  <c r="P262" i="38"/>
  <c r="P261" i="38"/>
  <c r="P256" i="36"/>
  <c r="P255" i="36"/>
  <c r="P251" i="35"/>
  <c r="P252" i="35"/>
  <c r="P252" i="34"/>
  <c r="P251" i="34"/>
  <c r="P800" i="23"/>
  <c r="P799" i="23"/>
  <c r="P801" i="22"/>
  <c r="P802" i="22"/>
  <c r="P801" i="21"/>
  <c r="P802" i="21"/>
  <c r="E805" i="28"/>
  <c r="P793" i="7"/>
  <c r="P794" i="7"/>
  <c r="P791" i="7"/>
  <c r="P796" i="1"/>
  <c r="O800" i="28"/>
  <c r="O801" i="28" s="1"/>
  <c r="O792" i="28"/>
  <c r="O793" i="28" s="1"/>
  <c r="K782" i="28"/>
  <c r="K783" i="28" s="1"/>
  <c r="K792" i="28"/>
  <c r="K793" i="28" s="1"/>
  <c r="O782" i="28"/>
  <c r="O783" i="28" s="1"/>
  <c r="E761" i="26"/>
  <c r="E789" i="26"/>
  <c r="E814" i="28"/>
  <c r="E797" i="28"/>
  <c r="E794" i="26"/>
  <c r="O794" i="26" s="1"/>
  <c r="O795" i="26" s="1"/>
  <c r="O786" i="28"/>
  <c r="O787" i="28" s="1"/>
  <c r="E796" i="26"/>
  <c r="E777" i="26"/>
  <c r="K776" i="26"/>
  <c r="K777" i="26" s="1"/>
  <c r="E792" i="26"/>
  <c r="E793" i="26" s="1"/>
  <c r="O780" i="26"/>
  <c r="O781" i="26" s="1"/>
  <c r="K780" i="26"/>
  <c r="N780" i="26" s="1"/>
  <c r="E781" i="26"/>
  <c r="E775" i="26"/>
  <c r="O774" i="26"/>
  <c r="O775" i="26" s="1"/>
  <c r="K774" i="26"/>
  <c r="K775" i="26" s="1"/>
  <c r="K776" i="28"/>
  <c r="K777" i="28" s="1"/>
  <c r="K758" i="26"/>
  <c r="K759" i="26" s="1"/>
  <c r="E763" i="26"/>
  <c r="O780" i="28"/>
  <c r="O781" i="28" s="1"/>
  <c r="K780" i="28"/>
  <c r="P826" i="28"/>
  <c r="P815" i="28"/>
  <c r="P840" i="28"/>
  <c r="P841" i="28" s="1"/>
  <c r="P829" i="28"/>
  <c r="E828" i="28"/>
  <c r="I828" i="28" s="1"/>
  <c r="I829" i="28" s="1"/>
  <c r="O816" i="28"/>
  <c r="O817" i="28" s="1"/>
  <c r="E817" i="28"/>
  <c r="K816" i="28"/>
  <c r="P821" i="28"/>
  <c r="P832" i="28"/>
  <c r="P833" i="28" s="1"/>
  <c r="K788" i="28"/>
  <c r="O790" i="28"/>
  <c r="O791" i="28" s="1"/>
  <c r="P824" i="28"/>
  <c r="E773" i="28"/>
  <c r="K800" i="28"/>
  <c r="O776" i="28"/>
  <c r="O777" i="28" s="1"/>
  <c r="E785" i="28"/>
  <c r="P810" i="28"/>
  <c r="E812" i="28"/>
  <c r="P818" i="28"/>
  <c r="K772" i="28"/>
  <c r="K786" i="28"/>
  <c r="O788" i="28"/>
  <c r="O789" i="28" s="1"/>
  <c r="K804" i="28"/>
  <c r="K798" i="28"/>
  <c r="E818" i="28"/>
  <c r="O804" i="28"/>
  <c r="O805" i="28" s="1"/>
  <c r="E771" i="26"/>
  <c r="O776" i="26"/>
  <c r="O777" i="26" s="1"/>
  <c r="E765" i="26"/>
  <c r="O764" i="26"/>
  <c r="O765" i="26" s="1"/>
  <c r="N764" i="26"/>
  <c r="J764" i="26"/>
  <c r="K765" i="26"/>
  <c r="P808" i="26"/>
  <c r="P797" i="26"/>
  <c r="P812" i="26"/>
  <c r="P801" i="26"/>
  <c r="P804" i="26"/>
  <c r="P793" i="26"/>
  <c r="K766" i="26"/>
  <c r="P814" i="26"/>
  <c r="P815" i="26" s="1"/>
  <c r="P803" i="26"/>
  <c r="O766" i="26"/>
  <c r="O767" i="26" s="1"/>
  <c r="E790" i="26"/>
  <c r="O778" i="26"/>
  <c r="O779" i="26" s="1"/>
  <c r="K768" i="26"/>
  <c r="O768" i="26"/>
  <c r="O769" i="26" s="1"/>
  <c r="K778" i="26"/>
  <c r="P822" i="26"/>
  <c r="P823" i="26" s="1"/>
  <c r="P811" i="26"/>
  <c r="K756" i="26"/>
  <c r="K772" i="26"/>
  <c r="E800" i="26"/>
  <c r="P795" i="26"/>
  <c r="P806" i="26"/>
  <c r="E755" i="26"/>
  <c r="K754" i="26"/>
  <c r="O756" i="26"/>
  <c r="O757" i="26" s="1"/>
  <c r="K770" i="26"/>
  <c r="O772" i="26"/>
  <c r="O773" i="26" s="1"/>
  <c r="K786" i="26"/>
  <c r="E798" i="26"/>
  <c r="P791" i="26"/>
  <c r="P799" i="26"/>
  <c r="E787" i="27"/>
  <c r="K772" i="27"/>
  <c r="N772" i="27" s="1"/>
  <c r="O768" i="27"/>
  <c r="O769" i="27" s="1"/>
  <c r="O780" i="27"/>
  <c r="O781" i="27" s="1"/>
  <c r="O778" i="27"/>
  <c r="O779" i="27" s="1"/>
  <c r="K788" i="27"/>
  <c r="N788" i="27" s="1"/>
  <c r="O782" i="27"/>
  <c r="O783" i="27" s="1"/>
  <c r="P813" i="25"/>
  <c r="P824" i="25"/>
  <c r="P825" i="25" s="1"/>
  <c r="P807" i="25"/>
  <c r="P818" i="25"/>
  <c r="P819" i="25" s="1"/>
  <c r="P801" i="25"/>
  <c r="P795" i="25"/>
  <c r="P803" i="25"/>
  <c r="P811" i="25"/>
  <c r="P796" i="25"/>
  <c r="P804" i="25"/>
  <c r="P809" i="27"/>
  <c r="P811" i="27"/>
  <c r="K768" i="27"/>
  <c r="J768" i="27" s="1"/>
  <c r="L768" i="27" s="1"/>
  <c r="O774" i="27"/>
  <c r="O775" i="27" s="1"/>
  <c r="K774" i="27"/>
  <c r="J774" i="27" s="1"/>
  <c r="O770" i="27"/>
  <c r="O771" i="27" s="1"/>
  <c r="O776" i="27"/>
  <c r="O777" i="27" s="1"/>
  <c r="O766" i="27"/>
  <c r="O767" i="27" s="1"/>
  <c r="K766" i="27"/>
  <c r="K776" i="27"/>
  <c r="K770" i="27"/>
  <c r="O756" i="27"/>
  <c r="O757" i="27" s="1"/>
  <c r="O760" i="27"/>
  <c r="O761" i="27" s="1"/>
  <c r="K762" i="27"/>
  <c r="K763" i="27" s="1"/>
  <c r="K754" i="27"/>
  <c r="K755" i="27" s="1"/>
  <c r="O754" i="27"/>
  <c r="O755" i="27" s="1"/>
  <c r="O764" i="27"/>
  <c r="O765" i="27" s="1"/>
  <c r="K764" i="27"/>
  <c r="J764" i="27" s="1"/>
  <c r="J765" i="27" s="1"/>
  <c r="K758" i="27"/>
  <c r="K759" i="27" s="1"/>
  <c r="O758" i="27"/>
  <c r="O759" i="27" s="1"/>
  <c r="E755" i="27"/>
  <c r="K760" i="27"/>
  <c r="O762" i="27"/>
  <c r="O763" i="27" s="1"/>
  <c r="K756" i="27"/>
  <c r="O784" i="26" l="1"/>
  <c r="O785" i="26" s="1"/>
  <c r="J776" i="28"/>
  <c r="J777" i="28" s="1"/>
  <c r="J776" i="26"/>
  <c r="J777" i="26" s="1"/>
  <c r="K762" i="26"/>
  <c r="P258" i="39"/>
  <c r="P257" i="39"/>
  <c r="P258" i="37"/>
  <c r="P257" i="37"/>
  <c r="P264" i="38"/>
  <c r="P263" i="38"/>
  <c r="P258" i="36"/>
  <c r="P257" i="36"/>
  <c r="P253" i="35"/>
  <c r="P254" i="35"/>
  <c r="P253" i="34"/>
  <c r="P254" i="34"/>
  <c r="P802" i="23"/>
  <c r="P801" i="23"/>
  <c r="P803" i="22"/>
  <c r="P804" i="22"/>
  <c r="P804" i="21"/>
  <c r="P803" i="21"/>
  <c r="O762" i="26"/>
  <c r="O763" i="26" s="1"/>
  <c r="O788" i="26"/>
  <c r="O789" i="26" s="1"/>
  <c r="N776" i="26"/>
  <c r="N777" i="26" s="1"/>
  <c r="K788" i="26"/>
  <c r="K789" i="26" s="1"/>
  <c r="O782" i="26"/>
  <c r="O783" i="26" s="1"/>
  <c r="P796" i="7"/>
  <c r="P795" i="7"/>
  <c r="P798" i="1"/>
  <c r="P797" i="1"/>
  <c r="J792" i="28"/>
  <c r="J793" i="28" s="1"/>
  <c r="O806" i="28"/>
  <c r="O807" i="28" s="1"/>
  <c r="K806" i="28"/>
  <c r="J806" i="28" s="1"/>
  <c r="O794" i="28"/>
  <c r="O795" i="28" s="1"/>
  <c r="K794" i="28"/>
  <c r="J794" i="28" s="1"/>
  <c r="J795" i="28" s="1"/>
  <c r="J782" i="28"/>
  <c r="J783" i="28" s="1"/>
  <c r="N782" i="28"/>
  <c r="N783" i="28" s="1"/>
  <c r="N792" i="28"/>
  <c r="N793" i="28" s="1"/>
  <c r="N776" i="28"/>
  <c r="N777" i="28" s="1"/>
  <c r="N774" i="26"/>
  <c r="N775" i="26" s="1"/>
  <c r="O796" i="28"/>
  <c r="O797" i="28" s="1"/>
  <c r="K792" i="26"/>
  <c r="N792" i="26" s="1"/>
  <c r="O788" i="27"/>
  <c r="O789" i="27" s="1"/>
  <c r="E804" i="26"/>
  <c r="I804" i="26" s="1"/>
  <c r="I805" i="26" s="1"/>
  <c r="J774" i="26"/>
  <c r="L774" i="26" s="1"/>
  <c r="O792" i="26"/>
  <c r="O793" i="26" s="1"/>
  <c r="K780" i="27"/>
  <c r="K781" i="27" s="1"/>
  <c r="K784" i="28"/>
  <c r="O784" i="28"/>
  <c r="O785" i="28" s="1"/>
  <c r="E759" i="26"/>
  <c r="E783" i="26"/>
  <c r="E808" i="28"/>
  <c r="K796" i="28"/>
  <c r="E795" i="26"/>
  <c r="K790" i="28"/>
  <c r="J758" i="26"/>
  <c r="L758" i="26" s="1"/>
  <c r="K794" i="26"/>
  <c r="N794" i="26" s="1"/>
  <c r="K802" i="28"/>
  <c r="O802" i="28"/>
  <c r="O803" i="28" s="1"/>
  <c r="N758" i="26"/>
  <c r="N759" i="26" s="1"/>
  <c r="K781" i="26"/>
  <c r="E806" i="26"/>
  <c r="E785" i="26"/>
  <c r="K784" i="26"/>
  <c r="O758" i="26"/>
  <c r="O759" i="26" s="1"/>
  <c r="J780" i="26"/>
  <c r="J781" i="26" s="1"/>
  <c r="K778" i="28"/>
  <c r="O778" i="28"/>
  <c r="O779" i="28" s="1"/>
  <c r="O774" i="28"/>
  <c r="O775" i="28" s="1"/>
  <c r="K774" i="28"/>
  <c r="K782" i="26"/>
  <c r="K783" i="26" s="1"/>
  <c r="E787" i="26"/>
  <c r="O786" i="26"/>
  <c r="O787" i="26" s="1"/>
  <c r="E810" i="28"/>
  <c r="O798" i="28"/>
  <c r="O799" i="28" s="1"/>
  <c r="O760" i="26"/>
  <c r="O761" i="26" s="1"/>
  <c r="K760" i="26"/>
  <c r="K818" i="28"/>
  <c r="E819" i="28"/>
  <c r="E830" i="28"/>
  <c r="I830" i="28" s="1"/>
  <c r="I831" i="28" s="1"/>
  <c r="O818" i="28"/>
  <c r="O819" i="28" s="1"/>
  <c r="K812" i="28"/>
  <c r="E813" i="28"/>
  <c r="E824" i="28"/>
  <c r="I824" i="28" s="1"/>
  <c r="I825" i="28" s="1"/>
  <c r="O812" i="28"/>
  <c r="O813" i="28" s="1"/>
  <c r="K801" i="28"/>
  <c r="N800" i="28"/>
  <c r="J800" i="28"/>
  <c r="P830" i="28"/>
  <c r="P819" i="28"/>
  <c r="E840" i="28"/>
  <c r="I840" i="28" s="1"/>
  <c r="I841" i="28" s="1"/>
  <c r="E829" i="28"/>
  <c r="N804" i="28"/>
  <c r="J804" i="28"/>
  <c r="K805" i="28"/>
  <c r="P811" i="28"/>
  <c r="P822" i="28"/>
  <c r="N786" i="28"/>
  <c r="J786" i="28"/>
  <c r="K787" i="28"/>
  <c r="K789" i="28"/>
  <c r="N788" i="28"/>
  <c r="J788" i="28"/>
  <c r="K781" i="28"/>
  <c r="N780" i="28"/>
  <c r="J780" i="28"/>
  <c r="N798" i="28"/>
  <c r="J798" i="28"/>
  <c r="K799" i="28"/>
  <c r="P825" i="28"/>
  <c r="P836" i="28"/>
  <c r="P837" i="28" s="1"/>
  <c r="K817" i="28"/>
  <c r="N816" i="28"/>
  <c r="J816" i="28"/>
  <c r="N772" i="28"/>
  <c r="J772" i="28"/>
  <c r="K773" i="28"/>
  <c r="O814" i="28"/>
  <c r="O815" i="28" s="1"/>
  <c r="E826" i="28"/>
  <c r="I826" i="28" s="1"/>
  <c r="I827" i="28" s="1"/>
  <c r="K814" i="28"/>
  <c r="E815" i="28"/>
  <c r="P838" i="28"/>
  <c r="P839" i="28" s="1"/>
  <c r="P827" i="28"/>
  <c r="L776" i="26"/>
  <c r="N765" i="26"/>
  <c r="R764" i="26"/>
  <c r="R765" i="26" s="1"/>
  <c r="O800" i="26"/>
  <c r="O801" i="26" s="1"/>
  <c r="E812" i="26"/>
  <c r="I812" i="26" s="1"/>
  <c r="I813" i="26" s="1"/>
  <c r="K800" i="26"/>
  <c r="E801" i="26"/>
  <c r="J778" i="26"/>
  <c r="K779" i="26"/>
  <c r="N778" i="26"/>
  <c r="J762" i="26"/>
  <c r="K763" i="26"/>
  <c r="N762" i="26"/>
  <c r="E797" i="26"/>
  <c r="O796" i="26"/>
  <c r="O797" i="26" s="1"/>
  <c r="E808" i="26"/>
  <c r="I808" i="26" s="1"/>
  <c r="I809" i="26" s="1"/>
  <c r="K796" i="26"/>
  <c r="J754" i="26"/>
  <c r="K755" i="26"/>
  <c r="N754" i="26"/>
  <c r="P820" i="26"/>
  <c r="P821" i="26" s="1"/>
  <c r="P809" i="26"/>
  <c r="P824" i="26"/>
  <c r="P825" i="26" s="1"/>
  <c r="P813" i="26"/>
  <c r="K798" i="26"/>
  <c r="E799" i="26"/>
  <c r="O798" i="26"/>
  <c r="O799" i="26" s="1"/>
  <c r="E810" i="26"/>
  <c r="I810" i="26" s="1"/>
  <c r="I811" i="26" s="1"/>
  <c r="N772" i="26"/>
  <c r="K773" i="26"/>
  <c r="J772" i="26"/>
  <c r="N766" i="26"/>
  <c r="J766" i="26"/>
  <c r="K767" i="26"/>
  <c r="J770" i="26"/>
  <c r="K771" i="26"/>
  <c r="N770" i="26"/>
  <c r="P818" i="26"/>
  <c r="P819" i="26" s="1"/>
  <c r="P807" i="26"/>
  <c r="K769" i="26"/>
  <c r="N768" i="26"/>
  <c r="J768" i="26"/>
  <c r="N781" i="26"/>
  <c r="R780" i="26"/>
  <c r="R781" i="26" s="1"/>
  <c r="N786" i="26"/>
  <c r="J786" i="26"/>
  <c r="K787" i="26"/>
  <c r="N756" i="26"/>
  <c r="K757" i="26"/>
  <c r="J756" i="26"/>
  <c r="K790" i="26"/>
  <c r="E791" i="26"/>
  <c r="O790" i="26"/>
  <c r="O791" i="26" s="1"/>
  <c r="E802" i="26"/>
  <c r="I802" i="26" s="1"/>
  <c r="I803" i="26" s="1"/>
  <c r="P816" i="26"/>
  <c r="P817" i="26" s="1"/>
  <c r="P805" i="26"/>
  <c r="J765" i="26"/>
  <c r="L764" i="26"/>
  <c r="K782" i="27"/>
  <c r="K783" i="27" s="1"/>
  <c r="O786" i="27"/>
  <c r="O787" i="27" s="1"/>
  <c r="K786" i="27"/>
  <c r="K787" i="27" s="1"/>
  <c r="O772" i="27"/>
  <c r="O773" i="27" s="1"/>
  <c r="E798" i="27"/>
  <c r="E810" i="27" s="1"/>
  <c r="I810" i="27" s="1"/>
  <c r="I811" i="27" s="1"/>
  <c r="E785" i="27"/>
  <c r="E796" i="27"/>
  <c r="E794" i="27"/>
  <c r="E783" i="27"/>
  <c r="O784" i="27"/>
  <c r="O785" i="27" s="1"/>
  <c r="E789" i="27"/>
  <c r="E800" i="27"/>
  <c r="E790" i="27"/>
  <c r="E779" i="27"/>
  <c r="K784" i="27"/>
  <c r="K785" i="27" s="1"/>
  <c r="E792" i="27"/>
  <c r="E781" i="27"/>
  <c r="K778" i="27"/>
  <c r="J778" i="27" s="1"/>
  <c r="L778" i="27" s="1"/>
  <c r="Q778" i="27" s="1"/>
  <c r="Q779" i="27" s="1"/>
  <c r="P805" i="25"/>
  <c r="P816" i="25"/>
  <c r="P817" i="25" s="1"/>
  <c r="P797" i="25"/>
  <c r="P808" i="25"/>
  <c r="N774" i="27"/>
  <c r="N775" i="27" s="1"/>
  <c r="N768" i="27"/>
  <c r="N769" i="27" s="1"/>
  <c r="K775" i="27"/>
  <c r="J769" i="27"/>
  <c r="K769" i="27"/>
  <c r="K765" i="27"/>
  <c r="K789" i="27"/>
  <c r="J788" i="27"/>
  <c r="K773" i="27"/>
  <c r="J772" i="27"/>
  <c r="L769" i="27"/>
  <c r="Q768" i="27"/>
  <c r="Q769" i="27" s="1"/>
  <c r="N773" i="27"/>
  <c r="J766" i="27"/>
  <c r="K767" i="27"/>
  <c r="N766" i="27"/>
  <c r="K777" i="27"/>
  <c r="N776" i="27"/>
  <c r="J776" i="27"/>
  <c r="N770" i="27"/>
  <c r="J770" i="27"/>
  <c r="K771" i="27"/>
  <c r="N789" i="27"/>
  <c r="L774" i="27"/>
  <c r="J775" i="27"/>
  <c r="J758" i="27"/>
  <c r="L758" i="27" s="1"/>
  <c r="N758" i="27"/>
  <c r="N759" i="27" s="1"/>
  <c r="L764" i="27"/>
  <c r="L765" i="27" s="1"/>
  <c r="N764" i="27"/>
  <c r="N765" i="27" s="1"/>
  <c r="N762" i="27"/>
  <c r="R762" i="27" s="1"/>
  <c r="R763" i="27" s="1"/>
  <c r="J754" i="27"/>
  <c r="J755" i="27" s="1"/>
  <c r="N754" i="27"/>
  <c r="N755" i="27" s="1"/>
  <c r="J762" i="27"/>
  <c r="K757" i="27"/>
  <c r="N756" i="27"/>
  <c r="J756" i="27"/>
  <c r="N760" i="27"/>
  <c r="J760" i="27"/>
  <c r="K761" i="27"/>
  <c r="P789" i="25"/>
  <c r="P787" i="25"/>
  <c r="P785" i="25"/>
  <c r="P783" i="25"/>
  <c r="P781" i="25"/>
  <c r="P779" i="25"/>
  <c r="P777" i="25"/>
  <c r="P775" i="25"/>
  <c r="P773" i="25"/>
  <c r="P771" i="25"/>
  <c r="P769" i="25"/>
  <c r="P767" i="25"/>
  <c r="P765" i="25"/>
  <c r="P763" i="25"/>
  <c r="P761" i="25"/>
  <c r="P759" i="25"/>
  <c r="P757" i="25"/>
  <c r="P755" i="25"/>
  <c r="P753" i="25"/>
  <c r="P751" i="25"/>
  <c r="P749" i="25"/>
  <c r="P747" i="25"/>
  <c r="P745" i="25"/>
  <c r="P743" i="25"/>
  <c r="B816" i="27"/>
  <c r="A814" i="27"/>
  <c r="A816" i="27" s="1"/>
  <c r="B804" i="27"/>
  <c r="A802" i="27"/>
  <c r="A804" i="27" s="1"/>
  <c r="B792" i="27"/>
  <c r="A790" i="27"/>
  <c r="A792" i="27" s="1"/>
  <c r="B780" i="27"/>
  <c r="A780" i="27"/>
  <c r="A778" i="27"/>
  <c r="B768" i="27"/>
  <c r="A766" i="27"/>
  <c r="A768" i="27" s="1"/>
  <c r="B756" i="27"/>
  <c r="A754" i="27"/>
  <c r="A756" i="27" s="1"/>
  <c r="B744" i="27"/>
  <c r="I801" i="25"/>
  <c r="H801" i="25"/>
  <c r="G801" i="25"/>
  <c r="F801" i="25"/>
  <c r="I799" i="25"/>
  <c r="H799" i="25"/>
  <c r="G799" i="25"/>
  <c r="F799" i="25"/>
  <c r="I797" i="25"/>
  <c r="H797" i="25"/>
  <c r="G797" i="25"/>
  <c r="F797" i="25"/>
  <c r="I795" i="25"/>
  <c r="H795" i="25"/>
  <c r="G795" i="25"/>
  <c r="F795" i="25"/>
  <c r="I793" i="25"/>
  <c r="H793" i="25"/>
  <c r="G793" i="25"/>
  <c r="F793" i="25"/>
  <c r="I791" i="25"/>
  <c r="H791" i="25"/>
  <c r="G791" i="25"/>
  <c r="F791" i="25"/>
  <c r="I789" i="25"/>
  <c r="H789" i="25"/>
  <c r="G789" i="25"/>
  <c r="F789" i="25"/>
  <c r="I787" i="25"/>
  <c r="H787" i="25"/>
  <c r="G787" i="25"/>
  <c r="F787" i="25"/>
  <c r="I785" i="25"/>
  <c r="H785" i="25"/>
  <c r="G785" i="25"/>
  <c r="F785" i="25"/>
  <c r="I783" i="25"/>
  <c r="H783" i="25"/>
  <c r="G783" i="25"/>
  <c r="F783" i="25"/>
  <c r="I781" i="25"/>
  <c r="H781" i="25"/>
  <c r="G781" i="25"/>
  <c r="F781" i="25"/>
  <c r="I779" i="25"/>
  <c r="H779" i="25"/>
  <c r="G779" i="25"/>
  <c r="F779" i="25"/>
  <c r="I777" i="25"/>
  <c r="H777" i="25"/>
  <c r="G777" i="25"/>
  <c r="F777" i="25"/>
  <c r="I775" i="25"/>
  <c r="H775" i="25"/>
  <c r="G775" i="25"/>
  <c r="F775" i="25"/>
  <c r="I773" i="25"/>
  <c r="H773" i="25"/>
  <c r="G773" i="25"/>
  <c r="F773" i="25"/>
  <c r="I771" i="25"/>
  <c r="H771" i="25"/>
  <c r="G771" i="25"/>
  <c r="F771" i="25"/>
  <c r="I769" i="25"/>
  <c r="H769" i="25"/>
  <c r="G769" i="25"/>
  <c r="F769" i="25"/>
  <c r="I767" i="25"/>
  <c r="H767" i="25"/>
  <c r="G767" i="25"/>
  <c r="F767" i="25"/>
  <c r="I765" i="25"/>
  <c r="H765" i="25"/>
  <c r="G765" i="25"/>
  <c r="F765" i="25"/>
  <c r="E789" i="25"/>
  <c r="E798" i="25"/>
  <c r="E785" i="25"/>
  <c r="O782" i="25"/>
  <c r="O783" i="25" s="1"/>
  <c r="E781" i="25"/>
  <c r="E779" i="25"/>
  <c r="K776" i="25"/>
  <c r="K774" i="25"/>
  <c r="E773" i="25"/>
  <c r="K770" i="25"/>
  <c r="E769" i="25"/>
  <c r="E767" i="25"/>
  <c r="O764" i="25"/>
  <c r="O765" i="25" s="1"/>
  <c r="E759" i="25"/>
  <c r="O756" i="25"/>
  <c r="O757" i="25" s="1"/>
  <c r="H763" i="25"/>
  <c r="H761" i="25"/>
  <c r="H759" i="25"/>
  <c r="H757" i="25"/>
  <c r="I763" i="25"/>
  <c r="G763" i="25"/>
  <c r="F763" i="25"/>
  <c r="I761" i="25"/>
  <c r="G761" i="25"/>
  <c r="F761" i="25"/>
  <c r="I759" i="25"/>
  <c r="G759" i="25"/>
  <c r="F759" i="25"/>
  <c r="I757" i="25"/>
  <c r="G757" i="25"/>
  <c r="F757" i="25"/>
  <c r="I755" i="25"/>
  <c r="H755" i="25"/>
  <c r="G755" i="25"/>
  <c r="F755" i="25"/>
  <c r="B816" i="25"/>
  <c r="B804" i="25"/>
  <c r="A814" i="25" s="1"/>
  <c r="A816" i="25" s="1"/>
  <c r="A804" i="25"/>
  <c r="A802" i="25"/>
  <c r="B792" i="25"/>
  <c r="A790" i="25"/>
  <c r="A792" i="25" s="1"/>
  <c r="B780" i="25"/>
  <c r="A778" i="25"/>
  <c r="A780" i="25" s="1"/>
  <c r="B768" i="25"/>
  <c r="A766" i="25"/>
  <c r="A768" i="25" s="1"/>
  <c r="B756" i="25"/>
  <c r="A756" i="25"/>
  <c r="A754" i="25"/>
  <c r="B744" i="25"/>
  <c r="L776" i="28" l="1"/>
  <c r="L777" i="28" s="1"/>
  <c r="L792" i="28"/>
  <c r="Q792" i="28" s="1"/>
  <c r="Q793" i="28" s="1"/>
  <c r="E807" i="26"/>
  <c r="I806" i="26"/>
  <c r="I807" i="26" s="1"/>
  <c r="J780" i="27"/>
  <c r="J781" i="27" s="1"/>
  <c r="R782" i="28"/>
  <c r="R783" i="28" s="1"/>
  <c r="J794" i="26"/>
  <c r="K795" i="26"/>
  <c r="J788" i="26"/>
  <c r="J789" i="26" s="1"/>
  <c r="N788" i="26"/>
  <c r="N789" i="26" s="1"/>
  <c r="L782" i="28"/>
  <c r="Q782" i="28" s="1"/>
  <c r="Q783" i="28" s="1"/>
  <c r="P260" i="39"/>
  <c r="P259" i="39"/>
  <c r="P260" i="37"/>
  <c r="P259" i="37"/>
  <c r="P266" i="38"/>
  <c r="P265" i="38"/>
  <c r="P260" i="36"/>
  <c r="P259" i="36"/>
  <c r="P255" i="35"/>
  <c r="P256" i="35"/>
  <c r="P256" i="34"/>
  <c r="P255" i="34"/>
  <c r="E818" i="26"/>
  <c r="J792" i="26"/>
  <c r="L792" i="26" s="1"/>
  <c r="R774" i="26"/>
  <c r="R775" i="26" s="1"/>
  <c r="N780" i="27"/>
  <c r="N781" i="27" s="1"/>
  <c r="R776" i="26"/>
  <c r="R777" i="26" s="1"/>
  <c r="K793" i="26"/>
  <c r="R758" i="26"/>
  <c r="R759" i="26" s="1"/>
  <c r="P804" i="23"/>
  <c r="P803" i="23"/>
  <c r="P806" i="22"/>
  <c r="P805" i="22"/>
  <c r="P806" i="21"/>
  <c r="P805" i="21"/>
  <c r="L794" i="28"/>
  <c r="L795" i="28" s="1"/>
  <c r="L780" i="26"/>
  <c r="L781" i="26" s="1"/>
  <c r="J775" i="26"/>
  <c r="R788" i="27"/>
  <c r="R789" i="27" s="1"/>
  <c r="R776" i="28"/>
  <c r="R777" i="28" s="1"/>
  <c r="R792" i="28"/>
  <c r="R793" i="28" s="1"/>
  <c r="P798" i="7"/>
  <c r="P797" i="7"/>
  <c r="P800" i="1"/>
  <c r="P799" i="1"/>
  <c r="K807" i="28"/>
  <c r="N806" i="28"/>
  <c r="N807" i="28" s="1"/>
  <c r="K795" i="28"/>
  <c r="N794" i="28"/>
  <c r="E805" i="26"/>
  <c r="J786" i="27"/>
  <c r="J787" i="27" s="1"/>
  <c r="J759" i="26"/>
  <c r="N786" i="27"/>
  <c r="N787" i="27" s="1"/>
  <c r="J782" i="26"/>
  <c r="J783" i="26" s="1"/>
  <c r="E816" i="26"/>
  <c r="J784" i="26"/>
  <c r="K785" i="26"/>
  <c r="N784" i="26"/>
  <c r="K803" i="28"/>
  <c r="J802" i="28"/>
  <c r="N802" i="28"/>
  <c r="J796" i="28"/>
  <c r="N796" i="28"/>
  <c r="K797" i="28"/>
  <c r="N782" i="26"/>
  <c r="R782" i="26" s="1"/>
  <c r="R783" i="26" s="1"/>
  <c r="K775" i="28"/>
  <c r="J774" i="28"/>
  <c r="N774" i="28"/>
  <c r="N760" i="26"/>
  <c r="J760" i="26"/>
  <c r="K761" i="26"/>
  <c r="L783" i="28"/>
  <c r="J790" i="28"/>
  <c r="N790" i="28"/>
  <c r="K791" i="28"/>
  <c r="N784" i="28"/>
  <c r="K785" i="28"/>
  <c r="J784" i="28"/>
  <c r="K808" i="28"/>
  <c r="E809" i="28"/>
  <c r="E820" i="28"/>
  <c r="I820" i="28" s="1"/>
  <c r="I821" i="28" s="1"/>
  <c r="O808" i="28"/>
  <c r="O809" i="28" s="1"/>
  <c r="K810" i="28"/>
  <c r="E811" i="28"/>
  <c r="E822" i="28"/>
  <c r="I822" i="28" s="1"/>
  <c r="I823" i="28" s="1"/>
  <c r="O810" i="28"/>
  <c r="O811" i="28" s="1"/>
  <c r="K779" i="28"/>
  <c r="J778" i="28"/>
  <c r="N778" i="28"/>
  <c r="J801" i="28"/>
  <c r="L800" i="28"/>
  <c r="N773" i="28"/>
  <c r="R772" i="28"/>
  <c r="R773" i="28" s="1"/>
  <c r="J787" i="28"/>
  <c r="L786" i="28"/>
  <c r="N805" i="28"/>
  <c r="R804" i="28"/>
  <c r="R805" i="28" s="1"/>
  <c r="R800" i="28"/>
  <c r="R801" i="28" s="1"/>
  <c r="N801" i="28"/>
  <c r="N812" i="28"/>
  <c r="J812" i="28"/>
  <c r="K813" i="28"/>
  <c r="N814" i="28"/>
  <c r="J814" i="28"/>
  <c r="K815" i="28"/>
  <c r="R816" i="28"/>
  <c r="R817" i="28" s="1"/>
  <c r="N817" i="28"/>
  <c r="J807" i="28"/>
  <c r="L806" i="28"/>
  <c r="K828" i="28"/>
  <c r="J773" i="28"/>
  <c r="L772" i="28"/>
  <c r="N787" i="28"/>
  <c r="R786" i="28"/>
  <c r="R787" i="28" s="1"/>
  <c r="J781" i="28"/>
  <c r="L780" i="28"/>
  <c r="E831" i="28"/>
  <c r="E842" i="28"/>
  <c r="I842" i="28" s="1"/>
  <c r="I843" i="28" s="1"/>
  <c r="N799" i="28"/>
  <c r="R798" i="28"/>
  <c r="R799" i="28" s="1"/>
  <c r="E838" i="28"/>
  <c r="I838" i="28" s="1"/>
  <c r="I839" i="28" s="1"/>
  <c r="E827" i="28"/>
  <c r="R780" i="28"/>
  <c r="R781" i="28" s="1"/>
  <c r="N781" i="28"/>
  <c r="J789" i="28"/>
  <c r="L788" i="28"/>
  <c r="P823" i="28"/>
  <c r="P834" i="28"/>
  <c r="P835" i="28" s="1"/>
  <c r="P831" i="28"/>
  <c r="P842" i="28"/>
  <c r="P843" i="28" s="1"/>
  <c r="J805" i="28"/>
  <c r="L804" i="28"/>
  <c r="N789" i="28"/>
  <c r="R788" i="28"/>
  <c r="R789" i="28" s="1"/>
  <c r="O828" i="28"/>
  <c r="O829" i="28" s="1"/>
  <c r="J817" i="28"/>
  <c r="L816" i="28"/>
  <c r="L798" i="28"/>
  <c r="J799" i="28"/>
  <c r="E841" i="28"/>
  <c r="Q794" i="28"/>
  <c r="Q795" i="28" s="1"/>
  <c r="E825" i="28"/>
  <c r="E836" i="28"/>
  <c r="I836" i="28" s="1"/>
  <c r="I837" i="28" s="1"/>
  <c r="J818" i="28"/>
  <c r="K819" i="28"/>
  <c r="N818" i="28"/>
  <c r="K804" i="26"/>
  <c r="O804" i="26"/>
  <c r="O805" i="26" s="1"/>
  <c r="L777" i="26"/>
  <c r="Q776" i="26"/>
  <c r="Q777" i="26" s="1"/>
  <c r="E814" i="26"/>
  <c r="I814" i="26" s="1"/>
  <c r="I815" i="26" s="1"/>
  <c r="E803" i="26"/>
  <c r="N771" i="26"/>
  <c r="R770" i="26"/>
  <c r="R771" i="26" s="1"/>
  <c r="R766" i="26"/>
  <c r="R767" i="26" s="1"/>
  <c r="N767" i="26"/>
  <c r="R762" i="26"/>
  <c r="R763" i="26" s="1"/>
  <c r="N763" i="26"/>
  <c r="J798" i="26"/>
  <c r="K799" i="26"/>
  <c r="N798" i="26"/>
  <c r="J763" i="26"/>
  <c r="L762" i="26"/>
  <c r="N800" i="26"/>
  <c r="J800" i="26"/>
  <c r="K801" i="26"/>
  <c r="L765" i="26"/>
  <c r="Q764" i="26"/>
  <c r="Q765" i="26" s="1"/>
  <c r="J757" i="26"/>
  <c r="L756" i="26"/>
  <c r="J771" i="26"/>
  <c r="L770" i="26"/>
  <c r="L775" i="26"/>
  <c r="Q774" i="26"/>
  <c r="Q775" i="26" s="1"/>
  <c r="J796" i="26"/>
  <c r="K797" i="26"/>
  <c r="N796" i="26"/>
  <c r="N779" i="26"/>
  <c r="R778" i="26"/>
  <c r="R779" i="26" s="1"/>
  <c r="J790" i="26"/>
  <c r="K791" i="26"/>
  <c r="N790" i="26"/>
  <c r="L759" i="26"/>
  <c r="Q758" i="26"/>
  <c r="Q759" i="26" s="1"/>
  <c r="N793" i="26"/>
  <c r="R792" i="26"/>
  <c r="R793" i="26" s="1"/>
  <c r="J773" i="26"/>
  <c r="L772" i="26"/>
  <c r="E824" i="26"/>
  <c r="I824" i="26" s="1"/>
  <c r="I825" i="26" s="1"/>
  <c r="E813" i="26"/>
  <c r="N757" i="26"/>
  <c r="R756" i="26"/>
  <c r="R757" i="26" s="1"/>
  <c r="J769" i="26"/>
  <c r="L768" i="26"/>
  <c r="N755" i="26"/>
  <c r="R754" i="26"/>
  <c r="R755" i="26" s="1"/>
  <c r="E820" i="26"/>
  <c r="I820" i="26" s="1"/>
  <c r="I821" i="26" s="1"/>
  <c r="E809" i="26"/>
  <c r="J779" i="26"/>
  <c r="L778" i="26"/>
  <c r="R768" i="26"/>
  <c r="R769" i="26" s="1"/>
  <c r="N769" i="26"/>
  <c r="N773" i="26"/>
  <c r="R772" i="26"/>
  <c r="R773" i="26" s="1"/>
  <c r="J795" i="26"/>
  <c r="L794" i="26"/>
  <c r="N787" i="26"/>
  <c r="R786" i="26"/>
  <c r="R787" i="26" s="1"/>
  <c r="J767" i="26"/>
  <c r="L766" i="26"/>
  <c r="J787" i="26"/>
  <c r="L786" i="26"/>
  <c r="E822" i="26"/>
  <c r="I822" i="26" s="1"/>
  <c r="I823" i="26" s="1"/>
  <c r="E811" i="26"/>
  <c r="N795" i="26"/>
  <c r="R794" i="26"/>
  <c r="R795" i="26" s="1"/>
  <c r="J755" i="26"/>
  <c r="L754" i="26"/>
  <c r="R788" i="26"/>
  <c r="R789" i="26" s="1"/>
  <c r="J782" i="27"/>
  <c r="J783" i="27" s="1"/>
  <c r="K798" i="27"/>
  <c r="K799" i="27" s="1"/>
  <c r="E799" i="27"/>
  <c r="L779" i="27"/>
  <c r="R772" i="27"/>
  <c r="R773" i="27" s="1"/>
  <c r="N782" i="27"/>
  <c r="R782" i="27" s="1"/>
  <c r="R783" i="27" s="1"/>
  <c r="O798" i="27"/>
  <c r="O799" i="27" s="1"/>
  <c r="J784" i="27"/>
  <c r="J785" i="27" s="1"/>
  <c r="E801" i="27"/>
  <c r="O800" i="27"/>
  <c r="O801" i="27" s="1"/>
  <c r="E812" i="27"/>
  <c r="I812" i="27" s="1"/>
  <c r="I813" i="27" s="1"/>
  <c r="K800" i="27"/>
  <c r="N778" i="27"/>
  <c r="N779" i="27" s="1"/>
  <c r="K779" i="27"/>
  <c r="E793" i="27"/>
  <c r="E804" i="27"/>
  <c r="I804" i="27" s="1"/>
  <c r="I805" i="27" s="1"/>
  <c r="O792" i="27"/>
  <c r="O793" i="27" s="1"/>
  <c r="K792" i="27"/>
  <c r="E822" i="27"/>
  <c r="E811" i="27"/>
  <c r="O790" i="27"/>
  <c r="O791" i="27" s="1"/>
  <c r="E802" i="27"/>
  <c r="I802" i="27" s="1"/>
  <c r="I803" i="27" s="1"/>
  <c r="E791" i="27"/>
  <c r="K790" i="27"/>
  <c r="O796" i="27"/>
  <c r="O797" i="27" s="1"/>
  <c r="E808" i="27"/>
  <c r="I808" i="27" s="1"/>
  <c r="I809" i="27" s="1"/>
  <c r="K796" i="27"/>
  <c r="E797" i="27"/>
  <c r="N784" i="27"/>
  <c r="N785" i="27" s="1"/>
  <c r="J779" i="27"/>
  <c r="E806" i="27"/>
  <c r="I806" i="27" s="1"/>
  <c r="I807" i="27" s="1"/>
  <c r="K794" i="27"/>
  <c r="O794" i="27"/>
  <c r="O795" i="27" s="1"/>
  <c r="E795" i="27"/>
  <c r="P809" i="25"/>
  <c r="P820" i="25"/>
  <c r="P821" i="25" s="1"/>
  <c r="R768" i="27"/>
  <c r="R769" i="27" s="1"/>
  <c r="R774" i="27"/>
  <c r="R775" i="27" s="1"/>
  <c r="L780" i="27"/>
  <c r="J789" i="27"/>
  <c r="L788" i="27"/>
  <c r="J773" i="27"/>
  <c r="L772" i="27"/>
  <c r="R786" i="27"/>
  <c r="R787" i="27" s="1"/>
  <c r="J767" i="27"/>
  <c r="L766" i="27"/>
  <c r="R776" i="27"/>
  <c r="R777" i="27" s="1"/>
  <c r="N777" i="27"/>
  <c r="L775" i="27"/>
  <c r="Q774" i="27"/>
  <c r="Q775" i="27" s="1"/>
  <c r="J771" i="27"/>
  <c r="L770" i="27"/>
  <c r="R766" i="27"/>
  <c r="R767" i="27" s="1"/>
  <c r="N767" i="27"/>
  <c r="N771" i="27"/>
  <c r="R770" i="27"/>
  <c r="R771" i="27" s="1"/>
  <c r="J777" i="27"/>
  <c r="L776" i="27"/>
  <c r="J759" i="27"/>
  <c r="Q764" i="27"/>
  <c r="Q765" i="27" s="1"/>
  <c r="R758" i="27"/>
  <c r="R759" i="27" s="1"/>
  <c r="R764" i="27"/>
  <c r="R765" i="27" s="1"/>
  <c r="N763" i="27"/>
  <c r="L754" i="27"/>
  <c r="Q754" i="27" s="1"/>
  <c r="Q755" i="27" s="1"/>
  <c r="R754" i="27"/>
  <c r="R755" i="27" s="1"/>
  <c r="J763" i="27"/>
  <c r="L762" i="27"/>
  <c r="L759" i="27"/>
  <c r="Q758" i="27"/>
  <c r="Q759" i="27" s="1"/>
  <c r="J761" i="27"/>
  <c r="L760" i="27"/>
  <c r="J757" i="27"/>
  <c r="L756" i="27"/>
  <c r="R760" i="27"/>
  <c r="R761" i="27" s="1"/>
  <c r="N761" i="27"/>
  <c r="R756" i="27"/>
  <c r="R757" i="27" s="1"/>
  <c r="N757" i="27"/>
  <c r="K782" i="25"/>
  <c r="N782" i="25" s="1"/>
  <c r="N783" i="25" s="1"/>
  <c r="K772" i="25"/>
  <c r="K773" i="25" s="1"/>
  <c r="O786" i="25"/>
  <c r="O787" i="25" s="1"/>
  <c r="O772" i="25"/>
  <c r="O773" i="25" s="1"/>
  <c r="E787" i="25"/>
  <c r="K766" i="25"/>
  <c r="N766" i="25" s="1"/>
  <c r="N767" i="25" s="1"/>
  <c r="O770" i="25"/>
  <c r="O771" i="25" s="1"/>
  <c r="K764" i="25"/>
  <c r="K765" i="25" s="1"/>
  <c r="K788" i="25"/>
  <c r="N788" i="25" s="1"/>
  <c r="N789" i="25" s="1"/>
  <c r="O774" i="25"/>
  <c r="O775" i="25" s="1"/>
  <c r="N770" i="25"/>
  <c r="N771" i="25" s="1"/>
  <c r="K771" i="25"/>
  <c r="J770" i="25"/>
  <c r="E810" i="25"/>
  <c r="I810" i="25" s="1"/>
  <c r="I811" i="25" s="1"/>
  <c r="E799" i="25"/>
  <c r="O798" i="25"/>
  <c r="O799" i="25" s="1"/>
  <c r="K798" i="25"/>
  <c r="J798" i="25" s="1"/>
  <c r="J799" i="25" s="1"/>
  <c r="K775" i="25"/>
  <c r="J774" i="25"/>
  <c r="J775" i="25" s="1"/>
  <c r="J776" i="25"/>
  <c r="N776" i="25"/>
  <c r="N777" i="25" s="1"/>
  <c r="K777" i="25"/>
  <c r="E771" i="25"/>
  <c r="O776" i="25"/>
  <c r="O777" i="25" s="1"/>
  <c r="K784" i="25"/>
  <c r="J784" i="25" s="1"/>
  <c r="J785" i="25" s="1"/>
  <c r="K786" i="25"/>
  <c r="E794" i="25"/>
  <c r="E790" i="25"/>
  <c r="E791" i="25" s="1"/>
  <c r="O766" i="25"/>
  <c r="O767" i="25" s="1"/>
  <c r="E792" i="25"/>
  <c r="E783" i="25"/>
  <c r="K778" i="25"/>
  <c r="O784" i="25"/>
  <c r="O785" i="25" s="1"/>
  <c r="E796" i="25"/>
  <c r="E775" i="25"/>
  <c r="O778" i="25"/>
  <c r="O779" i="25" s="1"/>
  <c r="K780" i="25"/>
  <c r="K768" i="25"/>
  <c r="J768" i="25" s="1"/>
  <c r="L768" i="25" s="1"/>
  <c r="O780" i="25"/>
  <c r="O781" i="25" s="1"/>
  <c r="E777" i="25"/>
  <c r="O768" i="25"/>
  <c r="O769" i="25" s="1"/>
  <c r="O788" i="25"/>
  <c r="O789" i="25" s="1"/>
  <c r="E800" i="25"/>
  <c r="E801" i="25" s="1"/>
  <c r="N774" i="25"/>
  <c r="K754" i="25"/>
  <c r="J754" i="25" s="1"/>
  <c r="J755" i="25" s="1"/>
  <c r="E755" i="25"/>
  <c r="O754" i="25"/>
  <c r="O755" i="25" s="1"/>
  <c r="O762" i="25"/>
  <c r="O763" i="25" s="1"/>
  <c r="K762" i="25"/>
  <c r="J762" i="25" s="1"/>
  <c r="L762" i="25" s="1"/>
  <c r="E763" i="25"/>
  <c r="K760" i="25"/>
  <c r="J760" i="25" s="1"/>
  <c r="J761" i="25" s="1"/>
  <c r="O760" i="25"/>
  <c r="O761" i="25" s="1"/>
  <c r="K758" i="25"/>
  <c r="N758" i="25" s="1"/>
  <c r="O758" i="25"/>
  <c r="O759" i="25" s="1"/>
  <c r="E757" i="25"/>
  <c r="E765" i="25"/>
  <c r="K756" i="25"/>
  <c r="J756" i="25" s="1"/>
  <c r="J757" i="25" s="1"/>
  <c r="E761" i="25"/>
  <c r="P825" i="24"/>
  <c r="H825" i="24"/>
  <c r="G825" i="24"/>
  <c r="P823" i="24"/>
  <c r="H823" i="24"/>
  <c r="G823" i="24"/>
  <c r="P821" i="24"/>
  <c r="H821" i="24"/>
  <c r="G821" i="24"/>
  <c r="P819" i="24"/>
  <c r="H819" i="24"/>
  <c r="G819" i="24"/>
  <c r="P817" i="24"/>
  <c r="H817" i="24"/>
  <c r="G817" i="24"/>
  <c r="P815" i="24"/>
  <c r="H815" i="24"/>
  <c r="G815" i="24"/>
  <c r="P813" i="24"/>
  <c r="H813" i="24"/>
  <c r="G813" i="24"/>
  <c r="P811" i="24"/>
  <c r="H811" i="24"/>
  <c r="G811" i="24"/>
  <c r="P809" i="24"/>
  <c r="H809" i="24"/>
  <c r="G809" i="24"/>
  <c r="P807" i="24"/>
  <c r="H807" i="24"/>
  <c r="G807" i="24"/>
  <c r="P805" i="24"/>
  <c r="H805" i="24"/>
  <c r="G805" i="24"/>
  <c r="P803" i="24"/>
  <c r="H803" i="24"/>
  <c r="G803" i="24"/>
  <c r="P801" i="24"/>
  <c r="I801" i="24"/>
  <c r="H801" i="24"/>
  <c r="G801" i="24"/>
  <c r="F801" i="24"/>
  <c r="P799" i="24"/>
  <c r="I799" i="24"/>
  <c r="H799" i="24"/>
  <c r="G799" i="24"/>
  <c r="F799" i="24"/>
  <c r="P797" i="24"/>
  <c r="I797" i="24"/>
  <c r="H797" i="24"/>
  <c r="G797" i="24"/>
  <c r="F797" i="24"/>
  <c r="P795" i="24"/>
  <c r="I795" i="24"/>
  <c r="H795" i="24"/>
  <c r="G795" i="24"/>
  <c r="F795" i="24"/>
  <c r="P793" i="24"/>
  <c r="I793" i="24"/>
  <c r="H793" i="24"/>
  <c r="G793" i="24"/>
  <c r="F793" i="24"/>
  <c r="P791" i="24"/>
  <c r="I791" i="24"/>
  <c r="H791" i="24"/>
  <c r="G791" i="24"/>
  <c r="F791" i="24"/>
  <c r="P789" i="24"/>
  <c r="I789" i="24"/>
  <c r="H789" i="24"/>
  <c r="G789" i="24"/>
  <c r="F789" i="24"/>
  <c r="P787" i="24"/>
  <c r="I787" i="24"/>
  <c r="H787" i="24"/>
  <c r="G787" i="24"/>
  <c r="F787" i="24"/>
  <c r="P785" i="24"/>
  <c r="I785" i="24"/>
  <c r="H785" i="24"/>
  <c r="G785" i="24"/>
  <c r="F785" i="24"/>
  <c r="P783" i="24"/>
  <c r="I783" i="24"/>
  <c r="H783" i="24"/>
  <c r="G783" i="24"/>
  <c r="F783" i="24"/>
  <c r="P781" i="24"/>
  <c r="I781" i="24"/>
  <c r="H781" i="24"/>
  <c r="G781" i="24"/>
  <c r="F781" i="24"/>
  <c r="P779" i="24"/>
  <c r="I779" i="24"/>
  <c r="H779" i="24"/>
  <c r="G779" i="24"/>
  <c r="F779" i="24"/>
  <c r="P777" i="24"/>
  <c r="I777" i="24"/>
  <c r="H777" i="24"/>
  <c r="G777" i="24"/>
  <c r="F777" i="24"/>
  <c r="P775" i="24"/>
  <c r="I775" i="24"/>
  <c r="H775" i="24"/>
  <c r="G775" i="24"/>
  <c r="F775" i="24"/>
  <c r="P773" i="24"/>
  <c r="I773" i="24"/>
  <c r="H773" i="24"/>
  <c r="G773" i="24"/>
  <c r="F773" i="24"/>
  <c r="P771" i="24"/>
  <c r="I771" i="24"/>
  <c r="H771" i="24"/>
  <c r="G771" i="24"/>
  <c r="F771" i="24"/>
  <c r="P769" i="24"/>
  <c r="I769" i="24"/>
  <c r="H769" i="24"/>
  <c r="G769" i="24"/>
  <c r="F769" i="24"/>
  <c r="P767" i="24"/>
  <c r="I767" i="24"/>
  <c r="H767" i="24"/>
  <c r="G767" i="24"/>
  <c r="F767" i="24"/>
  <c r="H765" i="24"/>
  <c r="H763" i="24"/>
  <c r="H761" i="24"/>
  <c r="H759" i="24"/>
  <c r="H757" i="24"/>
  <c r="P765" i="24"/>
  <c r="I765" i="24"/>
  <c r="G765" i="24"/>
  <c r="F765" i="24"/>
  <c r="P763" i="24"/>
  <c r="I763" i="24"/>
  <c r="G763" i="24"/>
  <c r="F763" i="24"/>
  <c r="P761" i="24"/>
  <c r="I761" i="24"/>
  <c r="G761" i="24"/>
  <c r="F761" i="24"/>
  <c r="P759" i="24"/>
  <c r="I759" i="24"/>
  <c r="G759" i="24"/>
  <c r="F759" i="24"/>
  <c r="P757" i="24"/>
  <c r="I757" i="24"/>
  <c r="G757" i="24"/>
  <c r="F757" i="24"/>
  <c r="P755" i="24"/>
  <c r="I755" i="24"/>
  <c r="H755" i="24"/>
  <c r="G755" i="24"/>
  <c r="F755" i="24"/>
  <c r="B816" i="24"/>
  <c r="B804" i="24"/>
  <c r="A814" i="24" s="1"/>
  <c r="A816" i="24" s="1"/>
  <c r="A802" i="24"/>
  <c r="A804" i="24" s="1"/>
  <c r="B792" i="24"/>
  <c r="A790" i="24"/>
  <c r="A792" i="24" s="1"/>
  <c r="B780" i="24"/>
  <c r="A778" i="24"/>
  <c r="A780" i="24" s="1"/>
  <c r="B768" i="24"/>
  <c r="A766" i="24"/>
  <c r="A768" i="24" s="1"/>
  <c r="B756" i="24"/>
  <c r="A754" i="24"/>
  <c r="A756" i="24" s="1"/>
  <c r="B744" i="24"/>
  <c r="Q776" i="28" l="1"/>
  <c r="Q777" i="28" s="1"/>
  <c r="L793" i="28"/>
  <c r="J793" i="26"/>
  <c r="E817" i="26"/>
  <c r="I816" i="26"/>
  <c r="I817" i="26" s="1"/>
  <c r="E819" i="26"/>
  <c r="I818" i="26"/>
  <c r="I819" i="26" s="1"/>
  <c r="E823" i="27"/>
  <c r="I822" i="27"/>
  <c r="I823" i="27" s="1"/>
  <c r="R780" i="27"/>
  <c r="R781" i="27" s="1"/>
  <c r="L788" i="26"/>
  <c r="L789" i="26" s="1"/>
  <c r="O806" i="26"/>
  <c r="O807" i="26" s="1"/>
  <c r="K806" i="26"/>
  <c r="J806" i="26" s="1"/>
  <c r="P262" i="39"/>
  <c r="P261" i="39"/>
  <c r="P262" i="37"/>
  <c r="P261" i="37"/>
  <c r="P268" i="38"/>
  <c r="P267" i="38"/>
  <c r="P262" i="36"/>
  <c r="P261" i="36"/>
  <c r="P258" i="35"/>
  <c r="P257" i="35"/>
  <c r="P258" i="34"/>
  <c r="P257" i="34"/>
  <c r="Q780" i="26"/>
  <c r="Q781" i="26" s="1"/>
  <c r="L786" i="27"/>
  <c r="Q786" i="27" s="1"/>
  <c r="Q787" i="27" s="1"/>
  <c r="P806" i="23"/>
  <c r="P805" i="23"/>
  <c r="P808" i="22"/>
  <c r="P807" i="22"/>
  <c r="P807" i="21"/>
  <c r="P808" i="21"/>
  <c r="N783" i="26"/>
  <c r="L782" i="26"/>
  <c r="L783" i="26" s="1"/>
  <c r="P800" i="7"/>
  <c r="P799" i="7"/>
  <c r="P801" i="1"/>
  <c r="P802" i="1"/>
  <c r="R806" i="28"/>
  <c r="R807" i="28" s="1"/>
  <c r="R794" i="28"/>
  <c r="R795" i="28" s="1"/>
  <c r="N795" i="28"/>
  <c r="N783" i="27"/>
  <c r="O840" i="28"/>
  <c r="O841" i="28" s="1"/>
  <c r="K840" i="28"/>
  <c r="J840" i="28" s="1"/>
  <c r="L784" i="28"/>
  <c r="J785" i="28"/>
  <c r="N797" i="28"/>
  <c r="R796" i="28"/>
  <c r="R797" i="28" s="1"/>
  <c r="E823" i="28"/>
  <c r="K822" i="28"/>
  <c r="E834" i="28"/>
  <c r="I834" i="28" s="1"/>
  <c r="I835" i="28" s="1"/>
  <c r="J761" i="26"/>
  <c r="L760" i="26"/>
  <c r="L796" i="28"/>
  <c r="J797" i="28"/>
  <c r="N803" i="28"/>
  <c r="R802" i="28"/>
  <c r="R803" i="28" s="1"/>
  <c r="J810" i="28"/>
  <c r="K811" i="28"/>
  <c r="N810" i="28"/>
  <c r="N775" i="28"/>
  <c r="R774" i="28"/>
  <c r="R775" i="28" s="1"/>
  <c r="J803" i="28"/>
  <c r="L802" i="28"/>
  <c r="R784" i="28"/>
  <c r="R785" i="28" s="1"/>
  <c r="N785" i="28"/>
  <c r="N791" i="28"/>
  <c r="R790" i="28"/>
  <c r="R791" i="28" s="1"/>
  <c r="J775" i="28"/>
  <c r="L774" i="28"/>
  <c r="N761" i="26"/>
  <c r="R760" i="26"/>
  <c r="R761" i="26" s="1"/>
  <c r="K826" i="28"/>
  <c r="K827" i="28" s="1"/>
  <c r="N779" i="28"/>
  <c r="R778" i="28"/>
  <c r="R779" i="28" s="1"/>
  <c r="E821" i="28"/>
  <c r="E832" i="28"/>
  <c r="I832" i="28" s="1"/>
  <c r="I833" i="28" s="1"/>
  <c r="J791" i="28"/>
  <c r="L790" i="28"/>
  <c r="N785" i="26"/>
  <c r="R784" i="26"/>
  <c r="R785" i="26" s="1"/>
  <c r="L778" i="28"/>
  <c r="J779" i="28"/>
  <c r="K809" i="28"/>
  <c r="J808" i="28"/>
  <c r="N808" i="28"/>
  <c r="J785" i="26"/>
  <c r="L784" i="26"/>
  <c r="K829" i="28"/>
  <c r="J828" i="28"/>
  <c r="N828" i="28"/>
  <c r="J815" i="28"/>
  <c r="L814" i="28"/>
  <c r="J813" i="28"/>
  <c r="L812" i="28"/>
  <c r="O824" i="28"/>
  <c r="O825" i="28" s="1"/>
  <c r="O830" i="28"/>
  <c r="O831" i="28" s="1"/>
  <c r="L781" i="28"/>
  <c r="Q780" i="28"/>
  <c r="Q781" i="28" s="1"/>
  <c r="L807" i="28"/>
  <c r="Q806" i="28"/>
  <c r="Q807" i="28" s="1"/>
  <c r="N815" i="28"/>
  <c r="R814" i="28"/>
  <c r="R815" i="28" s="1"/>
  <c r="N813" i="28"/>
  <c r="R812" i="28"/>
  <c r="R813" i="28" s="1"/>
  <c r="L817" i="28"/>
  <c r="Q816" i="28"/>
  <c r="Q817" i="28" s="1"/>
  <c r="L789" i="28"/>
  <c r="Q788" i="28"/>
  <c r="Q789" i="28" s="1"/>
  <c r="Q804" i="28"/>
  <c r="Q805" i="28" s="1"/>
  <c r="L805" i="28"/>
  <c r="E843" i="28"/>
  <c r="N819" i="28"/>
  <c r="R818" i="28"/>
  <c r="R819" i="28" s="1"/>
  <c r="E837" i="28"/>
  <c r="O826" i="28"/>
  <c r="O827" i="28" s="1"/>
  <c r="L799" i="28"/>
  <c r="Q798" i="28"/>
  <c r="Q799" i="28" s="1"/>
  <c r="J819" i="28"/>
  <c r="L818" i="28"/>
  <c r="E839" i="28"/>
  <c r="K830" i="28"/>
  <c r="L773" i="28"/>
  <c r="Q772" i="28"/>
  <c r="Q773" i="28" s="1"/>
  <c r="L787" i="28"/>
  <c r="Q786" i="28"/>
  <c r="Q787" i="28" s="1"/>
  <c r="L801" i="28"/>
  <c r="Q800" i="28"/>
  <c r="Q801" i="28" s="1"/>
  <c r="K824" i="28"/>
  <c r="J804" i="26"/>
  <c r="K805" i="26"/>
  <c r="N804" i="26"/>
  <c r="J797" i="26"/>
  <c r="L796" i="26"/>
  <c r="L767" i="26"/>
  <c r="Q766" i="26"/>
  <c r="Q767" i="26" s="1"/>
  <c r="N791" i="26"/>
  <c r="R790" i="26"/>
  <c r="R791" i="26" s="1"/>
  <c r="L755" i="26"/>
  <c r="Q754" i="26"/>
  <c r="Q755" i="26" s="1"/>
  <c r="E823" i="26"/>
  <c r="O808" i="26"/>
  <c r="O809" i="26" s="1"/>
  <c r="K812" i="26"/>
  <c r="Q762" i="26"/>
  <c r="Q763" i="26" s="1"/>
  <c r="L763" i="26"/>
  <c r="J791" i="26"/>
  <c r="L790" i="26"/>
  <c r="O810" i="26"/>
  <c r="O811" i="26" s="1"/>
  <c r="L771" i="26"/>
  <c r="Q770" i="26"/>
  <c r="Q771" i="26" s="1"/>
  <c r="L793" i="26"/>
  <c r="Q792" i="26"/>
  <c r="Q793" i="26" s="1"/>
  <c r="N801" i="26"/>
  <c r="R800" i="26"/>
  <c r="R801" i="26" s="1"/>
  <c r="L769" i="26"/>
  <c r="Q768" i="26"/>
  <c r="Q769" i="26" s="1"/>
  <c r="E825" i="26"/>
  <c r="N797" i="26"/>
  <c r="R796" i="26"/>
  <c r="R797" i="26" s="1"/>
  <c r="N799" i="26"/>
  <c r="R798" i="26"/>
  <c r="R799" i="26" s="1"/>
  <c r="L773" i="26"/>
  <c r="Q772" i="26"/>
  <c r="Q773" i="26" s="1"/>
  <c r="L757" i="26"/>
  <c r="Q756" i="26"/>
  <c r="Q757" i="26" s="1"/>
  <c r="L787" i="26"/>
  <c r="Q786" i="26"/>
  <c r="Q787" i="26" s="1"/>
  <c r="Q794" i="26"/>
  <c r="Q795" i="26" s="1"/>
  <c r="L795" i="26"/>
  <c r="K808" i="26"/>
  <c r="O812" i="26"/>
  <c r="O813" i="26" s="1"/>
  <c r="K802" i="26"/>
  <c r="J799" i="26"/>
  <c r="L798" i="26"/>
  <c r="E821" i="26"/>
  <c r="E815" i="26"/>
  <c r="K810" i="26"/>
  <c r="Q778" i="26"/>
  <c r="Q779" i="26" s="1"/>
  <c r="L779" i="26"/>
  <c r="J801" i="26"/>
  <c r="L800" i="26"/>
  <c r="O802" i="26"/>
  <c r="O803" i="26" s="1"/>
  <c r="L782" i="27"/>
  <c r="Q782" i="27" s="1"/>
  <c r="Q783" i="27" s="1"/>
  <c r="J798" i="27"/>
  <c r="J799" i="27" s="1"/>
  <c r="N798" i="27"/>
  <c r="L784" i="27"/>
  <c r="Q784" i="27" s="1"/>
  <c r="Q785" i="27" s="1"/>
  <c r="R784" i="27"/>
  <c r="R785" i="27" s="1"/>
  <c r="E814" i="27"/>
  <c r="E803" i="27"/>
  <c r="N796" i="27"/>
  <c r="J796" i="27"/>
  <c r="K797" i="27"/>
  <c r="K801" i="27"/>
  <c r="J800" i="27"/>
  <c r="N800" i="27"/>
  <c r="E809" i="27"/>
  <c r="E820" i="27"/>
  <c r="K793" i="27"/>
  <c r="N792" i="27"/>
  <c r="J792" i="27"/>
  <c r="E813" i="27"/>
  <c r="E824" i="27"/>
  <c r="I824" i="27" s="1"/>
  <c r="I825" i="27" s="1"/>
  <c r="R778" i="27"/>
  <c r="R779" i="27" s="1"/>
  <c r="J794" i="27"/>
  <c r="N794" i="27"/>
  <c r="K795" i="27"/>
  <c r="J790" i="27"/>
  <c r="K791" i="27"/>
  <c r="N790" i="27"/>
  <c r="E816" i="27"/>
  <c r="E805" i="27"/>
  <c r="E807" i="27"/>
  <c r="E818" i="27"/>
  <c r="Q780" i="27"/>
  <c r="Q781" i="27" s="1"/>
  <c r="L781" i="27"/>
  <c r="Q788" i="27"/>
  <c r="Q789" i="27" s="1"/>
  <c r="L789" i="27"/>
  <c r="Q772" i="27"/>
  <c r="Q773" i="27" s="1"/>
  <c r="L773" i="27"/>
  <c r="L767" i="27"/>
  <c r="Q766" i="27"/>
  <c r="Q767" i="27" s="1"/>
  <c r="Q776" i="27"/>
  <c r="Q777" i="27" s="1"/>
  <c r="L777" i="27"/>
  <c r="Q770" i="27"/>
  <c r="Q771" i="27" s="1"/>
  <c r="L771" i="27"/>
  <c r="L774" i="25"/>
  <c r="L775" i="25" s="1"/>
  <c r="L798" i="25"/>
  <c r="L799" i="25" s="1"/>
  <c r="O790" i="25"/>
  <c r="O791" i="25" s="1"/>
  <c r="J782" i="25"/>
  <c r="J783" i="25" s="1"/>
  <c r="J788" i="25"/>
  <c r="J789" i="25" s="1"/>
  <c r="J766" i="25"/>
  <c r="J767" i="25" s="1"/>
  <c r="R782" i="25"/>
  <c r="R783" i="25" s="1"/>
  <c r="L755" i="27"/>
  <c r="N772" i="25"/>
  <c r="R772" i="25" s="1"/>
  <c r="R773" i="25" s="1"/>
  <c r="K785" i="25"/>
  <c r="N798" i="25"/>
  <c r="N799" i="25" s="1"/>
  <c r="K789" i="25"/>
  <c r="R766" i="25"/>
  <c r="R767" i="25" s="1"/>
  <c r="K767" i="25"/>
  <c r="J772" i="25"/>
  <c r="Q762" i="27"/>
  <c r="Q763" i="27" s="1"/>
  <c r="L763" i="27"/>
  <c r="K783" i="25"/>
  <c r="R788" i="25"/>
  <c r="R789" i="25" s="1"/>
  <c r="L757" i="27"/>
  <c r="Q756" i="27"/>
  <c r="Q757" i="27" s="1"/>
  <c r="Q760" i="27"/>
  <c r="Q761" i="27" s="1"/>
  <c r="L761" i="27"/>
  <c r="R770" i="25"/>
  <c r="R771" i="25" s="1"/>
  <c r="J769" i="25"/>
  <c r="N764" i="25"/>
  <c r="J764" i="25"/>
  <c r="K800" i="25"/>
  <c r="N800" i="25" s="1"/>
  <c r="N801" i="25" s="1"/>
  <c r="N786" i="25"/>
  <c r="J786" i="25"/>
  <c r="K787" i="25"/>
  <c r="K799" i="25"/>
  <c r="K769" i="25"/>
  <c r="N780" i="25"/>
  <c r="J780" i="25"/>
  <c r="K781" i="25"/>
  <c r="E793" i="25"/>
  <c r="E804" i="25"/>
  <c r="I804" i="25" s="1"/>
  <c r="I805" i="25" s="1"/>
  <c r="K792" i="25"/>
  <c r="E822" i="25"/>
  <c r="E811" i="25"/>
  <c r="N784" i="25"/>
  <c r="N785" i="25" s="1"/>
  <c r="L784" i="25"/>
  <c r="L785" i="25" s="1"/>
  <c r="O792" i="25"/>
  <c r="O793" i="25" s="1"/>
  <c r="L770" i="25"/>
  <c r="J771" i="25"/>
  <c r="N768" i="25"/>
  <c r="N769" i="25" s="1"/>
  <c r="K790" i="25"/>
  <c r="E802" i="25"/>
  <c r="I802" i="25" s="1"/>
  <c r="I803" i="25" s="1"/>
  <c r="J777" i="25"/>
  <c r="L776" i="25"/>
  <c r="O800" i="25"/>
  <c r="O801" i="25" s="1"/>
  <c r="E812" i="25"/>
  <c r="I812" i="25" s="1"/>
  <c r="I813" i="25" s="1"/>
  <c r="N778" i="25"/>
  <c r="K779" i="25"/>
  <c r="J778" i="25"/>
  <c r="R776" i="25"/>
  <c r="R777" i="25" s="1"/>
  <c r="E797" i="25"/>
  <c r="O796" i="25"/>
  <c r="O797" i="25" s="1"/>
  <c r="K796" i="25"/>
  <c r="E808" i="25"/>
  <c r="I808" i="25" s="1"/>
  <c r="I809" i="25" s="1"/>
  <c r="K794" i="25"/>
  <c r="E806" i="25"/>
  <c r="I806" i="25" s="1"/>
  <c r="I807" i="25" s="1"/>
  <c r="E795" i="25"/>
  <c r="O794" i="25"/>
  <c r="O795" i="25" s="1"/>
  <c r="R774" i="25"/>
  <c r="R775" i="25" s="1"/>
  <c r="N775" i="25"/>
  <c r="L769" i="25"/>
  <c r="Q768" i="25"/>
  <c r="Q769" i="25" s="1"/>
  <c r="J763" i="25"/>
  <c r="K757" i="25"/>
  <c r="K763" i="25"/>
  <c r="R758" i="25"/>
  <c r="R759" i="25" s="1"/>
  <c r="K759" i="25"/>
  <c r="N759" i="25"/>
  <c r="L756" i="25"/>
  <c r="L757" i="25" s="1"/>
  <c r="L754" i="25"/>
  <c r="L755" i="25" s="1"/>
  <c r="J758" i="25"/>
  <c r="J759" i="25" s="1"/>
  <c r="L760" i="25"/>
  <c r="L761" i="25" s="1"/>
  <c r="N762" i="25"/>
  <c r="N763" i="25" s="1"/>
  <c r="K761" i="25"/>
  <c r="K755" i="25"/>
  <c r="N760" i="25"/>
  <c r="N761" i="25" s="1"/>
  <c r="N754" i="25"/>
  <c r="R754" i="25" s="1"/>
  <c r="R755" i="25" s="1"/>
  <c r="N756" i="25"/>
  <c r="L763" i="25"/>
  <c r="Q762" i="25"/>
  <c r="Q763" i="25" s="1"/>
  <c r="P789" i="23"/>
  <c r="P787" i="23"/>
  <c r="P785" i="23"/>
  <c r="P783" i="23"/>
  <c r="P781" i="23"/>
  <c r="P779" i="23"/>
  <c r="P777" i="23"/>
  <c r="P775" i="23"/>
  <c r="P773" i="23"/>
  <c r="I801" i="23"/>
  <c r="H801" i="23"/>
  <c r="G801" i="23"/>
  <c r="F801" i="23"/>
  <c r="I799" i="23"/>
  <c r="H799" i="23"/>
  <c r="G799" i="23"/>
  <c r="F799" i="23"/>
  <c r="I797" i="23"/>
  <c r="H797" i="23"/>
  <c r="G797" i="23"/>
  <c r="F797" i="23"/>
  <c r="I795" i="23"/>
  <c r="H795" i="23"/>
  <c r="G795" i="23"/>
  <c r="F795" i="23"/>
  <c r="I793" i="23"/>
  <c r="H793" i="23"/>
  <c r="G793" i="23"/>
  <c r="F793" i="23"/>
  <c r="I791" i="23"/>
  <c r="H791" i="23"/>
  <c r="G791" i="23"/>
  <c r="F791" i="23"/>
  <c r="I789" i="23"/>
  <c r="H789" i="23"/>
  <c r="G789" i="23"/>
  <c r="F789" i="23"/>
  <c r="I787" i="23"/>
  <c r="H787" i="23"/>
  <c r="G787" i="23"/>
  <c r="F787" i="23"/>
  <c r="I785" i="23"/>
  <c r="H785" i="23"/>
  <c r="G785" i="23"/>
  <c r="F785" i="23"/>
  <c r="I783" i="23"/>
  <c r="H783" i="23"/>
  <c r="G783" i="23"/>
  <c r="F783" i="23"/>
  <c r="I781" i="23"/>
  <c r="H781" i="23"/>
  <c r="G781" i="23"/>
  <c r="F781" i="23"/>
  <c r="I779" i="23"/>
  <c r="H779" i="23"/>
  <c r="G779" i="23"/>
  <c r="F779" i="23"/>
  <c r="I777" i="23"/>
  <c r="H777" i="23"/>
  <c r="G777" i="23"/>
  <c r="F777" i="23"/>
  <c r="I775" i="23"/>
  <c r="H775" i="23"/>
  <c r="G775" i="23"/>
  <c r="F775" i="23"/>
  <c r="I773" i="23"/>
  <c r="H773" i="23"/>
  <c r="G773" i="23"/>
  <c r="F773" i="23"/>
  <c r="P771" i="23"/>
  <c r="I771" i="23"/>
  <c r="H771" i="23"/>
  <c r="G771" i="23"/>
  <c r="F771" i="23"/>
  <c r="P769" i="23"/>
  <c r="I769" i="23"/>
  <c r="H769" i="23"/>
  <c r="G769" i="23"/>
  <c r="F769" i="23"/>
  <c r="P767" i="23"/>
  <c r="I767" i="23"/>
  <c r="H767" i="23"/>
  <c r="G767" i="23"/>
  <c r="F767" i="23"/>
  <c r="P765" i="23"/>
  <c r="I765" i="23"/>
  <c r="H765" i="23"/>
  <c r="G765" i="23"/>
  <c r="F765" i="23"/>
  <c r="P763" i="23"/>
  <c r="I763" i="23"/>
  <c r="H763" i="23"/>
  <c r="G763" i="23"/>
  <c r="F763" i="23"/>
  <c r="P761" i="23"/>
  <c r="I761" i="23"/>
  <c r="H761" i="23"/>
  <c r="G761" i="23"/>
  <c r="F761" i="23"/>
  <c r="P759" i="23"/>
  <c r="I759" i="23"/>
  <c r="H759" i="23"/>
  <c r="G759" i="23"/>
  <c r="F759" i="23"/>
  <c r="P757" i="23"/>
  <c r="I757" i="23"/>
  <c r="H757" i="23"/>
  <c r="G757" i="23"/>
  <c r="F757" i="23"/>
  <c r="P755" i="23"/>
  <c r="I755" i="23"/>
  <c r="H755" i="23"/>
  <c r="G755" i="23"/>
  <c r="F755" i="23"/>
  <c r="B816" i="23"/>
  <c r="B804" i="23"/>
  <c r="A814" i="23" s="1"/>
  <c r="A816" i="23" s="1"/>
  <c r="A802" i="23"/>
  <c r="A804" i="23" s="1"/>
  <c r="B792" i="23"/>
  <c r="A790" i="23"/>
  <c r="A792" i="23" s="1"/>
  <c r="B780" i="23"/>
  <c r="A780" i="23"/>
  <c r="A778" i="23"/>
  <c r="B768" i="23"/>
  <c r="A766" i="23"/>
  <c r="A768" i="23" s="1"/>
  <c r="B756" i="23"/>
  <c r="A754" i="23"/>
  <c r="A756" i="23" s="1"/>
  <c r="B744" i="23"/>
  <c r="P793" i="21"/>
  <c r="P791" i="21"/>
  <c r="P789" i="21"/>
  <c r="P787" i="21"/>
  <c r="P785" i="21"/>
  <c r="P783" i="21"/>
  <c r="P781" i="21"/>
  <c r="P779" i="21"/>
  <c r="P777" i="21"/>
  <c r="P775" i="21"/>
  <c r="P773" i="21"/>
  <c r="P771" i="21"/>
  <c r="P769" i="21"/>
  <c r="P767" i="21"/>
  <c r="P765" i="21"/>
  <c r="P763" i="21"/>
  <c r="P761" i="21"/>
  <c r="P759" i="21"/>
  <c r="P757" i="21"/>
  <c r="P793" i="22"/>
  <c r="P791" i="22"/>
  <c r="P789" i="22"/>
  <c r="P787" i="22"/>
  <c r="P785" i="22"/>
  <c r="P783" i="22"/>
  <c r="P781" i="22"/>
  <c r="P779" i="22"/>
  <c r="P777" i="22"/>
  <c r="P775" i="22"/>
  <c r="P773" i="22"/>
  <c r="P771" i="22"/>
  <c r="P769" i="22"/>
  <c r="P767" i="22"/>
  <c r="P765" i="22"/>
  <c r="P763" i="22"/>
  <c r="P761" i="22"/>
  <c r="P759" i="22"/>
  <c r="P757" i="22"/>
  <c r="B816" i="22"/>
  <c r="B804" i="22"/>
  <c r="A814" i="22" s="1"/>
  <c r="A816" i="22" s="1"/>
  <c r="A802" i="22"/>
  <c r="A804" i="22" s="1"/>
  <c r="I801" i="22"/>
  <c r="H801" i="22"/>
  <c r="G801" i="22"/>
  <c r="F801" i="22"/>
  <c r="I799" i="22"/>
  <c r="H799" i="22"/>
  <c r="G799" i="22"/>
  <c r="F799" i="22"/>
  <c r="I797" i="22"/>
  <c r="H797" i="22"/>
  <c r="G797" i="22"/>
  <c r="F797" i="22"/>
  <c r="I795" i="22"/>
  <c r="H795" i="22"/>
  <c r="G795" i="22"/>
  <c r="F795" i="22"/>
  <c r="I793" i="22"/>
  <c r="H793" i="22"/>
  <c r="G793" i="22"/>
  <c r="F793" i="22"/>
  <c r="B792" i="22"/>
  <c r="I791" i="22"/>
  <c r="H791" i="22"/>
  <c r="G791" i="22"/>
  <c r="F791" i="22"/>
  <c r="A790" i="22"/>
  <c r="A792" i="22" s="1"/>
  <c r="I789" i="22"/>
  <c r="H789" i="22"/>
  <c r="G789" i="22"/>
  <c r="F789" i="22"/>
  <c r="I787" i="22"/>
  <c r="H787" i="22"/>
  <c r="G787" i="22"/>
  <c r="F787" i="22"/>
  <c r="I785" i="22"/>
  <c r="H785" i="22"/>
  <c r="G785" i="22"/>
  <c r="F785" i="22"/>
  <c r="I783" i="22"/>
  <c r="H783" i="22"/>
  <c r="G783" i="22"/>
  <c r="F783" i="22"/>
  <c r="I781" i="22"/>
  <c r="H781" i="22"/>
  <c r="G781" i="22"/>
  <c r="F781" i="22"/>
  <c r="B780" i="22"/>
  <c r="A780" i="22"/>
  <c r="I779" i="22"/>
  <c r="H779" i="22"/>
  <c r="G779" i="22"/>
  <c r="F779" i="22"/>
  <c r="A778" i="22"/>
  <c r="I777" i="22"/>
  <c r="H777" i="22"/>
  <c r="G777" i="22"/>
  <c r="F777" i="22"/>
  <c r="I775" i="22"/>
  <c r="H775" i="22"/>
  <c r="G775" i="22"/>
  <c r="F775" i="22"/>
  <c r="I773" i="22"/>
  <c r="H773" i="22"/>
  <c r="G773" i="22"/>
  <c r="F773" i="22"/>
  <c r="I771" i="22"/>
  <c r="H771" i="22"/>
  <c r="G771" i="22"/>
  <c r="F771" i="22"/>
  <c r="I769" i="22"/>
  <c r="H769" i="22"/>
  <c r="G769" i="22"/>
  <c r="F769" i="22"/>
  <c r="B768" i="22"/>
  <c r="I767" i="22"/>
  <c r="H767" i="22"/>
  <c r="G767" i="22"/>
  <c r="F767" i="22"/>
  <c r="A766" i="22"/>
  <c r="A768" i="22" s="1"/>
  <c r="I765" i="22"/>
  <c r="H765" i="22"/>
  <c r="G765" i="22"/>
  <c r="F765" i="22"/>
  <c r="I763" i="22"/>
  <c r="H763" i="22"/>
  <c r="G763" i="22"/>
  <c r="F763" i="22"/>
  <c r="I761" i="22"/>
  <c r="H761" i="22"/>
  <c r="G761" i="22"/>
  <c r="F761" i="22"/>
  <c r="I759" i="22"/>
  <c r="H759" i="22"/>
  <c r="G759" i="22"/>
  <c r="F759" i="22"/>
  <c r="I757" i="22"/>
  <c r="H757" i="22"/>
  <c r="G757" i="22"/>
  <c r="F757" i="22"/>
  <c r="B756" i="22"/>
  <c r="P755" i="22"/>
  <c r="I755" i="22"/>
  <c r="H755" i="22"/>
  <c r="G755" i="22"/>
  <c r="F755" i="22"/>
  <c r="A754" i="22"/>
  <c r="A756" i="22" s="1"/>
  <c r="B744" i="22"/>
  <c r="H801" i="21"/>
  <c r="G801" i="21"/>
  <c r="F801" i="21"/>
  <c r="H799" i="21"/>
  <c r="G799" i="21"/>
  <c r="F799" i="21"/>
  <c r="H797" i="21"/>
  <c r="G797" i="21"/>
  <c r="F797" i="21"/>
  <c r="H795" i="21"/>
  <c r="G795" i="21"/>
  <c r="F795" i="21"/>
  <c r="H793" i="21"/>
  <c r="G793" i="21"/>
  <c r="F793" i="21"/>
  <c r="H791" i="21"/>
  <c r="G791" i="21"/>
  <c r="F791" i="21"/>
  <c r="H789" i="21"/>
  <c r="G789" i="21"/>
  <c r="F789" i="21"/>
  <c r="H787" i="21"/>
  <c r="G787" i="21"/>
  <c r="F787" i="21"/>
  <c r="H785" i="21"/>
  <c r="G785" i="21"/>
  <c r="F785" i="21"/>
  <c r="H783" i="21"/>
  <c r="G783" i="21"/>
  <c r="F783" i="21"/>
  <c r="H781" i="21"/>
  <c r="G781" i="21"/>
  <c r="F781" i="21"/>
  <c r="H779" i="21"/>
  <c r="G779" i="21"/>
  <c r="F779" i="21"/>
  <c r="H777" i="21"/>
  <c r="G777" i="21"/>
  <c r="F777" i="21"/>
  <c r="H775" i="21"/>
  <c r="G775" i="21"/>
  <c r="F775" i="21"/>
  <c r="H773" i="21"/>
  <c r="G773" i="21"/>
  <c r="F773" i="21"/>
  <c r="H771" i="21"/>
  <c r="G771" i="21"/>
  <c r="F771" i="21"/>
  <c r="H769" i="21"/>
  <c r="G769" i="21"/>
  <c r="F769" i="21"/>
  <c r="H767" i="21"/>
  <c r="G767" i="21"/>
  <c r="F767" i="21"/>
  <c r="H765" i="21"/>
  <c r="G765" i="21"/>
  <c r="F765" i="21"/>
  <c r="H763" i="21"/>
  <c r="G763" i="21"/>
  <c r="F763" i="21"/>
  <c r="H761" i="21"/>
  <c r="G761" i="21"/>
  <c r="F761" i="21"/>
  <c r="H759" i="21"/>
  <c r="G759" i="21"/>
  <c r="F759" i="21"/>
  <c r="H757" i="21"/>
  <c r="G757" i="21"/>
  <c r="F757" i="21"/>
  <c r="H755" i="21"/>
  <c r="G755" i="21"/>
  <c r="F755" i="21"/>
  <c r="I801" i="21"/>
  <c r="I799" i="21"/>
  <c r="I797" i="21"/>
  <c r="I795" i="21"/>
  <c r="I793" i="21"/>
  <c r="I791" i="21"/>
  <c r="I789" i="21"/>
  <c r="I787" i="21"/>
  <c r="I785" i="21"/>
  <c r="I783" i="21"/>
  <c r="I781" i="21"/>
  <c r="I779" i="21"/>
  <c r="I777" i="21"/>
  <c r="I775" i="21"/>
  <c r="I773" i="21"/>
  <c r="I771" i="21"/>
  <c r="I769" i="21"/>
  <c r="I767" i="21"/>
  <c r="I765" i="21"/>
  <c r="I763" i="21"/>
  <c r="I761" i="21"/>
  <c r="I759" i="21"/>
  <c r="I757" i="21"/>
  <c r="P755" i="21"/>
  <c r="I755" i="21"/>
  <c r="B816" i="21"/>
  <c r="A814" i="21"/>
  <c r="A816" i="21" s="1"/>
  <c r="B804" i="21"/>
  <c r="A802" i="21"/>
  <c r="A804" i="21" s="1"/>
  <c r="B792" i="21"/>
  <c r="A792" i="21"/>
  <c r="A790" i="21"/>
  <c r="B780" i="21"/>
  <c r="A780" i="21"/>
  <c r="A778" i="21"/>
  <c r="B768" i="21"/>
  <c r="A768" i="21"/>
  <c r="A766" i="21"/>
  <c r="B756" i="21"/>
  <c r="A754" i="21"/>
  <c r="A756" i="21" s="1"/>
  <c r="B744" i="21"/>
  <c r="I801" i="7"/>
  <c r="H801" i="7"/>
  <c r="I799" i="7"/>
  <c r="H799" i="7"/>
  <c r="I797" i="7"/>
  <c r="H797" i="7"/>
  <c r="I795" i="7"/>
  <c r="H795" i="7"/>
  <c r="I793" i="7"/>
  <c r="H793" i="7"/>
  <c r="I791" i="7"/>
  <c r="H791" i="7"/>
  <c r="P789" i="7"/>
  <c r="I789" i="7"/>
  <c r="H789" i="7"/>
  <c r="G789" i="7"/>
  <c r="F789" i="7"/>
  <c r="P787" i="7"/>
  <c r="I787" i="7"/>
  <c r="H787" i="7"/>
  <c r="G787" i="7"/>
  <c r="F787" i="7"/>
  <c r="P785" i="7"/>
  <c r="I785" i="7"/>
  <c r="H785" i="7"/>
  <c r="G785" i="7"/>
  <c r="F785" i="7"/>
  <c r="P783" i="7"/>
  <c r="I783" i="7"/>
  <c r="H783" i="7"/>
  <c r="G783" i="7"/>
  <c r="F783" i="7"/>
  <c r="P781" i="7"/>
  <c r="I781" i="7"/>
  <c r="H781" i="7"/>
  <c r="G781" i="7"/>
  <c r="F781" i="7"/>
  <c r="P779" i="7"/>
  <c r="I779" i="7"/>
  <c r="H779" i="7"/>
  <c r="G779" i="7"/>
  <c r="F779" i="7"/>
  <c r="P777" i="7"/>
  <c r="I777" i="7"/>
  <c r="H777" i="7"/>
  <c r="G777" i="7"/>
  <c r="F777" i="7"/>
  <c r="P775" i="7"/>
  <c r="I775" i="7"/>
  <c r="H775" i="7"/>
  <c r="G775" i="7"/>
  <c r="F775" i="7"/>
  <c r="P773" i="7"/>
  <c r="I773" i="7"/>
  <c r="H773" i="7"/>
  <c r="G773" i="7"/>
  <c r="F773" i="7"/>
  <c r="P771" i="7"/>
  <c r="I771" i="7"/>
  <c r="H771" i="7"/>
  <c r="G771" i="7"/>
  <c r="F771" i="7"/>
  <c r="P769" i="7"/>
  <c r="I769" i="7"/>
  <c r="H769" i="7"/>
  <c r="G769" i="7"/>
  <c r="F769" i="7"/>
  <c r="P767" i="7"/>
  <c r="I767" i="7"/>
  <c r="H767" i="7"/>
  <c r="G767" i="7"/>
  <c r="F767" i="7"/>
  <c r="P765" i="7"/>
  <c r="I765" i="7"/>
  <c r="H765" i="7"/>
  <c r="G765" i="7"/>
  <c r="F765" i="7"/>
  <c r="P763" i="7"/>
  <c r="I763" i="7"/>
  <c r="H763" i="7"/>
  <c r="G763" i="7"/>
  <c r="F763" i="7"/>
  <c r="P761" i="7"/>
  <c r="I761" i="7"/>
  <c r="H761" i="7"/>
  <c r="G761" i="7"/>
  <c r="F761" i="7"/>
  <c r="P759" i="7"/>
  <c r="I759" i="7"/>
  <c r="H759" i="7"/>
  <c r="G759" i="7"/>
  <c r="F759" i="7"/>
  <c r="P757" i="7"/>
  <c r="I757" i="7"/>
  <c r="H757" i="7"/>
  <c r="G757" i="7"/>
  <c r="F757" i="7"/>
  <c r="B756" i="7"/>
  <c r="P755" i="7"/>
  <c r="I755" i="7"/>
  <c r="H755" i="7"/>
  <c r="G755" i="7"/>
  <c r="F755" i="7"/>
  <c r="A754" i="7"/>
  <c r="A756" i="7" s="1"/>
  <c r="B816" i="7"/>
  <c r="B804" i="7"/>
  <c r="A814" i="7" s="1"/>
  <c r="A816" i="7" s="1"/>
  <c r="A802" i="7"/>
  <c r="A804" i="7" s="1"/>
  <c r="B792" i="7"/>
  <c r="A792" i="7"/>
  <c r="A790" i="7"/>
  <c r="B780" i="7"/>
  <c r="A778" i="7"/>
  <c r="A780" i="7" s="1"/>
  <c r="B768" i="7"/>
  <c r="A766" i="7"/>
  <c r="A768" i="7" s="1"/>
  <c r="A802" i="1"/>
  <c r="I801" i="1"/>
  <c r="H801" i="1"/>
  <c r="G801" i="1"/>
  <c r="F801" i="1"/>
  <c r="I799" i="1"/>
  <c r="H799" i="1"/>
  <c r="G799" i="1"/>
  <c r="F799" i="1"/>
  <c r="I797" i="1"/>
  <c r="H797" i="1"/>
  <c r="G797" i="1"/>
  <c r="F797" i="1"/>
  <c r="I795" i="1"/>
  <c r="H795" i="1"/>
  <c r="G795" i="1"/>
  <c r="F795" i="1"/>
  <c r="P793" i="1"/>
  <c r="I793" i="1"/>
  <c r="H793" i="1"/>
  <c r="G793" i="1"/>
  <c r="F793" i="1"/>
  <c r="B792" i="1"/>
  <c r="A792" i="1"/>
  <c r="P791" i="1"/>
  <c r="I791" i="1"/>
  <c r="H791" i="1"/>
  <c r="G791" i="1"/>
  <c r="F791" i="1"/>
  <c r="A790" i="1"/>
  <c r="I789" i="1"/>
  <c r="I787" i="1"/>
  <c r="I785" i="1"/>
  <c r="I783" i="1"/>
  <c r="I781" i="1"/>
  <c r="I779" i="1"/>
  <c r="I777" i="1"/>
  <c r="I775" i="1"/>
  <c r="I773" i="1"/>
  <c r="I771" i="1"/>
  <c r="I769" i="1"/>
  <c r="I767" i="1"/>
  <c r="I765" i="1"/>
  <c r="I763" i="1"/>
  <c r="I761" i="1"/>
  <c r="I759" i="1"/>
  <c r="I757" i="1"/>
  <c r="I755" i="1"/>
  <c r="P789" i="1"/>
  <c r="H789" i="1"/>
  <c r="G789" i="1"/>
  <c r="F789" i="1"/>
  <c r="P787" i="1"/>
  <c r="H787" i="1"/>
  <c r="G787" i="1"/>
  <c r="F787" i="1"/>
  <c r="P785" i="1"/>
  <c r="H785" i="1"/>
  <c r="G785" i="1"/>
  <c r="F785" i="1"/>
  <c r="P783" i="1"/>
  <c r="H783" i="1"/>
  <c r="G783" i="1"/>
  <c r="F783" i="1"/>
  <c r="P781" i="1"/>
  <c r="H781" i="1"/>
  <c r="G781" i="1"/>
  <c r="F781" i="1"/>
  <c r="P779" i="1"/>
  <c r="H779" i="1"/>
  <c r="G779" i="1"/>
  <c r="F779" i="1"/>
  <c r="P777" i="1"/>
  <c r="H777" i="1"/>
  <c r="G777" i="1"/>
  <c r="F777" i="1"/>
  <c r="P775" i="1"/>
  <c r="H775" i="1"/>
  <c r="G775" i="1"/>
  <c r="F775" i="1"/>
  <c r="P773" i="1"/>
  <c r="H773" i="1"/>
  <c r="G773" i="1"/>
  <c r="F773" i="1"/>
  <c r="P771" i="1"/>
  <c r="H771" i="1"/>
  <c r="G771" i="1"/>
  <c r="F771" i="1"/>
  <c r="P769" i="1"/>
  <c r="H769" i="1"/>
  <c r="G769" i="1"/>
  <c r="F769" i="1"/>
  <c r="P767" i="1"/>
  <c r="H767" i="1"/>
  <c r="G767" i="1"/>
  <c r="F767" i="1"/>
  <c r="P765" i="1"/>
  <c r="H765" i="1"/>
  <c r="G765" i="1"/>
  <c r="F765" i="1"/>
  <c r="P763" i="1"/>
  <c r="H763" i="1"/>
  <c r="G763" i="1"/>
  <c r="F763" i="1"/>
  <c r="P761" i="1"/>
  <c r="H761" i="1"/>
  <c r="G761" i="1"/>
  <c r="F761" i="1"/>
  <c r="P759" i="1"/>
  <c r="H759" i="1"/>
  <c r="G759" i="1"/>
  <c r="F759" i="1"/>
  <c r="P757" i="1"/>
  <c r="H757" i="1"/>
  <c r="G757" i="1"/>
  <c r="F757" i="1"/>
  <c r="G755" i="1"/>
  <c r="H755" i="1"/>
  <c r="P755" i="1"/>
  <c r="B804" i="1"/>
  <c r="A814" i="1" s="1"/>
  <c r="A816" i="1" s="1"/>
  <c r="B816" i="1"/>
  <c r="B780" i="1"/>
  <c r="A778" i="1"/>
  <c r="A780" i="1" s="1"/>
  <c r="A768" i="1"/>
  <c r="A766" i="1"/>
  <c r="B756" i="1"/>
  <c r="A754" i="1"/>
  <c r="A756" i="1" s="1"/>
  <c r="B744" i="1"/>
  <c r="L2" i="32"/>
  <c r="G6" i="42"/>
  <c r="G278" i="39"/>
  <c r="G276" i="39"/>
  <c r="G277" i="39" s="1"/>
  <c r="G274" i="39"/>
  <c r="G272" i="39"/>
  <c r="G273" i="39" s="1"/>
  <c r="G270" i="39"/>
  <c r="G268" i="39"/>
  <c r="G269" i="39" s="1"/>
  <c r="G266" i="39"/>
  <c r="G267" i="39" s="1"/>
  <c r="G264" i="39"/>
  <c r="G262" i="39"/>
  <c r="G263" i="39" s="1"/>
  <c r="G260" i="39"/>
  <c r="G261" i="39" s="1"/>
  <c r="G258" i="39"/>
  <c r="G259" i="39" s="1"/>
  <c r="G256" i="39"/>
  <c r="G257" i="39" s="1"/>
  <c r="G278" i="37"/>
  <c r="G279" i="37" s="1"/>
  <c r="G276" i="37"/>
  <c r="G277" i="37" s="1"/>
  <c r="G274" i="37"/>
  <c r="G275" i="37" s="1"/>
  <c r="G272" i="37"/>
  <c r="G270" i="37"/>
  <c r="G271" i="37" s="1"/>
  <c r="G268" i="37"/>
  <c r="G266" i="37"/>
  <c r="G267" i="37" s="1"/>
  <c r="G264" i="37"/>
  <c r="G262" i="37"/>
  <c r="G263" i="37" s="1"/>
  <c r="G260" i="37"/>
  <c r="G258" i="37"/>
  <c r="G256" i="37"/>
  <c r="G278" i="38"/>
  <c r="G279" i="38" s="1"/>
  <c r="G276" i="38"/>
  <c r="G274" i="38"/>
  <c r="G275" i="38" s="1"/>
  <c r="G272" i="38"/>
  <c r="G273" i="38" s="1"/>
  <c r="G270" i="38"/>
  <c r="G271" i="38" s="1"/>
  <c r="G268" i="38"/>
  <c r="G266" i="38"/>
  <c r="G267" i="38" s="1"/>
  <c r="G264" i="38"/>
  <c r="G262" i="38"/>
  <c r="G263" i="38" s="1"/>
  <c r="G260" i="38"/>
  <c r="G261" i="38" s="1"/>
  <c r="G258" i="38"/>
  <c r="G259" i="38" s="1"/>
  <c r="G256" i="38"/>
  <c r="G257" i="38" s="1"/>
  <c r="G278" i="36"/>
  <c r="G279" i="36" s="1"/>
  <c r="G276" i="36"/>
  <c r="G277" i="36" s="1"/>
  <c r="G274" i="36"/>
  <c r="G275" i="36" s="1"/>
  <c r="G272" i="36"/>
  <c r="G273" i="36" s="1"/>
  <c r="G270" i="36"/>
  <c r="G268" i="36"/>
  <c r="G269" i="36" s="1"/>
  <c r="G266" i="36"/>
  <c r="G267" i="36" s="1"/>
  <c r="G264" i="36"/>
  <c r="G265" i="36" s="1"/>
  <c r="G262" i="36"/>
  <c r="G260" i="36"/>
  <c r="G261" i="36" s="1"/>
  <c r="G258" i="36"/>
  <c r="G259" i="36" s="1"/>
  <c r="G256" i="36"/>
  <c r="G257" i="36" s="1"/>
  <c r="G278" i="35"/>
  <c r="G279" i="35" s="1"/>
  <c r="G276" i="35"/>
  <c r="G277" i="35" s="1"/>
  <c r="G274" i="35"/>
  <c r="G275" i="35" s="1"/>
  <c r="G272" i="35"/>
  <c r="G270" i="35"/>
  <c r="G271" i="35" s="1"/>
  <c r="G268" i="35"/>
  <c r="G269" i="35" s="1"/>
  <c r="G266" i="35"/>
  <c r="G267" i="35" s="1"/>
  <c r="G264" i="35"/>
  <c r="G262" i="35"/>
  <c r="G263" i="35" s="1"/>
  <c r="G260" i="35"/>
  <c r="G261" i="35" s="1"/>
  <c r="G258" i="35"/>
  <c r="G259" i="35" s="1"/>
  <c r="G256" i="35"/>
  <c r="G266" i="34"/>
  <c r="G264" i="34"/>
  <c r="G262" i="34"/>
  <c r="G260" i="34"/>
  <c r="G261" i="34" s="1"/>
  <c r="G258" i="34"/>
  <c r="G259" i="34" s="1"/>
  <c r="G256" i="34"/>
  <c r="G254" i="34"/>
  <c r="G252" i="34"/>
  <c r="G250" i="34"/>
  <c r="G248" i="34"/>
  <c r="G246" i="34"/>
  <c r="G244" i="34"/>
  <c r="H803" i="1"/>
  <c r="B768" i="1"/>
  <c r="A804" i="1" s="1"/>
  <c r="S3" i="32"/>
  <c r="S4" i="32" s="1"/>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S28" i="32" s="1"/>
  <c r="S29" i="32" s="1"/>
  <c r="S30" i="32" s="1"/>
  <c r="S31" i="32" s="1"/>
  <c r="S32" i="32" s="1"/>
  <c r="S33" i="32" s="1"/>
  <c r="S34" i="32" s="1"/>
  <c r="S35" i="32" s="1"/>
  <c r="S36" i="32" s="1"/>
  <c r="S37" i="32" s="1"/>
  <c r="P3" i="32"/>
  <c r="P4" i="32" s="1"/>
  <c r="P5" i="32" s="1"/>
  <c r="P6" i="32" s="1"/>
  <c r="P7" i="32" s="1"/>
  <c r="P8" i="32" s="1"/>
  <c r="P9" i="32" s="1"/>
  <c r="P10" i="32" s="1"/>
  <c r="P11" i="32" s="1"/>
  <c r="P12" i="32" s="1"/>
  <c r="P13" i="32" s="1"/>
  <c r="P14" i="32" s="1"/>
  <c r="P15" i="32" s="1"/>
  <c r="P16" i="32" s="1"/>
  <c r="P17" i="32" s="1"/>
  <c r="P18" i="32" s="1"/>
  <c r="P19" i="32" s="1"/>
  <c r="P20" i="32" s="1"/>
  <c r="P21" i="32" s="1"/>
  <c r="P22" i="32" s="1"/>
  <c r="P23" i="32" s="1"/>
  <c r="P24" i="32" s="1"/>
  <c r="P25" i="32" s="1"/>
  <c r="P26" i="32" s="1"/>
  <c r="P27" i="32" s="1"/>
  <c r="P28" i="32" s="1"/>
  <c r="P29" i="32" s="1"/>
  <c r="P30" i="32" s="1"/>
  <c r="P31" i="32" s="1"/>
  <c r="P32" i="32" s="1"/>
  <c r="P33" i="32" s="1"/>
  <c r="P34" i="32" s="1"/>
  <c r="P35" i="32" s="1"/>
  <c r="P36" i="32" s="1"/>
  <c r="P37" i="32" s="1"/>
  <c r="R10" i="32"/>
  <c r="R6" i="32"/>
  <c r="R5" i="32"/>
  <c r="B358" i="3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314" i="31"/>
  <c r="R9" i="32" s="1"/>
  <c r="B270" i="3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226" i="31"/>
  <c r="R7" i="32" s="1"/>
  <c r="B182" i="3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138" i="3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94" i="3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50" i="3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G2" i="42"/>
  <c r="G4" i="42"/>
  <c r="I6" i="42"/>
  <c r="R52" i="42"/>
  <c r="R32" i="42"/>
  <c r="I32" i="42"/>
  <c r="R12" i="42"/>
  <c r="E817" i="27" l="1"/>
  <c r="I816" i="27"/>
  <c r="I817" i="27" s="1"/>
  <c r="L787" i="27"/>
  <c r="E819" i="27"/>
  <c r="I818" i="27"/>
  <c r="I819" i="27" s="1"/>
  <c r="E821" i="27"/>
  <c r="I820" i="27"/>
  <c r="I821" i="27" s="1"/>
  <c r="E815" i="27"/>
  <c r="I814" i="27"/>
  <c r="I815" i="27" s="1"/>
  <c r="E823" i="25"/>
  <c r="I822" i="25"/>
  <c r="I823" i="25" s="1"/>
  <c r="N806" i="26"/>
  <c r="R806" i="26" s="1"/>
  <c r="R807" i="26" s="1"/>
  <c r="K807" i="26"/>
  <c r="Q788" i="26"/>
  <c r="Q789" i="26" s="1"/>
  <c r="K818" i="26"/>
  <c r="J818" i="26" s="1"/>
  <c r="O818" i="26"/>
  <c r="O819" i="26" s="1"/>
  <c r="L783" i="27"/>
  <c r="Q42" i="32"/>
  <c r="Q37" i="32"/>
  <c r="Q38" i="32"/>
  <c r="Q39" i="32"/>
  <c r="Q40" i="32"/>
  <c r="Q41" i="32"/>
  <c r="R2" i="32"/>
  <c r="R4" i="32"/>
  <c r="B227" i="3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R43" i="32"/>
  <c r="Q43" i="32" s="1"/>
  <c r="B315" i="3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R3" i="32"/>
  <c r="R8" i="32"/>
  <c r="P264" i="39"/>
  <c r="P263" i="39"/>
  <c r="G279" i="39"/>
  <c r="G271" i="39"/>
  <c r="P264" i="37"/>
  <c r="P263" i="37"/>
  <c r="G269" i="37"/>
  <c r="G261" i="37"/>
  <c r="P270" i="38"/>
  <c r="P269" i="38"/>
  <c r="G269" i="38"/>
  <c r="G277" i="38"/>
  <c r="P264" i="36"/>
  <c r="P263" i="36"/>
  <c r="P259" i="35"/>
  <c r="P260" i="35"/>
  <c r="P260" i="34"/>
  <c r="P259" i="34"/>
  <c r="N840" i="28"/>
  <c r="R840" i="28" s="1"/>
  <c r="R841" i="28" s="1"/>
  <c r="K816" i="26"/>
  <c r="K817" i="26" s="1"/>
  <c r="Q782" i="26"/>
  <c r="Q783" i="26" s="1"/>
  <c r="P807" i="23"/>
  <c r="P808" i="23"/>
  <c r="P809" i="22"/>
  <c r="P810" i="22"/>
  <c r="P809" i="21"/>
  <c r="P810" i="21"/>
  <c r="J816" i="26"/>
  <c r="L816" i="26" s="1"/>
  <c r="L817" i="26" s="1"/>
  <c r="K841" i="28"/>
  <c r="O816" i="27"/>
  <c r="O817" i="27" s="1"/>
  <c r="J826" i="28"/>
  <c r="L826" i="28" s="1"/>
  <c r="P801" i="7"/>
  <c r="P802" i="7"/>
  <c r="P803" i="1"/>
  <c r="P804" i="1"/>
  <c r="N826" i="28"/>
  <c r="R826" i="28" s="1"/>
  <c r="R827" i="28" s="1"/>
  <c r="O814" i="27"/>
  <c r="O815" i="27" s="1"/>
  <c r="O816" i="26"/>
  <c r="O817" i="26" s="1"/>
  <c r="L785" i="27"/>
  <c r="L785" i="26"/>
  <c r="Q784" i="26"/>
  <c r="Q785" i="26" s="1"/>
  <c r="E835" i="28"/>
  <c r="J811" i="28"/>
  <c r="L810" i="28"/>
  <c r="O822" i="28"/>
  <c r="O823" i="28" s="1"/>
  <c r="J809" i="28"/>
  <c r="L808" i="28"/>
  <c r="L803" i="28"/>
  <c r="Q802" i="28"/>
  <c r="Q803" i="28" s="1"/>
  <c r="N822" i="28"/>
  <c r="J822" i="28"/>
  <c r="K823" i="28"/>
  <c r="K820" i="27"/>
  <c r="E833" i="28"/>
  <c r="K832" i="28"/>
  <c r="L775" i="28"/>
  <c r="Q774" i="28"/>
  <c r="Q775" i="28" s="1"/>
  <c r="O820" i="28"/>
  <c r="O821" i="28" s="1"/>
  <c r="K820" i="28"/>
  <c r="Q796" i="28"/>
  <c r="Q797" i="28" s="1"/>
  <c r="L797" i="28"/>
  <c r="N809" i="28"/>
  <c r="R808" i="28"/>
  <c r="R809" i="28" s="1"/>
  <c r="Q760" i="26"/>
  <c r="Q761" i="26" s="1"/>
  <c r="L761" i="26"/>
  <c r="L791" i="28"/>
  <c r="Q790" i="28"/>
  <c r="Q791" i="28" s="1"/>
  <c r="L779" i="28"/>
  <c r="Q778" i="28"/>
  <c r="Q779" i="28" s="1"/>
  <c r="N811" i="28"/>
  <c r="R810" i="28"/>
  <c r="R811" i="28" s="1"/>
  <c r="L785" i="28"/>
  <c r="Q784" i="28"/>
  <c r="Q785" i="28" s="1"/>
  <c r="L813" i="28"/>
  <c r="Q812" i="28"/>
  <c r="Q813" i="28" s="1"/>
  <c r="K838" i="28"/>
  <c r="K836" i="28"/>
  <c r="K842" i="28"/>
  <c r="Q814" i="28"/>
  <c r="Q815" i="28" s="1"/>
  <c r="L815" i="28"/>
  <c r="O838" i="28"/>
  <c r="O839" i="28" s="1"/>
  <c r="O836" i="28"/>
  <c r="O837" i="28" s="1"/>
  <c r="N829" i="28"/>
  <c r="R828" i="28"/>
  <c r="R829" i="28" s="1"/>
  <c r="J829" i="28"/>
  <c r="L828" i="28"/>
  <c r="L819" i="28"/>
  <c r="Q818" i="28"/>
  <c r="Q819" i="28" s="1"/>
  <c r="N824" i="28"/>
  <c r="J824" i="28"/>
  <c r="K825" i="28"/>
  <c r="J830" i="28"/>
  <c r="K831" i="28"/>
  <c r="N830" i="28"/>
  <c r="J841" i="28"/>
  <c r="L840" i="28"/>
  <c r="O842" i="28"/>
  <c r="O843" i="28" s="1"/>
  <c r="K824" i="26"/>
  <c r="K825" i="26" s="1"/>
  <c r="N805" i="26"/>
  <c r="R804" i="26"/>
  <c r="R805" i="26" s="1"/>
  <c r="L804" i="26"/>
  <c r="J805" i="26"/>
  <c r="K814" i="26"/>
  <c r="J814" i="26" s="1"/>
  <c r="J815" i="26" s="1"/>
  <c r="N807" i="26"/>
  <c r="L799" i="26"/>
  <c r="Q798" i="26"/>
  <c r="Q799" i="26" s="1"/>
  <c r="K822" i="26"/>
  <c r="K811" i="26"/>
  <c r="N810" i="26"/>
  <c r="J810" i="26"/>
  <c r="J807" i="26"/>
  <c r="L806" i="26"/>
  <c r="K803" i="26"/>
  <c r="N802" i="26"/>
  <c r="J802" i="26"/>
  <c r="K819" i="26"/>
  <c r="N818" i="26"/>
  <c r="K813" i="26"/>
  <c r="N812" i="26"/>
  <c r="J812" i="26"/>
  <c r="O814" i="26"/>
  <c r="O815" i="26" s="1"/>
  <c r="K820" i="26"/>
  <c r="O824" i="26"/>
  <c r="O825" i="26" s="1"/>
  <c r="L791" i="26"/>
  <c r="Q790" i="26"/>
  <c r="Q791" i="26" s="1"/>
  <c r="L797" i="26"/>
  <c r="Q796" i="26"/>
  <c r="Q797" i="26" s="1"/>
  <c r="L801" i="26"/>
  <c r="Q800" i="26"/>
  <c r="Q801" i="26" s="1"/>
  <c r="O820" i="26"/>
  <c r="O821" i="26" s="1"/>
  <c r="N808" i="26"/>
  <c r="J808" i="26"/>
  <c r="K809" i="26"/>
  <c r="O822" i="26"/>
  <c r="O823" i="26" s="1"/>
  <c r="L798" i="27"/>
  <c r="N799" i="27"/>
  <c r="R798" i="27"/>
  <c r="R799" i="27" s="1"/>
  <c r="N801" i="27"/>
  <c r="R800" i="27"/>
  <c r="R801" i="27" s="1"/>
  <c r="E825" i="27"/>
  <c r="O824" i="27"/>
  <c r="O825" i="27" s="1"/>
  <c r="J801" i="27"/>
  <c r="L800" i="27"/>
  <c r="N791" i="27"/>
  <c r="R790" i="27"/>
  <c r="R791" i="27" s="1"/>
  <c r="L792" i="27"/>
  <c r="J793" i="27"/>
  <c r="L790" i="27"/>
  <c r="J791" i="27"/>
  <c r="R792" i="27"/>
  <c r="R793" i="27" s="1"/>
  <c r="N793" i="27"/>
  <c r="L796" i="27"/>
  <c r="J797" i="27"/>
  <c r="N797" i="27"/>
  <c r="R796" i="27"/>
  <c r="R797" i="27" s="1"/>
  <c r="N795" i="27"/>
  <c r="R794" i="27"/>
  <c r="R795" i="27" s="1"/>
  <c r="J795" i="27"/>
  <c r="L794" i="27"/>
  <c r="O812" i="27"/>
  <c r="O813" i="27" s="1"/>
  <c r="K812" i="27"/>
  <c r="K802" i="27"/>
  <c r="O802" i="27"/>
  <c r="O803" i="27" s="1"/>
  <c r="K804" i="27"/>
  <c r="O804" i="27"/>
  <c r="O805" i="27" s="1"/>
  <c r="O810" i="27"/>
  <c r="O811" i="27" s="1"/>
  <c r="K810" i="27"/>
  <c r="K806" i="27"/>
  <c r="O806" i="27"/>
  <c r="O807" i="27" s="1"/>
  <c r="K822" i="27"/>
  <c r="O822" i="27"/>
  <c r="O823" i="27" s="1"/>
  <c r="O808" i="27"/>
  <c r="O809" i="27" s="1"/>
  <c r="K808" i="27"/>
  <c r="J800" i="25"/>
  <c r="L800" i="25" s="1"/>
  <c r="L788" i="25"/>
  <c r="Q788" i="25" s="1"/>
  <c r="Q789" i="25" s="1"/>
  <c r="L766" i="25"/>
  <c r="Q766" i="25" s="1"/>
  <c r="Q767" i="25" s="1"/>
  <c r="K801" i="25"/>
  <c r="L782" i="25"/>
  <c r="L783" i="25" s="1"/>
  <c r="Q784" i="25"/>
  <c r="Q785" i="25" s="1"/>
  <c r="N773" i="25"/>
  <c r="Q798" i="25"/>
  <c r="Q799" i="25" s="1"/>
  <c r="R798" i="25"/>
  <c r="R799" i="25" s="1"/>
  <c r="Q774" i="25"/>
  <c r="Q775" i="25" s="1"/>
  <c r="R768" i="25"/>
  <c r="R769" i="25" s="1"/>
  <c r="L772" i="25"/>
  <c r="J773" i="25"/>
  <c r="J765" i="25"/>
  <c r="L764" i="25"/>
  <c r="N765" i="25"/>
  <c r="R764" i="25"/>
  <c r="R765" i="25" s="1"/>
  <c r="J779" i="25"/>
  <c r="L778" i="25"/>
  <c r="E818" i="25"/>
  <c r="I818" i="25" s="1"/>
  <c r="I819" i="25" s="1"/>
  <c r="E807" i="25"/>
  <c r="E814" i="25"/>
  <c r="I814" i="25" s="1"/>
  <c r="I815" i="25" s="1"/>
  <c r="E803" i="25"/>
  <c r="N781" i="25"/>
  <c r="R780" i="25"/>
  <c r="R781" i="25" s="1"/>
  <c r="K791" i="25"/>
  <c r="J790" i="25"/>
  <c r="N790" i="25"/>
  <c r="N794" i="25"/>
  <c r="K795" i="25"/>
  <c r="J794" i="25"/>
  <c r="N779" i="25"/>
  <c r="R778" i="25"/>
  <c r="R779" i="25" s="1"/>
  <c r="N792" i="25"/>
  <c r="K793" i="25"/>
  <c r="J792" i="25"/>
  <c r="E809" i="25"/>
  <c r="E820" i="25"/>
  <c r="I820" i="25" s="1"/>
  <c r="I821" i="25" s="1"/>
  <c r="E813" i="25"/>
  <c r="E824" i="25"/>
  <c r="I824" i="25" s="1"/>
  <c r="I825" i="25" s="1"/>
  <c r="R784" i="25"/>
  <c r="R785" i="25" s="1"/>
  <c r="N796" i="25"/>
  <c r="J796" i="25"/>
  <c r="K797" i="25"/>
  <c r="L771" i="25"/>
  <c r="Q770" i="25"/>
  <c r="Q771" i="25" s="1"/>
  <c r="L777" i="25"/>
  <c r="Q776" i="25"/>
  <c r="Q777" i="25" s="1"/>
  <c r="N787" i="25"/>
  <c r="R786" i="25"/>
  <c r="R787" i="25" s="1"/>
  <c r="E805" i="25"/>
  <c r="E816" i="25"/>
  <c r="I816" i="25" s="1"/>
  <c r="I817" i="25" s="1"/>
  <c r="L786" i="25"/>
  <c r="J787" i="25"/>
  <c r="R800" i="25"/>
  <c r="R801" i="25" s="1"/>
  <c r="J781" i="25"/>
  <c r="L780" i="25"/>
  <c r="K804" i="25"/>
  <c r="O804" i="25"/>
  <c r="O805" i="25" s="1"/>
  <c r="K806" i="25"/>
  <c r="O806" i="25"/>
  <c r="O807" i="25" s="1"/>
  <c r="O810" i="25"/>
  <c r="O811" i="25" s="1"/>
  <c r="K810" i="25"/>
  <c r="Q756" i="25"/>
  <c r="Q757" i="25" s="1"/>
  <c r="L758" i="25"/>
  <c r="Q758" i="25" s="1"/>
  <c r="Q759" i="25" s="1"/>
  <c r="N755" i="25"/>
  <c r="Q760" i="25"/>
  <c r="Q761" i="25" s="1"/>
  <c r="Q754" i="25"/>
  <c r="Q755" i="25" s="1"/>
  <c r="R762" i="25"/>
  <c r="R763" i="25" s="1"/>
  <c r="R760" i="25"/>
  <c r="R761" i="25" s="1"/>
  <c r="N757" i="25"/>
  <c r="R756" i="25"/>
  <c r="R757" i="25" s="1"/>
  <c r="F755" i="1"/>
  <c r="G265" i="39"/>
  <c r="G275" i="39"/>
  <c r="G257" i="37"/>
  <c r="G265" i="37"/>
  <c r="G273" i="37"/>
  <c r="G259" i="37"/>
  <c r="G265" i="38"/>
  <c r="G271" i="36"/>
  <c r="G263" i="36"/>
  <c r="G257" i="35"/>
  <c r="G265" i="35"/>
  <c r="G273" i="35"/>
  <c r="G263" i="34"/>
  <c r="G267" i="34"/>
  <c r="G257" i="34"/>
  <c r="G265" i="34"/>
  <c r="G245" i="34"/>
  <c r="G247" i="34"/>
  <c r="G249" i="34"/>
  <c r="G251" i="34"/>
  <c r="G253" i="34"/>
  <c r="G255" i="34"/>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34" i="40"/>
  <c r="W32" i="40"/>
  <c r="W30" i="40"/>
  <c r="W28" i="40"/>
  <c r="W26" i="40"/>
  <c r="W24" i="40"/>
  <c r="W22" i="40"/>
  <c r="W20" i="40"/>
  <c r="W18" i="40"/>
  <c r="W16" i="40"/>
  <c r="W14" i="40"/>
  <c r="W12" i="40"/>
  <c r="W10" i="40"/>
  <c r="W8" i="40"/>
  <c r="W6" i="40"/>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s="1"/>
  <c r="D64" i="41"/>
  <c r="D50" i="41"/>
  <c r="C62" i="41" s="1"/>
  <c r="C34" i="41"/>
  <c r="W44" i="41" s="1"/>
  <c r="D36" i="41"/>
  <c r="C48" i="41" s="1"/>
  <c r="W60" i="41" s="1"/>
  <c r="D64" i="40"/>
  <c r="D50" i="40"/>
  <c r="C62" i="40" s="1"/>
  <c r="C34" i="40"/>
  <c r="C36" i="40" s="1"/>
  <c r="D36" i="40"/>
  <c r="C48" i="40" s="1"/>
  <c r="D628" i="31"/>
  <c r="C640" i="31" s="1"/>
  <c r="B628" i="28"/>
  <c r="B614" i="28"/>
  <c r="A626" i="28" s="1"/>
  <c r="A628" i="28" s="1"/>
  <c r="A612" i="28"/>
  <c r="A614" i="28" s="1"/>
  <c r="B610" i="27"/>
  <c r="B596" i="27"/>
  <c r="A608" i="27" s="1"/>
  <c r="A610" i="27" s="1"/>
  <c r="A594" i="27"/>
  <c r="A596" i="27" s="1"/>
  <c r="B610" i="26"/>
  <c r="B596" i="26"/>
  <c r="A608" i="26" s="1"/>
  <c r="A610" i="26" s="1"/>
  <c r="A594" i="26"/>
  <c r="A596" i="26" s="1"/>
  <c r="B610" i="25"/>
  <c r="B596" i="25"/>
  <c r="A608" i="25" s="1"/>
  <c r="A610" i="25" s="1"/>
  <c r="A594" i="25"/>
  <c r="A596" i="25" s="1"/>
  <c r="B610" i="24"/>
  <c r="B596" i="24"/>
  <c r="A608" i="24" s="1"/>
  <c r="A610" i="24" s="1"/>
  <c r="B582" i="24"/>
  <c r="A594" i="24" s="1"/>
  <c r="A596" i="24" s="1"/>
  <c r="A580" i="24"/>
  <c r="A582" i="24" s="1"/>
  <c r="B610" i="23"/>
  <c r="A608" i="23"/>
  <c r="A610" i="23" s="1"/>
  <c r="B596" i="23"/>
  <c r="B582" i="23"/>
  <c r="A594" i="23" s="1"/>
  <c r="A596" i="23" s="1"/>
  <c r="A580" i="23"/>
  <c r="A582" i="23" s="1"/>
  <c r="G74" i="39"/>
  <c r="K74" i="39" s="1"/>
  <c r="N74" i="39" s="1"/>
  <c r="G72" i="39"/>
  <c r="G70" i="39"/>
  <c r="K68" i="39"/>
  <c r="N68" i="39" s="1"/>
  <c r="G68" i="39"/>
  <c r="G66" i="39"/>
  <c r="G64" i="39"/>
  <c r="B64" i="39"/>
  <c r="G62" i="39"/>
  <c r="B50" i="39"/>
  <c r="A62" i="39" s="1"/>
  <c r="A64" i="39" s="1"/>
  <c r="B36" i="39"/>
  <c r="A48" i="39" s="1"/>
  <c r="A50" i="39" s="1"/>
  <c r="G60" i="39"/>
  <c r="G58" i="39"/>
  <c r="G56" i="39"/>
  <c r="G54" i="39"/>
  <c r="G52" i="39"/>
  <c r="G50" i="39"/>
  <c r="G48" i="39"/>
  <c r="A34" i="39"/>
  <c r="A36" i="39" s="1"/>
  <c r="G74" i="37"/>
  <c r="G72" i="37"/>
  <c r="G70" i="37"/>
  <c r="G68" i="37"/>
  <c r="K68" i="37" s="1"/>
  <c r="N68" i="37" s="1"/>
  <c r="K66" i="37"/>
  <c r="N66" i="37" s="1"/>
  <c r="G66" i="37"/>
  <c r="G64" i="37"/>
  <c r="B64" i="37"/>
  <c r="G62" i="37"/>
  <c r="G60" i="37"/>
  <c r="G58" i="37"/>
  <c r="G56" i="37"/>
  <c r="G54" i="37"/>
  <c r="G52" i="37"/>
  <c r="G50" i="37"/>
  <c r="B50" i="37"/>
  <c r="A62" i="37" s="1"/>
  <c r="A64" i="37" s="1"/>
  <c r="G48" i="37"/>
  <c r="K48" i="37" s="1"/>
  <c r="N48" i="37" s="1"/>
  <c r="B36" i="37"/>
  <c r="A48" i="37" s="1"/>
  <c r="A50" i="37" s="1"/>
  <c r="A34" i="37"/>
  <c r="A36" i="37" s="1"/>
  <c r="B610" i="22"/>
  <c r="B596" i="22"/>
  <c r="A608" i="22" s="1"/>
  <c r="A610" i="22" s="1"/>
  <c r="A580" i="22"/>
  <c r="A582" i="22" s="1"/>
  <c r="G74" i="38"/>
  <c r="G72" i="38"/>
  <c r="G70" i="38"/>
  <c r="G68" i="38"/>
  <c r="G66" i="38"/>
  <c r="G64" i="38"/>
  <c r="B64" i="38"/>
  <c r="G62" i="38"/>
  <c r="G60" i="38"/>
  <c r="G58" i="38"/>
  <c r="G56" i="38"/>
  <c r="G54" i="38"/>
  <c r="G52" i="38"/>
  <c r="G50" i="38"/>
  <c r="B50" i="38"/>
  <c r="A62" i="38" s="1"/>
  <c r="A64" i="38" s="1"/>
  <c r="G48" i="38"/>
  <c r="A48" i="38"/>
  <c r="A50" i="38" s="1"/>
  <c r="B36" i="38"/>
  <c r="A34" i="38"/>
  <c r="A36" i="38" s="1"/>
  <c r="G74" i="36"/>
  <c r="G72" i="36"/>
  <c r="G70" i="36"/>
  <c r="G68" i="36"/>
  <c r="J68" i="36" s="1"/>
  <c r="J69" i="36" s="1"/>
  <c r="G66" i="36"/>
  <c r="G64" i="36"/>
  <c r="B64" i="36"/>
  <c r="G62" i="36"/>
  <c r="G60" i="36"/>
  <c r="K60" i="36" s="1"/>
  <c r="N60" i="36" s="1"/>
  <c r="G58" i="36"/>
  <c r="G56" i="36"/>
  <c r="G54" i="36"/>
  <c r="G52" i="36"/>
  <c r="G50" i="36"/>
  <c r="B50" i="36"/>
  <c r="A62" i="36" s="1"/>
  <c r="A64" i="36" s="1"/>
  <c r="G48" i="36"/>
  <c r="B36" i="36"/>
  <c r="A48" i="36" s="1"/>
  <c r="A50" i="36" s="1"/>
  <c r="A34" i="36"/>
  <c r="A36" i="36" s="1"/>
  <c r="B610" i="21"/>
  <c r="B596" i="21"/>
  <c r="A608" i="21" s="1"/>
  <c r="A610" i="21" s="1"/>
  <c r="A594" i="21"/>
  <c r="A596" i="21" s="1"/>
  <c r="A580" i="21"/>
  <c r="A582" i="21" s="1"/>
  <c r="B582" i="21"/>
  <c r="B610" i="7"/>
  <c r="B596" i="7"/>
  <c r="A608" i="7" s="1"/>
  <c r="A610" i="7" s="1"/>
  <c r="B582" i="7"/>
  <c r="A594" i="7" s="1"/>
  <c r="A596" i="7" s="1"/>
  <c r="J827" i="28" l="1"/>
  <c r="C64" i="40"/>
  <c r="B62" i="40" s="1"/>
  <c r="W62" i="40"/>
  <c r="W74" i="40"/>
  <c r="W66" i="40"/>
  <c r="W72" i="40"/>
  <c r="W70" i="40"/>
  <c r="W64" i="40"/>
  <c r="W68" i="40"/>
  <c r="C50" i="40"/>
  <c r="B48" i="40" s="1"/>
  <c r="W60" i="40"/>
  <c r="W58" i="40"/>
  <c r="W56" i="40"/>
  <c r="W54" i="40"/>
  <c r="W50" i="40"/>
  <c r="W52" i="40"/>
  <c r="W48" i="40"/>
  <c r="W36" i="40"/>
  <c r="W38" i="40"/>
  <c r="W40" i="40"/>
  <c r="W42" i="40"/>
  <c r="W44" i="40"/>
  <c r="W46" i="40"/>
  <c r="R42" i="32"/>
  <c r="P266" i="39"/>
  <c r="P265" i="39"/>
  <c r="G55" i="39"/>
  <c r="O54" i="39"/>
  <c r="O55" i="39" s="1"/>
  <c r="J72" i="39"/>
  <c r="J73" i="39" s="1"/>
  <c r="O72" i="39"/>
  <c r="O73" i="39" s="1"/>
  <c r="J64" i="39"/>
  <c r="J65" i="39" s="1"/>
  <c r="O64" i="39"/>
  <c r="O65" i="39" s="1"/>
  <c r="G59" i="39"/>
  <c r="O58" i="39"/>
  <c r="O59" i="39" s="1"/>
  <c r="K64" i="39"/>
  <c r="N64" i="39" s="1"/>
  <c r="J60" i="39"/>
  <c r="J61" i="39" s="1"/>
  <c r="O60" i="39"/>
  <c r="O61" i="39" s="1"/>
  <c r="J66" i="39"/>
  <c r="J67" i="39" s="1"/>
  <c r="O66" i="39"/>
  <c r="O67" i="39" s="1"/>
  <c r="K66" i="39"/>
  <c r="N66" i="39" s="1"/>
  <c r="N67" i="39" s="1"/>
  <c r="J48" i="39"/>
  <c r="J49" i="39" s="1"/>
  <c r="O48" i="39"/>
  <c r="O49" i="39" s="1"/>
  <c r="J68" i="39"/>
  <c r="J69" i="39" s="1"/>
  <c r="O68" i="39"/>
  <c r="O69" i="39" s="1"/>
  <c r="G57" i="39"/>
  <c r="O56" i="39"/>
  <c r="O57" i="39" s="1"/>
  <c r="J74" i="39"/>
  <c r="J75" i="39" s="1"/>
  <c r="O74" i="39"/>
  <c r="O75" i="39" s="1"/>
  <c r="J50" i="39"/>
  <c r="J51" i="39" s="1"/>
  <c r="O50" i="39"/>
  <c r="O51" i="39" s="1"/>
  <c r="G53" i="39"/>
  <c r="O52" i="39"/>
  <c r="O53" i="39" s="1"/>
  <c r="G63" i="39"/>
  <c r="O62" i="39"/>
  <c r="O63" i="39" s="1"/>
  <c r="J70" i="39"/>
  <c r="J71" i="39" s="1"/>
  <c r="O70" i="39"/>
  <c r="O71" i="39" s="1"/>
  <c r="P266" i="37"/>
  <c r="P265" i="37"/>
  <c r="G57" i="37"/>
  <c r="O56" i="37"/>
  <c r="O57" i="37" s="1"/>
  <c r="J66" i="37"/>
  <c r="J67" i="37" s="1"/>
  <c r="O66" i="37"/>
  <c r="O67" i="37" s="1"/>
  <c r="J74" i="37"/>
  <c r="J75" i="37" s="1"/>
  <c r="O74" i="37"/>
  <c r="O75" i="37" s="1"/>
  <c r="J48" i="37"/>
  <c r="J49" i="37" s="1"/>
  <c r="O48" i="37"/>
  <c r="O49" i="37" s="1"/>
  <c r="K58" i="37"/>
  <c r="O58" i="37"/>
  <c r="O59" i="37" s="1"/>
  <c r="K74" i="37"/>
  <c r="N74" i="37" s="1"/>
  <c r="K60" i="37"/>
  <c r="O60" i="37"/>
  <c r="O61" i="37" s="1"/>
  <c r="K50" i="37"/>
  <c r="O50" i="37"/>
  <c r="O51" i="37" s="1"/>
  <c r="J62" i="37"/>
  <c r="J63" i="37" s="1"/>
  <c r="O62" i="37"/>
  <c r="O63" i="37" s="1"/>
  <c r="J70" i="37"/>
  <c r="J71" i="37" s="1"/>
  <c r="O70" i="37"/>
  <c r="O71" i="37" s="1"/>
  <c r="G51" i="37"/>
  <c r="K70" i="37"/>
  <c r="N70" i="37" s="1"/>
  <c r="N71" i="37" s="1"/>
  <c r="J68" i="37"/>
  <c r="J69" i="37" s="1"/>
  <c r="O68" i="37"/>
  <c r="O69" i="37" s="1"/>
  <c r="K52" i="37"/>
  <c r="O52" i="37"/>
  <c r="O53" i="37" s="1"/>
  <c r="J64" i="37"/>
  <c r="J65" i="37" s="1"/>
  <c r="O64" i="37"/>
  <c r="O65" i="37" s="1"/>
  <c r="J72" i="37"/>
  <c r="J73" i="37" s="1"/>
  <c r="O72" i="37"/>
  <c r="O73" i="37" s="1"/>
  <c r="G55" i="37"/>
  <c r="O54" i="37"/>
  <c r="O55" i="37" s="1"/>
  <c r="K64" i="37"/>
  <c r="N64" i="37" s="1"/>
  <c r="K72" i="37"/>
  <c r="N72" i="37" s="1"/>
  <c r="P272" i="38"/>
  <c r="P271" i="38"/>
  <c r="J50" i="38"/>
  <c r="J51" i="38" s="1"/>
  <c r="O50" i="38"/>
  <c r="O51" i="38" s="1"/>
  <c r="J52" i="38"/>
  <c r="J53" i="38" s="1"/>
  <c r="O52" i="38"/>
  <c r="O53" i="38" s="1"/>
  <c r="J74" i="38"/>
  <c r="J75" i="38" s="1"/>
  <c r="O74" i="38"/>
  <c r="O75" i="38" s="1"/>
  <c r="W34" i="41"/>
  <c r="J54" i="38"/>
  <c r="J55" i="38" s="1"/>
  <c r="O54" i="38"/>
  <c r="O55" i="38" s="1"/>
  <c r="J64" i="38"/>
  <c r="J65" i="38" s="1"/>
  <c r="O64" i="38"/>
  <c r="O65" i="38" s="1"/>
  <c r="W46" i="41"/>
  <c r="K54" i="38"/>
  <c r="N54" i="38" s="1"/>
  <c r="N55" i="38" s="1"/>
  <c r="K64" i="38"/>
  <c r="N64" i="38" s="1"/>
  <c r="G63" i="38"/>
  <c r="O62" i="38"/>
  <c r="O63" i="38" s="1"/>
  <c r="J56" i="38"/>
  <c r="J57" i="38" s="1"/>
  <c r="O56" i="38"/>
  <c r="O57" i="38" s="1"/>
  <c r="J66" i="38"/>
  <c r="J67" i="38" s="1"/>
  <c r="O66" i="38"/>
  <c r="O67" i="38" s="1"/>
  <c r="J58" i="38"/>
  <c r="J59" i="38" s="1"/>
  <c r="O58" i="38"/>
  <c r="O59" i="38" s="1"/>
  <c r="K66" i="38"/>
  <c r="N66" i="38" s="1"/>
  <c r="G49" i="38"/>
  <c r="O48" i="38"/>
  <c r="O49" i="38" s="1"/>
  <c r="K58" i="38"/>
  <c r="N58" i="38" s="1"/>
  <c r="N59" i="38" s="1"/>
  <c r="J68" i="38"/>
  <c r="J69" i="38" s="1"/>
  <c r="O68" i="38"/>
  <c r="O69" i="38" s="1"/>
  <c r="J72" i="38"/>
  <c r="J73" i="38" s="1"/>
  <c r="O72" i="38"/>
  <c r="O73" i="38" s="1"/>
  <c r="J60" i="38"/>
  <c r="J61" i="38" s="1"/>
  <c r="O60" i="38"/>
  <c r="O61" i="38" s="1"/>
  <c r="J70" i="38"/>
  <c r="J71" i="38" s="1"/>
  <c r="O70" i="38"/>
  <c r="O71" i="38" s="1"/>
  <c r="P266" i="36"/>
  <c r="P265" i="36"/>
  <c r="J50" i="36"/>
  <c r="J51" i="36" s="1"/>
  <c r="O50" i="36"/>
  <c r="O51" i="36" s="1"/>
  <c r="G71" i="36"/>
  <c r="O70" i="36"/>
  <c r="O71" i="36" s="1"/>
  <c r="K50" i="36"/>
  <c r="N50" i="36" s="1"/>
  <c r="N51" i="36" s="1"/>
  <c r="G63" i="36"/>
  <c r="O62" i="36"/>
  <c r="O63" i="36" s="1"/>
  <c r="G73" i="36"/>
  <c r="O72" i="36"/>
  <c r="O73" i="36" s="1"/>
  <c r="J52" i="36"/>
  <c r="J53" i="36" s="1"/>
  <c r="O52" i="36"/>
  <c r="O53" i="36" s="1"/>
  <c r="J72" i="36"/>
  <c r="J73" i="36" s="1"/>
  <c r="J54" i="36"/>
  <c r="J55" i="36" s="1"/>
  <c r="O54" i="36"/>
  <c r="O55" i="36" s="1"/>
  <c r="G65" i="36"/>
  <c r="O64" i="36"/>
  <c r="O65" i="36" s="1"/>
  <c r="G75" i="36"/>
  <c r="O74" i="36"/>
  <c r="O75" i="36" s="1"/>
  <c r="J56" i="36"/>
  <c r="J57" i="36" s="1"/>
  <c r="O56" i="36"/>
  <c r="O57" i="36" s="1"/>
  <c r="J64" i="36"/>
  <c r="J65" i="36" s="1"/>
  <c r="J58" i="36"/>
  <c r="J59" i="36" s="1"/>
  <c r="O58" i="36"/>
  <c r="O59" i="36" s="1"/>
  <c r="G67" i="36"/>
  <c r="O66" i="36"/>
  <c r="O67" i="36" s="1"/>
  <c r="K48" i="36"/>
  <c r="O48" i="36"/>
  <c r="O49" i="36" s="1"/>
  <c r="J60" i="36"/>
  <c r="J61" i="36" s="1"/>
  <c r="O60" i="36"/>
  <c r="G69" i="36"/>
  <c r="O68" i="36"/>
  <c r="O69" i="36" s="1"/>
  <c r="P262" i="35"/>
  <c r="P261" i="35"/>
  <c r="P262" i="34"/>
  <c r="P261" i="34"/>
  <c r="N841" i="28"/>
  <c r="N816" i="26"/>
  <c r="R816" i="26" s="1"/>
  <c r="R817" i="26" s="1"/>
  <c r="Q816" i="26"/>
  <c r="Q817" i="26" s="1"/>
  <c r="P810" i="23"/>
  <c r="P809" i="23"/>
  <c r="P811" i="22"/>
  <c r="P812" i="22"/>
  <c r="P812" i="21"/>
  <c r="P811" i="21"/>
  <c r="J817" i="26"/>
  <c r="K816" i="27"/>
  <c r="N816" i="27" s="1"/>
  <c r="K818" i="27"/>
  <c r="N818" i="27" s="1"/>
  <c r="N827" i="28"/>
  <c r="P804" i="7"/>
  <c r="P803" i="7"/>
  <c r="P806" i="1"/>
  <c r="P805" i="1"/>
  <c r="K814" i="27"/>
  <c r="K815" i="27" s="1"/>
  <c r="K822" i="25"/>
  <c r="K823" i="25" s="1"/>
  <c r="O820" i="27"/>
  <c r="O821" i="27" s="1"/>
  <c r="N832" i="28"/>
  <c r="N833" i="28" s="1"/>
  <c r="J832" i="28"/>
  <c r="L832" i="28" s="1"/>
  <c r="K833" i="28"/>
  <c r="L811" i="28"/>
  <c r="Q810" i="28"/>
  <c r="Q811" i="28" s="1"/>
  <c r="N823" i="28"/>
  <c r="R822" i="28"/>
  <c r="R823" i="28" s="1"/>
  <c r="J823" i="28"/>
  <c r="L822" i="28"/>
  <c r="J824" i="26"/>
  <c r="J825" i="26" s="1"/>
  <c r="O834" i="28"/>
  <c r="O835" i="28" s="1"/>
  <c r="O818" i="27"/>
  <c r="O819" i="27" s="1"/>
  <c r="N824" i="26"/>
  <c r="N825" i="26" s="1"/>
  <c r="O832" i="28"/>
  <c r="O833" i="28" s="1"/>
  <c r="L809" i="28"/>
  <c r="Q808" i="28"/>
  <c r="Q809" i="28" s="1"/>
  <c r="K834" i="28"/>
  <c r="N820" i="28"/>
  <c r="J820" i="28"/>
  <c r="K821" i="28"/>
  <c r="J831" i="28"/>
  <c r="L830" i="28"/>
  <c r="J842" i="28"/>
  <c r="N842" i="28"/>
  <c r="K843" i="28"/>
  <c r="N836" i="28"/>
  <c r="J836" i="28"/>
  <c r="K837" i="28"/>
  <c r="J825" i="28"/>
  <c r="L824" i="28"/>
  <c r="K839" i="28"/>
  <c r="N838" i="28"/>
  <c r="J838" i="28"/>
  <c r="N825" i="28"/>
  <c r="R824" i="28"/>
  <c r="R825" i="28" s="1"/>
  <c r="L841" i="28"/>
  <c r="Q840" i="28"/>
  <c r="Q841" i="28" s="1"/>
  <c r="L827" i="28"/>
  <c r="Q826" i="28"/>
  <c r="Q827" i="28" s="1"/>
  <c r="N831" i="28"/>
  <c r="R830" i="28"/>
  <c r="R831" i="28" s="1"/>
  <c r="L829" i="28"/>
  <c r="Q828" i="28"/>
  <c r="Q829" i="28" s="1"/>
  <c r="L805" i="26"/>
  <c r="Q804" i="26"/>
  <c r="Q805" i="26" s="1"/>
  <c r="N814" i="26"/>
  <c r="N815" i="26" s="1"/>
  <c r="K815" i="26"/>
  <c r="N813" i="26"/>
  <c r="R812" i="26"/>
  <c r="R813" i="26" s="1"/>
  <c r="N803" i="26"/>
  <c r="R802" i="26"/>
  <c r="R803" i="26" s="1"/>
  <c r="L807" i="26"/>
  <c r="Q806" i="26"/>
  <c r="Q807" i="26" s="1"/>
  <c r="J813" i="26"/>
  <c r="L812" i="26"/>
  <c r="K821" i="26"/>
  <c r="N820" i="26"/>
  <c r="J820" i="26"/>
  <c r="L814" i="26"/>
  <c r="J819" i="26"/>
  <c r="L818" i="26"/>
  <c r="J811" i="26"/>
  <c r="L810" i="26"/>
  <c r="N819" i="26"/>
  <c r="R818" i="26"/>
  <c r="R819" i="26" s="1"/>
  <c r="N811" i="26"/>
  <c r="R810" i="26"/>
  <c r="R811" i="26" s="1"/>
  <c r="J809" i="26"/>
  <c r="L808" i="26"/>
  <c r="N809" i="26"/>
  <c r="R808" i="26"/>
  <c r="R809" i="26" s="1"/>
  <c r="R824" i="26"/>
  <c r="R825" i="26" s="1"/>
  <c r="J803" i="26"/>
  <c r="L802" i="26"/>
  <c r="J822" i="26"/>
  <c r="K823" i="26"/>
  <c r="N822" i="26"/>
  <c r="L799" i="27"/>
  <c r="Q798" i="27"/>
  <c r="Q799" i="27" s="1"/>
  <c r="O822" i="25"/>
  <c r="O823" i="25" s="1"/>
  <c r="K824" i="27"/>
  <c r="K825" i="27" s="1"/>
  <c r="Q782" i="25"/>
  <c r="Q783" i="25" s="1"/>
  <c r="J801" i="25"/>
  <c r="L797" i="27"/>
  <c r="Q796" i="27"/>
  <c r="Q797" i="27" s="1"/>
  <c r="Q794" i="27"/>
  <c r="Q795" i="27" s="1"/>
  <c r="L795" i="27"/>
  <c r="L801" i="27"/>
  <c r="Q800" i="27"/>
  <c r="Q801" i="27" s="1"/>
  <c r="Q790" i="27"/>
  <c r="Q791" i="27" s="1"/>
  <c r="L791" i="27"/>
  <c r="Q792" i="27"/>
  <c r="Q793" i="27" s="1"/>
  <c r="L793" i="27"/>
  <c r="J822" i="27"/>
  <c r="K823" i="27"/>
  <c r="N822" i="27"/>
  <c r="K821" i="27"/>
  <c r="J820" i="27"/>
  <c r="N820" i="27"/>
  <c r="J808" i="27"/>
  <c r="N808" i="27"/>
  <c r="K809" i="27"/>
  <c r="N802" i="27"/>
  <c r="K803" i="27"/>
  <c r="J802" i="27"/>
  <c r="J806" i="27"/>
  <c r="K807" i="27"/>
  <c r="N806" i="27"/>
  <c r="K805" i="27"/>
  <c r="J804" i="27"/>
  <c r="N804" i="27"/>
  <c r="N812" i="27"/>
  <c r="K813" i="27"/>
  <c r="J812" i="27"/>
  <c r="J810" i="27"/>
  <c r="N810" i="27"/>
  <c r="K811" i="27"/>
  <c r="J816" i="27"/>
  <c r="L789" i="25"/>
  <c r="L767" i="25"/>
  <c r="O808" i="25"/>
  <c r="O809" i="25" s="1"/>
  <c r="Q772" i="25"/>
  <c r="Q773" i="25" s="1"/>
  <c r="L773" i="25"/>
  <c r="K808" i="25"/>
  <c r="N808" i="25" s="1"/>
  <c r="O812" i="25"/>
  <c r="O813" i="25" s="1"/>
  <c r="K812" i="25"/>
  <c r="N812" i="25" s="1"/>
  <c r="Q764" i="25"/>
  <c r="Q765" i="25" s="1"/>
  <c r="L765" i="25"/>
  <c r="J795" i="25"/>
  <c r="L794" i="25"/>
  <c r="E815" i="25"/>
  <c r="K814" i="25"/>
  <c r="J814" i="25" s="1"/>
  <c r="E817" i="25"/>
  <c r="N795" i="25"/>
  <c r="R794" i="25"/>
  <c r="R795" i="25" s="1"/>
  <c r="L781" i="25"/>
  <c r="Q780" i="25"/>
  <c r="Q781" i="25" s="1"/>
  <c r="J797" i="25"/>
  <c r="L796" i="25"/>
  <c r="J793" i="25"/>
  <c r="L792" i="25"/>
  <c r="N791" i="25"/>
  <c r="R790" i="25"/>
  <c r="R791" i="25" s="1"/>
  <c r="E819" i="25"/>
  <c r="O802" i="25"/>
  <c r="O803" i="25" s="1"/>
  <c r="N797" i="25"/>
  <c r="R796" i="25"/>
  <c r="R797" i="25" s="1"/>
  <c r="J791" i="25"/>
  <c r="L790" i="25"/>
  <c r="E821" i="25"/>
  <c r="K802" i="25"/>
  <c r="N802" i="25" s="1"/>
  <c r="R792" i="25"/>
  <c r="R793" i="25" s="1"/>
  <c r="N793" i="25"/>
  <c r="L787" i="25"/>
  <c r="Q786" i="25"/>
  <c r="Q787" i="25" s="1"/>
  <c r="L759" i="25"/>
  <c r="L779" i="25"/>
  <c r="Q778" i="25"/>
  <c r="Q779" i="25" s="1"/>
  <c r="E825" i="25"/>
  <c r="N806" i="25"/>
  <c r="J806" i="25"/>
  <c r="K807" i="25"/>
  <c r="N810" i="25"/>
  <c r="K811" i="25"/>
  <c r="J810" i="25"/>
  <c r="K805" i="25"/>
  <c r="N804" i="25"/>
  <c r="J804" i="25"/>
  <c r="L801" i="25"/>
  <c r="Q800" i="25"/>
  <c r="Q801" i="25" s="1"/>
  <c r="K70" i="39"/>
  <c r="N70" i="39" s="1"/>
  <c r="N71" i="39" s="1"/>
  <c r="K72" i="39"/>
  <c r="N72" i="39" s="1"/>
  <c r="N73" i="39" s="1"/>
  <c r="C64" i="41"/>
  <c r="B62" i="41" s="1"/>
  <c r="B63" i="41" s="1"/>
  <c r="B64" i="41" s="1"/>
  <c r="B65" i="41" s="1"/>
  <c r="B66" i="41" s="1"/>
  <c r="B67" i="41" s="1"/>
  <c r="B68" i="41" s="1"/>
  <c r="B69" i="41" s="1"/>
  <c r="B70" i="41" s="1"/>
  <c r="B71" i="41" s="1"/>
  <c r="B72" i="41" s="1"/>
  <c r="B73" i="41" s="1"/>
  <c r="B74" i="41" s="1"/>
  <c r="B75" i="41" s="1"/>
  <c r="W74" i="41"/>
  <c r="W72" i="41"/>
  <c r="W66" i="41"/>
  <c r="W70" i="41"/>
  <c r="W68" i="41"/>
  <c r="W64" i="41"/>
  <c r="W62" i="41"/>
  <c r="K52" i="38"/>
  <c r="N52" i="38" s="1"/>
  <c r="R52" i="38" s="1"/>
  <c r="R53" i="38" s="1"/>
  <c r="K56" i="38"/>
  <c r="N56" i="38" s="1"/>
  <c r="R56" i="38" s="1"/>
  <c r="R57" i="38" s="1"/>
  <c r="K60" i="38"/>
  <c r="N60" i="38" s="1"/>
  <c r="N61" i="38" s="1"/>
  <c r="K72" i="38"/>
  <c r="N72" i="38" s="1"/>
  <c r="C50" i="41"/>
  <c r="B48" i="41" s="1"/>
  <c r="B49" i="41" s="1"/>
  <c r="B50" i="41" s="1"/>
  <c r="B51" i="41" s="1"/>
  <c r="B52" i="41" s="1"/>
  <c r="B53" i="41" s="1"/>
  <c r="B54" i="41" s="1"/>
  <c r="B55" i="41" s="1"/>
  <c r="B56" i="41" s="1"/>
  <c r="B57" i="41" s="1"/>
  <c r="B58" i="41" s="1"/>
  <c r="B59" i="41" s="1"/>
  <c r="B60" i="41" s="1"/>
  <c r="B61" i="41" s="1"/>
  <c r="W48" i="41"/>
  <c r="Q56" i="38"/>
  <c r="Q57" i="38" s="1"/>
  <c r="K68" i="38"/>
  <c r="N68" i="38" s="1"/>
  <c r="W36" i="41"/>
  <c r="W52" i="41"/>
  <c r="W50" i="41"/>
  <c r="K74" i="38"/>
  <c r="N74" i="38" s="1"/>
  <c r="W38" i="41"/>
  <c r="W54" i="41"/>
  <c r="K50" i="38"/>
  <c r="N50" i="38" s="1"/>
  <c r="R50" i="38" s="1"/>
  <c r="R51" i="38" s="1"/>
  <c r="C36" i="41"/>
  <c r="W40" i="41"/>
  <c r="W56" i="41"/>
  <c r="J62" i="38"/>
  <c r="J63" i="38" s="1"/>
  <c r="K70" i="38"/>
  <c r="N70" i="38" s="1"/>
  <c r="Q70" i="38" s="1"/>
  <c r="Q71" i="38" s="1"/>
  <c r="W42" i="41"/>
  <c r="W58" i="41"/>
  <c r="K62" i="38"/>
  <c r="K63" i="38" s="1"/>
  <c r="K56" i="36"/>
  <c r="N56" i="36" s="1"/>
  <c r="K52" i="36"/>
  <c r="N52" i="36" s="1"/>
  <c r="J62" i="36"/>
  <c r="J63" i="36" s="1"/>
  <c r="K64" i="36"/>
  <c r="N64" i="36" s="1"/>
  <c r="N65" i="36" s="1"/>
  <c r="K68" i="36"/>
  <c r="N68" i="36" s="1"/>
  <c r="K72" i="36"/>
  <c r="N72" i="36" s="1"/>
  <c r="R72" i="36" s="1"/>
  <c r="R73" i="36" s="1"/>
  <c r="K58" i="36"/>
  <c r="N58" i="36" s="1"/>
  <c r="K62" i="36"/>
  <c r="K54" i="36"/>
  <c r="N54" i="36" s="1"/>
  <c r="N55" i="36" s="1"/>
  <c r="J66" i="36"/>
  <c r="J67" i="36" s="1"/>
  <c r="J70" i="36"/>
  <c r="J71" i="36" s="1"/>
  <c r="J74" i="36"/>
  <c r="J75" i="36" s="1"/>
  <c r="K66" i="36"/>
  <c r="N66" i="36" s="1"/>
  <c r="R66" i="36" s="1"/>
  <c r="R67" i="36" s="1"/>
  <c r="K70" i="36"/>
  <c r="N70" i="36" s="1"/>
  <c r="Q70" i="36" s="1"/>
  <c r="Q71" i="36" s="1"/>
  <c r="K74" i="36"/>
  <c r="N74" i="36" s="1"/>
  <c r="W652" i="31"/>
  <c r="W650" i="31"/>
  <c r="W648" i="31"/>
  <c r="W646" i="31"/>
  <c r="W644" i="31"/>
  <c r="W642" i="31"/>
  <c r="W640" i="31"/>
  <c r="L11" i="32"/>
  <c r="N75" i="39"/>
  <c r="R74" i="39"/>
  <c r="R75" i="39" s="1"/>
  <c r="R70" i="39"/>
  <c r="R71" i="39" s="1"/>
  <c r="N65" i="39"/>
  <c r="R64" i="39"/>
  <c r="R65" i="39" s="1"/>
  <c r="N69" i="39"/>
  <c r="R68" i="39"/>
  <c r="R69" i="39" s="1"/>
  <c r="J62" i="39"/>
  <c r="J63" i="39" s="1"/>
  <c r="K62" i="39"/>
  <c r="G65" i="39"/>
  <c r="G67" i="39"/>
  <c r="G69" i="39"/>
  <c r="G71" i="39"/>
  <c r="G73" i="39"/>
  <c r="G75" i="39"/>
  <c r="K65" i="39"/>
  <c r="K69" i="39"/>
  <c r="K75" i="39"/>
  <c r="L64" i="39"/>
  <c r="L65" i="39" s="1"/>
  <c r="L66" i="39"/>
  <c r="L67" i="39" s="1"/>
  <c r="G51" i="39"/>
  <c r="G61" i="39"/>
  <c r="J52" i="39"/>
  <c r="J53" i="39" s="1"/>
  <c r="J54" i="39"/>
  <c r="J55" i="39" s="1"/>
  <c r="J58" i="39"/>
  <c r="J59" i="39" s="1"/>
  <c r="K50" i="39"/>
  <c r="K52" i="39"/>
  <c r="K54" i="39"/>
  <c r="K56" i="39"/>
  <c r="K58" i="39"/>
  <c r="K60" i="39"/>
  <c r="G49" i="39"/>
  <c r="K48" i="39"/>
  <c r="J56" i="39"/>
  <c r="J57" i="39" s="1"/>
  <c r="Q74" i="37"/>
  <c r="Q75" i="37" s="1"/>
  <c r="R70" i="37"/>
  <c r="R71" i="37" s="1"/>
  <c r="N65" i="37"/>
  <c r="R64" i="37"/>
  <c r="R65" i="37" s="1"/>
  <c r="Q66" i="37"/>
  <c r="Q67" i="37" s="1"/>
  <c r="N73" i="37"/>
  <c r="N67" i="37"/>
  <c r="R66" i="37"/>
  <c r="R67" i="37" s="1"/>
  <c r="N75" i="37"/>
  <c r="R74" i="37"/>
  <c r="R75" i="37" s="1"/>
  <c r="N69" i="37"/>
  <c r="R68" i="37"/>
  <c r="R69" i="37" s="1"/>
  <c r="G63" i="37"/>
  <c r="Q64" i="37"/>
  <c r="Q65" i="37" s="1"/>
  <c r="K62" i="37"/>
  <c r="G65" i="37"/>
  <c r="G67" i="37"/>
  <c r="G69" i="37"/>
  <c r="G71" i="37"/>
  <c r="G73" i="37"/>
  <c r="G75" i="37"/>
  <c r="K71" i="37"/>
  <c r="K75" i="37"/>
  <c r="K65" i="37"/>
  <c r="K67" i="37"/>
  <c r="K69" i="37"/>
  <c r="K73" i="37"/>
  <c r="L64" i="37"/>
  <c r="L65" i="37" s="1"/>
  <c r="L66" i="37"/>
  <c r="L67" i="37" s="1"/>
  <c r="L70" i="37"/>
  <c r="L71" i="37" s="1"/>
  <c r="L72" i="37"/>
  <c r="L73" i="37" s="1"/>
  <c r="L74" i="37"/>
  <c r="L75" i="37" s="1"/>
  <c r="N49" i="37"/>
  <c r="N60" i="37"/>
  <c r="K61" i="37"/>
  <c r="N50" i="37"/>
  <c r="K51" i="37"/>
  <c r="N58" i="37"/>
  <c r="K59" i="37"/>
  <c r="N52" i="37"/>
  <c r="K53" i="37"/>
  <c r="G59" i="37"/>
  <c r="G61" i="37"/>
  <c r="L48" i="37"/>
  <c r="L49" i="37" s="1"/>
  <c r="J50" i="37"/>
  <c r="J51" i="37" s="1"/>
  <c r="J52" i="37"/>
  <c r="J53" i="37" s="1"/>
  <c r="J54" i="37"/>
  <c r="J55" i="37" s="1"/>
  <c r="J56" i="37"/>
  <c r="J57" i="37" s="1"/>
  <c r="J58" i="37"/>
  <c r="J59" i="37" s="1"/>
  <c r="J60" i="37"/>
  <c r="J61" i="37" s="1"/>
  <c r="K49" i="37"/>
  <c r="G53" i="37"/>
  <c r="K54" i="37"/>
  <c r="K56" i="37"/>
  <c r="G49" i="37"/>
  <c r="Q64" i="38"/>
  <c r="Q65" i="38" s="1"/>
  <c r="N65" i="38"/>
  <c r="R64" i="38"/>
  <c r="R65" i="38" s="1"/>
  <c r="N67" i="38"/>
  <c r="N73" i="38"/>
  <c r="R72" i="38"/>
  <c r="R73" i="38" s="1"/>
  <c r="G65" i="38"/>
  <c r="G67" i="38"/>
  <c r="G69" i="38"/>
  <c r="G71" i="38"/>
  <c r="G73" i="38"/>
  <c r="G75" i="38"/>
  <c r="K67" i="38"/>
  <c r="K73" i="38"/>
  <c r="K75" i="38"/>
  <c r="L64" i="38"/>
  <c r="L65" i="38" s="1"/>
  <c r="L66" i="38"/>
  <c r="L67" i="38" s="1"/>
  <c r="L72" i="38"/>
  <c r="L73" i="38" s="1"/>
  <c r="K65" i="38"/>
  <c r="L50" i="38"/>
  <c r="L51" i="38" s="1"/>
  <c r="L58" i="38"/>
  <c r="L59" i="38" s="1"/>
  <c r="L52" i="38"/>
  <c r="L53" i="38" s="1"/>
  <c r="L56" i="38"/>
  <c r="L57" i="38" s="1"/>
  <c r="Q50" i="38"/>
  <c r="Q51" i="38" s="1"/>
  <c r="N53" i="38"/>
  <c r="N57" i="38"/>
  <c r="Q52" i="38"/>
  <c r="Q53" i="38" s="1"/>
  <c r="J48" i="38"/>
  <c r="J49" i="38" s="1"/>
  <c r="K48" i="38"/>
  <c r="G51" i="38"/>
  <c r="G53" i="38"/>
  <c r="G55" i="38"/>
  <c r="G57" i="38"/>
  <c r="G59" i="38"/>
  <c r="G61" i="38"/>
  <c r="K53" i="38"/>
  <c r="K57" i="38"/>
  <c r="K59" i="38"/>
  <c r="N73" i="36"/>
  <c r="N75" i="36"/>
  <c r="R74" i="36"/>
  <c r="R75" i="36" s="1"/>
  <c r="K75" i="36"/>
  <c r="N53" i="36"/>
  <c r="R52" i="36"/>
  <c r="R53" i="36" s="1"/>
  <c r="N57" i="36"/>
  <c r="N48" i="36"/>
  <c r="K49" i="36"/>
  <c r="N61" i="36"/>
  <c r="R60" i="36"/>
  <c r="R61" i="36" s="1"/>
  <c r="G49" i="36"/>
  <c r="J48" i="36"/>
  <c r="J49" i="36" s="1"/>
  <c r="G51" i="36"/>
  <c r="G53" i="36"/>
  <c r="G55" i="36"/>
  <c r="G57" i="36"/>
  <c r="G59" i="36"/>
  <c r="G61" i="36"/>
  <c r="K53" i="36"/>
  <c r="K57" i="36"/>
  <c r="K61" i="36"/>
  <c r="L56" i="36"/>
  <c r="L57" i="36" s="1"/>
  <c r="P75" i="34"/>
  <c r="G74" i="34"/>
  <c r="P73" i="34"/>
  <c r="G72" i="34"/>
  <c r="P71" i="34"/>
  <c r="G70" i="34"/>
  <c r="P69" i="34"/>
  <c r="G68" i="34"/>
  <c r="P67" i="34"/>
  <c r="G66" i="34"/>
  <c r="K66" i="34" s="1"/>
  <c r="N66" i="34" s="1"/>
  <c r="P65" i="34"/>
  <c r="G64" i="34"/>
  <c r="B64" i="34"/>
  <c r="P63" i="34"/>
  <c r="G62" i="34"/>
  <c r="P61" i="34"/>
  <c r="G60" i="34"/>
  <c r="P59" i="34"/>
  <c r="G58" i="34"/>
  <c r="P57" i="34"/>
  <c r="G56" i="34"/>
  <c r="P55" i="34"/>
  <c r="G54" i="34"/>
  <c r="P53" i="34"/>
  <c r="G52" i="34"/>
  <c r="P51" i="34"/>
  <c r="G50" i="34"/>
  <c r="B50" i="34"/>
  <c r="A62" i="34" s="1"/>
  <c r="A64" i="34" s="1"/>
  <c r="P49" i="34"/>
  <c r="G48" i="34"/>
  <c r="A34" i="34"/>
  <c r="A36" i="34" s="1"/>
  <c r="B36" i="34"/>
  <c r="A48" i="34" s="1"/>
  <c r="A50" i="34" s="1"/>
  <c r="B610" i="1"/>
  <c r="B596" i="1"/>
  <c r="A608" i="1" s="1"/>
  <c r="A610" i="1" s="1"/>
  <c r="P75" i="35"/>
  <c r="I75" i="35"/>
  <c r="H75" i="35"/>
  <c r="G74" i="35"/>
  <c r="P73" i="35"/>
  <c r="I73" i="35"/>
  <c r="H73" i="35"/>
  <c r="G72" i="35"/>
  <c r="P71" i="35"/>
  <c r="I71" i="35"/>
  <c r="H71" i="35"/>
  <c r="G70" i="35"/>
  <c r="P69" i="35"/>
  <c r="I69" i="35"/>
  <c r="H69" i="35"/>
  <c r="G68" i="35"/>
  <c r="K68" i="35" s="1"/>
  <c r="K69" i="35" s="1"/>
  <c r="P67" i="35"/>
  <c r="I67" i="35"/>
  <c r="H67" i="35"/>
  <c r="G66" i="35"/>
  <c r="P65" i="35"/>
  <c r="I65" i="35"/>
  <c r="H65" i="35"/>
  <c r="G64" i="35"/>
  <c r="B64" i="35"/>
  <c r="P63" i="35"/>
  <c r="I63" i="35"/>
  <c r="H63" i="35"/>
  <c r="G62" i="35"/>
  <c r="A62" i="35"/>
  <c r="A64" i="35" s="1"/>
  <c r="B50" i="35"/>
  <c r="B36" i="35"/>
  <c r="A48" i="35" s="1"/>
  <c r="A50" i="35" s="1"/>
  <c r="P61" i="35"/>
  <c r="I61" i="35"/>
  <c r="H61" i="35"/>
  <c r="G60" i="35"/>
  <c r="P59" i="35"/>
  <c r="I59" i="35"/>
  <c r="H59" i="35"/>
  <c r="G58" i="35"/>
  <c r="P57" i="35"/>
  <c r="I57" i="35"/>
  <c r="H57" i="35"/>
  <c r="G56" i="35"/>
  <c r="P55" i="35"/>
  <c r="I55" i="35"/>
  <c r="H55" i="35"/>
  <c r="G54" i="35"/>
  <c r="K54" i="35" s="1"/>
  <c r="P53" i="35"/>
  <c r="I53" i="35"/>
  <c r="H53" i="35"/>
  <c r="G52" i="35"/>
  <c r="P51" i="35"/>
  <c r="I51" i="35"/>
  <c r="H51" i="35"/>
  <c r="G50" i="35"/>
  <c r="P49" i="35"/>
  <c r="I49" i="35"/>
  <c r="H49" i="35"/>
  <c r="G48" i="35"/>
  <c r="J48" i="35" s="1"/>
  <c r="J49" i="35" s="1"/>
  <c r="N814" i="27" l="1"/>
  <c r="J822" i="25"/>
  <c r="N822" i="25"/>
  <c r="R822" i="25" s="1"/>
  <c r="R823" i="25" s="1"/>
  <c r="J833" i="28"/>
  <c r="N824" i="27"/>
  <c r="N825" i="27" s="1"/>
  <c r="N817" i="26"/>
  <c r="J814" i="27"/>
  <c r="J815" i="27" s="1"/>
  <c r="L824" i="26"/>
  <c r="L825" i="26" s="1"/>
  <c r="B49" i="40"/>
  <c r="B50" i="40" s="1"/>
  <c r="B51" i="40" s="1"/>
  <c r="B52" i="40" s="1"/>
  <c r="B53" i="40" s="1"/>
  <c r="B54" i="40" s="1"/>
  <c r="B55" i="40" s="1"/>
  <c r="B56" i="40" s="1"/>
  <c r="B57" i="40" s="1"/>
  <c r="B58" i="40" s="1"/>
  <c r="B59" i="40" s="1"/>
  <c r="B60" i="40" s="1"/>
  <c r="B61" i="40" s="1"/>
  <c r="B63" i="40"/>
  <c r="B64" i="40" s="1"/>
  <c r="B65" i="40" s="1"/>
  <c r="B66" i="40" s="1"/>
  <c r="B67" i="40" s="1"/>
  <c r="B68" i="40" s="1"/>
  <c r="B69" i="40" s="1"/>
  <c r="B70" i="40" s="1"/>
  <c r="B71" i="40" s="1"/>
  <c r="B72" i="40" s="1"/>
  <c r="B73" i="40" s="1"/>
  <c r="B74" i="40" s="1"/>
  <c r="B75" i="40" s="1"/>
  <c r="P268" i="39"/>
  <c r="P267" i="39"/>
  <c r="Q66" i="39"/>
  <c r="Q67" i="39" s="1"/>
  <c r="Q74" i="39"/>
  <c r="Q75" i="39" s="1"/>
  <c r="L74" i="39"/>
  <c r="L75" i="39" s="1"/>
  <c r="Q64" i="39"/>
  <c r="Q65" i="39" s="1"/>
  <c r="L68" i="39"/>
  <c r="L69" i="39" s="1"/>
  <c r="Q72" i="39"/>
  <c r="Q73" i="39" s="1"/>
  <c r="K71" i="39"/>
  <c r="Q70" i="39"/>
  <c r="Q71" i="39" s="1"/>
  <c r="Q68" i="39"/>
  <c r="Q69" i="39" s="1"/>
  <c r="K73" i="39"/>
  <c r="L72" i="39"/>
  <c r="L73" i="39" s="1"/>
  <c r="R72" i="39"/>
  <c r="R73" i="39" s="1"/>
  <c r="R66" i="39"/>
  <c r="R67" i="39" s="1"/>
  <c r="L70" i="39"/>
  <c r="L71" i="39" s="1"/>
  <c r="K67" i="39"/>
  <c r="P268" i="37"/>
  <c r="P267" i="37"/>
  <c r="Q70" i="37"/>
  <c r="Q71" i="37" s="1"/>
  <c r="Q72" i="37"/>
  <c r="Q73" i="37" s="1"/>
  <c r="R72" i="37"/>
  <c r="R73" i="37" s="1"/>
  <c r="L68" i="37"/>
  <c r="L69" i="37" s="1"/>
  <c r="Q68" i="37"/>
  <c r="Q69" i="37" s="1"/>
  <c r="Q48" i="37"/>
  <c r="Q49" i="37" s="1"/>
  <c r="L58" i="37"/>
  <c r="L59" i="37" s="1"/>
  <c r="R48" i="37"/>
  <c r="R49" i="37" s="1"/>
  <c r="P274" i="38"/>
  <c r="P273" i="38"/>
  <c r="Q54" i="38"/>
  <c r="Q55" i="38" s="1"/>
  <c r="K51" i="38"/>
  <c r="R54" i="38"/>
  <c r="R55" i="38" s="1"/>
  <c r="R66" i="38"/>
  <c r="R67" i="38" s="1"/>
  <c r="Q74" i="38"/>
  <c r="Q75" i="38" s="1"/>
  <c r="Q68" i="38"/>
  <c r="Q69" i="38" s="1"/>
  <c r="N51" i="38"/>
  <c r="Q66" i="38"/>
  <c r="Q67" i="38" s="1"/>
  <c r="K55" i="38"/>
  <c r="L54" i="38"/>
  <c r="L55" i="38" s="1"/>
  <c r="R60" i="38"/>
  <c r="R61" i="38" s="1"/>
  <c r="R58" i="38"/>
  <c r="R59" i="38" s="1"/>
  <c r="Q60" i="38"/>
  <c r="Q61" i="38" s="1"/>
  <c r="L60" i="38"/>
  <c r="L61" i="38" s="1"/>
  <c r="K61" i="38"/>
  <c r="Q58" i="38"/>
  <c r="Q59" i="38" s="1"/>
  <c r="Q72" i="38"/>
  <c r="Q73" i="38" s="1"/>
  <c r="P268" i="36"/>
  <c r="P267" i="36"/>
  <c r="N67" i="36"/>
  <c r="L52" i="36"/>
  <c r="L53" i="36" s="1"/>
  <c r="N71" i="36"/>
  <c r="K71" i="36"/>
  <c r="Q52" i="36"/>
  <c r="Q53" i="36" s="1"/>
  <c r="K67" i="36"/>
  <c r="R70" i="36"/>
  <c r="R71" i="36" s="1"/>
  <c r="Q56" i="36"/>
  <c r="Q57" i="36" s="1"/>
  <c r="R56" i="36"/>
  <c r="R57" i="36" s="1"/>
  <c r="R50" i="36"/>
  <c r="R51" i="36" s="1"/>
  <c r="R54" i="36"/>
  <c r="R55" i="36" s="1"/>
  <c r="K55" i="36"/>
  <c r="K51" i="36"/>
  <c r="Q64" i="36"/>
  <c r="Q65" i="36" s="1"/>
  <c r="Q48" i="36"/>
  <c r="Q49" i="36" s="1"/>
  <c r="R58" i="36"/>
  <c r="R59" i="36" s="1"/>
  <c r="Q58" i="36"/>
  <c r="Q59" i="36" s="1"/>
  <c r="Q50" i="36"/>
  <c r="Q51" i="36" s="1"/>
  <c r="N59" i="36"/>
  <c r="L54" i="36"/>
  <c r="L55" i="36" s="1"/>
  <c r="K73" i="36"/>
  <c r="L50" i="36"/>
  <c r="L51" i="36" s="1"/>
  <c r="Q68" i="36"/>
  <c r="Q69" i="36" s="1"/>
  <c r="O61" i="36"/>
  <c r="Q60" i="36"/>
  <c r="Q61" i="36" s="1"/>
  <c r="K59" i="36"/>
  <c r="L74" i="36"/>
  <c r="L75" i="36" s="1"/>
  <c r="K65" i="36"/>
  <c r="R64" i="36"/>
  <c r="R65" i="36" s="1"/>
  <c r="L60" i="36"/>
  <c r="L61" i="36" s="1"/>
  <c r="Q54" i="36"/>
  <c r="Q55" i="36" s="1"/>
  <c r="L72" i="36"/>
  <c r="L73" i="36" s="1"/>
  <c r="Q74" i="36"/>
  <c r="Q75" i="36" s="1"/>
  <c r="L58" i="36"/>
  <c r="L59" i="36" s="1"/>
  <c r="L66" i="36"/>
  <c r="L67" i="36" s="1"/>
  <c r="Q72" i="36"/>
  <c r="Q73" i="36" s="1"/>
  <c r="L64" i="36"/>
  <c r="L65" i="36" s="1"/>
  <c r="Q66" i="36"/>
  <c r="Q67" i="36" s="1"/>
  <c r="P263" i="35"/>
  <c r="P264" i="35"/>
  <c r="K56" i="35"/>
  <c r="O56" i="35"/>
  <c r="O57" i="35" s="1"/>
  <c r="J60" i="35"/>
  <c r="J61" i="35" s="1"/>
  <c r="O60" i="35"/>
  <c r="O61" i="35" s="1"/>
  <c r="G67" i="35"/>
  <c r="O66" i="35"/>
  <c r="O67" i="35" s="1"/>
  <c r="K62" i="35"/>
  <c r="O62" i="35"/>
  <c r="O63" i="35" s="1"/>
  <c r="J66" i="35"/>
  <c r="J67" i="35" s="1"/>
  <c r="K74" i="35"/>
  <c r="O74" i="35"/>
  <c r="O75" i="35" s="1"/>
  <c r="J50" i="35"/>
  <c r="J51" i="35" s="1"/>
  <c r="O50" i="35"/>
  <c r="O51" i="35" s="1"/>
  <c r="G55" i="35"/>
  <c r="O54" i="35"/>
  <c r="O55" i="35" s="1"/>
  <c r="G65" i="35"/>
  <c r="O64" i="35"/>
  <c r="O65" i="35" s="1"/>
  <c r="K52" i="35"/>
  <c r="O52" i="35"/>
  <c r="O53" i="35" s="1"/>
  <c r="K70" i="35"/>
  <c r="K71" i="35" s="1"/>
  <c r="O70" i="35"/>
  <c r="O71" i="35" s="1"/>
  <c r="K58" i="35"/>
  <c r="O58" i="35"/>
  <c r="O59" i="35" s="1"/>
  <c r="G49" i="35"/>
  <c r="O48" i="35"/>
  <c r="O49" i="35" s="1"/>
  <c r="G69" i="35"/>
  <c r="O68" i="35"/>
  <c r="O69" i="35" s="1"/>
  <c r="K72" i="35"/>
  <c r="N72" i="35" s="1"/>
  <c r="O72" i="35"/>
  <c r="O73" i="35" s="1"/>
  <c r="P264" i="34"/>
  <c r="P263" i="34"/>
  <c r="G75" i="34"/>
  <c r="O74" i="34"/>
  <c r="O75" i="34" s="1"/>
  <c r="G67" i="34"/>
  <c r="O66" i="34"/>
  <c r="O67" i="34" s="1"/>
  <c r="G49" i="34"/>
  <c r="O48" i="34"/>
  <c r="O49" i="34" s="1"/>
  <c r="K54" i="34"/>
  <c r="K55" i="34" s="1"/>
  <c r="O54" i="34"/>
  <c r="O55" i="34" s="1"/>
  <c r="G63" i="34"/>
  <c r="O62" i="34"/>
  <c r="O63" i="34" s="1"/>
  <c r="J66" i="34"/>
  <c r="J67" i="34" s="1"/>
  <c r="G69" i="34"/>
  <c r="O68" i="34"/>
  <c r="O69" i="34" s="1"/>
  <c r="K60" i="34"/>
  <c r="O60" i="34"/>
  <c r="O61" i="34" s="1"/>
  <c r="J56" i="34"/>
  <c r="J57" i="34" s="1"/>
  <c r="O56" i="34"/>
  <c r="O57" i="34" s="1"/>
  <c r="J50" i="34"/>
  <c r="J51" i="34" s="1"/>
  <c r="O50" i="34"/>
  <c r="O51" i="34" s="1"/>
  <c r="G65" i="34"/>
  <c r="O64" i="34"/>
  <c r="O65" i="34" s="1"/>
  <c r="K70" i="34"/>
  <c r="O70" i="34"/>
  <c r="O71" i="34" s="1"/>
  <c r="J72" i="34"/>
  <c r="J73" i="34" s="1"/>
  <c r="O72" i="34"/>
  <c r="O73" i="34" s="1"/>
  <c r="G53" i="34"/>
  <c r="O52" i="34"/>
  <c r="O53" i="34" s="1"/>
  <c r="K50" i="34"/>
  <c r="N50" i="34" s="1"/>
  <c r="N51" i="34" s="1"/>
  <c r="G59" i="34"/>
  <c r="O58" i="34"/>
  <c r="O59" i="34" s="1"/>
  <c r="K817" i="27"/>
  <c r="P812" i="23"/>
  <c r="P811" i="23"/>
  <c r="P814" i="22"/>
  <c r="P813" i="22"/>
  <c r="P814" i="21"/>
  <c r="P813" i="21"/>
  <c r="J818" i="27"/>
  <c r="J819" i="27" s="1"/>
  <c r="K819" i="27"/>
  <c r="P806" i="7"/>
  <c r="P805" i="7"/>
  <c r="P808" i="1"/>
  <c r="P807" i="1"/>
  <c r="J824" i="27"/>
  <c r="J825" i="27" s="1"/>
  <c r="R832" i="28"/>
  <c r="R833" i="28" s="1"/>
  <c r="L820" i="28"/>
  <c r="J821" i="28"/>
  <c r="R820" i="28"/>
  <c r="R821" i="28" s="1"/>
  <c r="N821" i="28"/>
  <c r="K835" i="28"/>
  <c r="J834" i="28"/>
  <c r="N834" i="28"/>
  <c r="L823" i="28"/>
  <c r="Q822" i="28"/>
  <c r="Q823" i="28" s="1"/>
  <c r="N839" i="28"/>
  <c r="R838" i="28"/>
  <c r="R839" i="28" s="1"/>
  <c r="J839" i="28"/>
  <c r="L838" i="28"/>
  <c r="J837" i="28"/>
  <c r="L836" i="28"/>
  <c r="N843" i="28"/>
  <c r="R842" i="28"/>
  <c r="R843" i="28" s="1"/>
  <c r="J843" i="28"/>
  <c r="L842" i="28"/>
  <c r="L825" i="28"/>
  <c r="Q824" i="28"/>
  <c r="Q825" i="28" s="1"/>
  <c r="L831" i="28"/>
  <c r="Q830" i="28"/>
  <c r="Q831" i="28" s="1"/>
  <c r="N837" i="28"/>
  <c r="R836" i="28"/>
  <c r="R837" i="28" s="1"/>
  <c r="L833" i="28"/>
  <c r="Q832" i="28"/>
  <c r="Q833" i="28" s="1"/>
  <c r="R814" i="26"/>
  <c r="R815" i="26" s="1"/>
  <c r="L819" i="26"/>
  <c r="Q818" i="26"/>
  <c r="Q819" i="26" s="1"/>
  <c r="L815" i="26"/>
  <c r="Q814" i="26"/>
  <c r="Q815" i="26" s="1"/>
  <c r="L803" i="26"/>
  <c r="Q802" i="26"/>
  <c r="Q803" i="26" s="1"/>
  <c r="J821" i="26"/>
  <c r="L820" i="26"/>
  <c r="N821" i="26"/>
  <c r="R820" i="26"/>
  <c r="R821" i="26" s="1"/>
  <c r="J823" i="26"/>
  <c r="L822" i="26"/>
  <c r="N823" i="26"/>
  <c r="R822" i="26"/>
  <c r="R823" i="26" s="1"/>
  <c r="L809" i="26"/>
  <c r="Q808" i="26"/>
  <c r="Q809" i="26" s="1"/>
  <c r="Q810" i="26"/>
  <c r="Q811" i="26" s="1"/>
  <c r="L811" i="26"/>
  <c r="L813" i="26"/>
  <c r="Q812" i="26"/>
  <c r="Q813" i="26" s="1"/>
  <c r="R820" i="27"/>
  <c r="R821" i="27" s="1"/>
  <c r="N821" i="27"/>
  <c r="J821" i="27"/>
  <c r="L820" i="27"/>
  <c r="J811" i="27"/>
  <c r="L810" i="27"/>
  <c r="J809" i="27"/>
  <c r="L808" i="27"/>
  <c r="J813" i="27"/>
  <c r="L812" i="27"/>
  <c r="J807" i="27"/>
  <c r="L806" i="27"/>
  <c r="R822" i="27"/>
  <c r="R823" i="27" s="1"/>
  <c r="N823" i="27"/>
  <c r="R808" i="27"/>
  <c r="R809" i="27" s="1"/>
  <c r="N809" i="27"/>
  <c r="R806" i="27"/>
  <c r="R807" i="27" s="1"/>
  <c r="N807" i="27"/>
  <c r="J803" i="27"/>
  <c r="L802" i="27"/>
  <c r="R818" i="27"/>
  <c r="R819" i="27" s="1"/>
  <c r="N819" i="27"/>
  <c r="R810" i="27"/>
  <c r="R811" i="27" s="1"/>
  <c r="N811" i="27"/>
  <c r="J817" i="27"/>
  <c r="L816" i="27"/>
  <c r="R812" i="27"/>
  <c r="R813" i="27" s="1"/>
  <c r="N813" i="27"/>
  <c r="L814" i="27"/>
  <c r="J823" i="27"/>
  <c r="L822" i="27"/>
  <c r="R804" i="27"/>
  <c r="R805" i="27" s="1"/>
  <c r="N805" i="27"/>
  <c r="N803" i="27"/>
  <c r="R802" i="27"/>
  <c r="R803" i="27" s="1"/>
  <c r="N817" i="27"/>
  <c r="R816" i="27"/>
  <c r="R817" i="27" s="1"/>
  <c r="J805" i="27"/>
  <c r="L804" i="27"/>
  <c r="N815" i="27"/>
  <c r="R814" i="27"/>
  <c r="R815" i="27" s="1"/>
  <c r="R824" i="27"/>
  <c r="R825" i="27" s="1"/>
  <c r="K813" i="25"/>
  <c r="J812" i="25"/>
  <c r="J813" i="25" s="1"/>
  <c r="J808" i="25"/>
  <c r="L808" i="25" s="1"/>
  <c r="K809" i="25"/>
  <c r="N814" i="25"/>
  <c r="N815" i="25" s="1"/>
  <c r="J802" i="25"/>
  <c r="L802" i="25" s="1"/>
  <c r="K815" i="25"/>
  <c r="K803" i="25"/>
  <c r="O816" i="25"/>
  <c r="O817" i="25" s="1"/>
  <c r="K816" i="25"/>
  <c r="K824" i="25"/>
  <c r="O824" i="25"/>
  <c r="O825" i="25" s="1"/>
  <c r="L797" i="25"/>
  <c r="Q796" i="25"/>
  <c r="Q797" i="25" s="1"/>
  <c r="O814" i="25"/>
  <c r="O815" i="25" s="1"/>
  <c r="K818" i="25"/>
  <c r="O818" i="25"/>
  <c r="O819" i="25" s="1"/>
  <c r="Q794" i="25"/>
  <c r="Q795" i="25" s="1"/>
  <c r="L795" i="25"/>
  <c r="Q792" i="25"/>
  <c r="Q793" i="25" s="1"/>
  <c r="L793" i="25"/>
  <c r="O820" i="25"/>
  <c r="O821" i="25" s="1"/>
  <c r="Q790" i="25"/>
  <c r="Q791" i="25" s="1"/>
  <c r="L791" i="25"/>
  <c r="K820" i="25"/>
  <c r="L822" i="25"/>
  <c r="J823" i="25"/>
  <c r="N813" i="25"/>
  <c r="R812" i="25"/>
  <c r="R813" i="25" s="1"/>
  <c r="N823" i="25"/>
  <c r="R810" i="25"/>
  <c r="R811" i="25" s="1"/>
  <c r="N811" i="25"/>
  <c r="L806" i="25"/>
  <c r="J807" i="25"/>
  <c r="R802" i="25"/>
  <c r="R803" i="25" s="1"/>
  <c r="N803" i="25"/>
  <c r="J805" i="25"/>
  <c r="L804" i="25"/>
  <c r="R804" i="25"/>
  <c r="R805" i="25" s="1"/>
  <c r="N805" i="25"/>
  <c r="R808" i="25"/>
  <c r="R809" i="25" s="1"/>
  <c r="N809" i="25"/>
  <c r="N807" i="25"/>
  <c r="R806" i="25"/>
  <c r="R807" i="25" s="1"/>
  <c r="L814" i="25"/>
  <c r="J815" i="25"/>
  <c r="J811" i="25"/>
  <c r="L810" i="25"/>
  <c r="R68" i="38"/>
  <c r="R69" i="38" s="1"/>
  <c r="N71" i="38"/>
  <c r="L74" i="38"/>
  <c r="L75" i="38" s="1"/>
  <c r="R74" i="38"/>
  <c r="R75" i="38" s="1"/>
  <c r="N69" i="38"/>
  <c r="N75" i="38"/>
  <c r="L70" i="38"/>
  <c r="L71" i="38" s="1"/>
  <c r="R70" i="38"/>
  <c r="R71" i="38" s="1"/>
  <c r="L68" i="38"/>
  <c r="L69" i="38" s="1"/>
  <c r="K69" i="38"/>
  <c r="L62" i="38"/>
  <c r="L63" i="38" s="1"/>
  <c r="N62" i="38"/>
  <c r="K71" i="38"/>
  <c r="R68" i="36"/>
  <c r="R69" i="36" s="1"/>
  <c r="N69" i="36"/>
  <c r="K63" i="36"/>
  <c r="N62" i="36"/>
  <c r="L62" i="36"/>
  <c r="L63" i="36" s="1"/>
  <c r="L70" i="36"/>
  <c r="L71" i="36" s="1"/>
  <c r="K69" i="36"/>
  <c r="L48" i="36"/>
  <c r="L49" i="36" s="1"/>
  <c r="L68" i="36"/>
  <c r="L69" i="36" s="1"/>
  <c r="K48" i="35"/>
  <c r="N48" i="35" s="1"/>
  <c r="N49" i="35" s="1"/>
  <c r="J54" i="35"/>
  <c r="J55" i="35" s="1"/>
  <c r="K66" i="35"/>
  <c r="J68" i="35"/>
  <c r="J69" i="35" s="1"/>
  <c r="J68" i="34"/>
  <c r="J69" i="34" s="1"/>
  <c r="J74" i="34"/>
  <c r="J75" i="34" s="1"/>
  <c r="K56" i="34"/>
  <c r="N56" i="34" s="1"/>
  <c r="R56" i="34" s="1"/>
  <c r="R57" i="34" s="1"/>
  <c r="J64" i="34"/>
  <c r="J65" i="34" s="1"/>
  <c r="K64" i="34"/>
  <c r="J62" i="34"/>
  <c r="J63" i="34" s="1"/>
  <c r="K68" i="34"/>
  <c r="N62" i="39"/>
  <c r="L62" i="39"/>
  <c r="L63" i="39" s="1"/>
  <c r="K63" i="39"/>
  <c r="N60" i="39"/>
  <c r="L60" i="39"/>
  <c r="L61" i="39" s="1"/>
  <c r="K61" i="39"/>
  <c r="L48" i="39"/>
  <c r="L49" i="39" s="1"/>
  <c r="K49" i="39"/>
  <c r="N48" i="39"/>
  <c r="N58" i="39"/>
  <c r="L58" i="39"/>
  <c r="L59" i="39" s="1"/>
  <c r="K59" i="39"/>
  <c r="N52" i="39"/>
  <c r="L52" i="39"/>
  <c r="L53" i="39" s="1"/>
  <c r="K53" i="39"/>
  <c r="N56" i="39"/>
  <c r="L56" i="39"/>
  <c r="L57" i="39" s="1"/>
  <c r="K57" i="39"/>
  <c r="N50" i="39"/>
  <c r="L50" i="39"/>
  <c r="L51" i="39" s="1"/>
  <c r="K51" i="39"/>
  <c r="N54" i="39"/>
  <c r="L54" i="39"/>
  <c r="L55" i="39" s="1"/>
  <c r="K55" i="39"/>
  <c r="N62" i="37"/>
  <c r="L62" i="37"/>
  <c r="L63" i="37" s="1"/>
  <c r="K63" i="37"/>
  <c r="N54" i="37"/>
  <c r="L54" i="37"/>
  <c r="L55" i="37" s="1"/>
  <c r="K55" i="37"/>
  <c r="R52" i="37"/>
  <c r="R53" i="37" s="1"/>
  <c r="N53" i="37"/>
  <c r="L60" i="37"/>
  <c r="L61" i="37" s="1"/>
  <c r="R58" i="37"/>
  <c r="R59" i="37" s="1"/>
  <c r="N59" i="37"/>
  <c r="R60" i="37"/>
  <c r="R61" i="37" s="1"/>
  <c r="N61" i="37"/>
  <c r="Q58" i="37"/>
  <c r="Q59" i="37" s="1"/>
  <c r="Q50" i="37"/>
  <c r="Q51" i="37" s="1"/>
  <c r="L50" i="37"/>
  <c r="L51" i="37" s="1"/>
  <c r="Q52" i="37"/>
  <c r="Q53" i="37" s="1"/>
  <c r="N56" i="37"/>
  <c r="L56" i="37"/>
  <c r="L57" i="37" s="1"/>
  <c r="K57" i="37"/>
  <c r="L52" i="37"/>
  <c r="L53" i="37" s="1"/>
  <c r="R50" i="37"/>
  <c r="R51" i="37" s="1"/>
  <c r="N51" i="37"/>
  <c r="Q60" i="37"/>
  <c r="Q61" i="37" s="1"/>
  <c r="N48" i="38"/>
  <c r="L48" i="38"/>
  <c r="L49" i="38" s="1"/>
  <c r="K49" i="38"/>
  <c r="N49" i="36"/>
  <c r="R48" i="36"/>
  <c r="R49" i="36" s="1"/>
  <c r="N67" i="34"/>
  <c r="K71" i="34"/>
  <c r="N70" i="34"/>
  <c r="K67" i="34"/>
  <c r="J52" i="34"/>
  <c r="J53" i="34" s="1"/>
  <c r="K62" i="34"/>
  <c r="K74" i="34"/>
  <c r="K52" i="34"/>
  <c r="K58" i="34"/>
  <c r="K59" i="34" s="1"/>
  <c r="L66" i="34"/>
  <c r="L67" i="34" s="1"/>
  <c r="K72" i="34"/>
  <c r="G71" i="34"/>
  <c r="K69" i="34"/>
  <c r="J70" i="34"/>
  <c r="J71" i="34" s="1"/>
  <c r="G73" i="34"/>
  <c r="J54" i="34"/>
  <c r="J55" i="34" s="1"/>
  <c r="J58" i="34"/>
  <c r="J59" i="34" s="1"/>
  <c r="N60" i="34"/>
  <c r="K61" i="34"/>
  <c r="J48" i="34"/>
  <c r="J49" i="34" s="1"/>
  <c r="J60" i="34"/>
  <c r="J61" i="34" s="1"/>
  <c r="K48" i="34"/>
  <c r="G51" i="34"/>
  <c r="G61" i="34"/>
  <c r="G55" i="34"/>
  <c r="G57" i="34"/>
  <c r="N62" i="35"/>
  <c r="K63" i="35"/>
  <c r="K75" i="35"/>
  <c r="N74" i="35"/>
  <c r="K73" i="35"/>
  <c r="G75" i="35"/>
  <c r="J74" i="35"/>
  <c r="J75" i="35" s="1"/>
  <c r="J64" i="35"/>
  <c r="J65" i="35" s="1"/>
  <c r="G71" i="35"/>
  <c r="K64" i="35"/>
  <c r="N68" i="35"/>
  <c r="J70" i="35"/>
  <c r="J71" i="35" s="1"/>
  <c r="G63" i="35"/>
  <c r="G73" i="35"/>
  <c r="J62" i="35"/>
  <c r="J63" i="35" s="1"/>
  <c r="J72" i="35"/>
  <c r="J73" i="35" s="1"/>
  <c r="K57" i="35"/>
  <c r="N56" i="35"/>
  <c r="N52" i="35"/>
  <c r="K53" i="35"/>
  <c r="K59" i="35"/>
  <c r="N58" i="35"/>
  <c r="G61" i="35"/>
  <c r="L48" i="35"/>
  <c r="L49" i="35" s="1"/>
  <c r="G57" i="35"/>
  <c r="K60" i="35"/>
  <c r="K50" i="35"/>
  <c r="N54" i="35"/>
  <c r="Q54" i="35" s="1"/>
  <c r="Q55" i="35" s="1"/>
  <c r="K55" i="35"/>
  <c r="J56" i="35"/>
  <c r="J57" i="35" s="1"/>
  <c r="K49" i="35"/>
  <c r="G53" i="35"/>
  <c r="J52" i="35"/>
  <c r="J53" i="35" s="1"/>
  <c r="G59" i="35"/>
  <c r="G51" i="35"/>
  <c r="J58" i="35"/>
  <c r="J59" i="35" s="1"/>
  <c r="B582" i="1"/>
  <c r="A594" i="1" s="1"/>
  <c r="A596" i="1" s="1"/>
  <c r="D712" i="31"/>
  <c r="D698" i="31"/>
  <c r="C710" i="31" s="1"/>
  <c r="D684" i="31"/>
  <c r="C696" i="31" s="1"/>
  <c r="D670" i="31"/>
  <c r="C682" i="31" s="1"/>
  <c r="D656" i="31"/>
  <c r="C668" i="31" s="1"/>
  <c r="D642" i="31"/>
  <c r="C654" i="31" s="1"/>
  <c r="D614" i="31"/>
  <c r="D600" i="31"/>
  <c r="C612" i="31" s="1"/>
  <c r="Q824" i="26" l="1"/>
  <c r="Q825" i="26" s="1"/>
  <c r="P269" i="39"/>
  <c r="P270" i="39"/>
  <c r="P269" i="37"/>
  <c r="P270" i="37"/>
  <c r="P276" i="38"/>
  <c r="P275" i="38"/>
  <c r="P269" i="36"/>
  <c r="P270" i="36"/>
  <c r="P266" i="35"/>
  <c r="P265" i="35"/>
  <c r="N70" i="35"/>
  <c r="N71" i="35" s="1"/>
  <c r="Q48" i="35"/>
  <c r="Q49" i="35" s="1"/>
  <c r="R48" i="35"/>
  <c r="R49" i="35" s="1"/>
  <c r="Q74" i="35"/>
  <c r="Q75" i="35" s="1"/>
  <c r="L52" i="35"/>
  <c r="L53" i="35" s="1"/>
  <c r="L68" i="35"/>
  <c r="L69" i="35" s="1"/>
  <c r="L74" i="35"/>
  <c r="L75" i="35" s="1"/>
  <c r="P266" i="34"/>
  <c r="P265" i="34"/>
  <c r="K57" i="34"/>
  <c r="N58" i="34"/>
  <c r="Q50" i="34"/>
  <c r="Q51" i="34" s="1"/>
  <c r="L50" i="34"/>
  <c r="L51" i="34" s="1"/>
  <c r="K51" i="34"/>
  <c r="Q66" i="34"/>
  <c r="Q67" i="34" s="1"/>
  <c r="R66" i="34"/>
  <c r="R67" i="34" s="1"/>
  <c r="N54" i="34"/>
  <c r="N55" i="34" s="1"/>
  <c r="R50" i="34"/>
  <c r="R51" i="34" s="1"/>
  <c r="L818" i="27"/>
  <c r="L819" i="27" s="1"/>
  <c r="P814" i="23"/>
  <c r="P813" i="23"/>
  <c r="P816" i="22"/>
  <c r="P815" i="22"/>
  <c r="P815" i="21"/>
  <c r="P816" i="21"/>
  <c r="P808" i="7"/>
  <c r="P807" i="7"/>
  <c r="P809" i="1"/>
  <c r="P810" i="1"/>
  <c r="L824" i="27"/>
  <c r="Q824" i="27" s="1"/>
  <c r="Q825" i="27" s="1"/>
  <c r="N835" i="28"/>
  <c r="R834" i="28"/>
  <c r="R835" i="28" s="1"/>
  <c r="L821" i="28"/>
  <c r="Q820" i="28"/>
  <c r="Q821" i="28" s="1"/>
  <c r="J835" i="28"/>
  <c r="L834" i="28"/>
  <c r="L839" i="28"/>
  <c r="Q838" i="28"/>
  <c r="Q839" i="28" s="1"/>
  <c r="L837" i="28"/>
  <c r="Q836" i="28"/>
  <c r="Q837" i="28" s="1"/>
  <c r="L843" i="28"/>
  <c r="Q842" i="28"/>
  <c r="Q843" i="28" s="1"/>
  <c r="L821" i="26"/>
  <c r="Q820" i="26"/>
  <c r="Q821" i="26" s="1"/>
  <c r="L823" i="26"/>
  <c r="Q822" i="26"/>
  <c r="Q823" i="26" s="1"/>
  <c r="Q806" i="27"/>
  <c r="Q807" i="27" s="1"/>
  <c r="L807" i="27"/>
  <c r="L817" i="27"/>
  <c r="Q816" i="27"/>
  <c r="Q817" i="27" s="1"/>
  <c r="Q812" i="27"/>
  <c r="Q813" i="27" s="1"/>
  <c r="L813" i="27"/>
  <c r="Q810" i="27"/>
  <c r="Q811" i="27" s="1"/>
  <c r="L811" i="27"/>
  <c r="L803" i="27"/>
  <c r="Q802" i="27"/>
  <c r="Q803" i="27" s="1"/>
  <c r="L805" i="27"/>
  <c r="Q804" i="27"/>
  <c r="Q805" i="27" s="1"/>
  <c r="Q822" i="27"/>
  <c r="Q823" i="27" s="1"/>
  <c r="L823" i="27"/>
  <c r="Q808" i="27"/>
  <c r="Q809" i="27" s="1"/>
  <c r="L809" i="27"/>
  <c r="Q820" i="27"/>
  <c r="Q821" i="27" s="1"/>
  <c r="L821" i="27"/>
  <c r="Q814" i="27"/>
  <c r="Q815" i="27" s="1"/>
  <c r="L815" i="27"/>
  <c r="L812" i="25"/>
  <c r="L813" i="25" s="1"/>
  <c r="J803" i="25"/>
  <c r="J809" i="25"/>
  <c r="R814" i="25"/>
  <c r="R815" i="25" s="1"/>
  <c r="K821" i="25"/>
  <c r="N820" i="25"/>
  <c r="J820" i="25"/>
  <c r="K819" i="25"/>
  <c r="J818" i="25"/>
  <c r="N818" i="25"/>
  <c r="K825" i="25"/>
  <c r="J824" i="25"/>
  <c r="N824" i="25"/>
  <c r="N816" i="25"/>
  <c r="J816" i="25"/>
  <c r="K817" i="25"/>
  <c r="L811" i="25"/>
  <c r="Q810" i="25"/>
  <c r="Q811" i="25" s="1"/>
  <c r="L803" i="25"/>
  <c r="Q802" i="25"/>
  <c r="Q803" i="25" s="1"/>
  <c r="L809" i="25"/>
  <c r="Q808" i="25"/>
  <c r="Q809" i="25" s="1"/>
  <c r="Q806" i="25"/>
  <c r="Q807" i="25" s="1"/>
  <c r="L807" i="25"/>
  <c r="L805" i="25"/>
  <c r="Q804" i="25"/>
  <c r="Q805" i="25" s="1"/>
  <c r="Q814" i="25"/>
  <c r="Q815" i="25" s="1"/>
  <c r="L815" i="25"/>
  <c r="Q822" i="25"/>
  <c r="Q823" i="25" s="1"/>
  <c r="L823" i="25"/>
  <c r="N63" i="38"/>
  <c r="R62" i="38"/>
  <c r="R63" i="38" s="1"/>
  <c r="Q62" i="38"/>
  <c r="Q63" i="38" s="1"/>
  <c r="R62" i="36"/>
  <c r="R63" i="36" s="1"/>
  <c r="Q62" i="36"/>
  <c r="Q63" i="36" s="1"/>
  <c r="N63" i="36"/>
  <c r="L66" i="35"/>
  <c r="L67" i="35" s="1"/>
  <c r="K67" i="35"/>
  <c r="N66" i="35"/>
  <c r="L54" i="35"/>
  <c r="L55" i="35" s="1"/>
  <c r="L68" i="34"/>
  <c r="L69" i="34" s="1"/>
  <c r="N57" i="34"/>
  <c r="N68" i="34"/>
  <c r="Q68" i="34" s="1"/>
  <c r="Q69" i="34" s="1"/>
  <c r="K65" i="34"/>
  <c r="N64" i="34"/>
  <c r="L64" i="34"/>
  <c r="L65" i="34" s="1"/>
  <c r="L58" i="34"/>
  <c r="L59" i="34" s="1"/>
  <c r="Q56" i="34"/>
  <c r="Q57" i="34" s="1"/>
  <c r="L54" i="34"/>
  <c r="L55" i="34" s="1"/>
  <c r="L56" i="34"/>
  <c r="L57" i="34" s="1"/>
  <c r="L70" i="34"/>
  <c r="L71" i="34" s="1"/>
  <c r="W622" i="31"/>
  <c r="W620" i="31"/>
  <c r="W618" i="31"/>
  <c r="W616" i="31"/>
  <c r="W614" i="31"/>
  <c r="W612" i="31"/>
  <c r="W624" i="31"/>
  <c r="C614" i="31"/>
  <c r="B612" i="31" s="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s="1"/>
  <c r="N63" i="39"/>
  <c r="Q62" i="39"/>
  <c r="Q63" i="39" s="1"/>
  <c r="N51" i="39"/>
  <c r="R50" i="39"/>
  <c r="R51" i="39" s="1"/>
  <c r="Q50" i="39"/>
  <c r="Q51" i="39" s="1"/>
  <c r="N59" i="39"/>
  <c r="R58" i="39"/>
  <c r="R59" i="39" s="1"/>
  <c r="Q58" i="39"/>
  <c r="Q59" i="39" s="1"/>
  <c r="N57" i="39"/>
  <c r="R56" i="39"/>
  <c r="R57" i="39" s="1"/>
  <c r="Q56" i="39"/>
  <c r="Q57" i="39" s="1"/>
  <c r="R48" i="39"/>
  <c r="R49" i="39" s="1"/>
  <c r="N49" i="39"/>
  <c r="Q48" i="39"/>
  <c r="Q49" i="39" s="1"/>
  <c r="N55" i="39"/>
  <c r="R54" i="39"/>
  <c r="R55" i="39" s="1"/>
  <c r="Q54" i="39"/>
  <c r="Q55" i="39" s="1"/>
  <c r="N53" i="39"/>
  <c r="R52" i="39"/>
  <c r="R53" i="39" s="1"/>
  <c r="Q52" i="39"/>
  <c r="Q53" i="39" s="1"/>
  <c r="N61" i="39"/>
  <c r="R60" i="39"/>
  <c r="R61" i="39" s="1"/>
  <c r="Q60" i="39"/>
  <c r="Q61" i="39" s="1"/>
  <c r="R62" i="37"/>
  <c r="R63" i="37" s="1"/>
  <c r="N63" i="37"/>
  <c r="Q62" i="37"/>
  <c r="Q63" i="37" s="1"/>
  <c r="R54" i="37"/>
  <c r="R55" i="37" s="1"/>
  <c r="N55" i="37"/>
  <c r="Q54" i="37"/>
  <c r="Q55" i="37" s="1"/>
  <c r="R56" i="37"/>
  <c r="R57" i="37" s="1"/>
  <c r="N57" i="37"/>
  <c r="Q56" i="37"/>
  <c r="Q57" i="37" s="1"/>
  <c r="N49" i="38"/>
  <c r="R48" i="38"/>
  <c r="R49" i="38" s="1"/>
  <c r="Q48" i="38"/>
  <c r="Q49" i="38" s="1"/>
  <c r="N62" i="34"/>
  <c r="L62" i="34"/>
  <c r="L63" i="34" s="1"/>
  <c r="K63" i="34"/>
  <c r="R68" i="34"/>
  <c r="R69" i="34" s="1"/>
  <c r="K73" i="34"/>
  <c r="N72" i="34"/>
  <c r="L72" i="34"/>
  <c r="L73" i="34" s="1"/>
  <c r="L52" i="34"/>
  <c r="L53" i="34" s="1"/>
  <c r="N52" i="34"/>
  <c r="R70" i="34"/>
  <c r="R71" i="34" s="1"/>
  <c r="Q70" i="34"/>
  <c r="Q71" i="34" s="1"/>
  <c r="N71" i="34"/>
  <c r="K53" i="34"/>
  <c r="N74" i="34"/>
  <c r="L74" i="34"/>
  <c r="L75" i="34" s="1"/>
  <c r="K75" i="34"/>
  <c r="R60" i="34"/>
  <c r="R61" i="34" s="1"/>
  <c r="Q60" i="34"/>
  <c r="Q61" i="34" s="1"/>
  <c r="N61" i="34"/>
  <c r="N48" i="34"/>
  <c r="L48" i="34"/>
  <c r="L49" i="34" s="1"/>
  <c r="K49" i="34"/>
  <c r="R58" i="34"/>
  <c r="R59" i="34" s="1"/>
  <c r="Q58" i="34"/>
  <c r="Q59" i="34" s="1"/>
  <c r="N59" i="34"/>
  <c r="Q54" i="34"/>
  <c r="Q55" i="34" s="1"/>
  <c r="L60" i="34"/>
  <c r="L61" i="34" s="1"/>
  <c r="R72" i="35"/>
  <c r="R73" i="35" s="1"/>
  <c r="N73" i="35"/>
  <c r="R68" i="35"/>
  <c r="R69" i="35" s="1"/>
  <c r="N69" i="35"/>
  <c r="Q68" i="35"/>
  <c r="Q69" i="35" s="1"/>
  <c r="Q62" i="35"/>
  <c r="Q63" i="35" s="1"/>
  <c r="R74" i="35"/>
  <c r="R75" i="35" s="1"/>
  <c r="N75" i="35"/>
  <c r="L70" i="35"/>
  <c r="L71" i="35" s="1"/>
  <c r="R70" i="35"/>
  <c r="R71" i="35" s="1"/>
  <c r="Q70" i="35"/>
  <c r="Q71" i="35" s="1"/>
  <c r="L62" i="35"/>
  <c r="L63" i="35" s="1"/>
  <c r="K65" i="35"/>
  <c r="N64" i="35"/>
  <c r="L64" i="35"/>
  <c r="L65" i="35" s="1"/>
  <c r="Q72" i="35"/>
  <c r="Q73" i="35" s="1"/>
  <c r="L72" i="35"/>
  <c r="L73" i="35" s="1"/>
  <c r="R62" i="35"/>
  <c r="R63" i="35" s="1"/>
  <c r="N63" i="35"/>
  <c r="R52" i="35"/>
  <c r="R53" i="35" s="1"/>
  <c r="N53" i="35"/>
  <c r="Q58" i="35"/>
  <c r="Q59" i="35" s="1"/>
  <c r="Q52" i="35"/>
  <c r="Q53" i="35" s="1"/>
  <c r="N60" i="35"/>
  <c r="K61" i="35"/>
  <c r="L60" i="35"/>
  <c r="L61" i="35" s="1"/>
  <c r="L56" i="35"/>
  <c r="L57" i="35" s="1"/>
  <c r="R58" i="35"/>
  <c r="R59" i="35" s="1"/>
  <c r="N59" i="35"/>
  <c r="Q56" i="35"/>
  <c r="Q57" i="35" s="1"/>
  <c r="N57" i="35"/>
  <c r="R56" i="35"/>
  <c r="R57" i="35" s="1"/>
  <c r="R54" i="35"/>
  <c r="R55" i="35" s="1"/>
  <c r="N55" i="35"/>
  <c r="L58" i="35"/>
  <c r="L59" i="35" s="1"/>
  <c r="K51" i="35"/>
  <c r="N50" i="35"/>
  <c r="L50" i="35"/>
  <c r="L51" i="35" s="1"/>
  <c r="L9" i="32"/>
  <c r="Q818" i="27" l="1"/>
  <c r="Q819" i="27" s="1"/>
  <c r="P272" i="39"/>
  <c r="P271" i="39"/>
  <c r="P272" i="37"/>
  <c r="P271" i="37"/>
  <c r="P278" i="38"/>
  <c r="P277" i="38"/>
  <c r="P272" i="36"/>
  <c r="P271" i="36"/>
  <c r="P268" i="35"/>
  <c r="P267" i="35"/>
  <c r="P268" i="34"/>
  <c r="P267" i="34"/>
  <c r="R54" i="34"/>
  <c r="R55" i="34" s="1"/>
  <c r="P815" i="23"/>
  <c r="P816" i="23"/>
  <c r="P817" i="22"/>
  <c r="P818" i="22"/>
  <c r="P817" i="21"/>
  <c r="P818" i="21"/>
  <c r="L825" i="27"/>
  <c r="P809" i="7"/>
  <c r="P810" i="7"/>
  <c r="P811" i="1"/>
  <c r="P812" i="1"/>
  <c r="L835" i="28"/>
  <c r="Q834" i="28"/>
  <c r="Q835" i="28" s="1"/>
  <c r="Q812" i="25"/>
  <c r="Q813" i="25" s="1"/>
  <c r="L824" i="25"/>
  <c r="J825" i="25"/>
  <c r="N819" i="25"/>
  <c r="R818" i="25"/>
  <c r="R819" i="25" s="1"/>
  <c r="J819" i="25"/>
  <c r="L818" i="25"/>
  <c r="L816" i="25"/>
  <c r="J817" i="25"/>
  <c r="L820" i="25"/>
  <c r="J821" i="25"/>
  <c r="N817" i="25"/>
  <c r="R816" i="25"/>
  <c r="R817" i="25" s="1"/>
  <c r="R820" i="25"/>
  <c r="R821" i="25" s="1"/>
  <c r="N821" i="25"/>
  <c r="R824" i="25"/>
  <c r="R825" i="25" s="1"/>
  <c r="N825" i="25"/>
  <c r="R66" i="35"/>
  <c r="R67" i="35" s="1"/>
  <c r="Q66" i="35"/>
  <c r="Q67" i="35" s="1"/>
  <c r="N67" i="35"/>
  <c r="N69" i="34"/>
  <c r="N65" i="34"/>
  <c r="Q64" i="34"/>
  <c r="Q65" i="34" s="1"/>
  <c r="R64" i="34"/>
  <c r="R65" i="34" s="1"/>
  <c r="B613" i="31"/>
  <c r="B614" i="31" s="1"/>
  <c r="B615" i="31" s="1"/>
  <c r="B616" i="31" s="1"/>
  <c r="B617" i="31" s="1"/>
  <c r="B618" i="31" s="1"/>
  <c r="B619" i="31" s="1"/>
  <c r="B620" i="31" s="1"/>
  <c r="B621" i="31" s="1"/>
  <c r="B622" i="31" s="1"/>
  <c r="B623" i="31" s="1"/>
  <c r="B624" i="31" s="1"/>
  <c r="B625" i="31" s="1"/>
  <c r="R26" i="32"/>
  <c r="C628" i="31"/>
  <c r="B626" i="31" s="1"/>
  <c r="W636" i="31"/>
  <c r="W634" i="31"/>
  <c r="W632" i="31"/>
  <c r="W630" i="31"/>
  <c r="W628" i="31"/>
  <c r="W626" i="31"/>
  <c r="W638" i="31"/>
  <c r="M21" i="32"/>
  <c r="M20" i="32"/>
  <c r="M19" i="32"/>
  <c r="M18" i="32"/>
  <c r="M2" i="42" s="1"/>
  <c r="N63" i="34"/>
  <c r="R62" i="34"/>
  <c r="R63" i="34" s="1"/>
  <c r="Q62" i="34"/>
  <c r="Q63" i="34" s="1"/>
  <c r="R74" i="34"/>
  <c r="R75" i="34" s="1"/>
  <c r="Q74" i="34"/>
  <c r="Q75" i="34" s="1"/>
  <c r="N75" i="34"/>
  <c r="Q72" i="34"/>
  <c r="Q73" i="34" s="1"/>
  <c r="R72" i="34"/>
  <c r="R73" i="34" s="1"/>
  <c r="N73" i="34"/>
  <c r="N53" i="34"/>
  <c r="R52" i="34"/>
  <c r="R53" i="34" s="1"/>
  <c r="Q52" i="34"/>
  <c r="Q53" i="34" s="1"/>
  <c r="R48" i="34"/>
  <c r="R49" i="34" s="1"/>
  <c r="Q48" i="34"/>
  <c r="Q49" i="34" s="1"/>
  <c r="N49" i="34"/>
  <c r="N65" i="35"/>
  <c r="R64" i="35"/>
  <c r="R65" i="35" s="1"/>
  <c r="Q64" i="35"/>
  <c r="Q65" i="35" s="1"/>
  <c r="N51" i="35"/>
  <c r="Q50" i="35"/>
  <c r="Q51" i="35" s="1"/>
  <c r="R50" i="35"/>
  <c r="R51" i="35" s="1"/>
  <c r="R60" i="35"/>
  <c r="R61" i="35" s="1"/>
  <c r="N61" i="35"/>
  <c r="Q60" i="35"/>
  <c r="Q61" i="35" s="1"/>
  <c r="B196" i="41"/>
  <c r="B197" i="41" s="1"/>
  <c r="B198" i="41" s="1"/>
  <c r="B199" i="41" s="1"/>
  <c r="B200" i="41" s="1"/>
  <c r="B201" i="41" s="1"/>
  <c r="B202" i="41" s="1"/>
  <c r="B203" i="41" s="1"/>
  <c r="B204" i="41" s="1"/>
  <c r="B205" i="41" s="1"/>
  <c r="B206" i="41" s="1"/>
  <c r="B207" i="41" s="1"/>
  <c r="B184" i="41"/>
  <c r="B185" i="41" s="1"/>
  <c r="B186" i="41" s="1"/>
  <c r="B187" i="41" s="1"/>
  <c r="B188" i="41" s="1"/>
  <c r="B189" i="41" s="1"/>
  <c r="B190" i="41" s="1"/>
  <c r="B191" i="41" s="1"/>
  <c r="B192" i="41" s="1"/>
  <c r="B193" i="41" s="1"/>
  <c r="B194" i="41" s="1"/>
  <c r="B195" i="41" s="1"/>
  <c r="B172" i="41"/>
  <c r="B173" i="41" s="1"/>
  <c r="B174" i="41" s="1"/>
  <c r="B175" i="41" s="1"/>
  <c r="B176" i="41" s="1"/>
  <c r="B177" i="41" s="1"/>
  <c r="B178" i="41" s="1"/>
  <c r="B179" i="41" s="1"/>
  <c r="B180" i="41" s="1"/>
  <c r="B181" i="41" s="1"/>
  <c r="B182" i="41" s="1"/>
  <c r="B183" i="41" s="1"/>
  <c r="B160" i="41"/>
  <c r="B161" i="41" s="1"/>
  <c r="B162" i="41" s="1"/>
  <c r="B163" i="41" s="1"/>
  <c r="B164" i="41" s="1"/>
  <c r="B165" i="41" s="1"/>
  <c r="B166" i="41" s="1"/>
  <c r="B167" i="41" s="1"/>
  <c r="B168" i="41" s="1"/>
  <c r="B169" i="41" s="1"/>
  <c r="B170" i="41" s="1"/>
  <c r="B171" i="41" s="1"/>
  <c r="B146" i="41"/>
  <c r="B147" i="41" s="1"/>
  <c r="B148" i="41" s="1"/>
  <c r="B149" i="41" s="1"/>
  <c r="B150" i="41" s="1"/>
  <c r="B151" i="41" s="1"/>
  <c r="B152" i="41" s="1"/>
  <c r="B153" i="41" s="1"/>
  <c r="B154" i="41" s="1"/>
  <c r="B155" i="41" s="1"/>
  <c r="B156" i="41" s="1"/>
  <c r="B157" i="41" s="1"/>
  <c r="B158" i="41" s="1"/>
  <c r="B159" i="41" s="1"/>
  <c r="B132" i="41"/>
  <c r="B133" i="41" s="1"/>
  <c r="B134" i="41" s="1"/>
  <c r="B135" i="41" s="1"/>
  <c r="B136" i="41" s="1"/>
  <c r="B137" i="41" s="1"/>
  <c r="B138" i="41" s="1"/>
  <c r="B139" i="41" s="1"/>
  <c r="B140" i="41" s="1"/>
  <c r="B141" i="41" s="1"/>
  <c r="B142" i="41" s="1"/>
  <c r="B143" i="41" s="1"/>
  <c r="B144" i="41" s="1"/>
  <c r="B145" i="41" s="1"/>
  <c r="B118" i="41"/>
  <c r="B119" i="41" s="1"/>
  <c r="B120" i="41" s="1"/>
  <c r="B121" i="41" s="1"/>
  <c r="B122" i="41" s="1"/>
  <c r="B123" i="41" s="1"/>
  <c r="B124" i="41" s="1"/>
  <c r="B125" i="41" s="1"/>
  <c r="B126" i="41" s="1"/>
  <c r="B127" i="41" s="1"/>
  <c r="B128" i="41" s="1"/>
  <c r="B129" i="41" s="1"/>
  <c r="B130" i="41" s="1"/>
  <c r="B131" i="41" s="1"/>
  <c r="B105" i="41"/>
  <c r="B106" i="41" s="1"/>
  <c r="B107" i="41" s="1"/>
  <c r="B108" i="41" s="1"/>
  <c r="B109" i="41" s="1"/>
  <c r="B110" i="41" s="1"/>
  <c r="B111" i="41" s="1"/>
  <c r="B112" i="41" s="1"/>
  <c r="B113" i="41" s="1"/>
  <c r="B114" i="41" s="1"/>
  <c r="B115" i="41" s="1"/>
  <c r="B116" i="41" s="1"/>
  <c r="B117" i="41" s="1"/>
  <c r="B104" i="41"/>
  <c r="B90" i="41"/>
  <c r="B91" i="41" s="1"/>
  <c r="B92" i="41" s="1"/>
  <c r="B93" i="41" s="1"/>
  <c r="B94" i="41" s="1"/>
  <c r="B95" i="41" s="1"/>
  <c r="B96" i="41" s="1"/>
  <c r="B97" i="41" s="1"/>
  <c r="B98" i="41" s="1"/>
  <c r="B99" i="41" s="1"/>
  <c r="B100" i="41" s="1"/>
  <c r="B101" i="41" s="1"/>
  <c r="B102" i="41" s="1"/>
  <c r="B103" i="41" s="1"/>
  <c r="B76" i="41"/>
  <c r="B77" i="41" s="1"/>
  <c r="B78" i="41" s="1"/>
  <c r="B79" i="41" s="1"/>
  <c r="B80" i="41" s="1"/>
  <c r="B81" i="41" s="1"/>
  <c r="B82" i="41" s="1"/>
  <c r="B83" i="41" s="1"/>
  <c r="B84" i="41" s="1"/>
  <c r="B85" i="41" s="1"/>
  <c r="B86" i="41" s="1"/>
  <c r="B87" i="41" s="1"/>
  <c r="B88" i="41" s="1"/>
  <c r="B89" i="41" s="1"/>
  <c r="B34" i="41"/>
  <c r="B35" i="41" s="1"/>
  <c r="B36" i="41" s="1"/>
  <c r="B37" i="41" s="1"/>
  <c r="B38" i="41" s="1"/>
  <c r="B39" i="41" s="1"/>
  <c r="B40" i="41" s="1"/>
  <c r="B41" i="41" s="1"/>
  <c r="B42" i="41" s="1"/>
  <c r="B43" i="41" s="1"/>
  <c r="B44" i="41" s="1"/>
  <c r="B45" i="41" s="1"/>
  <c r="B46" i="41" s="1"/>
  <c r="B47" i="41" s="1"/>
  <c r="B20" i="41"/>
  <c r="B21" i="41" s="1"/>
  <c r="B22" i="41" s="1"/>
  <c r="B23" i="41" s="1"/>
  <c r="B24" i="41" s="1"/>
  <c r="B25" i="41" s="1"/>
  <c r="B26" i="41" s="1"/>
  <c r="B27" i="41" s="1"/>
  <c r="B28" i="41" s="1"/>
  <c r="B29" i="41" s="1"/>
  <c r="B30" i="41" s="1"/>
  <c r="B31" i="41" s="1"/>
  <c r="B32" i="41" s="1"/>
  <c r="B33" i="41" s="1"/>
  <c r="B6" i="41"/>
  <c r="B7" i="41" s="1"/>
  <c r="B8" i="41" s="1"/>
  <c r="B9" i="41" s="1"/>
  <c r="B10" i="41" s="1"/>
  <c r="B11" i="41" s="1"/>
  <c r="B12" i="41" s="1"/>
  <c r="B13" i="41" s="1"/>
  <c r="B14" i="41" s="1"/>
  <c r="B15" i="41" s="1"/>
  <c r="B16" i="41" s="1"/>
  <c r="B17" i="41" s="1"/>
  <c r="B18" i="41" s="1"/>
  <c r="B19" i="41" s="1"/>
  <c r="R82" i="33"/>
  <c r="B196" i="40"/>
  <c r="B197" i="40" s="1"/>
  <c r="B198" i="40" s="1"/>
  <c r="B199" i="40" s="1"/>
  <c r="B200" i="40" s="1"/>
  <c r="B201" i="40" s="1"/>
  <c r="B202" i="40" s="1"/>
  <c r="B203" i="40" s="1"/>
  <c r="B204" i="40" s="1"/>
  <c r="B205" i="40" s="1"/>
  <c r="B206" i="40" s="1"/>
  <c r="B207" i="40" s="1"/>
  <c r="B184" i="40"/>
  <c r="B185" i="40" s="1"/>
  <c r="B186" i="40" s="1"/>
  <c r="B187" i="40" s="1"/>
  <c r="B188" i="40" s="1"/>
  <c r="B189" i="40" s="1"/>
  <c r="B190" i="40" s="1"/>
  <c r="B191" i="40" s="1"/>
  <c r="B192" i="40" s="1"/>
  <c r="B193" i="40" s="1"/>
  <c r="B194" i="40" s="1"/>
  <c r="B195" i="40" s="1"/>
  <c r="B172" i="40"/>
  <c r="B173" i="40" s="1"/>
  <c r="B174" i="40" s="1"/>
  <c r="B175" i="40" s="1"/>
  <c r="B176" i="40" s="1"/>
  <c r="B177" i="40" s="1"/>
  <c r="B178" i="40" s="1"/>
  <c r="B179" i="40" s="1"/>
  <c r="B180" i="40" s="1"/>
  <c r="B181" i="40" s="1"/>
  <c r="B182" i="40" s="1"/>
  <c r="B183" i="40" s="1"/>
  <c r="B160" i="40"/>
  <c r="B161" i="40" s="1"/>
  <c r="B162" i="40" s="1"/>
  <c r="B163" i="40" s="1"/>
  <c r="B164" i="40" s="1"/>
  <c r="B165" i="40" s="1"/>
  <c r="B166" i="40" s="1"/>
  <c r="B167" i="40" s="1"/>
  <c r="B168" i="40" s="1"/>
  <c r="B169" i="40" s="1"/>
  <c r="B170" i="40" s="1"/>
  <c r="B171" i="40" s="1"/>
  <c r="B146" i="40"/>
  <c r="B147" i="40" s="1"/>
  <c r="B148" i="40" s="1"/>
  <c r="B149" i="40" s="1"/>
  <c r="B150" i="40" s="1"/>
  <c r="B151" i="40" s="1"/>
  <c r="B152" i="40" s="1"/>
  <c r="B153" i="40" s="1"/>
  <c r="B154" i="40" s="1"/>
  <c r="B155" i="40" s="1"/>
  <c r="B156" i="40" s="1"/>
  <c r="B157" i="40" s="1"/>
  <c r="B158" i="40" s="1"/>
  <c r="B159" i="40" s="1"/>
  <c r="B132" i="40"/>
  <c r="B133" i="40" s="1"/>
  <c r="B134" i="40" s="1"/>
  <c r="B135" i="40" s="1"/>
  <c r="B136" i="40" s="1"/>
  <c r="B137" i="40" s="1"/>
  <c r="B138" i="40" s="1"/>
  <c r="B139" i="40" s="1"/>
  <c r="B140" i="40" s="1"/>
  <c r="B141" i="40" s="1"/>
  <c r="B142" i="40" s="1"/>
  <c r="B143" i="40" s="1"/>
  <c r="B144" i="40" s="1"/>
  <c r="B145" i="40" s="1"/>
  <c r="B118" i="40"/>
  <c r="B119" i="40" s="1"/>
  <c r="B120" i="40" s="1"/>
  <c r="B121" i="40" s="1"/>
  <c r="B122" i="40" s="1"/>
  <c r="B123" i="40" s="1"/>
  <c r="B124" i="40" s="1"/>
  <c r="B125" i="40" s="1"/>
  <c r="B126" i="40" s="1"/>
  <c r="B127" i="40" s="1"/>
  <c r="B128" i="40" s="1"/>
  <c r="B129" i="40" s="1"/>
  <c r="B130" i="40" s="1"/>
  <c r="B131" i="40" s="1"/>
  <c r="B104" i="40"/>
  <c r="B105" i="40" s="1"/>
  <c r="B106" i="40" s="1"/>
  <c r="B107" i="40" s="1"/>
  <c r="B108" i="40" s="1"/>
  <c r="B109" i="40" s="1"/>
  <c r="B110" i="40" s="1"/>
  <c r="B111" i="40" s="1"/>
  <c r="B112" i="40" s="1"/>
  <c r="B113" i="40" s="1"/>
  <c r="B114" i="40" s="1"/>
  <c r="B115" i="40" s="1"/>
  <c r="B116" i="40" s="1"/>
  <c r="B117" i="40" s="1"/>
  <c r="B90" i="40"/>
  <c r="B91" i="40" s="1"/>
  <c r="B92" i="40" s="1"/>
  <c r="B93" i="40" s="1"/>
  <c r="B94" i="40" s="1"/>
  <c r="B95" i="40" s="1"/>
  <c r="B96" i="40" s="1"/>
  <c r="B97" i="40" s="1"/>
  <c r="B98" i="40" s="1"/>
  <c r="B99" i="40" s="1"/>
  <c r="B100" i="40" s="1"/>
  <c r="B101" i="40" s="1"/>
  <c r="B102" i="40" s="1"/>
  <c r="B103" i="40" s="1"/>
  <c r="B76" i="40"/>
  <c r="B77" i="40" s="1"/>
  <c r="B78" i="40" s="1"/>
  <c r="B79" i="40" s="1"/>
  <c r="B80" i="40" s="1"/>
  <c r="B81" i="40" s="1"/>
  <c r="B82" i="40" s="1"/>
  <c r="B83" i="40" s="1"/>
  <c r="B84" i="40" s="1"/>
  <c r="B85" i="40" s="1"/>
  <c r="B86" i="40" s="1"/>
  <c r="B87" i="40" s="1"/>
  <c r="B88" i="40" s="1"/>
  <c r="B89" i="40" s="1"/>
  <c r="B34" i="40"/>
  <c r="B20" i="40"/>
  <c r="B21" i="40" s="1"/>
  <c r="B22" i="40" s="1"/>
  <c r="B23" i="40" s="1"/>
  <c r="B24" i="40" s="1"/>
  <c r="B25" i="40" s="1"/>
  <c r="B26" i="40" s="1"/>
  <c r="B27" i="40" s="1"/>
  <c r="B28" i="40" s="1"/>
  <c r="B29" i="40" s="1"/>
  <c r="B30" i="40" s="1"/>
  <c r="B31" i="40" s="1"/>
  <c r="B32" i="40" s="1"/>
  <c r="B33" i="40" s="1"/>
  <c r="B6" i="40"/>
  <c r="B7" i="40" s="1"/>
  <c r="B8" i="40" s="1"/>
  <c r="B9" i="40" s="1"/>
  <c r="B10" i="40" s="1"/>
  <c r="B11" i="40" s="1"/>
  <c r="B12" i="40" s="1"/>
  <c r="B13" i="40" s="1"/>
  <c r="B14" i="40" s="1"/>
  <c r="B15" i="40" s="1"/>
  <c r="B16" i="40" s="1"/>
  <c r="B17" i="40" s="1"/>
  <c r="B18" i="40" s="1"/>
  <c r="B19" i="40" s="1"/>
  <c r="R62" i="33"/>
  <c r="B35" i="40" l="1"/>
  <c r="B36" i="40" s="1"/>
  <c r="B37" i="40" s="1"/>
  <c r="B38" i="40" s="1"/>
  <c r="B39" i="40" s="1"/>
  <c r="B40" i="40" s="1"/>
  <c r="B41" i="40" s="1"/>
  <c r="B42" i="40" s="1"/>
  <c r="B43" i="40" s="1"/>
  <c r="B44" i="40" s="1"/>
  <c r="B45" i="40" s="1"/>
  <c r="B46" i="40" s="1"/>
  <c r="B47" i="40" s="1"/>
  <c r="P274" i="39"/>
  <c r="P273" i="39"/>
  <c r="P274" i="37"/>
  <c r="P273" i="37"/>
  <c r="P279" i="38"/>
  <c r="P274" i="36"/>
  <c r="P273" i="36"/>
  <c r="P270" i="35"/>
  <c r="P269" i="35"/>
  <c r="P270" i="34"/>
  <c r="P269" i="34"/>
  <c r="P818" i="23"/>
  <c r="P817" i="23"/>
  <c r="P820" i="22"/>
  <c r="P819" i="22"/>
  <c r="P820" i="21"/>
  <c r="P819" i="21"/>
  <c r="P812" i="7"/>
  <c r="P811" i="7"/>
  <c r="P814" i="1"/>
  <c r="P813" i="1"/>
  <c r="L821" i="25"/>
  <c r="Q820" i="25"/>
  <c r="Q821" i="25" s="1"/>
  <c r="L825" i="25"/>
  <c r="Q824" i="25"/>
  <c r="Q825" i="25" s="1"/>
  <c r="Q816" i="25"/>
  <c r="Q817" i="25" s="1"/>
  <c r="L817" i="25"/>
  <c r="L819" i="25"/>
  <c r="Q818" i="25"/>
  <c r="Q819" i="25" s="1"/>
  <c r="B627" i="31"/>
  <c r="B628" i="31" s="1"/>
  <c r="B629" i="31" s="1"/>
  <c r="B630" i="31" s="1"/>
  <c r="B631" i="31" s="1"/>
  <c r="B632" i="31" s="1"/>
  <c r="B633" i="31" s="1"/>
  <c r="B634" i="31" s="1"/>
  <c r="B635" i="31" s="1"/>
  <c r="B636" i="31" s="1"/>
  <c r="B637" i="31" s="1"/>
  <c r="B638" i="31" s="1"/>
  <c r="B639" i="31" s="1"/>
  <c r="R27" i="32"/>
  <c r="G254" i="39"/>
  <c r="G252" i="39"/>
  <c r="G250" i="39"/>
  <c r="G248" i="39"/>
  <c r="G246" i="39"/>
  <c r="G244" i="39"/>
  <c r="G242" i="39"/>
  <c r="G240" i="39"/>
  <c r="G238" i="39"/>
  <c r="G236" i="39"/>
  <c r="G234" i="39"/>
  <c r="G232" i="39"/>
  <c r="G206" i="39"/>
  <c r="G204" i="39"/>
  <c r="O204" i="39" s="1"/>
  <c r="O205" i="39" s="1"/>
  <c r="G202" i="39"/>
  <c r="G200" i="39"/>
  <c r="G198" i="39"/>
  <c r="G196" i="39"/>
  <c r="O196" i="39" s="1"/>
  <c r="O197" i="39" s="1"/>
  <c r="G194" i="39"/>
  <c r="G192" i="39"/>
  <c r="G190" i="39"/>
  <c r="J190" i="39" s="1"/>
  <c r="J191" i="39" s="1"/>
  <c r="G188" i="39"/>
  <c r="G186" i="39"/>
  <c r="G184" i="39"/>
  <c r="G182" i="39"/>
  <c r="G181" i="39"/>
  <c r="G180" i="39"/>
  <c r="O180" i="39" s="1"/>
  <c r="O181" i="39" s="1"/>
  <c r="G178" i="39"/>
  <c r="G176" i="39"/>
  <c r="G174" i="39"/>
  <c r="G172" i="39"/>
  <c r="G170" i="39"/>
  <c r="G168" i="39"/>
  <c r="G166" i="39"/>
  <c r="G164" i="39"/>
  <c r="G162" i="39"/>
  <c r="G160" i="39"/>
  <c r="G158" i="39"/>
  <c r="G156" i="39"/>
  <c r="G154" i="39"/>
  <c r="G152" i="39"/>
  <c r="G150" i="39"/>
  <c r="G149" i="39"/>
  <c r="G148" i="39"/>
  <c r="O148" i="39" s="1"/>
  <c r="O149" i="39" s="1"/>
  <c r="G146" i="39"/>
  <c r="G144" i="39"/>
  <c r="G142" i="39"/>
  <c r="G141" i="39"/>
  <c r="G140" i="39"/>
  <c r="O140" i="39" s="1"/>
  <c r="O141" i="39" s="1"/>
  <c r="G138" i="39"/>
  <c r="G136" i="39"/>
  <c r="G134" i="39"/>
  <c r="G132" i="39"/>
  <c r="O132" i="39" s="1"/>
  <c r="O133" i="39" s="1"/>
  <c r="G130" i="39"/>
  <c r="J130" i="39" s="1"/>
  <c r="J131" i="39" s="1"/>
  <c r="G128" i="39"/>
  <c r="G126" i="39"/>
  <c r="G124" i="39"/>
  <c r="G122" i="39"/>
  <c r="G120" i="39"/>
  <c r="G118" i="39"/>
  <c r="G116" i="39"/>
  <c r="O116" i="39" s="1"/>
  <c r="O117" i="39" s="1"/>
  <c r="G114" i="39"/>
  <c r="K114" i="39" s="1"/>
  <c r="K115" i="39" s="1"/>
  <c r="G112" i="39"/>
  <c r="G110" i="39"/>
  <c r="G108" i="39"/>
  <c r="G106" i="39"/>
  <c r="G104" i="39"/>
  <c r="G102" i="39"/>
  <c r="G100" i="39"/>
  <c r="K100" i="39" s="1"/>
  <c r="G98" i="39"/>
  <c r="G96" i="39"/>
  <c r="G94" i="39"/>
  <c r="G92" i="39"/>
  <c r="G90" i="39"/>
  <c r="G88" i="39"/>
  <c r="G86" i="39"/>
  <c r="G84" i="39"/>
  <c r="G82" i="39"/>
  <c r="G80" i="39"/>
  <c r="G78" i="39"/>
  <c r="G76" i="39"/>
  <c r="G46" i="39"/>
  <c r="G44" i="39"/>
  <c r="G42" i="39"/>
  <c r="G40" i="39"/>
  <c r="K40" i="39" s="1"/>
  <c r="G38" i="39"/>
  <c r="G36" i="39"/>
  <c r="G34" i="39"/>
  <c r="G32" i="39"/>
  <c r="G30" i="39"/>
  <c r="G28" i="39"/>
  <c r="G26" i="39"/>
  <c r="G24" i="39"/>
  <c r="G22" i="39"/>
  <c r="G20" i="39"/>
  <c r="G18" i="39"/>
  <c r="G16" i="39"/>
  <c r="G14" i="39"/>
  <c r="G12" i="39"/>
  <c r="G10" i="39"/>
  <c r="G8" i="39"/>
  <c r="G6" i="39"/>
  <c r="J196" i="39"/>
  <c r="J197" i="39" s="1"/>
  <c r="J182" i="39"/>
  <c r="J183" i="39" s="1"/>
  <c r="J180" i="39"/>
  <c r="J181" i="39" s="1"/>
  <c r="K140" i="39"/>
  <c r="K141" i="39" s="1"/>
  <c r="J140" i="39"/>
  <c r="J141" i="39" s="1"/>
  <c r="J138" i="39"/>
  <c r="J139" i="39" s="1"/>
  <c r="K134" i="39"/>
  <c r="K135" i="39" s="1"/>
  <c r="K132" i="39"/>
  <c r="K133" i="39" s="1"/>
  <c r="J132" i="39"/>
  <c r="J133" i="39" s="1"/>
  <c r="K126" i="39"/>
  <c r="K127" i="39" s="1"/>
  <c r="J126" i="39"/>
  <c r="J127" i="39" s="1"/>
  <c r="K122" i="39"/>
  <c r="K123" i="39" s="1"/>
  <c r="J112" i="39"/>
  <c r="J113" i="39" s="1"/>
  <c r="J108" i="39"/>
  <c r="J109" i="39" s="1"/>
  <c r="K106" i="39"/>
  <c r="K107" i="39" s="1"/>
  <c r="K102" i="39"/>
  <c r="K103" i="39" s="1"/>
  <c r="K92" i="39"/>
  <c r="J92" i="39"/>
  <c r="J93" i="39" s="1"/>
  <c r="K90" i="39"/>
  <c r="K91" i="39" s="1"/>
  <c r="J86" i="39"/>
  <c r="J87" i="39" s="1"/>
  <c r="K76" i="39"/>
  <c r="J76" i="39"/>
  <c r="J77" i="39" s="1"/>
  <c r="J26" i="39"/>
  <c r="J27" i="39" s="1"/>
  <c r="K14" i="39"/>
  <c r="G254" i="38"/>
  <c r="G252" i="38"/>
  <c r="G250" i="38"/>
  <c r="G248" i="38"/>
  <c r="G246" i="38"/>
  <c r="G244" i="38"/>
  <c r="G242" i="38"/>
  <c r="G240" i="38"/>
  <c r="G238" i="38"/>
  <c r="G236" i="38"/>
  <c r="G234" i="38"/>
  <c r="G232" i="38"/>
  <c r="G206" i="38"/>
  <c r="G204" i="38"/>
  <c r="G202" i="38"/>
  <c r="G200" i="38"/>
  <c r="K200" i="38" s="1"/>
  <c r="G198" i="38"/>
  <c r="G196" i="38"/>
  <c r="G194" i="38"/>
  <c r="G192" i="38"/>
  <c r="G190" i="38"/>
  <c r="G188" i="38"/>
  <c r="G186" i="38"/>
  <c r="G184" i="38"/>
  <c r="G182" i="38"/>
  <c r="G180" i="38"/>
  <c r="G178" i="38"/>
  <c r="G176" i="38"/>
  <c r="G174" i="38"/>
  <c r="K174" i="38" s="1"/>
  <c r="G172" i="38"/>
  <c r="G170" i="38"/>
  <c r="G168" i="38"/>
  <c r="G166" i="38"/>
  <c r="G164" i="38"/>
  <c r="G162" i="38"/>
  <c r="G160" i="38"/>
  <c r="G158" i="38"/>
  <c r="G156" i="38"/>
  <c r="G154" i="38"/>
  <c r="G152" i="38"/>
  <c r="K152" i="38" s="1"/>
  <c r="G150" i="38"/>
  <c r="G148" i="38"/>
  <c r="G146" i="38"/>
  <c r="G144" i="38"/>
  <c r="G142" i="38"/>
  <c r="G140" i="38"/>
  <c r="G138" i="38"/>
  <c r="G136" i="38"/>
  <c r="G134" i="38"/>
  <c r="G132" i="38"/>
  <c r="G130" i="38"/>
  <c r="G128" i="38"/>
  <c r="G126" i="38"/>
  <c r="G124" i="38"/>
  <c r="G122" i="38"/>
  <c r="G120" i="38"/>
  <c r="G118" i="38"/>
  <c r="G116" i="38"/>
  <c r="G114" i="38"/>
  <c r="G112" i="38"/>
  <c r="G110" i="38"/>
  <c r="G108" i="38"/>
  <c r="G106" i="38"/>
  <c r="G104" i="38"/>
  <c r="G102" i="38"/>
  <c r="G100" i="38"/>
  <c r="G98" i="38"/>
  <c r="G96" i="38"/>
  <c r="G94" i="38"/>
  <c r="G92" i="38"/>
  <c r="G90" i="38"/>
  <c r="G88" i="38"/>
  <c r="G86" i="38"/>
  <c r="G84" i="38"/>
  <c r="G82" i="38"/>
  <c r="G80" i="38"/>
  <c r="G78" i="38"/>
  <c r="G76" i="38"/>
  <c r="G46" i="38"/>
  <c r="G44" i="38"/>
  <c r="G42" i="38"/>
  <c r="G40" i="38"/>
  <c r="G38" i="38"/>
  <c r="G36" i="38"/>
  <c r="G34" i="38"/>
  <c r="G32" i="38"/>
  <c r="G30" i="38"/>
  <c r="G28" i="38"/>
  <c r="G26" i="38"/>
  <c r="G24" i="38"/>
  <c r="G22" i="38"/>
  <c r="G20" i="38"/>
  <c r="G18" i="38"/>
  <c r="G16" i="38"/>
  <c r="G14" i="38"/>
  <c r="G12" i="38"/>
  <c r="G10" i="38"/>
  <c r="G6" i="38"/>
  <c r="K22" i="38"/>
  <c r="N22" i="38" s="1"/>
  <c r="N23" i="38" s="1"/>
  <c r="J122" i="38"/>
  <c r="J123" i="38" s="1"/>
  <c r="J178" i="38"/>
  <c r="J179" i="38" s="1"/>
  <c r="K202" i="38"/>
  <c r="J176" i="38"/>
  <c r="J177" i="38" s="1"/>
  <c r="J128" i="38"/>
  <c r="J129" i="38" s="1"/>
  <c r="J112" i="38"/>
  <c r="J113" i="38" s="1"/>
  <c r="G8" i="38"/>
  <c r="K6" i="38"/>
  <c r="K7" i="38" s="1"/>
  <c r="K206" i="38"/>
  <c r="J204" i="38"/>
  <c r="J205" i="38" s="1"/>
  <c r="K204" i="38"/>
  <c r="J196" i="38"/>
  <c r="J197" i="38" s="1"/>
  <c r="K196" i="38"/>
  <c r="K194" i="38"/>
  <c r="K190" i="38"/>
  <c r="J188" i="38"/>
  <c r="J189" i="38" s="1"/>
  <c r="K188" i="38"/>
  <c r="K186" i="38"/>
  <c r="J180" i="38"/>
  <c r="J181" i="38" s="1"/>
  <c r="K180" i="38"/>
  <c r="K172" i="38"/>
  <c r="N172" i="38" s="1"/>
  <c r="J172" i="38"/>
  <c r="J173" i="38" s="1"/>
  <c r="K164" i="38"/>
  <c r="J164" i="38"/>
  <c r="J165" i="38" s="1"/>
  <c r="J158" i="38"/>
  <c r="J159" i="38" s="1"/>
  <c r="K156" i="38"/>
  <c r="J156" i="38"/>
  <c r="J157" i="38" s="1"/>
  <c r="K148" i="38"/>
  <c r="J148" i="38"/>
  <c r="J149" i="38" s="1"/>
  <c r="J146" i="38"/>
  <c r="J147" i="38" s="1"/>
  <c r="J140" i="38"/>
  <c r="J141" i="38" s="1"/>
  <c r="J132" i="38"/>
  <c r="J133" i="38" s="1"/>
  <c r="J124" i="38"/>
  <c r="J125" i="38" s="1"/>
  <c r="J116" i="38"/>
  <c r="J117" i="38" s="1"/>
  <c r="J108" i="38"/>
  <c r="J109" i="38" s="1"/>
  <c r="J100" i="38"/>
  <c r="K100" i="38"/>
  <c r="K101" i="38" s="1"/>
  <c r="J24" i="38"/>
  <c r="J25" i="38" s="1"/>
  <c r="K16" i="38"/>
  <c r="J16" i="38"/>
  <c r="J17" i="38" s="1"/>
  <c r="K8" i="38"/>
  <c r="N8" i="38" s="1"/>
  <c r="J8" i="38"/>
  <c r="J9" i="38" s="1"/>
  <c r="J6" i="38"/>
  <c r="J7" i="38" s="1"/>
  <c r="I4" i="41"/>
  <c r="K190" i="37"/>
  <c r="K168" i="37"/>
  <c r="N168" i="37" s="1"/>
  <c r="K156" i="37"/>
  <c r="N156" i="37" s="1"/>
  <c r="J124" i="37"/>
  <c r="J125" i="37" s="1"/>
  <c r="K110" i="37"/>
  <c r="L110" i="37" s="1"/>
  <c r="L111" i="37" s="1"/>
  <c r="K106" i="37"/>
  <c r="K107" i="37" s="1"/>
  <c r="K84" i="37"/>
  <c r="N84" i="37" s="1"/>
  <c r="R84" i="37" s="1"/>
  <c r="R85" i="37" s="1"/>
  <c r="K38" i="37"/>
  <c r="K39" i="37" s="1"/>
  <c r="K18" i="37"/>
  <c r="K19" i="37" s="1"/>
  <c r="G254" i="37"/>
  <c r="G252" i="37"/>
  <c r="G250" i="37"/>
  <c r="G248" i="37"/>
  <c r="G246" i="37"/>
  <c r="G245" i="37"/>
  <c r="G244" i="37"/>
  <c r="G242" i="37"/>
  <c r="G240" i="37"/>
  <c r="G238" i="37"/>
  <c r="G236" i="37"/>
  <c r="G234" i="37"/>
  <c r="G232" i="37"/>
  <c r="G206" i="37"/>
  <c r="G205" i="37"/>
  <c r="G204" i="37"/>
  <c r="O204" i="37" s="1"/>
  <c r="O205" i="37" s="1"/>
  <c r="G202" i="37"/>
  <c r="J202" i="37" s="1"/>
  <c r="J203" i="37" s="1"/>
  <c r="G200" i="37"/>
  <c r="K200" i="37" s="1"/>
  <c r="G198" i="37"/>
  <c r="J198" i="37" s="1"/>
  <c r="J199" i="37" s="1"/>
  <c r="G196" i="37"/>
  <c r="O196" i="37" s="1"/>
  <c r="O197" i="37" s="1"/>
  <c r="G194" i="37"/>
  <c r="G192" i="37"/>
  <c r="G190" i="37"/>
  <c r="J190" i="37" s="1"/>
  <c r="J191" i="37" s="1"/>
  <c r="G188" i="37"/>
  <c r="O188" i="37" s="1"/>
  <c r="O189" i="37" s="1"/>
  <c r="G186" i="37"/>
  <c r="J186" i="37" s="1"/>
  <c r="J187" i="37" s="1"/>
  <c r="G184" i="37"/>
  <c r="G182" i="37"/>
  <c r="J182" i="37" s="1"/>
  <c r="J183" i="37" s="1"/>
  <c r="G180" i="37"/>
  <c r="O180" i="37" s="1"/>
  <c r="O181" i="37" s="1"/>
  <c r="G178" i="37"/>
  <c r="K178" i="37" s="1"/>
  <c r="K179" i="37" s="1"/>
  <c r="G176" i="37"/>
  <c r="K176" i="37" s="1"/>
  <c r="G174" i="37"/>
  <c r="K174" i="37" s="1"/>
  <c r="N174" i="37" s="1"/>
  <c r="G173" i="37"/>
  <c r="G172" i="37"/>
  <c r="O172" i="37" s="1"/>
  <c r="O173" i="37" s="1"/>
  <c r="G170" i="37"/>
  <c r="J170" i="37" s="1"/>
  <c r="G168" i="37"/>
  <c r="G166" i="37"/>
  <c r="J166" i="37" s="1"/>
  <c r="J167" i="37" s="1"/>
  <c r="G164" i="37"/>
  <c r="O164" i="37" s="1"/>
  <c r="O165" i="37" s="1"/>
  <c r="G162" i="37"/>
  <c r="J162" i="37" s="1"/>
  <c r="G160" i="37"/>
  <c r="K160" i="37" s="1"/>
  <c r="G158" i="37"/>
  <c r="G157" i="37"/>
  <c r="G156" i="37"/>
  <c r="O156" i="37" s="1"/>
  <c r="O157" i="37" s="1"/>
  <c r="G154" i="37"/>
  <c r="K154" i="37" s="1"/>
  <c r="G152" i="37"/>
  <c r="K152" i="37" s="1"/>
  <c r="G150" i="37"/>
  <c r="J150" i="37" s="1"/>
  <c r="J151" i="37" s="1"/>
  <c r="G148" i="37"/>
  <c r="O148" i="37" s="1"/>
  <c r="O149" i="37" s="1"/>
  <c r="G146" i="37"/>
  <c r="K146" i="37" s="1"/>
  <c r="G144" i="37"/>
  <c r="J144" i="37" s="1"/>
  <c r="J145" i="37" s="1"/>
  <c r="G142" i="37"/>
  <c r="K142" i="37" s="1"/>
  <c r="N142" i="37" s="1"/>
  <c r="G141" i="37"/>
  <c r="G140" i="37"/>
  <c r="O140" i="37" s="1"/>
  <c r="O141" i="37" s="1"/>
  <c r="G138" i="37"/>
  <c r="G136" i="37"/>
  <c r="J136" i="37" s="1"/>
  <c r="J137" i="37" s="1"/>
  <c r="G134" i="37"/>
  <c r="G132" i="37"/>
  <c r="O132" i="37" s="1"/>
  <c r="O133" i="37" s="1"/>
  <c r="G130" i="37"/>
  <c r="G128" i="37"/>
  <c r="K128" i="37" s="1"/>
  <c r="G126" i="37"/>
  <c r="K126" i="37" s="1"/>
  <c r="G125" i="37"/>
  <c r="G124" i="37"/>
  <c r="O124" i="37" s="1"/>
  <c r="O125" i="37" s="1"/>
  <c r="G122" i="37"/>
  <c r="J122" i="37" s="1"/>
  <c r="G120" i="37"/>
  <c r="K120" i="37" s="1"/>
  <c r="G118" i="37"/>
  <c r="K118" i="37" s="1"/>
  <c r="G116" i="37"/>
  <c r="O116" i="37" s="1"/>
  <c r="O117" i="37" s="1"/>
  <c r="G114" i="37"/>
  <c r="J114" i="37" s="1"/>
  <c r="G112" i="37"/>
  <c r="G110" i="37"/>
  <c r="J110" i="37" s="1"/>
  <c r="J111" i="37" s="1"/>
  <c r="G108" i="37"/>
  <c r="O108" i="37" s="1"/>
  <c r="O109" i="37" s="1"/>
  <c r="G106" i="37"/>
  <c r="G104" i="37"/>
  <c r="G102" i="37"/>
  <c r="K102" i="37" s="1"/>
  <c r="G100" i="37"/>
  <c r="O100" i="37" s="1"/>
  <c r="O101" i="37" s="1"/>
  <c r="G98" i="37"/>
  <c r="G96" i="37"/>
  <c r="J96" i="37" s="1"/>
  <c r="J97" i="37" s="1"/>
  <c r="G94" i="37"/>
  <c r="G93" i="37"/>
  <c r="G92" i="37"/>
  <c r="O92" i="37" s="1"/>
  <c r="O93" i="37" s="1"/>
  <c r="G90" i="37"/>
  <c r="J90" i="37" s="1"/>
  <c r="G88" i="37"/>
  <c r="J88" i="37" s="1"/>
  <c r="J89" i="37" s="1"/>
  <c r="G86" i="37"/>
  <c r="G84" i="37"/>
  <c r="O84" i="37" s="1"/>
  <c r="O85" i="37" s="1"/>
  <c r="G82" i="37"/>
  <c r="G80" i="37"/>
  <c r="K80" i="37" s="1"/>
  <c r="N80" i="37" s="1"/>
  <c r="N81" i="37" s="1"/>
  <c r="G78" i="37"/>
  <c r="G76" i="37"/>
  <c r="O76" i="37" s="1"/>
  <c r="O77" i="37" s="1"/>
  <c r="G46" i="37"/>
  <c r="K46" i="37" s="1"/>
  <c r="G44" i="37"/>
  <c r="G42" i="37"/>
  <c r="G40" i="37"/>
  <c r="O40" i="37" s="1"/>
  <c r="O41" i="37" s="1"/>
  <c r="G38" i="37"/>
  <c r="G36" i="37"/>
  <c r="K36" i="37" s="1"/>
  <c r="G34" i="37"/>
  <c r="K34" i="37" s="1"/>
  <c r="K35" i="37" s="1"/>
  <c r="G32" i="37"/>
  <c r="O32" i="37" s="1"/>
  <c r="O33" i="37" s="1"/>
  <c r="G30" i="37"/>
  <c r="J30" i="37" s="1"/>
  <c r="J31" i="37" s="1"/>
  <c r="G28" i="37"/>
  <c r="K28" i="37" s="1"/>
  <c r="K29" i="37" s="1"/>
  <c r="G26" i="37"/>
  <c r="G24" i="37"/>
  <c r="O24" i="37" s="1"/>
  <c r="O25" i="37" s="1"/>
  <c r="G22" i="37"/>
  <c r="K22" i="37" s="1"/>
  <c r="G20" i="37"/>
  <c r="J20" i="37" s="1"/>
  <c r="G18" i="37"/>
  <c r="G16" i="37"/>
  <c r="O16" i="37" s="1"/>
  <c r="O17" i="37" s="1"/>
  <c r="G14" i="37"/>
  <c r="K14" i="37" s="1"/>
  <c r="N14" i="37" s="1"/>
  <c r="G12" i="37"/>
  <c r="G10" i="37"/>
  <c r="J10" i="37" s="1"/>
  <c r="J11" i="37" s="1"/>
  <c r="G8" i="37"/>
  <c r="O8" i="37" s="1"/>
  <c r="O9" i="37" s="1"/>
  <c r="G6" i="37"/>
  <c r="J6" i="37" s="1"/>
  <c r="J7" i="37" s="1"/>
  <c r="G254" i="36"/>
  <c r="G252" i="36"/>
  <c r="G250" i="36"/>
  <c r="G248" i="36"/>
  <c r="G246" i="36"/>
  <c r="G244" i="36"/>
  <c r="G242" i="36"/>
  <c r="G240" i="36"/>
  <c r="G238" i="36"/>
  <c r="G236" i="36"/>
  <c r="G234" i="36"/>
  <c r="G232" i="36"/>
  <c r="G206" i="36"/>
  <c r="J206" i="36" s="1"/>
  <c r="J207" i="36" s="1"/>
  <c r="G204" i="36"/>
  <c r="O204" i="36" s="1"/>
  <c r="O205" i="36" s="1"/>
  <c r="G202" i="36"/>
  <c r="G200" i="36"/>
  <c r="G198" i="36"/>
  <c r="G199" i="36" s="1"/>
  <c r="G196" i="36"/>
  <c r="J196" i="36" s="1"/>
  <c r="J197" i="36" s="1"/>
  <c r="G194" i="36"/>
  <c r="G192" i="36"/>
  <c r="G190" i="36"/>
  <c r="O190" i="36" s="1"/>
  <c r="O191" i="36" s="1"/>
  <c r="G188" i="36"/>
  <c r="G186" i="36"/>
  <c r="G184" i="36"/>
  <c r="G182" i="36"/>
  <c r="G180" i="36"/>
  <c r="G178" i="36"/>
  <c r="O178" i="36" s="1"/>
  <c r="O179" i="36" s="1"/>
  <c r="G176" i="36"/>
  <c r="G174" i="36"/>
  <c r="G172" i="36"/>
  <c r="K172" i="36" s="1"/>
  <c r="G170" i="36"/>
  <c r="K170" i="36" s="1"/>
  <c r="K171" i="36" s="1"/>
  <c r="G168" i="36"/>
  <c r="G166" i="36"/>
  <c r="O166" i="36" s="1"/>
  <c r="O167" i="36" s="1"/>
  <c r="G164" i="36"/>
  <c r="O164" i="36" s="1"/>
  <c r="O165" i="36" s="1"/>
  <c r="G162" i="36"/>
  <c r="J162" i="36" s="1"/>
  <c r="J163" i="36" s="1"/>
  <c r="G160" i="36"/>
  <c r="G158" i="36"/>
  <c r="J158" i="36" s="1"/>
  <c r="J159" i="36" s="1"/>
  <c r="G156" i="36"/>
  <c r="G154" i="36"/>
  <c r="G152" i="36"/>
  <c r="O152" i="36" s="1"/>
  <c r="O153" i="36" s="1"/>
  <c r="G150" i="36"/>
  <c r="O150" i="36" s="1"/>
  <c r="O151" i="36" s="1"/>
  <c r="G148" i="36"/>
  <c r="G146" i="36"/>
  <c r="G144" i="36"/>
  <c r="G142" i="36"/>
  <c r="G140" i="36"/>
  <c r="O140" i="36" s="1"/>
  <c r="O141" i="36" s="1"/>
  <c r="G138" i="36"/>
  <c r="O138" i="36" s="1"/>
  <c r="O139" i="36" s="1"/>
  <c r="G136" i="36"/>
  <c r="G134" i="36"/>
  <c r="G135" i="36" s="1"/>
  <c r="G132" i="36"/>
  <c r="G130" i="36"/>
  <c r="K130" i="36" s="1"/>
  <c r="G128" i="36"/>
  <c r="G126" i="36"/>
  <c r="O126" i="36" s="1"/>
  <c r="O127" i="36" s="1"/>
  <c r="G124" i="36"/>
  <c r="G122" i="36"/>
  <c r="G120" i="36"/>
  <c r="K120" i="36" s="1"/>
  <c r="N120" i="36" s="1"/>
  <c r="G118" i="36"/>
  <c r="G116" i="36"/>
  <c r="K116" i="36" s="1"/>
  <c r="N116" i="36" s="1"/>
  <c r="G114" i="36"/>
  <c r="O114" i="36" s="1"/>
  <c r="O115" i="36" s="1"/>
  <c r="G112" i="36"/>
  <c r="O112" i="36" s="1"/>
  <c r="O113" i="36" s="1"/>
  <c r="G110" i="36"/>
  <c r="G108" i="36"/>
  <c r="G106" i="36"/>
  <c r="G104" i="36"/>
  <c r="K104" i="36" s="1"/>
  <c r="K105" i="36" s="1"/>
  <c r="G102" i="36"/>
  <c r="G100" i="36"/>
  <c r="O100" i="36" s="1"/>
  <c r="O101" i="36" s="1"/>
  <c r="G98" i="36"/>
  <c r="G96" i="36"/>
  <c r="G94" i="36"/>
  <c r="J94" i="36" s="1"/>
  <c r="J95" i="36" s="1"/>
  <c r="G92" i="36"/>
  <c r="G90" i="36"/>
  <c r="G88" i="36"/>
  <c r="O88" i="36" s="1"/>
  <c r="O89" i="36" s="1"/>
  <c r="G86" i="36"/>
  <c r="J86" i="36" s="1"/>
  <c r="J87" i="36" s="1"/>
  <c r="G84" i="36"/>
  <c r="G82" i="36"/>
  <c r="G80" i="36"/>
  <c r="G78" i="36"/>
  <c r="G76" i="36"/>
  <c r="O76" i="36" s="1"/>
  <c r="O77" i="36" s="1"/>
  <c r="G46" i="36"/>
  <c r="O46" i="36" s="1"/>
  <c r="O47" i="36" s="1"/>
  <c r="G44" i="36"/>
  <c r="G42" i="36"/>
  <c r="G40" i="36"/>
  <c r="G38" i="36"/>
  <c r="G36" i="36"/>
  <c r="G34" i="36"/>
  <c r="O34" i="36" s="1"/>
  <c r="O35" i="36" s="1"/>
  <c r="G32" i="36"/>
  <c r="K32" i="36" s="1"/>
  <c r="G30" i="36"/>
  <c r="G28" i="36"/>
  <c r="J28" i="36" s="1"/>
  <c r="J29" i="36" s="1"/>
  <c r="G26" i="36"/>
  <c r="G24" i="36"/>
  <c r="G22" i="36"/>
  <c r="O22" i="36" s="1"/>
  <c r="O23" i="36" s="1"/>
  <c r="G20" i="36"/>
  <c r="O20" i="36" s="1"/>
  <c r="O21" i="36" s="1"/>
  <c r="G18" i="36"/>
  <c r="G16" i="36"/>
  <c r="K16" i="36" s="1"/>
  <c r="N16" i="36" s="1"/>
  <c r="G14" i="36"/>
  <c r="K14" i="36" s="1"/>
  <c r="N14" i="36" s="1"/>
  <c r="N15" i="36" s="1"/>
  <c r="G12" i="36"/>
  <c r="J12" i="36" s="1"/>
  <c r="J13" i="36" s="1"/>
  <c r="G10" i="36"/>
  <c r="O10" i="36" s="1"/>
  <c r="O11" i="36" s="1"/>
  <c r="G8" i="36"/>
  <c r="O8" i="36" s="1"/>
  <c r="O9" i="36" s="1"/>
  <c r="G6" i="36"/>
  <c r="P276" i="39" l="1"/>
  <c r="P275" i="39"/>
  <c r="J116" i="39"/>
  <c r="J117" i="39" s="1"/>
  <c r="G117" i="39"/>
  <c r="J100" i="39"/>
  <c r="J101" i="39" s="1"/>
  <c r="G133" i="39"/>
  <c r="K88" i="39"/>
  <c r="K89" i="39" s="1"/>
  <c r="O88" i="39"/>
  <c r="O89" i="39" s="1"/>
  <c r="G161" i="39"/>
  <c r="O160" i="39"/>
  <c r="O161" i="39" s="1"/>
  <c r="G15" i="39"/>
  <c r="O14" i="39"/>
  <c r="O15" i="39" s="1"/>
  <c r="G31" i="39"/>
  <c r="O30" i="39"/>
  <c r="O31" i="39" s="1"/>
  <c r="G47" i="39"/>
  <c r="O46" i="39"/>
  <c r="O47" i="39" s="1"/>
  <c r="G91" i="39"/>
  <c r="O90" i="39"/>
  <c r="O91" i="39" s="1"/>
  <c r="J106" i="39"/>
  <c r="J107" i="39" s="1"/>
  <c r="O106" i="39"/>
  <c r="O107" i="39" s="1"/>
  <c r="G121" i="39"/>
  <c r="O120" i="39"/>
  <c r="O121" i="39" s="1"/>
  <c r="G135" i="39"/>
  <c r="O134" i="39"/>
  <c r="O135" i="39" s="1"/>
  <c r="G163" i="39"/>
  <c r="O162" i="39"/>
  <c r="O163" i="39" s="1"/>
  <c r="G179" i="39"/>
  <c r="O178" i="39"/>
  <c r="O179" i="39" s="1"/>
  <c r="G193" i="39"/>
  <c r="O192" i="39"/>
  <c r="O193" i="39" s="1"/>
  <c r="G205" i="39"/>
  <c r="G243" i="39"/>
  <c r="G147" i="39"/>
  <c r="O146" i="39"/>
  <c r="O147" i="39" s="1"/>
  <c r="K16" i="39"/>
  <c r="O16" i="39"/>
  <c r="O17" i="39" s="1"/>
  <c r="J32" i="39"/>
  <c r="J33" i="39" s="1"/>
  <c r="O32" i="39"/>
  <c r="O33" i="39" s="1"/>
  <c r="G77" i="39"/>
  <c r="O76" i="39"/>
  <c r="O77" i="39" s="1"/>
  <c r="G93" i="39"/>
  <c r="O92" i="39"/>
  <c r="O93" i="39" s="1"/>
  <c r="G109" i="39"/>
  <c r="O108" i="39"/>
  <c r="O109" i="39" s="1"/>
  <c r="J122" i="39"/>
  <c r="J123" i="39" s="1"/>
  <c r="O122" i="39"/>
  <c r="O123" i="39" s="1"/>
  <c r="K136" i="39"/>
  <c r="O136" i="39"/>
  <c r="O137" i="39" s="1"/>
  <c r="G165" i="39"/>
  <c r="O164" i="39"/>
  <c r="O165" i="39" s="1"/>
  <c r="G195" i="39"/>
  <c r="O194" i="39"/>
  <c r="O195" i="39" s="1"/>
  <c r="G207" i="39"/>
  <c r="O206" i="39"/>
  <c r="O207" i="39" s="1"/>
  <c r="G245" i="39"/>
  <c r="K28" i="39"/>
  <c r="K29" i="39" s="1"/>
  <c r="O28" i="39"/>
  <c r="O29" i="39" s="1"/>
  <c r="G119" i="39"/>
  <c r="O118" i="39"/>
  <c r="O119" i="39" s="1"/>
  <c r="K176" i="39"/>
  <c r="N176" i="39" s="1"/>
  <c r="O176" i="39"/>
  <c r="O177" i="39" s="1"/>
  <c r="J204" i="39"/>
  <c r="J205" i="39" s="1"/>
  <c r="G19" i="39"/>
  <c r="O18" i="39"/>
  <c r="O19" i="39" s="1"/>
  <c r="G35" i="39"/>
  <c r="O34" i="39"/>
  <c r="O35" i="39" s="1"/>
  <c r="G79" i="39"/>
  <c r="O78" i="39"/>
  <c r="O79" i="39" s="1"/>
  <c r="G95" i="39"/>
  <c r="O94" i="39"/>
  <c r="O95" i="39" s="1"/>
  <c r="G111" i="39"/>
  <c r="O110" i="39"/>
  <c r="O111" i="39" s="1"/>
  <c r="K124" i="39"/>
  <c r="N124" i="39" s="1"/>
  <c r="O124" i="39"/>
  <c r="O125" i="39" s="1"/>
  <c r="G139" i="39"/>
  <c r="O138" i="39"/>
  <c r="O139" i="39" s="1"/>
  <c r="G151" i="39"/>
  <c r="O150" i="39"/>
  <c r="O151" i="39" s="1"/>
  <c r="G167" i="39"/>
  <c r="O166" i="39"/>
  <c r="O167" i="39" s="1"/>
  <c r="G247" i="39"/>
  <c r="K12" i="39"/>
  <c r="K13" i="39" s="1"/>
  <c r="O12" i="39"/>
  <c r="O13" i="39" s="1"/>
  <c r="K204" i="39"/>
  <c r="K205" i="39" s="1"/>
  <c r="K20" i="39"/>
  <c r="K21" i="39" s="1"/>
  <c r="O20" i="39"/>
  <c r="O21" i="39" s="1"/>
  <c r="J36" i="39"/>
  <c r="J37" i="39" s="1"/>
  <c r="O36" i="39"/>
  <c r="O37" i="39" s="1"/>
  <c r="K80" i="39"/>
  <c r="K81" i="39" s="1"/>
  <c r="O80" i="39"/>
  <c r="O81" i="39" s="1"/>
  <c r="K96" i="39"/>
  <c r="K97" i="39" s="1"/>
  <c r="O96" i="39"/>
  <c r="O97" i="39" s="1"/>
  <c r="G113" i="39"/>
  <c r="O112" i="39"/>
  <c r="O113" i="39" s="1"/>
  <c r="G127" i="39"/>
  <c r="O126" i="39"/>
  <c r="O127" i="39" s="1"/>
  <c r="G153" i="39"/>
  <c r="O152" i="39"/>
  <c r="O153" i="39" s="1"/>
  <c r="J168" i="39"/>
  <c r="J169" i="39" s="1"/>
  <c r="O168" i="39"/>
  <c r="O169" i="39" s="1"/>
  <c r="G183" i="39"/>
  <c r="O182" i="39"/>
  <c r="O183" i="39" s="1"/>
  <c r="G197" i="39"/>
  <c r="G235" i="39"/>
  <c r="G249" i="39"/>
  <c r="G105" i="39"/>
  <c r="O104" i="39"/>
  <c r="O105" i="39" s="1"/>
  <c r="G241" i="39"/>
  <c r="G7" i="39"/>
  <c r="O6" i="39"/>
  <c r="O7" i="39" s="1"/>
  <c r="G23" i="39"/>
  <c r="O22" i="39"/>
  <c r="O23" i="39" s="1"/>
  <c r="G39" i="39"/>
  <c r="O38" i="39"/>
  <c r="O39" i="39" s="1"/>
  <c r="G83" i="39"/>
  <c r="O82" i="39"/>
  <c r="O83" i="39" s="1"/>
  <c r="G99" i="39"/>
  <c r="O98" i="39"/>
  <c r="O99" i="39" s="1"/>
  <c r="J114" i="39"/>
  <c r="J115" i="39" s="1"/>
  <c r="O114" i="39"/>
  <c r="O115" i="39" s="1"/>
  <c r="K128" i="39"/>
  <c r="O128" i="39"/>
  <c r="O129" i="39" s="1"/>
  <c r="G155" i="39"/>
  <c r="O154" i="39"/>
  <c r="O155" i="39" s="1"/>
  <c r="G171" i="39"/>
  <c r="O170" i="39"/>
  <c r="O171" i="39" s="1"/>
  <c r="K184" i="39"/>
  <c r="O184" i="39"/>
  <c r="O185" i="39" s="1"/>
  <c r="G199" i="39"/>
  <c r="O198" i="39"/>
  <c r="O199" i="39" s="1"/>
  <c r="G251" i="39"/>
  <c r="G9" i="39"/>
  <c r="O8" i="39"/>
  <c r="O9" i="39" s="1"/>
  <c r="J24" i="39"/>
  <c r="J25" i="39" s="1"/>
  <c r="O24" i="39"/>
  <c r="O25" i="39" s="1"/>
  <c r="G41" i="39"/>
  <c r="O40" i="39"/>
  <c r="O41" i="39" s="1"/>
  <c r="K84" i="39"/>
  <c r="O84" i="39"/>
  <c r="O85" i="39" s="1"/>
  <c r="G101" i="39"/>
  <c r="O100" i="39"/>
  <c r="O101" i="39" s="1"/>
  <c r="G131" i="39"/>
  <c r="O130" i="39"/>
  <c r="O131" i="39" s="1"/>
  <c r="G143" i="39"/>
  <c r="O142" i="39"/>
  <c r="O143" i="39" s="1"/>
  <c r="G157" i="39"/>
  <c r="O156" i="39"/>
  <c r="O157" i="39" s="1"/>
  <c r="G173" i="39"/>
  <c r="O172" i="39"/>
  <c r="O173" i="39" s="1"/>
  <c r="G187" i="39"/>
  <c r="O186" i="39"/>
  <c r="O187" i="39" s="1"/>
  <c r="G201" i="39"/>
  <c r="O200" i="39"/>
  <c r="O201" i="39" s="1"/>
  <c r="G237" i="39"/>
  <c r="G253" i="39"/>
  <c r="K44" i="39"/>
  <c r="K45" i="39" s="1"/>
  <c r="O44" i="39"/>
  <c r="O45" i="39" s="1"/>
  <c r="G191" i="39"/>
  <c r="O190" i="39"/>
  <c r="O191" i="39" s="1"/>
  <c r="G11" i="39"/>
  <c r="O10" i="39"/>
  <c r="O11" i="39" s="1"/>
  <c r="G27" i="39"/>
  <c r="O26" i="39"/>
  <c r="O27" i="39" s="1"/>
  <c r="G43" i="39"/>
  <c r="O42" i="39"/>
  <c r="O43" i="39" s="1"/>
  <c r="G87" i="39"/>
  <c r="O86" i="39"/>
  <c r="O87" i="39" s="1"/>
  <c r="G103" i="39"/>
  <c r="O102" i="39"/>
  <c r="O103" i="39" s="1"/>
  <c r="K144" i="39"/>
  <c r="O144" i="39"/>
  <c r="O145" i="39" s="1"/>
  <c r="G159" i="39"/>
  <c r="O158" i="39"/>
  <c r="O159" i="39" s="1"/>
  <c r="G175" i="39"/>
  <c r="O174" i="39"/>
  <c r="O175" i="39" s="1"/>
  <c r="J188" i="39"/>
  <c r="J189" i="39" s="1"/>
  <c r="O188" i="39"/>
  <c r="O189" i="39" s="1"/>
  <c r="G203" i="39"/>
  <c r="O202" i="39"/>
  <c r="O203" i="39" s="1"/>
  <c r="G239" i="39"/>
  <c r="G255" i="39"/>
  <c r="P276" i="37"/>
  <c r="P275" i="37"/>
  <c r="G33" i="37"/>
  <c r="G189" i="37"/>
  <c r="K6" i="37"/>
  <c r="N6" i="37" s="1"/>
  <c r="N7" i="37" s="1"/>
  <c r="K76" i="37"/>
  <c r="N76" i="37" s="1"/>
  <c r="N77" i="37" s="1"/>
  <c r="K114" i="37"/>
  <c r="K115" i="37" s="1"/>
  <c r="J200" i="37"/>
  <c r="J201" i="37" s="1"/>
  <c r="G77" i="37"/>
  <c r="J80" i="37"/>
  <c r="J81" i="37" s="1"/>
  <c r="J120" i="37"/>
  <c r="J121" i="37" s="1"/>
  <c r="K164" i="37"/>
  <c r="N164" i="37" s="1"/>
  <c r="K204" i="37"/>
  <c r="N204" i="37" s="1"/>
  <c r="G17" i="37"/>
  <c r="G109" i="37"/>
  <c r="K20" i="37"/>
  <c r="K21" i="37" s="1"/>
  <c r="K88" i="37"/>
  <c r="L88" i="37" s="1"/>
  <c r="L89" i="37" s="1"/>
  <c r="K136" i="37"/>
  <c r="N136" i="37" s="1"/>
  <c r="N137" i="37" s="1"/>
  <c r="J92" i="37"/>
  <c r="J93" i="37" s="1"/>
  <c r="J176" i="37"/>
  <c r="J177" i="37" s="1"/>
  <c r="J46" i="37"/>
  <c r="J47" i="37" s="1"/>
  <c r="J32" i="37"/>
  <c r="J33" i="37" s="1"/>
  <c r="K96" i="37"/>
  <c r="N96" i="37" s="1"/>
  <c r="N97" i="37" s="1"/>
  <c r="J146" i="37"/>
  <c r="L146" i="37" s="1"/>
  <c r="L147" i="37" s="1"/>
  <c r="K150" i="37"/>
  <c r="N150" i="37" s="1"/>
  <c r="K186" i="37"/>
  <c r="N186" i="37" s="1"/>
  <c r="K47" i="37"/>
  <c r="N46" i="37"/>
  <c r="N118" i="37"/>
  <c r="N119" i="37" s="1"/>
  <c r="N146" i="37"/>
  <c r="K147" i="37"/>
  <c r="N200" i="37"/>
  <c r="K201" i="37"/>
  <c r="L176" i="37"/>
  <c r="L177" i="37" s="1"/>
  <c r="N176" i="37"/>
  <c r="N22" i="37"/>
  <c r="K23" i="37"/>
  <c r="N36" i="37"/>
  <c r="N37" i="37" s="1"/>
  <c r="K37" i="37"/>
  <c r="N169" i="37"/>
  <c r="R168" i="37"/>
  <c r="R169" i="37" s="1"/>
  <c r="N128" i="37"/>
  <c r="L120" i="37"/>
  <c r="L121" i="37" s="1"/>
  <c r="N120" i="37"/>
  <c r="N121" i="37" s="1"/>
  <c r="N152" i="37"/>
  <c r="K155" i="37"/>
  <c r="N154" i="37"/>
  <c r="N126" i="37"/>
  <c r="N127" i="37" s="1"/>
  <c r="G243" i="37"/>
  <c r="K196" i="37"/>
  <c r="G13" i="37"/>
  <c r="O12" i="37"/>
  <c r="O13" i="37" s="1"/>
  <c r="G25" i="37"/>
  <c r="G39" i="37"/>
  <c r="O38" i="37"/>
  <c r="G79" i="37"/>
  <c r="O78" i="37"/>
  <c r="O79" i="37" s="1"/>
  <c r="G105" i="37"/>
  <c r="O104" i="37"/>
  <c r="O105" i="37" s="1"/>
  <c r="G117" i="37"/>
  <c r="G131" i="37"/>
  <c r="O130" i="37"/>
  <c r="O131" i="37" s="1"/>
  <c r="G143" i="37"/>
  <c r="O142" i="37"/>
  <c r="O143" i="37" s="1"/>
  <c r="G169" i="37"/>
  <c r="O168" i="37"/>
  <c r="G181" i="37"/>
  <c r="G195" i="37"/>
  <c r="O194" i="37"/>
  <c r="O195" i="37" s="1"/>
  <c r="G207" i="37"/>
  <c r="O206" i="37"/>
  <c r="N28" i="37"/>
  <c r="N29" i="37" s="1"/>
  <c r="K32" i="37"/>
  <c r="N32" i="37" s="1"/>
  <c r="J38" i="37"/>
  <c r="J39" i="37" s="1"/>
  <c r="J40" i="37"/>
  <c r="J41" i="37" s="1"/>
  <c r="J84" i="37"/>
  <c r="J85" i="37" s="1"/>
  <c r="K92" i="37"/>
  <c r="N106" i="37"/>
  <c r="K124" i="37"/>
  <c r="J132" i="37"/>
  <c r="J133" i="37" s="1"/>
  <c r="N160" i="37"/>
  <c r="J164" i="37"/>
  <c r="J165" i="37" s="1"/>
  <c r="J168" i="37"/>
  <c r="J169" i="37" s="1"/>
  <c r="N178" i="37"/>
  <c r="J204" i="37"/>
  <c r="J205" i="37" s="1"/>
  <c r="G103" i="37"/>
  <c r="O102" i="37"/>
  <c r="O103" i="37" s="1"/>
  <c r="G193" i="37"/>
  <c r="O192" i="37"/>
  <c r="O193" i="37" s="1"/>
  <c r="G107" i="37"/>
  <c r="O106" i="37"/>
  <c r="O107" i="37" s="1"/>
  <c r="G183" i="37"/>
  <c r="O182" i="37"/>
  <c r="O183" i="37" s="1"/>
  <c r="L190" i="37"/>
  <c r="L191" i="37" s="1"/>
  <c r="G29" i="37"/>
  <c r="O28" i="37"/>
  <c r="O29" i="37" s="1"/>
  <c r="G41" i="37"/>
  <c r="G83" i="37"/>
  <c r="O82" i="37"/>
  <c r="O83" i="37" s="1"/>
  <c r="G95" i="37"/>
  <c r="O94" i="37"/>
  <c r="O95" i="37" s="1"/>
  <c r="G121" i="37"/>
  <c r="O120" i="37"/>
  <c r="O121" i="37" s="1"/>
  <c r="G133" i="37"/>
  <c r="G147" i="37"/>
  <c r="O146" i="37"/>
  <c r="O147" i="37" s="1"/>
  <c r="G159" i="37"/>
  <c r="O158" i="37"/>
  <c r="O159" i="37" s="1"/>
  <c r="G185" i="37"/>
  <c r="O184" i="37"/>
  <c r="G197" i="37"/>
  <c r="G235" i="37"/>
  <c r="G247" i="37"/>
  <c r="J12" i="37"/>
  <c r="K15" i="37"/>
  <c r="N20" i="37"/>
  <c r="N21" i="37" s="1"/>
  <c r="K24" i="37"/>
  <c r="N24" i="37" s="1"/>
  <c r="J34" i="37"/>
  <c r="J35" i="37" s="1"/>
  <c r="J78" i="37"/>
  <c r="J79" i="37" s="1"/>
  <c r="J82" i="37"/>
  <c r="J83" i="37" s="1"/>
  <c r="Q84" i="37"/>
  <c r="Q85" i="37" s="1"/>
  <c r="J104" i="37"/>
  <c r="J105" i="37" s="1"/>
  <c r="J118" i="37"/>
  <c r="J119" i="37" s="1"/>
  <c r="J126" i="37"/>
  <c r="J127" i="37" s="1"/>
  <c r="J140" i="37"/>
  <c r="J141" i="37" s="1"/>
  <c r="L150" i="37"/>
  <c r="L151" i="37" s="1"/>
  <c r="J158" i="37"/>
  <c r="J159" i="37" s="1"/>
  <c r="L164" i="37"/>
  <c r="L165" i="37" s="1"/>
  <c r="J172" i="37"/>
  <c r="J173" i="37" s="1"/>
  <c r="L186" i="37"/>
  <c r="L187" i="37" s="1"/>
  <c r="N190" i="37"/>
  <c r="J194" i="37"/>
  <c r="J195" i="37" s="1"/>
  <c r="L204" i="37"/>
  <c r="L205" i="37" s="1"/>
  <c r="G91" i="37"/>
  <c r="O90" i="37"/>
  <c r="O91" i="37" s="1"/>
  <c r="G155" i="37"/>
  <c r="O154" i="37"/>
  <c r="O155" i="37" s="1"/>
  <c r="G255" i="37"/>
  <c r="J102" i="37"/>
  <c r="J103" i="37" s="1"/>
  <c r="G27" i="37"/>
  <c r="O26" i="37"/>
  <c r="O27" i="37" s="1"/>
  <c r="G145" i="37"/>
  <c r="O144" i="37"/>
  <c r="L6" i="37"/>
  <c r="L7" i="37" s="1"/>
  <c r="K132" i="37"/>
  <c r="J154" i="37"/>
  <c r="G31" i="37"/>
  <c r="O30" i="37"/>
  <c r="O31" i="37" s="1"/>
  <c r="G43" i="37"/>
  <c r="O42" i="37"/>
  <c r="O43" i="37" s="1"/>
  <c r="G97" i="37"/>
  <c r="O96" i="37"/>
  <c r="G123" i="37"/>
  <c r="O122" i="37"/>
  <c r="O123" i="37" s="1"/>
  <c r="G135" i="37"/>
  <c r="O134" i="37"/>
  <c r="O135" i="37" s="1"/>
  <c r="G161" i="37"/>
  <c r="O160" i="37"/>
  <c r="G187" i="37"/>
  <c r="O186" i="37"/>
  <c r="O187" i="37" s="1"/>
  <c r="G199" i="37"/>
  <c r="O198" i="37"/>
  <c r="G249" i="37"/>
  <c r="K12" i="37"/>
  <c r="J16" i="37"/>
  <c r="J17" i="37" s="1"/>
  <c r="K30" i="37"/>
  <c r="N38" i="37"/>
  <c r="N39" i="37" s="1"/>
  <c r="J42" i="37"/>
  <c r="J43" i="37" s="1"/>
  <c r="K78" i="37"/>
  <c r="L78" i="37" s="1"/>
  <c r="L79" i="37" s="1"/>
  <c r="K82" i="37"/>
  <c r="K85" i="37"/>
  <c r="K90" i="37"/>
  <c r="J100" i="37"/>
  <c r="J101" i="37" s="1"/>
  <c r="K104" i="37"/>
  <c r="J108" i="37"/>
  <c r="K122" i="37"/>
  <c r="J130" i="37"/>
  <c r="K140" i="37"/>
  <c r="K144" i="37"/>
  <c r="K158" i="37"/>
  <c r="K165" i="37"/>
  <c r="K172" i="37"/>
  <c r="J180" i="37"/>
  <c r="J181" i="37" s="1"/>
  <c r="J184" i="37"/>
  <c r="J185" i="37" s="1"/>
  <c r="K187" i="37"/>
  <c r="K194" i="37"/>
  <c r="K198" i="37"/>
  <c r="G11" i="37"/>
  <c r="O10" i="37"/>
  <c r="O11" i="37" s="1"/>
  <c r="G129" i="37"/>
  <c r="O128" i="37"/>
  <c r="O129" i="37" s="1"/>
  <c r="J128" i="37"/>
  <c r="J129" i="37" s="1"/>
  <c r="K182" i="37"/>
  <c r="N182" i="37" s="1"/>
  <c r="G7" i="37"/>
  <c r="O6" i="37"/>
  <c r="G19" i="37"/>
  <c r="O18" i="37"/>
  <c r="O19" i="37" s="1"/>
  <c r="G45" i="37"/>
  <c r="O44" i="37"/>
  <c r="O45" i="37" s="1"/>
  <c r="G85" i="37"/>
  <c r="G99" i="37"/>
  <c r="O98" i="37"/>
  <c r="G111" i="37"/>
  <c r="O110" i="37"/>
  <c r="O111" i="37" s="1"/>
  <c r="G137" i="37"/>
  <c r="O136" i="37"/>
  <c r="G149" i="37"/>
  <c r="G163" i="37"/>
  <c r="O162" i="37"/>
  <c r="O163" i="37" s="1"/>
  <c r="G175" i="37"/>
  <c r="O174" i="37"/>
  <c r="O175" i="37" s="1"/>
  <c r="G201" i="37"/>
  <c r="O200" i="37"/>
  <c r="O201" i="37" s="1"/>
  <c r="G237" i="37"/>
  <c r="G251" i="37"/>
  <c r="K16" i="37"/>
  <c r="N16" i="37" s="1"/>
  <c r="R16" i="37" s="1"/>
  <c r="R17" i="37" s="1"/>
  <c r="J22" i="37"/>
  <c r="J23" i="37" s="1"/>
  <c r="J26" i="37"/>
  <c r="J27" i="37" s="1"/>
  <c r="J36" i="37"/>
  <c r="L36" i="37" s="1"/>
  <c r="L37" i="37" s="1"/>
  <c r="K42" i="37"/>
  <c r="K43" i="37" s="1"/>
  <c r="N85" i="37"/>
  <c r="J98" i="37"/>
  <c r="J99" i="37" s="1"/>
  <c r="K100" i="37"/>
  <c r="K108" i="37"/>
  <c r="K130" i="37"/>
  <c r="J134" i="37"/>
  <c r="J135" i="37" s="1"/>
  <c r="J148" i="37"/>
  <c r="J149" i="37" s="1"/>
  <c r="J152" i="37"/>
  <c r="J153" i="37" s="1"/>
  <c r="K162" i="37"/>
  <c r="K180" i="37"/>
  <c r="K184" i="37"/>
  <c r="J188" i="37"/>
  <c r="J189" i="37" s="1"/>
  <c r="J206" i="37"/>
  <c r="J207" i="37" s="1"/>
  <c r="G167" i="37"/>
  <c r="O166" i="37"/>
  <c r="O167" i="37" s="1"/>
  <c r="G233" i="37"/>
  <c r="J24" i="37"/>
  <c r="J25" i="37" s="1"/>
  <c r="K40" i="37"/>
  <c r="N40" i="37" s="1"/>
  <c r="N41" i="37" s="1"/>
  <c r="K77" i="37"/>
  <c r="K157" i="37"/>
  <c r="G21" i="37"/>
  <c r="O20" i="37"/>
  <c r="O21" i="37" s="1"/>
  <c r="G47" i="37"/>
  <c r="O46" i="37"/>
  <c r="O47" i="37" s="1"/>
  <c r="G87" i="37"/>
  <c r="O86" i="37"/>
  <c r="O87" i="37" s="1"/>
  <c r="G113" i="37"/>
  <c r="O112" i="37"/>
  <c r="O113" i="37" s="1"/>
  <c r="G139" i="37"/>
  <c r="O138" i="37"/>
  <c r="O139" i="37" s="1"/>
  <c r="G151" i="37"/>
  <c r="O150" i="37"/>
  <c r="O151" i="37" s="1"/>
  <c r="G177" i="37"/>
  <c r="O176" i="37"/>
  <c r="G203" i="37"/>
  <c r="O202" i="37"/>
  <c r="O203" i="37" s="1"/>
  <c r="G239" i="37"/>
  <c r="J8" i="37"/>
  <c r="J9" i="37" s="1"/>
  <c r="K26" i="37"/>
  <c r="K27" i="37" s="1"/>
  <c r="J44" i="37"/>
  <c r="J45" i="37" s="1"/>
  <c r="J86" i="37"/>
  <c r="J87" i="37" s="1"/>
  <c r="J94" i="37"/>
  <c r="J95" i="37" s="1"/>
  <c r="K98" i="37"/>
  <c r="J112" i="37"/>
  <c r="J113" i="37" s="1"/>
  <c r="J116" i="37"/>
  <c r="J117" i="37" s="1"/>
  <c r="K134" i="37"/>
  <c r="J138" i="37"/>
  <c r="K148" i="37"/>
  <c r="K166" i="37"/>
  <c r="K188" i="37"/>
  <c r="J192" i="37"/>
  <c r="J193" i="37" s="1"/>
  <c r="K202" i="37"/>
  <c r="K206" i="37"/>
  <c r="K207" i="37" s="1"/>
  <c r="G37" i="37"/>
  <c r="O36" i="37"/>
  <c r="O37" i="37" s="1"/>
  <c r="G15" i="37"/>
  <c r="O14" i="37"/>
  <c r="O15" i="37" s="1"/>
  <c r="G81" i="37"/>
  <c r="O80" i="37"/>
  <c r="O81" i="37" s="1"/>
  <c r="G119" i="37"/>
  <c r="O118" i="37"/>
  <c r="O119" i="37" s="1"/>
  <c r="G171" i="37"/>
  <c r="O170" i="37"/>
  <c r="O171" i="37" s="1"/>
  <c r="K10" i="37"/>
  <c r="K11" i="37" s="1"/>
  <c r="L96" i="37"/>
  <c r="L97" i="37" s="1"/>
  <c r="L168" i="37"/>
  <c r="L169" i="37" s="1"/>
  <c r="G9" i="37"/>
  <c r="G23" i="37"/>
  <c r="O22" i="37"/>
  <c r="O23" i="37" s="1"/>
  <c r="G35" i="37"/>
  <c r="O34" i="37"/>
  <c r="O35" i="37" s="1"/>
  <c r="G89" i="37"/>
  <c r="O88" i="37"/>
  <c r="O89" i="37" s="1"/>
  <c r="G101" i="37"/>
  <c r="G115" i="37"/>
  <c r="O114" i="37"/>
  <c r="O115" i="37" s="1"/>
  <c r="G127" i="37"/>
  <c r="O126" i="37"/>
  <c r="O127" i="37" s="1"/>
  <c r="G153" i="37"/>
  <c r="O152" i="37"/>
  <c r="G165" i="37"/>
  <c r="G179" i="37"/>
  <c r="O178" i="37"/>
  <c r="O179" i="37" s="1"/>
  <c r="G191" i="37"/>
  <c r="O190" i="37"/>
  <c r="G241" i="37"/>
  <c r="G253" i="37"/>
  <c r="K8" i="37"/>
  <c r="N8" i="37" s="1"/>
  <c r="J14" i="37"/>
  <c r="J15" i="37" s="1"/>
  <c r="J18" i="37"/>
  <c r="J19" i="37" s="1"/>
  <c r="J28" i="37"/>
  <c r="L28" i="37" s="1"/>
  <c r="L29" i="37" s="1"/>
  <c r="K44" i="37"/>
  <c r="J76" i="37"/>
  <c r="J77" i="37" s="1"/>
  <c r="K86" i="37"/>
  <c r="K94" i="37"/>
  <c r="J106" i="37"/>
  <c r="K112" i="37"/>
  <c r="K116" i="37"/>
  <c r="K138" i="37"/>
  <c r="J142" i="37"/>
  <c r="J143" i="37" s="1"/>
  <c r="J156" i="37"/>
  <c r="J157" i="37" s="1"/>
  <c r="J160" i="37"/>
  <c r="J161" i="37" s="1"/>
  <c r="K170" i="37"/>
  <c r="J174" i="37"/>
  <c r="J175" i="37" s="1"/>
  <c r="J178" i="37"/>
  <c r="L178" i="37" s="1"/>
  <c r="L179" i="37" s="1"/>
  <c r="K192" i="37"/>
  <c r="J196" i="37"/>
  <c r="J197" i="37" s="1"/>
  <c r="K28" i="38"/>
  <c r="N28" i="38" s="1"/>
  <c r="N29" i="38" s="1"/>
  <c r="O28" i="38"/>
  <c r="O29" i="38" s="1"/>
  <c r="G89" i="38"/>
  <c r="O88" i="38"/>
  <c r="O89" i="38" s="1"/>
  <c r="G121" i="38"/>
  <c r="O120" i="38"/>
  <c r="O121" i="38" s="1"/>
  <c r="J136" i="38"/>
  <c r="J137" i="38" s="1"/>
  <c r="O136" i="38"/>
  <c r="O137" i="38" s="1"/>
  <c r="K168" i="38"/>
  <c r="O168" i="38"/>
  <c r="O169" i="38" s="1"/>
  <c r="G241" i="38"/>
  <c r="J174" i="38"/>
  <c r="J175" i="38" s="1"/>
  <c r="G15" i="38"/>
  <c r="O14" i="38"/>
  <c r="O15" i="38" s="1"/>
  <c r="G31" i="38"/>
  <c r="O30" i="38"/>
  <c r="O31" i="38" s="1"/>
  <c r="G47" i="38"/>
  <c r="O46" i="38"/>
  <c r="O47" i="38" s="1"/>
  <c r="G91" i="38"/>
  <c r="O90" i="38"/>
  <c r="O91" i="38" s="1"/>
  <c r="G107" i="38"/>
  <c r="O106" i="38"/>
  <c r="O107" i="38" s="1"/>
  <c r="G123" i="38"/>
  <c r="O122" i="38"/>
  <c r="O123" i="38" s="1"/>
  <c r="J138" i="38"/>
  <c r="J139" i="38" s="1"/>
  <c r="O138" i="38"/>
  <c r="O139" i="38" s="1"/>
  <c r="J154" i="38"/>
  <c r="J155" i="38" s="1"/>
  <c r="O154" i="38"/>
  <c r="O155" i="38" s="1"/>
  <c r="G171" i="38"/>
  <c r="O170" i="38"/>
  <c r="O171" i="38" s="1"/>
  <c r="G187" i="38"/>
  <c r="O186" i="38"/>
  <c r="O187" i="38" s="1"/>
  <c r="G203" i="38"/>
  <c r="O202" i="38"/>
  <c r="O203" i="38" s="1"/>
  <c r="J12" i="38"/>
  <c r="J13" i="38" s="1"/>
  <c r="O12" i="38"/>
  <c r="O13" i="38" s="1"/>
  <c r="G45" i="38"/>
  <c r="O44" i="38"/>
  <c r="O45" i="38" s="1"/>
  <c r="K104" i="38"/>
  <c r="O104" i="38"/>
  <c r="O105" i="38" s="1"/>
  <c r="J152" i="38"/>
  <c r="J153" i="38" s="1"/>
  <c r="O152" i="38"/>
  <c r="O153" i="38" s="1"/>
  <c r="J184" i="38"/>
  <c r="J185" i="38" s="1"/>
  <c r="O184" i="38"/>
  <c r="O185" i="38" s="1"/>
  <c r="G201" i="38"/>
  <c r="O200" i="38"/>
  <c r="O201" i="38" s="1"/>
  <c r="G17" i="38"/>
  <c r="O16" i="38"/>
  <c r="O17" i="38" s="1"/>
  <c r="G33" i="38"/>
  <c r="O32" i="38"/>
  <c r="O33" i="38" s="1"/>
  <c r="G77" i="38"/>
  <c r="O76" i="38"/>
  <c r="O77" i="38" s="1"/>
  <c r="G93" i="38"/>
  <c r="O92" i="38"/>
  <c r="O93" i="38" s="1"/>
  <c r="G109" i="38"/>
  <c r="O108" i="38"/>
  <c r="O109" i="38" s="1"/>
  <c r="G125" i="38"/>
  <c r="O124" i="38"/>
  <c r="O125" i="38" s="1"/>
  <c r="G141" i="38"/>
  <c r="O140" i="38"/>
  <c r="O141" i="38" s="1"/>
  <c r="G157" i="38"/>
  <c r="O156" i="38"/>
  <c r="O157" i="38" s="1"/>
  <c r="G173" i="38"/>
  <c r="O172" i="38"/>
  <c r="O173" i="38" s="1"/>
  <c r="G189" i="38"/>
  <c r="O188" i="38"/>
  <c r="O189" i="38" s="1"/>
  <c r="G205" i="38"/>
  <c r="O204" i="38"/>
  <c r="O205" i="38" s="1"/>
  <c r="G245" i="38"/>
  <c r="G35" i="38"/>
  <c r="O34" i="38"/>
  <c r="O35" i="38" s="1"/>
  <c r="G79" i="38"/>
  <c r="O78" i="38"/>
  <c r="O79" i="38" s="1"/>
  <c r="G95" i="38"/>
  <c r="O94" i="38"/>
  <c r="O95" i="38" s="1"/>
  <c r="G111" i="38"/>
  <c r="O110" i="38"/>
  <c r="O111" i="38" s="1"/>
  <c r="G127" i="38"/>
  <c r="O126" i="38"/>
  <c r="O127" i="38" s="1"/>
  <c r="G191" i="38"/>
  <c r="O190" i="38"/>
  <c r="O191" i="38" s="1"/>
  <c r="G207" i="38"/>
  <c r="O206" i="38"/>
  <c r="O207" i="38" s="1"/>
  <c r="G247" i="38"/>
  <c r="G175" i="38"/>
  <c r="O174" i="38"/>
  <c r="O175" i="38" s="1"/>
  <c r="K94" i="38"/>
  <c r="J200" i="38"/>
  <c r="J201" i="38" s="1"/>
  <c r="J20" i="38"/>
  <c r="J21" i="38" s="1"/>
  <c r="O20" i="38"/>
  <c r="O21" i="38" s="1"/>
  <c r="G37" i="38"/>
  <c r="O36" i="38"/>
  <c r="O37" i="38" s="1"/>
  <c r="G81" i="38"/>
  <c r="O80" i="38"/>
  <c r="O81" i="38" s="1"/>
  <c r="J96" i="38"/>
  <c r="J97" i="38" s="1"/>
  <c r="O96" i="38"/>
  <c r="O97" i="38" s="1"/>
  <c r="G113" i="38"/>
  <c r="O112" i="38"/>
  <c r="O113" i="38" s="1"/>
  <c r="G129" i="38"/>
  <c r="O128" i="38"/>
  <c r="O129" i="38" s="1"/>
  <c r="J144" i="38"/>
  <c r="J145" i="38" s="1"/>
  <c r="O144" i="38"/>
  <c r="O145" i="38" s="1"/>
  <c r="K160" i="38"/>
  <c r="O160" i="38"/>
  <c r="O161" i="38" s="1"/>
  <c r="G177" i="38"/>
  <c r="O176" i="38"/>
  <c r="O177" i="38" s="1"/>
  <c r="G193" i="38"/>
  <c r="O192" i="38"/>
  <c r="O193" i="38" s="1"/>
  <c r="G159" i="38"/>
  <c r="O158" i="38"/>
  <c r="O159" i="38" s="1"/>
  <c r="J94" i="38"/>
  <c r="J95" i="38" s="1"/>
  <c r="G9" i="38"/>
  <c r="O8" i="38"/>
  <c r="O9" i="38" s="1"/>
  <c r="J22" i="38"/>
  <c r="J23" i="38" s="1"/>
  <c r="O22" i="38"/>
  <c r="O23" i="38" s="1"/>
  <c r="G39" i="38"/>
  <c r="O38" i="38"/>
  <c r="O39" i="38" s="1"/>
  <c r="G83" i="38"/>
  <c r="O82" i="38"/>
  <c r="O83" i="38" s="1"/>
  <c r="G99" i="38"/>
  <c r="O98" i="38"/>
  <c r="O99" i="38" s="1"/>
  <c r="G115" i="38"/>
  <c r="O114" i="38"/>
  <c r="O115" i="38" s="1"/>
  <c r="J130" i="38"/>
  <c r="J131" i="38" s="1"/>
  <c r="O130" i="38"/>
  <c r="O131" i="38" s="1"/>
  <c r="G147" i="38"/>
  <c r="O146" i="38"/>
  <c r="O147" i="38" s="1"/>
  <c r="K162" i="38"/>
  <c r="O162" i="38"/>
  <c r="O163" i="38" s="1"/>
  <c r="G179" i="38"/>
  <c r="O178" i="38"/>
  <c r="O179" i="38" s="1"/>
  <c r="G195" i="38"/>
  <c r="O194" i="38"/>
  <c r="O195" i="38" s="1"/>
  <c r="G19" i="38"/>
  <c r="O18" i="38"/>
  <c r="O19" i="38" s="1"/>
  <c r="G143" i="38"/>
  <c r="O142" i="38"/>
  <c r="O143" i="38" s="1"/>
  <c r="J168" i="38"/>
  <c r="J169" i="38" s="1"/>
  <c r="G7" i="38"/>
  <c r="O6" i="38"/>
  <c r="O7" i="38" s="1"/>
  <c r="G25" i="38"/>
  <c r="O24" i="38"/>
  <c r="O25" i="38" s="1"/>
  <c r="G41" i="38"/>
  <c r="O40" i="38"/>
  <c r="O41" i="38" s="1"/>
  <c r="G85" i="38"/>
  <c r="O84" i="38"/>
  <c r="O85" i="38" s="1"/>
  <c r="G101" i="38"/>
  <c r="O100" i="38"/>
  <c r="O101" i="38" s="1"/>
  <c r="G117" i="38"/>
  <c r="O116" i="38"/>
  <c r="O117" i="38" s="1"/>
  <c r="G133" i="38"/>
  <c r="O132" i="38"/>
  <c r="O133" i="38" s="1"/>
  <c r="G149" i="38"/>
  <c r="O148" i="38"/>
  <c r="O149" i="38" s="1"/>
  <c r="G165" i="38"/>
  <c r="O164" i="38"/>
  <c r="O165" i="38" s="1"/>
  <c r="G181" i="38"/>
  <c r="O180" i="38"/>
  <c r="O181" i="38" s="1"/>
  <c r="G197" i="38"/>
  <c r="O196" i="38"/>
  <c r="O197" i="38" s="1"/>
  <c r="G237" i="38"/>
  <c r="G253" i="38"/>
  <c r="G11" i="38"/>
  <c r="O10" i="38"/>
  <c r="O11" i="38" s="1"/>
  <c r="G27" i="38"/>
  <c r="O26" i="38"/>
  <c r="O27" i="38" s="1"/>
  <c r="G43" i="38"/>
  <c r="O42" i="38"/>
  <c r="O43" i="38" s="1"/>
  <c r="G87" i="38"/>
  <c r="O86" i="38"/>
  <c r="O87" i="38" s="1"/>
  <c r="G103" i="38"/>
  <c r="O102" i="38"/>
  <c r="O103" i="38" s="1"/>
  <c r="G119" i="38"/>
  <c r="O118" i="38"/>
  <c r="O119" i="38" s="1"/>
  <c r="G135" i="38"/>
  <c r="O134" i="38"/>
  <c r="O135" i="38" s="1"/>
  <c r="G151" i="38"/>
  <c r="O150" i="38"/>
  <c r="O151" i="38" s="1"/>
  <c r="G167" i="38"/>
  <c r="O166" i="38"/>
  <c r="O167" i="38" s="1"/>
  <c r="G183" i="38"/>
  <c r="O182" i="38"/>
  <c r="O183" i="38" s="1"/>
  <c r="G199" i="38"/>
  <c r="O198" i="38"/>
  <c r="O199" i="38" s="1"/>
  <c r="G239" i="38"/>
  <c r="G255" i="38"/>
  <c r="P276" i="36"/>
  <c r="P275" i="36"/>
  <c r="J170" i="36"/>
  <c r="J171" i="36" s="1"/>
  <c r="G7" i="36"/>
  <c r="O6" i="36"/>
  <c r="O7" i="36" s="1"/>
  <c r="J18" i="36"/>
  <c r="J19" i="36" s="1"/>
  <c r="O18" i="36"/>
  <c r="O19" i="36" s="1"/>
  <c r="G91" i="36"/>
  <c r="O90" i="36"/>
  <c r="O91" i="36" s="1"/>
  <c r="G107" i="36"/>
  <c r="O106" i="36"/>
  <c r="O107" i="36" s="1"/>
  <c r="G123" i="36"/>
  <c r="O122" i="36"/>
  <c r="O123" i="36" s="1"/>
  <c r="G137" i="36"/>
  <c r="O136" i="36"/>
  <c r="O137" i="36" s="1"/>
  <c r="G151" i="36"/>
  <c r="G183" i="36"/>
  <c r="O182" i="36"/>
  <c r="O183" i="36" s="1"/>
  <c r="G197" i="36"/>
  <c r="O196" i="36"/>
  <c r="O197" i="36" s="1"/>
  <c r="G235" i="36"/>
  <c r="G249" i="36"/>
  <c r="J16" i="36"/>
  <c r="J17" i="36" s="1"/>
  <c r="K90" i="36"/>
  <c r="N90" i="36" s="1"/>
  <c r="N91" i="36" s="1"/>
  <c r="J120" i="36"/>
  <c r="J121" i="36" s="1"/>
  <c r="K136" i="36"/>
  <c r="K137" i="36" s="1"/>
  <c r="K196" i="36"/>
  <c r="N196" i="36" s="1"/>
  <c r="G247" i="36"/>
  <c r="K6" i="36"/>
  <c r="N6" i="36" s="1"/>
  <c r="G37" i="36"/>
  <c r="O36" i="36"/>
  <c r="O37" i="36" s="1"/>
  <c r="K78" i="36"/>
  <c r="N78" i="36" s="1"/>
  <c r="O78" i="36"/>
  <c r="O79" i="36" s="1"/>
  <c r="G93" i="36"/>
  <c r="O92" i="36"/>
  <c r="O93" i="36" s="1"/>
  <c r="G109" i="36"/>
  <c r="O108" i="36"/>
  <c r="O109" i="36" s="1"/>
  <c r="G125" i="36"/>
  <c r="O124" i="36"/>
  <c r="O125" i="36" s="1"/>
  <c r="G169" i="36"/>
  <c r="O168" i="36"/>
  <c r="O169" i="36" s="1"/>
  <c r="G185" i="36"/>
  <c r="O184" i="36"/>
  <c r="O185" i="36" s="1"/>
  <c r="J198" i="36"/>
  <c r="J199" i="36" s="1"/>
  <c r="O198" i="36"/>
  <c r="O199" i="36" s="1"/>
  <c r="G237" i="36"/>
  <c r="G251" i="36"/>
  <c r="J32" i="36"/>
  <c r="J33" i="36" s="1"/>
  <c r="K106" i="36"/>
  <c r="N106" i="36" s="1"/>
  <c r="J150" i="36"/>
  <c r="J151" i="36" s="1"/>
  <c r="G17" i="36"/>
  <c r="O16" i="36"/>
  <c r="O17" i="36" s="1"/>
  <c r="G105" i="36"/>
  <c r="O104" i="36"/>
  <c r="O105" i="36" s="1"/>
  <c r="G195" i="36"/>
  <c r="O194" i="36"/>
  <c r="O195" i="36" s="1"/>
  <c r="G39" i="36"/>
  <c r="O38" i="36"/>
  <c r="O39" i="36" s="1"/>
  <c r="G81" i="36"/>
  <c r="O80" i="36"/>
  <c r="O81" i="36" s="1"/>
  <c r="G95" i="36"/>
  <c r="O94" i="36"/>
  <c r="O95" i="36" s="1"/>
  <c r="J110" i="36"/>
  <c r="J111" i="36" s="1"/>
  <c r="O110" i="36"/>
  <c r="O111" i="36" s="1"/>
  <c r="G155" i="36"/>
  <c r="O154" i="36"/>
  <c r="O155" i="36" s="1"/>
  <c r="G171" i="36"/>
  <c r="O170" i="36"/>
  <c r="O171" i="36" s="1"/>
  <c r="G187" i="36"/>
  <c r="O186" i="36"/>
  <c r="O187" i="36" s="1"/>
  <c r="K18" i="36"/>
  <c r="K19" i="36" s="1"/>
  <c r="K94" i="36"/>
  <c r="N94" i="36" s="1"/>
  <c r="J122" i="36"/>
  <c r="J123" i="36" s="1"/>
  <c r="K150" i="36"/>
  <c r="N150" i="36" s="1"/>
  <c r="J182" i="36"/>
  <c r="J183" i="36" s="1"/>
  <c r="G25" i="36"/>
  <c r="O24" i="36"/>
  <c r="O25" i="36" s="1"/>
  <c r="G41" i="36"/>
  <c r="O40" i="36"/>
  <c r="O41" i="36" s="1"/>
  <c r="G83" i="36"/>
  <c r="O82" i="36"/>
  <c r="O83" i="36" s="1"/>
  <c r="G97" i="36"/>
  <c r="O96" i="36"/>
  <c r="O97" i="36" s="1"/>
  <c r="G129" i="36"/>
  <c r="O128" i="36"/>
  <c r="O129" i="36" s="1"/>
  <c r="K142" i="36"/>
  <c r="N142" i="36" s="1"/>
  <c r="O142" i="36"/>
  <c r="O143" i="36" s="1"/>
  <c r="G157" i="36"/>
  <c r="O156" i="36"/>
  <c r="O157" i="36" s="1"/>
  <c r="G173" i="36"/>
  <c r="O172" i="36"/>
  <c r="O173" i="36" s="1"/>
  <c r="G189" i="36"/>
  <c r="O188" i="36"/>
  <c r="O189" i="36" s="1"/>
  <c r="G201" i="36"/>
  <c r="O200" i="36"/>
  <c r="O201" i="36" s="1"/>
  <c r="G239" i="36"/>
  <c r="J38" i="36"/>
  <c r="J39" i="36" s="1"/>
  <c r="J96" i="36"/>
  <c r="J97" i="36" s="1"/>
  <c r="J108" i="36"/>
  <c r="J109" i="36" s="1"/>
  <c r="K122" i="36"/>
  <c r="K123" i="36" s="1"/>
  <c r="K182" i="36"/>
  <c r="N182" i="36" s="1"/>
  <c r="G181" i="36"/>
  <c r="O180" i="36"/>
  <c r="O181" i="36" s="1"/>
  <c r="K42" i="36"/>
  <c r="N42" i="36" s="1"/>
  <c r="O42" i="36"/>
  <c r="O43" i="36" s="1"/>
  <c r="G99" i="36"/>
  <c r="O98" i="36"/>
  <c r="O99" i="36" s="1"/>
  <c r="G131" i="36"/>
  <c r="O130" i="36"/>
  <c r="O131" i="36" s="1"/>
  <c r="G145" i="36"/>
  <c r="O144" i="36"/>
  <c r="O145" i="36" s="1"/>
  <c r="G159" i="36"/>
  <c r="O158" i="36"/>
  <c r="O159" i="36" s="1"/>
  <c r="K174" i="36"/>
  <c r="N174" i="36" s="1"/>
  <c r="O174" i="36"/>
  <c r="O175" i="36" s="1"/>
  <c r="K202" i="36"/>
  <c r="N202" i="36" s="1"/>
  <c r="O202" i="36"/>
  <c r="O203" i="36" s="1"/>
  <c r="J10" i="36"/>
  <c r="J11" i="36" s="1"/>
  <c r="K20" i="36"/>
  <c r="K21" i="36" s="1"/>
  <c r="K40" i="36"/>
  <c r="N40" i="36" s="1"/>
  <c r="K96" i="36"/>
  <c r="K97" i="36" s="1"/>
  <c r="K110" i="36"/>
  <c r="K111" i="36" s="1"/>
  <c r="K124" i="36"/>
  <c r="N124" i="36" s="1"/>
  <c r="N125" i="36" s="1"/>
  <c r="K158" i="36"/>
  <c r="N158" i="36" s="1"/>
  <c r="J186" i="36"/>
  <c r="J187" i="36" s="1"/>
  <c r="J104" i="36"/>
  <c r="J105" i="36" s="1"/>
  <c r="G85" i="36"/>
  <c r="O84" i="36"/>
  <c r="O85" i="36" s="1"/>
  <c r="G29" i="36"/>
  <c r="O28" i="36"/>
  <c r="O29" i="36" s="1"/>
  <c r="G43" i="36"/>
  <c r="K86" i="36"/>
  <c r="N86" i="36" s="1"/>
  <c r="O86" i="36"/>
  <c r="O87" i="36" s="1"/>
  <c r="G117" i="36"/>
  <c r="O116" i="36"/>
  <c r="O117" i="36" s="1"/>
  <c r="G133" i="36"/>
  <c r="O132" i="36"/>
  <c r="O133" i="36" s="1"/>
  <c r="G147" i="36"/>
  <c r="O146" i="36"/>
  <c r="O147" i="36" s="1"/>
  <c r="G161" i="36"/>
  <c r="O160" i="36"/>
  <c r="O161" i="36" s="1"/>
  <c r="K176" i="36"/>
  <c r="K177" i="36" s="1"/>
  <c r="O176" i="36"/>
  <c r="O177" i="36" s="1"/>
  <c r="G191" i="36"/>
  <c r="G243" i="36"/>
  <c r="J24" i="36"/>
  <c r="J25" i="36" s="1"/>
  <c r="J82" i="36"/>
  <c r="J83" i="36" s="1"/>
  <c r="J98" i="36"/>
  <c r="J99" i="36" s="1"/>
  <c r="K112" i="36"/>
  <c r="J128" i="36"/>
  <c r="J129" i="36" s="1"/>
  <c r="K188" i="36"/>
  <c r="K189" i="36" s="1"/>
  <c r="G33" i="36"/>
  <c r="O32" i="36"/>
  <c r="O33" i="36" s="1"/>
  <c r="G121" i="36"/>
  <c r="O120" i="36"/>
  <c r="O121" i="36" s="1"/>
  <c r="G233" i="36"/>
  <c r="G27" i="36"/>
  <c r="O26" i="36"/>
  <c r="O27" i="36" s="1"/>
  <c r="G13" i="36"/>
  <c r="O12" i="36"/>
  <c r="O13" i="36" s="1"/>
  <c r="G15" i="36"/>
  <c r="O14" i="36"/>
  <c r="O15" i="36" s="1"/>
  <c r="G31" i="36"/>
  <c r="O30" i="36"/>
  <c r="O31" i="36" s="1"/>
  <c r="G45" i="36"/>
  <c r="O44" i="36"/>
  <c r="O45" i="36" s="1"/>
  <c r="G87" i="36"/>
  <c r="J102" i="36"/>
  <c r="J103" i="36" s="1"/>
  <c r="O102" i="36"/>
  <c r="O103" i="36" s="1"/>
  <c r="J118" i="36"/>
  <c r="J119" i="36" s="1"/>
  <c r="O118" i="36"/>
  <c r="O119" i="36" s="1"/>
  <c r="K134" i="36"/>
  <c r="O134" i="36"/>
  <c r="O135" i="36" s="1"/>
  <c r="G149" i="36"/>
  <c r="O148" i="36"/>
  <c r="O149" i="36" s="1"/>
  <c r="G163" i="36"/>
  <c r="O162" i="36"/>
  <c r="O163" i="36" s="1"/>
  <c r="G193" i="36"/>
  <c r="O192" i="36"/>
  <c r="O193" i="36" s="1"/>
  <c r="G207" i="36"/>
  <c r="O206" i="36"/>
  <c r="O207" i="36" s="1"/>
  <c r="G245" i="36"/>
  <c r="K12" i="36"/>
  <c r="K13" i="36" s="1"/>
  <c r="J26" i="36"/>
  <c r="J27" i="36" s="1"/>
  <c r="K82" i="36"/>
  <c r="N82" i="36" s="1"/>
  <c r="J116" i="36"/>
  <c r="J117" i="36" s="1"/>
  <c r="K128" i="36"/>
  <c r="N128" i="36" s="1"/>
  <c r="J168" i="36"/>
  <c r="J169" i="36" s="1"/>
  <c r="J192" i="36"/>
  <c r="J193" i="36" s="1"/>
  <c r="P272" i="35"/>
  <c r="P271" i="35"/>
  <c r="P272" i="34"/>
  <c r="P271" i="34"/>
  <c r="P820" i="23"/>
  <c r="P819" i="23"/>
  <c r="P822" i="22"/>
  <c r="P821" i="22"/>
  <c r="P822" i="21"/>
  <c r="P821" i="21"/>
  <c r="P814" i="7"/>
  <c r="P813" i="7"/>
  <c r="P816" i="1"/>
  <c r="P815" i="1"/>
  <c r="J46" i="39"/>
  <c r="J47" i="39" s="1"/>
  <c r="K108" i="39"/>
  <c r="J146" i="39"/>
  <c r="J147" i="39" s="1"/>
  <c r="J172" i="39"/>
  <c r="J173" i="39" s="1"/>
  <c r="K146" i="39"/>
  <c r="K24" i="39"/>
  <c r="J124" i="39"/>
  <c r="J125" i="39" s="1"/>
  <c r="J174" i="39"/>
  <c r="J175" i="39" s="1"/>
  <c r="G25" i="39"/>
  <c r="G125" i="39"/>
  <c r="G189" i="39"/>
  <c r="J104" i="39"/>
  <c r="J105" i="39" s="1"/>
  <c r="J16" i="39"/>
  <c r="J17" i="39" s="1"/>
  <c r="J90" i="39"/>
  <c r="J91" i="39" s="1"/>
  <c r="N140" i="39"/>
  <c r="R140" i="39" s="1"/>
  <c r="R141" i="39" s="1"/>
  <c r="J120" i="39"/>
  <c r="J121" i="39" s="1"/>
  <c r="K130" i="39"/>
  <c r="K131" i="39" s="1"/>
  <c r="J182" i="38"/>
  <c r="J183" i="38" s="1"/>
  <c r="J198" i="38"/>
  <c r="J199" i="38" s="1"/>
  <c r="K10" i="38"/>
  <c r="K11" i="38" s="1"/>
  <c r="K150" i="38"/>
  <c r="N150" i="38" s="1"/>
  <c r="K203" i="36"/>
  <c r="J34" i="36"/>
  <c r="J35" i="36" s="1"/>
  <c r="K34" i="36"/>
  <c r="N134" i="36"/>
  <c r="N135" i="36" s="1"/>
  <c r="G21" i="36"/>
  <c r="J20" i="36"/>
  <c r="J21" i="36" s="1"/>
  <c r="G35" i="36"/>
  <c r="G77" i="36"/>
  <c r="K76" i="36"/>
  <c r="J76" i="36"/>
  <c r="J77" i="36" s="1"/>
  <c r="G165" i="36"/>
  <c r="K164" i="36"/>
  <c r="J164" i="36"/>
  <c r="J165" i="36" s="1"/>
  <c r="N32" i="36"/>
  <c r="K33" i="36"/>
  <c r="N83" i="36"/>
  <c r="R82" i="36"/>
  <c r="R83" i="36" s="1"/>
  <c r="G89" i="36"/>
  <c r="K88" i="36"/>
  <c r="N88" i="36" s="1"/>
  <c r="J88" i="36"/>
  <c r="J89" i="36" s="1"/>
  <c r="G179" i="36"/>
  <c r="J178" i="36"/>
  <c r="J179" i="36" s="1"/>
  <c r="K178" i="36"/>
  <c r="N121" i="36"/>
  <c r="R120" i="36"/>
  <c r="R121" i="36" s="1"/>
  <c r="G47" i="36"/>
  <c r="K46" i="36"/>
  <c r="N46" i="36" s="1"/>
  <c r="G23" i="36"/>
  <c r="K22" i="36"/>
  <c r="N22" i="36" s="1"/>
  <c r="J22" i="36"/>
  <c r="J23" i="36" s="1"/>
  <c r="G167" i="36"/>
  <c r="K166" i="36"/>
  <c r="K167" i="36" s="1"/>
  <c r="J166" i="36"/>
  <c r="J167" i="36" s="1"/>
  <c r="G9" i="36"/>
  <c r="K8" i="36"/>
  <c r="J8" i="36"/>
  <c r="J9" i="36" s="1"/>
  <c r="K126" i="36"/>
  <c r="K127" i="36" s="1"/>
  <c r="J126" i="36"/>
  <c r="J127" i="36" s="1"/>
  <c r="G139" i="36"/>
  <c r="K138" i="36"/>
  <c r="J138" i="36"/>
  <c r="J139" i="36" s="1"/>
  <c r="G153" i="36"/>
  <c r="J152" i="36"/>
  <c r="J153" i="36" s="1"/>
  <c r="K152" i="36"/>
  <c r="K113" i="36"/>
  <c r="G11" i="36"/>
  <c r="K10" i="36"/>
  <c r="G113" i="36"/>
  <c r="J112" i="36"/>
  <c r="J113" i="36" s="1"/>
  <c r="G127" i="36"/>
  <c r="G141" i="36"/>
  <c r="J140" i="36"/>
  <c r="J141" i="36" s="1"/>
  <c r="K140" i="36"/>
  <c r="G253" i="36"/>
  <c r="L128" i="36"/>
  <c r="L129" i="36" s="1"/>
  <c r="G255" i="36"/>
  <c r="L86" i="36"/>
  <c r="L87" i="36" s="1"/>
  <c r="G101" i="36"/>
  <c r="K100" i="36"/>
  <c r="J100" i="36"/>
  <c r="J101" i="36" s="1"/>
  <c r="K190" i="36"/>
  <c r="J190" i="36"/>
  <c r="J191" i="36" s="1"/>
  <c r="G203" i="36"/>
  <c r="J202" i="36"/>
  <c r="J203" i="36" s="1"/>
  <c r="G241" i="36"/>
  <c r="K131" i="36"/>
  <c r="N130" i="36"/>
  <c r="N172" i="36"/>
  <c r="K173" i="36"/>
  <c r="G115" i="36"/>
  <c r="K114" i="36"/>
  <c r="N114" i="36" s="1"/>
  <c r="N115" i="36" s="1"/>
  <c r="J114" i="36"/>
  <c r="J115" i="36" s="1"/>
  <c r="K102" i="36"/>
  <c r="G103" i="36"/>
  <c r="G177" i="36"/>
  <c r="J176" i="36"/>
  <c r="J177" i="36" s="1"/>
  <c r="G205" i="36"/>
  <c r="K204" i="36"/>
  <c r="K205" i="36" s="1"/>
  <c r="J204" i="36"/>
  <c r="J205" i="36" s="1"/>
  <c r="J46" i="36"/>
  <c r="J47" i="36" s="1"/>
  <c r="J142" i="36"/>
  <c r="J143" i="36" s="1"/>
  <c r="K95" i="36"/>
  <c r="K118" i="36"/>
  <c r="K129" i="36"/>
  <c r="J132" i="36"/>
  <c r="J133" i="36" s="1"/>
  <c r="J144" i="36"/>
  <c r="J145" i="36" s="1"/>
  <c r="K146" i="36"/>
  <c r="K184" i="36"/>
  <c r="K185" i="36" s="1"/>
  <c r="K194" i="36"/>
  <c r="K198" i="36"/>
  <c r="N170" i="36"/>
  <c r="K36" i="36"/>
  <c r="N36" i="36" s="1"/>
  <c r="K84" i="36"/>
  <c r="G19" i="36"/>
  <c r="G111" i="36"/>
  <c r="G175" i="36"/>
  <c r="K26" i="36"/>
  <c r="K28" i="36"/>
  <c r="N28" i="36" s="1"/>
  <c r="J40" i="36"/>
  <c r="J41" i="36" s="1"/>
  <c r="J90" i="36"/>
  <c r="J91" i="36" s="1"/>
  <c r="K98" i="36"/>
  <c r="N98" i="36" s="1"/>
  <c r="Q98" i="36" s="1"/>
  <c r="Q99" i="36" s="1"/>
  <c r="K121" i="36"/>
  <c r="J124" i="36"/>
  <c r="J125" i="36" s="1"/>
  <c r="J130" i="36"/>
  <c r="J131" i="36" s="1"/>
  <c r="K132" i="36"/>
  <c r="J136" i="36"/>
  <c r="J137" i="36" s="1"/>
  <c r="K144" i="36"/>
  <c r="J172" i="36"/>
  <c r="J173" i="36" s="1"/>
  <c r="J188" i="36"/>
  <c r="J189" i="36" s="1"/>
  <c r="K192" i="36"/>
  <c r="L192" i="36" s="1"/>
  <c r="L193" i="36" s="1"/>
  <c r="K206" i="36"/>
  <c r="G79" i="36"/>
  <c r="G143" i="36"/>
  <c r="J30" i="36"/>
  <c r="J31" i="36" s="1"/>
  <c r="K38" i="36"/>
  <c r="N38" i="36" s="1"/>
  <c r="J78" i="36"/>
  <c r="J79" i="36" s="1"/>
  <c r="J80" i="36"/>
  <c r="J81" i="36" s="1"/>
  <c r="L94" i="36"/>
  <c r="L95" i="36" s="1"/>
  <c r="K108" i="36"/>
  <c r="K117" i="36"/>
  <c r="J134" i="36"/>
  <c r="J135" i="36" s="1"/>
  <c r="L150" i="36"/>
  <c r="L151" i="36" s="1"/>
  <c r="J156" i="36"/>
  <c r="J157" i="36" s="1"/>
  <c r="K162" i="36"/>
  <c r="L162" i="36" s="1"/>
  <c r="L163" i="36" s="1"/>
  <c r="K168" i="36"/>
  <c r="K186" i="36"/>
  <c r="L196" i="36"/>
  <c r="L197" i="36" s="1"/>
  <c r="J200" i="36"/>
  <c r="J201" i="36" s="1"/>
  <c r="L158" i="36"/>
  <c r="L159" i="36" s="1"/>
  <c r="G119" i="36"/>
  <c r="K30" i="36"/>
  <c r="N30" i="36" s="1"/>
  <c r="J42" i="36"/>
  <c r="J43" i="36" s="1"/>
  <c r="J44" i="36"/>
  <c r="J45" i="36" s="1"/>
  <c r="K80" i="36"/>
  <c r="N80" i="36" s="1"/>
  <c r="J92" i="36"/>
  <c r="J93" i="36" s="1"/>
  <c r="J148" i="36"/>
  <c r="J149" i="36" s="1"/>
  <c r="J154" i="36"/>
  <c r="J155" i="36" s="1"/>
  <c r="K156" i="36"/>
  <c r="J160" i="36"/>
  <c r="J161" i="36" s="1"/>
  <c r="J174" i="36"/>
  <c r="J175" i="36" s="1"/>
  <c r="J180" i="36"/>
  <c r="J181" i="36" s="1"/>
  <c r="K200" i="36"/>
  <c r="K24" i="36"/>
  <c r="J6" i="36"/>
  <c r="J7" i="36" s="1"/>
  <c r="J14" i="36"/>
  <c r="J15" i="36" s="1"/>
  <c r="K17" i="36"/>
  <c r="J36" i="36"/>
  <c r="J37" i="36" s="1"/>
  <c r="K44" i="36"/>
  <c r="N44" i="36" s="1"/>
  <c r="J84" i="36"/>
  <c r="J85" i="36" s="1"/>
  <c r="K92" i="36"/>
  <c r="J106" i="36"/>
  <c r="J107" i="36" s="1"/>
  <c r="Q120" i="36"/>
  <c r="Q121" i="36" s="1"/>
  <c r="J146" i="36"/>
  <c r="J147" i="36" s="1"/>
  <c r="K148" i="36"/>
  <c r="K154" i="36"/>
  <c r="K160" i="36"/>
  <c r="K180" i="36"/>
  <c r="J184" i="36"/>
  <c r="J185" i="36" s="1"/>
  <c r="J194" i="36"/>
  <c r="J195" i="36" s="1"/>
  <c r="I52" i="42"/>
  <c r="K38" i="39"/>
  <c r="N38" i="39" s="1"/>
  <c r="K22" i="39"/>
  <c r="L22" i="39" s="1"/>
  <c r="L23" i="39" s="1"/>
  <c r="J78" i="39"/>
  <c r="J79" i="39" s="1"/>
  <c r="J22" i="39"/>
  <c r="J23" i="39" s="1"/>
  <c r="J82" i="39"/>
  <c r="J83" i="39" s="1"/>
  <c r="L16" i="39"/>
  <c r="L17" i="39" s="1"/>
  <c r="K10" i="39"/>
  <c r="K11" i="39" s="1"/>
  <c r="K82" i="39"/>
  <c r="K83" i="39" s="1"/>
  <c r="G17" i="39"/>
  <c r="J98" i="39"/>
  <c r="J99" i="39" s="1"/>
  <c r="K98" i="39"/>
  <c r="N98" i="39" s="1"/>
  <c r="G85" i="39"/>
  <c r="K32" i="39"/>
  <c r="N32" i="39" s="1"/>
  <c r="J94" i="39"/>
  <c r="J95" i="39" s="1"/>
  <c r="G33" i="39"/>
  <c r="J84" i="39"/>
  <c r="J85" i="39" s="1"/>
  <c r="K145" i="39"/>
  <c r="N144" i="39"/>
  <c r="R144" i="39" s="1"/>
  <c r="R145" i="39" s="1"/>
  <c r="K137" i="39"/>
  <c r="N136" i="39"/>
  <c r="K129" i="39"/>
  <c r="N128" i="39"/>
  <c r="R128" i="39" s="1"/>
  <c r="R129" i="39" s="1"/>
  <c r="J12" i="39"/>
  <c r="J13" i="39" s="1"/>
  <c r="J34" i="39"/>
  <c r="J35" i="39" s="1"/>
  <c r="K78" i="39"/>
  <c r="N78" i="39" s="1"/>
  <c r="K86" i="39"/>
  <c r="K87" i="39" s="1"/>
  <c r="K94" i="39"/>
  <c r="N94" i="39" s="1"/>
  <c r="K104" i="39"/>
  <c r="K105" i="39" s="1"/>
  <c r="K112" i="39"/>
  <c r="K120" i="39"/>
  <c r="J128" i="39"/>
  <c r="J129" i="39" s="1"/>
  <c r="K138" i="39"/>
  <c r="K139" i="39" s="1"/>
  <c r="J144" i="39"/>
  <c r="J145" i="39" s="1"/>
  <c r="K200" i="39"/>
  <c r="N200" i="39" s="1"/>
  <c r="J206" i="39"/>
  <c r="J207" i="39" s="1"/>
  <c r="G13" i="39"/>
  <c r="G21" i="39"/>
  <c r="G29" i="39"/>
  <c r="G37" i="39"/>
  <c r="G45" i="39"/>
  <c r="G81" i="39"/>
  <c r="G89" i="39"/>
  <c r="G97" i="39"/>
  <c r="G129" i="39"/>
  <c r="G137" i="39"/>
  <c r="G145" i="39"/>
  <c r="G169" i="39"/>
  <c r="G177" i="39"/>
  <c r="G185" i="39"/>
  <c r="G233" i="39"/>
  <c r="K34" i="39"/>
  <c r="K35" i="39" s="1"/>
  <c r="K18" i="39"/>
  <c r="K19" i="39" s="1"/>
  <c r="K42" i="39"/>
  <c r="N42" i="39" s="1"/>
  <c r="J80" i="39"/>
  <c r="J81" i="39" s="1"/>
  <c r="J88" i="39"/>
  <c r="J89" i="39" s="1"/>
  <c r="J96" i="39"/>
  <c r="J97" i="39" s="1"/>
  <c r="J110" i="39"/>
  <c r="J111" i="39" s="1"/>
  <c r="J118" i="39"/>
  <c r="J119" i="39" s="1"/>
  <c r="J136" i="39"/>
  <c r="J137" i="39" s="1"/>
  <c r="G107" i="39"/>
  <c r="G115" i="39"/>
  <c r="G123" i="39"/>
  <c r="K36" i="39"/>
  <c r="K37" i="39" s="1"/>
  <c r="J42" i="39"/>
  <c r="J43" i="39" s="1"/>
  <c r="J102" i="39"/>
  <c r="J103" i="39" s="1"/>
  <c r="K110" i="39"/>
  <c r="K111" i="39" s="1"/>
  <c r="K118" i="39"/>
  <c r="N132" i="39"/>
  <c r="J20" i="39"/>
  <c r="J21" i="39" s="1"/>
  <c r="J44" i="39"/>
  <c r="J45" i="39" s="1"/>
  <c r="K26" i="39"/>
  <c r="L26" i="39" s="1"/>
  <c r="L27" i="39" s="1"/>
  <c r="J134" i="39"/>
  <c r="J135" i="39" s="1"/>
  <c r="J198" i="39"/>
  <c r="J199" i="39" s="1"/>
  <c r="K8" i="39"/>
  <c r="K9" i="39" s="1"/>
  <c r="J8" i="39"/>
  <c r="J9" i="39" s="1"/>
  <c r="K6" i="39"/>
  <c r="K7" i="39" s="1"/>
  <c r="L24" i="39"/>
  <c r="L25" i="39" s="1"/>
  <c r="K25" i="39"/>
  <c r="N24" i="39"/>
  <c r="Q24" i="39" s="1"/>
  <c r="Q25" i="39" s="1"/>
  <c r="N40" i="39"/>
  <c r="K41" i="39"/>
  <c r="K15" i="39"/>
  <c r="N14" i="39"/>
  <c r="K33" i="39"/>
  <c r="N10" i="39"/>
  <c r="N18" i="39"/>
  <c r="N6" i="39"/>
  <c r="K17" i="39"/>
  <c r="J30" i="39"/>
  <c r="J31" i="39" s="1"/>
  <c r="L86" i="39"/>
  <c r="L87" i="39" s="1"/>
  <c r="N100" i="39"/>
  <c r="L100" i="39"/>
  <c r="L101" i="39" s="1"/>
  <c r="R132" i="39"/>
  <c r="R133" i="39" s="1"/>
  <c r="N133" i="39"/>
  <c r="Q132" i="39"/>
  <c r="Q133" i="39" s="1"/>
  <c r="K30" i="39"/>
  <c r="N76" i="39"/>
  <c r="L76" i="39"/>
  <c r="L77" i="39" s="1"/>
  <c r="N84" i="39"/>
  <c r="L84" i="39"/>
  <c r="L85" i="39" s="1"/>
  <c r="N92" i="39"/>
  <c r="L92" i="39"/>
  <c r="L93" i="39" s="1"/>
  <c r="K101" i="39"/>
  <c r="N104" i="39"/>
  <c r="L104" i="39"/>
  <c r="L105" i="39" s="1"/>
  <c r="N106" i="39"/>
  <c r="L106" i="39"/>
  <c r="L107" i="39" s="1"/>
  <c r="N12" i="39"/>
  <c r="N16" i="39"/>
  <c r="Q16" i="39" s="1"/>
  <c r="Q17" i="39" s="1"/>
  <c r="K46" i="39"/>
  <c r="N184" i="39"/>
  <c r="K185" i="39"/>
  <c r="N90" i="39"/>
  <c r="L90" i="39"/>
  <c r="L91" i="39" s="1"/>
  <c r="N108" i="39"/>
  <c r="Q108" i="39" s="1"/>
  <c r="Q109" i="39" s="1"/>
  <c r="L108" i="39"/>
  <c r="L109" i="39" s="1"/>
  <c r="K142" i="39"/>
  <c r="J142" i="39"/>
  <c r="J143" i="39" s="1"/>
  <c r="J6" i="39"/>
  <c r="J7" i="39" s="1"/>
  <c r="J10" i="39"/>
  <c r="J11" i="39" s="1"/>
  <c r="J14" i="39"/>
  <c r="J15" i="39" s="1"/>
  <c r="J18" i="39"/>
  <c r="J19" i="39" s="1"/>
  <c r="J28" i="39"/>
  <c r="J29" i="39" s="1"/>
  <c r="J38" i="39"/>
  <c r="J39" i="39" s="1"/>
  <c r="J40" i="39"/>
  <c r="J41" i="39" s="1"/>
  <c r="K77" i="39"/>
  <c r="K85" i="39"/>
  <c r="K93" i="39"/>
  <c r="K99" i="39"/>
  <c r="N102" i="39"/>
  <c r="Q102" i="39" s="1"/>
  <c r="Q103" i="39" s="1"/>
  <c r="L102" i="39"/>
  <c r="L103" i="39" s="1"/>
  <c r="R136" i="39"/>
  <c r="R137" i="39" s="1"/>
  <c r="N137" i="39"/>
  <c r="Q136" i="39"/>
  <c r="Q137" i="39" s="1"/>
  <c r="K147" i="39"/>
  <c r="N146" i="39"/>
  <c r="N88" i="39"/>
  <c r="Q88" i="39" s="1"/>
  <c r="Q89" i="39" s="1"/>
  <c r="N96" i="39"/>
  <c r="K109" i="39"/>
  <c r="R124" i="39"/>
  <c r="R125" i="39" s="1"/>
  <c r="N125" i="39"/>
  <c r="J158" i="39"/>
  <c r="J159" i="39" s="1"/>
  <c r="K158" i="39"/>
  <c r="K116" i="39"/>
  <c r="J156" i="39"/>
  <c r="J157" i="39" s="1"/>
  <c r="K156" i="39"/>
  <c r="J178" i="39"/>
  <c r="J179" i="39" s="1"/>
  <c r="K178" i="39"/>
  <c r="J166" i="39"/>
  <c r="J167" i="39" s="1"/>
  <c r="K166" i="39"/>
  <c r="J192" i="39"/>
  <c r="J193" i="39" s="1"/>
  <c r="J202" i="39"/>
  <c r="J203" i="39" s="1"/>
  <c r="K202" i="39"/>
  <c r="L114" i="39"/>
  <c r="L115" i="39" s="1"/>
  <c r="L126" i="39"/>
  <c r="L127" i="39" s="1"/>
  <c r="L130" i="39"/>
  <c r="L131" i="39" s="1"/>
  <c r="J154" i="39"/>
  <c r="J155" i="39" s="1"/>
  <c r="K154" i="39"/>
  <c r="J164" i="39"/>
  <c r="J165" i="39" s="1"/>
  <c r="K164" i="39"/>
  <c r="K192" i="39"/>
  <c r="N114" i="39"/>
  <c r="N122" i="39"/>
  <c r="N126" i="39"/>
  <c r="N130" i="39"/>
  <c r="N134" i="39"/>
  <c r="J152" i="39"/>
  <c r="J153" i="39" s="1"/>
  <c r="K152" i="39"/>
  <c r="J176" i="39"/>
  <c r="J177" i="39" s="1"/>
  <c r="J186" i="39"/>
  <c r="J187" i="39" s="1"/>
  <c r="K186" i="39"/>
  <c r="L112" i="39"/>
  <c r="L113" i="39" s="1"/>
  <c r="K125" i="39"/>
  <c r="L144" i="39"/>
  <c r="L145" i="39" s="1"/>
  <c r="J162" i="39"/>
  <c r="J163" i="39" s="1"/>
  <c r="K162" i="39"/>
  <c r="J200" i="39"/>
  <c r="J201" i="39" s="1"/>
  <c r="K119" i="39"/>
  <c r="J150" i="39"/>
  <c r="J151" i="39" s="1"/>
  <c r="K150" i="39"/>
  <c r="J160" i="39"/>
  <c r="J161" i="39" s="1"/>
  <c r="K160" i="39"/>
  <c r="J170" i="39"/>
  <c r="J171" i="39" s="1"/>
  <c r="K170" i="39"/>
  <c r="L132" i="39"/>
  <c r="L133" i="39" s="1"/>
  <c r="L136" i="39"/>
  <c r="L137" i="39" s="1"/>
  <c r="L140" i="39"/>
  <c r="L141" i="39" s="1"/>
  <c r="J148" i="39"/>
  <c r="J149" i="39" s="1"/>
  <c r="K148" i="39"/>
  <c r="J184" i="39"/>
  <c r="J185" i="39" s="1"/>
  <c r="J194" i="39"/>
  <c r="J195" i="39" s="1"/>
  <c r="K194" i="39"/>
  <c r="K172" i="39"/>
  <c r="K180" i="39"/>
  <c r="K188" i="39"/>
  <c r="K196" i="39"/>
  <c r="N204" i="39"/>
  <c r="L204" i="39"/>
  <c r="L205" i="39" s="1"/>
  <c r="K168" i="39"/>
  <c r="K174" i="39"/>
  <c r="K182" i="39"/>
  <c r="K190" i="39"/>
  <c r="K198" i="39"/>
  <c r="K206" i="39"/>
  <c r="J194" i="38"/>
  <c r="J195" i="38" s="1"/>
  <c r="J120" i="38"/>
  <c r="J121" i="38" s="1"/>
  <c r="J192" i="38"/>
  <c r="J193" i="38" s="1"/>
  <c r="K184" i="38"/>
  <c r="J106" i="38"/>
  <c r="J107" i="38" s="1"/>
  <c r="G13" i="38"/>
  <c r="G21" i="38"/>
  <c r="G29" i="38"/>
  <c r="G97" i="38"/>
  <c r="G105" i="38"/>
  <c r="G137" i="38"/>
  <c r="G145" i="38"/>
  <c r="G153" i="38"/>
  <c r="G161" i="38"/>
  <c r="G169" i="38"/>
  <c r="G185" i="38"/>
  <c r="G233" i="38"/>
  <c r="G249" i="38"/>
  <c r="K12" i="38"/>
  <c r="K13" i="38" s="1"/>
  <c r="J114" i="38"/>
  <c r="J115" i="38" s="1"/>
  <c r="L164" i="38"/>
  <c r="L165" i="38" s="1"/>
  <c r="K170" i="38"/>
  <c r="J170" i="38"/>
  <c r="J171" i="38" s="1"/>
  <c r="J14" i="38"/>
  <c r="J15" i="38" s="1"/>
  <c r="G23" i="38"/>
  <c r="G131" i="38"/>
  <c r="G139" i="38"/>
  <c r="G155" i="38"/>
  <c r="G163" i="38"/>
  <c r="G235" i="38"/>
  <c r="G243" i="38"/>
  <c r="G251" i="38"/>
  <c r="J28" i="38"/>
  <c r="J29" i="38" s="1"/>
  <c r="L16" i="38"/>
  <c r="L17" i="38" s="1"/>
  <c r="L156" i="38"/>
  <c r="L157" i="38" s="1"/>
  <c r="J162" i="38"/>
  <c r="J163" i="38" s="1"/>
  <c r="L148" i="38"/>
  <c r="L149" i="38" s="1"/>
  <c r="K178" i="38"/>
  <c r="K179" i="38" s="1"/>
  <c r="N160" i="38"/>
  <c r="R160" i="38" s="1"/>
  <c r="R161" i="38" s="1"/>
  <c r="K105" i="38"/>
  <c r="N104" i="38"/>
  <c r="N168" i="38"/>
  <c r="K20" i="38"/>
  <c r="L20" i="38" s="1"/>
  <c r="L21" i="38" s="1"/>
  <c r="K96" i="38"/>
  <c r="K97" i="38" s="1"/>
  <c r="N156" i="38"/>
  <c r="Q156" i="38" s="1"/>
  <c r="Q157" i="38" s="1"/>
  <c r="L172" i="38"/>
  <c r="L173" i="38" s="1"/>
  <c r="J190" i="38"/>
  <c r="J191" i="38" s="1"/>
  <c r="J206" i="38"/>
  <c r="J207" i="38" s="1"/>
  <c r="J160" i="38"/>
  <c r="J161" i="38" s="1"/>
  <c r="J110" i="38"/>
  <c r="J111" i="38" s="1"/>
  <c r="J126" i="38"/>
  <c r="J127" i="38" s="1"/>
  <c r="Q8" i="38"/>
  <c r="Q9" i="38" s="1"/>
  <c r="K14" i="38"/>
  <c r="K15" i="38" s="1"/>
  <c r="J18" i="38"/>
  <c r="J19" i="38" s="1"/>
  <c r="K98" i="38"/>
  <c r="N148" i="38"/>
  <c r="K154" i="38"/>
  <c r="L154" i="38" s="1"/>
  <c r="L155" i="38" s="1"/>
  <c r="K166" i="38"/>
  <c r="K167" i="38" s="1"/>
  <c r="K176" i="38"/>
  <c r="N176" i="38" s="1"/>
  <c r="N177" i="38" s="1"/>
  <c r="J186" i="38"/>
  <c r="J187" i="38" s="1"/>
  <c r="K192" i="38"/>
  <c r="L192" i="38" s="1"/>
  <c r="L193" i="38" s="1"/>
  <c r="J202" i="38"/>
  <c r="J203" i="38" s="1"/>
  <c r="N100" i="38"/>
  <c r="J118" i="38"/>
  <c r="J119" i="38" s="1"/>
  <c r="J134" i="38"/>
  <c r="J135" i="38" s="1"/>
  <c r="J142" i="38"/>
  <c r="J143" i="38" s="1"/>
  <c r="J166" i="38"/>
  <c r="J167" i="38" s="1"/>
  <c r="J10" i="38"/>
  <c r="J11" i="38" s="1"/>
  <c r="K18" i="38"/>
  <c r="K19" i="38" s="1"/>
  <c r="J26" i="38"/>
  <c r="J27" i="38" s="1"/>
  <c r="K182" i="38"/>
  <c r="K198" i="38"/>
  <c r="K199" i="38" s="1"/>
  <c r="L22" i="38"/>
  <c r="L23" i="38" s="1"/>
  <c r="L152" i="38"/>
  <c r="L153" i="38" s="1"/>
  <c r="N164" i="38"/>
  <c r="N152" i="38"/>
  <c r="Q22" i="38"/>
  <c r="Q23" i="38" s="1"/>
  <c r="J150" i="38"/>
  <c r="J151" i="38" s="1"/>
  <c r="K158" i="38"/>
  <c r="N158" i="38" s="1"/>
  <c r="K9" i="38"/>
  <c r="R8" i="38"/>
  <c r="R9" i="38" s="1"/>
  <c r="N9" i="38"/>
  <c r="K102" i="38"/>
  <c r="J102" i="38"/>
  <c r="J103" i="38" s="1"/>
  <c r="L6" i="38"/>
  <c r="L7" i="38" s="1"/>
  <c r="L8" i="38"/>
  <c r="L9" i="38" s="1"/>
  <c r="K17" i="38"/>
  <c r="R28" i="38"/>
  <c r="R29" i="38" s="1"/>
  <c r="N173" i="38"/>
  <c r="R172" i="38"/>
  <c r="R173" i="38" s="1"/>
  <c r="L174" i="38"/>
  <c r="L175" i="38" s="1"/>
  <c r="N174" i="38"/>
  <c r="Q174" i="38" s="1"/>
  <c r="Q175" i="38" s="1"/>
  <c r="K175" i="38"/>
  <c r="N6" i="38"/>
  <c r="N10" i="38"/>
  <c r="K24" i="38"/>
  <c r="R22" i="38"/>
  <c r="R23" i="38" s="1"/>
  <c r="N162" i="38"/>
  <c r="K163" i="38"/>
  <c r="N16" i="38"/>
  <c r="K26" i="38"/>
  <c r="J101" i="38"/>
  <c r="L100" i="38"/>
  <c r="L101" i="38" s="1"/>
  <c r="K23" i="38"/>
  <c r="N94" i="38"/>
  <c r="K95" i="38"/>
  <c r="L28" i="38"/>
  <c r="L29" i="38" s="1"/>
  <c r="K29" i="38"/>
  <c r="K30" i="38"/>
  <c r="J30" i="38"/>
  <c r="J31" i="38" s="1"/>
  <c r="K32" i="38"/>
  <c r="J32" i="38"/>
  <c r="J33" i="38" s="1"/>
  <c r="K34" i="38"/>
  <c r="J34" i="38"/>
  <c r="J35" i="38" s="1"/>
  <c r="K36" i="38"/>
  <c r="J36" i="38"/>
  <c r="J37" i="38" s="1"/>
  <c r="K38" i="38"/>
  <c r="J38" i="38"/>
  <c r="J39" i="38" s="1"/>
  <c r="K40" i="38"/>
  <c r="J40" i="38"/>
  <c r="J41" i="38" s="1"/>
  <c r="K42" i="38"/>
  <c r="J42" i="38"/>
  <c r="J43" i="38" s="1"/>
  <c r="K44" i="38"/>
  <c r="J44" i="38"/>
  <c r="J45" i="38" s="1"/>
  <c r="K46" i="38"/>
  <c r="J46" i="38"/>
  <c r="J47" i="38" s="1"/>
  <c r="K76" i="38"/>
  <c r="J76" i="38"/>
  <c r="J77" i="38" s="1"/>
  <c r="K78" i="38"/>
  <c r="J78" i="38"/>
  <c r="J79" i="38" s="1"/>
  <c r="K80" i="38"/>
  <c r="J80" i="38"/>
  <c r="J81" i="38" s="1"/>
  <c r="K82" i="38"/>
  <c r="J82" i="38"/>
  <c r="J83" i="38" s="1"/>
  <c r="K84" i="38"/>
  <c r="J84" i="38"/>
  <c r="J85" i="38" s="1"/>
  <c r="K86" i="38"/>
  <c r="J86" i="38"/>
  <c r="J87" i="38" s="1"/>
  <c r="K88" i="38"/>
  <c r="J88" i="38"/>
  <c r="J89" i="38" s="1"/>
  <c r="K90" i="38"/>
  <c r="J90" i="38"/>
  <c r="J91" i="38" s="1"/>
  <c r="K92" i="38"/>
  <c r="J92" i="38"/>
  <c r="J93" i="38" s="1"/>
  <c r="R104" i="38"/>
  <c r="R105" i="38" s="1"/>
  <c r="N105" i="38"/>
  <c r="N166" i="38"/>
  <c r="J104" i="38"/>
  <c r="Q104" i="38" s="1"/>
  <c r="Q105" i="38" s="1"/>
  <c r="J98" i="38"/>
  <c r="L158" i="38"/>
  <c r="L159" i="38" s="1"/>
  <c r="K159" i="38"/>
  <c r="K106" i="38"/>
  <c r="K108" i="38"/>
  <c r="K110" i="38"/>
  <c r="K112" i="38"/>
  <c r="K114" i="38"/>
  <c r="K116" i="38"/>
  <c r="K118" i="38"/>
  <c r="K120" i="38"/>
  <c r="K122" i="38"/>
  <c r="K124" i="38"/>
  <c r="K126" i="38"/>
  <c r="K128" i="38"/>
  <c r="K130" i="38"/>
  <c r="K132" i="38"/>
  <c r="K134" i="38"/>
  <c r="K136" i="38"/>
  <c r="K138" i="38"/>
  <c r="K140" i="38"/>
  <c r="K142" i="38"/>
  <c r="K144" i="38"/>
  <c r="K146" i="38"/>
  <c r="Q164" i="38"/>
  <c r="Q165" i="38" s="1"/>
  <c r="Q172" i="38"/>
  <c r="Q173" i="38" s="1"/>
  <c r="K149" i="38"/>
  <c r="K153" i="38"/>
  <c r="K157" i="38"/>
  <c r="K161" i="38"/>
  <c r="K165" i="38"/>
  <c r="K169" i="38"/>
  <c r="K173" i="38"/>
  <c r="N178" i="38"/>
  <c r="L178" i="38"/>
  <c r="L179" i="38" s="1"/>
  <c r="N180" i="38"/>
  <c r="Q180" i="38" s="1"/>
  <c r="Q181" i="38" s="1"/>
  <c r="L180" i="38"/>
  <c r="L181" i="38" s="1"/>
  <c r="K181" i="38"/>
  <c r="N182" i="38"/>
  <c r="Q182" i="38" s="1"/>
  <c r="Q183" i="38" s="1"/>
  <c r="L182" i="38"/>
  <c r="L183" i="38" s="1"/>
  <c r="K183" i="38"/>
  <c r="N184" i="38"/>
  <c r="Q184" i="38" s="1"/>
  <c r="Q185" i="38" s="1"/>
  <c r="L184" i="38"/>
  <c r="L185" i="38" s="1"/>
  <c r="K185" i="38"/>
  <c r="N186" i="38"/>
  <c r="K187" i="38"/>
  <c r="N188" i="38"/>
  <c r="L188" i="38"/>
  <c r="L189" i="38" s="1"/>
  <c r="K189" i="38"/>
  <c r="N190" i="38"/>
  <c r="K191" i="38"/>
  <c r="N194" i="38"/>
  <c r="L194" i="38"/>
  <c r="L195" i="38" s="1"/>
  <c r="K195" i="38"/>
  <c r="N196" i="38"/>
  <c r="L196" i="38"/>
  <c r="L197" i="38" s="1"/>
  <c r="K197" i="38"/>
  <c r="N198" i="38"/>
  <c r="Q198" i="38" s="1"/>
  <c r="Q199" i="38" s="1"/>
  <c r="L198" i="38"/>
  <c r="L199" i="38" s="1"/>
  <c r="N200" i="38"/>
  <c r="Q200" i="38" s="1"/>
  <c r="Q201" i="38" s="1"/>
  <c r="L200" i="38"/>
  <c r="L201" i="38" s="1"/>
  <c r="K201" i="38"/>
  <c r="N202" i="38"/>
  <c r="K203" i="38"/>
  <c r="N204" i="38"/>
  <c r="L204" i="38"/>
  <c r="L205" i="38" s="1"/>
  <c r="K205" i="38"/>
  <c r="N206" i="38"/>
  <c r="L206" i="38"/>
  <c r="L207" i="38" s="1"/>
  <c r="K207" i="38"/>
  <c r="R186" i="37"/>
  <c r="R187" i="37" s="1"/>
  <c r="Q186" i="37"/>
  <c r="Q187" i="37" s="1"/>
  <c r="N187" i="37"/>
  <c r="N205" i="37"/>
  <c r="R204" i="37"/>
  <c r="R205" i="37" s="1"/>
  <c r="Q204" i="37"/>
  <c r="Q205" i="37" s="1"/>
  <c r="K191" i="37"/>
  <c r="L192" i="37"/>
  <c r="L193" i="37" s="1"/>
  <c r="K199" i="37"/>
  <c r="L200" i="37"/>
  <c r="L201" i="37" s="1"/>
  <c r="K189" i="37"/>
  <c r="K197" i="37"/>
  <c r="K205" i="37"/>
  <c r="Q8" i="37"/>
  <c r="Q9" i="37" s="1"/>
  <c r="N23" i="37"/>
  <c r="Q22" i="37"/>
  <c r="Q23" i="37" s="1"/>
  <c r="R22" i="37"/>
  <c r="R23" i="37" s="1"/>
  <c r="R24" i="37"/>
  <c r="R25" i="37" s="1"/>
  <c r="N25" i="37"/>
  <c r="Q24" i="37"/>
  <c r="Q25" i="37" s="1"/>
  <c r="R40" i="37"/>
  <c r="R41" i="37" s="1"/>
  <c r="R32" i="37"/>
  <c r="R33" i="37" s="1"/>
  <c r="N33" i="37"/>
  <c r="Q32" i="37"/>
  <c r="Q33" i="37" s="1"/>
  <c r="R8" i="37"/>
  <c r="R9" i="37" s="1"/>
  <c r="N9" i="37"/>
  <c r="N15" i="37"/>
  <c r="R14" i="37"/>
  <c r="R15" i="37" s="1"/>
  <c r="Q14" i="37"/>
  <c r="Q15" i="37" s="1"/>
  <c r="J107" i="37"/>
  <c r="L106" i="37"/>
  <c r="L107" i="37" s="1"/>
  <c r="N143" i="37"/>
  <c r="R142" i="37"/>
  <c r="R143" i="37" s="1"/>
  <c r="K9" i="37"/>
  <c r="L10" i="37"/>
  <c r="L11" i="37" s="1"/>
  <c r="L18" i="37"/>
  <c r="L19" i="37" s="1"/>
  <c r="K25" i="37"/>
  <c r="L26" i="37"/>
  <c r="L27" i="37" s="1"/>
  <c r="K33" i="37"/>
  <c r="L34" i="37"/>
  <c r="L35" i="37" s="1"/>
  <c r="R38" i="37"/>
  <c r="R39" i="37" s="1"/>
  <c r="N78" i="37"/>
  <c r="K79" i="37"/>
  <c r="L80" i="37"/>
  <c r="L81" i="37" s="1"/>
  <c r="K81" i="37"/>
  <c r="N110" i="37"/>
  <c r="Q110" i="37" s="1"/>
  <c r="Q111" i="37" s="1"/>
  <c r="K111" i="37"/>
  <c r="L124" i="37"/>
  <c r="L125" i="37" s="1"/>
  <c r="Q174" i="37"/>
  <c r="Q175" i="37" s="1"/>
  <c r="Q178" i="37"/>
  <c r="Q179" i="37" s="1"/>
  <c r="J123" i="37"/>
  <c r="L122" i="37"/>
  <c r="L123" i="37" s="1"/>
  <c r="N10" i="37"/>
  <c r="N18" i="37"/>
  <c r="N26" i="37"/>
  <c r="N34" i="37"/>
  <c r="Q34" i="37" s="1"/>
  <c r="Q35" i="37" s="1"/>
  <c r="Q36" i="37"/>
  <c r="Q37" i="37" s="1"/>
  <c r="N47" i="37"/>
  <c r="J91" i="37"/>
  <c r="L90" i="37"/>
  <c r="L91" i="37" s="1"/>
  <c r="N102" i="37"/>
  <c r="K103" i="37"/>
  <c r="J131" i="37"/>
  <c r="L130" i="37"/>
  <c r="L131" i="37" s="1"/>
  <c r="J139" i="37"/>
  <c r="Q142" i="37"/>
  <c r="Q143" i="37" s="1"/>
  <c r="Q146" i="37"/>
  <c r="Q147" i="37" s="1"/>
  <c r="Q150" i="37"/>
  <c r="Q151" i="37" s="1"/>
  <c r="J155" i="37"/>
  <c r="L154" i="37"/>
  <c r="L155" i="37" s="1"/>
  <c r="R156" i="37"/>
  <c r="R157" i="37" s="1"/>
  <c r="J163" i="37"/>
  <c r="L162" i="37"/>
  <c r="L163" i="37" s="1"/>
  <c r="R164" i="37"/>
  <c r="R165" i="37" s="1"/>
  <c r="Q164" i="37"/>
  <c r="Q165" i="37" s="1"/>
  <c r="J171" i="37"/>
  <c r="L170" i="37"/>
  <c r="L171" i="37" s="1"/>
  <c r="N175" i="37"/>
  <c r="R174" i="37"/>
  <c r="R175" i="37" s="1"/>
  <c r="L16" i="37"/>
  <c r="L17" i="37" s="1"/>
  <c r="L24" i="37"/>
  <c r="L25" i="37" s="1"/>
  <c r="R28" i="37"/>
  <c r="R29" i="37" s="1"/>
  <c r="L32" i="37"/>
  <c r="L33" i="37" s="1"/>
  <c r="R36" i="37"/>
  <c r="R37" i="37" s="1"/>
  <c r="R76" i="37"/>
  <c r="R77" i="37" s="1"/>
  <c r="Q78" i="37"/>
  <c r="Q79" i="37" s="1"/>
  <c r="Q80" i="37"/>
  <c r="Q81" i="37" s="1"/>
  <c r="L84" i="37"/>
  <c r="L85" i="37" s="1"/>
  <c r="N86" i="37"/>
  <c r="Q86" i="37" s="1"/>
  <c r="Q87" i="37" s="1"/>
  <c r="K87" i="37"/>
  <c r="N94" i="37"/>
  <c r="K95" i="37"/>
  <c r="L102" i="37"/>
  <c r="L103" i="37" s="1"/>
  <c r="N151" i="37"/>
  <c r="R150" i="37"/>
  <c r="R151" i="37" s="1"/>
  <c r="Q182" i="37"/>
  <c r="Q183" i="37" s="1"/>
  <c r="J13" i="37"/>
  <c r="J21" i="37"/>
  <c r="J37" i="37"/>
  <c r="L46" i="37"/>
  <c r="L47" i="37" s="1"/>
  <c r="R80" i="37"/>
  <c r="R81" i="37" s="1"/>
  <c r="L86" i="37"/>
  <c r="L87" i="37" s="1"/>
  <c r="L94" i="37"/>
  <c r="L95" i="37" s="1"/>
  <c r="L100" i="37"/>
  <c r="L101" i="37" s="1"/>
  <c r="Q106" i="37"/>
  <c r="Q107" i="37" s="1"/>
  <c r="R118" i="37"/>
  <c r="R119" i="37" s="1"/>
  <c r="Q94" i="37"/>
  <c r="Q95" i="37" s="1"/>
  <c r="Q120" i="37"/>
  <c r="Q121" i="37" s="1"/>
  <c r="R96" i="37"/>
  <c r="R97" i="37" s="1"/>
  <c r="J115" i="37"/>
  <c r="L114" i="37"/>
  <c r="L115" i="37" s="1"/>
  <c r="R120" i="37"/>
  <c r="R121" i="37" s="1"/>
  <c r="N157" i="37"/>
  <c r="N165" i="37"/>
  <c r="Q128" i="37"/>
  <c r="Q129" i="37" s="1"/>
  <c r="N183" i="37"/>
  <c r="R182" i="37"/>
  <c r="R183" i="37" s="1"/>
  <c r="K97" i="37"/>
  <c r="K105" i="37"/>
  <c r="K121" i="37"/>
  <c r="K129" i="37"/>
  <c r="K137" i="37"/>
  <c r="K145" i="37"/>
  <c r="K153" i="37"/>
  <c r="K161" i="37"/>
  <c r="K169" i="37"/>
  <c r="K177" i="37"/>
  <c r="K185" i="37"/>
  <c r="K119" i="37"/>
  <c r="K127" i="37"/>
  <c r="K143" i="37"/>
  <c r="K151" i="37"/>
  <c r="K159" i="37"/>
  <c r="K167" i="37"/>
  <c r="K175" i="37"/>
  <c r="K183" i="37"/>
  <c r="L174" i="37"/>
  <c r="L175" i="37" s="1"/>
  <c r="L182" i="37"/>
  <c r="L183" i="37" s="1"/>
  <c r="R6" i="37"/>
  <c r="R7" i="37" s="1"/>
  <c r="K7" i="37"/>
  <c r="N197" i="36"/>
  <c r="R196" i="36"/>
  <c r="R197" i="36" s="1"/>
  <c r="Q196" i="36"/>
  <c r="Q197" i="36" s="1"/>
  <c r="L194" i="36"/>
  <c r="L195" i="36" s="1"/>
  <c r="K197" i="36"/>
  <c r="N159" i="36"/>
  <c r="N151" i="36"/>
  <c r="R150" i="36"/>
  <c r="R151" i="36" s="1"/>
  <c r="N183" i="36"/>
  <c r="N175" i="36"/>
  <c r="R174" i="36"/>
  <c r="R175" i="36" s="1"/>
  <c r="Q150" i="36"/>
  <c r="Q151" i="36" s="1"/>
  <c r="L122" i="36"/>
  <c r="L123" i="36" s="1"/>
  <c r="L170" i="36"/>
  <c r="L171" i="36" s="1"/>
  <c r="L178" i="36"/>
  <c r="L179" i="36" s="1"/>
  <c r="K119" i="36"/>
  <c r="K135" i="36"/>
  <c r="K143" i="36"/>
  <c r="K151" i="36"/>
  <c r="K159" i="36"/>
  <c r="K175" i="36"/>
  <c r="K183" i="36"/>
  <c r="L182" i="36"/>
  <c r="L183" i="36" s="1"/>
  <c r="N17" i="36"/>
  <c r="N117" i="36"/>
  <c r="L10" i="36"/>
  <c r="L11" i="36" s="1"/>
  <c r="R14" i="36"/>
  <c r="R15" i="36" s="1"/>
  <c r="Q32" i="36"/>
  <c r="Q33" i="36" s="1"/>
  <c r="N33" i="36"/>
  <c r="R32" i="36"/>
  <c r="R33" i="36" s="1"/>
  <c r="N20" i="36"/>
  <c r="Q20" i="36" s="1"/>
  <c r="Q21" i="36" s="1"/>
  <c r="Q38" i="36"/>
  <c r="Q39" i="36" s="1"/>
  <c r="Q82" i="36"/>
  <c r="Q83" i="36" s="1"/>
  <c r="N104" i="36"/>
  <c r="Q104" i="36" s="1"/>
  <c r="Q105" i="36" s="1"/>
  <c r="N112" i="36"/>
  <c r="K15" i="36"/>
  <c r="K31" i="36"/>
  <c r="L32" i="36"/>
  <c r="L33" i="36" s="1"/>
  <c r="K83" i="36"/>
  <c r="K99" i="36"/>
  <c r="K107" i="36"/>
  <c r="L116" i="36"/>
  <c r="L117" i="36" s="1"/>
  <c r="Q94" i="36"/>
  <c r="Q95" i="36" s="1"/>
  <c r="L22" i="36"/>
  <c r="L23" i="36" s="1"/>
  <c r="L82" i="36"/>
  <c r="L83" i="36" s="1"/>
  <c r="L114" i="36"/>
  <c r="L115" i="36" s="1"/>
  <c r="N7" i="36"/>
  <c r="R6" i="36"/>
  <c r="R7" i="36" s="1"/>
  <c r="K7" i="36"/>
  <c r="P183" i="35"/>
  <c r="P181" i="35"/>
  <c r="P179" i="35"/>
  <c r="P177" i="35"/>
  <c r="P175" i="35"/>
  <c r="P173" i="35"/>
  <c r="P171" i="35"/>
  <c r="P169" i="35"/>
  <c r="P167" i="35"/>
  <c r="P165" i="35"/>
  <c r="P163" i="35"/>
  <c r="P161" i="35"/>
  <c r="P159" i="35"/>
  <c r="P157" i="35"/>
  <c r="P155" i="35"/>
  <c r="P153" i="35"/>
  <c r="P151" i="35"/>
  <c r="P149" i="35"/>
  <c r="P147" i="35"/>
  <c r="P145" i="35"/>
  <c r="P143" i="35"/>
  <c r="P141" i="35"/>
  <c r="P139" i="35"/>
  <c r="P137" i="35"/>
  <c r="P135" i="35"/>
  <c r="P133" i="35"/>
  <c r="P131" i="35"/>
  <c r="P129" i="35"/>
  <c r="P127" i="35"/>
  <c r="P125" i="35"/>
  <c r="P123" i="35"/>
  <c r="P121" i="35"/>
  <c r="P119" i="35"/>
  <c r="G254" i="35"/>
  <c r="G252" i="35"/>
  <c r="G250" i="35"/>
  <c r="G248" i="35"/>
  <c r="G246" i="35"/>
  <c r="G244" i="35"/>
  <c r="G242" i="35"/>
  <c r="G240" i="35"/>
  <c r="G238" i="35"/>
  <c r="G236" i="35"/>
  <c r="G234" i="35"/>
  <c r="G232" i="35"/>
  <c r="G206" i="35"/>
  <c r="O206" i="35" s="1"/>
  <c r="O207" i="35" s="1"/>
  <c r="G204" i="35"/>
  <c r="G202" i="35"/>
  <c r="G200" i="35"/>
  <c r="J200" i="35" s="1"/>
  <c r="J201" i="35" s="1"/>
  <c r="G198" i="35"/>
  <c r="J198" i="35" s="1"/>
  <c r="J199" i="35" s="1"/>
  <c r="G196" i="35"/>
  <c r="G194" i="35"/>
  <c r="G192" i="35"/>
  <c r="G190" i="35"/>
  <c r="G188" i="35"/>
  <c r="J188" i="35" s="1"/>
  <c r="J189" i="35" s="1"/>
  <c r="G186" i="35"/>
  <c r="G184" i="35"/>
  <c r="O184" i="35" s="1"/>
  <c r="O185" i="35" s="1"/>
  <c r="G182" i="35"/>
  <c r="O182" i="35" s="1"/>
  <c r="O183" i="35" s="1"/>
  <c r="G181" i="35"/>
  <c r="G180" i="35"/>
  <c r="G178" i="35"/>
  <c r="G176" i="35"/>
  <c r="G174" i="35"/>
  <c r="G172" i="35"/>
  <c r="G170" i="35"/>
  <c r="O170" i="35" s="1"/>
  <c r="O171" i="35" s="1"/>
  <c r="G168" i="35"/>
  <c r="O168" i="35" s="1"/>
  <c r="O169" i="35" s="1"/>
  <c r="G166" i="35"/>
  <c r="G164" i="35"/>
  <c r="G162" i="35"/>
  <c r="J162" i="35" s="1"/>
  <c r="G160" i="35"/>
  <c r="G158" i="35"/>
  <c r="O158" i="35" s="1"/>
  <c r="O159" i="35" s="1"/>
  <c r="G156" i="35"/>
  <c r="O156" i="35" s="1"/>
  <c r="O157" i="35" s="1"/>
  <c r="G154" i="35"/>
  <c r="G152" i="35"/>
  <c r="G150" i="35"/>
  <c r="K150" i="35" s="1"/>
  <c r="G148" i="35"/>
  <c r="G146" i="35"/>
  <c r="O146" i="35" s="1"/>
  <c r="O147" i="35" s="1"/>
  <c r="G144" i="35"/>
  <c r="O144" i="35" s="1"/>
  <c r="O145" i="35" s="1"/>
  <c r="G142" i="35"/>
  <c r="O142" i="35" s="1"/>
  <c r="O143" i="35" s="1"/>
  <c r="G140" i="35"/>
  <c r="G138" i="35"/>
  <c r="K138" i="35" s="1"/>
  <c r="G136" i="35"/>
  <c r="K136" i="35" s="1"/>
  <c r="G134" i="35"/>
  <c r="K134" i="35" s="1"/>
  <c r="K135" i="35" s="1"/>
  <c r="G132" i="35"/>
  <c r="G130" i="35"/>
  <c r="O130" i="35" s="1"/>
  <c r="O131" i="35" s="1"/>
  <c r="G128" i="35"/>
  <c r="G126" i="35"/>
  <c r="G124" i="35"/>
  <c r="G122" i="35"/>
  <c r="J122" i="35" s="1"/>
  <c r="J123" i="35" s="1"/>
  <c r="G120" i="35"/>
  <c r="O120" i="35" s="1"/>
  <c r="O121" i="35" s="1"/>
  <c r="G118" i="35"/>
  <c r="P117" i="35"/>
  <c r="I117" i="35"/>
  <c r="H117" i="35"/>
  <c r="G116" i="35"/>
  <c r="P115" i="35"/>
  <c r="I115" i="35"/>
  <c r="H115" i="35"/>
  <c r="G114" i="35"/>
  <c r="P113" i="35"/>
  <c r="I113" i="35"/>
  <c r="H113" i="35"/>
  <c r="G112" i="35"/>
  <c r="P111" i="35"/>
  <c r="I111" i="35"/>
  <c r="H111" i="35"/>
  <c r="G110" i="35"/>
  <c r="P109" i="35"/>
  <c r="I109" i="35"/>
  <c r="H109" i="35"/>
  <c r="G108" i="35"/>
  <c r="K108" i="35" s="1"/>
  <c r="K109" i="35" s="1"/>
  <c r="P107" i="35"/>
  <c r="I107" i="35"/>
  <c r="H107" i="35"/>
  <c r="G106" i="35"/>
  <c r="P105" i="35"/>
  <c r="I105" i="35"/>
  <c r="H105" i="35"/>
  <c r="G104" i="35"/>
  <c r="P103" i="35"/>
  <c r="I103" i="35"/>
  <c r="H103" i="35"/>
  <c r="G102" i="35"/>
  <c r="P101" i="35"/>
  <c r="I101" i="35"/>
  <c r="H101" i="35"/>
  <c r="G100" i="35"/>
  <c r="P99" i="35"/>
  <c r="I99" i="35"/>
  <c r="H99" i="35"/>
  <c r="G98" i="35"/>
  <c r="O98" i="35" s="1"/>
  <c r="O99" i="35" s="1"/>
  <c r="P97" i="35"/>
  <c r="I97" i="35"/>
  <c r="H97" i="35"/>
  <c r="G96" i="35"/>
  <c r="P95" i="35"/>
  <c r="I95" i="35"/>
  <c r="H95" i="35"/>
  <c r="G94" i="35"/>
  <c r="P93" i="35"/>
  <c r="I93" i="35"/>
  <c r="H93" i="35"/>
  <c r="G92" i="35"/>
  <c r="O92" i="35" s="1"/>
  <c r="O93" i="35" s="1"/>
  <c r="P91" i="35"/>
  <c r="I91" i="35"/>
  <c r="H91" i="35"/>
  <c r="G90" i="35"/>
  <c r="P89" i="35"/>
  <c r="I89" i="35"/>
  <c r="H89" i="35"/>
  <c r="G88" i="35"/>
  <c r="P87" i="35"/>
  <c r="I87" i="35"/>
  <c r="H87" i="35"/>
  <c r="K86" i="35"/>
  <c r="G86" i="35"/>
  <c r="P85" i="35"/>
  <c r="I85" i="35"/>
  <c r="H85" i="35"/>
  <c r="G84" i="35"/>
  <c r="O84" i="35" s="1"/>
  <c r="O85" i="35" s="1"/>
  <c r="P83" i="35"/>
  <c r="I83" i="35"/>
  <c r="H83" i="35"/>
  <c r="G82" i="35"/>
  <c r="O82" i="35" s="1"/>
  <c r="O83" i="35" s="1"/>
  <c r="P81" i="35"/>
  <c r="I81" i="35"/>
  <c r="H81" i="35"/>
  <c r="G80" i="35"/>
  <c r="P79" i="35"/>
  <c r="I79" i="35"/>
  <c r="H79" i="35"/>
  <c r="G78" i="35"/>
  <c r="P77" i="35"/>
  <c r="I77" i="35"/>
  <c r="H77" i="35"/>
  <c r="J76" i="35"/>
  <c r="J77" i="35" s="1"/>
  <c r="G76" i="35"/>
  <c r="K76" i="35" s="1"/>
  <c r="P47" i="35"/>
  <c r="I47" i="35"/>
  <c r="H47" i="35"/>
  <c r="G46" i="35"/>
  <c r="O46" i="35" s="1"/>
  <c r="O47" i="35" s="1"/>
  <c r="P45" i="35"/>
  <c r="I45" i="35"/>
  <c r="H45" i="35"/>
  <c r="G44" i="35"/>
  <c r="P43" i="35"/>
  <c r="I43" i="35"/>
  <c r="H43" i="35"/>
  <c r="G42" i="35"/>
  <c r="O42" i="35" s="1"/>
  <c r="O43" i="35" s="1"/>
  <c r="P41" i="35"/>
  <c r="I41" i="35"/>
  <c r="H41" i="35"/>
  <c r="G40" i="35"/>
  <c r="P39" i="35"/>
  <c r="I39" i="35"/>
  <c r="H39" i="35"/>
  <c r="G38" i="35"/>
  <c r="P37" i="35"/>
  <c r="I37" i="35"/>
  <c r="H37" i="35"/>
  <c r="G36" i="35"/>
  <c r="P35" i="35"/>
  <c r="I35" i="35"/>
  <c r="H35" i="35"/>
  <c r="G34" i="35"/>
  <c r="P33" i="35"/>
  <c r="I33" i="35"/>
  <c r="H33" i="35"/>
  <c r="G32" i="35"/>
  <c r="K32" i="35" s="1"/>
  <c r="P31" i="35"/>
  <c r="I31" i="35"/>
  <c r="H31" i="35"/>
  <c r="G30" i="35"/>
  <c r="P29" i="35"/>
  <c r="I29" i="35"/>
  <c r="H29" i="35"/>
  <c r="G28" i="35"/>
  <c r="O28" i="35" s="1"/>
  <c r="O29" i="35" s="1"/>
  <c r="P27" i="35"/>
  <c r="I27" i="35"/>
  <c r="H27" i="35"/>
  <c r="G26" i="35"/>
  <c r="P25" i="35"/>
  <c r="I25" i="35"/>
  <c r="H25" i="35"/>
  <c r="G24" i="35"/>
  <c r="P23" i="35"/>
  <c r="I23" i="35"/>
  <c r="H23" i="35"/>
  <c r="G22" i="35"/>
  <c r="P21" i="35"/>
  <c r="I21" i="35"/>
  <c r="H21" i="35"/>
  <c r="G20" i="35"/>
  <c r="P19" i="35"/>
  <c r="I19" i="35"/>
  <c r="H19" i="35"/>
  <c r="G18" i="35"/>
  <c r="O18" i="35" s="1"/>
  <c r="O19" i="35" s="1"/>
  <c r="P17" i="35"/>
  <c r="I17" i="35"/>
  <c r="H17" i="35"/>
  <c r="G16" i="35"/>
  <c r="O16" i="35" s="1"/>
  <c r="O17" i="35" s="1"/>
  <c r="P15" i="35"/>
  <c r="I15" i="35"/>
  <c r="H15" i="35"/>
  <c r="G14" i="35"/>
  <c r="P13" i="35"/>
  <c r="I13" i="35"/>
  <c r="H13" i="35"/>
  <c r="G12" i="35"/>
  <c r="P11" i="35"/>
  <c r="I11" i="35"/>
  <c r="H11" i="35"/>
  <c r="G10" i="35"/>
  <c r="P9" i="35"/>
  <c r="I9" i="35"/>
  <c r="H9" i="35"/>
  <c r="J8" i="35"/>
  <c r="J9" i="35" s="1"/>
  <c r="G8" i="35"/>
  <c r="O8" i="35" s="1"/>
  <c r="O9" i="35" s="1"/>
  <c r="P7" i="35"/>
  <c r="I7" i="35"/>
  <c r="H7" i="35"/>
  <c r="G6" i="35"/>
  <c r="O6" i="35" s="1"/>
  <c r="O7" i="35" s="1"/>
  <c r="O206" i="34"/>
  <c r="O204" i="34"/>
  <c r="O205" i="34" s="1"/>
  <c r="O202" i="34"/>
  <c r="O203" i="34" s="1"/>
  <c r="O200" i="34"/>
  <c r="O201" i="34" s="1"/>
  <c r="O198" i="34"/>
  <c r="O196" i="34"/>
  <c r="O194" i="34"/>
  <c r="O195" i="34" s="1"/>
  <c r="O192" i="34"/>
  <c r="O190" i="34"/>
  <c r="O191" i="34" s="1"/>
  <c r="O188" i="34"/>
  <c r="O186" i="34"/>
  <c r="O187" i="34" s="1"/>
  <c r="O184" i="34"/>
  <c r="O185" i="34" s="1"/>
  <c r="P183" i="34"/>
  <c r="O182" i="34"/>
  <c r="P181" i="34"/>
  <c r="O180" i="34"/>
  <c r="O181" i="34" s="1"/>
  <c r="P179" i="34"/>
  <c r="O178" i="34"/>
  <c r="P177" i="34"/>
  <c r="O176" i="34"/>
  <c r="P175" i="34"/>
  <c r="O174" i="34"/>
  <c r="O175" i="34" s="1"/>
  <c r="P173" i="34"/>
  <c r="O172" i="34"/>
  <c r="O173" i="34" s="1"/>
  <c r="P171" i="34"/>
  <c r="O170" i="34"/>
  <c r="O171" i="34" s="1"/>
  <c r="P169" i="34"/>
  <c r="O168" i="34"/>
  <c r="O169" i="34" s="1"/>
  <c r="P167" i="34"/>
  <c r="O166" i="34"/>
  <c r="P165" i="34"/>
  <c r="O164" i="34"/>
  <c r="O165" i="34" s="1"/>
  <c r="P163" i="34"/>
  <c r="O162" i="34"/>
  <c r="O163" i="34" s="1"/>
  <c r="P161" i="34"/>
  <c r="O160" i="34"/>
  <c r="P159" i="34"/>
  <c r="O158" i="34"/>
  <c r="P157" i="34"/>
  <c r="O156" i="34"/>
  <c r="O157" i="34" s="1"/>
  <c r="P155" i="34"/>
  <c r="O154" i="34"/>
  <c r="O155" i="34" s="1"/>
  <c r="P153" i="34"/>
  <c r="O152" i="34"/>
  <c r="O153" i="34" s="1"/>
  <c r="P151" i="34"/>
  <c r="O150" i="34"/>
  <c r="P149" i="34"/>
  <c r="O148" i="34"/>
  <c r="O149" i="34" s="1"/>
  <c r="P147" i="34"/>
  <c r="O146" i="34"/>
  <c r="P145" i="34"/>
  <c r="O144" i="34"/>
  <c r="P143" i="34"/>
  <c r="O142" i="34"/>
  <c r="O143" i="34" s="1"/>
  <c r="P141" i="34"/>
  <c r="O140" i="34"/>
  <c r="O141" i="34" s="1"/>
  <c r="P139" i="34"/>
  <c r="O138" i="34"/>
  <c r="P137" i="34"/>
  <c r="O136" i="34"/>
  <c r="O137" i="34" s="1"/>
  <c r="P135" i="34"/>
  <c r="O134" i="34"/>
  <c r="P133" i="34"/>
  <c r="O132" i="34"/>
  <c r="O133" i="34" s="1"/>
  <c r="P131" i="34"/>
  <c r="O130" i="34"/>
  <c r="O131" i="34" s="1"/>
  <c r="P129" i="34"/>
  <c r="O128" i="34"/>
  <c r="P127" i="34"/>
  <c r="O126" i="34"/>
  <c r="P125" i="34"/>
  <c r="O124" i="34"/>
  <c r="O125" i="34" s="1"/>
  <c r="P123" i="34"/>
  <c r="O122" i="34"/>
  <c r="O123" i="34" s="1"/>
  <c r="P121" i="34"/>
  <c r="O120" i="34"/>
  <c r="O121" i="34" s="1"/>
  <c r="P119" i="34"/>
  <c r="O118" i="34"/>
  <c r="G278" i="34"/>
  <c r="G276" i="34"/>
  <c r="G274" i="34"/>
  <c r="G272" i="34"/>
  <c r="G270" i="34"/>
  <c r="G268" i="34"/>
  <c r="G242" i="34"/>
  <c r="G243" i="34" s="1"/>
  <c r="G240" i="34"/>
  <c r="G241" i="34" s="1"/>
  <c r="G238" i="34"/>
  <c r="G239" i="34" s="1"/>
  <c r="G236" i="34"/>
  <c r="G237" i="34" s="1"/>
  <c r="G234" i="34"/>
  <c r="G235" i="34" s="1"/>
  <c r="G232" i="34"/>
  <c r="G206" i="34"/>
  <c r="G207" i="34" s="1"/>
  <c r="G204" i="34"/>
  <c r="G205" i="34" s="1"/>
  <c r="G202" i="34"/>
  <c r="G203" i="34" s="1"/>
  <c r="G200" i="34"/>
  <c r="G201" i="34" s="1"/>
  <c r="G198" i="34"/>
  <c r="G199" i="34" s="1"/>
  <c r="G196" i="34"/>
  <c r="G197" i="34" s="1"/>
  <c r="G194" i="34"/>
  <c r="G195" i="34" s="1"/>
  <c r="G192" i="34"/>
  <c r="G190" i="34"/>
  <c r="G191" i="34" s="1"/>
  <c r="G188" i="34"/>
  <c r="G189" i="34" s="1"/>
  <c r="G186" i="34"/>
  <c r="G187" i="34" s="1"/>
  <c r="G184" i="34"/>
  <c r="G185" i="34" s="1"/>
  <c r="G182" i="34"/>
  <c r="G183" i="34" s="1"/>
  <c r="G180" i="34"/>
  <c r="G181" i="34" s="1"/>
  <c r="G178" i="34"/>
  <c r="G179" i="34" s="1"/>
  <c r="G176" i="34"/>
  <c r="K176" i="34" s="1"/>
  <c r="G174" i="34"/>
  <c r="G175" i="34" s="1"/>
  <c r="G172" i="34"/>
  <c r="G173" i="34" s="1"/>
  <c r="G170" i="34"/>
  <c r="G171" i="34" s="1"/>
  <c r="G168" i="34"/>
  <c r="G169" i="34" s="1"/>
  <c r="G166" i="34"/>
  <c r="G167" i="34" s="1"/>
  <c r="G164" i="34"/>
  <c r="G165" i="34" s="1"/>
  <c r="G162" i="34"/>
  <c r="G163" i="34" s="1"/>
  <c r="G160" i="34"/>
  <c r="G158" i="34"/>
  <c r="G159" i="34" s="1"/>
  <c r="G156" i="34"/>
  <c r="G157" i="34" s="1"/>
  <c r="G154" i="34"/>
  <c r="G155" i="34" s="1"/>
  <c r="G152" i="34"/>
  <c r="G153" i="34" s="1"/>
  <c r="G150" i="34"/>
  <c r="G151" i="34" s="1"/>
  <c r="G148" i="34"/>
  <c r="G149" i="34" s="1"/>
  <c r="G146" i="34"/>
  <c r="G147" i="34" s="1"/>
  <c r="G144" i="34"/>
  <c r="G142" i="34"/>
  <c r="G143" i="34" s="1"/>
  <c r="G140" i="34"/>
  <c r="G141" i="34" s="1"/>
  <c r="G138" i="34"/>
  <c r="G139" i="34" s="1"/>
  <c r="G136" i="34"/>
  <c r="G137" i="34" s="1"/>
  <c r="G134" i="34"/>
  <c r="G135" i="34" s="1"/>
  <c r="G132" i="34"/>
  <c r="G133" i="34" s="1"/>
  <c r="G130" i="34"/>
  <c r="G131" i="34" s="1"/>
  <c r="G128" i="34"/>
  <c r="G126" i="34"/>
  <c r="G127" i="34" s="1"/>
  <c r="G124" i="34"/>
  <c r="G125" i="34" s="1"/>
  <c r="G122" i="34"/>
  <c r="G123" i="34" s="1"/>
  <c r="G120" i="34"/>
  <c r="G121" i="34" s="1"/>
  <c r="P278" i="39" l="1"/>
  <c r="P277" i="39"/>
  <c r="Q104" i="39"/>
  <c r="Q105" i="39" s="1"/>
  <c r="L12" i="39"/>
  <c r="L13" i="39" s="1"/>
  <c r="N20" i="39"/>
  <c r="Q90" i="39"/>
  <c r="Q91" i="39" s="1"/>
  <c r="N28" i="39"/>
  <c r="N34" i="39"/>
  <c r="Q12" i="39"/>
  <c r="Q13" i="39" s="1"/>
  <c r="L146" i="39"/>
  <c r="L147" i="39" s="1"/>
  <c r="L122" i="39"/>
  <c r="L123" i="39" s="1"/>
  <c r="N86" i="39"/>
  <c r="Q86" i="39" s="1"/>
  <c r="Q87" i="39" s="1"/>
  <c r="L32" i="39"/>
  <c r="L33" i="39" s="1"/>
  <c r="Q78" i="39"/>
  <c r="Q79" i="39" s="1"/>
  <c r="K201" i="39"/>
  <c r="K23" i="39"/>
  <c r="Q144" i="39"/>
  <c r="Q145" i="39" s="1"/>
  <c r="N22" i="39"/>
  <c r="Q22" i="39" s="1"/>
  <c r="Q23" i="39" s="1"/>
  <c r="N145" i="39"/>
  <c r="L80" i="39"/>
  <c r="L81" i="39" s="1"/>
  <c r="N8" i="39"/>
  <c r="N80" i="39"/>
  <c r="L98" i="39"/>
  <c r="L99" i="39" s="1"/>
  <c r="K177" i="39"/>
  <c r="Q124" i="39"/>
  <c r="Q125" i="39" s="1"/>
  <c r="Q98" i="39"/>
  <c r="Q99" i="39" s="1"/>
  <c r="N44" i="39"/>
  <c r="Q44" i="39" s="1"/>
  <c r="Q45" i="39" s="1"/>
  <c r="Q140" i="39"/>
  <c r="Q141" i="39" s="1"/>
  <c r="Q100" i="39"/>
  <c r="Q101" i="39" s="1"/>
  <c r="P278" i="37"/>
  <c r="P277" i="37"/>
  <c r="Q156" i="37"/>
  <c r="Q157" i="37" s="1"/>
  <c r="J147" i="37"/>
  <c r="Q16" i="37"/>
  <c r="Q17" i="37" s="1"/>
  <c r="N114" i="37"/>
  <c r="L142" i="37"/>
  <c r="L143" i="37" s="1"/>
  <c r="L20" i="37"/>
  <c r="L21" i="37" s="1"/>
  <c r="N88" i="37"/>
  <c r="K89" i="37"/>
  <c r="L40" i="37"/>
  <c r="L41" i="37" s="1"/>
  <c r="Q76" i="37"/>
  <c r="Q77" i="37" s="1"/>
  <c r="Q40" i="37"/>
  <c r="Q41" i="37" s="1"/>
  <c r="Q154" i="37"/>
  <c r="Q155" i="37" s="1"/>
  <c r="K17" i="37"/>
  <c r="L126" i="37"/>
  <c r="L127" i="37" s="1"/>
  <c r="R126" i="37"/>
  <c r="R127" i="37" s="1"/>
  <c r="Q126" i="37"/>
  <c r="Q127" i="37" s="1"/>
  <c r="K41" i="37"/>
  <c r="N17" i="37"/>
  <c r="L136" i="37"/>
  <c r="L137" i="37" s="1"/>
  <c r="Q118" i="37"/>
  <c r="Q119" i="37" s="1"/>
  <c r="Q102" i="37"/>
  <c r="Q103" i="37" s="1"/>
  <c r="R20" i="37"/>
  <c r="R21" i="37" s="1"/>
  <c r="Q20" i="37"/>
  <c r="Q21" i="37" s="1"/>
  <c r="L76" i="37"/>
  <c r="L77" i="37" s="1"/>
  <c r="N134" i="37"/>
  <c r="L134" i="37"/>
  <c r="L135" i="37" s="1"/>
  <c r="N180" i="37"/>
  <c r="K181" i="37"/>
  <c r="L180" i="37"/>
  <c r="L181" i="37" s="1"/>
  <c r="N194" i="37"/>
  <c r="Q194" i="37" s="1"/>
  <c r="Q195" i="37" s="1"/>
  <c r="K195" i="37"/>
  <c r="L194" i="37"/>
  <c r="L195" i="37" s="1"/>
  <c r="N140" i="37"/>
  <c r="K141" i="37"/>
  <c r="L140" i="37"/>
  <c r="L141" i="37" s="1"/>
  <c r="K83" i="37"/>
  <c r="N82" i="37"/>
  <c r="N161" i="37"/>
  <c r="R160" i="37"/>
  <c r="R161" i="37" s="1"/>
  <c r="N42" i="37"/>
  <c r="Q42" i="37" s="1"/>
  <c r="Q43" i="37" s="1"/>
  <c r="J179" i="37"/>
  <c r="Q18" i="37"/>
  <c r="Q19" i="37" s="1"/>
  <c r="K193" i="37"/>
  <c r="N192" i="37"/>
  <c r="N116" i="37"/>
  <c r="L116" i="37"/>
  <c r="L117" i="37" s="1"/>
  <c r="K117" i="37"/>
  <c r="L206" i="37"/>
  <c r="L207" i="37" s="1"/>
  <c r="N206" i="37"/>
  <c r="N162" i="37"/>
  <c r="K163" i="37"/>
  <c r="O137" i="37"/>
  <c r="Q136" i="37"/>
  <c r="Q137" i="37" s="1"/>
  <c r="O199" i="37"/>
  <c r="L12" i="37"/>
  <c r="L13" i="37" s="1"/>
  <c r="L156" i="37"/>
  <c r="L157" i="37" s="1"/>
  <c r="L112" i="37"/>
  <c r="L113" i="37" s="1"/>
  <c r="N112" i="37"/>
  <c r="N201" i="37"/>
  <c r="R200" i="37"/>
  <c r="R201" i="37" s="1"/>
  <c r="K113" i="37"/>
  <c r="L82" i="37"/>
  <c r="L83" i="37" s="1"/>
  <c r="N98" i="37"/>
  <c r="K99" i="37"/>
  <c r="L108" i="37"/>
  <c r="L109" i="37" s="1"/>
  <c r="J109" i="37"/>
  <c r="O97" i="37"/>
  <c r="Q96" i="37"/>
  <c r="Q97" i="37" s="1"/>
  <c r="O169" i="37"/>
  <c r="Q168" i="37"/>
  <c r="Q169" i="37" s="1"/>
  <c r="L152" i="37"/>
  <c r="L153" i="37" s="1"/>
  <c r="Q46" i="37"/>
  <c r="Q47" i="37" s="1"/>
  <c r="R46" i="37"/>
  <c r="R47" i="37" s="1"/>
  <c r="N138" i="37"/>
  <c r="K139" i="37"/>
  <c r="K123" i="37"/>
  <c r="N122" i="37"/>
  <c r="Q28" i="37"/>
  <c r="Q29" i="37" s="1"/>
  <c r="L42" i="37"/>
  <c r="L43" i="37" s="1"/>
  <c r="K171" i="37"/>
  <c r="N170" i="37"/>
  <c r="O153" i="37"/>
  <c r="Q152" i="37"/>
  <c r="Q153" i="37" s="1"/>
  <c r="N188" i="37"/>
  <c r="L188" i="37"/>
  <c r="L189" i="37" s="1"/>
  <c r="O7" i="37"/>
  <c r="Q6" i="37"/>
  <c r="Q7" i="37" s="1"/>
  <c r="N172" i="37"/>
  <c r="K173" i="37"/>
  <c r="L172" i="37"/>
  <c r="L173" i="37" s="1"/>
  <c r="L104" i="37"/>
  <c r="L105" i="37" s="1"/>
  <c r="N104" i="37"/>
  <c r="N30" i="37"/>
  <c r="K31" i="37"/>
  <c r="L30" i="37"/>
  <c r="L31" i="37" s="1"/>
  <c r="L38" i="37"/>
  <c r="L39" i="37" s="1"/>
  <c r="N124" i="37"/>
  <c r="K125" i="37"/>
  <c r="N196" i="37"/>
  <c r="L196" i="37"/>
  <c r="L197" i="37" s="1"/>
  <c r="N155" i="37"/>
  <c r="R154" i="37"/>
  <c r="R155" i="37" s="1"/>
  <c r="N147" i="37"/>
  <c r="R146" i="37"/>
  <c r="R147" i="37" s="1"/>
  <c r="N202" i="37"/>
  <c r="L202" i="37"/>
  <c r="L203" i="37" s="1"/>
  <c r="K203" i="37"/>
  <c r="N153" i="37"/>
  <c r="R152" i="37"/>
  <c r="R153" i="37" s="1"/>
  <c r="Q114" i="37"/>
  <c r="Q115" i="37" s="1"/>
  <c r="J29" i="37"/>
  <c r="N166" i="37"/>
  <c r="L166" i="37"/>
  <c r="L167" i="37" s="1"/>
  <c r="O177" i="37"/>
  <c r="Q176" i="37"/>
  <c r="Q177" i="37" s="1"/>
  <c r="N130" i="37"/>
  <c r="K131" i="37"/>
  <c r="O99" i="37"/>
  <c r="O161" i="37"/>
  <c r="Q160" i="37"/>
  <c r="Q161" i="37" s="1"/>
  <c r="N132" i="37"/>
  <c r="K133" i="37"/>
  <c r="L132" i="37"/>
  <c r="L133" i="37" s="1"/>
  <c r="N179" i="37"/>
  <c r="R178" i="37"/>
  <c r="R179" i="37" s="1"/>
  <c r="N107" i="37"/>
  <c r="R106" i="37"/>
  <c r="R107" i="37" s="1"/>
  <c r="L14" i="37"/>
  <c r="L15" i="37" s="1"/>
  <c r="L160" i="37"/>
  <c r="L161" i="37" s="1"/>
  <c r="L22" i="37"/>
  <c r="L23" i="37" s="1"/>
  <c r="L118" i="37"/>
  <c r="L119" i="37" s="1"/>
  <c r="L8" i="37"/>
  <c r="L9" i="37" s="1"/>
  <c r="L98" i="37"/>
  <c r="L99" i="37" s="1"/>
  <c r="Q200" i="37"/>
  <c r="Q201" i="37" s="1"/>
  <c r="N148" i="37"/>
  <c r="L148" i="37"/>
  <c r="L149" i="37" s="1"/>
  <c r="K149" i="37"/>
  <c r="L44" i="37"/>
  <c r="L45" i="37" s="1"/>
  <c r="N108" i="37"/>
  <c r="K109" i="37"/>
  <c r="N158" i="37"/>
  <c r="L158" i="37"/>
  <c r="L159" i="37" s="1"/>
  <c r="K91" i="37"/>
  <c r="N90" i="37"/>
  <c r="K13" i="37"/>
  <c r="N12" i="37"/>
  <c r="N191" i="37"/>
  <c r="R190" i="37"/>
  <c r="R191" i="37" s="1"/>
  <c r="N92" i="37"/>
  <c r="L92" i="37"/>
  <c r="L93" i="37" s="1"/>
  <c r="K93" i="37"/>
  <c r="O207" i="37"/>
  <c r="O39" i="37"/>
  <c r="Q38" i="37"/>
  <c r="Q39" i="37" s="1"/>
  <c r="R136" i="37"/>
  <c r="R137" i="37" s="1"/>
  <c r="N129" i="37"/>
  <c r="R128" i="37"/>
  <c r="R129" i="37" s="1"/>
  <c r="K135" i="37"/>
  <c r="L138" i="37"/>
  <c r="L139" i="37" s="1"/>
  <c r="N44" i="37"/>
  <c r="K45" i="37"/>
  <c r="O191" i="37"/>
  <c r="Q190" i="37"/>
  <c r="Q191" i="37" s="1"/>
  <c r="L184" i="37"/>
  <c r="L185" i="37" s="1"/>
  <c r="N184" i="37"/>
  <c r="N100" i="37"/>
  <c r="K101" i="37"/>
  <c r="L198" i="37"/>
  <c r="L199" i="37" s="1"/>
  <c r="N198" i="37"/>
  <c r="Q198" i="37" s="1"/>
  <c r="Q199" i="37" s="1"/>
  <c r="L144" i="37"/>
  <c r="L145" i="37" s="1"/>
  <c r="N144" i="37"/>
  <c r="Q144" i="37" s="1"/>
  <c r="Q145" i="37" s="1"/>
  <c r="O145" i="37"/>
  <c r="N115" i="37"/>
  <c r="R114" i="37"/>
  <c r="R115" i="37" s="1"/>
  <c r="O185" i="37"/>
  <c r="L128" i="37"/>
  <c r="L129" i="37" s="1"/>
  <c r="N177" i="37"/>
  <c r="R176" i="37"/>
  <c r="R177" i="37" s="1"/>
  <c r="L202" i="38"/>
  <c r="L203" i="38" s="1"/>
  <c r="Q202" i="38"/>
  <c r="Q203" i="38" s="1"/>
  <c r="L94" i="38"/>
  <c r="L95" i="38" s="1"/>
  <c r="Q168" i="38"/>
  <c r="Q169" i="38" s="1"/>
  <c r="L168" i="38"/>
  <c r="L169" i="38" s="1"/>
  <c r="Q162" i="38"/>
  <c r="Q163" i="38" s="1"/>
  <c r="Q158" i="38"/>
  <c r="Q159" i="38" s="1"/>
  <c r="R100" i="38"/>
  <c r="R101" i="38" s="1"/>
  <c r="Q148" i="38"/>
  <c r="Q149" i="38" s="1"/>
  <c r="P278" i="36"/>
  <c r="P277" i="36"/>
  <c r="N12" i="36"/>
  <c r="L16" i="36"/>
  <c r="L17" i="36" s="1"/>
  <c r="N136" i="36"/>
  <c r="N137" i="36" s="1"/>
  <c r="Q116" i="36"/>
  <c r="Q117" i="36" s="1"/>
  <c r="N176" i="36"/>
  <c r="L12" i="36"/>
  <c r="L13" i="36" s="1"/>
  <c r="L20" i="36"/>
  <c r="L21" i="36" s="1"/>
  <c r="L104" i="36"/>
  <c r="L105" i="36" s="1"/>
  <c r="R116" i="36"/>
  <c r="R117" i="36" s="1"/>
  <c r="L24" i="36"/>
  <c r="L25" i="36" s="1"/>
  <c r="N110" i="36"/>
  <c r="R110" i="36" s="1"/>
  <c r="R111" i="36" s="1"/>
  <c r="R94" i="36"/>
  <c r="R95" i="36" s="1"/>
  <c r="Q86" i="36"/>
  <c r="Q87" i="36" s="1"/>
  <c r="Q46" i="36"/>
  <c r="Q47" i="36" s="1"/>
  <c r="L84" i="36"/>
  <c r="L85" i="36" s="1"/>
  <c r="Q130" i="36"/>
  <c r="Q131" i="36" s="1"/>
  <c r="L138" i="36"/>
  <c r="L139" i="36" s="1"/>
  <c r="K47" i="36"/>
  <c r="L6" i="36"/>
  <c r="L7" i="36" s="1"/>
  <c r="L46" i="36"/>
  <c r="L47" i="36" s="1"/>
  <c r="K125" i="36"/>
  <c r="Q128" i="36"/>
  <c r="Q129" i="36" s="1"/>
  <c r="L40" i="36"/>
  <c r="L41" i="36" s="1"/>
  <c r="Q6" i="36"/>
  <c r="Q7" i="36" s="1"/>
  <c r="L154" i="36"/>
  <c r="L155" i="36" s="1"/>
  <c r="L200" i="36"/>
  <c r="L201" i="36" s="1"/>
  <c r="L76" i="36"/>
  <c r="L77" i="36" s="1"/>
  <c r="Q110" i="36"/>
  <c r="Q111" i="36" s="1"/>
  <c r="L98" i="36"/>
  <c r="L99" i="36" s="1"/>
  <c r="L8" i="36"/>
  <c r="L9" i="36" s="1"/>
  <c r="K87" i="36"/>
  <c r="K115" i="36"/>
  <c r="Q114" i="36"/>
  <c r="Q115" i="36" s="1"/>
  <c r="Q30" i="36"/>
  <c r="Q31" i="36" s="1"/>
  <c r="L120" i="36"/>
  <c r="L121" i="36" s="1"/>
  <c r="N122" i="36"/>
  <c r="Q122" i="36" s="1"/>
  <c r="Q123" i="36" s="1"/>
  <c r="K39" i="36"/>
  <c r="N95" i="36"/>
  <c r="L38" i="36"/>
  <c r="L39" i="36" s="1"/>
  <c r="L100" i="36"/>
  <c r="L101" i="36" s="1"/>
  <c r="R172" i="36"/>
  <c r="R173" i="36" s="1"/>
  <c r="R114" i="36"/>
  <c r="R115" i="36" s="1"/>
  <c r="R134" i="36"/>
  <c r="R135" i="36" s="1"/>
  <c r="K79" i="36"/>
  <c r="L18" i="36"/>
  <c r="L19" i="36" s="1"/>
  <c r="L130" i="36"/>
  <c r="L131" i="36" s="1"/>
  <c r="Q40" i="36"/>
  <c r="Q41" i="36" s="1"/>
  <c r="N41" i="36"/>
  <c r="R40" i="36"/>
  <c r="R41" i="36" s="1"/>
  <c r="R202" i="36"/>
  <c r="R203" i="36" s="1"/>
  <c r="Q202" i="36"/>
  <c r="Q203" i="36" s="1"/>
  <c r="N203" i="36"/>
  <c r="R142" i="36"/>
  <c r="R143" i="36" s="1"/>
  <c r="N143" i="36"/>
  <c r="Q142" i="36"/>
  <c r="Q143" i="36" s="1"/>
  <c r="Q14" i="36"/>
  <c r="Q15" i="36" s="1"/>
  <c r="L174" i="36"/>
  <c r="L175" i="36" s="1"/>
  <c r="L146" i="36"/>
  <c r="L147" i="36" s="1"/>
  <c r="L176" i="36"/>
  <c r="L177" i="36" s="1"/>
  <c r="L168" i="36"/>
  <c r="L169" i="36" s="1"/>
  <c r="R90" i="36"/>
  <c r="R91" i="36" s="1"/>
  <c r="Q80" i="36"/>
  <c r="Q81" i="36" s="1"/>
  <c r="K43" i="36"/>
  <c r="K41" i="36"/>
  <c r="Q174" i="36"/>
  <c r="Q175" i="36" s="1"/>
  <c r="N18" i="36"/>
  <c r="R18" i="36" s="1"/>
  <c r="R19" i="36" s="1"/>
  <c r="L110" i="36"/>
  <c r="L111" i="36" s="1"/>
  <c r="R158" i="36"/>
  <c r="R159" i="36" s="1"/>
  <c r="Q88" i="36"/>
  <c r="Q89" i="36" s="1"/>
  <c r="Q170" i="36"/>
  <c r="Q171" i="36" s="1"/>
  <c r="Q158" i="36"/>
  <c r="Q159" i="36" s="1"/>
  <c r="Q124" i="36"/>
  <c r="Q125" i="36" s="1"/>
  <c r="L188" i="36"/>
  <c r="L189" i="36" s="1"/>
  <c r="N173" i="36"/>
  <c r="N188" i="36"/>
  <c r="K91" i="36"/>
  <c r="R182" i="36"/>
  <c r="R183" i="36" s="1"/>
  <c r="N107" i="36"/>
  <c r="R106" i="36"/>
  <c r="R107" i="36" s="1"/>
  <c r="L90" i="36"/>
  <c r="L91" i="36" s="1"/>
  <c r="N96" i="36"/>
  <c r="R96" i="36" s="1"/>
  <c r="R97" i="36" s="1"/>
  <c r="Q16" i="36"/>
  <c r="Q17" i="36" s="1"/>
  <c r="Q134" i="36"/>
  <c r="Q135" i="36" s="1"/>
  <c r="R124" i="36"/>
  <c r="R125" i="36" s="1"/>
  <c r="Q42" i="36"/>
  <c r="Q43" i="36" s="1"/>
  <c r="Q90" i="36"/>
  <c r="Q91" i="36" s="1"/>
  <c r="Q182" i="36"/>
  <c r="Q183" i="36" s="1"/>
  <c r="Q172" i="36"/>
  <c r="Q173" i="36" s="1"/>
  <c r="L108" i="36"/>
  <c r="L109" i="36" s="1"/>
  <c r="Q176" i="36"/>
  <c r="Q177" i="36" s="1"/>
  <c r="L96" i="36"/>
  <c r="L97" i="36" s="1"/>
  <c r="L172" i="36"/>
  <c r="L173" i="36" s="1"/>
  <c r="R16" i="36"/>
  <c r="R17" i="36" s="1"/>
  <c r="P274" i="35"/>
  <c r="P273" i="35"/>
  <c r="G47" i="35"/>
  <c r="J108" i="35"/>
  <c r="J109" i="35" s="1"/>
  <c r="G157" i="35"/>
  <c r="J150" i="35"/>
  <c r="J151" i="35" s="1"/>
  <c r="G99" i="35"/>
  <c r="G245" i="35"/>
  <c r="G153" i="35"/>
  <c r="O152" i="35"/>
  <c r="O153" i="35" s="1"/>
  <c r="J196" i="35"/>
  <c r="J197" i="35" s="1"/>
  <c r="O196" i="35"/>
  <c r="G25" i="35"/>
  <c r="O24" i="35"/>
  <c r="O25" i="35" s="1"/>
  <c r="G113" i="35"/>
  <c r="O112" i="35"/>
  <c r="O113" i="35" s="1"/>
  <c r="G117" i="35"/>
  <c r="O116" i="35"/>
  <c r="O117" i="35" s="1"/>
  <c r="J124" i="35"/>
  <c r="J125" i="35" s="1"/>
  <c r="O124" i="35"/>
  <c r="O125" i="35" s="1"/>
  <c r="K140" i="35"/>
  <c r="N140" i="35" s="1"/>
  <c r="N141" i="35" s="1"/>
  <c r="O140" i="35"/>
  <c r="O141" i="35" s="1"/>
  <c r="G155" i="35"/>
  <c r="O154" i="35"/>
  <c r="O155" i="35" s="1"/>
  <c r="G197" i="35"/>
  <c r="G249" i="35"/>
  <c r="K38" i="35"/>
  <c r="O38" i="35"/>
  <c r="O39" i="35" s="1"/>
  <c r="G123" i="35"/>
  <c r="O122" i="35"/>
  <c r="O123" i="35" s="1"/>
  <c r="G21" i="35"/>
  <c r="O20" i="35"/>
  <c r="O21" i="35" s="1"/>
  <c r="G39" i="35"/>
  <c r="K24" i="35"/>
  <c r="G33" i="35"/>
  <c r="O32" i="35"/>
  <c r="O33" i="35" s="1"/>
  <c r="K80" i="35"/>
  <c r="N80" i="35" s="1"/>
  <c r="O80" i="35"/>
  <c r="O81" i="35" s="1"/>
  <c r="J102" i="35"/>
  <c r="J103" i="35" s="1"/>
  <c r="O102" i="35"/>
  <c r="O103" i="35" s="1"/>
  <c r="G107" i="35"/>
  <c r="O106" i="35"/>
  <c r="O107" i="35" s="1"/>
  <c r="G127" i="35"/>
  <c r="O126" i="35"/>
  <c r="O127" i="35" s="1"/>
  <c r="G141" i="35"/>
  <c r="G199" i="35"/>
  <c r="O198" i="35"/>
  <c r="O199" i="35" s="1"/>
  <c r="G251" i="35"/>
  <c r="K124" i="35"/>
  <c r="L124" i="35" s="1"/>
  <c r="L125" i="35" s="1"/>
  <c r="G139" i="35"/>
  <c r="O138" i="35"/>
  <c r="O139" i="35" s="1"/>
  <c r="G167" i="35"/>
  <c r="O166" i="35"/>
  <c r="O167" i="35" s="1"/>
  <c r="J32" i="35"/>
  <c r="J33" i="35" s="1"/>
  <c r="K88" i="35"/>
  <c r="O88" i="35"/>
  <c r="O89" i="35" s="1"/>
  <c r="G97" i="35"/>
  <c r="O96" i="35"/>
  <c r="O97" i="35" s="1"/>
  <c r="G129" i="35"/>
  <c r="O128" i="35"/>
  <c r="O129" i="35" s="1"/>
  <c r="G173" i="35"/>
  <c r="O172" i="35"/>
  <c r="O173" i="35" s="1"/>
  <c r="G187" i="35"/>
  <c r="O186" i="35"/>
  <c r="O187" i="35" s="1"/>
  <c r="G201" i="35"/>
  <c r="O200" i="35"/>
  <c r="O201" i="35" s="1"/>
  <c r="G239" i="35"/>
  <c r="G253" i="35"/>
  <c r="J152" i="35"/>
  <c r="J153" i="35" s="1"/>
  <c r="K200" i="35"/>
  <c r="N200" i="35" s="1"/>
  <c r="K166" i="35"/>
  <c r="K167" i="35" s="1"/>
  <c r="L32" i="35"/>
  <c r="L33" i="35" s="1"/>
  <c r="G37" i="35"/>
  <c r="O36" i="35"/>
  <c r="O37" i="35" s="1"/>
  <c r="G101" i="35"/>
  <c r="O100" i="35"/>
  <c r="O101" i="35" s="1"/>
  <c r="J110" i="35"/>
  <c r="O110" i="35"/>
  <c r="O111" i="35" s="1"/>
  <c r="G175" i="35"/>
  <c r="O174" i="35"/>
  <c r="O175" i="35" s="1"/>
  <c r="G189" i="35"/>
  <c r="O188" i="35"/>
  <c r="O189" i="35" s="1"/>
  <c r="G203" i="35"/>
  <c r="O202" i="35"/>
  <c r="O203" i="35" s="1"/>
  <c r="G241" i="35"/>
  <c r="G255" i="35"/>
  <c r="K152" i="35"/>
  <c r="K153" i="35" s="1"/>
  <c r="K188" i="35"/>
  <c r="L188" i="35" s="1"/>
  <c r="L189" i="35" s="1"/>
  <c r="J202" i="35"/>
  <c r="J203" i="35" s="1"/>
  <c r="K12" i="35"/>
  <c r="K13" i="35" s="1"/>
  <c r="O12" i="35"/>
  <c r="O13" i="35" s="1"/>
  <c r="J10" i="35"/>
  <c r="J11" i="35" s="1"/>
  <c r="O10" i="35"/>
  <c r="O11" i="35" s="1"/>
  <c r="K18" i="35"/>
  <c r="K22" i="35"/>
  <c r="N22" i="35" s="1"/>
  <c r="O22" i="35"/>
  <c r="O23" i="35" s="1"/>
  <c r="G41" i="35"/>
  <c r="O40" i="35"/>
  <c r="O41" i="35" s="1"/>
  <c r="J78" i="35"/>
  <c r="J79" i="35" s="1"/>
  <c r="O78" i="35"/>
  <c r="O79" i="35" s="1"/>
  <c r="J100" i="35"/>
  <c r="J101" i="35" s="1"/>
  <c r="K110" i="35"/>
  <c r="K111" i="35" s="1"/>
  <c r="G115" i="35"/>
  <c r="O114" i="35"/>
  <c r="O115" i="35" s="1"/>
  <c r="G119" i="35"/>
  <c r="O118" i="35"/>
  <c r="O119" i="35" s="1"/>
  <c r="G133" i="35"/>
  <c r="O132" i="35"/>
  <c r="O133" i="35" s="1"/>
  <c r="G161" i="35"/>
  <c r="O160" i="35"/>
  <c r="O161" i="35" s="1"/>
  <c r="G177" i="35"/>
  <c r="O176" i="35"/>
  <c r="O177" i="35" s="1"/>
  <c r="G191" i="35"/>
  <c r="O190" i="35"/>
  <c r="O191" i="35" s="1"/>
  <c r="K204" i="35"/>
  <c r="K205" i="35" s="1"/>
  <c r="O204" i="35"/>
  <c r="O205" i="35" s="1"/>
  <c r="G243" i="35"/>
  <c r="J136" i="35"/>
  <c r="J137" i="35" s="1"/>
  <c r="K174" i="35"/>
  <c r="K202" i="35"/>
  <c r="K203" i="35" s="1"/>
  <c r="J138" i="35"/>
  <c r="J139" i="35" s="1"/>
  <c r="K14" i="35"/>
  <c r="N14" i="35" s="1"/>
  <c r="O14" i="35"/>
  <c r="O15" i="35" s="1"/>
  <c r="J26" i="35"/>
  <c r="J27" i="35" s="1"/>
  <c r="O26" i="35"/>
  <c r="O27" i="35" s="1"/>
  <c r="K30" i="35"/>
  <c r="K31" i="35" s="1"/>
  <c r="O30" i="35"/>
  <c r="O31" i="35" s="1"/>
  <c r="K40" i="35"/>
  <c r="G45" i="35"/>
  <c r="O44" i="35"/>
  <c r="O45" i="35" s="1"/>
  <c r="K78" i="35"/>
  <c r="L78" i="35" s="1"/>
  <c r="L79" i="35" s="1"/>
  <c r="J86" i="35"/>
  <c r="J87" i="35" s="1"/>
  <c r="O86" i="35"/>
  <c r="O87" i="35" s="1"/>
  <c r="K100" i="35"/>
  <c r="K101" i="35" s="1"/>
  <c r="K104" i="35"/>
  <c r="O104" i="35"/>
  <c r="O105" i="35" s="1"/>
  <c r="G109" i="35"/>
  <c r="O108" i="35"/>
  <c r="O109" i="35" s="1"/>
  <c r="G135" i="35"/>
  <c r="O134" i="35"/>
  <c r="O135" i="35" s="1"/>
  <c r="K148" i="35"/>
  <c r="N148" i="35" s="1"/>
  <c r="N149" i="35" s="1"/>
  <c r="O148" i="35"/>
  <c r="O149" i="35" s="1"/>
  <c r="G163" i="35"/>
  <c r="O162" i="35"/>
  <c r="O163" i="35" s="1"/>
  <c r="G179" i="35"/>
  <c r="O178" i="35"/>
  <c r="O179" i="35" s="1"/>
  <c r="G193" i="35"/>
  <c r="O192" i="35"/>
  <c r="O193" i="35" s="1"/>
  <c r="G205" i="35"/>
  <c r="J120" i="35"/>
  <c r="J121" i="35" s="1"/>
  <c r="J128" i="35"/>
  <c r="J129" i="35" s="1"/>
  <c r="J154" i="35"/>
  <c r="J155" i="35" s="1"/>
  <c r="J192" i="35"/>
  <c r="J193" i="35" s="1"/>
  <c r="J34" i="35"/>
  <c r="J35" i="35" s="1"/>
  <c r="O34" i="35"/>
  <c r="O35" i="35" s="1"/>
  <c r="G77" i="35"/>
  <c r="O76" i="35"/>
  <c r="O77" i="35" s="1"/>
  <c r="G91" i="35"/>
  <c r="O90" i="35"/>
  <c r="O91" i="35" s="1"/>
  <c r="J94" i="35"/>
  <c r="J95" i="35" s="1"/>
  <c r="O94" i="35"/>
  <c r="O95" i="35" s="1"/>
  <c r="G137" i="35"/>
  <c r="O136" i="35"/>
  <c r="O137" i="35" s="1"/>
  <c r="G151" i="35"/>
  <c r="O150" i="35"/>
  <c r="O151" i="35" s="1"/>
  <c r="G165" i="35"/>
  <c r="O164" i="35"/>
  <c r="O165" i="35" s="1"/>
  <c r="K180" i="35"/>
  <c r="N180" i="35" s="1"/>
  <c r="N181" i="35" s="1"/>
  <c r="O180" i="35"/>
  <c r="O181" i="35" s="1"/>
  <c r="G195" i="35"/>
  <c r="O194" i="35"/>
  <c r="O195" i="35" s="1"/>
  <c r="K154" i="35"/>
  <c r="K155" i="35" s="1"/>
  <c r="J166" i="35"/>
  <c r="J167" i="35" s="1"/>
  <c r="K196" i="35"/>
  <c r="N196" i="35" s="1"/>
  <c r="J206" i="35"/>
  <c r="J207" i="35" s="1"/>
  <c r="P274" i="34"/>
  <c r="P273" i="34"/>
  <c r="G269" i="34"/>
  <c r="G271" i="34"/>
  <c r="G275" i="34"/>
  <c r="G277" i="34"/>
  <c r="G279" i="34"/>
  <c r="K134" i="34"/>
  <c r="K135" i="34" s="1"/>
  <c r="P822" i="23"/>
  <c r="P821" i="23"/>
  <c r="P824" i="22"/>
  <c r="P825" i="22" s="1"/>
  <c r="P823" i="22"/>
  <c r="P824" i="21"/>
  <c r="P825" i="21" s="1"/>
  <c r="P823" i="21"/>
  <c r="P816" i="7"/>
  <c r="P815" i="7"/>
  <c r="P817" i="1"/>
  <c r="P818" i="1"/>
  <c r="L120" i="39"/>
  <c r="L121" i="39" s="1"/>
  <c r="L138" i="39"/>
  <c r="L139" i="39" s="1"/>
  <c r="N141" i="39"/>
  <c r="Q84" i="39"/>
  <c r="Q85" i="39" s="1"/>
  <c r="L124" i="39"/>
  <c r="L125" i="39" s="1"/>
  <c r="N129" i="39"/>
  <c r="N138" i="39"/>
  <c r="Q138" i="39" s="1"/>
  <c r="Q139" i="39" s="1"/>
  <c r="L82" i="39"/>
  <c r="L83" i="39" s="1"/>
  <c r="K39" i="39"/>
  <c r="L78" i="39"/>
  <c r="L79" i="39" s="1"/>
  <c r="L96" i="39"/>
  <c r="L97" i="39" s="1"/>
  <c r="N82" i="39"/>
  <c r="Q82" i="39" s="1"/>
  <c r="Q83" i="39" s="1"/>
  <c r="L36" i="39"/>
  <c r="L37" i="39" s="1"/>
  <c r="L200" i="39"/>
  <c r="L201" i="39" s="1"/>
  <c r="Q176" i="39"/>
  <c r="Q177" i="39" s="1"/>
  <c r="L12" i="38"/>
  <c r="L13" i="38" s="1"/>
  <c r="N161" i="38"/>
  <c r="L162" i="38"/>
  <c r="L163" i="38" s="1"/>
  <c r="K151" i="38"/>
  <c r="L170" i="38"/>
  <c r="L171" i="38" s="1"/>
  <c r="N12" i="38"/>
  <c r="Q12" i="38" s="1"/>
  <c r="Q13" i="38" s="1"/>
  <c r="N192" i="38"/>
  <c r="Q192" i="38" s="1"/>
  <c r="Q193" i="38" s="1"/>
  <c r="N186" i="36"/>
  <c r="L186" i="36"/>
  <c r="L187" i="36" s="1"/>
  <c r="K187" i="36"/>
  <c r="K37" i="36"/>
  <c r="L36" i="36"/>
  <c r="L37" i="36" s="1"/>
  <c r="N140" i="36"/>
  <c r="K141" i="36"/>
  <c r="L140" i="36"/>
  <c r="L141" i="36" s="1"/>
  <c r="N126" i="36"/>
  <c r="L126" i="36"/>
  <c r="L127" i="36" s="1"/>
  <c r="L78" i="36"/>
  <c r="L79" i="36" s="1"/>
  <c r="L42" i="36"/>
  <c r="L43" i="36" s="1"/>
  <c r="N23" i="36"/>
  <c r="R22" i="36"/>
  <c r="R23" i="36" s="1"/>
  <c r="L106" i="36"/>
  <c r="L107" i="36" s="1"/>
  <c r="L30" i="36"/>
  <c r="L31" i="36" s="1"/>
  <c r="Q78" i="36"/>
  <c r="Q79" i="36" s="1"/>
  <c r="N168" i="36"/>
  <c r="K169" i="36"/>
  <c r="K145" i="36"/>
  <c r="N144" i="36"/>
  <c r="L144" i="36"/>
  <c r="L145" i="36" s="1"/>
  <c r="R170" i="36"/>
  <c r="R171" i="36" s="1"/>
  <c r="N171" i="36"/>
  <c r="R86" i="36"/>
  <c r="R87" i="36" s="1"/>
  <c r="N87" i="36"/>
  <c r="L136" i="36"/>
  <c r="L137" i="36" s="1"/>
  <c r="K153" i="36"/>
  <c r="L152" i="36"/>
  <c r="L153" i="36" s="1"/>
  <c r="N152" i="36"/>
  <c r="R42" i="36"/>
  <c r="R43" i="36" s="1"/>
  <c r="N43" i="36"/>
  <c r="N180" i="36"/>
  <c r="L180" i="36"/>
  <c r="L181" i="36" s="1"/>
  <c r="K181" i="36"/>
  <c r="N92" i="36"/>
  <c r="K93" i="36"/>
  <c r="K81" i="36"/>
  <c r="L80" i="36"/>
  <c r="L81" i="36" s="1"/>
  <c r="L206" i="36"/>
  <c r="L207" i="36" s="1"/>
  <c r="N206" i="36"/>
  <c r="K207" i="36"/>
  <c r="N132" i="36"/>
  <c r="K133" i="36"/>
  <c r="L132" i="36"/>
  <c r="L133" i="36" s="1"/>
  <c r="K27" i="36"/>
  <c r="L26" i="36"/>
  <c r="L27" i="36" s="1"/>
  <c r="N26" i="36"/>
  <c r="L198" i="36"/>
  <c r="L199" i="36" s="1"/>
  <c r="K199" i="36"/>
  <c r="N198" i="36"/>
  <c r="N118" i="36"/>
  <c r="L118" i="36"/>
  <c r="L119" i="36" s="1"/>
  <c r="L190" i="36"/>
  <c r="L191" i="36" s="1"/>
  <c r="N190" i="36"/>
  <c r="K191" i="36"/>
  <c r="Q18" i="36"/>
  <c r="Q19" i="36" s="1"/>
  <c r="N19" i="36"/>
  <c r="L112" i="36"/>
  <c r="L113" i="36" s="1"/>
  <c r="L202" i="36"/>
  <c r="L203" i="36" s="1"/>
  <c r="N8" i="36"/>
  <c r="K9" i="36"/>
  <c r="N164" i="36"/>
  <c r="K165" i="36"/>
  <c r="L164" i="36"/>
  <c r="L165" i="36" s="1"/>
  <c r="L14" i="36"/>
  <c r="L15" i="36" s="1"/>
  <c r="L92" i="36"/>
  <c r="L93" i="36" s="1"/>
  <c r="N24" i="36"/>
  <c r="K25" i="36"/>
  <c r="N192" i="36"/>
  <c r="K193" i="36"/>
  <c r="N194" i="36"/>
  <c r="K195" i="36"/>
  <c r="K103" i="36"/>
  <c r="L102" i="36"/>
  <c r="L103" i="36" s="1"/>
  <c r="N102" i="36"/>
  <c r="N131" i="36"/>
  <c r="R130" i="36"/>
  <c r="R131" i="36" s="1"/>
  <c r="L142" i="36"/>
  <c r="L143" i="36" s="1"/>
  <c r="N47" i="36"/>
  <c r="R46" i="36"/>
  <c r="R47" i="36" s="1"/>
  <c r="L124" i="36"/>
  <c r="L125" i="36" s="1"/>
  <c r="L134" i="36"/>
  <c r="L135" i="36" s="1"/>
  <c r="K29" i="36"/>
  <c r="L28" i="36"/>
  <c r="L29" i="36" s="1"/>
  <c r="K161" i="36"/>
  <c r="N160" i="36"/>
  <c r="K45" i="36"/>
  <c r="L44" i="36"/>
  <c r="L45" i="36" s="1"/>
  <c r="L160" i="36"/>
  <c r="L161" i="36" s="1"/>
  <c r="Q136" i="36"/>
  <c r="Q137" i="36" s="1"/>
  <c r="N100" i="36"/>
  <c r="K101" i="36"/>
  <c r="K139" i="36"/>
  <c r="N138" i="36"/>
  <c r="N166" i="36"/>
  <c r="L166" i="36"/>
  <c r="L167" i="36" s="1"/>
  <c r="N76" i="36"/>
  <c r="K77" i="36"/>
  <c r="N177" i="36"/>
  <c r="R176" i="36"/>
  <c r="R177" i="36" s="1"/>
  <c r="N200" i="36"/>
  <c r="K201" i="36"/>
  <c r="N108" i="36"/>
  <c r="K109" i="36"/>
  <c r="Q106" i="36"/>
  <c r="Q107" i="36" s="1"/>
  <c r="Q22" i="36"/>
  <c r="Q23" i="36" s="1"/>
  <c r="K155" i="36"/>
  <c r="N154" i="36"/>
  <c r="N156" i="36"/>
  <c r="L156" i="36"/>
  <c r="L157" i="36" s="1"/>
  <c r="K157" i="36"/>
  <c r="N31" i="36"/>
  <c r="R30" i="36"/>
  <c r="R31" i="36" s="1"/>
  <c r="L184" i="36"/>
  <c r="L185" i="36" s="1"/>
  <c r="N184" i="36"/>
  <c r="R122" i="36"/>
  <c r="R123" i="36" s="1"/>
  <c r="N123" i="36"/>
  <c r="K11" i="36"/>
  <c r="N10" i="36"/>
  <c r="N178" i="36"/>
  <c r="K179" i="36"/>
  <c r="K35" i="36"/>
  <c r="L34" i="36"/>
  <c r="L35" i="36" s="1"/>
  <c r="N34" i="36"/>
  <c r="N162" i="36"/>
  <c r="K163" i="36"/>
  <c r="K89" i="36"/>
  <c r="L88" i="36"/>
  <c r="L89" i="36" s="1"/>
  <c r="K23" i="36"/>
  <c r="N148" i="36"/>
  <c r="L148" i="36"/>
  <c r="L149" i="36" s="1"/>
  <c r="K149" i="36"/>
  <c r="N129" i="36"/>
  <c r="R128" i="36"/>
  <c r="R129" i="36" s="1"/>
  <c r="N39" i="36"/>
  <c r="R38" i="36"/>
  <c r="R39" i="36" s="1"/>
  <c r="N99" i="36"/>
  <c r="R98" i="36"/>
  <c r="R99" i="36" s="1"/>
  <c r="N84" i="36"/>
  <c r="K85" i="36"/>
  <c r="K147" i="36"/>
  <c r="N146" i="36"/>
  <c r="N204" i="36"/>
  <c r="L204" i="36"/>
  <c r="L205" i="36" s="1"/>
  <c r="R78" i="36"/>
  <c r="R79" i="36" s="1"/>
  <c r="N79" i="36"/>
  <c r="N111" i="36"/>
  <c r="G169" i="35"/>
  <c r="K168" i="35"/>
  <c r="J168" i="35"/>
  <c r="J169" i="35" s="1"/>
  <c r="G183" i="35"/>
  <c r="J182" i="35"/>
  <c r="J183" i="35" s="1"/>
  <c r="K182" i="35"/>
  <c r="G235" i="35"/>
  <c r="K172" i="35"/>
  <c r="G9" i="35"/>
  <c r="K8" i="35"/>
  <c r="K10" i="35"/>
  <c r="J18" i="35"/>
  <c r="J19" i="35" s="1"/>
  <c r="G19" i="35"/>
  <c r="J42" i="35"/>
  <c r="J43" i="35" s="1"/>
  <c r="K42" i="35"/>
  <c r="K43" i="35" s="1"/>
  <c r="G93" i="35"/>
  <c r="K92" i="35"/>
  <c r="K93" i="35" s="1"/>
  <c r="J92" i="35"/>
  <c r="J93" i="35" s="1"/>
  <c r="K156" i="35"/>
  <c r="J156" i="35"/>
  <c r="J157" i="35" s="1"/>
  <c r="G171" i="35"/>
  <c r="J170" i="35"/>
  <c r="J171" i="35" s="1"/>
  <c r="K170" i="35"/>
  <c r="L170" i="35" s="1"/>
  <c r="L171" i="35" s="1"/>
  <c r="G185" i="35"/>
  <c r="K184" i="35"/>
  <c r="J184" i="35"/>
  <c r="J185" i="35" s="1"/>
  <c r="N124" i="35"/>
  <c r="N125" i="35" s="1"/>
  <c r="K125" i="35"/>
  <c r="K137" i="35"/>
  <c r="N136" i="35"/>
  <c r="G143" i="35"/>
  <c r="K142" i="35"/>
  <c r="J142" i="35"/>
  <c r="J143" i="35" s="1"/>
  <c r="K141" i="35"/>
  <c r="G17" i="35"/>
  <c r="K16" i="35"/>
  <c r="G85" i="35"/>
  <c r="K84" i="35"/>
  <c r="K85" i="35" s="1"/>
  <c r="J116" i="35"/>
  <c r="J117" i="35" s="1"/>
  <c r="G159" i="35"/>
  <c r="K158" i="35"/>
  <c r="J158" i="35"/>
  <c r="J159" i="35" s="1"/>
  <c r="J16" i="35"/>
  <c r="J17" i="35" s="1"/>
  <c r="G35" i="35"/>
  <c r="J84" i="35"/>
  <c r="J85" i="35" s="1"/>
  <c r="J106" i="35"/>
  <c r="J107" i="35" s="1"/>
  <c r="K116" i="35"/>
  <c r="K117" i="35" s="1"/>
  <c r="G147" i="35"/>
  <c r="K146" i="35"/>
  <c r="J146" i="35"/>
  <c r="L146" i="35" s="1"/>
  <c r="L147" i="35" s="1"/>
  <c r="J118" i="35"/>
  <c r="J119" i="35" s="1"/>
  <c r="K151" i="35"/>
  <c r="N150" i="35"/>
  <c r="J6" i="35"/>
  <c r="J7" i="35" s="1"/>
  <c r="K6" i="35"/>
  <c r="J132" i="35"/>
  <c r="J133" i="35" s="1"/>
  <c r="K132" i="35"/>
  <c r="N132" i="35" s="1"/>
  <c r="N133" i="35" s="1"/>
  <c r="G145" i="35"/>
  <c r="J144" i="35"/>
  <c r="J145" i="35" s="1"/>
  <c r="K144" i="35"/>
  <c r="L150" i="35"/>
  <c r="L151" i="35" s="1"/>
  <c r="G121" i="35"/>
  <c r="K120" i="35"/>
  <c r="K118" i="35"/>
  <c r="N134" i="35"/>
  <c r="N174" i="35"/>
  <c r="K189" i="35"/>
  <c r="J194" i="35"/>
  <c r="G131" i="35"/>
  <c r="J130" i="35"/>
  <c r="K130" i="35"/>
  <c r="K82" i="35"/>
  <c r="J82" i="35"/>
  <c r="J83" i="35" s="1"/>
  <c r="K194" i="35"/>
  <c r="G207" i="35"/>
  <c r="K206" i="35"/>
  <c r="K28" i="35"/>
  <c r="N28" i="35" s="1"/>
  <c r="R28" i="35" s="1"/>
  <c r="R29" i="35" s="1"/>
  <c r="G29" i="35"/>
  <c r="K94" i="35"/>
  <c r="L94" i="35" s="1"/>
  <c r="L95" i="35" s="1"/>
  <c r="G233" i="35"/>
  <c r="G247" i="35"/>
  <c r="J172" i="35"/>
  <c r="J173" i="35" s="1"/>
  <c r="K198" i="35"/>
  <c r="G149" i="35"/>
  <c r="G237" i="35"/>
  <c r="K128" i="35"/>
  <c r="J148" i="35"/>
  <c r="J149" i="35" s="1"/>
  <c r="N152" i="35"/>
  <c r="K160" i="35"/>
  <c r="K162" i="35"/>
  <c r="L162" i="35" s="1"/>
  <c r="L163" i="35" s="1"/>
  <c r="J164" i="35"/>
  <c r="J165" i="35" s="1"/>
  <c r="L166" i="35"/>
  <c r="L167" i="35" s="1"/>
  <c r="J186" i="35"/>
  <c r="J187" i="35" s="1"/>
  <c r="K192" i="35"/>
  <c r="K193" i="35" s="1"/>
  <c r="J204" i="35"/>
  <c r="J205" i="35" s="1"/>
  <c r="N12" i="35"/>
  <c r="K26" i="35"/>
  <c r="N26" i="35" s="1"/>
  <c r="J38" i="35"/>
  <c r="J39" i="35" s="1"/>
  <c r="J40" i="35"/>
  <c r="J41" i="35" s="1"/>
  <c r="K102" i="35"/>
  <c r="K103" i="35" s="1"/>
  <c r="G125" i="35"/>
  <c r="J126" i="35"/>
  <c r="J127" i="35" s="1"/>
  <c r="Q150" i="35"/>
  <c r="Q151" i="35" s="1"/>
  <c r="K164" i="35"/>
  <c r="N164" i="35" s="1"/>
  <c r="Q164" i="35" s="1"/>
  <c r="Q165" i="35" s="1"/>
  <c r="N166" i="35"/>
  <c r="J176" i="35"/>
  <c r="J177" i="35" s="1"/>
  <c r="J178" i="35"/>
  <c r="K186" i="35"/>
  <c r="K187" i="35" s="1"/>
  <c r="K122" i="35"/>
  <c r="L200" i="35"/>
  <c r="L201" i="35" s="1"/>
  <c r="G15" i="35"/>
  <c r="J24" i="35"/>
  <c r="J25" i="35" s="1"/>
  <c r="K126" i="35"/>
  <c r="K127" i="35" s="1"/>
  <c r="J140" i="35"/>
  <c r="J141" i="35" s="1"/>
  <c r="K176" i="35"/>
  <c r="K178" i="35"/>
  <c r="J180" i="35"/>
  <c r="J181" i="35" s="1"/>
  <c r="J190" i="35"/>
  <c r="J191" i="35" s="1"/>
  <c r="K201" i="35"/>
  <c r="J160" i="35"/>
  <c r="J161" i="35" s="1"/>
  <c r="G13" i="35"/>
  <c r="J134" i="35"/>
  <c r="J135" i="35" s="1"/>
  <c r="J174" i="35"/>
  <c r="J175" i="35" s="1"/>
  <c r="K190" i="35"/>
  <c r="K156" i="34"/>
  <c r="N156" i="34" s="1"/>
  <c r="J186" i="34"/>
  <c r="J187" i="34" s="1"/>
  <c r="J172" i="34"/>
  <c r="J173" i="34" s="1"/>
  <c r="K186" i="34"/>
  <c r="L186" i="34" s="1"/>
  <c r="L187" i="34" s="1"/>
  <c r="J132" i="34"/>
  <c r="J133" i="34" s="1"/>
  <c r="J204" i="34"/>
  <c r="J205" i="34" s="1"/>
  <c r="J182" i="34"/>
  <c r="J183" i="34" s="1"/>
  <c r="K204" i="34"/>
  <c r="N204" i="34" s="1"/>
  <c r="R204" i="34" s="1"/>
  <c r="R205" i="34" s="1"/>
  <c r="J164" i="34"/>
  <c r="J165" i="34" s="1"/>
  <c r="K182" i="34"/>
  <c r="K183" i="34" s="1"/>
  <c r="K196" i="34"/>
  <c r="N196" i="34" s="1"/>
  <c r="K126" i="34"/>
  <c r="N126" i="34" s="1"/>
  <c r="R126" i="34" s="1"/>
  <c r="R127" i="34" s="1"/>
  <c r="J124" i="34"/>
  <c r="J125" i="34" s="1"/>
  <c r="K124" i="34"/>
  <c r="N124" i="34" s="1"/>
  <c r="R124" i="34" s="1"/>
  <c r="R125" i="34" s="1"/>
  <c r="J142" i="34"/>
  <c r="J143" i="34" s="1"/>
  <c r="J154" i="34"/>
  <c r="J155" i="34" s="1"/>
  <c r="J184" i="34"/>
  <c r="J185" i="34" s="1"/>
  <c r="K136" i="34"/>
  <c r="K137" i="34" s="1"/>
  <c r="K142" i="34"/>
  <c r="N142" i="34" s="1"/>
  <c r="R142" i="34" s="1"/>
  <c r="R143" i="34" s="1"/>
  <c r="J174" i="34"/>
  <c r="J175" i="34" s="1"/>
  <c r="K184" i="34"/>
  <c r="K185" i="34" s="1"/>
  <c r="K174" i="34"/>
  <c r="K175" i="34" s="1"/>
  <c r="K194" i="34"/>
  <c r="L20" i="39"/>
  <c r="L21" i="39" s="1"/>
  <c r="K43" i="39"/>
  <c r="Q94" i="39"/>
  <c r="Q95" i="39" s="1"/>
  <c r="L44" i="39"/>
  <c r="L45" i="39" s="1"/>
  <c r="Q80" i="39"/>
  <c r="Q81" i="39" s="1"/>
  <c r="L42" i="39"/>
  <c r="L43" i="39" s="1"/>
  <c r="K95" i="39"/>
  <c r="L94" i="39"/>
  <c r="L95" i="39" s="1"/>
  <c r="N36" i="39"/>
  <c r="Q36" i="39" s="1"/>
  <c r="Q37" i="39" s="1"/>
  <c r="K27" i="39"/>
  <c r="N26" i="39"/>
  <c r="Q26" i="39" s="1"/>
  <c r="Q27" i="39" s="1"/>
  <c r="Q40" i="39"/>
  <c r="Q41" i="39" s="1"/>
  <c r="K121" i="39"/>
  <c r="N120" i="39"/>
  <c r="L128" i="39"/>
  <c r="L129" i="39" s="1"/>
  <c r="K113" i="39"/>
  <c r="N112" i="39"/>
  <c r="K79" i="39"/>
  <c r="L38" i="39"/>
  <c r="L39" i="39" s="1"/>
  <c r="L118" i="39"/>
  <c r="L119" i="39" s="1"/>
  <c r="N118" i="39"/>
  <c r="L34" i="39"/>
  <c r="L35" i="39" s="1"/>
  <c r="Q128" i="39"/>
  <c r="Q129" i="39" s="1"/>
  <c r="L110" i="39"/>
  <c r="L111" i="39" s="1"/>
  <c r="N110" i="39"/>
  <c r="L134" i="39"/>
  <c r="L135" i="39" s="1"/>
  <c r="L88" i="39"/>
  <c r="L89" i="39" s="1"/>
  <c r="L8" i="39"/>
  <c r="L9" i="39" s="1"/>
  <c r="R138" i="39"/>
  <c r="R139" i="39" s="1"/>
  <c r="N182" i="39"/>
  <c r="L182" i="39"/>
  <c r="L183" i="39" s="1"/>
  <c r="K183" i="39"/>
  <c r="Q200" i="39"/>
  <c r="Q201" i="39" s="1"/>
  <c r="N162" i="39"/>
  <c r="L162" i="39"/>
  <c r="L163" i="39" s="1"/>
  <c r="K163" i="39"/>
  <c r="R134" i="39"/>
  <c r="R135" i="39" s="1"/>
  <c r="Q134" i="39"/>
  <c r="Q135" i="39" s="1"/>
  <c r="N135" i="39"/>
  <c r="N154" i="39"/>
  <c r="L154" i="39"/>
  <c r="L155" i="39" s="1"/>
  <c r="K155" i="39"/>
  <c r="Q38" i="39"/>
  <c r="Q39" i="39" s="1"/>
  <c r="R98" i="39"/>
  <c r="R99" i="39" s="1"/>
  <c r="N99" i="39"/>
  <c r="R100" i="39"/>
  <c r="R101" i="39" s="1"/>
  <c r="N101" i="39"/>
  <c r="N7" i="39"/>
  <c r="R6" i="39"/>
  <c r="R7" i="39" s="1"/>
  <c r="N15" i="39"/>
  <c r="R14" i="39"/>
  <c r="R15" i="39" s="1"/>
  <c r="N39" i="39"/>
  <c r="R38" i="39"/>
  <c r="R39" i="39" s="1"/>
  <c r="N190" i="39"/>
  <c r="L190" i="39"/>
  <c r="L191" i="39" s="1"/>
  <c r="K191" i="39"/>
  <c r="N174" i="39"/>
  <c r="L174" i="39"/>
  <c r="L175" i="39" s="1"/>
  <c r="K175" i="39"/>
  <c r="N170" i="39"/>
  <c r="L170" i="39"/>
  <c r="L171" i="39" s="1"/>
  <c r="K171" i="39"/>
  <c r="R130" i="39"/>
  <c r="R131" i="39" s="1"/>
  <c r="Q130" i="39"/>
  <c r="Q131" i="39" s="1"/>
  <c r="N131" i="39"/>
  <c r="N158" i="39"/>
  <c r="L158" i="39"/>
  <c r="L159" i="39" s="1"/>
  <c r="K159" i="39"/>
  <c r="R96" i="39"/>
  <c r="R97" i="39" s="1"/>
  <c r="N97" i="39"/>
  <c r="N147" i="39"/>
  <c r="R146" i="39"/>
  <c r="R147" i="39" s="1"/>
  <c r="Q146" i="39"/>
  <c r="Q147" i="39" s="1"/>
  <c r="N35" i="39"/>
  <c r="R34" i="39"/>
  <c r="R35" i="39" s="1"/>
  <c r="R20" i="39"/>
  <c r="R21" i="39" s="1"/>
  <c r="N21" i="39"/>
  <c r="R92" i="39"/>
  <c r="R93" i="39" s="1"/>
  <c r="N93" i="39"/>
  <c r="Q96" i="39"/>
  <c r="Q97" i="39" s="1"/>
  <c r="Q28" i="39"/>
  <c r="Q29" i="39" s="1"/>
  <c r="N33" i="39"/>
  <c r="R32" i="39"/>
  <c r="R33" i="39" s="1"/>
  <c r="N29" i="39"/>
  <c r="R28" i="39"/>
  <c r="R29" i="39" s="1"/>
  <c r="N150" i="39"/>
  <c r="L150" i="39"/>
  <c r="L151" i="39" s="1"/>
  <c r="K151" i="39"/>
  <c r="N168" i="39"/>
  <c r="K169" i="39"/>
  <c r="L168" i="39"/>
  <c r="L169" i="39" s="1"/>
  <c r="N205" i="39"/>
  <c r="R204" i="39"/>
  <c r="R205" i="39" s="1"/>
  <c r="N194" i="39"/>
  <c r="L194" i="39"/>
  <c r="L195" i="39" s="1"/>
  <c r="K195" i="39"/>
  <c r="R126" i="39"/>
  <c r="R127" i="39" s="1"/>
  <c r="Q126" i="39"/>
  <c r="Q127" i="39" s="1"/>
  <c r="N127" i="39"/>
  <c r="N156" i="39"/>
  <c r="K157" i="39"/>
  <c r="L156" i="39"/>
  <c r="L157" i="39" s="1"/>
  <c r="R102" i="39"/>
  <c r="R103" i="39" s="1"/>
  <c r="N103" i="39"/>
  <c r="R90" i="39"/>
  <c r="R91" i="39" s="1"/>
  <c r="N91" i="39"/>
  <c r="Q32" i="39"/>
  <c r="Q33" i="39" s="1"/>
  <c r="L184" i="39"/>
  <c r="L185" i="39" s="1"/>
  <c r="Q92" i="39"/>
  <c r="Q93" i="39" s="1"/>
  <c r="R16" i="39"/>
  <c r="R17" i="39" s="1"/>
  <c r="N17" i="39"/>
  <c r="R94" i="39"/>
  <c r="R95" i="39" s="1"/>
  <c r="N95" i="39"/>
  <c r="Q18" i="39"/>
  <c r="Q19" i="39" s="1"/>
  <c r="L6" i="39"/>
  <c r="L7" i="39" s="1"/>
  <c r="N19" i="39"/>
  <c r="R18" i="39"/>
  <c r="R19" i="39" s="1"/>
  <c r="L14" i="39"/>
  <c r="L15" i="39" s="1"/>
  <c r="N196" i="39"/>
  <c r="L196" i="39"/>
  <c r="L197" i="39" s="1"/>
  <c r="K197" i="39"/>
  <c r="N148" i="39"/>
  <c r="K149" i="39"/>
  <c r="L148" i="39"/>
  <c r="L149" i="39" s="1"/>
  <c r="N186" i="39"/>
  <c r="L186" i="39"/>
  <c r="L187" i="39" s="1"/>
  <c r="K187" i="39"/>
  <c r="N152" i="39"/>
  <c r="K153" i="39"/>
  <c r="L152" i="39"/>
  <c r="L153" i="39" s="1"/>
  <c r="R122" i="39"/>
  <c r="R123" i="39" s="1"/>
  <c r="Q122" i="39"/>
  <c r="Q123" i="39" s="1"/>
  <c r="N123" i="39"/>
  <c r="N192" i="39"/>
  <c r="L192" i="39"/>
  <c r="L193" i="39" s="1"/>
  <c r="K193" i="39"/>
  <c r="Q204" i="39"/>
  <c r="Q205" i="39" s="1"/>
  <c r="R88" i="39"/>
  <c r="R89" i="39" s="1"/>
  <c r="N89" i="39"/>
  <c r="Q20" i="39"/>
  <c r="Q21" i="39" s="1"/>
  <c r="N185" i="39"/>
  <c r="R184" i="39"/>
  <c r="R185" i="39" s="1"/>
  <c r="R12" i="39"/>
  <c r="R13" i="39" s="1"/>
  <c r="N13" i="39"/>
  <c r="R84" i="39"/>
  <c r="R85" i="39" s="1"/>
  <c r="N85" i="39"/>
  <c r="L18" i="39"/>
  <c r="L19" i="39" s="1"/>
  <c r="L28" i="39"/>
  <c r="L29" i="39" s="1"/>
  <c r="N46" i="39"/>
  <c r="L46" i="39"/>
  <c r="L47" i="39" s="1"/>
  <c r="K47" i="39"/>
  <c r="N188" i="39"/>
  <c r="L188" i="39"/>
  <c r="L189" i="39" s="1"/>
  <c r="K189" i="39"/>
  <c r="R114" i="39"/>
  <c r="R115" i="39" s="1"/>
  <c r="Q114" i="39"/>
  <c r="Q115" i="39" s="1"/>
  <c r="N115" i="39"/>
  <c r="N166" i="39"/>
  <c r="L166" i="39"/>
  <c r="L167" i="39" s="1"/>
  <c r="K167" i="39"/>
  <c r="Q184" i="39"/>
  <c r="Q185" i="39" s="1"/>
  <c r="Q34" i="39"/>
  <c r="Q35" i="39" s="1"/>
  <c r="L142" i="39"/>
  <c r="L143" i="39" s="1"/>
  <c r="N142" i="39"/>
  <c r="K143" i="39"/>
  <c r="R82" i="39"/>
  <c r="R83" i="39" s="1"/>
  <c r="N83" i="39"/>
  <c r="R8" i="39"/>
  <c r="R9" i="39" s="1"/>
  <c r="N9" i="39"/>
  <c r="R86" i="39"/>
  <c r="R87" i="39" s="1"/>
  <c r="N87" i="39"/>
  <c r="Q14" i="39"/>
  <c r="Q15" i="39" s="1"/>
  <c r="L40" i="39"/>
  <c r="L41" i="39" s="1"/>
  <c r="N25" i="39"/>
  <c r="R24" i="39"/>
  <c r="R25" i="39" s="1"/>
  <c r="N206" i="39"/>
  <c r="L206" i="39"/>
  <c r="L207" i="39" s="1"/>
  <c r="K207" i="39"/>
  <c r="N180" i="39"/>
  <c r="L180" i="39"/>
  <c r="L181" i="39" s="1"/>
  <c r="K181" i="39"/>
  <c r="N160" i="39"/>
  <c r="K161" i="39"/>
  <c r="L160" i="39"/>
  <c r="L161" i="39" s="1"/>
  <c r="L176" i="39"/>
  <c r="L177" i="39" s="1"/>
  <c r="N202" i="39"/>
  <c r="L202" i="39"/>
  <c r="L203" i="39" s="1"/>
  <c r="K203" i="39"/>
  <c r="R80" i="39"/>
  <c r="R81" i="39" s="1"/>
  <c r="N81" i="39"/>
  <c r="R76" i="39"/>
  <c r="R77" i="39" s="1"/>
  <c r="N77" i="39"/>
  <c r="Q10" i="39"/>
  <c r="Q11" i="39" s="1"/>
  <c r="R42" i="39"/>
  <c r="R43" i="39" s="1"/>
  <c r="N43" i="39"/>
  <c r="N11" i="39"/>
  <c r="R10" i="39"/>
  <c r="R11" i="39" s="1"/>
  <c r="R40" i="39"/>
  <c r="R41" i="39" s="1"/>
  <c r="N41" i="39"/>
  <c r="R108" i="39"/>
  <c r="R109" i="39" s="1"/>
  <c r="N109" i="39"/>
  <c r="R44" i="39"/>
  <c r="R45" i="39" s="1"/>
  <c r="N45" i="39"/>
  <c r="N198" i="39"/>
  <c r="L198" i="39"/>
  <c r="L199" i="39" s="1"/>
  <c r="K199" i="39"/>
  <c r="N172" i="39"/>
  <c r="L172" i="39"/>
  <c r="L173" i="39" s="1"/>
  <c r="K173" i="39"/>
  <c r="N201" i="39"/>
  <c r="R200" i="39"/>
  <c r="R201" i="39" s="1"/>
  <c r="N177" i="39"/>
  <c r="R176" i="39"/>
  <c r="R177" i="39" s="1"/>
  <c r="N164" i="39"/>
  <c r="K165" i="39"/>
  <c r="L164" i="39"/>
  <c r="L165" i="39" s="1"/>
  <c r="N178" i="39"/>
  <c r="L178" i="39"/>
  <c r="L179" i="39" s="1"/>
  <c r="K179" i="39"/>
  <c r="L116" i="39"/>
  <c r="L117" i="39" s="1"/>
  <c r="N116" i="39"/>
  <c r="K117" i="39"/>
  <c r="Q42" i="39"/>
  <c r="Q43" i="39" s="1"/>
  <c r="Q8" i="39"/>
  <c r="Q9" i="39" s="1"/>
  <c r="Q76" i="39"/>
  <c r="Q77" i="39" s="1"/>
  <c r="R106" i="39"/>
  <c r="R107" i="39" s="1"/>
  <c r="N107" i="39"/>
  <c r="R104" i="39"/>
  <c r="R105" i="39" s="1"/>
  <c r="N105" i="39"/>
  <c r="L30" i="39"/>
  <c r="L31" i="39" s="1"/>
  <c r="K31" i="39"/>
  <c r="N30" i="39"/>
  <c r="Q106" i="39"/>
  <c r="Q107" i="39" s="1"/>
  <c r="R78" i="39"/>
  <c r="R79" i="39" s="1"/>
  <c r="N79" i="39"/>
  <c r="Q6" i="39"/>
  <c r="Q7" i="39" s="1"/>
  <c r="L10" i="39"/>
  <c r="L11" i="39" s="1"/>
  <c r="L166" i="38"/>
  <c r="L167" i="38" s="1"/>
  <c r="K21" i="38"/>
  <c r="K177" i="38"/>
  <c r="N170" i="38"/>
  <c r="Q170" i="38" s="1"/>
  <c r="Q171" i="38" s="1"/>
  <c r="L10" i="38"/>
  <c r="L11" i="38" s="1"/>
  <c r="K171" i="38"/>
  <c r="L176" i="38"/>
  <c r="L177" i="38" s="1"/>
  <c r="N20" i="38"/>
  <c r="R20" i="38" s="1"/>
  <c r="R21" i="38" s="1"/>
  <c r="Q28" i="38"/>
  <c r="Q29" i="38" s="1"/>
  <c r="K193" i="38"/>
  <c r="R176" i="38"/>
  <c r="R177" i="38" s="1"/>
  <c r="N153" i="38"/>
  <c r="R152" i="38"/>
  <c r="R153" i="38" s="1"/>
  <c r="L190" i="38"/>
  <c r="L191" i="38" s="1"/>
  <c r="Q176" i="38"/>
  <c r="Q177" i="38" s="1"/>
  <c r="N101" i="38"/>
  <c r="N165" i="38"/>
  <c r="R164" i="38"/>
  <c r="R165" i="38" s="1"/>
  <c r="L18" i="38"/>
  <c r="L19" i="38" s="1"/>
  <c r="N18" i="38"/>
  <c r="N149" i="38"/>
  <c r="R148" i="38"/>
  <c r="R149" i="38" s="1"/>
  <c r="Q150" i="38"/>
  <c r="Q151" i="38" s="1"/>
  <c r="L150" i="38"/>
  <c r="L151" i="38" s="1"/>
  <c r="K99" i="38"/>
  <c r="N98" i="38"/>
  <c r="N169" i="38"/>
  <c r="R168" i="38"/>
  <c r="R169" i="38" s="1"/>
  <c r="L96" i="38"/>
  <c r="L97" i="38" s="1"/>
  <c r="K155" i="38"/>
  <c r="N96" i="38"/>
  <c r="R96" i="38" s="1"/>
  <c r="R97" i="38" s="1"/>
  <c r="L14" i="38"/>
  <c r="L15" i="38" s="1"/>
  <c r="N14" i="38"/>
  <c r="Q160" i="38"/>
  <c r="Q161" i="38" s="1"/>
  <c r="N154" i="38"/>
  <c r="Q154" i="38" s="1"/>
  <c r="Q155" i="38" s="1"/>
  <c r="L186" i="38"/>
  <c r="L187" i="38" s="1"/>
  <c r="Q152" i="38"/>
  <c r="Q153" i="38" s="1"/>
  <c r="Q100" i="38"/>
  <c r="Q101" i="38" s="1"/>
  <c r="N157" i="38"/>
  <c r="R156" i="38"/>
  <c r="R157" i="38" s="1"/>
  <c r="L160" i="38"/>
  <c r="L161" i="38" s="1"/>
  <c r="N187" i="38"/>
  <c r="R186" i="38"/>
  <c r="R187" i="38" s="1"/>
  <c r="K141" i="38"/>
  <c r="N140" i="38"/>
  <c r="L140" i="38"/>
  <c r="L141" i="38" s="1"/>
  <c r="L84" i="38"/>
  <c r="L85" i="38" s="1"/>
  <c r="K85" i="38"/>
  <c r="N84" i="38"/>
  <c r="L76" i="38"/>
  <c r="L77" i="38" s="1"/>
  <c r="K77" i="38"/>
  <c r="N76" i="38"/>
  <c r="N197" i="38"/>
  <c r="R196" i="38"/>
  <c r="R197" i="38" s="1"/>
  <c r="K139" i="38"/>
  <c r="N138" i="38"/>
  <c r="L138" i="38"/>
  <c r="L139" i="38" s="1"/>
  <c r="N207" i="38"/>
  <c r="R206" i="38"/>
  <c r="R207" i="38" s="1"/>
  <c r="N191" i="38"/>
  <c r="R190" i="38"/>
  <c r="R191" i="38" s="1"/>
  <c r="K137" i="38"/>
  <c r="N136" i="38"/>
  <c r="L136" i="38"/>
  <c r="L137" i="38" s="1"/>
  <c r="K121" i="38"/>
  <c r="N120" i="38"/>
  <c r="L120" i="38"/>
  <c r="L121" i="38" s="1"/>
  <c r="L90" i="38"/>
  <c r="L91" i="38" s="1"/>
  <c r="K91" i="38"/>
  <c r="N90" i="38"/>
  <c r="L82" i="38"/>
  <c r="L83" i="38" s="1"/>
  <c r="K83" i="38"/>
  <c r="N82" i="38"/>
  <c r="L46" i="38"/>
  <c r="L47" i="38" s="1"/>
  <c r="K47" i="38"/>
  <c r="N46" i="38"/>
  <c r="L38" i="38"/>
  <c r="L39" i="38" s="1"/>
  <c r="K39" i="38"/>
  <c r="N38" i="38"/>
  <c r="L30" i="38"/>
  <c r="L31" i="38" s="1"/>
  <c r="K31" i="38"/>
  <c r="N30" i="38"/>
  <c r="R16" i="38"/>
  <c r="R17" i="38" s="1"/>
  <c r="Q16" i="38"/>
  <c r="Q17" i="38" s="1"/>
  <c r="N17" i="38"/>
  <c r="R162" i="38"/>
  <c r="R163" i="38" s="1"/>
  <c r="N163" i="38"/>
  <c r="R10" i="38"/>
  <c r="R11" i="38" s="1"/>
  <c r="N11" i="38"/>
  <c r="Q186" i="38"/>
  <c r="Q187" i="38" s="1"/>
  <c r="N201" i="38"/>
  <c r="R200" i="38"/>
  <c r="R201" i="38" s="1"/>
  <c r="N185" i="38"/>
  <c r="R184" i="38"/>
  <c r="R185" i="38" s="1"/>
  <c r="Q196" i="38"/>
  <c r="Q197" i="38" s="1"/>
  <c r="K135" i="38"/>
  <c r="N134" i="38"/>
  <c r="L134" i="38"/>
  <c r="L135" i="38" s="1"/>
  <c r="K119" i="38"/>
  <c r="N118" i="38"/>
  <c r="L118" i="38"/>
  <c r="L119" i="38" s="1"/>
  <c r="R170" i="38"/>
  <c r="R171" i="38" s="1"/>
  <c r="N171" i="38"/>
  <c r="R6" i="38"/>
  <c r="R7" i="38" s="1"/>
  <c r="N7" i="38"/>
  <c r="K125" i="38"/>
  <c r="N124" i="38"/>
  <c r="L124" i="38"/>
  <c r="L125" i="38" s="1"/>
  <c r="R166" i="38"/>
  <c r="R167" i="38" s="1"/>
  <c r="N167" i="38"/>
  <c r="L32" i="38"/>
  <c r="L33" i="38" s="1"/>
  <c r="K33" i="38"/>
  <c r="N32" i="38"/>
  <c r="N195" i="38"/>
  <c r="R194" i="38"/>
  <c r="R195" i="38" s="1"/>
  <c r="N179" i="38"/>
  <c r="R178" i="38"/>
  <c r="R179" i="38" s="1"/>
  <c r="Q194" i="38"/>
  <c r="Q195" i="38" s="1"/>
  <c r="Q178" i="38"/>
  <c r="Q179" i="38" s="1"/>
  <c r="K133" i="38"/>
  <c r="N132" i="38"/>
  <c r="L132" i="38"/>
  <c r="L133" i="38" s="1"/>
  <c r="K117" i="38"/>
  <c r="N116" i="38"/>
  <c r="L116" i="38"/>
  <c r="L117" i="38" s="1"/>
  <c r="R158" i="38"/>
  <c r="R159" i="38" s="1"/>
  <c r="N159" i="38"/>
  <c r="L88" i="38"/>
  <c r="L89" i="38" s="1"/>
  <c r="K89" i="38"/>
  <c r="N88" i="38"/>
  <c r="L80" i="38"/>
  <c r="L81" i="38" s="1"/>
  <c r="K81" i="38"/>
  <c r="N80" i="38"/>
  <c r="L44" i="38"/>
  <c r="L45" i="38" s="1"/>
  <c r="K45" i="38"/>
  <c r="N44" i="38"/>
  <c r="L36" i="38"/>
  <c r="L37" i="38" s="1"/>
  <c r="K37" i="38"/>
  <c r="N36" i="38"/>
  <c r="N95" i="38"/>
  <c r="R94" i="38"/>
  <c r="R95" i="38" s="1"/>
  <c r="Q94" i="38"/>
  <c r="Q95" i="38" s="1"/>
  <c r="Q6" i="38"/>
  <c r="Q7" i="38" s="1"/>
  <c r="Q10" i="38"/>
  <c r="Q11" i="38" s="1"/>
  <c r="N203" i="38"/>
  <c r="R202" i="38"/>
  <c r="R203" i="38" s="1"/>
  <c r="N205" i="38"/>
  <c r="R204" i="38"/>
  <c r="R205" i="38" s="1"/>
  <c r="N189" i="38"/>
  <c r="R188" i="38"/>
  <c r="R189" i="38" s="1"/>
  <c r="K147" i="38"/>
  <c r="N146" i="38"/>
  <c r="L146" i="38"/>
  <c r="L147" i="38" s="1"/>
  <c r="K131" i="38"/>
  <c r="N130" i="38"/>
  <c r="L130" i="38"/>
  <c r="L131" i="38" s="1"/>
  <c r="K115" i="38"/>
  <c r="N114" i="38"/>
  <c r="L114" i="38"/>
  <c r="L115" i="38" s="1"/>
  <c r="J105" i="38"/>
  <c r="L104" i="38"/>
  <c r="L105" i="38" s="1"/>
  <c r="L26" i="38"/>
  <c r="L27" i="38" s="1"/>
  <c r="N26" i="38"/>
  <c r="K27" i="38"/>
  <c r="K103" i="38"/>
  <c r="L102" i="38"/>
  <c r="L103" i="38" s="1"/>
  <c r="N102" i="38"/>
  <c r="L24" i="38"/>
  <c r="L25" i="38" s="1"/>
  <c r="K25" i="38"/>
  <c r="N24" i="38"/>
  <c r="K107" i="38"/>
  <c r="N106" i="38"/>
  <c r="L106" i="38"/>
  <c r="L107" i="38" s="1"/>
  <c r="R12" i="38"/>
  <c r="R13" i="38" s="1"/>
  <c r="N13" i="38"/>
  <c r="N199" i="38"/>
  <c r="R198" i="38"/>
  <c r="R199" i="38" s="1"/>
  <c r="N183" i="38"/>
  <c r="R182" i="38"/>
  <c r="R183" i="38" s="1"/>
  <c r="Q166" i="38"/>
  <c r="Q167" i="38" s="1"/>
  <c r="Q206" i="38"/>
  <c r="Q207" i="38" s="1"/>
  <c r="Q190" i="38"/>
  <c r="Q191" i="38" s="1"/>
  <c r="K145" i="38"/>
  <c r="N144" i="38"/>
  <c r="L144" i="38"/>
  <c r="L145" i="38" s="1"/>
  <c r="K129" i="38"/>
  <c r="N128" i="38"/>
  <c r="L128" i="38"/>
  <c r="L129" i="38" s="1"/>
  <c r="K113" i="38"/>
  <c r="N112" i="38"/>
  <c r="L112" i="38"/>
  <c r="L113" i="38" s="1"/>
  <c r="R150" i="38"/>
  <c r="R151" i="38" s="1"/>
  <c r="N151" i="38"/>
  <c r="L86" i="38"/>
  <c r="L87" i="38" s="1"/>
  <c r="K87" i="38"/>
  <c r="N86" i="38"/>
  <c r="L78" i="38"/>
  <c r="L79" i="38" s="1"/>
  <c r="K79" i="38"/>
  <c r="N78" i="38"/>
  <c r="L42" i="38"/>
  <c r="L43" i="38" s="1"/>
  <c r="K43" i="38"/>
  <c r="N42" i="38"/>
  <c r="L34" i="38"/>
  <c r="L35" i="38" s="1"/>
  <c r="K35" i="38"/>
  <c r="N34" i="38"/>
  <c r="K109" i="38"/>
  <c r="N108" i="38"/>
  <c r="L108" i="38"/>
  <c r="L109" i="38" s="1"/>
  <c r="L92" i="38"/>
  <c r="L93" i="38" s="1"/>
  <c r="K93" i="38"/>
  <c r="N92" i="38"/>
  <c r="L40" i="38"/>
  <c r="L41" i="38" s="1"/>
  <c r="K41" i="38"/>
  <c r="N40" i="38"/>
  <c r="N181" i="38"/>
  <c r="R180" i="38"/>
  <c r="R181" i="38" s="1"/>
  <c r="K123" i="38"/>
  <c r="N122" i="38"/>
  <c r="L122" i="38"/>
  <c r="L123" i="38" s="1"/>
  <c r="Q204" i="38"/>
  <c r="Q205" i="38" s="1"/>
  <c r="Q188" i="38"/>
  <c r="Q189" i="38" s="1"/>
  <c r="K143" i="38"/>
  <c r="N142" i="38"/>
  <c r="L142" i="38"/>
  <c r="L143" i="38" s="1"/>
  <c r="K127" i="38"/>
  <c r="N126" i="38"/>
  <c r="L126" i="38"/>
  <c r="L127" i="38" s="1"/>
  <c r="K111" i="38"/>
  <c r="N110" i="38"/>
  <c r="L110" i="38"/>
  <c r="L111" i="38" s="1"/>
  <c r="L98" i="38"/>
  <c r="L99" i="38" s="1"/>
  <c r="J99" i="38"/>
  <c r="R174" i="38"/>
  <c r="R175" i="38" s="1"/>
  <c r="N175" i="38"/>
  <c r="R94" i="37"/>
  <c r="R95" i="37" s="1"/>
  <c r="N95" i="37"/>
  <c r="R110" i="37"/>
  <c r="R111" i="37" s="1"/>
  <c r="N111" i="37"/>
  <c r="N89" i="37"/>
  <c r="R88" i="37"/>
  <c r="R89" i="37" s="1"/>
  <c r="R18" i="37"/>
  <c r="R19" i="37" s="1"/>
  <c r="N19" i="37"/>
  <c r="R26" i="37"/>
  <c r="R27" i="37" s="1"/>
  <c r="N27" i="37"/>
  <c r="Q88" i="37"/>
  <c r="Q89" i="37" s="1"/>
  <c r="R42" i="37"/>
  <c r="R43" i="37" s="1"/>
  <c r="R10" i="37"/>
  <c r="R11" i="37" s="1"/>
  <c r="N11" i="37"/>
  <c r="Q26" i="37"/>
  <c r="Q27" i="37" s="1"/>
  <c r="R86" i="37"/>
  <c r="R87" i="37" s="1"/>
  <c r="N87" i="37"/>
  <c r="R102" i="37"/>
  <c r="R103" i="37" s="1"/>
  <c r="N103" i="37"/>
  <c r="R34" i="37"/>
  <c r="R35" i="37" s="1"/>
  <c r="N35" i="37"/>
  <c r="Q10" i="37"/>
  <c r="Q11" i="37" s="1"/>
  <c r="R78" i="37"/>
  <c r="R79" i="37" s="1"/>
  <c r="N79" i="37"/>
  <c r="R36" i="36"/>
  <c r="R37" i="36" s="1"/>
  <c r="N37" i="36"/>
  <c r="Q36" i="36"/>
  <c r="Q37" i="36" s="1"/>
  <c r="R88" i="36"/>
  <c r="R89" i="36" s="1"/>
  <c r="N89" i="36"/>
  <c r="R28" i="36"/>
  <c r="R29" i="36" s="1"/>
  <c r="N29" i="36"/>
  <c r="Q28" i="36"/>
  <c r="Q29" i="36" s="1"/>
  <c r="R20" i="36"/>
  <c r="R21" i="36" s="1"/>
  <c r="N21" i="36"/>
  <c r="R112" i="36"/>
  <c r="R113" i="36" s="1"/>
  <c r="N113" i="36"/>
  <c r="R80" i="36"/>
  <c r="R81" i="36" s="1"/>
  <c r="N81" i="36"/>
  <c r="R12" i="36"/>
  <c r="R13" i="36" s="1"/>
  <c r="N13" i="36"/>
  <c r="Q12" i="36"/>
  <c r="Q13" i="36" s="1"/>
  <c r="R104" i="36"/>
  <c r="R105" i="36" s="1"/>
  <c r="N105" i="36"/>
  <c r="R44" i="36"/>
  <c r="R45" i="36" s="1"/>
  <c r="N45" i="36"/>
  <c r="Q112" i="36"/>
  <c r="Q113" i="36" s="1"/>
  <c r="Q44" i="36"/>
  <c r="Q45" i="36" s="1"/>
  <c r="L120" i="35"/>
  <c r="L121" i="35" s="1"/>
  <c r="K123" i="35"/>
  <c r="N122" i="35"/>
  <c r="L122" i="35"/>
  <c r="L123" i="35" s="1"/>
  <c r="L152" i="35"/>
  <c r="L153" i="35" s="1"/>
  <c r="N175" i="35"/>
  <c r="R180" i="35"/>
  <c r="R181" i="35" s="1"/>
  <c r="L184" i="35"/>
  <c r="L185" i="35" s="1"/>
  <c r="N197" i="35"/>
  <c r="R196" i="35"/>
  <c r="R197" i="35" s="1"/>
  <c r="R140" i="35"/>
  <c r="R141" i="35" s="1"/>
  <c r="Q140" i="35"/>
  <c r="Q141" i="35" s="1"/>
  <c r="K139" i="35"/>
  <c r="N138" i="35"/>
  <c r="Q138" i="35" s="1"/>
  <c r="Q139" i="35" s="1"/>
  <c r="L138" i="35"/>
  <c r="L139" i="35" s="1"/>
  <c r="R124" i="35"/>
  <c r="R125" i="35" s="1"/>
  <c r="Q124" i="35"/>
  <c r="Q125" i="35" s="1"/>
  <c r="R132" i="35"/>
  <c r="R133" i="35" s="1"/>
  <c r="L202" i="35"/>
  <c r="L203" i="35" s="1"/>
  <c r="J131" i="35"/>
  <c r="K133" i="35"/>
  <c r="N153" i="35"/>
  <c r="J163" i="35"/>
  <c r="J179" i="35"/>
  <c r="K181" i="35"/>
  <c r="K197" i="35"/>
  <c r="N201" i="35"/>
  <c r="N202" i="35"/>
  <c r="Q202" i="35" s="1"/>
  <c r="Q203" i="35" s="1"/>
  <c r="L196" i="35"/>
  <c r="L197" i="35" s="1"/>
  <c r="K143" i="35"/>
  <c r="K159" i="35"/>
  <c r="K175" i="35"/>
  <c r="K191" i="35"/>
  <c r="O207" i="34"/>
  <c r="G129" i="34"/>
  <c r="K128" i="34"/>
  <c r="J128" i="34"/>
  <c r="J129" i="34" s="1"/>
  <c r="G161" i="34"/>
  <c r="K160" i="34"/>
  <c r="K161" i="34" s="1"/>
  <c r="J160" i="34"/>
  <c r="J161" i="34" s="1"/>
  <c r="G193" i="34"/>
  <c r="J192" i="34"/>
  <c r="J193" i="34" s="1"/>
  <c r="K192" i="34"/>
  <c r="N192" i="34" s="1"/>
  <c r="G273" i="34"/>
  <c r="O139" i="34"/>
  <c r="O159" i="34"/>
  <c r="G145" i="34"/>
  <c r="J144" i="34"/>
  <c r="J145" i="34" s="1"/>
  <c r="K144" i="34"/>
  <c r="K145" i="34" s="1"/>
  <c r="G177" i="34"/>
  <c r="J176" i="34"/>
  <c r="J177" i="34" s="1"/>
  <c r="G233" i="34"/>
  <c r="N194" i="34"/>
  <c r="K195" i="34"/>
  <c r="O179" i="34"/>
  <c r="O189" i="34"/>
  <c r="O119" i="34"/>
  <c r="J122" i="34"/>
  <c r="J123" i="34" s="1"/>
  <c r="J140" i="34"/>
  <c r="J141" i="34" s="1"/>
  <c r="J150" i="34"/>
  <c r="J151" i="34" s="1"/>
  <c r="J152" i="34"/>
  <c r="J153" i="34" s="1"/>
  <c r="K154" i="34"/>
  <c r="L154" i="34" s="1"/>
  <c r="L155" i="34" s="1"/>
  <c r="K172" i="34"/>
  <c r="J202" i="34"/>
  <c r="J203" i="34" s="1"/>
  <c r="J130" i="34"/>
  <c r="J131" i="34" s="1"/>
  <c r="K130" i="34"/>
  <c r="J120" i="34"/>
  <c r="J121" i="34" s="1"/>
  <c r="K122" i="34"/>
  <c r="K123" i="34" s="1"/>
  <c r="K140" i="34"/>
  <c r="O147" i="34"/>
  <c r="K150" i="34"/>
  <c r="K152" i="34"/>
  <c r="J178" i="34"/>
  <c r="J179" i="34" s="1"/>
  <c r="J180" i="34"/>
  <c r="J181" i="34" s="1"/>
  <c r="N182" i="34"/>
  <c r="J190" i="34"/>
  <c r="J191" i="34" s="1"/>
  <c r="J198" i="34"/>
  <c r="J199" i="34" s="1"/>
  <c r="J200" i="34"/>
  <c r="J201" i="34" s="1"/>
  <c r="K202" i="34"/>
  <c r="K203" i="34" s="1"/>
  <c r="J162" i="34"/>
  <c r="J163" i="34" s="1"/>
  <c r="K120" i="34"/>
  <c r="K143" i="34"/>
  <c r="J170" i="34"/>
  <c r="J171" i="34" s="1"/>
  <c r="K178" i="34"/>
  <c r="K180" i="34"/>
  <c r="J188" i="34"/>
  <c r="J189" i="34" s="1"/>
  <c r="K190" i="34"/>
  <c r="K198" i="34"/>
  <c r="K200" i="34"/>
  <c r="J206" i="34"/>
  <c r="J207" i="34" s="1"/>
  <c r="O127" i="34"/>
  <c r="K162" i="34"/>
  <c r="K164" i="34"/>
  <c r="J138" i="34"/>
  <c r="J139" i="34" s="1"/>
  <c r="J146" i="34"/>
  <c r="J147" i="34" s="1"/>
  <c r="J148" i="34"/>
  <c r="J149" i="34" s="1"/>
  <c r="J158" i="34"/>
  <c r="J159" i="34" s="1"/>
  <c r="J166" i="34"/>
  <c r="J167" i="34" s="1"/>
  <c r="J168" i="34"/>
  <c r="J169" i="34" s="1"/>
  <c r="K170" i="34"/>
  <c r="K171" i="34" s="1"/>
  <c r="K188" i="34"/>
  <c r="K206" i="34"/>
  <c r="K207" i="34" s="1"/>
  <c r="K132" i="34"/>
  <c r="N132" i="34" s="1"/>
  <c r="R132" i="34" s="1"/>
  <c r="R133" i="34" s="1"/>
  <c r="J126" i="34"/>
  <c r="J127" i="34" s="1"/>
  <c r="J134" i="34"/>
  <c r="J135" i="34" s="1"/>
  <c r="J136" i="34"/>
  <c r="J137" i="34" s="1"/>
  <c r="K138" i="34"/>
  <c r="K139" i="34" s="1"/>
  <c r="K146" i="34"/>
  <c r="K148" i="34"/>
  <c r="K149" i="34" s="1"/>
  <c r="J156" i="34"/>
  <c r="J157" i="34" s="1"/>
  <c r="K158" i="34"/>
  <c r="N158" i="34" s="1"/>
  <c r="R158" i="34" s="1"/>
  <c r="R159" i="34" s="1"/>
  <c r="K166" i="34"/>
  <c r="K168" i="34"/>
  <c r="J194" i="34"/>
  <c r="J195" i="34" s="1"/>
  <c r="J196" i="34"/>
  <c r="J197" i="34" s="1"/>
  <c r="N29" i="35"/>
  <c r="N15" i="35"/>
  <c r="N27" i="35"/>
  <c r="N81" i="35"/>
  <c r="K15" i="35"/>
  <c r="L28" i="35"/>
  <c r="L29" i="35" s="1"/>
  <c r="K29" i="35"/>
  <c r="K34" i="35"/>
  <c r="K44" i="35"/>
  <c r="J44" i="35"/>
  <c r="J45" i="35" s="1"/>
  <c r="K81" i="35"/>
  <c r="J111" i="35"/>
  <c r="L110" i="35"/>
  <c r="L111" i="35" s="1"/>
  <c r="K9" i="35"/>
  <c r="N8" i="35"/>
  <c r="L8" i="35"/>
  <c r="L9" i="35" s="1"/>
  <c r="J30" i="35"/>
  <c r="J31" i="35" s="1"/>
  <c r="N38" i="35"/>
  <c r="R38" i="35" s="1"/>
  <c r="R39" i="35" s="1"/>
  <c r="J14" i="35"/>
  <c r="J15" i="35" s="1"/>
  <c r="K20" i="35"/>
  <c r="J20" i="35"/>
  <c r="J21" i="35" s="1"/>
  <c r="G83" i="35"/>
  <c r="J12" i="35"/>
  <c r="J13" i="35" s="1"/>
  <c r="G23" i="35"/>
  <c r="G31" i="35"/>
  <c r="K41" i="35"/>
  <c r="N40" i="35"/>
  <c r="L40" i="35"/>
  <c r="L41" i="35" s="1"/>
  <c r="K105" i="35"/>
  <c r="N104" i="35"/>
  <c r="K114" i="35"/>
  <c r="J114" i="35"/>
  <c r="J115" i="35" s="1"/>
  <c r="J28" i="35"/>
  <c r="J29" i="35" s="1"/>
  <c r="K19" i="35"/>
  <c r="N18" i="35"/>
  <c r="R18" i="35" s="1"/>
  <c r="R19" i="35" s="1"/>
  <c r="K39" i="35"/>
  <c r="J46" i="35"/>
  <c r="J47" i="35" s="1"/>
  <c r="K46" i="35"/>
  <c r="N13" i="35"/>
  <c r="K25" i="35"/>
  <c r="N24" i="35"/>
  <c r="R24" i="35" s="1"/>
  <c r="R25" i="35" s="1"/>
  <c r="K33" i="35"/>
  <c r="N32" i="35"/>
  <c r="R32" i="35" s="1"/>
  <c r="R33" i="35" s="1"/>
  <c r="K98" i="35"/>
  <c r="J98" i="35"/>
  <c r="J99" i="35" s="1"/>
  <c r="K89" i="35"/>
  <c r="N88" i="35"/>
  <c r="R88" i="35" s="1"/>
  <c r="R89" i="35" s="1"/>
  <c r="L42" i="35"/>
  <c r="L43" i="35" s="1"/>
  <c r="J22" i="35"/>
  <c r="J23" i="35" s="1"/>
  <c r="K36" i="35"/>
  <c r="J36" i="35"/>
  <c r="J37" i="35" s="1"/>
  <c r="K77" i="35"/>
  <c r="N76" i="35"/>
  <c r="L76" i="35"/>
  <c r="L77" i="35" s="1"/>
  <c r="K87" i="35"/>
  <c r="N86" i="35"/>
  <c r="L86" i="35"/>
  <c r="L87" i="35" s="1"/>
  <c r="N30" i="35"/>
  <c r="R30" i="35" s="1"/>
  <c r="R31" i="35" s="1"/>
  <c r="J90" i="35"/>
  <c r="J91" i="35" s="1"/>
  <c r="G11" i="35"/>
  <c r="G27" i="35"/>
  <c r="G43" i="35"/>
  <c r="J80" i="35"/>
  <c r="L84" i="35"/>
  <c r="L85" i="35" s="1"/>
  <c r="G87" i="35"/>
  <c r="K90" i="35"/>
  <c r="N94" i="35"/>
  <c r="K95" i="35"/>
  <c r="J96" i="35"/>
  <c r="J97" i="35" s="1"/>
  <c r="G103" i="35"/>
  <c r="K106" i="35"/>
  <c r="N110" i="35"/>
  <c r="R110" i="35" s="1"/>
  <c r="R111" i="35" s="1"/>
  <c r="J112" i="35"/>
  <c r="J113" i="35" s="1"/>
  <c r="G81" i="35"/>
  <c r="N84" i="35"/>
  <c r="R84" i="35" s="1"/>
  <c r="R85" i="35" s="1"/>
  <c r="K96" i="35"/>
  <c r="N100" i="35"/>
  <c r="R100" i="35" s="1"/>
  <c r="R101" i="35" s="1"/>
  <c r="K112" i="35"/>
  <c r="G89" i="35"/>
  <c r="G105" i="35"/>
  <c r="J88" i="35"/>
  <c r="J89" i="35" s="1"/>
  <c r="L92" i="35"/>
  <c r="L93" i="35" s="1"/>
  <c r="G95" i="35"/>
  <c r="J104" i="35"/>
  <c r="J105" i="35" s="1"/>
  <c r="L108" i="35"/>
  <c r="L109" i="35" s="1"/>
  <c r="G111" i="35"/>
  <c r="G79" i="35"/>
  <c r="N92" i="35"/>
  <c r="R92" i="35" s="1"/>
  <c r="R93" i="35" s="1"/>
  <c r="N108" i="35"/>
  <c r="G7" i="35"/>
  <c r="O197" i="34"/>
  <c r="O129" i="34"/>
  <c r="O151" i="34"/>
  <c r="O167" i="34"/>
  <c r="O183" i="34"/>
  <c r="N195" i="34"/>
  <c r="O135" i="34"/>
  <c r="N144" i="34"/>
  <c r="N160" i="34"/>
  <c r="N176" i="34"/>
  <c r="K177" i="34"/>
  <c r="K187" i="34"/>
  <c r="N186" i="34"/>
  <c r="R186" i="34" s="1"/>
  <c r="R187" i="34" s="1"/>
  <c r="N190" i="34"/>
  <c r="R190" i="34" s="1"/>
  <c r="R191" i="34" s="1"/>
  <c r="O145" i="34"/>
  <c r="O161" i="34"/>
  <c r="O177" i="34"/>
  <c r="O193" i="34"/>
  <c r="O199" i="34"/>
  <c r="G118" i="34"/>
  <c r="P117" i="34"/>
  <c r="G116" i="34"/>
  <c r="P115" i="34"/>
  <c r="G114" i="34"/>
  <c r="P113" i="34"/>
  <c r="G112" i="34"/>
  <c r="P111" i="34"/>
  <c r="G110" i="34"/>
  <c r="P109" i="34"/>
  <c r="G108" i="34"/>
  <c r="P107" i="34"/>
  <c r="G106" i="34"/>
  <c r="P105" i="34"/>
  <c r="G104" i="34"/>
  <c r="P103" i="34"/>
  <c r="G102" i="34"/>
  <c r="P101" i="34"/>
  <c r="G100" i="34"/>
  <c r="P99" i="34"/>
  <c r="G98" i="34"/>
  <c r="P97" i="34"/>
  <c r="G96" i="34"/>
  <c r="P95" i="34"/>
  <c r="G94" i="34"/>
  <c r="P93" i="34"/>
  <c r="G92" i="34"/>
  <c r="P91" i="34"/>
  <c r="G90" i="34"/>
  <c r="P89" i="34"/>
  <c r="G88" i="34"/>
  <c r="P87" i="34"/>
  <c r="G86" i="34"/>
  <c r="P85" i="34"/>
  <c r="G84" i="34"/>
  <c r="P83" i="34"/>
  <c r="G82" i="34"/>
  <c r="P81" i="34"/>
  <c r="G80" i="34"/>
  <c r="P79" i="34"/>
  <c r="G78" i="34"/>
  <c r="P77" i="34"/>
  <c r="G76" i="34"/>
  <c r="P47" i="34"/>
  <c r="G46" i="34"/>
  <c r="P45" i="34"/>
  <c r="G44" i="34"/>
  <c r="P43" i="34"/>
  <c r="G42" i="34"/>
  <c r="P41" i="34"/>
  <c r="G40" i="34"/>
  <c r="P39" i="34"/>
  <c r="K38" i="34"/>
  <c r="G38" i="34"/>
  <c r="P37" i="34"/>
  <c r="G36" i="34"/>
  <c r="P35" i="34"/>
  <c r="G34" i="34"/>
  <c r="P33" i="34"/>
  <c r="G32" i="34"/>
  <c r="P31" i="34"/>
  <c r="G30" i="34"/>
  <c r="P29" i="34"/>
  <c r="G28" i="34"/>
  <c r="P27" i="34"/>
  <c r="G26" i="34"/>
  <c r="K26" i="34" s="1"/>
  <c r="P25" i="34"/>
  <c r="G24" i="34"/>
  <c r="P23" i="34"/>
  <c r="G22" i="34"/>
  <c r="P21" i="34"/>
  <c r="I21" i="34"/>
  <c r="H21" i="34"/>
  <c r="G20" i="34"/>
  <c r="P19" i="34"/>
  <c r="P17" i="34"/>
  <c r="P15" i="34"/>
  <c r="P13" i="34"/>
  <c r="P11" i="34"/>
  <c r="P9" i="34"/>
  <c r="G18" i="34"/>
  <c r="G16" i="34"/>
  <c r="G14" i="34"/>
  <c r="G12" i="34"/>
  <c r="G10" i="34"/>
  <c r="G8" i="34"/>
  <c r="P7" i="34"/>
  <c r="I7" i="34"/>
  <c r="H7" i="34"/>
  <c r="F7" i="34"/>
  <c r="E7" i="34"/>
  <c r="G6" i="34"/>
  <c r="P279" i="39" l="1"/>
  <c r="N37" i="39"/>
  <c r="N139" i="39"/>
  <c r="R22" i="39"/>
  <c r="R23" i="39" s="1"/>
  <c r="N23" i="39"/>
  <c r="P279" i="37"/>
  <c r="N43" i="37"/>
  <c r="N105" i="37"/>
  <c r="R104" i="37"/>
  <c r="R105" i="37" s="1"/>
  <c r="Q104" i="37"/>
  <c r="Q105" i="37" s="1"/>
  <c r="N123" i="37"/>
  <c r="R122" i="37"/>
  <c r="R123" i="37" s="1"/>
  <c r="Q122" i="37"/>
  <c r="Q123" i="37" s="1"/>
  <c r="N185" i="37"/>
  <c r="R184" i="37"/>
  <c r="R185" i="37" s="1"/>
  <c r="N93" i="37"/>
  <c r="R92" i="37"/>
  <c r="R93" i="37" s="1"/>
  <c r="Q92" i="37"/>
  <c r="Q93" i="37" s="1"/>
  <c r="Q158" i="37"/>
  <c r="Q159" i="37" s="1"/>
  <c r="N159" i="37"/>
  <c r="R158" i="37"/>
  <c r="R159" i="37" s="1"/>
  <c r="Q148" i="37"/>
  <c r="Q149" i="37" s="1"/>
  <c r="N149" i="37"/>
  <c r="R148" i="37"/>
  <c r="R149" i="37" s="1"/>
  <c r="N131" i="37"/>
  <c r="R130" i="37"/>
  <c r="R131" i="37" s="1"/>
  <c r="Q130" i="37"/>
  <c r="Q131" i="37" s="1"/>
  <c r="N171" i="37"/>
  <c r="R170" i="37"/>
  <c r="R171" i="37" s="1"/>
  <c r="Q170" i="37"/>
  <c r="Q171" i="37" s="1"/>
  <c r="N139" i="37"/>
  <c r="R138" i="37"/>
  <c r="R139" i="37" s="1"/>
  <c r="Q138" i="37"/>
  <c r="Q139" i="37" s="1"/>
  <c r="N181" i="37"/>
  <c r="R180" i="37"/>
  <c r="R181" i="37" s="1"/>
  <c r="Q180" i="37"/>
  <c r="Q181" i="37" s="1"/>
  <c r="N91" i="37"/>
  <c r="R90" i="37"/>
  <c r="R91" i="37" s="1"/>
  <c r="Q90" i="37"/>
  <c r="Q91" i="37" s="1"/>
  <c r="Q188" i="37"/>
  <c r="Q189" i="37" s="1"/>
  <c r="N189" i="37"/>
  <c r="R188" i="37"/>
  <c r="R189" i="37" s="1"/>
  <c r="N207" i="37"/>
  <c r="R206" i="37"/>
  <c r="R207" i="37" s="1"/>
  <c r="N145" i="37"/>
  <c r="R144" i="37"/>
  <c r="R145" i="37" s="1"/>
  <c r="R172" i="37"/>
  <c r="R173" i="37" s="1"/>
  <c r="Q172" i="37"/>
  <c r="Q173" i="37" s="1"/>
  <c r="N173" i="37"/>
  <c r="N99" i="37"/>
  <c r="R98" i="37"/>
  <c r="R99" i="37" s="1"/>
  <c r="N133" i="37"/>
  <c r="R132" i="37"/>
  <c r="R133" i="37" s="1"/>
  <c r="Q132" i="37"/>
  <c r="Q133" i="37" s="1"/>
  <c r="N113" i="37"/>
  <c r="Q112" i="37"/>
  <c r="Q113" i="37" s="1"/>
  <c r="R112" i="37"/>
  <c r="R113" i="37" s="1"/>
  <c r="N117" i="37"/>
  <c r="R116" i="37"/>
  <c r="R117" i="37" s="1"/>
  <c r="Q116" i="37"/>
  <c r="Q117" i="37" s="1"/>
  <c r="R140" i="37"/>
  <c r="R141" i="37" s="1"/>
  <c r="Q140" i="37"/>
  <c r="Q141" i="37" s="1"/>
  <c r="N141" i="37"/>
  <c r="N135" i="37"/>
  <c r="Q134" i="37"/>
  <c r="Q135" i="37" s="1"/>
  <c r="R134" i="37"/>
  <c r="R135" i="37" s="1"/>
  <c r="Q98" i="37"/>
  <c r="Q99" i="37" s="1"/>
  <c r="N195" i="37"/>
  <c r="R194" i="37"/>
  <c r="R195" i="37" s="1"/>
  <c r="N101" i="37"/>
  <c r="R100" i="37"/>
  <c r="R101" i="37" s="1"/>
  <c r="Q100" i="37"/>
  <c r="Q101" i="37" s="1"/>
  <c r="Q184" i="37"/>
  <c r="Q185" i="37" s="1"/>
  <c r="N199" i="37"/>
  <c r="R198" i="37"/>
  <c r="R199" i="37" s="1"/>
  <c r="N13" i="37"/>
  <c r="R12" i="37"/>
  <c r="R13" i="37" s="1"/>
  <c r="Q12" i="37"/>
  <c r="Q13" i="37" s="1"/>
  <c r="N163" i="37"/>
  <c r="R162" i="37"/>
  <c r="R163" i="37" s="1"/>
  <c r="Q162" i="37"/>
  <c r="Q163" i="37" s="1"/>
  <c r="N193" i="37"/>
  <c r="R192" i="37"/>
  <c r="R193" i="37" s="1"/>
  <c r="Q192" i="37"/>
  <c r="Q193" i="37" s="1"/>
  <c r="R202" i="37"/>
  <c r="R203" i="37" s="1"/>
  <c r="Q202" i="37"/>
  <c r="Q203" i="37" s="1"/>
  <c r="N203" i="37"/>
  <c r="R124" i="37"/>
  <c r="R125" i="37" s="1"/>
  <c r="N125" i="37"/>
  <c r="Q124" i="37"/>
  <c r="Q125" i="37" s="1"/>
  <c r="N83" i="37"/>
  <c r="R82" i="37"/>
  <c r="R83" i="37" s="1"/>
  <c r="Q82" i="37"/>
  <c r="Q83" i="37" s="1"/>
  <c r="N45" i="37"/>
  <c r="R44" i="37"/>
  <c r="R45" i="37" s="1"/>
  <c r="Q44" i="37"/>
  <c r="Q45" i="37" s="1"/>
  <c r="Q206" i="37"/>
  <c r="Q207" i="37" s="1"/>
  <c r="N109" i="37"/>
  <c r="Q108" i="37"/>
  <c r="Q109" i="37" s="1"/>
  <c r="R108" i="37"/>
  <c r="R109" i="37" s="1"/>
  <c r="Q166" i="37"/>
  <c r="Q167" i="37" s="1"/>
  <c r="N167" i="37"/>
  <c r="R166" i="37"/>
  <c r="R167" i="37" s="1"/>
  <c r="Q196" i="37"/>
  <c r="Q197" i="37" s="1"/>
  <c r="N197" i="37"/>
  <c r="R196" i="37"/>
  <c r="R197" i="37" s="1"/>
  <c r="Q30" i="37"/>
  <c r="Q31" i="37" s="1"/>
  <c r="R30" i="37"/>
  <c r="R31" i="37" s="1"/>
  <c r="N31" i="37"/>
  <c r="N193" i="38"/>
  <c r="R192" i="38"/>
  <c r="R193" i="38" s="1"/>
  <c r="P279" i="36"/>
  <c r="R136" i="36"/>
  <c r="R137" i="36" s="1"/>
  <c r="Q96" i="36"/>
  <c r="Q97" i="36" s="1"/>
  <c r="N97" i="36"/>
  <c r="Q188" i="36"/>
  <c r="Q189" i="36" s="1"/>
  <c r="N189" i="36"/>
  <c r="R188" i="36"/>
  <c r="R189" i="36" s="1"/>
  <c r="P276" i="35"/>
  <c r="P275" i="35"/>
  <c r="L116" i="35"/>
  <c r="L117" i="35" s="1"/>
  <c r="K149" i="35"/>
  <c r="N188" i="35"/>
  <c r="N189" i="35" s="1"/>
  <c r="R148" i="35"/>
  <c r="R149" i="35" s="1"/>
  <c r="N116" i="35"/>
  <c r="R116" i="35" s="1"/>
  <c r="R117" i="35" s="1"/>
  <c r="N186" i="35"/>
  <c r="Q186" i="35" s="1"/>
  <c r="Q187" i="35" s="1"/>
  <c r="L16" i="35"/>
  <c r="L17" i="35" s="1"/>
  <c r="L136" i="35"/>
  <c r="L137" i="35" s="1"/>
  <c r="L154" i="35"/>
  <c r="L155" i="35" s="1"/>
  <c r="Q148" i="35"/>
  <c r="Q149" i="35" s="1"/>
  <c r="L204" i="35"/>
  <c r="L205" i="35" s="1"/>
  <c r="L102" i="35"/>
  <c r="L103" i="35" s="1"/>
  <c r="K23" i="35"/>
  <c r="L148" i="35"/>
  <c r="L149" i="35" s="1"/>
  <c r="N154" i="35"/>
  <c r="Q154" i="35" s="1"/>
  <c r="Q155" i="35" s="1"/>
  <c r="N102" i="35"/>
  <c r="R102" i="35" s="1"/>
  <c r="R103" i="35" s="1"/>
  <c r="R152" i="35"/>
  <c r="R153" i="35" s="1"/>
  <c r="Q152" i="35"/>
  <c r="Q153" i="35" s="1"/>
  <c r="N78" i="35"/>
  <c r="R78" i="35" s="1"/>
  <c r="R79" i="35" s="1"/>
  <c r="Q200" i="35"/>
  <c r="Q201" i="35" s="1"/>
  <c r="Q84" i="35"/>
  <c r="Q85" i="35" s="1"/>
  <c r="L6" i="35"/>
  <c r="L7" i="35" s="1"/>
  <c r="N204" i="35"/>
  <c r="R14" i="35"/>
  <c r="R15" i="35" s="1"/>
  <c r="R80" i="35"/>
  <c r="R81" i="35" s="1"/>
  <c r="R200" i="35"/>
  <c r="R201" i="35" s="1"/>
  <c r="K79" i="35"/>
  <c r="Q122" i="35"/>
  <c r="Q123" i="35" s="1"/>
  <c r="Q38" i="35"/>
  <c r="Q39" i="35" s="1"/>
  <c r="N16" i="35"/>
  <c r="L132" i="35"/>
  <c r="L133" i="35" s="1"/>
  <c r="Q132" i="35"/>
  <c r="Q133" i="35" s="1"/>
  <c r="O197" i="35"/>
  <c r="Q196" i="35"/>
  <c r="Q197" i="35" s="1"/>
  <c r="L100" i="35"/>
  <c r="L101" i="35" s="1"/>
  <c r="Q14" i="35"/>
  <c r="Q15" i="35" s="1"/>
  <c r="Q88" i="35"/>
  <c r="Q89" i="35" s="1"/>
  <c r="Q180" i="35"/>
  <c r="Q181" i="35" s="1"/>
  <c r="Q28" i="35"/>
  <c r="Q29" i="35" s="1"/>
  <c r="L30" i="35"/>
  <c r="L31" i="35" s="1"/>
  <c r="R174" i="35"/>
  <c r="R175" i="35" s="1"/>
  <c r="L194" i="35"/>
  <c r="L195" i="35" s="1"/>
  <c r="P276" i="34"/>
  <c r="P275" i="34"/>
  <c r="L122" i="34"/>
  <c r="L123" i="34" s="1"/>
  <c r="K127" i="34"/>
  <c r="N122" i="34"/>
  <c r="K157" i="34"/>
  <c r="G25" i="34"/>
  <c r="O24" i="34"/>
  <c r="O25" i="34" s="1"/>
  <c r="J98" i="34"/>
  <c r="J99" i="34" s="1"/>
  <c r="O98" i="34"/>
  <c r="O99" i="34" s="1"/>
  <c r="K14" i="34"/>
  <c r="N14" i="34" s="1"/>
  <c r="O14" i="34"/>
  <c r="O15" i="34" s="1"/>
  <c r="G33" i="34"/>
  <c r="O32" i="34"/>
  <c r="O33" i="34" s="1"/>
  <c r="K82" i="34"/>
  <c r="O82" i="34"/>
  <c r="O83" i="34" s="1"/>
  <c r="G17" i="34"/>
  <c r="O16" i="34"/>
  <c r="O17" i="34" s="1"/>
  <c r="J20" i="34"/>
  <c r="J21" i="34" s="1"/>
  <c r="O20" i="34"/>
  <c r="O21" i="34" s="1"/>
  <c r="G27" i="34"/>
  <c r="O26" i="34"/>
  <c r="O27" i="34" s="1"/>
  <c r="G41" i="34"/>
  <c r="O40" i="34"/>
  <c r="O41" i="34" s="1"/>
  <c r="K76" i="34"/>
  <c r="O76" i="34"/>
  <c r="O77" i="34" s="1"/>
  <c r="K84" i="34"/>
  <c r="O84" i="34"/>
  <c r="O85" i="34" s="1"/>
  <c r="G93" i="34"/>
  <c r="O92" i="34"/>
  <c r="O93" i="34" s="1"/>
  <c r="G101" i="34"/>
  <c r="O100" i="34"/>
  <c r="O101" i="34" s="1"/>
  <c r="G109" i="34"/>
  <c r="O108" i="34"/>
  <c r="O109" i="34" s="1"/>
  <c r="G117" i="34"/>
  <c r="O116" i="34"/>
  <c r="O117" i="34" s="1"/>
  <c r="G19" i="34"/>
  <c r="O18" i="34"/>
  <c r="O19" i="34" s="1"/>
  <c r="K34" i="34"/>
  <c r="O34" i="34"/>
  <c r="O35" i="34" s="1"/>
  <c r="K90" i="34"/>
  <c r="N90" i="34" s="1"/>
  <c r="R90" i="34" s="1"/>
  <c r="R91" i="34" s="1"/>
  <c r="O90" i="34"/>
  <c r="O91" i="34" s="1"/>
  <c r="J42" i="34"/>
  <c r="J43" i="34" s="1"/>
  <c r="O42" i="34"/>
  <c r="O43" i="34" s="1"/>
  <c r="K78" i="34"/>
  <c r="O78" i="34"/>
  <c r="O79" i="34" s="1"/>
  <c r="G87" i="34"/>
  <c r="O86" i="34"/>
  <c r="O87" i="34" s="1"/>
  <c r="J94" i="34"/>
  <c r="J95" i="34" s="1"/>
  <c r="O94" i="34"/>
  <c r="O95" i="34" s="1"/>
  <c r="K102" i="34"/>
  <c r="N102" i="34" s="1"/>
  <c r="O102" i="34"/>
  <c r="O103" i="34" s="1"/>
  <c r="K110" i="34"/>
  <c r="O110" i="34"/>
  <c r="O111" i="34" s="1"/>
  <c r="N134" i="34"/>
  <c r="R134" i="34" s="1"/>
  <c r="R135" i="34" s="1"/>
  <c r="J6" i="34"/>
  <c r="J7" i="34" s="1"/>
  <c r="O6" i="34"/>
  <c r="O7" i="34" s="1"/>
  <c r="J114" i="34"/>
  <c r="J115" i="34" s="1"/>
  <c r="O114" i="34"/>
  <c r="O115" i="34" s="1"/>
  <c r="G37" i="34"/>
  <c r="O36" i="34"/>
  <c r="O37" i="34" s="1"/>
  <c r="L134" i="34"/>
  <c r="L135" i="34" s="1"/>
  <c r="Q142" i="34"/>
  <c r="Q143" i="34" s="1"/>
  <c r="G107" i="34"/>
  <c r="O106" i="34"/>
  <c r="O107" i="34" s="1"/>
  <c r="J8" i="34"/>
  <c r="J9" i="34" s="1"/>
  <c r="O8" i="34"/>
  <c r="O9" i="34" s="1"/>
  <c r="K22" i="34"/>
  <c r="O22" i="34"/>
  <c r="O23" i="34" s="1"/>
  <c r="G45" i="34"/>
  <c r="O44" i="34"/>
  <c r="O45" i="34" s="1"/>
  <c r="G81" i="34"/>
  <c r="O80" i="34"/>
  <c r="O81" i="34" s="1"/>
  <c r="G89" i="34"/>
  <c r="O88" i="34"/>
  <c r="O89" i="34" s="1"/>
  <c r="K96" i="34"/>
  <c r="O96" i="34"/>
  <c r="O97" i="34" s="1"/>
  <c r="G105" i="34"/>
  <c r="O104" i="34"/>
  <c r="O105" i="34" s="1"/>
  <c r="K112" i="34"/>
  <c r="O112" i="34"/>
  <c r="O113" i="34" s="1"/>
  <c r="N143" i="34"/>
  <c r="G13" i="34"/>
  <c r="O12" i="34"/>
  <c r="O13" i="34" s="1"/>
  <c r="K46" i="34"/>
  <c r="N46" i="34" s="1"/>
  <c r="R46" i="34" s="1"/>
  <c r="R47" i="34" s="1"/>
  <c r="O46" i="34"/>
  <c r="O47" i="34" s="1"/>
  <c r="K28" i="34"/>
  <c r="O28" i="34"/>
  <c r="O29" i="34" s="1"/>
  <c r="G11" i="34"/>
  <c r="O10" i="34"/>
  <c r="O11" i="34" s="1"/>
  <c r="J30" i="34"/>
  <c r="J31" i="34" s="1"/>
  <c r="O30" i="34"/>
  <c r="O31" i="34" s="1"/>
  <c r="G39" i="34"/>
  <c r="O38" i="34"/>
  <c r="O39" i="34" s="1"/>
  <c r="P823" i="23"/>
  <c r="P824" i="23"/>
  <c r="P825" i="23" s="1"/>
  <c r="P817" i="7"/>
  <c r="P818" i="7"/>
  <c r="P820" i="1"/>
  <c r="P819" i="1"/>
  <c r="R162" i="36"/>
  <c r="R163" i="36" s="1"/>
  <c r="N163" i="36"/>
  <c r="Q162" i="36"/>
  <c r="Q163" i="36" s="1"/>
  <c r="N109" i="36"/>
  <c r="R108" i="36"/>
  <c r="R109" i="36" s="1"/>
  <c r="Q108" i="36"/>
  <c r="Q109" i="36" s="1"/>
  <c r="R34" i="36"/>
  <c r="R35" i="36" s="1"/>
  <c r="N35" i="36"/>
  <c r="Q34" i="36"/>
  <c r="Q35" i="36" s="1"/>
  <c r="R8" i="36"/>
  <c r="R9" i="36" s="1"/>
  <c r="Q8" i="36"/>
  <c r="Q9" i="36" s="1"/>
  <c r="N9" i="36"/>
  <c r="N199" i="36"/>
  <c r="R198" i="36"/>
  <c r="R199" i="36" s="1"/>
  <c r="Q198" i="36"/>
  <c r="Q199" i="36" s="1"/>
  <c r="N133" i="36"/>
  <c r="Q132" i="36"/>
  <c r="Q133" i="36" s="1"/>
  <c r="R132" i="36"/>
  <c r="R133" i="36" s="1"/>
  <c r="N149" i="36"/>
  <c r="R148" i="36"/>
  <c r="R149" i="36" s="1"/>
  <c r="Q148" i="36"/>
  <c r="Q149" i="36" s="1"/>
  <c r="R192" i="36"/>
  <c r="R193" i="36" s="1"/>
  <c r="Q192" i="36"/>
  <c r="Q193" i="36" s="1"/>
  <c r="N193" i="36"/>
  <c r="Q118" i="36"/>
  <c r="Q119" i="36" s="1"/>
  <c r="N119" i="36"/>
  <c r="R118" i="36"/>
  <c r="R119" i="36" s="1"/>
  <c r="Q92" i="36"/>
  <c r="Q93" i="36" s="1"/>
  <c r="N93" i="36"/>
  <c r="R92" i="36"/>
  <c r="R93" i="36" s="1"/>
  <c r="N141" i="36"/>
  <c r="Q140" i="36"/>
  <c r="Q141" i="36" s="1"/>
  <c r="R140" i="36"/>
  <c r="R141" i="36" s="1"/>
  <c r="N205" i="36"/>
  <c r="R204" i="36"/>
  <c r="R205" i="36" s="1"/>
  <c r="Q204" i="36"/>
  <c r="Q205" i="36" s="1"/>
  <c r="N157" i="36"/>
  <c r="Q156" i="36"/>
  <c r="Q157" i="36" s="1"/>
  <c r="R156" i="36"/>
  <c r="R157" i="36" s="1"/>
  <c r="R200" i="36"/>
  <c r="R201" i="36" s="1"/>
  <c r="Q200" i="36"/>
  <c r="Q201" i="36" s="1"/>
  <c r="N201" i="36"/>
  <c r="N167" i="36"/>
  <c r="R166" i="36"/>
  <c r="R167" i="36" s="1"/>
  <c r="Q166" i="36"/>
  <c r="Q167" i="36" s="1"/>
  <c r="R102" i="36"/>
  <c r="R103" i="36" s="1"/>
  <c r="N103" i="36"/>
  <c r="Q102" i="36"/>
  <c r="Q103" i="36" s="1"/>
  <c r="Q24" i="36"/>
  <c r="Q25" i="36" s="1"/>
  <c r="N25" i="36"/>
  <c r="R24" i="36"/>
  <c r="R25" i="36" s="1"/>
  <c r="N169" i="36"/>
  <c r="R168" i="36"/>
  <c r="R169" i="36" s="1"/>
  <c r="Q168" i="36"/>
  <c r="Q169" i="36" s="1"/>
  <c r="R146" i="36"/>
  <c r="R147" i="36" s="1"/>
  <c r="N147" i="36"/>
  <c r="Q146" i="36"/>
  <c r="Q147" i="36" s="1"/>
  <c r="N155" i="36"/>
  <c r="R154" i="36"/>
  <c r="R155" i="36" s="1"/>
  <c r="Q154" i="36"/>
  <c r="Q155" i="36" s="1"/>
  <c r="N139" i="36"/>
  <c r="R138" i="36"/>
  <c r="R139" i="36" s="1"/>
  <c r="Q138" i="36"/>
  <c r="Q139" i="36" s="1"/>
  <c r="N207" i="36"/>
  <c r="R206" i="36"/>
  <c r="R207" i="36" s="1"/>
  <c r="Q206" i="36"/>
  <c r="Q207" i="36" s="1"/>
  <c r="R180" i="36"/>
  <c r="R181" i="36" s="1"/>
  <c r="N181" i="36"/>
  <c r="Q180" i="36"/>
  <c r="Q181" i="36" s="1"/>
  <c r="N127" i="36"/>
  <c r="R126" i="36"/>
  <c r="R127" i="36" s="1"/>
  <c r="Q126" i="36"/>
  <c r="Q127" i="36" s="1"/>
  <c r="R10" i="36"/>
  <c r="R11" i="36" s="1"/>
  <c r="N11" i="36"/>
  <c r="Q10" i="36"/>
  <c r="Q11" i="36" s="1"/>
  <c r="N185" i="36"/>
  <c r="R184" i="36"/>
  <c r="R185" i="36" s="1"/>
  <c r="Q184" i="36"/>
  <c r="Q185" i="36" s="1"/>
  <c r="R26" i="36"/>
  <c r="R27" i="36" s="1"/>
  <c r="N27" i="36"/>
  <c r="Q26" i="36"/>
  <c r="Q27" i="36" s="1"/>
  <c r="N161" i="36"/>
  <c r="R160" i="36"/>
  <c r="R161" i="36" s="1"/>
  <c r="Q160" i="36"/>
  <c r="Q161" i="36" s="1"/>
  <c r="N191" i="36"/>
  <c r="R190" i="36"/>
  <c r="R191" i="36" s="1"/>
  <c r="Q190" i="36"/>
  <c r="Q191" i="36" s="1"/>
  <c r="R186" i="36"/>
  <c r="R187" i="36" s="1"/>
  <c r="Q186" i="36"/>
  <c r="Q187" i="36" s="1"/>
  <c r="N187" i="36"/>
  <c r="R84" i="36"/>
  <c r="R85" i="36" s="1"/>
  <c r="Q84" i="36"/>
  <c r="Q85" i="36" s="1"/>
  <c r="N85" i="36"/>
  <c r="R178" i="36"/>
  <c r="R179" i="36" s="1"/>
  <c r="N179" i="36"/>
  <c r="Q178" i="36"/>
  <c r="Q179" i="36" s="1"/>
  <c r="Q76" i="36"/>
  <c r="Q77" i="36" s="1"/>
  <c r="N77" i="36"/>
  <c r="R76" i="36"/>
  <c r="R77" i="36" s="1"/>
  <c r="Q100" i="36"/>
  <c r="Q101" i="36" s="1"/>
  <c r="R100" i="36"/>
  <c r="R101" i="36" s="1"/>
  <c r="N101" i="36"/>
  <c r="R194" i="36"/>
  <c r="R195" i="36" s="1"/>
  <c r="N195" i="36"/>
  <c r="Q194" i="36"/>
  <c r="Q195" i="36" s="1"/>
  <c r="N153" i="36"/>
  <c r="R152" i="36"/>
  <c r="R153" i="36" s="1"/>
  <c r="Q152" i="36"/>
  <c r="Q153" i="36" s="1"/>
  <c r="R164" i="36"/>
  <c r="R165" i="36" s="1"/>
  <c r="N165" i="36"/>
  <c r="Q164" i="36"/>
  <c r="Q165" i="36" s="1"/>
  <c r="N145" i="36"/>
  <c r="R144" i="36"/>
  <c r="R145" i="36" s="1"/>
  <c r="Q144" i="36"/>
  <c r="Q145" i="36" s="1"/>
  <c r="R86" i="35"/>
  <c r="R87" i="35" s="1"/>
  <c r="Q86" i="35"/>
  <c r="Q87" i="35" s="1"/>
  <c r="R8" i="35"/>
  <c r="R9" i="35" s="1"/>
  <c r="Q8" i="35"/>
  <c r="Q9" i="35" s="1"/>
  <c r="N172" i="35"/>
  <c r="K173" i="35"/>
  <c r="L172" i="35"/>
  <c r="L173" i="35" s="1"/>
  <c r="K161" i="35"/>
  <c r="N160" i="35"/>
  <c r="L160" i="35"/>
  <c r="L161" i="35" s="1"/>
  <c r="Q32" i="35"/>
  <c r="Q33" i="35" s="1"/>
  <c r="L140" i="35"/>
  <c r="L141" i="35" s="1"/>
  <c r="L168" i="35"/>
  <c r="L169" i="35" s="1"/>
  <c r="N168" i="35"/>
  <c r="K169" i="35"/>
  <c r="R26" i="35"/>
  <c r="R27" i="35" s="1"/>
  <c r="Q26" i="35"/>
  <c r="Q27" i="35" s="1"/>
  <c r="L82" i="35"/>
  <c r="L83" i="35" s="1"/>
  <c r="R188" i="35"/>
  <c r="R189" i="35" s="1"/>
  <c r="N170" i="35"/>
  <c r="Q170" i="35" s="1"/>
  <c r="Q171" i="35" s="1"/>
  <c r="K177" i="35"/>
  <c r="L176" i="35"/>
  <c r="L177" i="35" s="1"/>
  <c r="N176" i="35"/>
  <c r="Q92" i="35"/>
  <c r="Q93" i="35" s="1"/>
  <c r="K195" i="35"/>
  <c r="N194" i="35"/>
  <c r="N130" i="35"/>
  <c r="K131" i="35"/>
  <c r="K121" i="35"/>
  <c r="N120" i="35"/>
  <c r="L38" i="35"/>
  <c r="L39" i="35" s="1"/>
  <c r="R150" i="35"/>
  <c r="R151" i="35" s="1"/>
  <c r="N151" i="35"/>
  <c r="L134" i="35"/>
  <c r="L135" i="35" s="1"/>
  <c r="Q136" i="35"/>
  <c r="Q137" i="35" s="1"/>
  <c r="R136" i="35"/>
  <c r="R137" i="35" s="1"/>
  <c r="L12" i="35"/>
  <c r="L13" i="35" s="1"/>
  <c r="J147" i="35"/>
  <c r="Q188" i="35"/>
  <c r="Q189" i="35" s="1"/>
  <c r="N178" i="35"/>
  <c r="K179" i="35"/>
  <c r="K7" i="35"/>
  <c r="J81" i="35"/>
  <c r="Q80" i="35"/>
  <c r="Q81" i="35" s="1"/>
  <c r="N6" i="35"/>
  <c r="L24" i="35"/>
  <c r="L25" i="35" s="1"/>
  <c r="K27" i="35"/>
  <c r="N137" i="35"/>
  <c r="K171" i="35"/>
  <c r="L186" i="35"/>
  <c r="L187" i="35" s="1"/>
  <c r="L178" i="35"/>
  <c r="L179" i="35" s="1"/>
  <c r="L130" i="35"/>
  <c r="L131" i="35" s="1"/>
  <c r="Q24" i="35"/>
  <c r="Q25" i="35" s="1"/>
  <c r="N156" i="35"/>
  <c r="L156" i="35"/>
  <c r="L157" i="35" s="1"/>
  <c r="K157" i="35"/>
  <c r="Q102" i="35"/>
  <c r="Q103" i="35" s="1"/>
  <c r="L126" i="35"/>
  <c r="L127" i="35" s="1"/>
  <c r="N126" i="35"/>
  <c r="Q12" i="35"/>
  <c r="Q13" i="35" s="1"/>
  <c r="R12" i="35"/>
  <c r="R13" i="35" s="1"/>
  <c r="N146" i="35"/>
  <c r="K147" i="35"/>
  <c r="Q16" i="35"/>
  <c r="Q17" i="35" s="1"/>
  <c r="R16" i="35"/>
  <c r="R17" i="35" s="1"/>
  <c r="N162" i="35"/>
  <c r="K163" i="35"/>
  <c r="K199" i="35"/>
  <c r="N198" i="35"/>
  <c r="L198" i="35"/>
  <c r="L199" i="35" s="1"/>
  <c r="K83" i="35"/>
  <c r="N82" i="35"/>
  <c r="L174" i="35"/>
  <c r="L175" i="35" s="1"/>
  <c r="R76" i="35"/>
  <c r="R77" i="35" s="1"/>
  <c r="Q76" i="35"/>
  <c r="Q77" i="35" s="1"/>
  <c r="K17" i="35"/>
  <c r="R22" i="35"/>
  <c r="R23" i="35" s="1"/>
  <c r="Q22" i="35"/>
  <c r="Q23" i="35" s="1"/>
  <c r="K145" i="35"/>
  <c r="N144" i="35"/>
  <c r="L144" i="35"/>
  <c r="L145" i="35" s="1"/>
  <c r="L158" i="35"/>
  <c r="L159" i="35" s="1"/>
  <c r="N158" i="35"/>
  <c r="N42" i="35"/>
  <c r="N43" i="35" s="1"/>
  <c r="L104" i="35"/>
  <c r="L105" i="35" s="1"/>
  <c r="L26" i="35"/>
  <c r="L27" i="35" s="1"/>
  <c r="L180" i="35"/>
  <c r="L181" i="35" s="1"/>
  <c r="K165" i="35"/>
  <c r="N192" i="35"/>
  <c r="L192" i="35"/>
  <c r="L193" i="35" s="1"/>
  <c r="Q134" i="35"/>
  <c r="Q135" i="35" s="1"/>
  <c r="Q174" i="35"/>
  <c r="Q175" i="35" s="1"/>
  <c r="N135" i="35"/>
  <c r="R134" i="35"/>
  <c r="R135" i="35" s="1"/>
  <c r="Q100" i="35"/>
  <c r="Q101" i="35" s="1"/>
  <c r="L142" i="35"/>
  <c r="L143" i="35" s="1"/>
  <c r="N142" i="35"/>
  <c r="N10" i="35"/>
  <c r="L10" i="35"/>
  <c r="L11" i="35" s="1"/>
  <c r="K11" i="35"/>
  <c r="Q30" i="35"/>
  <c r="Q31" i="35" s="1"/>
  <c r="R94" i="35"/>
  <c r="R95" i="35" s="1"/>
  <c r="Q94" i="35"/>
  <c r="Q95" i="35" s="1"/>
  <c r="N165" i="35"/>
  <c r="R164" i="35"/>
  <c r="R165" i="35" s="1"/>
  <c r="L206" i="35"/>
  <c r="L207" i="35" s="1"/>
  <c r="N206" i="35"/>
  <c r="K119" i="35"/>
  <c r="N118" i="35"/>
  <c r="L118" i="35"/>
  <c r="L119" i="35" s="1"/>
  <c r="R40" i="35"/>
  <c r="R41" i="35" s="1"/>
  <c r="Q40" i="35"/>
  <c r="Q41" i="35" s="1"/>
  <c r="R108" i="35"/>
  <c r="R109" i="35" s="1"/>
  <c r="Q108" i="35"/>
  <c r="Q109" i="35" s="1"/>
  <c r="R104" i="35"/>
  <c r="R105" i="35" s="1"/>
  <c r="Q104" i="35"/>
  <c r="Q105" i="35" s="1"/>
  <c r="K207" i="35"/>
  <c r="L164" i="35"/>
  <c r="L165" i="35" s="1"/>
  <c r="J195" i="35"/>
  <c r="L190" i="35"/>
  <c r="L191" i="35" s="1"/>
  <c r="N190" i="35"/>
  <c r="Q166" i="35"/>
  <c r="Q167" i="35" s="1"/>
  <c r="N167" i="35"/>
  <c r="R166" i="35"/>
  <c r="R167" i="35" s="1"/>
  <c r="K129" i="35"/>
  <c r="N128" i="35"/>
  <c r="L128" i="35"/>
  <c r="L129" i="35" s="1"/>
  <c r="Q110" i="35"/>
  <c r="Q111" i="35" s="1"/>
  <c r="Q116" i="35"/>
  <c r="Q117" i="35" s="1"/>
  <c r="Q18" i="35"/>
  <c r="Q19" i="35" s="1"/>
  <c r="K185" i="35"/>
  <c r="N184" i="35"/>
  <c r="N182" i="35"/>
  <c r="K183" i="35"/>
  <c r="L182" i="35"/>
  <c r="L183" i="35" s="1"/>
  <c r="L18" i="35"/>
  <c r="L19" i="35" s="1"/>
  <c r="L204" i="34"/>
  <c r="L205" i="34" s="1"/>
  <c r="L176" i="34"/>
  <c r="L177" i="34" s="1"/>
  <c r="K193" i="34"/>
  <c r="L174" i="34"/>
  <c r="L175" i="34" s="1"/>
  <c r="L140" i="34"/>
  <c r="L141" i="34" s="1"/>
  <c r="N154" i="34"/>
  <c r="R154" i="34" s="1"/>
  <c r="R155" i="34" s="1"/>
  <c r="N174" i="34"/>
  <c r="R174" i="34" s="1"/>
  <c r="R175" i="34" s="1"/>
  <c r="N205" i="34"/>
  <c r="L142" i="34"/>
  <c r="L143" i="34" s="1"/>
  <c r="J24" i="34"/>
  <c r="J25" i="34" s="1"/>
  <c r="L160" i="34"/>
  <c r="L161" i="34" s="1"/>
  <c r="K133" i="34"/>
  <c r="Q182" i="34"/>
  <c r="Q183" i="34" s="1"/>
  <c r="K205" i="34"/>
  <c r="L132" i="34"/>
  <c r="L133" i="34" s="1"/>
  <c r="Q204" i="34"/>
  <c r="Q205" i="34" s="1"/>
  <c r="L130" i="34"/>
  <c r="L131" i="34" s="1"/>
  <c r="Q132" i="34"/>
  <c r="Q133" i="34" s="1"/>
  <c r="L182" i="34"/>
  <c r="L183" i="34" s="1"/>
  <c r="N133" i="34"/>
  <c r="N125" i="34"/>
  <c r="L168" i="34"/>
  <c r="L169" i="34" s="1"/>
  <c r="Q134" i="34"/>
  <c r="Q135" i="34" s="1"/>
  <c r="Q156" i="34"/>
  <c r="Q157" i="34" s="1"/>
  <c r="R196" i="34"/>
  <c r="R197" i="34" s="1"/>
  <c r="N197" i="34"/>
  <c r="Q196" i="34"/>
  <c r="Q197" i="34" s="1"/>
  <c r="J14" i="34"/>
  <c r="J15" i="34" s="1"/>
  <c r="L144" i="34"/>
  <c r="L145" i="34" s="1"/>
  <c r="L152" i="34"/>
  <c r="L153" i="34" s="1"/>
  <c r="J18" i="34"/>
  <c r="J19" i="34" s="1"/>
  <c r="K155" i="34"/>
  <c r="L138" i="34"/>
  <c r="L139" i="34" s="1"/>
  <c r="L192" i="34"/>
  <c r="L193" i="34" s="1"/>
  <c r="N138" i="34"/>
  <c r="R138" i="34" s="1"/>
  <c r="R139" i="34" s="1"/>
  <c r="G15" i="34"/>
  <c r="N136" i="34"/>
  <c r="N137" i="34" s="1"/>
  <c r="K12" i="34"/>
  <c r="K13" i="34" s="1"/>
  <c r="K16" i="34"/>
  <c r="K17" i="34" s="1"/>
  <c r="L128" i="34"/>
  <c r="L129" i="34" s="1"/>
  <c r="K8" i="34"/>
  <c r="N8" i="34" s="1"/>
  <c r="K24" i="34"/>
  <c r="N24" i="34" s="1"/>
  <c r="R24" i="34" s="1"/>
  <c r="R25" i="34" s="1"/>
  <c r="K197" i="34"/>
  <c r="L184" i="34"/>
  <c r="L185" i="34" s="1"/>
  <c r="Q124" i="34"/>
  <c r="Q125" i="34" s="1"/>
  <c r="N184" i="34"/>
  <c r="R184" i="34" s="1"/>
  <c r="R185" i="34" s="1"/>
  <c r="K125" i="34"/>
  <c r="L124" i="34"/>
  <c r="L125" i="34" s="1"/>
  <c r="Q158" i="34"/>
  <c r="Q159" i="34" s="1"/>
  <c r="N27" i="39"/>
  <c r="R26" i="39"/>
  <c r="R27" i="39" s="1"/>
  <c r="J80" i="34"/>
  <c r="J81" i="34" s="1"/>
  <c r="K80" i="34"/>
  <c r="N80" i="34" s="1"/>
  <c r="R80" i="34" s="1"/>
  <c r="R81" i="34" s="1"/>
  <c r="K86" i="34"/>
  <c r="N86" i="34" s="1"/>
  <c r="R86" i="34" s="1"/>
  <c r="R87" i="34" s="1"/>
  <c r="J36" i="34"/>
  <c r="J37" i="34" s="1"/>
  <c r="J92" i="34"/>
  <c r="J93" i="34" s="1"/>
  <c r="J96" i="34"/>
  <c r="J97" i="34" s="1"/>
  <c r="K92" i="34"/>
  <c r="N92" i="34" s="1"/>
  <c r="K106" i="34"/>
  <c r="N106" i="34" s="1"/>
  <c r="R106" i="34" s="1"/>
  <c r="R107" i="34" s="1"/>
  <c r="J86" i="34"/>
  <c r="J87" i="34" s="1"/>
  <c r="J104" i="34"/>
  <c r="J105" i="34" s="1"/>
  <c r="N121" i="39"/>
  <c r="Q120" i="39"/>
  <c r="Q121" i="39" s="1"/>
  <c r="R120" i="39"/>
  <c r="R121" i="39" s="1"/>
  <c r="N119" i="39"/>
  <c r="Q118" i="39"/>
  <c r="Q119" i="39" s="1"/>
  <c r="R118" i="39"/>
  <c r="R119" i="39" s="1"/>
  <c r="N111" i="39"/>
  <c r="R110" i="39"/>
  <c r="R111" i="39" s="1"/>
  <c r="Q110" i="39"/>
  <c r="Q111" i="39" s="1"/>
  <c r="N113" i="39"/>
  <c r="R112" i="39"/>
  <c r="R113" i="39" s="1"/>
  <c r="Q112" i="39"/>
  <c r="Q113" i="39" s="1"/>
  <c r="R36" i="39"/>
  <c r="R37" i="39" s="1"/>
  <c r="N153" i="39"/>
  <c r="R152" i="39"/>
  <c r="R153" i="39" s="1"/>
  <c r="Q152" i="39"/>
  <c r="Q153" i="39" s="1"/>
  <c r="N191" i="39"/>
  <c r="R190" i="39"/>
  <c r="R191" i="39" s="1"/>
  <c r="Q190" i="39"/>
  <c r="Q191" i="39" s="1"/>
  <c r="N197" i="39"/>
  <c r="R196" i="39"/>
  <c r="R197" i="39" s="1"/>
  <c r="Q196" i="39"/>
  <c r="Q197" i="39" s="1"/>
  <c r="N159" i="39"/>
  <c r="R158" i="39"/>
  <c r="R159" i="39" s="1"/>
  <c r="Q158" i="39"/>
  <c r="Q159" i="39" s="1"/>
  <c r="N179" i="39"/>
  <c r="R178" i="39"/>
  <c r="R179" i="39" s="1"/>
  <c r="Q178" i="39"/>
  <c r="Q179" i="39" s="1"/>
  <c r="N193" i="39"/>
  <c r="R192" i="39"/>
  <c r="R193" i="39" s="1"/>
  <c r="Q192" i="39"/>
  <c r="Q193" i="39" s="1"/>
  <c r="N195" i="39"/>
  <c r="R194" i="39"/>
  <c r="R195" i="39" s="1"/>
  <c r="Q194" i="39"/>
  <c r="Q195" i="39" s="1"/>
  <c r="N169" i="39"/>
  <c r="R168" i="39"/>
  <c r="R169" i="39" s="1"/>
  <c r="Q168" i="39"/>
  <c r="Q169" i="39" s="1"/>
  <c r="N171" i="39"/>
  <c r="R170" i="39"/>
  <c r="R171" i="39" s="1"/>
  <c r="Q170" i="39"/>
  <c r="Q171" i="39" s="1"/>
  <c r="N31" i="39"/>
  <c r="R30" i="39"/>
  <c r="R31" i="39" s="1"/>
  <c r="Q30" i="39"/>
  <c r="Q31" i="39" s="1"/>
  <c r="N161" i="39"/>
  <c r="R160" i="39"/>
  <c r="R161" i="39" s="1"/>
  <c r="Q160" i="39"/>
  <c r="Q161" i="39" s="1"/>
  <c r="N167" i="39"/>
  <c r="R166" i="39"/>
  <c r="R167" i="39" s="1"/>
  <c r="Q166" i="39"/>
  <c r="Q167" i="39" s="1"/>
  <c r="N189" i="39"/>
  <c r="R188" i="39"/>
  <c r="R189" i="39" s="1"/>
  <c r="Q188" i="39"/>
  <c r="Q189" i="39" s="1"/>
  <c r="N187" i="39"/>
  <c r="R186" i="39"/>
  <c r="R187" i="39" s="1"/>
  <c r="Q186" i="39"/>
  <c r="Q187" i="39" s="1"/>
  <c r="N155" i="39"/>
  <c r="R154" i="39"/>
  <c r="R155" i="39" s="1"/>
  <c r="Q154" i="39"/>
  <c r="Q155" i="39" s="1"/>
  <c r="N157" i="39"/>
  <c r="R156" i="39"/>
  <c r="R157" i="39" s="1"/>
  <c r="Q156" i="39"/>
  <c r="Q157" i="39" s="1"/>
  <c r="N163" i="39"/>
  <c r="R162" i="39"/>
  <c r="R163" i="39" s="1"/>
  <c r="Q162" i="39"/>
  <c r="Q163" i="39" s="1"/>
  <c r="N207" i="39"/>
  <c r="R206" i="39"/>
  <c r="R207" i="39" s="1"/>
  <c r="Q206" i="39"/>
  <c r="Q207" i="39" s="1"/>
  <c r="R46" i="39"/>
  <c r="R47" i="39" s="1"/>
  <c r="N47" i="39"/>
  <c r="Q46" i="39"/>
  <c r="Q47" i="39" s="1"/>
  <c r="N165" i="39"/>
  <c r="R164" i="39"/>
  <c r="R165" i="39" s="1"/>
  <c r="Q164" i="39"/>
  <c r="Q165" i="39" s="1"/>
  <c r="N199" i="39"/>
  <c r="R198" i="39"/>
  <c r="R199" i="39" s="1"/>
  <c r="Q198" i="39"/>
  <c r="Q199" i="39" s="1"/>
  <c r="R142" i="39"/>
  <c r="R143" i="39" s="1"/>
  <c r="Q142" i="39"/>
  <c r="Q143" i="39" s="1"/>
  <c r="N143" i="39"/>
  <c r="N151" i="39"/>
  <c r="R150" i="39"/>
  <c r="R151" i="39" s="1"/>
  <c r="Q150" i="39"/>
  <c r="Q151" i="39" s="1"/>
  <c r="N175" i="39"/>
  <c r="R174" i="39"/>
  <c r="R175" i="39" s="1"/>
  <c r="Q174" i="39"/>
  <c r="Q175" i="39" s="1"/>
  <c r="R116" i="39"/>
  <c r="R117" i="39" s="1"/>
  <c r="N117" i="39"/>
  <c r="Q116" i="39"/>
  <c r="Q117" i="39" s="1"/>
  <c r="N181" i="39"/>
  <c r="R180" i="39"/>
  <c r="R181" i="39" s="1"/>
  <c r="Q180" i="39"/>
  <c r="Q181" i="39" s="1"/>
  <c r="N149" i="39"/>
  <c r="R148" i="39"/>
  <c r="R149" i="39" s="1"/>
  <c r="Q148" i="39"/>
  <c r="Q149" i="39" s="1"/>
  <c r="N183" i="39"/>
  <c r="R182" i="39"/>
  <c r="R183" i="39" s="1"/>
  <c r="Q182" i="39"/>
  <c r="Q183" i="39" s="1"/>
  <c r="N173" i="39"/>
  <c r="R172" i="39"/>
  <c r="R173" i="39" s="1"/>
  <c r="Q172" i="39"/>
  <c r="Q173" i="39" s="1"/>
  <c r="N203" i="39"/>
  <c r="R202" i="39"/>
  <c r="R203" i="39" s="1"/>
  <c r="Q202" i="39"/>
  <c r="Q203" i="39" s="1"/>
  <c r="N21" i="38"/>
  <c r="Q20" i="38"/>
  <c r="Q21" i="38" s="1"/>
  <c r="Q96" i="38"/>
  <c r="Q97" i="38" s="1"/>
  <c r="N97" i="38"/>
  <c r="N155" i="38"/>
  <c r="R154" i="38"/>
  <c r="R155" i="38" s="1"/>
  <c r="N15" i="38"/>
  <c r="Q14" i="38"/>
  <c r="Q15" i="38" s="1"/>
  <c r="R14" i="38"/>
  <c r="R15" i="38" s="1"/>
  <c r="R98" i="38"/>
  <c r="R99" i="38" s="1"/>
  <c r="N99" i="38"/>
  <c r="Q98" i="38"/>
  <c r="Q99" i="38" s="1"/>
  <c r="N19" i="38"/>
  <c r="R18" i="38"/>
  <c r="R19" i="38" s="1"/>
  <c r="Q18" i="38"/>
  <c r="Q19" i="38" s="1"/>
  <c r="R126" i="38"/>
  <c r="R127" i="38" s="1"/>
  <c r="Q126" i="38"/>
  <c r="Q127" i="38" s="1"/>
  <c r="N127" i="38"/>
  <c r="N79" i="38"/>
  <c r="R78" i="38"/>
  <c r="R79" i="38" s="1"/>
  <c r="Q78" i="38"/>
  <c r="Q79" i="38" s="1"/>
  <c r="N41" i="38"/>
  <c r="R40" i="38"/>
  <c r="R41" i="38" s="1"/>
  <c r="Q40" i="38"/>
  <c r="Q41" i="38" s="1"/>
  <c r="R112" i="38"/>
  <c r="R113" i="38" s="1"/>
  <c r="N113" i="38"/>
  <c r="Q112" i="38"/>
  <c r="Q113" i="38" s="1"/>
  <c r="R106" i="38"/>
  <c r="R107" i="38" s="1"/>
  <c r="N107" i="38"/>
  <c r="Q106" i="38"/>
  <c r="Q107" i="38" s="1"/>
  <c r="N89" i="38"/>
  <c r="R88" i="38"/>
  <c r="R89" i="38" s="1"/>
  <c r="Q88" i="38"/>
  <c r="Q89" i="38" s="1"/>
  <c r="N91" i="38"/>
  <c r="R90" i="38"/>
  <c r="R91" i="38" s="1"/>
  <c r="Q90" i="38"/>
  <c r="Q91" i="38" s="1"/>
  <c r="R116" i="38"/>
  <c r="R117" i="38" s="1"/>
  <c r="N117" i="38"/>
  <c r="Q116" i="38"/>
  <c r="Q117" i="38" s="1"/>
  <c r="N35" i="38"/>
  <c r="R34" i="38"/>
  <c r="R35" i="38" s="1"/>
  <c r="Q34" i="38"/>
  <c r="Q35" i="38" s="1"/>
  <c r="R26" i="38"/>
  <c r="R27" i="38" s="1"/>
  <c r="N27" i="38"/>
  <c r="Q26" i="38"/>
  <c r="Q27" i="38" s="1"/>
  <c r="R130" i="38"/>
  <c r="R131" i="38" s="1"/>
  <c r="Q130" i="38"/>
  <c r="Q131" i="38" s="1"/>
  <c r="N131" i="38"/>
  <c r="R132" i="38"/>
  <c r="R133" i="38" s="1"/>
  <c r="Q132" i="38"/>
  <c r="Q133" i="38" s="1"/>
  <c r="N133" i="38"/>
  <c r="R118" i="38"/>
  <c r="R119" i="38" s="1"/>
  <c r="Q118" i="38"/>
  <c r="Q119" i="38" s="1"/>
  <c r="N119" i="38"/>
  <c r="R108" i="38"/>
  <c r="R109" i="38" s="1"/>
  <c r="N109" i="38"/>
  <c r="Q108" i="38"/>
  <c r="Q109" i="38" s="1"/>
  <c r="N37" i="38"/>
  <c r="R36" i="38"/>
  <c r="R37" i="38" s="1"/>
  <c r="Q36" i="38"/>
  <c r="Q37" i="38" s="1"/>
  <c r="R142" i="38"/>
  <c r="R143" i="38" s="1"/>
  <c r="Q142" i="38"/>
  <c r="Q143" i="38" s="1"/>
  <c r="N143" i="38"/>
  <c r="N87" i="38"/>
  <c r="R86" i="38"/>
  <c r="R87" i="38" s="1"/>
  <c r="Q86" i="38"/>
  <c r="Q87" i="38" s="1"/>
  <c r="R24" i="38"/>
  <c r="R25" i="38" s="1"/>
  <c r="N25" i="38"/>
  <c r="Q24" i="38"/>
  <c r="Q25" i="38" s="1"/>
  <c r="N45" i="38"/>
  <c r="R44" i="38"/>
  <c r="R45" i="38" s="1"/>
  <c r="Q44" i="38"/>
  <c r="Q45" i="38" s="1"/>
  <c r="N47" i="38"/>
  <c r="R46" i="38"/>
  <c r="R47" i="38" s="1"/>
  <c r="Q46" i="38"/>
  <c r="Q47" i="38" s="1"/>
  <c r="R140" i="38"/>
  <c r="R141" i="38" s="1"/>
  <c r="Q140" i="38"/>
  <c r="Q141" i="38" s="1"/>
  <c r="N141" i="38"/>
  <c r="N39" i="38"/>
  <c r="R38" i="38"/>
  <c r="R39" i="38" s="1"/>
  <c r="Q38" i="38"/>
  <c r="Q39" i="38" s="1"/>
  <c r="Q92" i="38"/>
  <c r="Q93" i="38" s="1"/>
  <c r="N93" i="38"/>
  <c r="R92" i="38"/>
  <c r="R93" i="38" s="1"/>
  <c r="R128" i="38"/>
  <c r="R129" i="38" s="1"/>
  <c r="Q128" i="38"/>
  <c r="Q129" i="38" s="1"/>
  <c r="N129" i="38"/>
  <c r="N77" i="38"/>
  <c r="R76" i="38"/>
  <c r="R77" i="38" s="1"/>
  <c r="Q76" i="38"/>
  <c r="Q77" i="38" s="1"/>
  <c r="R114" i="38"/>
  <c r="R115" i="38" s="1"/>
  <c r="N115" i="38"/>
  <c r="Q114" i="38"/>
  <c r="Q115" i="38" s="1"/>
  <c r="R136" i="38"/>
  <c r="R137" i="38" s="1"/>
  <c r="Q136" i="38"/>
  <c r="Q137" i="38" s="1"/>
  <c r="N137" i="38"/>
  <c r="R110" i="38"/>
  <c r="R111" i="38" s="1"/>
  <c r="N111" i="38"/>
  <c r="Q110" i="38"/>
  <c r="Q111" i="38" s="1"/>
  <c r="R122" i="38"/>
  <c r="R123" i="38" s="1"/>
  <c r="Q122" i="38"/>
  <c r="Q123" i="38" s="1"/>
  <c r="N123" i="38"/>
  <c r="N43" i="38"/>
  <c r="R42" i="38"/>
  <c r="R43" i="38" s="1"/>
  <c r="Q42" i="38"/>
  <c r="Q43" i="38" s="1"/>
  <c r="R146" i="38"/>
  <c r="R147" i="38" s="1"/>
  <c r="Q146" i="38"/>
  <c r="Q147" i="38" s="1"/>
  <c r="N147" i="38"/>
  <c r="R134" i="38"/>
  <c r="R135" i="38" s="1"/>
  <c r="Q134" i="38"/>
  <c r="Q135" i="38" s="1"/>
  <c r="N135" i="38"/>
  <c r="N31" i="38"/>
  <c r="R30" i="38"/>
  <c r="R31" i="38" s="1"/>
  <c r="Q30" i="38"/>
  <c r="Q31" i="38" s="1"/>
  <c r="R120" i="38"/>
  <c r="R121" i="38" s="1"/>
  <c r="Q120" i="38"/>
  <c r="Q121" i="38" s="1"/>
  <c r="N121" i="38"/>
  <c r="R138" i="38"/>
  <c r="R139" i="38" s="1"/>
  <c r="Q138" i="38"/>
  <c r="Q139" i="38" s="1"/>
  <c r="N139" i="38"/>
  <c r="R144" i="38"/>
  <c r="R145" i="38" s="1"/>
  <c r="Q144" i="38"/>
  <c r="Q145" i="38" s="1"/>
  <c r="N145" i="38"/>
  <c r="N85" i="38"/>
  <c r="R84" i="38"/>
  <c r="R85" i="38" s="1"/>
  <c r="Q84" i="38"/>
  <c r="Q85" i="38" s="1"/>
  <c r="N33" i="38"/>
  <c r="R32" i="38"/>
  <c r="R33" i="38" s="1"/>
  <c r="Q32" i="38"/>
  <c r="Q33" i="38" s="1"/>
  <c r="R102" i="38"/>
  <c r="R103" i="38" s="1"/>
  <c r="N103" i="38"/>
  <c r="Q102" i="38"/>
  <c r="Q103" i="38" s="1"/>
  <c r="N81" i="38"/>
  <c r="R80" i="38"/>
  <c r="R81" i="38" s="1"/>
  <c r="Q80" i="38"/>
  <c r="Q81" i="38" s="1"/>
  <c r="R124" i="38"/>
  <c r="R125" i="38" s="1"/>
  <c r="Q124" i="38"/>
  <c r="Q125" i="38" s="1"/>
  <c r="N125" i="38"/>
  <c r="N83" i="38"/>
  <c r="R82" i="38"/>
  <c r="R83" i="38" s="1"/>
  <c r="Q82" i="38"/>
  <c r="Q83" i="38" s="1"/>
  <c r="R202" i="35"/>
  <c r="R203" i="35" s="1"/>
  <c r="N203" i="35"/>
  <c r="R122" i="35"/>
  <c r="R123" i="35" s="1"/>
  <c r="N123" i="35"/>
  <c r="R154" i="35"/>
  <c r="R155" i="35" s="1"/>
  <c r="N155" i="35"/>
  <c r="R138" i="35"/>
  <c r="R139" i="35" s="1"/>
  <c r="N139" i="35"/>
  <c r="R170" i="35"/>
  <c r="R171" i="35" s="1"/>
  <c r="N171" i="35"/>
  <c r="K10" i="34"/>
  <c r="L10" i="34" s="1"/>
  <c r="L11" i="34" s="1"/>
  <c r="N128" i="34"/>
  <c r="L120" i="34"/>
  <c r="L121" i="34" s="1"/>
  <c r="N146" i="34"/>
  <c r="K147" i="34"/>
  <c r="L146" i="34"/>
  <c r="L147" i="34" s="1"/>
  <c r="L190" i="34"/>
  <c r="L191" i="34" s="1"/>
  <c r="K191" i="34"/>
  <c r="N140" i="34"/>
  <c r="K141" i="34"/>
  <c r="Q190" i="34"/>
  <c r="Q191" i="34" s="1"/>
  <c r="G9" i="34"/>
  <c r="J16" i="34"/>
  <c r="J17" i="34" s="1"/>
  <c r="K36" i="34"/>
  <c r="J100" i="34"/>
  <c r="J101" i="34" s="1"/>
  <c r="K104" i="34"/>
  <c r="R122" i="34"/>
  <c r="R123" i="34" s="1"/>
  <c r="Q122" i="34"/>
  <c r="Q123" i="34" s="1"/>
  <c r="L156" i="34"/>
  <c r="L157" i="34" s="1"/>
  <c r="N157" i="34"/>
  <c r="R156" i="34"/>
  <c r="R157" i="34" s="1"/>
  <c r="K18" i="34"/>
  <c r="J76" i="34"/>
  <c r="J77" i="34" s="1"/>
  <c r="J88" i="34"/>
  <c r="J89" i="34" s="1"/>
  <c r="J116" i="34"/>
  <c r="J117" i="34" s="1"/>
  <c r="L170" i="34"/>
  <c r="L171" i="34" s="1"/>
  <c r="K169" i="34"/>
  <c r="N168" i="34"/>
  <c r="N178" i="34"/>
  <c r="K179" i="34"/>
  <c r="L178" i="34"/>
  <c r="L179" i="34" s="1"/>
  <c r="Q126" i="34"/>
  <c r="Q127" i="34" s="1"/>
  <c r="R182" i="34"/>
  <c r="R183" i="34" s="1"/>
  <c r="N183" i="34"/>
  <c r="N16" i="34"/>
  <c r="J40" i="34"/>
  <c r="J41" i="34" s="1"/>
  <c r="J44" i="34"/>
  <c r="J45" i="34" s="1"/>
  <c r="J108" i="34"/>
  <c r="J109" i="34" s="1"/>
  <c r="J112" i="34"/>
  <c r="J113" i="34" s="1"/>
  <c r="N202" i="34"/>
  <c r="N170" i="34"/>
  <c r="R144" i="34"/>
  <c r="R145" i="34" s="1"/>
  <c r="Q144" i="34"/>
  <c r="Q145" i="34" s="1"/>
  <c r="K167" i="34"/>
  <c r="N166" i="34"/>
  <c r="L166" i="34"/>
  <c r="L167" i="34" s="1"/>
  <c r="L206" i="34"/>
  <c r="L207" i="34" s="1"/>
  <c r="N206" i="34"/>
  <c r="K131" i="34"/>
  <c r="N130" i="34"/>
  <c r="N185" i="34"/>
  <c r="Q184" i="34"/>
  <c r="Q185" i="34" s="1"/>
  <c r="L180" i="34"/>
  <c r="L181" i="34" s="1"/>
  <c r="N180" i="34"/>
  <c r="J12" i="34"/>
  <c r="J13" i="34" s="1"/>
  <c r="K40" i="34"/>
  <c r="K41" i="34" s="1"/>
  <c r="K108" i="34"/>
  <c r="N108" i="34" s="1"/>
  <c r="L202" i="34"/>
  <c r="L203" i="34" s="1"/>
  <c r="R192" i="34"/>
  <c r="R193" i="34" s="1"/>
  <c r="Q192" i="34"/>
  <c r="Q193" i="34" s="1"/>
  <c r="L158" i="34"/>
  <c r="L159" i="34" s="1"/>
  <c r="K159" i="34"/>
  <c r="N188" i="34"/>
  <c r="L188" i="34"/>
  <c r="L189" i="34" s="1"/>
  <c r="K189" i="34"/>
  <c r="K153" i="34"/>
  <c r="N152" i="34"/>
  <c r="Q186" i="34"/>
  <c r="Q187" i="34" s="1"/>
  <c r="L136" i="34"/>
  <c r="L137" i="34" s="1"/>
  <c r="L126" i="34"/>
  <c r="L127" i="34" s="1"/>
  <c r="L196" i="34"/>
  <c r="L197" i="34" s="1"/>
  <c r="G119" i="34"/>
  <c r="K118" i="34"/>
  <c r="J118" i="34"/>
  <c r="J119" i="34" s="1"/>
  <c r="K181" i="34"/>
  <c r="L164" i="34"/>
  <c r="L165" i="34" s="1"/>
  <c r="N164" i="34"/>
  <c r="L200" i="34"/>
  <c r="L201" i="34" s="1"/>
  <c r="N200" i="34"/>
  <c r="K201" i="34"/>
  <c r="K151" i="34"/>
  <c r="N150" i="34"/>
  <c r="L150" i="34"/>
  <c r="L151" i="34" s="1"/>
  <c r="N172" i="34"/>
  <c r="K173" i="34"/>
  <c r="L172" i="34"/>
  <c r="L173" i="34" s="1"/>
  <c r="L194" i="34"/>
  <c r="L195" i="34" s="1"/>
  <c r="R176" i="34"/>
  <c r="R177" i="34" s="1"/>
  <c r="Q176" i="34"/>
  <c r="Q177" i="34" s="1"/>
  <c r="J10" i="34"/>
  <c r="J11" i="34" s="1"/>
  <c r="J26" i="34"/>
  <c r="J27" i="34" s="1"/>
  <c r="J38" i="34"/>
  <c r="J39" i="34" s="1"/>
  <c r="J82" i="34"/>
  <c r="J83" i="34" s="1"/>
  <c r="J106" i="34"/>
  <c r="J107" i="34" s="1"/>
  <c r="K165" i="34"/>
  <c r="R160" i="34"/>
  <c r="R161" i="34" s="1"/>
  <c r="Q160" i="34"/>
  <c r="Q161" i="34" s="1"/>
  <c r="K129" i="34"/>
  <c r="L148" i="34"/>
  <c r="L149" i="34" s="1"/>
  <c r="N148" i="34"/>
  <c r="K163" i="34"/>
  <c r="N162" i="34"/>
  <c r="L162" i="34"/>
  <c r="L163" i="34" s="1"/>
  <c r="K199" i="34"/>
  <c r="N198" i="34"/>
  <c r="L198" i="34"/>
  <c r="L199" i="34" s="1"/>
  <c r="N120" i="34"/>
  <c r="K121" i="34"/>
  <c r="R194" i="34"/>
  <c r="R195" i="34" s="1"/>
  <c r="Q194" i="34"/>
  <c r="Q195" i="34" s="1"/>
  <c r="L46" i="35"/>
  <c r="L47" i="35" s="1"/>
  <c r="N46" i="35"/>
  <c r="K47" i="35"/>
  <c r="N20" i="35"/>
  <c r="K21" i="35"/>
  <c r="L20" i="35"/>
  <c r="L21" i="35" s="1"/>
  <c r="N77" i="35"/>
  <c r="N105" i="35"/>
  <c r="N117" i="35"/>
  <c r="K99" i="35"/>
  <c r="N98" i="35"/>
  <c r="L98" i="35"/>
  <c r="L99" i="35" s="1"/>
  <c r="L14" i="35"/>
  <c r="L15" i="35" s="1"/>
  <c r="N23" i="35"/>
  <c r="N85" i="35"/>
  <c r="N31" i="35"/>
  <c r="L80" i="35"/>
  <c r="L81" i="35" s="1"/>
  <c r="N39" i="35"/>
  <c r="L22" i="35"/>
  <c r="L23" i="35" s="1"/>
  <c r="K113" i="35"/>
  <c r="N112" i="35"/>
  <c r="L112" i="35"/>
  <c r="L113" i="35" s="1"/>
  <c r="N95" i="35"/>
  <c r="K37" i="35"/>
  <c r="L36" i="35"/>
  <c r="L37" i="35" s="1"/>
  <c r="N36" i="35"/>
  <c r="L88" i="35"/>
  <c r="L89" i="35" s="1"/>
  <c r="N33" i="35"/>
  <c r="N17" i="35"/>
  <c r="N44" i="35"/>
  <c r="K45" i="35"/>
  <c r="L44" i="35"/>
  <c r="L45" i="35" s="1"/>
  <c r="K97" i="35"/>
  <c r="N96" i="35"/>
  <c r="L96" i="35"/>
  <c r="L97" i="35" s="1"/>
  <c r="N111" i="35"/>
  <c r="N19" i="35"/>
  <c r="N93" i="35"/>
  <c r="N109" i="35"/>
  <c r="N101" i="35"/>
  <c r="N89" i="35"/>
  <c r="N41" i="35"/>
  <c r="L90" i="35"/>
  <c r="L91" i="35" s="1"/>
  <c r="N90" i="35"/>
  <c r="K91" i="35"/>
  <c r="N79" i="35"/>
  <c r="N87" i="35"/>
  <c r="N103" i="35"/>
  <c r="N9" i="35"/>
  <c r="K35" i="35"/>
  <c r="N34" i="35"/>
  <c r="L34" i="35"/>
  <c r="L35" i="35" s="1"/>
  <c r="L106" i="35"/>
  <c r="L107" i="35" s="1"/>
  <c r="K107" i="35"/>
  <c r="N106" i="35"/>
  <c r="N25" i="35"/>
  <c r="K115" i="35"/>
  <c r="N114" i="35"/>
  <c r="L114" i="35"/>
  <c r="L115" i="35" s="1"/>
  <c r="N7" i="35"/>
  <c r="N171" i="34"/>
  <c r="N161" i="34"/>
  <c r="N191" i="34"/>
  <c r="N129" i="34"/>
  <c r="N159" i="34"/>
  <c r="N203" i="34"/>
  <c r="N193" i="34"/>
  <c r="N177" i="34"/>
  <c r="N139" i="34"/>
  <c r="N123" i="34"/>
  <c r="N127" i="34"/>
  <c r="N187" i="34"/>
  <c r="N145" i="34"/>
  <c r="K113" i="34"/>
  <c r="N112" i="34"/>
  <c r="R112" i="34" s="1"/>
  <c r="R113" i="34" s="1"/>
  <c r="K97" i="34"/>
  <c r="N96" i="34"/>
  <c r="R96" i="34" s="1"/>
  <c r="R97" i="34" s="1"/>
  <c r="K111" i="34"/>
  <c r="N110" i="34"/>
  <c r="R110" i="34" s="1"/>
  <c r="R111" i="34" s="1"/>
  <c r="K94" i="34"/>
  <c r="G103" i="34"/>
  <c r="K114" i="34"/>
  <c r="K100" i="34"/>
  <c r="J102" i="34"/>
  <c r="J103" i="34" s="1"/>
  <c r="K116" i="34"/>
  <c r="K107" i="34"/>
  <c r="G99" i="34"/>
  <c r="K98" i="34"/>
  <c r="G95" i="34"/>
  <c r="G111" i="34"/>
  <c r="G97" i="34"/>
  <c r="J110" i="34"/>
  <c r="J111" i="34" s="1"/>
  <c r="G113" i="34"/>
  <c r="G115" i="34"/>
  <c r="G91" i="34"/>
  <c r="J90" i="34"/>
  <c r="J91" i="34" s="1"/>
  <c r="N78" i="34"/>
  <c r="R78" i="34" s="1"/>
  <c r="R79" i="34" s="1"/>
  <c r="K79" i="34"/>
  <c r="N87" i="34"/>
  <c r="K83" i="34"/>
  <c r="N82" i="34"/>
  <c r="R82" i="34" s="1"/>
  <c r="R83" i="34" s="1"/>
  <c r="N76" i="34"/>
  <c r="K77" i="34"/>
  <c r="K85" i="34"/>
  <c r="N84" i="34"/>
  <c r="R84" i="34" s="1"/>
  <c r="R85" i="34" s="1"/>
  <c r="K87" i="34"/>
  <c r="G77" i="34"/>
  <c r="K88" i="34"/>
  <c r="G79" i="34"/>
  <c r="J78" i="34"/>
  <c r="J79" i="34" s="1"/>
  <c r="G83" i="34"/>
  <c r="K81" i="34"/>
  <c r="G85" i="34"/>
  <c r="J84" i="34"/>
  <c r="J85" i="34" s="1"/>
  <c r="K35" i="34"/>
  <c r="N34" i="34"/>
  <c r="R34" i="34" s="1"/>
  <c r="R35" i="34" s="1"/>
  <c r="N38" i="34"/>
  <c r="R38" i="34" s="1"/>
  <c r="R39" i="34" s="1"/>
  <c r="K42" i="34"/>
  <c r="G47" i="34"/>
  <c r="K44" i="34"/>
  <c r="J46" i="34"/>
  <c r="J47" i="34" s="1"/>
  <c r="K39" i="34"/>
  <c r="J34" i="34"/>
  <c r="J35" i="34" s="1"/>
  <c r="G35" i="34"/>
  <c r="G43" i="34"/>
  <c r="K23" i="34"/>
  <c r="N22" i="34"/>
  <c r="R22" i="34" s="1"/>
  <c r="R23" i="34" s="1"/>
  <c r="N28" i="34"/>
  <c r="R28" i="34" s="1"/>
  <c r="R29" i="34" s="1"/>
  <c r="K29" i="34"/>
  <c r="K27" i="34"/>
  <c r="J28" i="34"/>
  <c r="J29" i="34" s="1"/>
  <c r="G31" i="34"/>
  <c r="G21" i="34"/>
  <c r="N26" i="34"/>
  <c r="R26" i="34" s="1"/>
  <c r="R27" i="34" s="1"/>
  <c r="K30" i="34"/>
  <c r="J32" i="34"/>
  <c r="J33" i="34" s="1"/>
  <c r="K20" i="34"/>
  <c r="K32" i="34"/>
  <c r="G29" i="34"/>
  <c r="J22" i="34"/>
  <c r="J23" i="34" s="1"/>
  <c r="G23" i="34"/>
  <c r="N9" i="34"/>
  <c r="N15" i="34"/>
  <c r="K19" i="34"/>
  <c r="L14" i="34"/>
  <c r="L15" i="34" s="1"/>
  <c r="K15" i="34"/>
  <c r="K6" i="34"/>
  <c r="G7" i="34"/>
  <c r="B760" i="31"/>
  <c r="B761" i="31" s="1"/>
  <c r="B762" i="31" s="1"/>
  <c r="B763" i="31" s="1"/>
  <c r="B764" i="31" s="1"/>
  <c r="B765" i="31" s="1"/>
  <c r="B766" i="31" s="1"/>
  <c r="B767" i="31" s="1"/>
  <c r="B768" i="31" s="1"/>
  <c r="B769" i="31" s="1"/>
  <c r="B770" i="31" s="1"/>
  <c r="B771" i="31" s="1"/>
  <c r="B748" i="31"/>
  <c r="B749" i="31" s="1"/>
  <c r="B750" i="31" s="1"/>
  <c r="B751" i="31" s="1"/>
  <c r="B752" i="31" s="1"/>
  <c r="B753" i="31" s="1"/>
  <c r="B754" i="31" s="1"/>
  <c r="B755" i="31" s="1"/>
  <c r="B756" i="31" s="1"/>
  <c r="B757" i="31" s="1"/>
  <c r="B758" i="31" s="1"/>
  <c r="B759" i="31" s="1"/>
  <c r="B736" i="31"/>
  <c r="B737" i="31" s="1"/>
  <c r="B738" i="31" s="1"/>
  <c r="B724" i="31"/>
  <c r="R34" i="32" s="1"/>
  <c r="B710" i="31"/>
  <c r="B711" i="31" s="1"/>
  <c r="B712" i="31" s="1"/>
  <c r="B713" i="31" s="1"/>
  <c r="B714" i="31" s="1"/>
  <c r="B715" i="31" s="1"/>
  <c r="B716" i="31" s="1"/>
  <c r="B717" i="31" s="1"/>
  <c r="B718" i="31" s="1"/>
  <c r="B719" i="31" s="1"/>
  <c r="B720" i="31" s="1"/>
  <c r="B721" i="31" s="1"/>
  <c r="B722" i="31" s="1"/>
  <c r="B723" i="31" s="1"/>
  <c r="B696" i="31"/>
  <c r="B697" i="31" s="1"/>
  <c r="B698" i="31" s="1"/>
  <c r="B699" i="31" s="1"/>
  <c r="B700" i="31" s="1"/>
  <c r="B701" i="31" s="1"/>
  <c r="B702" i="31" s="1"/>
  <c r="B703" i="31" s="1"/>
  <c r="B704" i="31" s="1"/>
  <c r="B705" i="31" s="1"/>
  <c r="B706" i="31" s="1"/>
  <c r="B707" i="31" s="1"/>
  <c r="B708" i="31" s="1"/>
  <c r="B709" i="31" s="1"/>
  <c r="B682" i="31"/>
  <c r="B683" i="31" s="1"/>
  <c r="B684" i="31" s="1"/>
  <c r="B685" i="31" s="1"/>
  <c r="B686" i="31" s="1"/>
  <c r="B687" i="31" s="1"/>
  <c r="B688" i="31" s="1"/>
  <c r="B689" i="31" s="1"/>
  <c r="B690" i="31" s="1"/>
  <c r="B691" i="31" s="1"/>
  <c r="B692" i="31" s="1"/>
  <c r="B693" i="31" s="1"/>
  <c r="B694" i="31" s="1"/>
  <c r="B695" i="31" s="1"/>
  <c r="B668" i="31"/>
  <c r="B669" i="31" s="1"/>
  <c r="B670" i="31" s="1"/>
  <c r="B671" i="31" s="1"/>
  <c r="B672" i="31" s="1"/>
  <c r="B673" i="31" s="1"/>
  <c r="B674" i="31" s="1"/>
  <c r="B675" i="31" s="1"/>
  <c r="B676" i="31" s="1"/>
  <c r="B677" i="31" s="1"/>
  <c r="B678" i="31" s="1"/>
  <c r="B679" i="31" s="1"/>
  <c r="B680" i="31" s="1"/>
  <c r="B681" i="31" s="1"/>
  <c r="B654" i="31"/>
  <c r="R29" i="32" s="1"/>
  <c r="B640" i="31"/>
  <c r="B641" i="31" s="1"/>
  <c r="B642" i="31" s="1"/>
  <c r="B643" i="31" s="1"/>
  <c r="B644" i="31" s="1"/>
  <c r="B645" i="31" s="1"/>
  <c r="B646" i="31" s="1"/>
  <c r="B647" i="31" s="1"/>
  <c r="B648" i="31" s="1"/>
  <c r="B649" i="31" s="1"/>
  <c r="B650" i="31" s="1"/>
  <c r="B651" i="31" s="1"/>
  <c r="B652" i="31" s="1"/>
  <c r="B653" i="31" s="1"/>
  <c r="B598" i="31"/>
  <c r="R25" i="32" s="1"/>
  <c r="B584" i="31"/>
  <c r="B585" i="31" s="1"/>
  <c r="B586" i="31" s="1"/>
  <c r="B587" i="31" s="1"/>
  <c r="B588" i="31" s="1"/>
  <c r="B589" i="31" s="1"/>
  <c r="B590" i="31" s="1"/>
  <c r="B591" i="31" s="1"/>
  <c r="B592" i="31" s="1"/>
  <c r="B593" i="31" s="1"/>
  <c r="B594" i="31" s="1"/>
  <c r="B595" i="31" s="1"/>
  <c r="B596" i="31" s="1"/>
  <c r="B597" i="31" s="1"/>
  <c r="B570" i="31"/>
  <c r="B571" i="31" s="1"/>
  <c r="B572" i="31" s="1"/>
  <c r="B573" i="31" s="1"/>
  <c r="B574" i="31" s="1"/>
  <c r="B575" i="31" s="1"/>
  <c r="B576" i="31" s="1"/>
  <c r="B577" i="31" s="1"/>
  <c r="B578" i="31" s="1"/>
  <c r="B579" i="31" s="1"/>
  <c r="B580" i="31" s="1"/>
  <c r="B581" i="31" s="1"/>
  <c r="B582" i="31" s="1"/>
  <c r="B583" i="31" s="1"/>
  <c r="B556" i="31"/>
  <c r="R22" i="32" s="1"/>
  <c r="B542" i="31"/>
  <c r="B543" i="31" s="1"/>
  <c r="B544" i="31" s="1"/>
  <c r="B545" i="31" s="1"/>
  <c r="B546" i="31" s="1"/>
  <c r="B547" i="31" s="1"/>
  <c r="B548" i="31" s="1"/>
  <c r="B549" i="31" s="1"/>
  <c r="B550" i="31" s="1"/>
  <c r="B551" i="31" s="1"/>
  <c r="B552" i="31" s="1"/>
  <c r="B553" i="31" s="1"/>
  <c r="B554" i="31" s="1"/>
  <c r="B555" i="31" s="1"/>
  <c r="B528" i="31"/>
  <c r="B529" i="31" s="1"/>
  <c r="B530" i="31" s="1"/>
  <c r="B531" i="31" s="1"/>
  <c r="B532" i="31" s="1"/>
  <c r="B533" i="31" s="1"/>
  <c r="B534" i="31" s="1"/>
  <c r="B535" i="31" s="1"/>
  <c r="B536" i="31" s="1"/>
  <c r="B537" i="31" s="1"/>
  <c r="B538" i="31" s="1"/>
  <c r="B539" i="31" s="1"/>
  <c r="B540" i="31" s="1"/>
  <c r="B541" i="31" s="1"/>
  <c r="B514" i="31"/>
  <c r="B515" i="31" s="1"/>
  <c r="B516" i="31" s="1"/>
  <c r="B517" i="31" s="1"/>
  <c r="B518" i="31" s="1"/>
  <c r="B519" i="31" s="1"/>
  <c r="B520" i="31" s="1"/>
  <c r="B521" i="31" s="1"/>
  <c r="B522" i="31" s="1"/>
  <c r="B523" i="31" s="1"/>
  <c r="B524" i="31" s="1"/>
  <c r="B525" i="31" s="1"/>
  <c r="B526" i="31" s="1"/>
  <c r="B527" i="31" s="1"/>
  <c r="B500" i="31"/>
  <c r="B501" i="31" s="1"/>
  <c r="B502" i="31" s="1"/>
  <c r="B503" i="31" s="1"/>
  <c r="B504" i="31" s="1"/>
  <c r="B505" i="31" s="1"/>
  <c r="B506" i="31" s="1"/>
  <c r="B507" i="31" s="1"/>
  <c r="B508" i="31" s="1"/>
  <c r="B509" i="31" s="1"/>
  <c r="B510" i="31" s="1"/>
  <c r="B511" i="31" s="1"/>
  <c r="B512" i="31" s="1"/>
  <c r="B513" i="31" s="1"/>
  <c r="B486" i="31"/>
  <c r="B487" i="31" s="1"/>
  <c r="B488" i="31" s="1"/>
  <c r="B489" i="31" s="1"/>
  <c r="B490" i="31" s="1"/>
  <c r="B491" i="31" s="1"/>
  <c r="B492" i="31" s="1"/>
  <c r="B493" i="31" s="1"/>
  <c r="B494" i="31" s="1"/>
  <c r="B495" i="31" s="1"/>
  <c r="B496" i="31" s="1"/>
  <c r="B497" i="31" s="1"/>
  <c r="B498" i="31" s="1"/>
  <c r="B499" i="31" s="1"/>
  <c r="B472" i="31"/>
  <c r="B473" i="31" s="1"/>
  <c r="B474" i="31" s="1"/>
  <c r="B475" i="31" s="1"/>
  <c r="B476" i="31" s="1"/>
  <c r="B477" i="31" s="1"/>
  <c r="B478" i="31" s="1"/>
  <c r="B479" i="31" s="1"/>
  <c r="B480" i="31" s="1"/>
  <c r="B481" i="31" s="1"/>
  <c r="B482" i="31" s="1"/>
  <c r="B483" i="31" s="1"/>
  <c r="B484" i="31" s="1"/>
  <c r="B485" i="31" s="1"/>
  <c r="B458" i="31"/>
  <c r="B459" i="31" s="1"/>
  <c r="B460" i="31" s="1"/>
  <c r="B461" i="31" s="1"/>
  <c r="B462" i="31" s="1"/>
  <c r="B463" i="31" s="1"/>
  <c r="B464" i="31" s="1"/>
  <c r="B465" i="31" s="1"/>
  <c r="B466" i="31" s="1"/>
  <c r="B467" i="31" s="1"/>
  <c r="B468" i="31" s="1"/>
  <c r="B469" i="31" s="1"/>
  <c r="B470" i="31" s="1"/>
  <c r="B471" i="31" s="1"/>
  <c r="B444" i="31"/>
  <c r="B445" i="31" s="1"/>
  <c r="B446" i="31" s="1"/>
  <c r="B447" i="31" s="1"/>
  <c r="B448" i="31" s="1"/>
  <c r="B449" i="31" s="1"/>
  <c r="B450" i="31" s="1"/>
  <c r="B451" i="31" s="1"/>
  <c r="B452" i="31" s="1"/>
  <c r="B453" i="31" s="1"/>
  <c r="B454" i="31" s="1"/>
  <c r="B455" i="31" s="1"/>
  <c r="B456" i="31" s="1"/>
  <c r="B457" i="31" s="1"/>
  <c r="B430" i="31"/>
  <c r="B431" i="31" s="1"/>
  <c r="B432" i="31" s="1"/>
  <c r="B433" i="31" s="1"/>
  <c r="B434" i="31" s="1"/>
  <c r="B435" i="31" s="1"/>
  <c r="B436" i="31" s="1"/>
  <c r="B437" i="31" s="1"/>
  <c r="B438" i="31" s="1"/>
  <c r="B439" i="31" s="1"/>
  <c r="B440" i="31" s="1"/>
  <c r="B441" i="31" s="1"/>
  <c r="B442" i="31" s="1"/>
  <c r="B443" i="31" s="1"/>
  <c r="B416" i="31"/>
  <c r="B417" i="31" s="1"/>
  <c r="B418" i="31" s="1"/>
  <c r="B419" i="31" s="1"/>
  <c r="B420" i="31" s="1"/>
  <c r="B421" i="31" s="1"/>
  <c r="B422" i="31" s="1"/>
  <c r="B423" i="31" s="1"/>
  <c r="B424" i="31" s="1"/>
  <c r="B425" i="31" s="1"/>
  <c r="B426" i="31" s="1"/>
  <c r="B427" i="31" s="1"/>
  <c r="B428" i="31" s="1"/>
  <c r="B429" i="31" s="1"/>
  <c r="B402" i="31"/>
  <c r="B403" i="31" l="1"/>
  <c r="B404" i="31" s="1"/>
  <c r="B405" i="31" s="1"/>
  <c r="B406" i="31" s="1"/>
  <c r="B407" i="31" s="1"/>
  <c r="B408" i="31" s="1"/>
  <c r="B409" i="31" s="1"/>
  <c r="B410" i="31" s="1"/>
  <c r="B411" i="31" s="1"/>
  <c r="B412" i="31" s="1"/>
  <c r="B413" i="31" s="1"/>
  <c r="B414" i="31" s="1"/>
  <c r="B415" i="31" s="1"/>
  <c r="R11" i="32"/>
  <c r="R41" i="32"/>
  <c r="P278" i="35"/>
  <c r="P279" i="35" s="1"/>
  <c r="P277" i="35"/>
  <c r="N187" i="35"/>
  <c r="R186" i="35"/>
  <c r="R187" i="35" s="1"/>
  <c r="Q78" i="35"/>
  <c r="Q79" i="35" s="1"/>
  <c r="Q204" i="35"/>
  <c r="Q205" i="35" s="1"/>
  <c r="R204" i="35"/>
  <c r="R205" i="35" s="1"/>
  <c r="N205" i="35"/>
  <c r="P278" i="34"/>
  <c r="P279" i="34" s="1"/>
  <c r="P277" i="34"/>
  <c r="K47" i="34"/>
  <c r="K91" i="34"/>
  <c r="N135" i="34"/>
  <c r="R92" i="34"/>
  <c r="R93" i="34" s="1"/>
  <c r="R8" i="34"/>
  <c r="R9" i="34" s="1"/>
  <c r="R102" i="34"/>
  <c r="R103" i="34" s="1"/>
  <c r="N12" i="34"/>
  <c r="R12" i="34" s="1"/>
  <c r="R13" i="34" s="1"/>
  <c r="R14" i="34"/>
  <c r="R15" i="34" s="1"/>
  <c r="R108" i="34"/>
  <c r="R109" i="34" s="1"/>
  <c r="K103" i="34"/>
  <c r="L12" i="34"/>
  <c r="L13" i="34" s="1"/>
  <c r="Q16" i="34"/>
  <c r="Q17" i="34" s="1"/>
  <c r="Q14" i="34"/>
  <c r="Q15" i="34" s="1"/>
  <c r="R76" i="34"/>
  <c r="R77" i="34" s="1"/>
  <c r="P820" i="7"/>
  <c r="P819" i="7"/>
  <c r="P822" i="1"/>
  <c r="P821" i="1"/>
  <c r="Q82" i="35"/>
  <c r="Q83" i="35" s="1"/>
  <c r="R82" i="35"/>
  <c r="R83" i="35" s="1"/>
  <c r="N83" i="35"/>
  <c r="R120" i="35"/>
  <c r="R121" i="35" s="1"/>
  <c r="N121" i="35"/>
  <c r="Q120" i="35"/>
  <c r="Q121" i="35" s="1"/>
  <c r="R168" i="35"/>
  <c r="R169" i="35" s="1"/>
  <c r="Q168" i="35"/>
  <c r="Q169" i="35" s="1"/>
  <c r="N169" i="35"/>
  <c r="R118" i="35"/>
  <c r="R119" i="35" s="1"/>
  <c r="Q118" i="35"/>
  <c r="Q119" i="35" s="1"/>
  <c r="N119" i="35"/>
  <c r="N163" i="35"/>
  <c r="Q162" i="35"/>
  <c r="Q163" i="35" s="1"/>
  <c r="R162" i="35"/>
  <c r="R163" i="35" s="1"/>
  <c r="R6" i="35"/>
  <c r="R7" i="35" s="1"/>
  <c r="Q6" i="35"/>
  <c r="Q7" i="35" s="1"/>
  <c r="R176" i="35"/>
  <c r="R177" i="35" s="1"/>
  <c r="N177" i="35"/>
  <c r="Q176" i="35"/>
  <c r="Q177" i="35" s="1"/>
  <c r="R42" i="35"/>
  <c r="R43" i="35" s="1"/>
  <c r="Q42" i="35"/>
  <c r="Q43" i="35" s="1"/>
  <c r="N157" i="35"/>
  <c r="Q156" i="35"/>
  <c r="Q157" i="35" s="1"/>
  <c r="R156" i="35"/>
  <c r="R157" i="35" s="1"/>
  <c r="N173" i="35"/>
  <c r="Q172" i="35"/>
  <c r="Q173" i="35" s="1"/>
  <c r="R172" i="35"/>
  <c r="R173" i="35" s="1"/>
  <c r="R106" i="35"/>
  <c r="R107" i="35" s="1"/>
  <c r="Q106" i="35"/>
  <c r="Q107" i="35" s="1"/>
  <c r="N11" i="35"/>
  <c r="R10" i="35"/>
  <c r="R11" i="35" s="1"/>
  <c r="Q10" i="35"/>
  <c r="Q11" i="35" s="1"/>
  <c r="R112" i="35"/>
  <c r="R113" i="35" s="1"/>
  <c r="Q112" i="35"/>
  <c r="Q113" i="35" s="1"/>
  <c r="N143" i="35"/>
  <c r="R142" i="35"/>
  <c r="R143" i="35" s="1"/>
  <c r="Q142" i="35"/>
  <c r="Q143" i="35" s="1"/>
  <c r="R158" i="35"/>
  <c r="R159" i="35" s="1"/>
  <c r="Q158" i="35"/>
  <c r="Q159" i="35" s="1"/>
  <c r="N159" i="35"/>
  <c r="R126" i="35"/>
  <c r="R127" i="35" s="1"/>
  <c r="N127" i="35"/>
  <c r="Q126" i="35"/>
  <c r="Q127" i="35" s="1"/>
  <c r="R44" i="35"/>
  <c r="R45" i="35" s="1"/>
  <c r="Q44" i="35"/>
  <c r="Q45" i="35" s="1"/>
  <c r="R90" i="35"/>
  <c r="R91" i="35" s="1"/>
  <c r="Q90" i="35"/>
  <c r="Q91" i="35" s="1"/>
  <c r="R20" i="35"/>
  <c r="R21" i="35" s="1"/>
  <c r="Q20" i="35"/>
  <c r="Q21" i="35" s="1"/>
  <c r="N129" i="35"/>
  <c r="Q128" i="35"/>
  <c r="Q129" i="35" s="1"/>
  <c r="R128" i="35"/>
  <c r="R129" i="35" s="1"/>
  <c r="N199" i="35"/>
  <c r="Q198" i="35"/>
  <c r="Q199" i="35" s="1"/>
  <c r="R198" i="35"/>
  <c r="R199" i="35" s="1"/>
  <c r="N131" i="35"/>
  <c r="Q130" i="35"/>
  <c r="Q131" i="35" s="1"/>
  <c r="R130" i="35"/>
  <c r="R131" i="35" s="1"/>
  <c r="Q114" i="35"/>
  <c r="Q115" i="35" s="1"/>
  <c r="R114" i="35"/>
  <c r="R115" i="35" s="1"/>
  <c r="R34" i="35"/>
  <c r="R35" i="35" s="1"/>
  <c r="Q34" i="35"/>
  <c r="Q35" i="35" s="1"/>
  <c r="R98" i="35"/>
  <c r="R99" i="35" s="1"/>
  <c r="Q98" i="35"/>
  <c r="Q99" i="35" s="1"/>
  <c r="N183" i="35"/>
  <c r="R182" i="35"/>
  <c r="R183" i="35" s="1"/>
  <c r="Q182" i="35"/>
  <c r="Q183" i="35" s="1"/>
  <c r="N193" i="35"/>
  <c r="Q192" i="35"/>
  <c r="Q193" i="35" s="1"/>
  <c r="R192" i="35"/>
  <c r="R193" i="35" s="1"/>
  <c r="N147" i="35"/>
  <c r="Q146" i="35"/>
  <c r="Q147" i="35" s="1"/>
  <c r="R146" i="35"/>
  <c r="R147" i="35" s="1"/>
  <c r="N179" i="35"/>
  <c r="R178" i="35"/>
  <c r="R179" i="35" s="1"/>
  <c r="Q178" i="35"/>
  <c r="Q179" i="35" s="1"/>
  <c r="N195" i="35"/>
  <c r="Q194" i="35"/>
  <c r="Q195" i="35" s="1"/>
  <c r="R194" i="35"/>
  <c r="R195" i="35" s="1"/>
  <c r="Q190" i="35"/>
  <c r="Q191" i="35" s="1"/>
  <c r="N191" i="35"/>
  <c r="R190" i="35"/>
  <c r="R191" i="35" s="1"/>
  <c r="N207" i="35"/>
  <c r="Q206" i="35"/>
  <c r="Q207" i="35" s="1"/>
  <c r="R206" i="35"/>
  <c r="R207" i="35" s="1"/>
  <c r="R96" i="35"/>
  <c r="R97" i="35" s="1"/>
  <c r="Q96" i="35"/>
  <c r="Q97" i="35" s="1"/>
  <c r="R36" i="35"/>
  <c r="R37" i="35" s="1"/>
  <c r="Q36" i="35"/>
  <c r="Q37" i="35" s="1"/>
  <c r="R46" i="35"/>
  <c r="R47" i="35" s="1"/>
  <c r="Q46" i="35"/>
  <c r="Q47" i="35" s="1"/>
  <c r="R184" i="35"/>
  <c r="R185" i="35" s="1"/>
  <c r="Q184" i="35"/>
  <c r="Q185" i="35" s="1"/>
  <c r="N185" i="35"/>
  <c r="R144" i="35"/>
  <c r="R145" i="35" s="1"/>
  <c r="N145" i="35"/>
  <c r="Q144" i="35"/>
  <c r="Q145" i="35" s="1"/>
  <c r="R160" i="35"/>
  <c r="R161" i="35" s="1"/>
  <c r="N161" i="35"/>
  <c r="Q160" i="35"/>
  <c r="Q161" i="35" s="1"/>
  <c r="L24" i="34"/>
  <c r="L25" i="34" s="1"/>
  <c r="R136" i="34"/>
  <c r="R137" i="34" s="1"/>
  <c r="Q154" i="34"/>
  <c r="Q155" i="34" s="1"/>
  <c r="L8" i="34"/>
  <c r="L9" i="34" s="1"/>
  <c r="L76" i="34"/>
  <c r="L77" i="34" s="1"/>
  <c r="L92" i="34"/>
  <c r="L93" i="34" s="1"/>
  <c r="N155" i="34"/>
  <c r="Q174" i="34"/>
  <c r="Q175" i="34" s="1"/>
  <c r="N25" i="34"/>
  <c r="N40" i="34"/>
  <c r="R40" i="34" s="1"/>
  <c r="R41" i="34" s="1"/>
  <c r="K9" i="34"/>
  <c r="L26" i="34"/>
  <c r="L27" i="34" s="1"/>
  <c r="K93" i="34"/>
  <c r="N93" i="34"/>
  <c r="Q8" i="34"/>
  <c r="Q9" i="34" s="1"/>
  <c r="K25" i="34"/>
  <c r="L82" i="34"/>
  <c r="L83" i="34" s="1"/>
  <c r="L96" i="34"/>
  <c r="L97" i="34" s="1"/>
  <c r="N175" i="34"/>
  <c r="L84" i="34"/>
  <c r="L85" i="34" s="1"/>
  <c r="L16" i="34"/>
  <c r="L17" i="34" s="1"/>
  <c r="Q136" i="34"/>
  <c r="Q137" i="34" s="1"/>
  <c r="Q138" i="34"/>
  <c r="Q139" i="34" s="1"/>
  <c r="Q24" i="34"/>
  <c r="Q25" i="34" s="1"/>
  <c r="Q4" i="32"/>
  <c r="Q3" i="32"/>
  <c r="Q10" i="32"/>
  <c r="Q9" i="32"/>
  <c r="Q8" i="32"/>
  <c r="Q5" i="32"/>
  <c r="Q7" i="32"/>
  <c r="Q6" i="32"/>
  <c r="R24" i="32"/>
  <c r="Q24" i="32" s="1"/>
  <c r="R40" i="32"/>
  <c r="R17" i="32"/>
  <c r="R14" i="32"/>
  <c r="R32" i="32"/>
  <c r="Q25" i="32"/>
  <c r="Q26" i="32"/>
  <c r="L80" i="34"/>
  <c r="L81" i="34" s="1"/>
  <c r="N81" i="34"/>
  <c r="Q80" i="34"/>
  <c r="Q81" i="34" s="1"/>
  <c r="L112" i="34"/>
  <c r="L113" i="34" s="1"/>
  <c r="Q92" i="34"/>
  <c r="Q93" i="34" s="1"/>
  <c r="Q86" i="34"/>
  <c r="Q87" i="34" s="1"/>
  <c r="L86" i="34"/>
  <c r="L87" i="34" s="1"/>
  <c r="N109" i="34"/>
  <c r="Q108" i="34"/>
  <c r="Q109" i="34" s="1"/>
  <c r="Q96" i="34"/>
  <c r="Q97" i="34" s="1"/>
  <c r="Q76" i="34"/>
  <c r="Q77" i="34" s="1"/>
  <c r="R30" i="32"/>
  <c r="Q29" i="32" s="1"/>
  <c r="R28" i="32"/>
  <c r="Q27" i="32" s="1"/>
  <c r="R33" i="32"/>
  <c r="Q32" i="32" s="1"/>
  <c r="K119" i="34"/>
  <c r="N118" i="34"/>
  <c r="L118" i="34"/>
  <c r="L119" i="34" s="1"/>
  <c r="N169" i="34"/>
  <c r="R168" i="34"/>
  <c r="R169" i="34" s="1"/>
  <c r="Q168" i="34"/>
  <c r="Q169" i="34" s="1"/>
  <c r="N141" i="34"/>
  <c r="R140" i="34"/>
  <c r="R141" i="34" s="1"/>
  <c r="Q140" i="34"/>
  <c r="Q141" i="34" s="1"/>
  <c r="Q34" i="34"/>
  <c r="Q35" i="34" s="1"/>
  <c r="Q170" i="34"/>
  <c r="Q171" i="34" s="1"/>
  <c r="R170" i="34"/>
  <c r="R171" i="34" s="1"/>
  <c r="Q28" i="34"/>
  <c r="Q29" i="34" s="1"/>
  <c r="Q110" i="34"/>
  <c r="Q111" i="34" s="1"/>
  <c r="Q38" i="34"/>
  <c r="Q39" i="34" s="1"/>
  <c r="L38" i="34"/>
  <c r="L39" i="34" s="1"/>
  <c r="L102" i="34"/>
  <c r="L103" i="34" s="1"/>
  <c r="Q162" i="34"/>
  <c r="Q163" i="34" s="1"/>
  <c r="R162" i="34"/>
  <c r="R163" i="34" s="1"/>
  <c r="N163" i="34"/>
  <c r="R164" i="34"/>
  <c r="R165" i="34" s="1"/>
  <c r="Q164" i="34"/>
  <c r="Q165" i="34" s="1"/>
  <c r="N165" i="34"/>
  <c r="Q112" i="34"/>
  <c r="Q113" i="34" s="1"/>
  <c r="N207" i="34"/>
  <c r="R206" i="34"/>
  <c r="R207" i="34" s="1"/>
  <c r="Q206" i="34"/>
  <c r="Q207" i="34" s="1"/>
  <c r="Q202" i="34"/>
  <c r="Q203" i="34" s="1"/>
  <c r="R202" i="34"/>
  <c r="R203" i="34" s="1"/>
  <c r="L18" i="34"/>
  <c r="L19" i="34" s="1"/>
  <c r="N18" i="34"/>
  <c r="R128" i="34"/>
  <c r="R129" i="34" s="1"/>
  <c r="Q128" i="34"/>
  <c r="Q129" i="34" s="1"/>
  <c r="N201" i="34"/>
  <c r="R200" i="34"/>
  <c r="R201" i="34" s="1"/>
  <c r="Q200" i="34"/>
  <c r="Q201" i="34" s="1"/>
  <c r="N131" i="34"/>
  <c r="Q130" i="34"/>
  <c r="Q131" i="34" s="1"/>
  <c r="R130" i="34"/>
  <c r="R131" i="34" s="1"/>
  <c r="L78" i="34"/>
  <c r="L79" i="34" s="1"/>
  <c r="Q90" i="34"/>
  <c r="Q91" i="34" s="1"/>
  <c r="N173" i="34"/>
  <c r="R172" i="34"/>
  <c r="R173" i="34" s="1"/>
  <c r="Q172" i="34"/>
  <c r="Q173" i="34" s="1"/>
  <c r="N153" i="34"/>
  <c r="R152" i="34"/>
  <c r="R153" i="34" s="1"/>
  <c r="Q152" i="34"/>
  <c r="Q153" i="34" s="1"/>
  <c r="R180" i="34"/>
  <c r="R181" i="34" s="1"/>
  <c r="N181" i="34"/>
  <c r="Q180" i="34"/>
  <c r="Q181" i="34" s="1"/>
  <c r="Q106" i="34"/>
  <c r="Q107" i="34" s="1"/>
  <c r="K37" i="34"/>
  <c r="L36" i="34"/>
  <c r="L37" i="34" s="1"/>
  <c r="N36" i="34"/>
  <c r="L28" i="34"/>
  <c r="L29" i="34" s="1"/>
  <c r="N189" i="34"/>
  <c r="R188" i="34"/>
  <c r="R189" i="34" s="1"/>
  <c r="Q188" i="34"/>
  <c r="Q189" i="34" s="1"/>
  <c r="R16" i="34"/>
  <c r="R17" i="34" s="1"/>
  <c r="N17" i="34"/>
  <c r="Q26" i="34"/>
  <c r="Q27" i="34" s="1"/>
  <c r="L110" i="34"/>
  <c r="L111" i="34" s="1"/>
  <c r="Q22" i="34"/>
  <c r="Q23" i="34" s="1"/>
  <c r="K109" i="34"/>
  <c r="N121" i="34"/>
  <c r="R120" i="34"/>
  <c r="R121" i="34" s="1"/>
  <c r="Q120" i="34"/>
  <c r="Q121" i="34" s="1"/>
  <c r="Q12" i="34"/>
  <c r="Q13" i="34" s="1"/>
  <c r="R150" i="34"/>
  <c r="R151" i="34" s="1"/>
  <c r="N151" i="34"/>
  <c r="Q150" i="34"/>
  <c r="Q151" i="34" s="1"/>
  <c r="Q102" i="34"/>
  <c r="Q103" i="34" s="1"/>
  <c r="R166" i="34"/>
  <c r="R167" i="34" s="1"/>
  <c r="N167" i="34"/>
  <c r="Q166" i="34"/>
  <c r="Q167" i="34" s="1"/>
  <c r="K105" i="34"/>
  <c r="N104" i="34"/>
  <c r="L104" i="34"/>
  <c r="L105" i="34" s="1"/>
  <c r="R146" i="34"/>
  <c r="R147" i="34" s="1"/>
  <c r="Q146" i="34"/>
  <c r="Q147" i="34" s="1"/>
  <c r="N147" i="34"/>
  <c r="L106" i="34"/>
  <c r="L107" i="34" s="1"/>
  <c r="Q78" i="34"/>
  <c r="Q79" i="34" s="1"/>
  <c r="L108" i="34"/>
  <c r="L109" i="34" s="1"/>
  <c r="Q82" i="34"/>
  <c r="Q83" i="34" s="1"/>
  <c r="R198" i="34"/>
  <c r="R199" i="34" s="1"/>
  <c r="N199" i="34"/>
  <c r="Q198" i="34"/>
  <c r="Q199" i="34" s="1"/>
  <c r="R148" i="34"/>
  <c r="R149" i="34" s="1"/>
  <c r="Q148" i="34"/>
  <c r="Q149" i="34" s="1"/>
  <c r="N149" i="34"/>
  <c r="L40" i="34"/>
  <c r="L41" i="34" s="1"/>
  <c r="R178" i="34"/>
  <c r="R179" i="34" s="1"/>
  <c r="N179" i="34"/>
  <c r="Q178" i="34"/>
  <c r="Q179" i="34" s="1"/>
  <c r="Q84" i="34"/>
  <c r="Q85" i="34" s="1"/>
  <c r="Q46" i="34"/>
  <c r="Q47" i="34" s="1"/>
  <c r="N10" i="34"/>
  <c r="K11" i="34"/>
  <c r="N37" i="35"/>
  <c r="N35" i="35"/>
  <c r="N45" i="35"/>
  <c r="N99" i="35"/>
  <c r="N107" i="35"/>
  <c r="N21" i="35"/>
  <c r="N91" i="35"/>
  <c r="N97" i="35"/>
  <c r="N115" i="35"/>
  <c r="N113" i="35"/>
  <c r="N47" i="35"/>
  <c r="N103" i="34"/>
  <c r="N100" i="34"/>
  <c r="L100" i="34"/>
  <c r="L101" i="34" s="1"/>
  <c r="K101" i="34"/>
  <c r="N97" i="34"/>
  <c r="N111" i="34"/>
  <c r="K99" i="34"/>
  <c r="N98" i="34"/>
  <c r="L98" i="34"/>
  <c r="L99" i="34" s="1"/>
  <c r="L94" i="34"/>
  <c r="L95" i="34" s="1"/>
  <c r="K95" i="34"/>
  <c r="N94" i="34"/>
  <c r="N116" i="34"/>
  <c r="L116" i="34"/>
  <c r="L117" i="34" s="1"/>
  <c r="K117" i="34"/>
  <c r="N107" i="34"/>
  <c r="K115" i="34"/>
  <c r="N114" i="34"/>
  <c r="L114" i="34"/>
  <c r="L115" i="34" s="1"/>
  <c r="N113" i="34"/>
  <c r="L90" i="34"/>
  <c r="L91" i="34" s="1"/>
  <c r="N91" i="34"/>
  <c r="N85" i="34"/>
  <c r="N77" i="34"/>
  <c r="L88" i="34"/>
  <c r="L89" i="34" s="1"/>
  <c r="N88" i="34"/>
  <c r="K89" i="34"/>
  <c r="N83" i="34"/>
  <c r="N79" i="34"/>
  <c r="N44" i="34"/>
  <c r="L44" i="34"/>
  <c r="L45" i="34" s="1"/>
  <c r="K45" i="34"/>
  <c r="L46" i="34"/>
  <c r="L47" i="34" s="1"/>
  <c r="N47" i="34"/>
  <c r="N42" i="34"/>
  <c r="L42" i="34"/>
  <c r="L43" i="34" s="1"/>
  <c r="K43" i="34"/>
  <c r="N35" i="34"/>
  <c r="N39" i="34"/>
  <c r="L34" i="34"/>
  <c r="L35" i="34" s="1"/>
  <c r="L32" i="34"/>
  <c r="L33" i="34" s="1"/>
  <c r="N32" i="34"/>
  <c r="K33" i="34"/>
  <c r="L22" i="34"/>
  <c r="L23" i="34" s="1"/>
  <c r="K21" i="34"/>
  <c r="N20" i="34"/>
  <c r="L20" i="34"/>
  <c r="L21" i="34" s="1"/>
  <c r="N23" i="34"/>
  <c r="N27" i="34"/>
  <c r="N30" i="34"/>
  <c r="L30" i="34"/>
  <c r="L31" i="34" s="1"/>
  <c r="K31" i="34"/>
  <c r="N29" i="34"/>
  <c r="N13" i="34"/>
  <c r="N6" i="34"/>
  <c r="K7" i="34"/>
  <c r="L6" i="34"/>
  <c r="L7" i="34" s="1"/>
  <c r="R16" i="32"/>
  <c r="R18" i="32"/>
  <c r="R20" i="32"/>
  <c r="B557" i="31"/>
  <c r="B558" i="31" s="1"/>
  <c r="B559" i="31" s="1"/>
  <c r="B560" i="31" s="1"/>
  <c r="B561" i="31" s="1"/>
  <c r="B562" i="31" s="1"/>
  <c r="B563" i="31" s="1"/>
  <c r="B564" i="31" s="1"/>
  <c r="B565" i="31" s="1"/>
  <c r="B566" i="31" s="1"/>
  <c r="B567" i="31" s="1"/>
  <c r="B568" i="31" s="1"/>
  <c r="B569" i="31" s="1"/>
  <c r="R35" i="32"/>
  <c r="R36" i="32"/>
  <c r="R37" i="32"/>
  <c r="B739" i="31"/>
  <c r="B740" i="31" s="1"/>
  <c r="B741" i="31" s="1"/>
  <c r="B742" i="31" s="1"/>
  <c r="B743" i="31" s="1"/>
  <c r="B744" i="31" s="1"/>
  <c r="B745" i="31" s="1"/>
  <c r="B746" i="31" s="1"/>
  <c r="B747" i="31" s="1"/>
  <c r="B725" i="31"/>
  <c r="B726" i="31" s="1"/>
  <c r="B727" i="31" s="1"/>
  <c r="B728" i="31" s="1"/>
  <c r="B729" i="31" s="1"/>
  <c r="B730" i="31" s="1"/>
  <c r="B731" i="31" s="1"/>
  <c r="B732" i="31" s="1"/>
  <c r="B733" i="31" s="1"/>
  <c r="B734" i="31" s="1"/>
  <c r="B735" i="31" s="1"/>
  <c r="B599" i="31"/>
  <c r="B600" i="31" s="1"/>
  <c r="B601" i="31" s="1"/>
  <c r="B602" i="31" s="1"/>
  <c r="B603" i="31" s="1"/>
  <c r="B604" i="31" s="1"/>
  <c r="B605" i="31" s="1"/>
  <c r="B606" i="31" s="1"/>
  <c r="B607" i="31" s="1"/>
  <c r="B608" i="31" s="1"/>
  <c r="B609" i="31" s="1"/>
  <c r="B610" i="31" s="1"/>
  <c r="B611" i="31" s="1"/>
  <c r="B655" i="31"/>
  <c r="B656" i="31" s="1"/>
  <c r="B657" i="31" s="1"/>
  <c r="B658" i="31" s="1"/>
  <c r="B659" i="31" s="1"/>
  <c r="B660" i="31" s="1"/>
  <c r="B661" i="31" s="1"/>
  <c r="B662" i="31" s="1"/>
  <c r="B663" i="31" s="1"/>
  <c r="B664" i="31" s="1"/>
  <c r="B665" i="31" s="1"/>
  <c r="B666" i="31" s="1"/>
  <c r="B667" i="31" s="1"/>
  <c r="R12" i="32"/>
  <c r="Q2" i="32" s="1"/>
  <c r="R21" i="32"/>
  <c r="R19" i="32"/>
  <c r="R13" i="32"/>
  <c r="R31" i="32"/>
  <c r="R15" i="32"/>
  <c r="R23" i="32"/>
  <c r="Q22" i="32" s="1"/>
  <c r="N41" i="34" l="1"/>
  <c r="Q40" i="34"/>
  <c r="Q41" i="34" s="1"/>
  <c r="P822" i="7"/>
  <c r="P821" i="7"/>
  <c r="P824" i="1"/>
  <c r="P825" i="1" s="1"/>
  <c r="P823" i="1"/>
  <c r="Q11" i="32"/>
  <c r="Q14" i="32"/>
  <c r="Q13" i="32"/>
  <c r="Q31" i="32"/>
  <c r="Q17" i="32"/>
  <c r="Q16" i="32"/>
  <c r="Q35" i="32"/>
  <c r="Q36" i="32"/>
  <c r="Q28" i="32"/>
  <c r="Q34" i="32"/>
  <c r="Q30" i="32"/>
  <c r="Q33" i="32"/>
  <c r="Q19" i="32"/>
  <c r="R116" i="34"/>
  <c r="R117" i="34" s="1"/>
  <c r="Q116" i="34"/>
  <c r="Q117" i="34" s="1"/>
  <c r="R10" i="34"/>
  <c r="R11" i="34" s="1"/>
  <c r="N11" i="34"/>
  <c r="Q10" i="34"/>
  <c r="Q11" i="34" s="1"/>
  <c r="R32" i="34"/>
  <c r="R33" i="34" s="1"/>
  <c r="Q32" i="34"/>
  <c r="Q33" i="34" s="1"/>
  <c r="R42" i="34"/>
  <c r="R43" i="34" s="1"/>
  <c r="Q42" i="34"/>
  <c r="Q43" i="34" s="1"/>
  <c r="R94" i="34"/>
  <c r="R95" i="34" s="1"/>
  <c r="Q94" i="34"/>
  <c r="Q95" i="34" s="1"/>
  <c r="R30" i="34"/>
  <c r="R31" i="34" s="1"/>
  <c r="Q30" i="34"/>
  <c r="Q31" i="34" s="1"/>
  <c r="R88" i="34"/>
  <c r="R89" i="34" s="1"/>
  <c r="Q88" i="34"/>
  <c r="Q89" i="34" s="1"/>
  <c r="R114" i="34"/>
  <c r="R115" i="34" s="1"/>
  <c r="Q114" i="34"/>
  <c r="Q115" i="34" s="1"/>
  <c r="R100" i="34"/>
  <c r="R101" i="34" s="1"/>
  <c r="Q100" i="34"/>
  <c r="Q101" i="34" s="1"/>
  <c r="R104" i="34"/>
  <c r="R105" i="34" s="1"/>
  <c r="Q104" i="34"/>
  <c r="Q105" i="34" s="1"/>
  <c r="N105" i="34"/>
  <c r="N37" i="34"/>
  <c r="R36" i="34"/>
  <c r="R37" i="34" s="1"/>
  <c r="Q36" i="34"/>
  <c r="Q37" i="34" s="1"/>
  <c r="R6" i="34"/>
  <c r="R7" i="34" s="1"/>
  <c r="Q6" i="34"/>
  <c r="Q7" i="34" s="1"/>
  <c r="R98" i="34"/>
  <c r="R99" i="34" s="1"/>
  <c r="Q98" i="34"/>
  <c r="Q99" i="34" s="1"/>
  <c r="R118" i="34"/>
  <c r="R119" i="34" s="1"/>
  <c r="N119" i="34"/>
  <c r="Q118" i="34"/>
  <c r="Q119" i="34" s="1"/>
  <c r="R20" i="34"/>
  <c r="R21" i="34" s="1"/>
  <c r="Q20" i="34"/>
  <c r="Q21" i="34" s="1"/>
  <c r="R44" i="34"/>
  <c r="R45" i="34" s="1"/>
  <c r="Q44" i="34"/>
  <c r="Q45" i="34" s="1"/>
  <c r="R18" i="34"/>
  <c r="R19" i="34" s="1"/>
  <c r="N19" i="34"/>
  <c r="Q18" i="34"/>
  <c r="Q19" i="34" s="1"/>
  <c r="N101" i="34"/>
  <c r="N95" i="34"/>
  <c r="N115" i="34"/>
  <c r="N99" i="34"/>
  <c r="N117" i="34"/>
  <c r="N89" i="34"/>
  <c r="N45" i="34"/>
  <c r="N43" i="34"/>
  <c r="N21" i="34"/>
  <c r="N31" i="34"/>
  <c r="N33" i="34"/>
  <c r="N7" i="34"/>
  <c r="Q23" i="32"/>
  <c r="Q20" i="32"/>
  <c r="Q18" i="32"/>
  <c r="Q15" i="32"/>
  <c r="Q12" i="32"/>
  <c r="Q21" i="32"/>
  <c r="J2" i="32"/>
  <c r="J3" i="32" s="1"/>
  <c r="R12" i="33" s="1"/>
  <c r="K252" i="41" l="1"/>
  <c r="K253" i="41" s="1"/>
  <c r="I250" i="41"/>
  <c r="I251" i="41" s="1"/>
  <c r="K244" i="41"/>
  <c r="K245" i="41" s="1"/>
  <c r="I242" i="41"/>
  <c r="I243" i="41" s="1"/>
  <c r="K236" i="41"/>
  <c r="K237" i="41" s="1"/>
  <c r="I234" i="41"/>
  <c r="I235" i="41" s="1"/>
  <c r="K228" i="41"/>
  <c r="K229" i="41" s="1"/>
  <c r="I226" i="41"/>
  <c r="I227" i="41" s="1"/>
  <c r="K220" i="41"/>
  <c r="K221" i="41" s="1"/>
  <c r="I218" i="41"/>
  <c r="I219" i="41" s="1"/>
  <c r="K212" i="41"/>
  <c r="K213" i="41" s="1"/>
  <c r="I210" i="41"/>
  <c r="I211" i="41" s="1"/>
  <c r="R252" i="41"/>
  <c r="R253" i="41" s="1"/>
  <c r="R244" i="41"/>
  <c r="R245" i="41" s="1"/>
  <c r="J234" i="41"/>
  <c r="J235" i="41" s="1"/>
  <c r="J218" i="41"/>
  <c r="J219" i="41" s="1"/>
  <c r="H208" i="41"/>
  <c r="H209" i="41" s="1"/>
  <c r="R278" i="41"/>
  <c r="R279" i="41" s="1"/>
  <c r="R274" i="41"/>
  <c r="R275" i="41" s="1"/>
  <c r="R270" i="41"/>
  <c r="R271" i="41" s="1"/>
  <c r="R266" i="41"/>
  <c r="R267" i="41" s="1"/>
  <c r="R262" i="41"/>
  <c r="R263" i="41" s="1"/>
  <c r="R258" i="41"/>
  <c r="R259" i="41" s="1"/>
  <c r="R254" i="41"/>
  <c r="R255" i="41" s="1"/>
  <c r="J252" i="41"/>
  <c r="J253" i="41" s="1"/>
  <c r="H250" i="41"/>
  <c r="H251" i="41" s="1"/>
  <c r="R246" i="41"/>
  <c r="R247" i="41" s="1"/>
  <c r="J244" i="41"/>
  <c r="J245" i="41" s="1"/>
  <c r="H242" i="41"/>
  <c r="H243" i="41" s="1"/>
  <c r="R238" i="41"/>
  <c r="R239" i="41" s="1"/>
  <c r="J236" i="41"/>
  <c r="J237" i="41" s="1"/>
  <c r="H234" i="41"/>
  <c r="H235" i="41" s="1"/>
  <c r="R230" i="41"/>
  <c r="R231" i="41" s="1"/>
  <c r="J228" i="41"/>
  <c r="J229" i="41" s="1"/>
  <c r="H226" i="41"/>
  <c r="H227" i="41" s="1"/>
  <c r="R222" i="41"/>
  <c r="R223" i="41" s="1"/>
  <c r="J220" i="41"/>
  <c r="J221" i="41" s="1"/>
  <c r="H218" i="41"/>
  <c r="H219" i="41" s="1"/>
  <c r="R214" i="41"/>
  <c r="R215" i="41" s="1"/>
  <c r="J212" i="41"/>
  <c r="J213" i="41" s="1"/>
  <c r="H210" i="41"/>
  <c r="H211" i="41" s="1"/>
  <c r="I260" i="41"/>
  <c r="I261" i="41" s="1"/>
  <c r="H248" i="41"/>
  <c r="H249" i="41" s="1"/>
  <c r="R236" i="41"/>
  <c r="R237" i="41" s="1"/>
  <c r="H224" i="41"/>
  <c r="H225" i="41" s="1"/>
  <c r="J278" i="41"/>
  <c r="J279" i="41" s="1"/>
  <c r="J274" i="41"/>
  <c r="J275" i="41" s="1"/>
  <c r="J270" i="41"/>
  <c r="J271" i="41" s="1"/>
  <c r="J266" i="41"/>
  <c r="J267" i="41" s="1"/>
  <c r="J262" i="41"/>
  <c r="J263" i="41" s="1"/>
  <c r="J258" i="41"/>
  <c r="J259" i="41" s="1"/>
  <c r="K254" i="41"/>
  <c r="K255" i="41" s="1"/>
  <c r="I252" i="41"/>
  <c r="I253" i="41" s="1"/>
  <c r="K246" i="41"/>
  <c r="K247" i="41" s="1"/>
  <c r="I244" i="41"/>
  <c r="I245" i="41" s="1"/>
  <c r="K238" i="41"/>
  <c r="K239" i="41" s="1"/>
  <c r="I236" i="41"/>
  <c r="I237" i="41" s="1"/>
  <c r="K230" i="41"/>
  <c r="K231" i="41" s="1"/>
  <c r="I228" i="41"/>
  <c r="I229" i="41" s="1"/>
  <c r="K222" i="41"/>
  <c r="K223" i="41" s="1"/>
  <c r="I220" i="41"/>
  <c r="I221" i="41" s="1"/>
  <c r="K214" i="41"/>
  <c r="K215" i="41" s="1"/>
  <c r="I212" i="41"/>
  <c r="I213" i="41" s="1"/>
  <c r="I256" i="41"/>
  <c r="I257" i="41" s="1"/>
  <c r="J250" i="41"/>
  <c r="J251" i="41" s="1"/>
  <c r="H240" i="41"/>
  <c r="H241" i="41" s="1"/>
  <c r="R220" i="41"/>
  <c r="R221" i="41" s="1"/>
  <c r="I278" i="41"/>
  <c r="I279" i="41" s="1"/>
  <c r="I274" i="41"/>
  <c r="I275" i="41" s="1"/>
  <c r="I270" i="41"/>
  <c r="I271" i="41" s="1"/>
  <c r="I266" i="41"/>
  <c r="I267" i="41" s="1"/>
  <c r="I262" i="41"/>
  <c r="I263" i="41" s="1"/>
  <c r="I258" i="41"/>
  <c r="I259" i="41" s="1"/>
  <c r="J254" i="41"/>
  <c r="J255" i="41" s="1"/>
  <c r="H252" i="41"/>
  <c r="H253" i="41" s="1"/>
  <c r="R248" i="41"/>
  <c r="R249" i="41" s="1"/>
  <c r="J246" i="41"/>
  <c r="J247" i="41" s="1"/>
  <c r="H244" i="41"/>
  <c r="H245" i="41" s="1"/>
  <c r="R240" i="41"/>
  <c r="R241" i="41" s="1"/>
  <c r="J238" i="41"/>
  <c r="J239" i="41" s="1"/>
  <c r="H236" i="41"/>
  <c r="H237" i="41" s="1"/>
  <c r="R232" i="41"/>
  <c r="R233" i="41" s="1"/>
  <c r="J230" i="41"/>
  <c r="J231" i="41" s="1"/>
  <c r="H228" i="41"/>
  <c r="H229" i="41" s="1"/>
  <c r="R224" i="41"/>
  <c r="R225" i="41" s="1"/>
  <c r="J222" i="41"/>
  <c r="J223" i="41" s="1"/>
  <c r="H220" i="41"/>
  <c r="H221" i="41" s="1"/>
  <c r="R216" i="41"/>
  <c r="R217" i="41" s="1"/>
  <c r="J214" i="41"/>
  <c r="J215" i="41" s="1"/>
  <c r="H212" i="41"/>
  <c r="H213" i="41" s="1"/>
  <c r="R208" i="41"/>
  <c r="R209" i="41" s="1"/>
  <c r="I264" i="41"/>
  <c r="I265" i="41" s="1"/>
  <c r="H232" i="41"/>
  <c r="H233" i="41" s="1"/>
  <c r="J210" i="41"/>
  <c r="J211" i="41" s="1"/>
  <c r="I254" i="41"/>
  <c r="I255" i="41" s="1"/>
  <c r="K248" i="41"/>
  <c r="K249" i="41" s="1"/>
  <c r="I246" i="41"/>
  <c r="I247" i="41" s="1"/>
  <c r="K240" i="41"/>
  <c r="K241" i="41" s="1"/>
  <c r="I238" i="41"/>
  <c r="I239" i="41" s="1"/>
  <c r="K232" i="41"/>
  <c r="K233" i="41" s="1"/>
  <c r="I230" i="41"/>
  <c r="I231" i="41" s="1"/>
  <c r="K224" i="41"/>
  <c r="K225" i="41" s="1"/>
  <c r="I222" i="41"/>
  <c r="I223" i="41" s="1"/>
  <c r="K216" i="41"/>
  <c r="K217" i="41" s="1"/>
  <c r="I214" i="41"/>
  <c r="I215" i="41" s="1"/>
  <c r="K208" i="41"/>
  <c r="K209" i="41" s="1"/>
  <c r="I272" i="41"/>
  <c r="I273" i="41" s="1"/>
  <c r="J226" i="41"/>
  <c r="J227" i="41" s="1"/>
  <c r="R276" i="41"/>
  <c r="R277" i="41" s="1"/>
  <c r="R272" i="41"/>
  <c r="R273" i="41" s="1"/>
  <c r="R268" i="41"/>
  <c r="R269" i="41" s="1"/>
  <c r="R264" i="41"/>
  <c r="R265" i="41" s="1"/>
  <c r="R260" i="41"/>
  <c r="R261" i="41" s="1"/>
  <c r="R256" i="41"/>
  <c r="R257" i="41" s="1"/>
  <c r="H254" i="41"/>
  <c r="H255" i="41" s="1"/>
  <c r="R250" i="41"/>
  <c r="R251" i="41" s="1"/>
  <c r="J248" i="41"/>
  <c r="J249" i="41" s="1"/>
  <c r="H246" i="41"/>
  <c r="H247" i="41" s="1"/>
  <c r="R242" i="41"/>
  <c r="R243" i="41" s="1"/>
  <c r="J240" i="41"/>
  <c r="J241" i="41" s="1"/>
  <c r="H238" i="41"/>
  <c r="H239" i="41" s="1"/>
  <c r="R234" i="41"/>
  <c r="R235" i="41" s="1"/>
  <c r="J232" i="41"/>
  <c r="J233" i="41" s="1"/>
  <c r="H230" i="41"/>
  <c r="H231" i="41" s="1"/>
  <c r="R226" i="41"/>
  <c r="R227" i="41" s="1"/>
  <c r="J224" i="41"/>
  <c r="J225" i="41" s="1"/>
  <c r="H222" i="41"/>
  <c r="H223" i="41" s="1"/>
  <c r="R218" i="41"/>
  <c r="R219" i="41" s="1"/>
  <c r="J216" i="41"/>
  <c r="J217" i="41" s="1"/>
  <c r="H214" i="41"/>
  <c r="H215" i="41" s="1"/>
  <c r="R210" i="41"/>
  <c r="R211" i="41" s="1"/>
  <c r="J208" i="41"/>
  <c r="J209" i="41" s="1"/>
  <c r="I268" i="41"/>
  <c r="I269" i="41" s="1"/>
  <c r="J242" i="41"/>
  <c r="J243" i="41" s="1"/>
  <c r="R228" i="41"/>
  <c r="R229" i="41" s="1"/>
  <c r="R212" i="41"/>
  <c r="R213" i="41" s="1"/>
  <c r="J276" i="41"/>
  <c r="J277" i="41" s="1"/>
  <c r="J272" i="41"/>
  <c r="J273" i="41" s="1"/>
  <c r="J268" i="41"/>
  <c r="J269" i="41" s="1"/>
  <c r="J264" i="41"/>
  <c r="J265" i="41" s="1"/>
  <c r="J260" i="41"/>
  <c r="J261" i="41" s="1"/>
  <c r="J256" i="41"/>
  <c r="J257" i="41" s="1"/>
  <c r="K250" i="41"/>
  <c r="K251" i="41" s="1"/>
  <c r="I248" i="41"/>
  <c r="I249" i="41" s="1"/>
  <c r="K242" i="41"/>
  <c r="K243" i="41" s="1"/>
  <c r="I240" i="41"/>
  <c r="I241" i="41" s="1"/>
  <c r="K234" i="41"/>
  <c r="K235" i="41" s="1"/>
  <c r="I232" i="41"/>
  <c r="I233" i="41" s="1"/>
  <c r="K226" i="41"/>
  <c r="K227" i="41" s="1"/>
  <c r="I224" i="41"/>
  <c r="I225" i="41" s="1"/>
  <c r="K218" i="41"/>
  <c r="K219" i="41" s="1"/>
  <c r="I216" i="41"/>
  <c r="I217" i="41" s="1"/>
  <c r="K210" i="41"/>
  <c r="K211" i="41" s="1"/>
  <c r="I208" i="41"/>
  <c r="I209" i="41" s="1"/>
  <c r="I276" i="41"/>
  <c r="I277" i="41" s="1"/>
  <c r="H216" i="41"/>
  <c r="H217" i="41" s="1"/>
  <c r="R270" i="40"/>
  <c r="R271" i="40" s="1"/>
  <c r="I270" i="40"/>
  <c r="I271" i="40" s="1"/>
  <c r="J258" i="40"/>
  <c r="J259" i="40" s="1"/>
  <c r="R256" i="40"/>
  <c r="R257" i="40" s="1"/>
  <c r="I256" i="40"/>
  <c r="I257" i="40" s="1"/>
  <c r="K246" i="40"/>
  <c r="K247" i="40" s="1"/>
  <c r="J244" i="40"/>
  <c r="J245" i="40" s="1"/>
  <c r="J242" i="40"/>
  <c r="J243" i="40" s="1"/>
  <c r="J240" i="40"/>
  <c r="J241" i="40" s="1"/>
  <c r="J238" i="40"/>
  <c r="J239" i="40" s="1"/>
  <c r="R236" i="40"/>
  <c r="I236" i="40"/>
  <c r="I237" i="40" s="1"/>
  <c r="R234" i="40"/>
  <c r="R235" i="40" s="1"/>
  <c r="I234" i="40"/>
  <c r="I235" i="40" s="1"/>
  <c r="H232" i="40"/>
  <c r="H233" i="40" s="1"/>
  <c r="R230" i="40"/>
  <c r="R231" i="40" s="1"/>
  <c r="I230" i="40"/>
  <c r="I231" i="40" s="1"/>
  <c r="R228" i="40"/>
  <c r="R229" i="40" s="1"/>
  <c r="I228" i="40"/>
  <c r="I229" i="40" s="1"/>
  <c r="H226" i="40"/>
  <c r="H227" i="40" s="1"/>
  <c r="K220" i="40"/>
  <c r="K221" i="40" s="1"/>
  <c r="K218" i="40"/>
  <c r="K219" i="40" s="1"/>
  <c r="K216" i="40"/>
  <c r="K217" i="40" s="1"/>
  <c r="J270" i="40"/>
  <c r="J271" i="40" s="1"/>
  <c r="H254" i="40"/>
  <c r="H255" i="40" s="1"/>
  <c r="R226" i="40"/>
  <c r="R227" i="40" s="1"/>
  <c r="J272" i="40"/>
  <c r="J273" i="40" s="1"/>
  <c r="J260" i="40"/>
  <c r="J261" i="40" s="1"/>
  <c r="R258" i="40"/>
  <c r="R259" i="40" s="1"/>
  <c r="I258" i="40"/>
  <c r="I259" i="40" s="1"/>
  <c r="K248" i="40"/>
  <c r="K249" i="40" s="1"/>
  <c r="J246" i="40"/>
  <c r="J247" i="40" s="1"/>
  <c r="R244" i="40"/>
  <c r="R245" i="40" s="1"/>
  <c r="I244" i="40"/>
  <c r="I245" i="40" s="1"/>
  <c r="R242" i="40"/>
  <c r="R243" i="40" s="1"/>
  <c r="I242" i="40"/>
  <c r="I243" i="40" s="1"/>
  <c r="R240" i="40"/>
  <c r="R241" i="40" s="1"/>
  <c r="I240" i="40"/>
  <c r="I241" i="40" s="1"/>
  <c r="R238" i="40"/>
  <c r="R239" i="40" s="1"/>
  <c r="I238" i="40"/>
  <c r="I239" i="40" s="1"/>
  <c r="H236" i="40"/>
  <c r="H237" i="40" s="1"/>
  <c r="H234" i="40"/>
  <c r="H235" i="40" s="1"/>
  <c r="H230" i="40"/>
  <c r="H231" i="40" s="1"/>
  <c r="H228" i="40"/>
  <c r="H229" i="40" s="1"/>
  <c r="K222" i="40"/>
  <c r="K223" i="40" s="1"/>
  <c r="J220" i="40"/>
  <c r="J221" i="40" s="1"/>
  <c r="J218" i="40"/>
  <c r="J219" i="40" s="1"/>
  <c r="J216" i="40"/>
  <c r="J217" i="40" s="1"/>
  <c r="K214" i="40"/>
  <c r="K215" i="40" s="1"/>
  <c r="J256" i="40"/>
  <c r="J257" i="40" s="1"/>
  <c r="K244" i="40"/>
  <c r="K245" i="40" s="1"/>
  <c r="H210" i="40"/>
  <c r="H211" i="40" s="1"/>
  <c r="J274" i="40"/>
  <c r="J275" i="40" s="1"/>
  <c r="R272" i="40"/>
  <c r="R273" i="40" s="1"/>
  <c r="I272" i="40"/>
  <c r="I273" i="40" s="1"/>
  <c r="J262" i="40"/>
  <c r="J263" i="40" s="1"/>
  <c r="R260" i="40"/>
  <c r="R261" i="40" s="1"/>
  <c r="I260" i="40"/>
  <c r="I261" i="40" s="1"/>
  <c r="K252" i="40"/>
  <c r="K253" i="40" s="1"/>
  <c r="J248" i="40"/>
  <c r="J249" i="40" s="1"/>
  <c r="R246" i="40"/>
  <c r="R247" i="40" s="1"/>
  <c r="I246" i="40"/>
  <c r="I247" i="40" s="1"/>
  <c r="H244" i="40"/>
  <c r="H245" i="40" s="1"/>
  <c r="H242" i="40"/>
  <c r="H243" i="40" s="1"/>
  <c r="H240" i="40"/>
  <c r="H241" i="40" s="1"/>
  <c r="H238" i="40"/>
  <c r="H239" i="40" s="1"/>
  <c r="J222" i="40"/>
  <c r="J223" i="40" s="1"/>
  <c r="R220" i="40"/>
  <c r="I220" i="40"/>
  <c r="I221" i="40" s="1"/>
  <c r="R218" i="40"/>
  <c r="R219" i="40" s="1"/>
  <c r="I218" i="40"/>
  <c r="I219" i="40" s="1"/>
  <c r="R216" i="40"/>
  <c r="R217" i="40" s="1"/>
  <c r="I216" i="40"/>
  <c r="I217" i="40" s="1"/>
  <c r="J214" i="40"/>
  <c r="J215" i="40" s="1"/>
  <c r="K208" i="40"/>
  <c r="K209" i="40" s="1"/>
  <c r="K242" i="40"/>
  <c r="K243" i="40" s="1"/>
  <c r="J236" i="40"/>
  <c r="J237" i="40" s="1"/>
  <c r="J228" i="40"/>
  <c r="J229" i="40" s="1"/>
  <c r="J278" i="40"/>
  <c r="J279" i="40" s="1"/>
  <c r="J276" i="40"/>
  <c r="J277" i="40" s="1"/>
  <c r="R274" i="40"/>
  <c r="R275" i="40" s="1"/>
  <c r="I274" i="40"/>
  <c r="I275" i="40" s="1"/>
  <c r="J264" i="40"/>
  <c r="J265" i="40" s="1"/>
  <c r="R262" i="40"/>
  <c r="R263" i="40" s="1"/>
  <c r="I262" i="40"/>
  <c r="I263" i="40" s="1"/>
  <c r="J252" i="40"/>
  <c r="J253" i="40" s="1"/>
  <c r="K250" i="40"/>
  <c r="K251" i="40" s="1"/>
  <c r="R248" i="40"/>
  <c r="R249" i="40" s="1"/>
  <c r="I248" i="40"/>
  <c r="I249" i="40" s="1"/>
  <c r="H246" i="40"/>
  <c r="H247" i="40" s="1"/>
  <c r="K224" i="40"/>
  <c r="K225" i="40" s="1"/>
  <c r="R222" i="40"/>
  <c r="R223" i="40" s="1"/>
  <c r="I222" i="40"/>
  <c r="I223" i="40" s="1"/>
  <c r="H220" i="40"/>
  <c r="H221" i="40" s="1"/>
  <c r="H218" i="40"/>
  <c r="H219" i="40" s="1"/>
  <c r="H216" i="40"/>
  <c r="H217" i="40" s="1"/>
  <c r="R214" i="40"/>
  <c r="R215" i="40" s="1"/>
  <c r="I214" i="40"/>
  <c r="I215" i="40" s="1"/>
  <c r="K212" i="40"/>
  <c r="K213" i="40" s="1"/>
  <c r="J208" i="40"/>
  <c r="J209" i="40" s="1"/>
  <c r="R278" i="40"/>
  <c r="R279" i="40" s="1"/>
  <c r="I278" i="40"/>
  <c r="I279" i="40" s="1"/>
  <c r="R276" i="40"/>
  <c r="R277" i="40" s="1"/>
  <c r="I276" i="40"/>
  <c r="I277" i="40" s="1"/>
  <c r="R264" i="40"/>
  <c r="R265" i="40" s="1"/>
  <c r="I264" i="40"/>
  <c r="I265" i="40" s="1"/>
  <c r="K254" i="40"/>
  <c r="K255" i="40" s="1"/>
  <c r="R252" i="40"/>
  <c r="R253" i="40" s="1"/>
  <c r="I252" i="40"/>
  <c r="I253" i="40" s="1"/>
  <c r="J250" i="40"/>
  <c r="J251" i="40" s="1"/>
  <c r="H248" i="40"/>
  <c r="H249" i="40" s="1"/>
  <c r="J224" i="40"/>
  <c r="J225" i="40" s="1"/>
  <c r="H222" i="40"/>
  <c r="H223" i="40" s="1"/>
  <c r="H214" i="40"/>
  <c r="H215" i="40" s="1"/>
  <c r="J212" i="40"/>
  <c r="J213" i="40" s="1"/>
  <c r="K210" i="40"/>
  <c r="K211" i="40" s="1"/>
  <c r="R208" i="40"/>
  <c r="R209" i="40" s="1"/>
  <c r="I208" i="40"/>
  <c r="I209" i="40" s="1"/>
  <c r="K238" i="40"/>
  <c r="K239" i="40" s="1"/>
  <c r="J234" i="40"/>
  <c r="J235" i="40" s="1"/>
  <c r="J230" i="40"/>
  <c r="J231" i="40" s="1"/>
  <c r="J268" i="40"/>
  <c r="J269" i="40" s="1"/>
  <c r="J266" i="40"/>
  <c r="J267" i="40" s="1"/>
  <c r="J254" i="40"/>
  <c r="J255" i="40" s="1"/>
  <c r="H252" i="40"/>
  <c r="H253" i="40" s="1"/>
  <c r="R250" i="40"/>
  <c r="R251" i="40" s="1"/>
  <c r="I250" i="40"/>
  <c r="I251" i="40" s="1"/>
  <c r="K232" i="40"/>
  <c r="K233" i="40" s="1"/>
  <c r="K226" i="40"/>
  <c r="K227" i="40" s="1"/>
  <c r="R224" i="40"/>
  <c r="R225" i="40" s="1"/>
  <c r="I224" i="40"/>
  <c r="I225" i="40" s="1"/>
  <c r="R212" i="40"/>
  <c r="R213" i="40" s="1"/>
  <c r="I212" i="40"/>
  <c r="I213" i="40" s="1"/>
  <c r="J210" i="40"/>
  <c r="J211" i="40" s="1"/>
  <c r="H208" i="40"/>
  <c r="H209" i="40" s="1"/>
  <c r="K240" i="40"/>
  <c r="K241" i="40" s="1"/>
  <c r="I232" i="40"/>
  <c r="I233" i="40" s="1"/>
  <c r="I226" i="40"/>
  <c r="I227" i="40" s="1"/>
  <c r="R268" i="40"/>
  <c r="R269" i="40" s="1"/>
  <c r="I268" i="40"/>
  <c r="I269" i="40" s="1"/>
  <c r="R266" i="40"/>
  <c r="R267" i="40" s="1"/>
  <c r="I266" i="40"/>
  <c r="I267" i="40" s="1"/>
  <c r="R254" i="40"/>
  <c r="R255" i="40" s="1"/>
  <c r="I254" i="40"/>
  <c r="I255" i="40" s="1"/>
  <c r="H250" i="40"/>
  <c r="H251" i="40" s="1"/>
  <c r="K236" i="40"/>
  <c r="K237" i="40" s="1"/>
  <c r="K234" i="40"/>
  <c r="K235" i="40" s="1"/>
  <c r="J232" i="40"/>
  <c r="J233" i="40" s="1"/>
  <c r="K230" i="40"/>
  <c r="K231" i="40" s="1"/>
  <c r="K228" i="40"/>
  <c r="K229" i="40" s="1"/>
  <c r="J226" i="40"/>
  <c r="J227" i="40" s="1"/>
  <c r="H224" i="40"/>
  <c r="H225" i="40" s="1"/>
  <c r="H212" i="40"/>
  <c r="H213" i="40" s="1"/>
  <c r="R210" i="40"/>
  <c r="R211" i="40" s="1"/>
  <c r="I210" i="40"/>
  <c r="I211" i="40" s="1"/>
  <c r="R232" i="40"/>
  <c r="R233" i="40" s="1"/>
  <c r="G760" i="31"/>
  <c r="R832" i="31"/>
  <c r="R833" i="31" s="1"/>
  <c r="J832" i="31"/>
  <c r="J833" i="31" s="1"/>
  <c r="I830" i="31"/>
  <c r="I831" i="31" s="1"/>
  <c r="R828" i="31"/>
  <c r="R829" i="31" s="1"/>
  <c r="J828" i="31"/>
  <c r="J829" i="31" s="1"/>
  <c r="I826" i="31"/>
  <c r="I827" i="31" s="1"/>
  <c r="O824" i="31"/>
  <c r="O825" i="31" s="1"/>
  <c r="R820" i="31"/>
  <c r="R821" i="31" s="1"/>
  <c r="J820" i="31"/>
  <c r="J821" i="31" s="1"/>
  <c r="H818" i="31"/>
  <c r="H819" i="31" s="1"/>
  <c r="O816" i="31"/>
  <c r="O817" i="31" s="1"/>
  <c r="O812" i="31"/>
  <c r="O813" i="31" s="1"/>
  <c r="I806" i="31"/>
  <c r="I807" i="31" s="1"/>
  <c r="H804" i="31"/>
  <c r="H805" i="31" s="1"/>
  <c r="O802" i="31"/>
  <c r="O803" i="31" s="1"/>
  <c r="K792" i="31"/>
  <c r="K793" i="31" s="1"/>
  <c r="R790" i="31"/>
  <c r="R791" i="31" s="1"/>
  <c r="J790" i="31"/>
  <c r="J791" i="31" s="1"/>
  <c r="K788" i="31"/>
  <c r="K789" i="31" s="1"/>
  <c r="I840" i="31"/>
  <c r="I841" i="31" s="1"/>
  <c r="R836" i="31"/>
  <c r="R837" i="31" s="1"/>
  <c r="J836" i="31"/>
  <c r="J837" i="31" s="1"/>
  <c r="O832" i="31"/>
  <c r="O833" i="31" s="1"/>
  <c r="I836" i="31"/>
  <c r="I837" i="31" s="1"/>
  <c r="O834" i="31"/>
  <c r="O835" i="31" s="1"/>
  <c r="K816" i="31"/>
  <c r="K817" i="31" s="1"/>
  <c r="R814" i="31"/>
  <c r="R815" i="31" s="1"/>
  <c r="J814" i="31"/>
  <c r="J815" i="31" s="1"/>
  <c r="K812" i="31"/>
  <c r="K813" i="31" s="1"/>
  <c r="R810" i="31"/>
  <c r="R811" i="31" s="1"/>
  <c r="J810" i="31"/>
  <c r="J811" i="31" s="1"/>
  <c r="H808" i="31"/>
  <c r="H809" i="31" s="1"/>
  <c r="K802" i="31"/>
  <c r="K803" i="31" s="1"/>
  <c r="R800" i="31"/>
  <c r="R801" i="31" s="1"/>
  <c r="J800" i="31"/>
  <c r="J801" i="31" s="1"/>
  <c r="I798" i="31"/>
  <c r="I799" i="31" s="1"/>
  <c r="R796" i="31"/>
  <c r="R797" i="31" s="1"/>
  <c r="J796" i="31"/>
  <c r="J797" i="31" s="1"/>
  <c r="I794" i="31"/>
  <c r="I795" i="31" s="1"/>
  <c r="O792" i="31"/>
  <c r="O793" i="31" s="1"/>
  <c r="O788" i="31"/>
  <c r="O789" i="31" s="1"/>
  <c r="H786" i="31"/>
  <c r="H787" i="31" s="1"/>
  <c r="O840" i="31"/>
  <c r="O841" i="31" s="1"/>
  <c r="R824" i="31"/>
  <c r="R825" i="31" s="1"/>
  <c r="J824" i="31"/>
  <c r="J825" i="31" s="1"/>
  <c r="O822" i="31"/>
  <c r="O823" i="31" s="1"/>
  <c r="K818" i="31"/>
  <c r="K819" i="31" s="1"/>
  <c r="R816" i="31"/>
  <c r="R817" i="31" s="1"/>
  <c r="J816" i="31"/>
  <c r="J817" i="31" s="1"/>
  <c r="I814" i="31"/>
  <c r="I815" i="31" s="1"/>
  <c r="R812" i="31"/>
  <c r="R813" i="31" s="1"/>
  <c r="J812" i="31"/>
  <c r="J813" i="31" s="1"/>
  <c r="I810" i="31"/>
  <c r="I811" i="31" s="1"/>
  <c r="O808" i="31"/>
  <c r="O809" i="31" s="1"/>
  <c r="K804" i="31"/>
  <c r="K805" i="31" s="1"/>
  <c r="R802" i="31"/>
  <c r="R803" i="31" s="1"/>
  <c r="J802" i="31"/>
  <c r="J803" i="31" s="1"/>
  <c r="I800" i="31"/>
  <c r="I801" i="31" s="1"/>
  <c r="H798" i="31"/>
  <c r="H799" i="31" s="1"/>
  <c r="I796" i="31"/>
  <c r="I797" i="31" s="1"/>
  <c r="H794" i="31"/>
  <c r="H795" i="31" s="1"/>
  <c r="O786" i="31"/>
  <c r="O787" i="31" s="1"/>
  <c r="R842" i="31"/>
  <c r="R843" i="31" s="1"/>
  <c r="J842" i="31"/>
  <c r="J843" i="31" s="1"/>
  <c r="R838" i="31"/>
  <c r="R839" i="31" s="1"/>
  <c r="J838" i="31"/>
  <c r="J839" i="31" s="1"/>
  <c r="O836" i="31"/>
  <c r="O837" i="31" s="1"/>
  <c r="I824" i="31"/>
  <c r="I825" i="31" s="1"/>
  <c r="R818" i="31"/>
  <c r="R819" i="31" s="1"/>
  <c r="J818" i="31"/>
  <c r="J819" i="31" s="1"/>
  <c r="I816" i="31"/>
  <c r="I817" i="31" s="1"/>
  <c r="H814" i="31"/>
  <c r="H815" i="31" s="1"/>
  <c r="I812" i="31"/>
  <c r="I813" i="31" s="1"/>
  <c r="H810" i="31"/>
  <c r="H811" i="31" s="1"/>
  <c r="K806" i="31"/>
  <c r="K807" i="31" s="1"/>
  <c r="R804" i="31"/>
  <c r="R805" i="31" s="1"/>
  <c r="J804" i="31"/>
  <c r="J805" i="31" s="1"/>
  <c r="I802" i="31"/>
  <c r="I803" i="31" s="1"/>
  <c r="H800" i="31"/>
  <c r="H801" i="31" s="1"/>
  <c r="O798" i="31"/>
  <c r="O799" i="31" s="1"/>
  <c r="H796" i="31"/>
  <c r="H797" i="31" s="1"/>
  <c r="O794" i="31"/>
  <c r="O795" i="31" s="1"/>
  <c r="O828" i="31"/>
  <c r="O829" i="31" s="1"/>
  <c r="R822" i="31"/>
  <c r="R823" i="31" s="1"/>
  <c r="I820" i="31"/>
  <c r="I821" i="31" s="1"/>
  <c r="O818" i="31"/>
  <c r="O819" i="31" s="1"/>
  <c r="O814" i="31"/>
  <c r="O815" i="31" s="1"/>
  <c r="I808" i="31"/>
  <c r="I809" i="31" s="1"/>
  <c r="O806" i="31"/>
  <c r="O807" i="31" s="1"/>
  <c r="H792" i="31"/>
  <c r="H793" i="31" s="1"/>
  <c r="J788" i="31"/>
  <c r="J789" i="31" s="1"/>
  <c r="O784" i="31"/>
  <c r="O785" i="31" s="1"/>
  <c r="H782" i="31"/>
  <c r="H783" i="31" s="1"/>
  <c r="K780" i="31"/>
  <c r="K781" i="31" s="1"/>
  <c r="K778" i="31"/>
  <c r="K779" i="31" s="1"/>
  <c r="K776" i="31"/>
  <c r="K777" i="31" s="1"/>
  <c r="R774" i="31"/>
  <c r="R775" i="31" s="1"/>
  <c r="J774" i="31"/>
  <c r="J775" i="31" s="1"/>
  <c r="K772" i="31"/>
  <c r="K773" i="31" s="1"/>
  <c r="I838" i="31"/>
  <c r="I839" i="31" s="1"/>
  <c r="H784" i="31"/>
  <c r="H785" i="31" s="1"/>
  <c r="J834" i="31"/>
  <c r="J835" i="31" s="1"/>
  <c r="R830" i="31"/>
  <c r="R831" i="31" s="1"/>
  <c r="H812" i="31"/>
  <c r="H813" i="31" s="1"/>
  <c r="O810" i="31"/>
  <c r="O811" i="31" s="1"/>
  <c r="K798" i="31"/>
  <c r="K799" i="31" s="1"/>
  <c r="O790" i="31"/>
  <c r="O791" i="31" s="1"/>
  <c r="I788" i="31"/>
  <c r="I789" i="31" s="1"/>
  <c r="O782" i="31"/>
  <c r="O783" i="31" s="1"/>
  <c r="R780" i="31"/>
  <c r="R781" i="31" s="1"/>
  <c r="J780" i="31"/>
  <c r="J781" i="31" s="1"/>
  <c r="R778" i="31"/>
  <c r="R779" i="31" s="1"/>
  <c r="J778" i="31"/>
  <c r="J779" i="31" s="1"/>
  <c r="R776" i="31"/>
  <c r="R777" i="31" s="1"/>
  <c r="J776" i="31"/>
  <c r="J777" i="31" s="1"/>
  <c r="I774" i="31"/>
  <c r="I775" i="31" s="1"/>
  <c r="R772" i="31"/>
  <c r="R773" i="31" s="1"/>
  <c r="J772" i="31"/>
  <c r="J773" i="31" s="1"/>
  <c r="I782" i="31"/>
  <c r="I783" i="31" s="1"/>
  <c r="I834" i="31"/>
  <c r="I835" i="31" s="1"/>
  <c r="I828" i="31"/>
  <c r="I829" i="31" s="1"/>
  <c r="R826" i="31"/>
  <c r="R827" i="31" s="1"/>
  <c r="J806" i="31"/>
  <c r="J807" i="31" s="1"/>
  <c r="H802" i="31"/>
  <c r="H803" i="31" s="1"/>
  <c r="J798" i="31"/>
  <c r="J799" i="31" s="1"/>
  <c r="K794" i="31"/>
  <c r="K795" i="31" s="1"/>
  <c r="R792" i="31"/>
  <c r="R793" i="31" s="1"/>
  <c r="K790" i="31"/>
  <c r="K791" i="31" s="1"/>
  <c r="H788" i="31"/>
  <c r="H789" i="31" s="1"/>
  <c r="R786" i="31"/>
  <c r="R787" i="31" s="1"/>
  <c r="I780" i="31"/>
  <c r="I781" i="31" s="1"/>
  <c r="I778" i="31"/>
  <c r="I779" i="31" s="1"/>
  <c r="I776" i="31"/>
  <c r="I777" i="31" s="1"/>
  <c r="H774" i="31"/>
  <c r="H775" i="31" s="1"/>
  <c r="I772" i="31"/>
  <c r="I773" i="31" s="1"/>
  <c r="I842" i="31"/>
  <c r="I843" i="31" s="1"/>
  <c r="I832" i="31"/>
  <c r="I833" i="31" s="1"/>
  <c r="O830" i="31"/>
  <c r="O831" i="31" s="1"/>
  <c r="I818" i="31"/>
  <c r="I819" i="31" s="1"/>
  <c r="K814" i="31"/>
  <c r="K815" i="31" s="1"/>
  <c r="R808" i="31"/>
  <c r="R809" i="31" s="1"/>
  <c r="H806" i="31"/>
  <c r="H807" i="31" s="1"/>
  <c r="O804" i="31"/>
  <c r="O805" i="31" s="1"/>
  <c r="O800" i="31"/>
  <c r="O801" i="31" s="1"/>
  <c r="O796" i="31"/>
  <c r="O797" i="31" s="1"/>
  <c r="J794" i="31"/>
  <c r="J795" i="31" s="1"/>
  <c r="I790" i="31"/>
  <c r="I791" i="31" s="1"/>
  <c r="H780" i="31"/>
  <c r="H781" i="31" s="1"/>
  <c r="H778" i="31"/>
  <c r="H779" i="31" s="1"/>
  <c r="H776" i="31"/>
  <c r="H777" i="31" s="1"/>
  <c r="O774" i="31"/>
  <c r="O775" i="31" s="1"/>
  <c r="H772" i="31"/>
  <c r="H773" i="31" s="1"/>
  <c r="J840" i="31"/>
  <c r="J841" i="31" s="1"/>
  <c r="R840" i="31"/>
  <c r="R841" i="31" s="1"/>
  <c r="O826" i="31"/>
  <c r="O827" i="31" s="1"/>
  <c r="J822" i="31"/>
  <c r="J823" i="31" s="1"/>
  <c r="K810" i="31"/>
  <c r="K811" i="31" s="1"/>
  <c r="H790" i="31"/>
  <c r="H791" i="31" s="1"/>
  <c r="R788" i="31"/>
  <c r="R789" i="31" s="1"/>
  <c r="K784" i="31"/>
  <c r="K785" i="31" s="1"/>
  <c r="O780" i="31"/>
  <c r="O781" i="31" s="1"/>
  <c r="O778" i="31"/>
  <c r="O779" i="31" s="1"/>
  <c r="O776" i="31"/>
  <c r="O777" i="31" s="1"/>
  <c r="O772" i="31"/>
  <c r="O773" i="31" s="1"/>
  <c r="H816" i="31"/>
  <c r="H817" i="31" s="1"/>
  <c r="I792" i="31"/>
  <c r="I793" i="31" s="1"/>
  <c r="I786" i="31"/>
  <c r="I787" i="31" s="1"/>
  <c r="K774" i="31"/>
  <c r="K775" i="31" s="1"/>
  <c r="O842" i="31"/>
  <c r="O843" i="31" s="1"/>
  <c r="O838" i="31"/>
  <c r="O839" i="31" s="1"/>
  <c r="J830" i="31"/>
  <c r="J831" i="31" s="1"/>
  <c r="I822" i="31"/>
  <c r="I823" i="31" s="1"/>
  <c r="K786" i="31"/>
  <c r="K787" i="31" s="1"/>
  <c r="J784" i="31"/>
  <c r="J785" i="31" s="1"/>
  <c r="K782" i="31"/>
  <c r="K783" i="31" s="1"/>
  <c r="R794" i="31"/>
  <c r="R795" i="31" s="1"/>
  <c r="R784" i="31"/>
  <c r="R785" i="31" s="1"/>
  <c r="R834" i="31"/>
  <c r="R835" i="31" s="1"/>
  <c r="J826" i="31"/>
  <c r="J827" i="31" s="1"/>
  <c r="O820" i="31"/>
  <c r="O821" i="31" s="1"/>
  <c r="K808" i="31"/>
  <c r="K809" i="31" s="1"/>
  <c r="R806" i="31"/>
  <c r="R807" i="31" s="1"/>
  <c r="I804" i="31"/>
  <c r="I805" i="31" s="1"/>
  <c r="K800" i="31"/>
  <c r="K801" i="31" s="1"/>
  <c r="R798" i="31"/>
  <c r="R799" i="31" s="1"/>
  <c r="K796" i="31"/>
  <c r="K797" i="31" s="1"/>
  <c r="J792" i="31"/>
  <c r="J793" i="31" s="1"/>
  <c r="J786" i="31"/>
  <c r="J787" i="31" s="1"/>
  <c r="I784" i="31"/>
  <c r="I785" i="31" s="1"/>
  <c r="R782" i="31"/>
  <c r="R783" i="31" s="1"/>
  <c r="J782" i="31"/>
  <c r="J783" i="31" s="1"/>
  <c r="J808" i="31"/>
  <c r="J809" i="31" s="1"/>
  <c r="P824" i="7"/>
  <c r="P825" i="7" s="1"/>
  <c r="P823" i="7"/>
  <c r="O400" i="31"/>
  <c r="O401" i="31" s="1"/>
  <c r="G400" i="31"/>
  <c r="G401" i="31" s="1"/>
  <c r="R398" i="31"/>
  <c r="R399" i="31" s="1"/>
  <c r="J398" i="31"/>
  <c r="J399" i="31" s="1"/>
  <c r="N396" i="31"/>
  <c r="N397" i="31" s="1"/>
  <c r="F396" i="31"/>
  <c r="R394" i="31"/>
  <c r="R395" i="31" s="1"/>
  <c r="J394" i="31"/>
  <c r="J395" i="31" s="1"/>
  <c r="F393" i="31"/>
  <c r="M392" i="31"/>
  <c r="M393" i="31" s="1"/>
  <c r="P390" i="31"/>
  <c r="P391" i="31" s="1"/>
  <c r="H390" i="31"/>
  <c r="H391" i="31" s="1"/>
  <c r="T388" i="31"/>
  <c r="T389" i="31" s="1"/>
  <c r="L388" i="31"/>
  <c r="L389" i="31" s="1"/>
  <c r="P386" i="31"/>
  <c r="P387" i="31" s="1"/>
  <c r="H386" i="31"/>
  <c r="H387" i="31" s="1"/>
  <c r="S384" i="31"/>
  <c r="S385" i="31" s="1"/>
  <c r="K384" i="31"/>
  <c r="K385" i="31" s="1"/>
  <c r="N382" i="31"/>
  <c r="N383" i="31" s="1"/>
  <c r="F382" i="31"/>
  <c r="R380" i="31"/>
  <c r="R381" i="31" s="1"/>
  <c r="J380" i="31"/>
  <c r="J381" i="31" s="1"/>
  <c r="N378" i="31"/>
  <c r="N379" i="31" s="1"/>
  <c r="F378" i="31"/>
  <c r="Q376" i="31"/>
  <c r="Q377" i="31" s="1"/>
  <c r="I376" i="31"/>
  <c r="I377" i="31" s="1"/>
  <c r="T374" i="31"/>
  <c r="T375" i="31" s="1"/>
  <c r="L374" i="31"/>
  <c r="L375" i="31" s="1"/>
  <c r="P372" i="31"/>
  <c r="P373" i="31" s="1"/>
  <c r="H372" i="31"/>
  <c r="H373" i="31" s="1"/>
  <c r="T370" i="31"/>
  <c r="T371" i="31" s="1"/>
  <c r="L370" i="31"/>
  <c r="L371" i="31" s="1"/>
  <c r="O368" i="31"/>
  <c r="O369" i="31" s="1"/>
  <c r="G368" i="31"/>
  <c r="G369" i="31" s="1"/>
  <c r="R366" i="31"/>
  <c r="R367" i="31" s="1"/>
  <c r="J366" i="31"/>
  <c r="J367" i="31" s="1"/>
  <c r="N364" i="31"/>
  <c r="N365" i="31" s="1"/>
  <c r="F364" i="31"/>
  <c r="R362" i="31"/>
  <c r="R363" i="31" s="1"/>
  <c r="J362" i="31"/>
  <c r="J363" i="31" s="1"/>
  <c r="F361" i="31"/>
  <c r="M360" i="31"/>
  <c r="M361" i="31" s="1"/>
  <c r="F359" i="31"/>
  <c r="S358" i="31"/>
  <c r="S359" i="31" s="1"/>
  <c r="K358" i="31"/>
  <c r="K359" i="31" s="1"/>
  <c r="Q356" i="31"/>
  <c r="Q357" i="31" s="1"/>
  <c r="I356" i="31"/>
  <c r="I357" i="31" s="1"/>
  <c r="S354" i="31"/>
  <c r="S355" i="31" s="1"/>
  <c r="K354" i="31"/>
  <c r="K355" i="31" s="1"/>
  <c r="O352" i="31"/>
  <c r="O353" i="31" s="1"/>
  <c r="G352" i="31"/>
  <c r="G353" i="31" s="1"/>
  <c r="S350" i="31"/>
  <c r="S351" i="31" s="1"/>
  <c r="K350" i="31"/>
  <c r="K351" i="31" s="1"/>
  <c r="N348" i="31"/>
  <c r="N349" i="31" s="1"/>
  <c r="F348" i="31"/>
  <c r="Q346" i="31"/>
  <c r="Q347" i="31" s="1"/>
  <c r="N400" i="31"/>
  <c r="N401" i="31" s="1"/>
  <c r="F400" i="31"/>
  <c r="Q398" i="31"/>
  <c r="Q399" i="31" s="1"/>
  <c r="I398" i="31"/>
  <c r="I399" i="31" s="1"/>
  <c r="F397" i="31"/>
  <c r="M396" i="31"/>
  <c r="M397" i="31" s="1"/>
  <c r="Q394" i="31"/>
  <c r="Q395" i="31" s="1"/>
  <c r="I394" i="31"/>
  <c r="I395" i="31" s="1"/>
  <c r="T392" i="31"/>
  <c r="T393" i="31" s="1"/>
  <c r="L392" i="31"/>
  <c r="L393" i="31" s="1"/>
  <c r="O390" i="31"/>
  <c r="O391" i="31" s="1"/>
  <c r="G390" i="31"/>
  <c r="G391" i="31" s="1"/>
  <c r="S388" i="31"/>
  <c r="S389" i="31" s="1"/>
  <c r="K388" i="31"/>
  <c r="K389" i="31" s="1"/>
  <c r="O386" i="31"/>
  <c r="O387" i="31" s="1"/>
  <c r="G386" i="31"/>
  <c r="G387" i="31" s="1"/>
  <c r="R384" i="31"/>
  <c r="R385" i="31" s="1"/>
  <c r="J384" i="31"/>
  <c r="J385" i="31" s="1"/>
  <c r="F383" i="31"/>
  <c r="M382" i="31"/>
  <c r="M383" i="31" s="1"/>
  <c r="Q380" i="31"/>
  <c r="Q381" i="31" s="1"/>
  <c r="I380" i="31"/>
  <c r="I381" i="31" s="1"/>
  <c r="F379" i="31"/>
  <c r="M378" i="31"/>
  <c r="M379" i="31" s="1"/>
  <c r="P376" i="31"/>
  <c r="P377" i="31" s="1"/>
  <c r="H376" i="31"/>
  <c r="H377" i="31" s="1"/>
  <c r="S374" i="31"/>
  <c r="S375" i="31" s="1"/>
  <c r="K374" i="31"/>
  <c r="K375" i="31" s="1"/>
  <c r="O372" i="31"/>
  <c r="O373" i="31" s="1"/>
  <c r="G372" i="31"/>
  <c r="G373" i="31" s="1"/>
  <c r="S370" i="31"/>
  <c r="S371" i="31" s="1"/>
  <c r="K370" i="31"/>
  <c r="K371" i="31" s="1"/>
  <c r="N368" i="31"/>
  <c r="N369" i="31" s="1"/>
  <c r="F368" i="31"/>
  <c r="Q366" i="31"/>
  <c r="Q367" i="31" s="1"/>
  <c r="I366" i="31"/>
  <c r="I367" i="31" s="1"/>
  <c r="F365" i="31"/>
  <c r="M364" i="31"/>
  <c r="M365" i="31" s="1"/>
  <c r="Q362" i="31"/>
  <c r="Q363" i="31" s="1"/>
  <c r="I362" i="31"/>
  <c r="I363" i="31" s="1"/>
  <c r="T360" i="31"/>
  <c r="T361" i="31" s="1"/>
  <c r="L360" i="31"/>
  <c r="L361" i="31" s="1"/>
  <c r="R358" i="31"/>
  <c r="R359" i="31" s="1"/>
  <c r="J358" i="31"/>
  <c r="J359" i="31" s="1"/>
  <c r="P356" i="31"/>
  <c r="P357" i="31" s="1"/>
  <c r="H356" i="31"/>
  <c r="H357" i="31" s="1"/>
  <c r="R354" i="31"/>
  <c r="R355" i="31" s="1"/>
  <c r="J354" i="31"/>
  <c r="J355" i="31" s="1"/>
  <c r="N352" i="31"/>
  <c r="N353" i="31" s="1"/>
  <c r="F352" i="31"/>
  <c r="R350" i="31"/>
  <c r="R351" i="31" s="1"/>
  <c r="J350" i="31"/>
  <c r="J351" i="31" s="1"/>
  <c r="F349" i="31"/>
  <c r="M348" i="31"/>
  <c r="M349" i="31" s="1"/>
  <c r="P346" i="31"/>
  <c r="P347" i="31" s="1"/>
  <c r="F401" i="31"/>
  <c r="M400" i="31"/>
  <c r="M401" i="31" s="1"/>
  <c r="P398" i="31"/>
  <c r="P399" i="31" s="1"/>
  <c r="H398" i="31"/>
  <c r="H399" i="31" s="1"/>
  <c r="T396" i="31"/>
  <c r="T397" i="31" s="1"/>
  <c r="L396" i="31"/>
  <c r="L397" i="31" s="1"/>
  <c r="P394" i="31"/>
  <c r="P395" i="31" s="1"/>
  <c r="H394" i="31"/>
  <c r="H395" i="31" s="1"/>
  <c r="S392" i="31"/>
  <c r="S393" i="31" s="1"/>
  <c r="K392" i="31"/>
  <c r="K393" i="31" s="1"/>
  <c r="N390" i="31"/>
  <c r="N391" i="31" s="1"/>
  <c r="F390" i="31"/>
  <c r="R388" i="31"/>
  <c r="R389" i="31" s="1"/>
  <c r="J388" i="31"/>
  <c r="J389" i="31" s="1"/>
  <c r="N386" i="31"/>
  <c r="N387" i="31" s="1"/>
  <c r="F386" i="31"/>
  <c r="Q384" i="31"/>
  <c r="Q385" i="31" s="1"/>
  <c r="I384" i="31"/>
  <c r="I385" i="31" s="1"/>
  <c r="T382" i="31"/>
  <c r="T383" i="31" s="1"/>
  <c r="L382" i="31"/>
  <c r="L383" i="31" s="1"/>
  <c r="P380" i="31"/>
  <c r="P381" i="31" s="1"/>
  <c r="H380" i="31"/>
  <c r="H381" i="31" s="1"/>
  <c r="T378" i="31"/>
  <c r="T379" i="31" s="1"/>
  <c r="L378" i="31"/>
  <c r="L379" i="31" s="1"/>
  <c r="O376" i="31"/>
  <c r="O377" i="31" s="1"/>
  <c r="G376" i="31"/>
  <c r="G377" i="31" s="1"/>
  <c r="R374" i="31"/>
  <c r="R375" i="31" s="1"/>
  <c r="J374" i="31"/>
  <c r="J375" i="31" s="1"/>
  <c r="N372" i="31"/>
  <c r="N373" i="31" s="1"/>
  <c r="F372" i="31"/>
  <c r="R370" i="31"/>
  <c r="R371" i="31" s="1"/>
  <c r="J370" i="31"/>
  <c r="J371" i="31" s="1"/>
  <c r="F369" i="31"/>
  <c r="M368" i="31"/>
  <c r="M369" i="31" s="1"/>
  <c r="P366" i="31"/>
  <c r="P367" i="31" s="1"/>
  <c r="H366" i="31"/>
  <c r="H367" i="31" s="1"/>
  <c r="T364" i="31"/>
  <c r="T365" i="31" s="1"/>
  <c r="L364" i="31"/>
  <c r="L365" i="31" s="1"/>
  <c r="P362" i="31"/>
  <c r="P363" i="31" s="1"/>
  <c r="H362" i="31"/>
  <c r="H363" i="31" s="1"/>
  <c r="S360" i="31"/>
  <c r="S361" i="31" s="1"/>
  <c r="K360" i="31"/>
  <c r="K361" i="31" s="1"/>
  <c r="Q358" i="31"/>
  <c r="Q359" i="31" s="1"/>
  <c r="I358" i="31"/>
  <c r="I359" i="31" s="1"/>
  <c r="O356" i="31"/>
  <c r="O357" i="31" s="1"/>
  <c r="G356" i="31"/>
  <c r="G357" i="31" s="1"/>
  <c r="Q354" i="31"/>
  <c r="Q355" i="31" s="1"/>
  <c r="I354" i="31"/>
  <c r="I355" i="31" s="1"/>
  <c r="F353" i="31"/>
  <c r="M352" i="31"/>
  <c r="M353" i="31" s="1"/>
  <c r="Q350" i="31"/>
  <c r="Q351" i="31" s="1"/>
  <c r="I350" i="31"/>
  <c r="I351" i="31" s="1"/>
  <c r="T348" i="31"/>
  <c r="T349" i="31" s="1"/>
  <c r="L348" i="31"/>
  <c r="L349" i="31" s="1"/>
  <c r="O346" i="31"/>
  <c r="O347" i="31" s="1"/>
  <c r="G346" i="31"/>
  <c r="G347" i="31" s="1"/>
  <c r="T400" i="31"/>
  <c r="T401" i="31" s="1"/>
  <c r="L400" i="31"/>
  <c r="L401" i="31" s="1"/>
  <c r="O398" i="31"/>
  <c r="O399" i="31" s="1"/>
  <c r="G398" i="31"/>
  <c r="G399" i="31" s="1"/>
  <c r="S396" i="31"/>
  <c r="S397" i="31" s="1"/>
  <c r="K396" i="31"/>
  <c r="K397" i="31" s="1"/>
  <c r="O394" i="31"/>
  <c r="O395" i="31" s="1"/>
  <c r="G394" i="31"/>
  <c r="G395" i="31" s="1"/>
  <c r="R392" i="31"/>
  <c r="R393" i="31" s="1"/>
  <c r="J392" i="31"/>
  <c r="J393" i="31" s="1"/>
  <c r="F391" i="31"/>
  <c r="M390" i="31"/>
  <c r="M391" i="31" s="1"/>
  <c r="Q388" i="31"/>
  <c r="Q389" i="31" s="1"/>
  <c r="I388" i="31"/>
  <c r="I389" i="31" s="1"/>
  <c r="F387" i="31"/>
  <c r="M386" i="31"/>
  <c r="M387" i="31" s="1"/>
  <c r="P384" i="31"/>
  <c r="P385" i="31" s="1"/>
  <c r="H384" i="31"/>
  <c r="H385" i="31" s="1"/>
  <c r="S382" i="31"/>
  <c r="S383" i="31" s="1"/>
  <c r="K382" i="31"/>
  <c r="K383" i="31" s="1"/>
  <c r="O380" i="31"/>
  <c r="O381" i="31" s="1"/>
  <c r="G380" i="31"/>
  <c r="G381" i="31" s="1"/>
  <c r="S378" i="31"/>
  <c r="S379" i="31" s="1"/>
  <c r="K378" i="31"/>
  <c r="K379" i="31" s="1"/>
  <c r="N376" i="31"/>
  <c r="N377" i="31" s="1"/>
  <c r="F376" i="31"/>
  <c r="Q374" i="31"/>
  <c r="Q375" i="31" s="1"/>
  <c r="I374" i="31"/>
  <c r="I375" i="31" s="1"/>
  <c r="F373" i="31"/>
  <c r="M372" i="31"/>
  <c r="M373" i="31" s="1"/>
  <c r="Q370" i="31"/>
  <c r="Q371" i="31" s="1"/>
  <c r="I370" i="31"/>
  <c r="I371" i="31" s="1"/>
  <c r="T368" i="31"/>
  <c r="T369" i="31" s="1"/>
  <c r="L368" i="31"/>
  <c r="L369" i="31" s="1"/>
  <c r="O366" i="31"/>
  <c r="O367" i="31" s="1"/>
  <c r="G366" i="31"/>
  <c r="G367" i="31" s="1"/>
  <c r="S364" i="31"/>
  <c r="S365" i="31" s="1"/>
  <c r="K364" i="31"/>
  <c r="K365" i="31" s="1"/>
  <c r="O362" i="31"/>
  <c r="O363" i="31" s="1"/>
  <c r="G362" i="31"/>
  <c r="G363" i="31" s="1"/>
  <c r="R360" i="31"/>
  <c r="R361" i="31" s="1"/>
  <c r="J360" i="31"/>
  <c r="J361" i="31" s="1"/>
  <c r="P358" i="31"/>
  <c r="P359" i="31" s="1"/>
  <c r="H358" i="31"/>
  <c r="H359" i="31" s="1"/>
  <c r="N356" i="31"/>
  <c r="N357" i="31" s="1"/>
  <c r="P354" i="31"/>
  <c r="P355" i="31" s="1"/>
  <c r="H354" i="31"/>
  <c r="H355" i="31" s="1"/>
  <c r="T352" i="31"/>
  <c r="T353" i="31" s="1"/>
  <c r="L352" i="31"/>
  <c r="L353" i="31" s="1"/>
  <c r="P350" i="31"/>
  <c r="P351" i="31" s="1"/>
  <c r="H350" i="31"/>
  <c r="H351" i="31" s="1"/>
  <c r="S348" i="31"/>
  <c r="S349" i="31" s="1"/>
  <c r="K348" i="31"/>
  <c r="K349" i="31" s="1"/>
  <c r="N346" i="31"/>
  <c r="N347" i="31" s="1"/>
  <c r="F346" i="31"/>
  <c r="S400" i="31"/>
  <c r="S401" i="31" s="1"/>
  <c r="K400" i="31"/>
  <c r="K401" i="31" s="1"/>
  <c r="N398" i="31"/>
  <c r="N399" i="31" s="1"/>
  <c r="F398" i="31"/>
  <c r="R396" i="31"/>
  <c r="R397" i="31" s="1"/>
  <c r="J396" i="31"/>
  <c r="J397" i="31" s="1"/>
  <c r="N394" i="31"/>
  <c r="N395" i="31" s="1"/>
  <c r="F394" i="31"/>
  <c r="Q392" i="31"/>
  <c r="Q393" i="31" s="1"/>
  <c r="I392" i="31"/>
  <c r="I393" i="31" s="1"/>
  <c r="T390" i="31"/>
  <c r="T391" i="31" s="1"/>
  <c r="L390" i="31"/>
  <c r="L391" i="31" s="1"/>
  <c r="P388" i="31"/>
  <c r="P389" i="31" s="1"/>
  <c r="H388" i="31"/>
  <c r="H389" i="31" s="1"/>
  <c r="T386" i="31"/>
  <c r="T387" i="31" s="1"/>
  <c r="L386" i="31"/>
  <c r="L387" i="31" s="1"/>
  <c r="O384" i="31"/>
  <c r="O385" i="31" s="1"/>
  <c r="G384" i="31"/>
  <c r="G385" i="31" s="1"/>
  <c r="R382" i="31"/>
  <c r="R383" i="31" s="1"/>
  <c r="J382" i="31"/>
  <c r="J383" i="31" s="1"/>
  <c r="N380" i="31"/>
  <c r="N381" i="31" s="1"/>
  <c r="F380" i="31"/>
  <c r="R378" i="31"/>
  <c r="R379" i="31" s="1"/>
  <c r="J378" i="31"/>
  <c r="J379" i="31" s="1"/>
  <c r="F377" i="31"/>
  <c r="M376" i="31"/>
  <c r="M377" i="31" s="1"/>
  <c r="P374" i="31"/>
  <c r="P375" i="31" s="1"/>
  <c r="H374" i="31"/>
  <c r="H375" i="31" s="1"/>
  <c r="T372" i="31"/>
  <c r="T373" i="31" s="1"/>
  <c r="L372" i="31"/>
  <c r="L373" i="31" s="1"/>
  <c r="P370" i="31"/>
  <c r="P371" i="31" s="1"/>
  <c r="H370" i="31"/>
  <c r="H371" i="31" s="1"/>
  <c r="S368" i="31"/>
  <c r="S369" i="31" s="1"/>
  <c r="K368" i="31"/>
  <c r="K369" i="31" s="1"/>
  <c r="N366" i="31"/>
  <c r="N367" i="31" s="1"/>
  <c r="F366" i="31"/>
  <c r="R364" i="31"/>
  <c r="R365" i="31" s="1"/>
  <c r="J364" i="31"/>
  <c r="J365" i="31" s="1"/>
  <c r="N362" i="31"/>
  <c r="N363" i="31" s="1"/>
  <c r="F362" i="31"/>
  <c r="Q360" i="31"/>
  <c r="Q361" i="31" s="1"/>
  <c r="I360" i="31"/>
  <c r="I361" i="31" s="1"/>
  <c r="O358" i="31"/>
  <c r="O359" i="31" s="1"/>
  <c r="G358" i="31"/>
  <c r="G359" i="31" s="1"/>
  <c r="F357" i="31"/>
  <c r="M356" i="31"/>
  <c r="M357" i="31" s="1"/>
  <c r="O354" i="31"/>
  <c r="O355" i="31" s="1"/>
  <c r="G354" i="31"/>
  <c r="G355" i="31" s="1"/>
  <c r="S352" i="31"/>
  <c r="S353" i="31" s="1"/>
  <c r="K352" i="31"/>
  <c r="K353" i="31" s="1"/>
  <c r="O350" i="31"/>
  <c r="O351" i="31" s="1"/>
  <c r="G350" i="31"/>
  <c r="G351" i="31" s="1"/>
  <c r="R348" i="31"/>
  <c r="R349" i="31" s="1"/>
  <c r="J348" i="31"/>
  <c r="J349" i="31" s="1"/>
  <c r="F347" i="31"/>
  <c r="M346" i="31"/>
  <c r="M347" i="31" s="1"/>
  <c r="Q400" i="31"/>
  <c r="Q401" i="31" s="1"/>
  <c r="I400" i="31"/>
  <c r="I401" i="31" s="1"/>
  <c r="T398" i="31"/>
  <c r="T399" i="31" s="1"/>
  <c r="L398" i="31"/>
  <c r="L399" i="31" s="1"/>
  <c r="P396" i="31"/>
  <c r="P397" i="31" s="1"/>
  <c r="H396" i="31"/>
  <c r="H397" i="31" s="1"/>
  <c r="T394" i="31"/>
  <c r="T395" i="31" s="1"/>
  <c r="L394" i="31"/>
  <c r="L395" i="31" s="1"/>
  <c r="O392" i="31"/>
  <c r="O393" i="31" s="1"/>
  <c r="G392" i="31"/>
  <c r="G393" i="31" s="1"/>
  <c r="R390" i="31"/>
  <c r="R391" i="31" s="1"/>
  <c r="J390" i="31"/>
  <c r="J391" i="31" s="1"/>
  <c r="N388" i="31"/>
  <c r="N389" i="31" s="1"/>
  <c r="F388" i="31"/>
  <c r="R386" i="31"/>
  <c r="R387" i="31" s="1"/>
  <c r="J386" i="31"/>
  <c r="J387" i="31" s="1"/>
  <c r="F385" i="31"/>
  <c r="M384" i="31"/>
  <c r="M385" i="31" s="1"/>
  <c r="P382" i="31"/>
  <c r="P383" i="31" s="1"/>
  <c r="H382" i="31"/>
  <c r="H383" i="31" s="1"/>
  <c r="T380" i="31"/>
  <c r="T381" i="31" s="1"/>
  <c r="L380" i="31"/>
  <c r="L381" i="31" s="1"/>
  <c r="P378" i="31"/>
  <c r="P379" i="31" s="1"/>
  <c r="H378" i="31"/>
  <c r="H379" i="31" s="1"/>
  <c r="S376" i="31"/>
  <c r="S377" i="31" s="1"/>
  <c r="K376" i="31"/>
  <c r="K377" i="31" s="1"/>
  <c r="N374" i="31"/>
  <c r="N375" i="31" s="1"/>
  <c r="F374" i="31"/>
  <c r="R372" i="31"/>
  <c r="R373" i="31" s="1"/>
  <c r="J372" i="31"/>
  <c r="J373" i="31" s="1"/>
  <c r="N370" i="31"/>
  <c r="N371" i="31" s="1"/>
  <c r="F370" i="31"/>
  <c r="Q368" i="31"/>
  <c r="Q369" i="31" s="1"/>
  <c r="I368" i="31"/>
  <c r="I369" i="31" s="1"/>
  <c r="T366" i="31"/>
  <c r="T367" i="31" s="1"/>
  <c r="L366" i="31"/>
  <c r="L367" i="31" s="1"/>
  <c r="P364" i="31"/>
  <c r="P365" i="31" s="1"/>
  <c r="H364" i="31"/>
  <c r="H365" i="31" s="1"/>
  <c r="T362" i="31"/>
  <c r="T363" i="31" s="1"/>
  <c r="L362" i="31"/>
  <c r="L363" i="31" s="1"/>
  <c r="O360" i="31"/>
  <c r="O361" i="31" s="1"/>
  <c r="G360" i="31"/>
  <c r="G361" i="31" s="1"/>
  <c r="M358" i="31"/>
  <c r="M359" i="31" s="1"/>
  <c r="F356" i="31"/>
  <c r="S356" i="31"/>
  <c r="S357" i="31" s="1"/>
  <c r="K356" i="31"/>
  <c r="K357" i="31" s="1"/>
  <c r="F355" i="31"/>
  <c r="M354" i="31"/>
  <c r="M355" i="31" s="1"/>
  <c r="Q352" i="31"/>
  <c r="Q353" i="31" s="1"/>
  <c r="I352" i="31"/>
  <c r="I353" i="31" s="1"/>
  <c r="F351" i="31"/>
  <c r="M350" i="31"/>
  <c r="M351" i="31" s="1"/>
  <c r="P348" i="31"/>
  <c r="P349" i="31" s="1"/>
  <c r="H348" i="31"/>
  <c r="H349" i="31" s="1"/>
  <c r="S346" i="31"/>
  <c r="S347" i="31" s="1"/>
  <c r="K398" i="31"/>
  <c r="K399" i="31" s="1"/>
  <c r="S394" i="31"/>
  <c r="S395" i="31" s="1"/>
  <c r="F392" i="31"/>
  <c r="M388" i="31"/>
  <c r="M389" i="31" s="1"/>
  <c r="T384" i="31"/>
  <c r="T385" i="31" s="1"/>
  <c r="G382" i="31"/>
  <c r="G383" i="31" s="1"/>
  <c r="R400" i="31"/>
  <c r="R401" i="31" s="1"/>
  <c r="M394" i="31"/>
  <c r="M395" i="31" s="1"/>
  <c r="S390" i="31"/>
  <c r="S391" i="31" s="1"/>
  <c r="G388" i="31"/>
  <c r="G389" i="31" s="1"/>
  <c r="N384" i="31"/>
  <c r="N385" i="31" s="1"/>
  <c r="F381" i="31"/>
  <c r="I378" i="31"/>
  <c r="I379" i="31" s="1"/>
  <c r="O374" i="31"/>
  <c r="O375" i="31" s="1"/>
  <c r="P400" i="31"/>
  <c r="P401" i="31" s="1"/>
  <c r="K394" i="31"/>
  <c r="K395" i="31" s="1"/>
  <c r="Q390" i="31"/>
  <c r="Q391" i="31" s="1"/>
  <c r="L384" i="31"/>
  <c r="L385" i="31" s="1"/>
  <c r="S380" i="31"/>
  <c r="S381" i="31" s="1"/>
  <c r="G378" i="31"/>
  <c r="G379" i="31" s="1"/>
  <c r="M374" i="31"/>
  <c r="M375" i="31" s="1"/>
  <c r="F371" i="31"/>
  <c r="H368" i="31"/>
  <c r="H369" i="31" s="1"/>
  <c r="O364" i="31"/>
  <c r="O365" i="31" s="1"/>
  <c r="T358" i="31"/>
  <c r="T359" i="31" s="1"/>
  <c r="J356" i="31"/>
  <c r="J357" i="31" s="1"/>
  <c r="P352" i="31"/>
  <c r="P353" i="31" s="1"/>
  <c r="K346" i="31"/>
  <c r="K347" i="31" s="1"/>
  <c r="T344" i="31"/>
  <c r="T345" i="31" s="1"/>
  <c r="L344" i="31"/>
  <c r="L345" i="31" s="1"/>
  <c r="P342" i="31"/>
  <c r="P343" i="31" s="1"/>
  <c r="H342" i="31"/>
  <c r="H343" i="31" s="1"/>
  <c r="S340" i="31"/>
  <c r="S341" i="31" s="1"/>
  <c r="K340" i="31"/>
  <c r="K341" i="31" s="1"/>
  <c r="N338" i="31"/>
  <c r="N339" i="31" s="1"/>
  <c r="F338" i="31"/>
  <c r="R336" i="31"/>
  <c r="R337" i="31" s="1"/>
  <c r="J336" i="31"/>
  <c r="J337" i="31" s="1"/>
  <c r="N334" i="31"/>
  <c r="N335" i="31" s="1"/>
  <c r="F334" i="31"/>
  <c r="Q332" i="31"/>
  <c r="Q333" i="31" s="1"/>
  <c r="I332" i="31"/>
  <c r="I333" i="31" s="1"/>
  <c r="T330" i="31"/>
  <c r="T331" i="31" s="1"/>
  <c r="L330" i="31"/>
  <c r="L331" i="31" s="1"/>
  <c r="P328" i="31"/>
  <c r="P329" i="31" s="1"/>
  <c r="H328" i="31"/>
  <c r="H329" i="31" s="1"/>
  <c r="T326" i="31"/>
  <c r="T327" i="31" s="1"/>
  <c r="L326" i="31"/>
  <c r="L327" i="31" s="1"/>
  <c r="O324" i="31"/>
  <c r="O325" i="31" s="1"/>
  <c r="G324" i="31"/>
  <c r="G325" i="31" s="1"/>
  <c r="R322" i="31"/>
  <c r="R323" i="31" s="1"/>
  <c r="J322" i="31"/>
  <c r="J323" i="31" s="1"/>
  <c r="N320" i="31"/>
  <c r="N321" i="31" s="1"/>
  <c r="F320" i="31"/>
  <c r="R318" i="31"/>
  <c r="R319" i="31" s="1"/>
  <c r="J318" i="31"/>
  <c r="J319" i="31" s="1"/>
  <c r="F317" i="31"/>
  <c r="M316" i="31"/>
  <c r="M317" i="31" s="1"/>
  <c r="T314" i="31"/>
  <c r="T315" i="31" s="1"/>
  <c r="L314" i="31"/>
  <c r="L315" i="31" s="1"/>
  <c r="P312" i="31"/>
  <c r="P313" i="31" s="1"/>
  <c r="H312" i="31"/>
  <c r="H313" i="31" s="1"/>
  <c r="F311" i="31"/>
  <c r="M310" i="31"/>
  <c r="M311" i="31" s="1"/>
  <c r="Q308" i="31"/>
  <c r="Q309" i="31" s="1"/>
  <c r="I308" i="31"/>
  <c r="I309" i="31" s="1"/>
  <c r="F307" i="31"/>
  <c r="M306" i="31"/>
  <c r="M307" i="31" s="1"/>
  <c r="P304" i="31"/>
  <c r="P305" i="31" s="1"/>
  <c r="H304" i="31"/>
  <c r="H305" i="31" s="1"/>
  <c r="S302" i="31"/>
  <c r="S303" i="31" s="1"/>
  <c r="K302" i="31"/>
  <c r="K303" i="31" s="1"/>
  <c r="O300" i="31"/>
  <c r="O301" i="31" s="1"/>
  <c r="G300" i="31"/>
  <c r="G301" i="31" s="1"/>
  <c r="S298" i="31"/>
  <c r="S299" i="31" s="1"/>
  <c r="K298" i="31"/>
  <c r="K299" i="31" s="1"/>
  <c r="N296" i="31"/>
  <c r="N297" i="31" s="1"/>
  <c r="F296" i="31"/>
  <c r="Q294" i="31"/>
  <c r="Q295" i="31" s="1"/>
  <c r="I294" i="31"/>
  <c r="I295" i="31" s="1"/>
  <c r="F293" i="31"/>
  <c r="M292" i="31"/>
  <c r="M293" i="31" s="1"/>
  <c r="J400" i="31"/>
  <c r="J401" i="31" s="1"/>
  <c r="Q396" i="31"/>
  <c r="Q397" i="31" s="1"/>
  <c r="K390" i="31"/>
  <c r="K391" i="31" s="1"/>
  <c r="S386" i="31"/>
  <c r="S387" i="31" s="1"/>
  <c r="F384" i="31"/>
  <c r="M380" i="31"/>
  <c r="M381" i="31" s="1"/>
  <c r="T376" i="31"/>
  <c r="T377" i="31" s="1"/>
  <c r="G374" i="31"/>
  <c r="G375" i="31" s="1"/>
  <c r="O370" i="31"/>
  <c r="O371" i="31" s="1"/>
  <c r="F367" i="31"/>
  <c r="I364" i="31"/>
  <c r="I365" i="31" s="1"/>
  <c r="P360" i="31"/>
  <c r="P361" i="31" s="1"/>
  <c r="N358" i="31"/>
  <c r="N359" i="31" s="1"/>
  <c r="J352" i="31"/>
  <c r="J353" i="31" s="1"/>
  <c r="Q348" i="31"/>
  <c r="Q349" i="31" s="1"/>
  <c r="J346" i="31"/>
  <c r="J347" i="31" s="1"/>
  <c r="S344" i="31"/>
  <c r="S345" i="31" s="1"/>
  <c r="K344" i="31"/>
  <c r="K345" i="31" s="1"/>
  <c r="O342" i="31"/>
  <c r="O343" i="31" s="1"/>
  <c r="G342" i="31"/>
  <c r="G343" i="31" s="1"/>
  <c r="R340" i="31"/>
  <c r="R341" i="31" s="1"/>
  <c r="J340" i="31"/>
  <c r="J341" i="31" s="1"/>
  <c r="F339" i="31"/>
  <c r="M338" i="31"/>
  <c r="M339" i="31" s="1"/>
  <c r="Q336" i="31"/>
  <c r="Q337" i="31" s="1"/>
  <c r="I336" i="31"/>
  <c r="I337" i="31" s="1"/>
  <c r="F335" i="31"/>
  <c r="M334" i="31"/>
  <c r="M335" i="31" s="1"/>
  <c r="P332" i="31"/>
  <c r="P333" i="31" s="1"/>
  <c r="H332" i="31"/>
  <c r="H333" i="31" s="1"/>
  <c r="S330" i="31"/>
  <c r="S331" i="31" s="1"/>
  <c r="K330" i="31"/>
  <c r="K331" i="31" s="1"/>
  <c r="O328" i="31"/>
  <c r="O329" i="31" s="1"/>
  <c r="G328" i="31"/>
  <c r="G329" i="31" s="1"/>
  <c r="S326" i="31"/>
  <c r="S327" i="31" s="1"/>
  <c r="K326" i="31"/>
  <c r="K327" i="31" s="1"/>
  <c r="N324" i="31"/>
  <c r="N325" i="31" s="1"/>
  <c r="F324" i="31"/>
  <c r="Q322" i="31"/>
  <c r="Q323" i="31" s="1"/>
  <c r="I322" i="31"/>
  <c r="I323" i="31" s="1"/>
  <c r="F321" i="31"/>
  <c r="M320" i="31"/>
  <c r="M321" i="31" s="1"/>
  <c r="Q318" i="31"/>
  <c r="Q319" i="31" s="1"/>
  <c r="I318" i="31"/>
  <c r="I319" i="31" s="1"/>
  <c r="T316" i="31"/>
  <c r="T317" i="31" s="1"/>
  <c r="L316" i="31"/>
  <c r="L317" i="31" s="1"/>
  <c r="S314" i="31"/>
  <c r="S315" i="31" s="1"/>
  <c r="H400" i="31"/>
  <c r="H401" i="31" s="1"/>
  <c r="O396" i="31"/>
  <c r="O397" i="31" s="1"/>
  <c r="I390" i="31"/>
  <c r="I391" i="31" s="1"/>
  <c r="Q386" i="31"/>
  <c r="Q387" i="31" s="1"/>
  <c r="K380" i="31"/>
  <c r="K381" i="31" s="1"/>
  <c r="R376" i="31"/>
  <c r="R377" i="31" s="1"/>
  <c r="M370" i="31"/>
  <c r="M371" i="31" s="1"/>
  <c r="S366" i="31"/>
  <c r="S367" i="31" s="1"/>
  <c r="G364" i="31"/>
  <c r="G365" i="31" s="1"/>
  <c r="N360" i="31"/>
  <c r="N361" i="31" s="1"/>
  <c r="L358" i="31"/>
  <c r="L359" i="31" s="1"/>
  <c r="T354" i="31"/>
  <c r="T355" i="31" s="1"/>
  <c r="H352" i="31"/>
  <c r="H353" i="31" s="1"/>
  <c r="O348" i="31"/>
  <c r="O349" i="31" s="1"/>
  <c r="I346" i="31"/>
  <c r="I347" i="31" s="1"/>
  <c r="R344" i="31"/>
  <c r="R345" i="31" s="1"/>
  <c r="J344" i="31"/>
  <c r="J345" i="31" s="1"/>
  <c r="N342" i="31"/>
  <c r="N343" i="31" s="1"/>
  <c r="F342" i="31"/>
  <c r="Q340" i="31"/>
  <c r="Q341" i="31" s="1"/>
  <c r="I340" i="31"/>
  <c r="I341" i="31" s="1"/>
  <c r="T338" i="31"/>
  <c r="T339" i="31" s="1"/>
  <c r="L338" i="31"/>
  <c r="L339" i="31" s="1"/>
  <c r="P336" i="31"/>
  <c r="P337" i="31" s="1"/>
  <c r="H336" i="31"/>
  <c r="H337" i="31" s="1"/>
  <c r="T334" i="31"/>
  <c r="T335" i="31" s="1"/>
  <c r="L334" i="31"/>
  <c r="L335" i="31" s="1"/>
  <c r="O332" i="31"/>
  <c r="O333" i="31" s="1"/>
  <c r="G332" i="31"/>
  <c r="G333" i="31" s="1"/>
  <c r="R330" i="31"/>
  <c r="R331" i="31" s="1"/>
  <c r="J330" i="31"/>
  <c r="J331" i="31" s="1"/>
  <c r="N328" i="31"/>
  <c r="N329" i="31" s="1"/>
  <c r="F328" i="31"/>
  <c r="R326" i="31"/>
  <c r="R327" i="31" s="1"/>
  <c r="J326" i="31"/>
  <c r="J327" i="31" s="1"/>
  <c r="F325" i="31"/>
  <c r="M324" i="31"/>
  <c r="M325" i="31" s="1"/>
  <c r="P322" i="31"/>
  <c r="P323" i="31" s="1"/>
  <c r="H322" i="31"/>
  <c r="H323" i="31" s="1"/>
  <c r="T320" i="31"/>
  <c r="T321" i="31" s="1"/>
  <c r="L320" i="31"/>
  <c r="L321" i="31" s="1"/>
  <c r="P318" i="31"/>
  <c r="P319" i="31" s="1"/>
  <c r="H318" i="31"/>
  <c r="H319" i="31" s="1"/>
  <c r="S316" i="31"/>
  <c r="S317" i="31" s="1"/>
  <c r="K316" i="31"/>
  <c r="K317" i="31" s="1"/>
  <c r="R314" i="31"/>
  <c r="R315" i="31" s="1"/>
  <c r="J314" i="31"/>
  <c r="J315" i="31" s="1"/>
  <c r="N312" i="31"/>
  <c r="N313" i="31" s="1"/>
  <c r="F312" i="31"/>
  <c r="S310" i="31"/>
  <c r="S311" i="31" s="1"/>
  <c r="K310" i="31"/>
  <c r="K311" i="31" s="1"/>
  <c r="O308" i="31"/>
  <c r="O309" i="31" s="1"/>
  <c r="G308" i="31"/>
  <c r="G309" i="31" s="1"/>
  <c r="S306" i="31"/>
  <c r="S307" i="31" s="1"/>
  <c r="K306" i="31"/>
  <c r="K307" i="31" s="1"/>
  <c r="N304" i="31"/>
  <c r="N305" i="31" s="1"/>
  <c r="F304" i="31"/>
  <c r="Q302" i="31"/>
  <c r="Q303" i="31" s="1"/>
  <c r="I302" i="31"/>
  <c r="I303" i="31" s="1"/>
  <c r="F301" i="31"/>
  <c r="M300" i="31"/>
  <c r="M301" i="31" s="1"/>
  <c r="Q298" i="31"/>
  <c r="Q299" i="31" s="1"/>
  <c r="I298" i="31"/>
  <c r="I299" i="31" s="1"/>
  <c r="T296" i="31"/>
  <c r="T297" i="31" s="1"/>
  <c r="L296" i="31"/>
  <c r="L297" i="31" s="1"/>
  <c r="O294" i="31"/>
  <c r="O295" i="31" s="1"/>
  <c r="G294" i="31"/>
  <c r="G295" i="31" s="1"/>
  <c r="S292" i="31"/>
  <c r="S293" i="31" s="1"/>
  <c r="K292" i="31"/>
  <c r="K293" i="31" s="1"/>
  <c r="G396" i="31"/>
  <c r="G397" i="31" s="1"/>
  <c r="K386" i="31"/>
  <c r="K387" i="31" s="1"/>
  <c r="Q378" i="31"/>
  <c r="Q379" i="31" s="1"/>
  <c r="K372" i="31"/>
  <c r="K373" i="31" s="1"/>
  <c r="K366" i="31"/>
  <c r="K367" i="31" s="1"/>
  <c r="T356" i="31"/>
  <c r="T357" i="31" s="1"/>
  <c r="R346" i="31"/>
  <c r="R347" i="31" s="1"/>
  <c r="P344" i="31"/>
  <c r="P345" i="31" s="1"/>
  <c r="K342" i="31"/>
  <c r="K343" i="31" s="1"/>
  <c r="P340" i="31"/>
  <c r="P341" i="31" s="1"/>
  <c r="J338" i="31"/>
  <c r="J339" i="31" s="1"/>
  <c r="S336" i="31"/>
  <c r="S337" i="31" s="1"/>
  <c r="K334" i="31"/>
  <c r="K335" i="31" s="1"/>
  <c r="S332" i="31"/>
  <c r="S333" i="31" s="1"/>
  <c r="M330" i="31"/>
  <c r="M331" i="31" s="1"/>
  <c r="S328" i="31"/>
  <c r="S329" i="31" s="1"/>
  <c r="N326" i="31"/>
  <c r="N327" i="31" s="1"/>
  <c r="S324" i="31"/>
  <c r="S325" i="31" s="1"/>
  <c r="H324" i="31"/>
  <c r="H325" i="31" s="1"/>
  <c r="M322" i="31"/>
  <c r="M323" i="31" s="1"/>
  <c r="S320" i="31"/>
  <c r="S321" i="31" s="1"/>
  <c r="H320" i="31"/>
  <c r="H321" i="31" s="1"/>
  <c r="N318" i="31"/>
  <c r="N319" i="31" s="1"/>
  <c r="H316" i="31"/>
  <c r="H317" i="31" s="1"/>
  <c r="K314" i="31"/>
  <c r="K315" i="31" s="1"/>
  <c r="R312" i="31"/>
  <c r="R313" i="31" s="1"/>
  <c r="G312" i="31"/>
  <c r="G313" i="31" s="1"/>
  <c r="Q310" i="31"/>
  <c r="Q311" i="31" s="1"/>
  <c r="G310" i="31"/>
  <c r="G311" i="31" s="1"/>
  <c r="P308" i="31"/>
  <c r="P309" i="31" s="1"/>
  <c r="O306" i="31"/>
  <c r="O307" i="31" s="1"/>
  <c r="L304" i="31"/>
  <c r="L305" i="31" s="1"/>
  <c r="F303" i="31"/>
  <c r="J302" i="31"/>
  <c r="J303" i="31" s="1"/>
  <c r="S300" i="31"/>
  <c r="S301" i="31" s="1"/>
  <c r="I300" i="31"/>
  <c r="I301" i="31" s="1"/>
  <c r="R298" i="31"/>
  <c r="R299" i="31" s="1"/>
  <c r="G298" i="31"/>
  <c r="G299" i="31" s="1"/>
  <c r="P296" i="31"/>
  <c r="P297" i="31" s="1"/>
  <c r="M294" i="31"/>
  <c r="M295" i="31" s="1"/>
  <c r="L292" i="31"/>
  <c r="L293" i="31" s="1"/>
  <c r="O290" i="31"/>
  <c r="O291" i="31" s="1"/>
  <c r="G290" i="31"/>
  <c r="G291" i="31" s="1"/>
  <c r="R288" i="31"/>
  <c r="R289" i="31" s="1"/>
  <c r="J288" i="31"/>
  <c r="J289" i="31" s="1"/>
  <c r="F287" i="31"/>
  <c r="M286" i="31"/>
  <c r="M287" i="31" s="1"/>
  <c r="Q284" i="31"/>
  <c r="Q285" i="31" s="1"/>
  <c r="I284" i="31"/>
  <c r="I285" i="31" s="1"/>
  <c r="F283" i="31"/>
  <c r="M282" i="31"/>
  <c r="M283" i="31" s="1"/>
  <c r="P280" i="31"/>
  <c r="P281" i="31" s="1"/>
  <c r="H280" i="31"/>
  <c r="H281" i="31" s="1"/>
  <c r="S278" i="31"/>
  <c r="S279" i="31" s="1"/>
  <c r="K278" i="31"/>
  <c r="K279" i="31" s="1"/>
  <c r="O276" i="31"/>
  <c r="O277" i="31" s="1"/>
  <c r="G276" i="31"/>
  <c r="G277" i="31" s="1"/>
  <c r="S274" i="31"/>
  <c r="S275" i="31" s="1"/>
  <c r="K274" i="31"/>
  <c r="K275" i="31" s="1"/>
  <c r="F273" i="31"/>
  <c r="M272" i="31"/>
  <c r="M273" i="31" s="1"/>
  <c r="T270" i="31"/>
  <c r="T271" i="31" s="1"/>
  <c r="L270" i="31"/>
  <c r="L271" i="31" s="1"/>
  <c r="P268" i="31"/>
  <c r="P269" i="31" s="1"/>
  <c r="H268" i="31"/>
  <c r="H269" i="31" s="1"/>
  <c r="Q266" i="31"/>
  <c r="Q267" i="31" s="1"/>
  <c r="F395" i="31"/>
  <c r="I386" i="31"/>
  <c r="I387" i="31" s="1"/>
  <c r="O378" i="31"/>
  <c r="O379" i="31" s="1"/>
  <c r="I372" i="31"/>
  <c r="I373" i="31" s="1"/>
  <c r="H360" i="31"/>
  <c r="H361" i="31" s="1"/>
  <c r="R356" i="31"/>
  <c r="R357" i="31" s="1"/>
  <c r="T350" i="31"/>
  <c r="T351" i="31" s="1"/>
  <c r="L346" i="31"/>
  <c r="L347" i="31" s="1"/>
  <c r="O344" i="31"/>
  <c r="O345" i="31" s="1"/>
  <c r="F343" i="31"/>
  <c r="J342" i="31"/>
  <c r="J343" i="31" s="1"/>
  <c r="O340" i="31"/>
  <c r="O341" i="31" s="1"/>
  <c r="I338" i="31"/>
  <c r="I339" i="31" s="1"/>
  <c r="O336" i="31"/>
  <c r="O337" i="31" s="1"/>
  <c r="J334" i="31"/>
  <c r="J335" i="31" s="1"/>
  <c r="R332" i="31"/>
  <c r="R333" i="31" s="1"/>
  <c r="I330" i="31"/>
  <c r="I331" i="31" s="1"/>
  <c r="R328" i="31"/>
  <c r="R329" i="31" s="1"/>
  <c r="M326" i="31"/>
  <c r="M327" i="31" s="1"/>
  <c r="R324" i="31"/>
  <c r="R325" i="31" s="1"/>
  <c r="L322" i="31"/>
  <c r="L323" i="31" s="1"/>
  <c r="R320" i="31"/>
  <c r="R321" i="31" s="1"/>
  <c r="G320" i="31"/>
  <c r="G321" i="31" s="1"/>
  <c r="M318" i="31"/>
  <c r="M319" i="31" s="1"/>
  <c r="R316" i="31"/>
  <c r="R317" i="31" s="1"/>
  <c r="G316" i="31"/>
  <c r="G317" i="31" s="1"/>
  <c r="I314" i="31"/>
  <c r="I315" i="31" s="1"/>
  <c r="Q312" i="31"/>
  <c r="Q313" i="31" s="1"/>
  <c r="F314" i="31"/>
  <c r="P310" i="31"/>
  <c r="P311" i="31" s="1"/>
  <c r="F310" i="31"/>
  <c r="W310" i="31" s="1"/>
  <c r="N308" i="31"/>
  <c r="N309" i="31" s="1"/>
  <c r="N306" i="31"/>
  <c r="N307" i="31" s="1"/>
  <c r="F305" i="31"/>
  <c r="K304" i="31"/>
  <c r="K305" i="31" s="1"/>
  <c r="T302" i="31"/>
  <c r="T303" i="31" s="1"/>
  <c r="H302" i="31"/>
  <c r="H303" i="31" s="1"/>
  <c r="R300" i="31"/>
  <c r="R301" i="31" s="1"/>
  <c r="H300" i="31"/>
  <c r="H301" i="31" s="1"/>
  <c r="P298" i="31"/>
  <c r="P299" i="31" s="1"/>
  <c r="F298" i="31"/>
  <c r="O296" i="31"/>
  <c r="O297" i="31" s="1"/>
  <c r="L294" i="31"/>
  <c r="L295" i="31" s="1"/>
  <c r="J292" i="31"/>
  <c r="J293" i="31" s="1"/>
  <c r="N290" i="31"/>
  <c r="N291" i="31" s="1"/>
  <c r="F290" i="31"/>
  <c r="Q288" i="31"/>
  <c r="Q289" i="31" s="1"/>
  <c r="I288" i="31"/>
  <c r="I289" i="31" s="1"/>
  <c r="T286" i="31"/>
  <c r="T287" i="31" s="1"/>
  <c r="L286" i="31"/>
  <c r="L287" i="31" s="1"/>
  <c r="P284" i="31"/>
  <c r="P285" i="31" s="1"/>
  <c r="H284" i="31"/>
  <c r="H285" i="31" s="1"/>
  <c r="T282" i="31"/>
  <c r="T283" i="31" s="1"/>
  <c r="L282" i="31"/>
  <c r="L283" i="31" s="1"/>
  <c r="O280" i="31"/>
  <c r="O281" i="31" s="1"/>
  <c r="G280" i="31"/>
  <c r="G281" i="31" s="1"/>
  <c r="R278" i="31"/>
  <c r="R279" i="31" s="1"/>
  <c r="J278" i="31"/>
  <c r="J279" i="31" s="1"/>
  <c r="N276" i="31"/>
  <c r="N277" i="31" s="1"/>
  <c r="F276" i="31"/>
  <c r="R274" i="31"/>
  <c r="R275" i="31" s="1"/>
  <c r="J274" i="31"/>
  <c r="J275" i="31" s="1"/>
  <c r="T272" i="31"/>
  <c r="T273" i="31" s="1"/>
  <c r="L272" i="31"/>
  <c r="L273" i="31" s="1"/>
  <c r="S270" i="31"/>
  <c r="S271" i="31" s="1"/>
  <c r="K270" i="31"/>
  <c r="K271" i="31" s="1"/>
  <c r="O268" i="31"/>
  <c r="O269" i="31" s="1"/>
  <c r="G268" i="31"/>
  <c r="G269" i="31" s="1"/>
  <c r="P266" i="31"/>
  <c r="P267" i="31" s="1"/>
  <c r="P392" i="31"/>
  <c r="P393" i="31" s="1"/>
  <c r="L376" i="31"/>
  <c r="L377" i="31" s="1"/>
  <c r="G370" i="31"/>
  <c r="G371" i="31" s="1"/>
  <c r="F360" i="31"/>
  <c r="L356" i="31"/>
  <c r="L357" i="31" s="1"/>
  <c r="N350" i="31"/>
  <c r="N351" i="31" s="1"/>
  <c r="H346" i="31"/>
  <c r="H347" i="31" s="1"/>
  <c r="N344" i="31"/>
  <c r="N345" i="31" s="1"/>
  <c r="T342" i="31"/>
  <c r="T343" i="31" s="1"/>
  <c r="I342" i="31"/>
  <c r="I343" i="31" s="1"/>
  <c r="N340" i="31"/>
  <c r="N341" i="31" s="1"/>
  <c r="S338" i="31"/>
  <c r="S339" i="31" s="1"/>
  <c r="H338" i="31"/>
  <c r="H339" i="31" s="1"/>
  <c r="N336" i="31"/>
  <c r="N337" i="31" s="1"/>
  <c r="I334" i="31"/>
  <c r="I335" i="31" s="1"/>
  <c r="N332" i="31"/>
  <c r="N333" i="31" s="1"/>
  <c r="H330" i="31"/>
  <c r="H331" i="31" s="1"/>
  <c r="Q328" i="31"/>
  <c r="Q329" i="31" s="1"/>
  <c r="I326" i="31"/>
  <c r="I327" i="31" s="1"/>
  <c r="Q324" i="31"/>
  <c r="Q325" i="31" s="1"/>
  <c r="K322" i="31"/>
  <c r="K323" i="31" s="1"/>
  <c r="Q320" i="31"/>
  <c r="Q321" i="31" s="1"/>
  <c r="L318" i="31"/>
  <c r="L319" i="31" s="1"/>
  <c r="Q316" i="31"/>
  <c r="Q317" i="31" s="1"/>
  <c r="F316" i="31"/>
  <c r="H314" i="31"/>
  <c r="H315" i="31" s="1"/>
  <c r="O312" i="31"/>
  <c r="O313" i="31" s="1"/>
  <c r="O310" i="31"/>
  <c r="O311" i="31" s="1"/>
  <c r="M308" i="31"/>
  <c r="M309" i="31" s="1"/>
  <c r="N392" i="31"/>
  <c r="N393" i="31" s="1"/>
  <c r="Q382" i="31"/>
  <c r="Q383" i="31" s="1"/>
  <c r="J376" i="31"/>
  <c r="J377" i="31" s="1"/>
  <c r="Q364" i="31"/>
  <c r="Q365" i="31" s="1"/>
  <c r="N354" i="31"/>
  <c r="N355" i="31" s="1"/>
  <c r="L350" i="31"/>
  <c r="L351" i="31" s="1"/>
  <c r="M344" i="31"/>
  <c r="M345" i="31" s="1"/>
  <c r="S342" i="31"/>
  <c r="S343" i="31" s="1"/>
  <c r="M340" i="31"/>
  <c r="M341" i="31" s="1"/>
  <c r="R338" i="31"/>
  <c r="R339" i="31" s="1"/>
  <c r="G338" i="31"/>
  <c r="G339" i="31" s="1"/>
  <c r="M336" i="31"/>
  <c r="M337" i="31" s="1"/>
  <c r="S334" i="31"/>
  <c r="S335" i="31" s="1"/>
  <c r="H334" i="31"/>
  <c r="H335" i="31" s="1"/>
  <c r="M332" i="31"/>
  <c r="M333" i="31" s="1"/>
  <c r="F331" i="31"/>
  <c r="G330" i="31"/>
  <c r="G331" i="31" s="1"/>
  <c r="M328" i="31"/>
  <c r="M329" i="31" s="1"/>
  <c r="H326" i="31"/>
  <c r="H327" i="31" s="1"/>
  <c r="P324" i="31"/>
  <c r="P325" i="31" s="1"/>
  <c r="F323" i="31"/>
  <c r="G322" i="31"/>
  <c r="G323" i="31" s="1"/>
  <c r="P320" i="31"/>
  <c r="P321" i="31" s="1"/>
  <c r="K318" i="31"/>
  <c r="K319" i="31" s="1"/>
  <c r="P316" i="31"/>
  <c r="P317" i="31" s="1"/>
  <c r="Q314" i="31"/>
  <c r="Q315" i="31" s="1"/>
  <c r="G314" i="31"/>
  <c r="G315" i="31" s="1"/>
  <c r="M312" i="31"/>
  <c r="M313" i="31" s="1"/>
  <c r="N310" i="31"/>
  <c r="N311" i="31" s="1"/>
  <c r="L308" i="31"/>
  <c r="L309" i="31" s="1"/>
  <c r="J306" i="31"/>
  <c r="J307" i="31" s="1"/>
  <c r="S304" i="31"/>
  <c r="S305" i="31" s="1"/>
  <c r="I304" i="31"/>
  <c r="I305" i="31" s="1"/>
  <c r="P302" i="31"/>
  <c r="P303" i="31" s="1"/>
  <c r="F302" i="31"/>
  <c r="P300" i="31"/>
  <c r="P301" i="31" s="1"/>
  <c r="S398" i="31"/>
  <c r="S399" i="31" s="1"/>
  <c r="I382" i="31"/>
  <c r="I383" i="31" s="1"/>
  <c r="F375" i="31"/>
  <c r="P368" i="31"/>
  <c r="P369" i="31" s="1"/>
  <c r="S362" i="31"/>
  <c r="S363" i="31" s="1"/>
  <c r="F354" i="31"/>
  <c r="I348" i="31"/>
  <c r="I349" i="31" s="1"/>
  <c r="H344" i="31"/>
  <c r="H345" i="31" s="1"/>
  <c r="Q342" i="31"/>
  <c r="Q343" i="31" s="1"/>
  <c r="H340" i="31"/>
  <c r="H341" i="31" s="1"/>
  <c r="P338" i="31"/>
  <c r="P339" i="31" s="1"/>
  <c r="K336" i="31"/>
  <c r="K337" i="31" s="1"/>
  <c r="Q334" i="31"/>
  <c r="Q335" i="31" s="1"/>
  <c r="K332" i="31"/>
  <c r="K333" i="31" s="1"/>
  <c r="P330" i="31"/>
  <c r="P331" i="31" s="1"/>
  <c r="K328" i="31"/>
  <c r="K329" i="31" s="1"/>
  <c r="Q326" i="31"/>
  <c r="Q327" i="31" s="1"/>
  <c r="F326" i="31"/>
  <c r="K324" i="31"/>
  <c r="K325" i="31" s="1"/>
  <c r="S322" i="31"/>
  <c r="S323" i="31" s="1"/>
  <c r="K320" i="31"/>
  <c r="K321" i="31" s="1"/>
  <c r="T318" i="31"/>
  <c r="T319" i="31" s="1"/>
  <c r="F318" i="31"/>
  <c r="N316" i="31"/>
  <c r="N317" i="31" s="1"/>
  <c r="O314" i="31"/>
  <c r="O315" i="31" s="1"/>
  <c r="F313" i="31"/>
  <c r="K312" i="31"/>
  <c r="K313" i="31" s="1"/>
  <c r="J310" i="31"/>
  <c r="J311" i="31" s="1"/>
  <c r="T308" i="31"/>
  <c r="T309" i="31" s="1"/>
  <c r="J308" i="31"/>
  <c r="J309" i="31" s="1"/>
  <c r="R306" i="31"/>
  <c r="R307" i="31" s="1"/>
  <c r="H306" i="31"/>
  <c r="H307" i="31" s="1"/>
  <c r="Q304" i="31"/>
  <c r="Q305" i="31" s="1"/>
  <c r="N302" i="31"/>
  <c r="N303" i="31" s="1"/>
  <c r="L300" i="31"/>
  <c r="L301" i="31" s="1"/>
  <c r="L298" i="31"/>
  <c r="L299" i="31" s="1"/>
  <c r="S296" i="31"/>
  <c r="S297" i="31" s="1"/>
  <c r="I296" i="31"/>
  <c r="I297" i="31" s="1"/>
  <c r="R294" i="31"/>
  <c r="R295" i="31" s="1"/>
  <c r="F294" i="31"/>
  <c r="P292" i="31"/>
  <c r="P293" i="31" s="1"/>
  <c r="F292" i="31"/>
  <c r="R290" i="31"/>
  <c r="R291" i="31" s="1"/>
  <c r="J290" i="31"/>
  <c r="J291" i="31" s="1"/>
  <c r="F289" i="31"/>
  <c r="M288" i="31"/>
  <c r="M289" i="31" s="1"/>
  <c r="P286" i="31"/>
  <c r="P287" i="31" s="1"/>
  <c r="H286" i="31"/>
  <c r="H287" i="31" s="1"/>
  <c r="T284" i="31"/>
  <c r="T285" i="31" s="1"/>
  <c r="L284" i="31"/>
  <c r="L285" i="31" s="1"/>
  <c r="P282" i="31"/>
  <c r="P283" i="31" s="1"/>
  <c r="H282" i="31"/>
  <c r="H283" i="31" s="1"/>
  <c r="S280" i="31"/>
  <c r="S281" i="31" s="1"/>
  <c r="K280" i="31"/>
  <c r="K281" i="31" s="1"/>
  <c r="N278" i="31"/>
  <c r="N279" i="31" s="1"/>
  <c r="F278" i="31"/>
  <c r="R276" i="31"/>
  <c r="R277" i="31" s="1"/>
  <c r="J276" i="31"/>
  <c r="J277" i="31" s="1"/>
  <c r="N274" i="31"/>
  <c r="N275" i="31" s="1"/>
  <c r="O388" i="31"/>
  <c r="O389" i="31" s="1"/>
  <c r="J368" i="31"/>
  <c r="J369" i="31" s="1"/>
  <c r="L354" i="31"/>
  <c r="L355" i="31" s="1"/>
  <c r="Q344" i="31"/>
  <c r="Q345" i="31" s="1"/>
  <c r="F341" i="31"/>
  <c r="O334" i="31"/>
  <c r="O335" i="31" s="1"/>
  <c r="O330" i="31"/>
  <c r="O331" i="31" s="1"/>
  <c r="F327" i="31"/>
  <c r="I324" i="31"/>
  <c r="I325" i="31" s="1"/>
  <c r="J320" i="31"/>
  <c r="J321" i="31" s="1"/>
  <c r="O316" i="31"/>
  <c r="O317" i="31" s="1"/>
  <c r="T310" i="31"/>
  <c r="T311" i="31" s="1"/>
  <c r="K308" i="31"/>
  <c r="K309" i="31" s="1"/>
  <c r="I306" i="31"/>
  <c r="I307" i="31" s="1"/>
  <c r="G304" i="31"/>
  <c r="G305" i="31" s="1"/>
  <c r="H296" i="31"/>
  <c r="H297" i="31" s="1"/>
  <c r="J294" i="31"/>
  <c r="J295" i="31" s="1"/>
  <c r="N292" i="31"/>
  <c r="N293" i="31" s="1"/>
  <c r="S290" i="31"/>
  <c r="S291" i="31" s="1"/>
  <c r="L288" i="31"/>
  <c r="L289" i="31" s="1"/>
  <c r="R286" i="31"/>
  <c r="R287" i="31" s="1"/>
  <c r="F286" i="31"/>
  <c r="M284" i="31"/>
  <c r="M285" i="31" s="1"/>
  <c r="S282" i="31"/>
  <c r="S283" i="31" s="1"/>
  <c r="G282" i="31"/>
  <c r="G283" i="31" s="1"/>
  <c r="M280" i="31"/>
  <c r="M281" i="31" s="1"/>
  <c r="T278" i="31"/>
  <c r="T279" i="31" s="1"/>
  <c r="G278" i="31"/>
  <c r="G279" i="31" s="1"/>
  <c r="M276" i="31"/>
  <c r="M277" i="31" s="1"/>
  <c r="F275" i="31"/>
  <c r="H274" i="31"/>
  <c r="H275" i="31" s="1"/>
  <c r="P272" i="31"/>
  <c r="P273" i="31" s="1"/>
  <c r="F272" i="31"/>
  <c r="W272" i="31" s="1"/>
  <c r="I270" i="31"/>
  <c r="I271" i="31" s="1"/>
  <c r="Q268" i="31"/>
  <c r="Q269" i="31" s="1"/>
  <c r="L266" i="31"/>
  <c r="L267" i="31" s="1"/>
  <c r="N264" i="31"/>
  <c r="N265" i="31" s="1"/>
  <c r="F264" i="31"/>
  <c r="P262" i="31"/>
  <c r="P263" i="31" s="1"/>
  <c r="H262" i="31"/>
  <c r="H263" i="31" s="1"/>
  <c r="R260" i="31"/>
  <c r="R261" i="31" s="1"/>
  <c r="J260" i="31"/>
  <c r="J261" i="31" s="1"/>
  <c r="S258" i="31"/>
  <c r="S259" i="31" s="1"/>
  <c r="K258" i="31"/>
  <c r="K259" i="31" s="1"/>
  <c r="F257" i="31"/>
  <c r="M256" i="31"/>
  <c r="M257" i="31" s="1"/>
  <c r="O254" i="31"/>
  <c r="O255" i="31" s="1"/>
  <c r="G254" i="31"/>
  <c r="G255" i="31" s="1"/>
  <c r="Q252" i="31"/>
  <c r="Q253" i="31" s="1"/>
  <c r="I252" i="31"/>
  <c r="I253" i="31" s="1"/>
  <c r="R250" i="31"/>
  <c r="R251" i="31" s="1"/>
  <c r="J250" i="31"/>
  <c r="J251" i="31" s="1"/>
  <c r="T248" i="31"/>
  <c r="T249" i="31" s="1"/>
  <c r="L248" i="31"/>
  <c r="L249" i="31" s="1"/>
  <c r="N246" i="31"/>
  <c r="N247" i="31" s="1"/>
  <c r="F246" i="31"/>
  <c r="P244" i="31"/>
  <c r="P245" i="31" s="1"/>
  <c r="H244" i="31"/>
  <c r="H245" i="31" s="1"/>
  <c r="Q242" i="31"/>
  <c r="Q243" i="31" s="1"/>
  <c r="I242" i="31"/>
  <c r="I243" i="31" s="1"/>
  <c r="S240" i="31"/>
  <c r="S241" i="31" s="1"/>
  <c r="K240" i="31"/>
  <c r="K241" i="31" s="1"/>
  <c r="F239" i="31"/>
  <c r="M238" i="31"/>
  <c r="M239" i="31" s="1"/>
  <c r="O236" i="31"/>
  <c r="O237" i="31" s="1"/>
  <c r="G236" i="31"/>
  <c r="G237" i="31" s="1"/>
  <c r="P234" i="31"/>
  <c r="P235" i="31" s="1"/>
  <c r="H234" i="31"/>
  <c r="H235" i="31" s="1"/>
  <c r="R232" i="31"/>
  <c r="R233" i="31" s="1"/>
  <c r="J232" i="31"/>
  <c r="J233" i="31" s="1"/>
  <c r="T230" i="31"/>
  <c r="T231" i="31" s="1"/>
  <c r="L230" i="31"/>
  <c r="L231" i="31" s="1"/>
  <c r="O382" i="31"/>
  <c r="O383" i="31" s="1"/>
  <c r="M366" i="31"/>
  <c r="M367" i="31" s="1"/>
  <c r="I344" i="31"/>
  <c r="I345" i="31" s="1"/>
  <c r="T340" i="31"/>
  <c r="T341" i="31" s="1"/>
  <c r="F337" i="31"/>
  <c r="G334" i="31"/>
  <c r="G335" i="31" s="1"/>
  <c r="N330" i="31"/>
  <c r="N331" i="31" s="1"/>
  <c r="P326" i="31"/>
  <c r="P327" i="31" s="1"/>
  <c r="T322" i="31"/>
  <c r="T323" i="31" s="1"/>
  <c r="I320" i="31"/>
  <c r="I321" i="31" s="1"/>
  <c r="J316" i="31"/>
  <c r="J317" i="31" s="1"/>
  <c r="R310" i="31"/>
  <c r="R311" i="31" s="1"/>
  <c r="H308" i="31"/>
  <c r="H309" i="31" s="1"/>
  <c r="G306" i="31"/>
  <c r="G307" i="31" s="1"/>
  <c r="F299" i="31"/>
  <c r="G296" i="31"/>
  <c r="G297" i="31" s="1"/>
  <c r="H294" i="31"/>
  <c r="H295" i="31" s="1"/>
  <c r="I292" i="31"/>
  <c r="I293" i="31" s="1"/>
  <c r="Q290" i="31"/>
  <c r="Q291" i="31" s="1"/>
  <c r="K288" i="31"/>
  <c r="K289" i="31" s="1"/>
  <c r="Q286" i="31"/>
  <c r="Q287" i="31" s="1"/>
  <c r="K284" i="31"/>
  <c r="K285" i="31" s="1"/>
  <c r="R282" i="31"/>
  <c r="R283" i="31" s="1"/>
  <c r="F282" i="31"/>
  <c r="L280" i="31"/>
  <c r="L281" i="31" s="1"/>
  <c r="Q278" i="31"/>
  <c r="Q279" i="31" s="1"/>
  <c r="L276" i="31"/>
  <c r="L277" i="31" s="1"/>
  <c r="T274" i="31"/>
  <c r="T275" i="31" s="1"/>
  <c r="G274" i="31"/>
  <c r="G275" i="31" s="1"/>
  <c r="O272" i="31"/>
  <c r="O273" i="31" s="1"/>
  <c r="R270" i="31"/>
  <c r="H270" i="31"/>
  <c r="H271" i="31" s="1"/>
  <c r="N268" i="31"/>
  <c r="N269" i="31" s="1"/>
  <c r="F267" i="31"/>
  <c r="K266" i="31"/>
  <c r="K267" i="31" s="1"/>
  <c r="F265" i="31"/>
  <c r="M264" i="31"/>
  <c r="M265" i="31" s="1"/>
  <c r="O262" i="31"/>
  <c r="O263" i="31" s="1"/>
  <c r="G262" i="31"/>
  <c r="G263" i="31" s="1"/>
  <c r="Q260" i="31"/>
  <c r="Q261" i="31" s="1"/>
  <c r="I260" i="31"/>
  <c r="I261" i="31" s="1"/>
  <c r="R258" i="31"/>
  <c r="R259" i="31" s="1"/>
  <c r="J258" i="31"/>
  <c r="J259" i="31" s="1"/>
  <c r="T256" i="31"/>
  <c r="T257" i="31" s="1"/>
  <c r="L256" i="31"/>
  <c r="L257" i="31" s="1"/>
  <c r="N254" i="31"/>
  <c r="N255" i="31" s="1"/>
  <c r="F254" i="31"/>
  <c r="P252" i="31"/>
  <c r="P253" i="31" s="1"/>
  <c r="H252" i="31"/>
  <c r="H253" i="31" s="1"/>
  <c r="Q250" i="31"/>
  <c r="Q251" i="31" s="1"/>
  <c r="I250" i="31"/>
  <c r="I251" i="31" s="1"/>
  <c r="S248" i="31"/>
  <c r="S249" i="31" s="1"/>
  <c r="K248" i="31"/>
  <c r="K249" i="31" s="1"/>
  <c r="F247" i="31"/>
  <c r="M246" i="31"/>
  <c r="M247" i="31" s="1"/>
  <c r="O244" i="31"/>
  <c r="O245" i="31" s="1"/>
  <c r="G244" i="31"/>
  <c r="G245" i="31" s="1"/>
  <c r="P242" i="31"/>
  <c r="P243" i="31" s="1"/>
  <c r="H242" i="31"/>
  <c r="H243" i="31" s="1"/>
  <c r="R240" i="31"/>
  <c r="R241" i="31" s="1"/>
  <c r="J240" i="31"/>
  <c r="J241" i="31" s="1"/>
  <c r="T238" i="31"/>
  <c r="T239" i="31" s="1"/>
  <c r="L238" i="31"/>
  <c r="L239" i="31" s="1"/>
  <c r="N236" i="31"/>
  <c r="N237" i="31" s="1"/>
  <c r="F236" i="31"/>
  <c r="O234" i="31"/>
  <c r="O235" i="31" s="1"/>
  <c r="G234" i="31"/>
  <c r="G235" i="31" s="1"/>
  <c r="Q232" i="31"/>
  <c r="Q233" i="31" s="1"/>
  <c r="I232" i="31"/>
  <c r="I233" i="31" s="1"/>
  <c r="S230" i="31"/>
  <c r="S231" i="31" s="1"/>
  <c r="K230" i="31"/>
  <c r="K231" i="31" s="1"/>
  <c r="F229" i="31"/>
  <c r="F363" i="31"/>
  <c r="R352" i="31"/>
  <c r="R353" i="31" s="1"/>
  <c r="G344" i="31"/>
  <c r="G345" i="31" s="1"/>
  <c r="L340" i="31"/>
  <c r="L341" i="31" s="1"/>
  <c r="T336" i="31"/>
  <c r="T337" i="31" s="1"/>
  <c r="F333" i="31"/>
  <c r="F330" i="31"/>
  <c r="O326" i="31"/>
  <c r="O327" i="31" s="1"/>
  <c r="O322" i="31"/>
  <c r="O323" i="31" s="1"/>
  <c r="F319" i="31"/>
  <c r="I316" i="31"/>
  <c r="I317" i="31" s="1"/>
  <c r="T312" i="31"/>
  <c r="T313" i="31" s="1"/>
  <c r="L310" i="31"/>
  <c r="L311" i="31" s="1"/>
  <c r="F308" i="31"/>
  <c r="F306" i="31"/>
  <c r="T300" i="31"/>
  <c r="T301" i="31" s="1"/>
  <c r="T298" i="31"/>
  <c r="T299" i="31" s="1"/>
  <c r="F297" i="31"/>
  <c r="F295" i="31"/>
  <c r="H292" i="31"/>
  <c r="H293" i="31" s="1"/>
  <c r="P290" i="31"/>
  <c r="P291" i="31" s="1"/>
  <c r="H288" i="31"/>
  <c r="H289" i="31" s="1"/>
  <c r="O286" i="31"/>
  <c r="O287" i="31" s="1"/>
  <c r="J284" i="31"/>
  <c r="J285" i="31" s="1"/>
  <c r="Q282" i="31"/>
  <c r="Q283" i="31" s="1"/>
  <c r="J280" i="31"/>
  <c r="J281" i="31" s="1"/>
  <c r="P278" i="31"/>
  <c r="P279" i="31" s="1"/>
  <c r="K276" i="31"/>
  <c r="K277" i="31" s="1"/>
  <c r="Q274" i="31"/>
  <c r="Q275" i="31" s="1"/>
  <c r="F274" i="31"/>
  <c r="W274" i="31" s="1"/>
  <c r="N272" i="31"/>
  <c r="N273" i="31" s="1"/>
  <c r="Q270" i="31"/>
  <c r="Q271" i="31" s="1"/>
  <c r="G270" i="31"/>
  <c r="G271" i="31" s="1"/>
  <c r="M268" i="31"/>
  <c r="M269" i="31" s="1"/>
  <c r="T266" i="31"/>
  <c r="T267" i="31" s="1"/>
  <c r="J266" i="31"/>
  <c r="J267" i="31" s="1"/>
  <c r="T264" i="31"/>
  <c r="T265" i="31" s="1"/>
  <c r="L264" i="31"/>
  <c r="L265" i="31" s="1"/>
  <c r="N262" i="31"/>
  <c r="N263" i="31" s="1"/>
  <c r="F262" i="31"/>
  <c r="P260" i="31"/>
  <c r="P261" i="31" s="1"/>
  <c r="H260" i="31"/>
  <c r="H261" i="31" s="1"/>
  <c r="Q258" i="31"/>
  <c r="Q259" i="31" s="1"/>
  <c r="I258" i="31"/>
  <c r="I259" i="31" s="1"/>
  <c r="S256" i="31"/>
  <c r="S257" i="31" s="1"/>
  <c r="K256" i="31"/>
  <c r="K257" i="31" s="1"/>
  <c r="F255" i="31"/>
  <c r="M254" i="31"/>
  <c r="M255" i="31" s="1"/>
  <c r="O252" i="31"/>
  <c r="O253" i="31" s="1"/>
  <c r="G252" i="31"/>
  <c r="G253" i="31" s="1"/>
  <c r="P250" i="31"/>
  <c r="P251" i="31" s="1"/>
  <c r="H250" i="31"/>
  <c r="H251" i="31" s="1"/>
  <c r="R248" i="31"/>
  <c r="R249" i="31" s="1"/>
  <c r="J248" i="31"/>
  <c r="J249" i="31" s="1"/>
  <c r="T246" i="31"/>
  <c r="T247" i="31" s="1"/>
  <c r="L246" i="31"/>
  <c r="L247" i="31" s="1"/>
  <c r="F399" i="31"/>
  <c r="M362" i="31"/>
  <c r="M363" i="31" s="1"/>
  <c r="F350" i="31"/>
  <c r="W350" i="31" s="1"/>
  <c r="F344" i="31"/>
  <c r="G340" i="31"/>
  <c r="G341" i="31" s="1"/>
  <c r="L336" i="31"/>
  <c r="L337" i="31" s="1"/>
  <c r="T332" i="31"/>
  <c r="T333" i="31" s="1"/>
  <c r="F329" i="31"/>
  <c r="G326" i="31"/>
  <c r="G327" i="31" s="1"/>
  <c r="N322" i="31"/>
  <c r="N323" i="31" s="1"/>
  <c r="S318" i="31"/>
  <c r="S319" i="31" s="1"/>
  <c r="P314" i="31"/>
  <c r="P315" i="31" s="1"/>
  <c r="S312" i="31"/>
  <c r="S313" i="31" s="1"/>
  <c r="I310" i="31"/>
  <c r="I311" i="31" s="1"/>
  <c r="T304" i="31"/>
  <c r="T305" i="31" s="1"/>
  <c r="R302" i="31"/>
  <c r="R303" i="31" s="1"/>
  <c r="Q300" i="31"/>
  <c r="Q301" i="31" s="1"/>
  <c r="O298" i="31"/>
  <c r="O299" i="31" s="1"/>
  <c r="R296" i="31"/>
  <c r="R297" i="31" s="1"/>
  <c r="T294" i="31"/>
  <c r="T295" i="31" s="1"/>
  <c r="G292" i="31"/>
  <c r="G293" i="31" s="1"/>
  <c r="M290" i="31"/>
  <c r="M291" i="31" s="1"/>
  <c r="T288" i="31"/>
  <c r="T289" i="31" s="1"/>
  <c r="G288" i="31"/>
  <c r="G289" i="31" s="1"/>
  <c r="N286" i="31"/>
  <c r="N287" i="31" s="1"/>
  <c r="F285" i="31"/>
  <c r="G284" i="31"/>
  <c r="G285" i="31" s="1"/>
  <c r="O282" i="31"/>
  <c r="O283" i="31" s="1"/>
  <c r="F281" i="31"/>
  <c r="I280" i="31"/>
  <c r="I281" i="31" s="1"/>
  <c r="O278" i="31"/>
  <c r="O279" i="31" s="1"/>
  <c r="F277" i="31"/>
  <c r="I276" i="31"/>
  <c r="I277" i="31" s="1"/>
  <c r="P274" i="31"/>
  <c r="P275" i="31" s="1"/>
  <c r="K272" i="31"/>
  <c r="K273" i="31" s="1"/>
  <c r="P270" i="31"/>
  <c r="F271" i="31"/>
  <c r="L268" i="31"/>
  <c r="L269" i="31" s="1"/>
  <c r="S266" i="31"/>
  <c r="S267" i="31" s="1"/>
  <c r="I266" i="31"/>
  <c r="I267" i="31" s="1"/>
  <c r="S264" i="31"/>
  <c r="S265" i="31" s="1"/>
  <c r="K264" i="31"/>
  <c r="K265" i="31" s="1"/>
  <c r="F263" i="31"/>
  <c r="M262" i="31"/>
  <c r="M263" i="31" s="1"/>
  <c r="O260" i="31"/>
  <c r="O261" i="31" s="1"/>
  <c r="G260" i="31"/>
  <c r="G261" i="31" s="1"/>
  <c r="P258" i="31"/>
  <c r="P259" i="31" s="1"/>
  <c r="H258" i="31"/>
  <c r="H259" i="31" s="1"/>
  <c r="R256" i="31"/>
  <c r="R257" i="31" s="1"/>
  <c r="J256" i="31"/>
  <c r="J257" i="31" s="1"/>
  <c r="T254" i="31"/>
  <c r="T255" i="31" s="1"/>
  <c r="L254" i="31"/>
  <c r="L255" i="31" s="1"/>
  <c r="N252" i="31"/>
  <c r="N253" i="31" s="1"/>
  <c r="F252" i="31"/>
  <c r="O250" i="31"/>
  <c r="O251" i="31" s="1"/>
  <c r="G250" i="31"/>
  <c r="G251" i="31" s="1"/>
  <c r="Q248" i="31"/>
  <c r="Q249" i="31" s="1"/>
  <c r="I248" i="31"/>
  <c r="I249" i="31" s="1"/>
  <c r="S246" i="31"/>
  <c r="S247" i="31" s="1"/>
  <c r="I396" i="31"/>
  <c r="I397" i="31" s="1"/>
  <c r="S372" i="31"/>
  <c r="S373" i="31" s="1"/>
  <c r="T346" i="31"/>
  <c r="T347" i="31" s="1"/>
  <c r="M342" i="31"/>
  <c r="M343" i="31" s="1"/>
  <c r="Q338" i="31"/>
  <c r="Q339" i="31" s="1"/>
  <c r="F336" i="31"/>
  <c r="J332" i="31"/>
  <c r="J333" i="31" s="1"/>
  <c r="L328" i="31"/>
  <c r="L329" i="31" s="1"/>
  <c r="T324" i="31"/>
  <c r="T325" i="31" s="1"/>
  <c r="G318" i="31"/>
  <c r="G319" i="31" s="1"/>
  <c r="M314" i="31"/>
  <c r="M315" i="31" s="1"/>
  <c r="J312" i="31"/>
  <c r="J313" i="31" s="1"/>
  <c r="F309" i="31"/>
  <c r="Q306" i="31"/>
  <c r="Q307" i="31" s="1"/>
  <c r="O304" i="31"/>
  <c r="O305" i="31" s="1"/>
  <c r="M302" i="31"/>
  <c r="M303" i="31" s="1"/>
  <c r="K300" i="31"/>
  <c r="K301" i="31" s="1"/>
  <c r="M298" i="31"/>
  <c r="M299" i="31" s="1"/>
  <c r="M296" i="31"/>
  <c r="M297" i="31" s="1"/>
  <c r="P294" i="31"/>
  <c r="P295" i="31" s="1"/>
  <c r="R292" i="31"/>
  <c r="R293" i="31" s="1"/>
  <c r="K290" i="31"/>
  <c r="K291" i="31" s="1"/>
  <c r="P288" i="31"/>
  <c r="P289" i="31" s="1"/>
  <c r="R368" i="31"/>
  <c r="R369" i="31" s="1"/>
  <c r="L342" i="31"/>
  <c r="L343" i="31" s="1"/>
  <c r="L332" i="31"/>
  <c r="L333" i="31" s="1"/>
  <c r="J324" i="31"/>
  <c r="J325" i="31" s="1"/>
  <c r="F315" i="31"/>
  <c r="T306" i="31"/>
  <c r="T307" i="31" s="1"/>
  <c r="G302" i="31"/>
  <c r="G303" i="31" s="1"/>
  <c r="K296" i="31"/>
  <c r="K297" i="31" s="1"/>
  <c r="N288" i="31"/>
  <c r="N289" i="31" s="1"/>
  <c r="S284" i="31"/>
  <c r="S285" i="31" s="1"/>
  <c r="N282" i="31"/>
  <c r="N283" i="31" s="1"/>
  <c r="F280" i="31"/>
  <c r="T276" i="31"/>
  <c r="T277" i="31" s="1"/>
  <c r="O274" i="31"/>
  <c r="O275" i="31" s="1"/>
  <c r="J272" i="31"/>
  <c r="J273" i="31" s="1"/>
  <c r="F270" i="31"/>
  <c r="K268" i="31"/>
  <c r="K269" i="31" s="1"/>
  <c r="H266" i="31"/>
  <c r="H267" i="31" s="1"/>
  <c r="J264" i="31"/>
  <c r="J265" i="31" s="1"/>
  <c r="L262" i="31"/>
  <c r="L263" i="31" s="1"/>
  <c r="N260" i="31"/>
  <c r="N261" i="31" s="1"/>
  <c r="O258" i="31"/>
  <c r="O259" i="31" s="1"/>
  <c r="Q256" i="31"/>
  <c r="Q257" i="31" s="1"/>
  <c r="S254" i="31"/>
  <c r="S255" i="31" s="1"/>
  <c r="F253" i="31"/>
  <c r="F250" i="31"/>
  <c r="H248" i="31"/>
  <c r="H249" i="31" s="1"/>
  <c r="K246" i="31"/>
  <c r="K247" i="31" s="1"/>
  <c r="R244" i="31"/>
  <c r="R245" i="31" s="1"/>
  <c r="F244" i="31"/>
  <c r="M242" i="31"/>
  <c r="M243" i="31" s="1"/>
  <c r="F241" i="31"/>
  <c r="I240" i="31"/>
  <c r="I241" i="31" s="1"/>
  <c r="Q238" i="31"/>
  <c r="Q239" i="31" s="1"/>
  <c r="G238" i="31"/>
  <c r="G239" i="31" s="1"/>
  <c r="M236" i="31"/>
  <c r="M237" i="31" s="1"/>
  <c r="T234" i="31"/>
  <c r="T235" i="31" s="1"/>
  <c r="J234" i="31"/>
  <c r="J235" i="31" s="1"/>
  <c r="P232" i="31"/>
  <c r="P233" i="31" s="1"/>
  <c r="F232" i="31"/>
  <c r="N230" i="31"/>
  <c r="N231" i="31" s="1"/>
  <c r="T228" i="31"/>
  <c r="T229" i="31" s="1"/>
  <c r="L228" i="31"/>
  <c r="L229" i="31" s="1"/>
  <c r="S226" i="31"/>
  <c r="S227" i="31" s="1"/>
  <c r="K226" i="31"/>
  <c r="K227" i="31" s="1"/>
  <c r="R224" i="31"/>
  <c r="R225" i="31" s="1"/>
  <c r="J224" i="31"/>
  <c r="J225" i="31" s="1"/>
  <c r="F223" i="31"/>
  <c r="M222" i="31"/>
  <c r="M223" i="31" s="1"/>
  <c r="P220" i="31"/>
  <c r="P221" i="31" s="1"/>
  <c r="H220" i="31"/>
  <c r="H221" i="31" s="1"/>
  <c r="T218" i="31"/>
  <c r="T219" i="31" s="1"/>
  <c r="L218" i="31"/>
  <c r="L219" i="31" s="1"/>
  <c r="P216" i="31"/>
  <c r="P217" i="31" s="1"/>
  <c r="H216" i="31"/>
  <c r="H217" i="31" s="1"/>
  <c r="S214" i="31"/>
  <c r="S215" i="31" s="1"/>
  <c r="K214" i="31"/>
  <c r="K215" i="31" s="1"/>
  <c r="N212" i="31"/>
  <c r="N213" i="31" s="1"/>
  <c r="F212" i="31"/>
  <c r="R210" i="31"/>
  <c r="R211" i="31" s="1"/>
  <c r="J210" i="31"/>
  <c r="J211" i="31" s="1"/>
  <c r="N208" i="31"/>
  <c r="N209" i="31" s="1"/>
  <c r="F208" i="31"/>
  <c r="Q206" i="31"/>
  <c r="Q207" i="31" s="1"/>
  <c r="I206" i="31"/>
  <c r="I207" i="31" s="1"/>
  <c r="T204" i="31"/>
  <c r="T205" i="31" s="1"/>
  <c r="L204" i="31"/>
  <c r="L205" i="31" s="1"/>
  <c r="P202" i="31"/>
  <c r="P203" i="31" s="1"/>
  <c r="H202" i="31"/>
  <c r="H203" i="31" s="1"/>
  <c r="T200" i="31"/>
  <c r="T201" i="31" s="1"/>
  <c r="L200" i="31"/>
  <c r="L201" i="31" s="1"/>
  <c r="O198" i="31"/>
  <c r="O199" i="31" s="1"/>
  <c r="G198" i="31"/>
  <c r="G199" i="31" s="1"/>
  <c r="R196" i="31"/>
  <c r="R197" i="31" s="1"/>
  <c r="J196" i="31"/>
  <c r="J197" i="31" s="1"/>
  <c r="N194" i="31"/>
  <c r="N195" i="31" s="1"/>
  <c r="F194" i="31"/>
  <c r="R192" i="31"/>
  <c r="R193" i="31" s="1"/>
  <c r="J192" i="31"/>
  <c r="J193" i="31" s="1"/>
  <c r="F191" i="31"/>
  <c r="M190" i="31"/>
  <c r="M191" i="31" s="1"/>
  <c r="K362" i="31"/>
  <c r="K363" i="31" s="1"/>
  <c r="F332" i="31"/>
  <c r="F322" i="31"/>
  <c r="W322" i="31" s="1"/>
  <c r="P306" i="31"/>
  <c r="P307" i="31" s="1"/>
  <c r="N300" i="31"/>
  <c r="N301" i="31" s="1"/>
  <c r="J296" i="31"/>
  <c r="J297" i="31" s="1"/>
  <c r="F291" i="31"/>
  <c r="F288" i="31"/>
  <c r="R284" i="31"/>
  <c r="R285" i="31" s="1"/>
  <c r="K282" i="31"/>
  <c r="K283" i="31" s="1"/>
  <c r="S276" i="31"/>
  <c r="S277" i="31" s="1"/>
  <c r="M274" i="31"/>
  <c r="M275" i="31" s="1"/>
  <c r="I272" i="31"/>
  <c r="I273" i="31" s="1"/>
  <c r="J268" i="31"/>
  <c r="J269" i="31" s="1"/>
  <c r="G266" i="31"/>
  <c r="G267" i="31" s="1"/>
  <c r="I264" i="31"/>
  <c r="I265" i="31" s="1"/>
  <c r="K262" i="31"/>
  <c r="K263" i="31" s="1"/>
  <c r="M260" i="31"/>
  <c r="M261" i="31" s="1"/>
  <c r="N258" i="31"/>
  <c r="N259" i="31" s="1"/>
  <c r="P256" i="31"/>
  <c r="P257" i="31" s="1"/>
  <c r="R254" i="31"/>
  <c r="R255" i="31" s="1"/>
  <c r="T252" i="31"/>
  <c r="T253" i="31" s="1"/>
  <c r="F251" i="31"/>
  <c r="G248" i="31"/>
  <c r="G249" i="31" s="1"/>
  <c r="J246" i="31"/>
  <c r="J247" i="31" s="1"/>
  <c r="Q244" i="31"/>
  <c r="Q245" i="31" s="1"/>
  <c r="L242" i="31"/>
  <c r="L243" i="31" s="1"/>
  <c r="T240" i="31"/>
  <c r="T241" i="31" s="1"/>
  <c r="H240" i="31"/>
  <c r="H241" i="31" s="1"/>
  <c r="P238" i="31"/>
  <c r="P239" i="31" s="1"/>
  <c r="F238" i="31"/>
  <c r="L236" i="31"/>
  <c r="L237" i="31" s="1"/>
  <c r="S234" i="31"/>
  <c r="S235" i="31" s="1"/>
  <c r="I234" i="31"/>
  <c r="I235" i="31" s="1"/>
  <c r="O232" i="31"/>
  <c r="O233" i="31" s="1"/>
  <c r="M230" i="31"/>
  <c r="M231" i="31" s="1"/>
  <c r="S228" i="31"/>
  <c r="S229" i="31" s="1"/>
  <c r="K228" i="31"/>
  <c r="K229" i="31" s="1"/>
  <c r="R226" i="31"/>
  <c r="R227" i="31" s="1"/>
  <c r="J226" i="31"/>
  <c r="J227" i="31" s="1"/>
  <c r="Q224" i="31"/>
  <c r="Q225" i="31" s="1"/>
  <c r="I224" i="31"/>
  <c r="I225" i="31" s="1"/>
  <c r="T222" i="31"/>
  <c r="T223" i="31" s="1"/>
  <c r="L222" i="31"/>
  <c r="L223" i="31" s="1"/>
  <c r="O220" i="31"/>
  <c r="O221" i="31" s="1"/>
  <c r="G220" i="31"/>
  <c r="G221" i="31" s="1"/>
  <c r="S218" i="31"/>
  <c r="S219" i="31" s="1"/>
  <c r="K218" i="31"/>
  <c r="K219" i="31" s="1"/>
  <c r="O216" i="31"/>
  <c r="O217" i="31" s="1"/>
  <c r="G216" i="31"/>
  <c r="G217" i="31" s="1"/>
  <c r="R214" i="31"/>
  <c r="R215" i="31" s="1"/>
  <c r="J214" i="31"/>
  <c r="J215" i="31" s="1"/>
  <c r="F213" i="31"/>
  <c r="M212" i="31"/>
  <c r="M213" i="31" s="1"/>
  <c r="Q210" i="31"/>
  <c r="Q211" i="31" s="1"/>
  <c r="I210" i="31"/>
  <c r="I211" i="31" s="1"/>
  <c r="F209" i="31"/>
  <c r="M208" i="31"/>
  <c r="M209" i="31" s="1"/>
  <c r="P206" i="31"/>
  <c r="P207" i="31" s="1"/>
  <c r="H206" i="31"/>
  <c r="H207" i="31" s="1"/>
  <c r="S204" i="31"/>
  <c r="S205" i="31" s="1"/>
  <c r="K204" i="31"/>
  <c r="K205" i="31" s="1"/>
  <c r="O202" i="31"/>
  <c r="O203" i="31" s="1"/>
  <c r="G202" i="31"/>
  <c r="G203" i="31" s="1"/>
  <c r="S200" i="31"/>
  <c r="S201" i="31" s="1"/>
  <c r="K200" i="31"/>
  <c r="K201" i="31" s="1"/>
  <c r="N198" i="31"/>
  <c r="N199" i="31" s="1"/>
  <c r="F198" i="31"/>
  <c r="Q196" i="31"/>
  <c r="Q197" i="31" s="1"/>
  <c r="I196" i="31"/>
  <c r="I197" i="31" s="1"/>
  <c r="F195" i="31"/>
  <c r="M194" i="31"/>
  <c r="M195" i="31" s="1"/>
  <c r="Q192" i="31"/>
  <c r="Q193" i="31" s="1"/>
  <c r="I192" i="31"/>
  <c r="I193" i="31" s="1"/>
  <c r="F358" i="31"/>
  <c r="F340" i="31"/>
  <c r="Q330" i="31"/>
  <c r="Q331" i="31" s="1"/>
  <c r="L312" i="31"/>
  <c r="L313" i="31" s="1"/>
  <c r="L306" i="31"/>
  <c r="L307" i="31" s="1"/>
  <c r="J300" i="31"/>
  <c r="J301" i="31" s="1"/>
  <c r="S294" i="31"/>
  <c r="S295" i="31" s="1"/>
  <c r="T290" i="31"/>
  <c r="T291" i="31" s="1"/>
  <c r="O284" i="31"/>
  <c r="O285" i="31" s="1"/>
  <c r="J282" i="31"/>
  <c r="J283" i="31" s="1"/>
  <c r="Q276" i="31"/>
  <c r="Q277" i="31" s="1"/>
  <c r="L274" i="31"/>
  <c r="L275" i="31" s="1"/>
  <c r="H272" i="31"/>
  <c r="H273" i="31" s="1"/>
  <c r="I268" i="31"/>
  <c r="I269" i="31" s="1"/>
  <c r="F266" i="31"/>
  <c r="H264" i="31"/>
  <c r="H265" i="31" s="1"/>
  <c r="J262" i="31"/>
  <c r="J263" i="31" s="1"/>
  <c r="L260" i="31"/>
  <c r="L261" i="31" s="1"/>
  <c r="M258" i="31"/>
  <c r="M259" i="31" s="1"/>
  <c r="O256" i="31"/>
  <c r="O257" i="31" s="1"/>
  <c r="Q254" i="31"/>
  <c r="Q255" i="31" s="1"/>
  <c r="S252" i="31"/>
  <c r="S253" i="31" s="1"/>
  <c r="T250" i="31"/>
  <c r="T251" i="31" s="1"/>
  <c r="F248" i="31"/>
  <c r="I246" i="31"/>
  <c r="I247" i="31" s="1"/>
  <c r="N244" i="31"/>
  <c r="N245" i="31" s="1"/>
  <c r="F243" i="31"/>
  <c r="K242" i="31"/>
  <c r="K243" i="31" s="1"/>
  <c r="Q240" i="31"/>
  <c r="Q241" i="31" s="1"/>
  <c r="G240" i="31"/>
  <c r="G241" i="31" s="1"/>
  <c r="O238" i="31"/>
  <c r="O239" i="31" s="1"/>
  <c r="F237" i="31"/>
  <c r="K236" i="31"/>
  <c r="K237" i="31" s="1"/>
  <c r="R234" i="31"/>
  <c r="R235" i="31" s="1"/>
  <c r="F234" i="31"/>
  <c r="N232" i="31"/>
  <c r="N233" i="31" s="1"/>
  <c r="J230" i="31"/>
  <c r="J231" i="31" s="1"/>
  <c r="R228" i="31"/>
  <c r="R229" i="31" s="1"/>
  <c r="J228" i="31"/>
  <c r="J229" i="31" s="1"/>
  <c r="Q226" i="31"/>
  <c r="Q227" i="31" s="1"/>
  <c r="I226" i="31"/>
  <c r="I227" i="31" s="1"/>
  <c r="P224" i="31"/>
  <c r="P225" i="31" s="1"/>
  <c r="H224" i="31"/>
  <c r="H225" i="31" s="1"/>
  <c r="S222" i="31"/>
  <c r="S223" i="31" s="1"/>
  <c r="K222" i="31"/>
  <c r="K223" i="31" s="1"/>
  <c r="N220" i="31"/>
  <c r="N221" i="31" s="1"/>
  <c r="F220" i="31"/>
  <c r="R218" i="31"/>
  <c r="R219" i="31" s="1"/>
  <c r="J218" i="31"/>
  <c r="J219" i="31" s="1"/>
  <c r="N216" i="31"/>
  <c r="N217" i="31" s="1"/>
  <c r="F216" i="31"/>
  <c r="Q214" i="31"/>
  <c r="Q215" i="31" s="1"/>
  <c r="I214" i="31"/>
  <c r="I215" i="31" s="1"/>
  <c r="T212" i="31"/>
  <c r="T213" i="31" s="1"/>
  <c r="L212" i="31"/>
  <c r="L213" i="31" s="1"/>
  <c r="P210" i="31"/>
  <c r="P211" i="31" s="1"/>
  <c r="H210" i="31"/>
  <c r="H211" i="31" s="1"/>
  <c r="T208" i="31"/>
  <c r="T209" i="31" s="1"/>
  <c r="L208" i="31"/>
  <c r="L209" i="31" s="1"/>
  <c r="O206" i="31"/>
  <c r="O207" i="31" s="1"/>
  <c r="G206" i="31"/>
  <c r="G207" i="31" s="1"/>
  <c r="R204" i="31"/>
  <c r="R205" i="31" s="1"/>
  <c r="J204" i="31"/>
  <c r="J205" i="31" s="1"/>
  <c r="N202" i="31"/>
  <c r="N203" i="31" s="1"/>
  <c r="F202" i="31"/>
  <c r="R200" i="31"/>
  <c r="R201" i="31" s="1"/>
  <c r="J200" i="31"/>
  <c r="J201" i="31" s="1"/>
  <c r="F199" i="31"/>
  <c r="M198" i="31"/>
  <c r="M199" i="31" s="1"/>
  <c r="P196" i="31"/>
  <c r="P197" i="31" s="1"/>
  <c r="H196" i="31"/>
  <c r="H197" i="31" s="1"/>
  <c r="T194" i="31"/>
  <c r="T195" i="31" s="1"/>
  <c r="L194" i="31"/>
  <c r="L195" i="31" s="1"/>
  <c r="P192" i="31"/>
  <c r="P193" i="31" s="1"/>
  <c r="H192" i="31"/>
  <c r="H193" i="31" s="1"/>
  <c r="S190" i="31"/>
  <c r="S191" i="31" s="1"/>
  <c r="M398" i="31"/>
  <c r="M399" i="31" s="1"/>
  <c r="O338" i="31"/>
  <c r="O339" i="31" s="1"/>
  <c r="T328" i="31"/>
  <c r="T329" i="31" s="1"/>
  <c r="O320" i="31"/>
  <c r="O321" i="31" s="1"/>
  <c r="I312" i="31"/>
  <c r="I313" i="31" s="1"/>
  <c r="R304" i="31"/>
  <c r="R305" i="31" s="1"/>
  <c r="F300" i="31"/>
  <c r="N294" i="31"/>
  <c r="N295" i="31" s="1"/>
  <c r="L290" i="31"/>
  <c r="L291" i="31" s="1"/>
  <c r="S286" i="31"/>
  <c r="S287" i="31" s="1"/>
  <c r="N284" i="31"/>
  <c r="N285" i="31" s="1"/>
  <c r="F389" i="31"/>
  <c r="G336" i="31"/>
  <c r="G337" i="31" s="1"/>
  <c r="I328" i="31"/>
  <c r="I329" i="31" s="1"/>
  <c r="H310" i="31"/>
  <c r="H311" i="31" s="1"/>
  <c r="J304" i="31"/>
  <c r="J305" i="31" s="1"/>
  <c r="J298" i="31"/>
  <c r="J299" i="31" s="1"/>
  <c r="T292" i="31"/>
  <c r="T293" i="31" s="1"/>
  <c r="H290" i="31"/>
  <c r="H291" i="31" s="1"/>
  <c r="J286" i="31"/>
  <c r="J287" i="31" s="1"/>
  <c r="R280" i="31"/>
  <c r="R281" i="31" s="1"/>
  <c r="L278" i="31"/>
  <c r="L279" i="31" s="1"/>
  <c r="S272" i="31"/>
  <c r="S273" i="31" s="1"/>
  <c r="N270" i="31"/>
  <c r="N271" i="31" s="1"/>
  <c r="T268" i="31"/>
  <c r="T269" i="31" s="1"/>
  <c r="O266" i="31"/>
  <c r="O267" i="31" s="1"/>
  <c r="Q264" i="31"/>
  <c r="Q265" i="31" s="1"/>
  <c r="S262" i="31"/>
  <c r="S263" i="31" s="1"/>
  <c r="F261" i="31"/>
  <c r="F258" i="31"/>
  <c r="H256" i="31"/>
  <c r="H257" i="31" s="1"/>
  <c r="J254" i="31"/>
  <c r="J255" i="31" s="1"/>
  <c r="L252" i="31"/>
  <c r="L253" i="31" s="1"/>
  <c r="M250" i="31"/>
  <c r="M251" i="31" s="1"/>
  <c r="O248" i="31"/>
  <c r="O249" i="31" s="1"/>
  <c r="Q246" i="31"/>
  <c r="Q247" i="31" s="1"/>
  <c r="F245" i="31"/>
  <c r="K244" i="31"/>
  <c r="K245" i="31" s="1"/>
  <c r="R242" i="31"/>
  <c r="R243" i="31" s="1"/>
  <c r="F242" i="31"/>
  <c r="N240" i="31"/>
  <c r="N241" i="31" s="1"/>
  <c r="J238" i="31"/>
  <c r="J239" i="31" s="1"/>
  <c r="R236" i="31"/>
  <c r="R237" i="31" s="1"/>
  <c r="H236" i="31"/>
  <c r="H237" i="31" s="1"/>
  <c r="M234" i="31"/>
  <c r="M235" i="31" s="1"/>
  <c r="F233" i="31"/>
  <c r="K232" i="31"/>
  <c r="K233" i="31" s="1"/>
  <c r="Q230" i="31"/>
  <c r="Q231" i="31" s="1"/>
  <c r="G230" i="31"/>
  <c r="G231" i="31" s="1"/>
  <c r="O228" i="31"/>
  <c r="O229" i="31" s="1"/>
  <c r="G228" i="31"/>
  <c r="G229" i="31" s="1"/>
  <c r="N226" i="31"/>
  <c r="N227" i="31" s="1"/>
  <c r="F227" i="31"/>
  <c r="F225" i="31"/>
  <c r="M224" i="31"/>
  <c r="M225" i="31" s="1"/>
  <c r="P222" i="31"/>
  <c r="P223" i="31" s="1"/>
  <c r="H222" i="31"/>
  <c r="H223" i="31" s="1"/>
  <c r="S220" i="31"/>
  <c r="S221" i="31" s="1"/>
  <c r="K220" i="31"/>
  <c r="K221" i="31" s="1"/>
  <c r="O218" i="31"/>
  <c r="O219" i="31" s="1"/>
  <c r="G218" i="31"/>
  <c r="G219" i="31" s="1"/>
  <c r="S216" i="31"/>
  <c r="S217" i="31" s="1"/>
  <c r="K216" i="31"/>
  <c r="K217" i="31" s="1"/>
  <c r="N214" i="31"/>
  <c r="N215" i="31" s="1"/>
  <c r="F214" i="31"/>
  <c r="Q212" i="31"/>
  <c r="Q213" i="31" s="1"/>
  <c r="I212" i="31"/>
  <c r="I213" i="31" s="1"/>
  <c r="F211" i="31"/>
  <c r="M210" i="31"/>
  <c r="M211" i="31" s="1"/>
  <c r="Q208" i="31"/>
  <c r="Q209" i="31" s="1"/>
  <c r="I208" i="31"/>
  <c r="I209" i="31" s="1"/>
  <c r="T206" i="31"/>
  <c r="T207" i="31" s="1"/>
  <c r="L206" i="31"/>
  <c r="L207" i="31" s="1"/>
  <c r="O204" i="31"/>
  <c r="O205" i="31" s="1"/>
  <c r="G204" i="31"/>
  <c r="G205" i="31" s="1"/>
  <c r="S202" i="31"/>
  <c r="S203" i="31" s="1"/>
  <c r="K202" i="31"/>
  <c r="K203" i="31" s="1"/>
  <c r="O200" i="31"/>
  <c r="O201" i="31" s="1"/>
  <c r="G200" i="31"/>
  <c r="G201" i="31" s="1"/>
  <c r="R198" i="31"/>
  <c r="R199" i="31" s="1"/>
  <c r="J198" i="31"/>
  <c r="J199" i="31" s="1"/>
  <c r="F197" i="31"/>
  <c r="M196" i="31"/>
  <c r="M197" i="31" s="1"/>
  <c r="R342" i="31"/>
  <c r="R343" i="31" s="1"/>
  <c r="N298" i="31"/>
  <c r="N299" i="31" s="1"/>
  <c r="O288" i="31"/>
  <c r="O289" i="31" s="1"/>
  <c r="T280" i="31"/>
  <c r="T281" i="31" s="1"/>
  <c r="H276" i="31"/>
  <c r="H277" i="31" s="1"/>
  <c r="O270" i="31"/>
  <c r="O271" i="31" s="1"/>
  <c r="R266" i="31"/>
  <c r="R267" i="31" s="1"/>
  <c r="T262" i="31"/>
  <c r="T263" i="31" s="1"/>
  <c r="F260" i="31"/>
  <c r="I256" i="31"/>
  <c r="I257" i="31" s="1"/>
  <c r="M252" i="31"/>
  <c r="M253" i="31" s="1"/>
  <c r="P248" i="31"/>
  <c r="P249" i="31" s="1"/>
  <c r="G246" i="31"/>
  <c r="G247" i="31" s="1"/>
  <c r="S242" i="31"/>
  <c r="S243" i="31" s="1"/>
  <c r="O240" i="31"/>
  <c r="O241" i="31" s="1"/>
  <c r="K238" i="31"/>
  <c r="K239" i="31" s="1"/>
  <c r="I236" i="31"/>
  <c r="I237" i="31" s="1"/>
  <c r="R230" i="31"/>
  <c r="R231" i="31" s="1"/>
  <c r="P228" i="31"/>
  <c r="P229" i="31" s="1"/>
  <c r="O226" i="31"/>
  <c r="O227" i="31" s="1"/>
  <c r="N224" i="31"/>
  <c r="N225" i="31" s="1"/>
  <c r="Q222" i="31"/>
  <c r="Q223" i="31" s="1"/>
  <c r="T220" i="31"/>
  <c r="T221" i="31" s="1"/>
  <c r="H218" i="31"/>
  <c r="H219" i="31" s="1"/>
  <c r="L216" i="31"/>
  <c r="L217" i="31" s="1"/>
  <c r="O214" i="31"/>
  <c r="O215" i="31" s="1"/>
  <c r="R212" i="31"/>
  <c r="R213" i="31" s="1"/>
  <c r="F210" i="31"/>
  <c r="J208" i="31"/>
  <c r="J209" i="31" s="1"/>
  <c r="M206" i="31"/>
  <c r="M207" i="31" s="1"/>
  <c r="P204" i="31"/>
  <c r="P205" i="31" s="1"/>
  <c r="T202" i="31"/>
  <c r="T203" i="31" s="1"/>
  <c r="H200" i="31"/>
  <c r="H201" i="31" s="1"/>
  <c r="K198" i="31"/>
  <c r="K199" i="31" s="1"/>
  <c r="N196" i="31"/>
  <c r="N197" i="31" s="1"/>
  <c r="S194" i="31"/>
  <c r="S195" i="31" s="1"/>
  <c r="H194" i="31"/>
  <c r="H195" i="31" s="1"/>
  <c r="N192" i="31"/>
  <c r="N193" i="31" s="1"/>
  <c r="K190" i="31"/>
  <c r="K191" i="31" s="1"/>
  <c r="N188" i="31"/>
  <c r="N189" i="31" s="1"/>
  <c r="F188" i="31"/>
  <c r="R186" i="31"/>
  <c r="R187" i="31" s="1"/>
  <c r="J186" i="31"/>
  <c r="J187" i="31" s="1"/>
  <c r="N184" i="31"/>
  <c r="N185" i="31" s="1"/>
  <c r="F184" i="31"/>
  <c r="N182" i="31"/>
  <c r="N183" i="31" s="1"/>
  <c r="F181" i="31"/>
  <c r="M180" i="31"/>
  <c r="M181" i="31" s="1"/>
  <c r="P178" i="31"/>
  <c r="P179" i="31" s="1"/>
  <c r="H178" i="31"/>
  <c r="H179" i="31" s="1"/>
  <c r="S176" i="31"/>
  <c r="S177" i="31" s="1"/>
  <c r="K176" i="31"/>
  <c r="K177" i="31" s="1"/>
  <c r="O174" i="31"/>
  <c r="O175" i="31" s="1"/>
  <c r="G174" i="31"/>
  <c r="G175" i="31" s="1"/>
  <c r="S172" i="31"/>
  <c r="S173" i="31" s="1"/>
  <c r="K172" i="31"/>
  <c r="K173" i="31" s="1"/>
  <c r="N170" i="31"/>
  <c r="N171" i="31" s="1"/>
  <c r="F170" i="31"/>
  <c r="Q168" i="31"/>
  <c r="Q169" i="31" s="1"/>
  <c r="I168" i="31"/>
  <c r="I169" i="31" s="1"/>
  <c r="F167" i="31"/>
  <c r="M166" i="31"/>
  <c r="M167" i="31" s="1"/>
  <c r="Q164" i="31"/>
  <c r="Q165" i="31" s="1"/>
  <c r="I164" i="31"/>
  <c r="I165" i="31" s="1"/>
  <c r="T162" i="31"/>
  <c r="T163" i="31" s="1"/>
  <c r="L162" i="31"/>
  <c r="L163" i="31" s="1"/>
  <c r="O160" i="31"/>
  <c r="O161" i="31" s="1"/>
  <c r="G160" i="31"/>
  <c r="G161" i="31" s="1"/>
  <c r="S158" i="31"/>
  <c r="S159" i="31" s="1"/>
  <c r="K158" i="31"/>
  <c r="K159" i="31" s="1"/>
  <c r="O156" i="31"/>
  <c r="O157" i="31" s="1"/>
  <c r="G156" i="31"/>
  <c r="G157" i="31" s="1"/>
  <c r="R154" i="31"/>
  <c r="R155" i="31" s="1"/>
  <c r="J154" i="31"/>
  <c r="J155" i="31" s="1"/>
  <c r="F153" i="31"/>
  <c r="M152" i="31"/>
  <c r="M153" i="31" s="1"/>
  <c r="Q150" i="31"/>
  <c r="Q151" i="31" s="1"/>
  <c r="I150" i="31"/>
  <c r="I151" i="31" s="1"/>
  <c r="F149" i="31"/>
  <c r="M148" i="31"/>
  <c r="M149" i="31" s="1"/>
  <c r="P146" i="31"/>
  <c r="P147" i="31" s="1"/>
  <c r="H146" i="31"/>
  <c r="H147" i="31" s="1"/>
  <c r="S144" i="31"/>
  <c r="S145" i="31" s="1"/>
  <c r="K144" i="31"/>
  <c r="K145" i="31" s="1"/>
  <c r="O142" i="31"/>
  <c r="O143" i="31" s="1"/>
  <c r="G142" i="31"/>
  <c r="G143" i="31" s="1"/>
  <c r="S140" i="31"/>
  <c r="S141" i="31" s="1"/>
  <c r="K140" i="31"/>
  <c r="K141" i="31" s="1"/>
  <c r="R138" i="31"/>
  <c r="R139" i="31" s="1"/>
  <c r="J138" i="31"/>
  <c r="J139" i="31" s="1"/>
  <c r="T134" i="31"/>
  <c r="T135" i="31" s="1"/>
  <c r="L134" i="31"/>
  <c r="L135" i="31" s="1"/>
  <c r="P132" i="31"/>
  <c r="P133" i="31" s="1"/>
  <c r="H132" i="31"/>
  <c r="H133" i="31" s="1"/>
  <c r="S130" i="31"/>
  <c r="S131" i="31" s="1"/>
  <c r="K130" i="31"/>
  <c r="K131" i="31" s="1"/>
  <c r="O128" i="31"/>
  <c r="O129" i="31" s="1"/>
  <c r="G128" i="31"/>
  <c r="G129" i="31" s="1"/>
  <c r="R126" i="31"/>
  <c r="R127" i="31" s="1"/>
  <c r="J126" i="31"/>
  <c r="J127" i="31" s="1"/>
  <c r="N124" i="31"/>
  <c r="N125" i="31" s="1"/>
  <c r="F124" i="31"/>
  <c r="Q122" i="31"/>
  <c r="Q123" i="31" s="1"/>
  <c r="I122" i="31"/>
  <c r="I123" i="31" s="1"/>
  <c r="F121" i="31"/>
  <c r="M120" i="31"/>
  <c r="M121" i="31" s="1"/>
  <c r="P118" i="31"/>
  <c r="P119" i="31" s="1"/>
  <c r="H118" i="31"/>
  <c r="H119" i="31" s="1"/>
  <c r="T116" i="31"/>
  <c r="T117" i="31" s="1"/>
  <c r="L116" i="31"/>
  <c r="L117" i="31" s="1"/>
  <c r="O114" i="31"/>
  <c r="O115" i="31" s="1"/>
  <c r="G114" i="31"/>
  <c r="G115" i="31" s="1"/>
  <c r="S112" i="31"/>
  <c r="S113" i="31" s="1"/>
  <c r="K112" i="31"/>
  <c r="K113" i="31" s="1"/>
  <c r="N110" i="31"/>
  <c r="N111" i="31" s="1"/>
  <c r="F110" i="31"/>
  <c r="R108" i="31"/>
  <c r="R109" i="31" s="1"/>
  <c r="J108" i="31"/>
  <c r="J109" i="31" s="1"/>
  <c r="F107" i="31"/>
  <c r="M106" i="31"/>
  <c r="M107" i="31" s="1"/>
  <c r="Q104" i="31"/>
  <c r="Q105" i="31" s="1"/>
  <c r="I104" i="31"/>
  <c r="I105" i="31" s="1"/>
  <c r="T102" i="31"/>
  <c r="T103" i="31" s="1"/>
  <c r="L102" i="31"/>
  <c r="L103" i="31" s="1"/>
  <c r="P100" i="31"/>
  <c r="P101" i="31" s="1"/>
  <c r="H100" i="31"/>
  <c r="H101" i="31" s="1"/>
  <c r="S98" i="31"/>
  <c r="S99" i="31" s="1"/>
  <c r="K98" i="31"/>
  <c r="K99" i="31" s="1"/>
  <c r="O96" i="31"/>
  <c r="O97" i="31" s="1"/>
  <c r="G96" i="31"/>
  <c r="G97" i="31" s="1"/>
  <c r="N94" i="31"/>
  <c r="N95" i="31" s="1"/>
  <c r="G94" i="31"/>
  <c r="G95" i="31" s="1"/>
  <c r="K338" i="31"/>
  <c r="K339" i="31" s="1"/>
  <c r="N314" i="31"/>
  <c r="N315" i="31" s="1"/>
  <c r="H298" i="31"/>
  <c r="H299" i="31" s="1"/>
  <c r="K286" i="31"/>
  <c r="K287" i="31" s="1"/>
  <c r="Q280" i="31"/>
  <c r="Q281" i="31" s="1"/>
  <c r="M270" i="31"/>
  <c r="M271" i="31" s="1"/>
  <c r="N266" i="31"/>
  <c r="N267" i="31" s="1"/>
  <c r="R262" i="31"/>
  <c r="R263" i="31" s="1"/>
  <c r="F259" i="31"/>
  <c r="G256" i="31"/>
  <c r="G257" i="31" s="1"/>
  <c r="K252" i="31"/>
  <c r="K253" i="31" s="1"/>
  <c r="N248" i="31"/>
  <c r="N249" i="31" s="1"/>
  <c r="T244" i="31"/>
  <c r="T245" i="31" s="1"/>
  <c r="O242" i="31"/>
  <c r="O243" i="31" s="1"/>
  <c r="M240" i="31"/>
  <c r="M241" i="31" s="1"/>
  <c r="I238" i="31"/>
  <c r="I239" i="31" s="1"/>
  <c r="T232" i="31"/>
  <c r="T233" i="31" s="1"/>
  <c r="P230" i="31"/>
  <c r="P231" i="31" s="1"/>
  <c r="N228" i="31"/>
  <c r="N229" i="31" s="1"/>
  <c r="M226" i="31"/>
  <c r="M227" i="31" s="1"/>
  <c r="L224" i="31"/>
  <c r="L225" i="31" s="1"/>
  <c r="O222" i="31"/>
  <c r="O223" i="31" s="1"/>
  <c r="R220" i="31"/>
  <c r="R221" i="31" s="1"/>
  <c r="F218" i="31"/>
  <c r="J216" i="31"/>
  <c r="J217" i="31" s="1"/>
  <c r="M214" i="31"/>
  <c r="M215" i="31" s="1"/>
  <c r="P212" i="31"/>
  <c r="P213" i="31" s="1"/>
  <c r="T210" i="31"/>
  <c r="T211" i="31" s="1"/>
  <c r="H208" i="31"/>
  <c r="H209" i="31" s="1"/>
  <c r="K206" i="31"/>
  <c r="K207" i="31" s="1"/>
  <c r="N204" i="31"/>
  <c r="N205" i="31" s="1"/>
  <c r="R202" i="31"/>
  <c r="R203" i="31" s="1"/>
  <c r="F200" i="31"/>
  <c r="I198" i="31"/>
  <c r="I199" i="31" s="1"/>
  <c r="L196" i="31"/>
  <c r="L197" i="31" s="1"/>
  <c r="R194" i="31"/>
  <c r="R195" i="31" s="1"/>
  <c r="G194" i="31"/>
  <c r="G195" i="31" s="1"/>
  <c r="M192" i="31"/>
  <c r="M193" i="31" s="1"/>
  <c r="T190" i="31"/>
  <c r="T191" i="31" s="1"/>
  <c r="J190" i="31"/>
  <c r="J191" i="31" s="1"/>
  <c r="F189" i="31"/>
  <c r="M188" i="31"/>
  <c r="M189" i="31" s="1"/>
  <c r="Q186" i="31"/>
  <c r="Q187" i="31" s="1"/>
  <c r="I186" i="31"/>
  <c r="I187" i="31" s="1"/>
  <c r="F185" i="31"/>
  <c r="M184" i="31"/>
  <c r="M185" i="31" s="1"/>
  <c r="F183" i="31"/>
  <c r="M182" i="31"/>
  <c r="M183" i="31" s="1"/>
  <c r="T180" i="31"/>
  <c r="T181" i="31" s="1"/>
  <c r="L180" i="31"/>
  <c r="L181" i="31" s="1"/>
  <c r="O178" i="31"/>
  <c r="O179" i="31" s="1"/>
  <c r="G178" i="31"/>
  <c r="G179" i="31" s="1"/>
  <c r="R176" i="31"/>
  <c r="R177" i="31" s="1"/>
  <c r="J176" i="31"/>
  <c r="J177" i="31" s="1"/>
  <c r="N174" i="31"/>
  <c r="N175" i="31" s="1"/>
  <c r="F174" i="31"/>
  <c r="R172" i="31"/>
  <c r="R173" i="31" s="1"/>
  <c r="J172" i="31"/>
  <c r="J173" i="31" s="1"/>
  <c r="F171" i="31"/>
  <c r="M170" i="31"/>
  <c r="M171" i="31" s="1"/>
  <c r="P168" i="31"/>
  <c r="P169" i="31" s="1"/>
  <c r="H168" i="31"/>
  <c r="H169" i="31" s="1"/>
  <c r="T166" i="31"/>
  <c r="T167" i="31" s="1"/>
  <c r="L166" i="31"/>
  <c r="L167" i="31" s="1"/>
  <c r="P164" i="31"/>
  <c r="P165" i="31" s="1"/>
  <c r="H164" i="31"/>
  <c r="H165" i="31" s="1"/>
  <c r="S162" i="31"/>
  <c r="S163" i="31" s="1"/>
  <c r="K162" i="31"/>
  <c r="K163" i="31" s="1"/>
  <c r="N160" i="31"/>
  <c r="N161" i="31" s="1"/>
  <c r="F160" i="31"/>
  <c r="R158" i="31"/>
  <c r="R159" i="31" s="1"/>
  <c r="J158" i="31"/>
  <c r="J159" i="31" s="1"/>
  <c r="N156" i="31"/>
  <c r="N157" i="31" s="1"/>
  <c r="F156" i="31"/>
  <c r="Q154" i="31"/>
  <c r="Q155" i="31" s="1"/>
  <c r="I154" i="31"/>
  <c r="I155" i="31" s="1"/>
  <c r="T152" i="31"/>
  <c r="T153" i="31" s="1"/>
  <c r="L152" i="31"/>
  <c r="L153" i="31" s="1"/>
  <c r="P150" i="31"/>
  <c r="P151" i="31" s="1"/>
  <c r="H150" i="31"/>
  <c r="H151" i="31" s="1"/>
  <c r="T148" i="31"/>
  <c r="T149" i="31" s="1"/>
  <c r="L148" i="31"/>
  <c r="L149" i="31" s="1"/>
  <c r="O146" i="31"/>
  <c r="O147" i="31" s="1"/>
  <c r="G146" i="31"/>
  <c r="G147" i="31" s="1"/>
  <c r="R144" i="31"/>
  <c r="R145" i="31" s="1"/>
  <c r="J144" i="31"/>
  <c r="J145" i="31" s="1"/>
  <c r="N142" i="31"/>
  <c r="N143" i="31" s="1"/>
  <c r="F142" i="31"/>
  <c r="R140" i="31"/>
  <c r="R141" i="31" s="1"/>
  <c r="J140" i="31"/>
  <c r="J141" i="31" s="1"/>
  <c r="Q138" i="31"/>
  <c r="Q139" i="31" s="1"/>
  <c r="I138" i="31"/>
  <c r="I139" i="31" s="1"/>
  <c r="S134" i="31"/>
  <c r="S135" i="31" s="1"/>
  <c r="K134" i="31"/>
  <c r="K135" i="31" s="1"/>
  <c r="O132" i="31"/>
  <c r="O133" i="31" s="1"/>
  <c r="G132" i="31"/>
  <c r="G133" i="31" s="1"/>
  <c r="R130" i="31"/>
  <c r="R131" i="31" s="1"/>
  <c r="J130" i="31"/>
  <c r="J131" i="31" s="1"/>
  <c r="N128" i="31"/>
  <c r="N129" i="31" s="1"/>
  <c r="F128" i="31"/>
  <c r="Q126" i="31"/>
  <c r="Q127" i="31" s="1"/>
  <c r="R334" i="31"/>
  <c r="R335" i="31" s="1"/>
  <c r="Q296" i="31"/>
  <c r="Q297" i="31" s="1"/>
  <c r="I286" i="31"/>
  <c r="I287" i="31" s="1"/>
  <c r="N280" i="31"/>
  <c r="N281" i="31" s="1"/>
  <c r="J270" i="31"/>
  <c r="J271" i="31" s="1"/>
  <c r="M266" i="31"/>
  <c r="M267" i="31" s="1"/>
  <c r="Q262" i="31"/>
  <c r="Q263" i="31" s="1"/>
  <c r="T258" i="31"/>
  <c r="T259" i="31" s="1"/>
  <c r="F256" i="31"/>
  <c r="J252" i="31"/>
  <c r="J253" i="31" s="1"/>
  <c r="M248" i="31"/>
  <c r="M249" i="31" s="1"/>
  <c r="S244" i="31"/>
  <c r="S245" i="31" s="1"/>
  <c r="N242" i="31"/>
  <c r="N243" i="31" s="1"/>
  <c r="L240" i="31"/>
  <c r="L241" i="31" s="1"/>
  <c r="H238" i="31"/>
  <c r="H239" i="31" s="1"/>
  <c r="F235" i="31"/>
  <c r="S232" i="31"/>
  <c r="S233" i="31" s="1"/>
  <c r="O230" i="31"/>
  <c r="O231" i="31" s="1"/>
  <c r="M228" i="31"/>
  <c r="M229" i="31" s="1"/>
  <c r="L226" i="31"/>
  <c r="L227" i="31" s="1"/>
  <c r="K224" i="31"/>
  <c r="K225" i="31" s="1"/>
  <c r="N222" i="31"/>
  <c r="N223" i="31" s="1"/>
  <c r="Q220" i="31"/>
  <c r="Q221" i="31" s="1"/>
  <c r="F219" i="31"/>
  <c r="I216" i="31"/>
  <c r="I217" i="31" s="1"/>
  <c r="L214" i="31"/>
  <c r="L215" i="31" s="1"/>
  <c r="O212" i="31"/>
  <c r="O213" i="31" s="1"/>
  <c r="S210" i="31"/>
  <c r="S211" i="31" s="1"/>
  <c r="G208" i="31"/>
  <c r="G209" i="31" s="1"/>
  <c r="J206" i="31"/>
  <c r="J207" i="31" s="1"/>
  <c r="M204" i="31"/>
  <c r="M205" i="31" s="1"/>
  <c r="Q202" i="31"/>
  <c r="Q203" i="31" s="1"/>
  <c r="F201" i="31"/>
  <c r="H198" i="31"/>
  <c r="H199" i="31" s="1"/>
  <c r="K196" i="31"/>
  <c r="K197" i="31" s="1"/>
  <c r="Q194" i="31"/>
  <c r="Q195" i="31" s="1"/>
  <c r="L192" i="31"/>
  <c r="L193" i="31" s="1"/>
  <c r="R190" i="31"/>
  <c r="R191" i="31" s="1"/>
  <c r="I190" i="31"/>
  <c r="I191" i="31" s="1"/>
  <c r="T188" i="31"/>
  <c r="T189" i="31" s="1"/>
  <c r="L188" i="31"/>
  <c r="L189" i="31" s="1"/>
  <c r="P186" i="31"/>
  <c r="P187" i="31" s="1"/>
  <c r="H186" i="31"/>
  <c r="H187" i="31" s="1"/>
  <c r="T184" i="31"/>
  <c r="T185" i="31" s="1"/>
  <c r="L184" i="31"/>
  <c r="L185" i="31" s="1"/>
  <c r="T182" i="31"/>
  <c r="T183" i="31" s="1"/>
  <c r="L182" i="31"/>
  <c r="L183" i="31" s="1"/>
  <c r="S180" i="31"/>
  <c r="S181" i="31" s="1"/>
  <c r="K180" i="31"/>
  <c r="K181" i="31" s="1"/>
  <c r="N178" i="31"/>
  <c r="N179" i="31" s="1"/>
  <c r="F178" i="31"/>
  <c r="Q176" i="31"/>
  <c r="Q177" i="31" s="1"/>
  <c r="I176" i="31"/>
  <c r="I177" i="31" s="1"/>
  <c r="F175" i="31"/>
  <c r="M174" i="31"/>
  <c r="M175" i="31" s="1"/>
  <c r="Q172" i="31"/>
  <c r="Q173" i="31" s="1"/>
  <c r="I172" i="31"/>
  <c r="I173" i="31" s="1"/>
  <c r="T170" i="31"/>
  <c r="T171" i="31" s="1"/>
  <c r="L170" i="31"/>
  <c r="L171" i="31" s="1"/>
  <c r="O168" i="31"/>
  <c r="O169" i="31" s="1"/>
  <c r="G168" i="31"/>
  <c r="G169" i="31" s="1"/>
  <c r="S166" i="31"/>
  <c r="S167" i="31" s="1"/>
  <c r="K166" i="31"/>
  <c r="K167" i="31" s="1"/>
  <c r="O164" i="31"/>
  <c r="O165" i="31" s="1"/>
  <c r="G164" i="31"/>
  <c r="G165" i="31" s="1"/>
  <c r="R162" i="31"/>
  <c r="R163" i="31" s="1"/>
  <c r="J162" i="31"/>
  <c r="J163" i="31" s="1"/>
  <c r="F161" i="31"/>
  <c r="M160" i="31"/>
  <c r="M161" i="31" s="1"/>
  <c r="Q158" i="31"/>
  <c r="Q159" i="31" s="1"/>
  <c r="I158" i="31"/>
  <c r="I159" i="31" s="1"/>
  <c r="F157" i="31"/>
  <c r="M156" i="31"/>
  <c r="M157" i="31" s="1"/>
  <c r="P154" i="31"/>
  <c r="P155" i="31" s="1"/>
  <c r="H154" i="31"/>
  <c r="H155" i="31" s="1"/>
  <c r="S152" i="31"/>
  <c r="S153" i="31" s="1"/>
  <c r="K152" i="31"/>
  <c r="K153" i="31" s="1"/>
  <c r="O150" i="31"/>
  <c r="O151" i="31" s="1"/>
  <c r="G150" i="31"/>
  <c r="G151" i="31" s="1"/>
  <c r="S148" i="31"/>
  <c r="S149" i="31" s="1"/>
  <c r="K148" i="31"/>
  <c r="K149" i="31" s="1"/>
  <c r="N146" i="31"/>
  <c r="N147" i="31" s="1"/>
  <c r="F146" i="31"/>
  <c r="Q144" i="31"/>
  <c r="Q145" i="31" s="1"/>
  <c r="I144" i="31"/>
  <c r="I145" i="31" s="1"/>
  <c r="F143" i="31"/>
  <c r="M142" i="31"/>
  <c r="M143" i="31" s="1"/>
  <c r="Q140" i="31"/>
  <c r="Q141" i="31" s="1"/>
  <c r="I140" i="31"/>
  <c r="I141" i="31" s="1"/>
  <c r="P138" i="31"/>
  <c r="P139" i="31" s="1"/>
  <c r="H138" i="31"/>
  <c r="H139" i="31" s="1"/>
  <c r="R134" i="31"/>
  <c r="R135" i="31" s="1"/>
  <c r="J134" i="31"/>
  <c r="J135" i="31" s="1"/>
  <c r="N132" i="31"/>
  <c r="N133" i="31" s="1"/>
  <c r="F132" i="31"/>
  <c r="Q130" i="31"/>
  <c r="Q131" i="31" s="1"/>
  <c r="I130" i="31"/>
  <c r="I131" i="31" s="1"/>
  <c r="F129" i="31"/>
  <c r="M128" i="31"/>
  <c r="M129" i="31" s="1"/>
  <c r="P126" i="31"/>
  <c r="P127" i="31" s="1"/>
  <c r="H126" i="31"/>
  <c r="H127" i="31" s="1"/>
  <c r="T124" i="31"/>
  <c r="T125" i="31" s="1"/>
  <c r="L124" i="31"/>
  <c r="L125" i="31" s="1"/>
  <c r="O122" i="31"/>
  <c r="O123" i="31" s="1"/>
  <c r="G122" i="31"/>
  <c r="G123" i="31" s="1"/>
  <c r="S120" i="31"/>
  <c r="S121" i="31" s="1"/>
  <c r="K120" i="31"/>
  <c r="K121" i="31" s="1"/>
  <c r="N118" i="31"/>
  <c r="N119" i="31" s="1"/>
  <c r="F118" i="31"/>
  <c r="R116" i="31"/>
  <c r="R117" i="31" s="1"/>
  <c r="J116" i="31"/>
  <c r="J117" i="31" s="1"/>
  <c r="F115" i="31"/>
  <c r="M114" i="31"/>
  <c r="M115" i="31" s="1"/>
  <c r="Q112" i="31"/>
  <c r="Q113" i="31" s="1"/>
  <c r="I112" i="31"/>
  <c r="I113" i="31" s="1"/>
  <c r="T110" i="31"/>
  <c r="T111" i="31" s="1"/>
  <c r="L110" i="31"/>
  <c r="L111" i="31" s="1"/>
  <c r="P108" i="31"/>
  <c r="P109" i="31" s="1"/>
  <c r="H108" i="31"/>
  <c r="H109" i="31" s="1"/>
  <c r="S106" i="31"/>
  <c r="S107" i="31" s="1"/>
  <c r="K106" i="31"/>
  <c r="K107" i="31" s="1"/>
  <c r="O104" i="31"/>
  <c r="O105" i="31" s="1"/>
  <c r="G104" i="31"/>
  <c r="G105" i="31" s="1"/>
  <c r="R102" i="31"/>
  <c r="R103" i="31" s="1"/>
  <c r="J102" i="31"/>
  <c r="J103" i="31" s="1"/>
  <c r="N100" i="31"/>
  <c r="N101" i="31" s="1"/>
  <c r="F100" i="31"/>
  <c r="Q98" i="31"/>
  <c r="Q99" i="31" s="1"/>
  <c r="I98" i="31"/>
  <c r="I99" i="31" s="1"/>
  <c r="F97" i="31"/>
  <c r="M96" i="31"/>
  <c r="M97" i="31" s="1"/>
  <c r="T94" i="31"/>
  <c r="T95" i="31" s="1"/>
  <c r="L94" i="31"/>
  <c r="L95" i="31" s="1"/>
  <c r="F95" i="31"/>
  <c r="H392" i="31"/>
  <c r="H393" i="31" s="1"/>
  <c r="P334" i="31"/>
  <c r="P335" i="31" s="1"/>
  <c r="S308" i="31"/>
  <c r="S309" i="31" s="1"/>
  <c r="K294" i="31"/>
  <c r="K295" i="31" s="1"/>
  <c r="G286" i="31"/>
  <c r="G287" i="31" s="1"/>
  <c r="F279" i="31"/>
  <c r="I274" i="31"/>
  <c r="I275" i="31" s="1"/>
  <c r="I262" i="31"/>
  <c r="I263" i="31" s="1"/>
  <c r="L258" i="31"/>
  <c r="L259" i="31" s="1"/>
  <c r="P254" i="31"/>
  <c r="P255" i="31" s="1"/>
  <c r="S250" i="31"/>
  <c r="S251" i="31" s="1"/>
  <c r="M244" i="31"/>
  <c r="M245" i="31" s="1"/>
  <c r="J242" i="31"/>
  <c r="J243" i="31" s="1"/>
  <c r="F240" i="31"/>
  <c r="T236" i="31"/>
  <c r="T237" i="31" s="1"/>
  <c r="Q234" i="31"/>
  <c r="Q235" i="31" s="1"/>
  <c r="M232" i="31"/>
  <c r="M233" i="31" s="1"/>
  <c r="I230" i="31"/>
  <c r="I231" i="31" s="1"/>
  <c r="I228" i="31"/>
  <c r="I229" i="31" s="1"/>
  <c r="H226" i="31"/>
  <c r="H227" i="31" s="1"/>
  <c r="G224" i="31"/>
  <c r="G225" i="31" s="1"/>
  <c r="J222" i="31"/>
  <c r="J223" i="31" s="1"/>
  <c r="M220" i="31"/>
  <c r="M221" i="31" s="1"/>
  <c r="Q218" i="31"/>
  <c r="Q219" i="31" s="1"/>
  <c r="F217" i="31"/>
  <c r="H214" i="31"/>
  <c r="H215" i="31" s="1"/>
  <c r="K212" i="31"/>
  <c r="K213" i="31" s="1"/>
  <c r="O210" i="31"/>
  <c r="O211" i="31" s="1"/>
  <c r="S208" i="31"/>
  <c r="S209" i="31" s="1"/>
  <c r="F206" i="31"/>
  <c r="I204" i="31"/>
  <c r="I205" i="31" s="1"/>
  <c r="M202" i="31"/>
  <c r="M203" i="31" s="1"/>
  <c r="Q200" i="31"/>
  <c r="Q201" i="31" s="1"/>
  <c r="T198" i="31"/>
  <c r="T199" i="31" s="1"/>
  <c r="G196" i="31"/>
  <c r="G197" i="31" s="1"/>
  <c r="P194" i="31"/>
  <c r="P195" i="31" s="1"/>
  <c r="K192" i="31"/>
  <c r="K193" i="31" s="1"/>
  <c r="Q190" i="31"/>
  <c r="Q191" i="31" s="1"/>
  <c r="H190" i="31"/>
  <c r="H191" i="31" s="1"/>
  <c r="S188" i="31"/>
  <c r="S189" i="31" s="1"/>
  <c r="K188" i="31"/>
  <c r="K189" i="31" s="1"/>
  <c r="O186" i="31"/>
  <c r="O187" i="31" s="1"/>
  <c r="G186" i="31"/>
  <c r="G187" i="31" s="1"/>
  <c r="S184" i="31"/>
  <c r="S185" i="31" s="1"/>
  <c r="K184" i="31"/>
  <c r="K185" i="31" s="1"/>
  <c r="S182" i="31"/>
  <c r="S183" i="31" s="1"/>
  <c r="K182" i="31"/>
  <c r="K183" i="31" s="1"/>
  <c r="R180" i="31"/>
  <c r="R181" i="31" s="1"/>
  <c r="J180" i="31"/>
  <c r="J181" i="31" s="1"/>
  <c r="F179" i="31"/>
  <c r="M178" i="31"/>
  <c r="M179" i="31" s="1"/>
  <c r="P176" i="31"/>
  <c r="P177" i="31" s="1"/>
  <c r="H176" i="31"/>
  <c r="H177" i="31" s="1"/>
  <c r="T174" i="31"/>
  <c r="T175" i="31" s="1"/>
  <c r="L174" i="31"/>
  <c r="L175" i="31" s="1"/>
  <c r="P172" i="31"/>
  <c r="P173" i="31" s="1"/>
  <c r="H172" i="31"/>
  <c r="H173" i="31" s="1"/>
  <c r="S170" i="31"/>
  <c r="S171" i="31" s="1"/>
  <c r="K170" i="31"/>
  <c r="K171" i="31" s="1"/>
  <c r="N168" i="31"/>
  <c r="N169" i="31" s="1"/>
  <c r="F168" i="31"/>
  <c r="R166" i="31"/>
  <c r="R167" i="31" s="1"/>
  <c r="J166" i="31"/>
  <c r="J167" i="31" s="1"/>
  <c r="N164" i="31"/>
  <c r="N165" i="31" s="1"/>
  <c r="F164" i="31"/>
  <c r="Q162" i="31"/>
  <c r="Q163" i="31" s="1"/>
  <c r="I162" i="31"/>
  <c r="I163" i="31" s="1"/>
  <c r="T160" i="31"/>
  <c r="T161" i="31" s="1"/>
  <c r="L160" i="31"/>
  <c r="L161" i="31" s="1"/>
  <c r="P158" i="31"/>
  <c r="P159" i="31" s="1"/>
  <c r="H158" i="31"/>
  <c r="H159" i="31" s="1"/>
  <c r="T156" i="31"/>
  <c r="T157" i="31" s="1"/>
  <c r="L156" i="31"/>
  <c r="L157" i="31" s="1"/>
  <c r="O154" i="31"/>
  <c r="O155" i="31" s="1"/>
  <c r="G154" i="31"/>
  <c r="G155" i="31" s="1"/>
  <c r="R152" i="31"/>
  <c r="R153" i="31" s="1"/>
  <c r="J152" i="31"/>
  <c r="J153" i="31" s="1"/>
  <c r="N150" i="31"/>
  <c r="N151" i="31" s="1"/>
  <c r="F150" i="31"/>
  <c r="R148" i="31"/>
  <c r="R149" i="31" s="1"/>
  <c r="J148" i="31"/>
  <c r="J149" i="31" s="1"/>
  <c r="F147" i="31"/>
  <c r="M146" i="31"/>
  <c r="M147" i="31" s="1"/>
  <c r="P144" i="31"/>
  <c r="P145" i="31" s="1"/>
  <c r="H144" i="31"/>
  <c r="H145" i="31" s="1"/>
  <c r="T142" i="31"/>
  <c r="T143" i="31" s="1"/>
  <c r="L142" i="31"/>
  <c r="L143" i="31" s="1"/>
  <c r="P140" i="31"/>
  <c r="P141" i="31" s="1"/>
  <c r="H140" i="31"/>
  <c r="H141" i="31" s="1"/>
  <c r="O138" i="31"/>
  <c r="O139" i="31" s="1"/>
  <c r="F138" i="31"/>
  <c r="Q134" i="31"/>
  <c r="Q135" i="31" s="1"/>
  <c r="I134" i="31"/>
  <c r="I135" i="31" s="1"/>
  <c r="F133" i="31"/>
  <c r="M132" i="31"/>
  <c r="M133" i="31" s="1"/>
  <c r="P130" i="31"/>
  <c r="P131" i="31" s="1"/>
  <c r="H130" i="31"/>
  <c r="H131" i="31" s="1"/>
  <c r="T128" i="31"/>
  <c r="T129" i="31" s="1"/>
  <c r="L128" i="31"/>
  <c r="L129" i="31" s="1"/>
  <c r="O126" i="31"/>
  <c r="O127" i="31" s="1"/>
  <c r="G126" i="31"/>
  <c r="G127" i="31" s="1"/>
  <c r="Q372" i="31"/>
  <c r="Q373" i="31" s="1"/>
  <c r="M304" i="31"/>
  <c r="M305" i="31" s="1"/>
  <c r="O292" i="31"/>
  <c r="O293" i="31" s="1"/>
  <c r="I278" i="31"/>
  <c r="I279" i="31" s="1"/>
  <c r="R272" i="31"/>
  <c r="R273" i="31" s="1"/>
  <c r="S268" i="31"/>
  <c r="S269" i="31" s="1"/>
  <c r="P264" i="31"/>
  <c r="P265" i="31" s="1"/>
  <c r="T260" i="31"/>
  <c r="T261" i="31" s="1"/>
  <c r="I254" i="31"/>
  <c r="I255" i="31" s="1"/>
  <c r="L250" i="31"/>
  <c r="L251" i="31" s="1"/>
  <c r="P246" i="31"/>
  <c r="P247" i="31" s="1"/>
  <c r="J244" i="31"/>
  <c r="J245" i="31" s="1"/>
  <c r="S238" i="31"/>
  <c r="S239" i="31" s="1"/>
  <c r="Q236" i="31"/>
  <c r="Q237" i="31" s="1"/>
  <c r="L234" i="31"/>
  <c r="L235" i="31" s="1"/>
  <c r="H232" i="31"/>
  <c r="H233" i="31" s="1"/>
  <c r="F230" i="31"/>
  <c r="F228" i="31"/>
  <c r="F226" i="31"/>
  <c r="T224" i="31"/>
  <c r="T225" i="31" s="1"/>
  <c r="G222" i="31"/>
  <c r="G223" i="31" s="1"/>
  <c r="J220" i="31"/>
  <c r="J221" i="31" s="1"/>
  <c r="N218" i="31"/>
  <c r="N219" i="31" s="1"/>
  <c r="R216" i="31"/>
  <c r="R217" i="31" s="1"/>
  <c r="F215" i="31"/>
  <c r="H212" i="31"/>
  <c r="H213" i="31" s="1"/>
  <c r="L210" i="31"/>
  <c r="L211" i="31" s="1"/>
  <c r="P208" i="31"/>
  <c r="P209" i="31" s="1"/>
  <c r="S206" i="31"/>
  <c r="S207" i="31" s="1"/>
  <c r="F204" i="31"/>
  <c r="J202" i="31"/>
  <c r="J203" i="31" s="1"/>
  <c r="N200" i="31"/>
  <c r="N201" i="31" s="1"/>
  <c r="Q198" i="31"/>
  <c r="Q199" i="31" s="1"/>
  <c r="T196" i="31"/>
  <c r="T197" i="31" s="1"/>
  <c r="K194" i="31"/>
  <c r="K195" i="31" s="1"/>
  <c r="T192" i="31"/>
  <c r="T193" i="31" s="1"/>
  <c r="F192" i="31"/>
  <c r="O190" i="31"/>
  <c r="O191" i="31" s="1"/>
  <c r="F190" i="31"/>
  <c r="Q188" i="31"/>
  <c r="Q189" i="31" s="1"/>
  <c r="I188" i="31"/>
  <c r="I189" i="31" s="1"/>
  <c r="F187" i="31"/>
  <c r="M186" i="31"/>
  <c r="M187" i="31" s="1"/>
  <c r="Q184" i="31"/>
  <c r="Q185" i="31" s="1"/>
  <c r="I184" i="31"/>
  <c r="I185" i="31" s="1"/>
  <c r="Q182" i="31"/>
  <c r="Q183" i="31" s="1"/>
  <c r="I182" i="31"/>
  <c r="I183" i="31" s="1"/>
  <c r="P180" i="31"/>
  <c r="P181" i="31" s="1"/>
  <c r="H180" i="31"/>
  <c r="H181" i="31" s="1"/>
  <c r="S178" i="31"/>
  <c r="S179" i="31" s="1"/>
  <c r="K178" i="31"/>
  <c r="K179" i="31" s="1"/>
  <c r="N176" i="31"/>
  <c r="N177" i="31" s="1"/>
  <c r="F176" i="31"/>
  <c r="R174" i="31"/>
  <c r="R175" i="31" s="1"/>
  <c r="J174" i="31"/>
  <c r="J175" i="31" s="1"/>
  <c r="N172" i="31"/>
  <c r="N173" i="31" s="1"/>
  <c r="F172" i="31"/>
  <c r="Q170" i="31"/>
  <c r="Q171" i="31" s="1"/>
  <c r="I170" i="31"/>
  <c r="I171" i="31" s="1"/>
  <c r="T168" i="31"/>
  <c r="T169" i="31" s="1"/>
  <c r="L168" i="31"/>
  <c r="L169" i="31" s="1"/>
  <c r="P166" i="31"/>
  <c r="P167" i="31" s="1"/>
  <c r="H166" i="31"/>
  <c r="H167" i="31" s="1"/>
  <c r="T164" i="31"/>
  <c r="T165" i="31" s="1"/>
  <c r="L164" i="31"/>
  <c r="L165" i="31" s="1"/>
  <c r="O162" i="31"/>
  <c r="O163" i="31" s="1"/>
  <c r="G162" i="31"/>
  <c r="G163" i="31" s="1"/>
  <c r="R160" i="31"/>
  <c r="R161" i="31" s="1"/>
  <c r="J160" i="31"/>
  <c r="J161" i="31" s="1"/>
  <c r="N158" i="31"/>
  <c r="N159" i="31" s="1"/>
  <c r="F158" i="31"/>
  <c r="R156" i="31"/>
  <c r="R157" i="31" s="1"/>
  <c r="J156" i="31"/>
  <c r="J157" i="31" s="1"/>
  <c r="F155" i="31"/>
  <c r="M154" i="31"/>
  <c r="M155" i="31" s="1"/>
  <c r="P152" i="31"/>
  <c r="P153" i="31" s="1"/>
  <c r="H152" i="31"/>
  <c r="H153" i="31" s="1"/>
  <c r="T150" i="31"/>
  <c r="T151" i="31" s="1"/>
  <c r="L150" i="31"/>
  <c r="L151" i="31" s="1"/>
  <c r="P148" i="31"/>
  <c r="P149" i="31" s="1"/>
  <c r="H148" i="31"/>
  <c r="H149" i="31" s="1"/>
  <c r="S146" i="31"/>
  <c r="S147" i="31" s="1"/>
  <c r="K146" i="31"/>
  <c r="K147" i="31" s="1"/>
  <c r="N144" i="31"/>
  <c r="N145" i="31" s="1"/>
  <c r="F144" i="31"/>
  <c r="R142" i="31"/>
  <c r="R143" i="31" s="1"/>
  <c r="J142" i="31"/>
  <c r="J143" i="31" s="1"/>
  <c r="N140" i="31"/>
  <c r="N141" i="31" s="1"/>
  <c r="F140" i="31"/>
  <c r="M138" i="31"/>
  <c r="M139" i="31" s="1"/>
  <c r="O134" i="31"/>
  <c r="O135" i="31" s="1"/>
  <c r="G134" i="31"/>
  <c r="G135" i="31" s="1"/>
  <c r="S132" i="31"/>
  <c r="S133" i="31" s="1"/>
  <c r="K132" i="31"/>
  <c r="K133" i="31" s="1"/>
  <c r="N130" i="31"/>
  <c r="N131" i="31" s="1"/>
  <c r="F130" i="31"/>
  <c r="R128" i="31"/>
  <c r="R129" i="31" s="1"/>
  <c r="J128" i="31"/>
  <c r="J129" i="31" s="1"/>
  <c r="F127" i="31"/>
  <c r="M126" i="31"/>
  <c r="M127" i="31" s="1"/>
  <c r="Q124" i="31"/>
  <c r="Q125" i="31" s="1"/>
  <c r="I124" i="31"/>
  <c r="I125" i="31" s="1"/>
  <c r="T122" i="31"/>
  <c r="T123" i="31" s="1"/>
  <c r="L122" i="31"/>
  <c r="L123" i="31" s="1"/>
  <c r="P120" i="31"/>
  <c r="P121" i="31" s="1"/>
  <c r="H120" i="31"/>
  <c r="H121" i="31" s="1"/>
  <c r="S118" i="31"/>
  <c r="S119" i="31" s="1"/>
  <c r="K118" i="31"/>
  <c r="K119" i="31" s="1"/>
  <c r="O116" i="31"/>
  <c r="O117" i="31" s="1"/>
  <c r="G116" i="31"/>
  <c r="G117" i="31" s="1"/>
  <c r="R114" i="31"/>
  <c r="R115" i="31" s="1"/>
  <c r="J114" i="31"/>
  <c r="J115" i="31" s="1"/>
  <c r="N112" i="31"/>
  <c r="N113" i="31" s="1"/>
  <c r="F112" i="31"/>
  <c r="Q110" i="31"/>
  <c r="Q111" i="31" s="1"/>
  <c r="I110" i="31"/>
  <c r="I111" i="31" s="1"/>
  <c r="F109" i="31"/>
  <c r="M108" i="31"/>
  <c r="M109" i="31" s="1"/>
  <c r="P106" i="31"/>
  <c r="P107" i="31" s="1"/>
  <c r="H106" i="31"/>
  <c r="H107" i="31" s="1"/>
  <c r="T104" i="31"/>
  <c r="T105" i="31" s="1"/>
  <c r="L104" i="31"/>
  <c r="L105" i="31" s="1"/>
  <c r="O102" i="31"/>
  <c r="O103" i="31" s="1"/>
  <c r="G102" i="31"/>
  <c r="G103" i="31" s="1"/>
  <c r="S100" i="31"/>
  <c r="S101" i="31" s="1"/>
  <c r="K100" i="31"/>
  <c r="K101" i="31" s="1"/>
  <c r="N98" i="31"/>
  <c r="N99" i="31" s="1"/>
  <c r="F98" i="31"/>
  <c r="R96" i="31"/>
  <c r="R97" i="31" s="1"/>
  <c r="J96" i="31"/>
  <c r="J97" i="31" s="1"/>
  <c r="Q94" i="31"/>
  <c r="Q95" i="31" s="1"/>
  <c r="I94" i="31"/>
  <c r="I95" i="31" s="1"/>
  <c r="O318" i="31"/>
  <c r="O319" i="31" s="1"/>
  <c r="F269" i="31"/>
  <c r="K260" i="31"/>
  <c r="K261" i="31" s="1"/>
  <c r="K250" i="31"/>
  <c r="K251" i="31" s="1"/>
  <c r="G242" i="31"/>
  <c r="G243" i="31" s="1"/>
  <c r="J236" i="31"/>
  <c r="J237" i="31" s="1"/>
  <c r="F221" i="31"/>
  <c r="Q216" i="31"/>
  <c r="Q217" i="31" s="1"/>
  <c r="J212" i="31"/>
  <c r="J213" i="31" s="1"/>
  <c r="K208" i="31"/>
  <c r="K209" i="31" s="1"/>
  <c r="S198" i="31"/>
  <c r="S199" i="31" s="1"/>
  <c r="R188" i="31"/>
  <c r="R189" i="31" s="1"/>
  <c r="S186" i="31"/>
  <c r="S187" i="31" s="1"/>
  <c r="P184" i="31"/>
  <c r="P185" i="31" s="1"/>
  <c r="J182" i="31"/>
  <c r="J183" i="31" s="1"/>
  <c r="R178" i="31"/>
  <c r="R179" i="31" s="1"/>
  <c r="O176" i="31"/>
  <c r="O177" i="31" s="1"/>
  <c r="P174" i="31"/>
  <c r="P175" i="31" s="1"/>
  <c r="M172" i="31"/>
  <c r="M173" i="31" s="1"/>
  <c r="J170" i="31"/>
  <c r="J171" i="31" s="1"/>
  <c r="J168" i="31"/>
  <c r="J169" i="31" s="1"/>
  <c r="G166" i="31"/>
  <c r="G167" i="31" s="1"/>
  <c r="F159" i="31"/>
  <c r="S156" i="31"/>
  <c r="S157" i="31" s="1"/>
  <c r="S154" i="31"/>
  <c r="S155" i="31" s="1"/>
  <c r="O152" i="31"/>
  <c r="O153" i="31" s="1"/>
  <c r="M150" i="31"/>
  <c r="M151" i="31" s="1"/>
  <c r="N148" i="31"/>
  <c r="N149" i="31" s="1"/>
  <c r="J146" i="31"/>
  <c r="J147" i="31" s="1"/>
  <c r="G144" i="31"/>
  <c r="G145" i="31" s="1"/>
  <c r="H142" i="31"/>
  <c r="H143" i="31" s="1"/>
  <c r="T138" i="31"/>
  <c r="T139" i="31" s="1"/>
  <c r="P134" i="31"/>
  <c r="P135" i="31" s="1"/>
  <c r="Q132" i="31"/>
  <c r="Q133" i="31" s="1"/>
  <c r="M130" i="31"/>
  <c r="M131" i="31" s="1"/>
  <c r="K128" i="31"/>
  <c r="K129" i="31" s="1"/>
  <c r="K126" i="31"/>
  <c r="K127" i="31" s="1"/>
  <c r="P124" i="31"/>
  <c r="P125" i="31" s="1"/>
  <c r="J122" i="31"/>
  <c r="J123" i="31" s="1"/>
  <c r="Q120" i="31"/>
  <c r="Q121" i="31" s="1"/>
  <c r="J118" i="31"/>
  <c r="J119" i="31" s="1"/>
  <c r="Q116" i="31"/>
  <c r="Q117" i="31" s="1"/>
  <c r="K114" i="31"/>
  <c r="K115" i="31" s="1"/>
  <c r="R112" i="31"/>
  <c r="R113" i="31" s="1"/>
  <c r="K110" i="31"/>
  <c r="K111" i="31" s="1"/>
  <c r="S108" i="31"/>
  <c r="S109" i="31" s="1"/>
  <c r="F108" i="31"/>
  <c r="L106" i="31"/>
  <c r="L107" i="31" s="1"/>
  <c r="S104" i="31"/>
  <c r="S105" i="31" s="1"/>
  <c r="F104" i="31"/>
  <c r="M102" i="31"/>
  <c r="M103" i="31" s="1"/>
  <c r="T100" i="31"/>
  <c r="T101" i="31" s="1"/>
  <c r="G100" i="31"/>
  <c r="G101" i="31" s="1"/>
  <c r="M98" i="31"/>
  <c r="M99" i="31" s="1"/>
  <c r="T96" i="31"/>
  <c r="T97" i="31" s="1"/>
  <c r="H96" i="31"/>
  <c r="H97" i="31" s="1"/>
  <c r="J94" i="31"/>
  <c r="J95" i="31" s="1"/>
  <c r="G258" i="31"/>
  <c r="G259" i="31" s="1"/>
  <c r="F249" i="31"/>
  <c r="N234" i="31"/>
  <c r="N235" i="31" s="1"/>
  <c r="Q228" i="31"/>
  <c r="Q229" i="31" s="1"/>
  <c r="R308" i="31"/>
  <c r="R309" i="31" s="1"/>
  <c r="I282" i="31"/>
  <c r="I283" i="31" s="1"/>
  <c r="R268" i="31"/>
  <c r="R269" i="31" s="1"/>
  <c r="O302" i="31"/>
  <c r="O303" i="31" s="1"/>
  <c r="M278" i="31"/>
  <c r="M279" i="31" s="1"/>
  <c r="F268" i="31"/>
  <c r="R246" i="31"/>
  <c r="R247" i="31" s="1"/>
  <c r="P240" i="31"/>
  <c r="P241" i="31" s="1"/>
  <c r="K234" i="31"/>
  <c r="K235" i="31" s="1"/>
  <c r="H228" i="31"/>
  <c r="H229" i="31" s="1"/>
  <c r="O224" i="31"/>
  <c r="O225" i="31" s="1"/>
  <c r="I220" i="31"/>
  <c r="I221" i="31" s="1"/>
  <c r="R206" i="31"/>
  <c r="R207" i="31" s="1"/>
  <c r="L202" i="31"/>
  <c r="L203" i="31" s="1"/>
  <c r="L198" i="31"/>
  <c r="L199" i="31" s="1"/>
  <c r="J194" i="31"/>
  <c r="J195" i="31" s="1"/>
  <c r="P190" i="31"/>
  <c r="P191" i="31" s="1"/>
  <c r="O188" i="31"/>
  <c r="O189" i="31" s="1"/>
  <c r="L186" i="31"/>
  <c r="L187" i="31" s="1"/>
  <c r="J184" i="31"/>
  <c r="J185" i="31" s="1"/>
  <c r="G182" i="31"/>
  <c r="G183" i="31" s="1"/>
  <c r="O180" i="31"/>
  <c r="O181" i="31" s="1"/>
  <c r="L178" i="31"/>
  <c r="L179" i="31" s="1"/>
  <c r="L176" i="31"/>
  <c r="L177" i="31" s="1"/>
  <c r="I174" i="31"/>
  <c r="I175" i="31" s="1"/>
  <c r="G172" i="31"/>
  <c r="G173" i="31" s="1"/>
  <c r="G170" i="31"/>
  <c r="G171" i="31" s="1"/>
  <c r="F165" i="31"/>
  <c r="F163" i="31"/>
  <c r="Q160" i="31"/>
  <c r="Q161" i="31" s="1"/>
  <c r="O158" i="31"/>
  <c r="O159" i="31" s="1"/>
  <c r="P156" i="31"/>
  <c r="P157" i="31" s="1"/>
  <c r="L154" i="31"/>
  <c r="L155" i="31" s="1"/>
  <c r="I152" i="31"/>
  <c r="I153" i="31" s="1"/>
  <c r="J150" i="31"/>
  <c r="J151" i="31" s="1"/>
  <c r="G148" i="31"/>
  <c r="G149" i="31" s="1"/>
  <c r="F141" i="31"/>
  <c r="N138" i="31"/>
  <c r="N139" i="31" s="1"/>
  <c r="M134" i="31"/>
  <c r="M135" i="31" s="1"/>
  <c r="J132" i="31"/>
  <c r="J133" i="31" s="1"/>
  <c r="G130" i="31"/>
  <c r="G131" i="31" s="1"/>
  <c r="H128" i="31"/>
  <c r="H129" i="31" s="1"/>
  <c r="F126" i="31"/>
  <c r="M124" i="31"/>
  <c r="M125" i="31" s="1"/>
  <c r="S122" i="31"/>
  <c r="S123" i="31" s="1"/>
  <c r="F122" i="31"/>
  <c r="N120" i="31"/>
  <c r="N121" i="31" s="1"/>
  <c r="T118" i="31"/>
  <c r="T119" i="31" s="1"/>
  <c r="G118" i="31"/>
  <c r="G119" i="31" s="1"/>
  <c r="N116" i="31"/>
  <c r="N117" i="31" s="1"/>
  <c r="T114" i="31"/>
  <c r="T115" i="31" s="1"/>
  <c r="H114" i="31"/>
  <c r="H115" i="31" s="1"/>
  <c r="O112" i="31"/>
  <c r="O113" i="31" s="1"/>
  <c r="F111" i="31"/>
  <c r="H110" i="31"/>
  <c r="H111" i="31" s="1"/>
  <c r="O108" i="31"/>
  <c r="O109" i="31" s="1"/>
  <c r="I106" i="31"/>
  <c r="I107" i="31" s="1"/>
  <c r="P104" i="31"/>
  <c r="P105" i="31" s="1"/>
  <c r="I102" i="31"/>
  <c r="I103" i="31" s="1"/>
  <c r="Q100" i="31"/>
  <c r="Q101" i="31" s="1"/>
  <c r="L302" i="31"/>
  <c r="L303" i="31" s="1"/>
  <c r="H278" i="31"/>
  <c r="H279" i="31" s="1"/>
  <c r="R264" i="31"/>
  <c r="R265" i="31" s="1"/>
  <c r="N256" i="31"/>
  <c r="N257" i="31" s="1"/>
  <c r="O246" i="31"/>
  <c r="O247" i="31" s="1"/>
  <c r="T226" i="31"/>
  <c r="T227" i="31" s="1"/>
  <c r="F224" i="31"/>
  <c r="T214" i="31"/>
  <c r="T215" i="31" s="1"/>
  <c r="N210" i="31"/>
  <c r="N211" i="31" s="1"/>
  <c r="N206" i="31"/>
  <c r="N207" i="31" s="1"/>
  <c r="I202" i="31"/>
  <c r="I203" i="31" s="1"/>
  <c r="I194" i="31"/>
  <c r="I195" i="31" s="1"/>
  <c r="N190" i="31"/>
  <c r="N191" i="31" s="1"/>
  <c r="J188" i="31"/>
  <c r="J189" i="31" s="1"/>
  <c r="K186" i="31"/>
  <c r="K187" i="31" s="1"/>
  <c r="H184" i="31"/>
  <c r="H185" i="31" s="1"/>
  <c r="N180" i="31"/>
  <c r="N181" i="31" s="1"/>
  <c r="J178" i="31"/>
  <c r="J179" i="31" s="1"/>
  <c r="G176" i="31"/>
  <c r="G177" i="31" s="1"/>
  <c r="H174" i="31"/>
  <c r="H175" i="31" s="1"/>
  <c r="F169" i="31"/>
  <c r="S164" i="31"/>
  <c r="S165" i="31" s="1"/>
  <c r="P162" i="31"/>
  <c r="P163" i="31" s="1"/>
  <c r="P160" i="31"/>
  <c r="P161" i="31" s="1"/>
  <c r="M158" i="31"/>
  <c r="M159" i="31" s="1"/>
  <c r="K156" i="31"/>
  <c r="K157" i="31" s="1"/>
  <c r="K154" i="31"/>
  <c r="K155" i="31" s="1"/>
  <c r="G152" i="31"/>
  <c r="G153" i="31" s="1"/>
  <c r="F148" i="31"/>
  <c r="F145" i="31"/>
  <c r="S142" i="31"/>
  <c r="S143" i="31" s="1"/>
  <c r="T140" i="31"/>
  <c r="T141" i="31" s="1"/>
  <c r="L138" i="31"/>
  <c r="L139" i="31" s="1"/>
  <c r="H134" i="31"/>
  <c r="H135" i="31" s="1"/>
  <c r="I132" i="31"/>
  <c r="I133" i="31" s="1"/>
  <c r="K124" i="31"/>
  <c r="K125" i="31" s="1"/>
  <c r="R122" i="31"/>
  <c r="R123" i="31" s="1"/>
  <c r="L120" i="31"/>
  <c r="L121" i="31" s="1"/>
  <c r="R118" i="31"/>
  <c r="R119" i="31" s="1"/>
  <c r="M116" i="31"/>
  <c r="M117" i="31" s="1"/>
  <c r="S114" i="31"/>
  <c r="S115" i="31" s="1"/>
  <c r="F114" i="31"/>
  <c r="M112" i="31"/>
  <c r="M113" i="31" s="1"/>
  <c r="S110" i="31"/>
  <c r="S111" i="31" s="1"/>
  <c r="G110" i="31"/>
  <c r="G111" i="31" s="1"/>
  <c r="N108" i="31"/>
  <c r="N109" i="31" s="1"/>
  <c r="T106" i="31"/>
  <c r="T107" i="31" s="1"/>
  <c r="G106" i="31"/>
  <c r="G107" i="31" s="1"/>
  <c r="N104" i="31"/>
  <c r="N105" i="31" s="1"/>
  <c r="F103" i="31"/>
  <c r="H102" i="31"/>
  <c r="H103" i="31" s="1"/>
  <c r="O100" i="31"/>
  <c r="O101" i="31" s="1"/>
  <c r="F99" i="31"/>
  <c r="H98" i="31"/>
  <c r="H99" i="31" s="1"/>
  <c r="P96" i="31"/>
  <c r="P97" i="31" s="1"/>
  <c r="R94" i="31"/>
  <c r="R95" i="31" s="1"/>
  <c r="G138" i="31"/>
  <c r="G139" i="31" s="1"/>
  <c r="G348" i="31"/>
  <c r="G349" i="31" s="1"/>
  <c r="Q292" i="31"/>
  <c r="Q293" i="31" s="1"/>
  <c r="P276" i="31"/>
  <c r="P277" i="31" s="1"/>
  <c r="O264" i="31"/>
  <c r="O265" i="31" s="1"/>
  <c r="K254" i="31"/>
  <c r="K255" i="31" s="1"/>
  <c r="H246" i="31"/>
  <c r="H247" i="31" s="1"/>
  <c r="R238" i="31"/>
  <c r="R239" i="31" s="1"/>
  <c r="L232" i="31"/>
  <c r="L233" i="31" s="1"/>
  <c r="P226" i="31"/>
  <c r="P227" i="31" s="1"/>
  <c r="P218" i="31"/>
  <c r="P219" i="31" s="1"/>
  <c r="P214" i="31"/>
  <c r="P215" i="31" s="1"/>
  <c r="K210" i="31"/>
  <c r="K211" i="31" s="1"/>
  <c r="S196" i="31"/>
  <c r="S197" i="31" s="1"/>
  <c r="F193" i="31"/>
  <c r="L190" i="31"/>
  <c r="L191" i="31" s="1"/>
  <c r="H188" i="31"/>
  <c r="H189" i="31" s="1"/>
  <c r="F186" i="31"/>
  <c r="G184" i="31"/>
  <c r="G185" i="31" s="1"/>
  <c r="I180" i="31"/>
  <c r="I181" i="31" s="1"/>
  <c r="I178" i="31"/>
  <c r="I179" i="31" s="1"/>
  <c r="S168" i="31"/>
  <c r="S169" i="31" s="1"/>
  <c r="Q166" i="31"/>
  <c r="Q167" i="31" s="1"/>
  <c r="R164" i="31"/>
  <c r="R165" i="31" s="1"/>
  <c r="N162" i="31"/>
  <c r="N163" i="31" s="1"/>
  <c r="K160" i="31"/>
  <c r="K161" i="31" s="1"/>
  <c r="L158" i="31"/>
  <c r="L159" i="31" s="1"/>
  <c r="I156" i="31"/>
  <c r="I157" i="31" s="1"/>
  <c r="F154" i="31"/>
  <c r="W154" i="31" s="1"/>
  <c r="F152" i="31"/>
  <c r="T146" i="31"/>
  <c r="T147" i="31" s="1"/>
  <c r="T144" i="31"/>
  <c r="T145" i="31" s="1"/>
  <c r="Q142" i="31"/>
  <c r="Q143" i="31" s="1"/>
  <c r="O140" i="31"/>
  <c r="O141" i="31" s="1"/>
  <c r="K138" i="31"/>
  <c r="K139" i="31" s="1"/>
  <c r="F134" i="31"/>
  <c r="T126" i="31"/>
  <c r="T127" i="31" s="1"/>
  <c r="J124" i="31"/>
  <c r="J125" i="31" s="1"/>
  <c r="P122" i="31"/>
  <c r="P123" i="31" s="1"/>
  <c r="J120" i="31"/>
  <c r="J121" i="31" s="1"/>
  <c r="Q118" i="31"/>
  <c r="Q119" i="31" s="1"/>
  <c r="K116" i="31"/>
  <c r="K117" i="31" s="1"/>
  <c r="Q114" i="31"/>
  <c r="Q115" i="31" s="1"/>
  <c r="L112" i="31"/>
  <c r="L113" i="31" s="1"/>
  <c r="R110" i="31"/>
  <c r="R111" i="31" s="1"/>
  <c r="L108" i="31"/>
  <c r="L109" i="31" s="1"/>
  <c r="R106" i="31"/>
  <c r="R107" i="31" s="1"/>
  <c r="F106" i="31"/>
  <c r="M104" i="31"/>
  <c r="M105" i="31" s="1"/>
  <c r="S102" i="31"/>
  <c r="S103" i="31" s="1"/>
  <c r="F102" i="31"/>
  <c r="M100" i="31"/>
  <c r="M101" i="31" s="1"/>
  <c r="T98" i="31"/>
  <c r="T99" i="31" s="1"/>
  <c r="G98" i="31"/>
  <c r="G99" i="31" s="1"/>
  <c r="N96" i="31"/>
  <c r="N97" i="31" s="1"/>
  <c r="P94" i="31"/>
  <c r="P95" i="31" s="1"/>
  <c r="F139" i="31"/>
  <c r="F345" i="31"/>
  <c r="I290" i="31"/>
  <c r="I291" i="31" s="1"/>
  <c r="G264" i="31"/>
  <c r="G265" i="31" s="1"/>
  <c r="G272" i="31"/>
  <c r="G273" i="31" s="1"/>
  <c r="T242" i="31"/>
  <c r="T243" i="31" s="1"/>
  <c r="I218" i="31"/>
  <c r="I219" i="31" s="1"/>
  <c r="R208" i="31"/>
  <c r="R209" i="31" s="1"/>
  <c r="M200" i="31"/>
  <c r="M201" i="31" s="1"/>
  <c r="O192" i="31"/>
  <c r="O193" i="31" s="1"/>
  <c r="P182" i="31"/>
  <c r="P183" i="31" s="1"/>
  <c r="F180" i="31"/>
  <c r="S174" i="31"/>
  <c r="S175" i="31" s="1"/>
  <c r="P170" i="31"/>
  <c r="P171" i="31" s="1"/>
  <c r="N166" i="31"/>
  <c r="N167" i="31" s="1"/>
  <c r="H162" i="31"/>
  <c r="H163" i="31" s="1"/>
  <c r="Q148" i="31"/>
  <c r="Q149" i="31" s="1"/>
  <c r="M144" i="31"/>
  <c r="M145" i="31" s="1"/>
  <c r="L140" i="31"/>
  <c r="L141" i="31" s="1"/>
  <c r="T132" i="31"/>
  <c r="T133" i="31" s="1"/>
  <c r="Q128" i="31"/>
  <c r="Q129" i="31" s="1"/>
  <c r="S124" i="31"/>
  <c r="S125" i="31" s="1"/>
  <c r="M122" i="31"/>
  <c r="M123" i="31" s="1"/>
  <c r="G120" i="31"/>
  <c r="G121" i="31" s="1"/>
  <c r="F117" i="31"/>
  <c r="N114" i="31"/>
  <c r="N115" i="31" s="1"/>
  <c r="H112" i="31"/>
  <c r="H113" i="31" s="1"/>
  <c r="O106" i="31"/>
  <c r="O107" i="31" s="1"/>
  <c r="J104" i="31"/>
  <c r="J105" i="31" s="1"/>
  <c r="P98" i="31"/>
  <c r="P99" i="31" s="1"/>
  <c r="Q96" i="31"/>
  <c r="Q97" i="31" s="1"/>
  <c r="K94" i="31"/>
  <c r="K95" i="31" s="1"/>
  <c r="N238" i="31"/>
  <c r="N239" i="31" s="1"/>
  <c r="T216" i="31"/>
  <c r="T217" i="31" s="1"/>
  <c r="O208" i="31"/>
  <c r="O209" i="31" s="1"/>
  <c r="I200" i="31"/>
  <c r="I201" i="31" s="1"/>
  <c r="G192" i="31"/>
  <c r="G193" i="31" s="1"/>
  <c r="T186" i="31"/>
  <c r="T187" i="31" s="1"/>
  <c r="O182" i="31"/>
  <c r="O183" i="31" s="1"/>
  <c r="T178" i="31"/>
  <c r="T179" i="31" s="1"/>
  <c r="Q174" i="31"/>
  <c r="Q175" i="31" s="1"/>
  <c r="O170" i="31"/>
  <c r="O171" i="31" s="1"/>
  <c r="I166" i="31"/>
  <c r="I167" i="31" s="1"/>
  <c r="F162" i="31"/>
  <c r="Q152" i="31"/>
  <c r="Q153" i="31" s="1"/>
  <c r="O148" i="31"/>
  <c r="O149" i="31" s="1"/>
  <c r="L144" i="31"/>
  <c r="L145" i="31" s="1"/>
  <c r="G140" i="31"/>
  <c r="G141" i="31" s="1"/>
  <c r="R132" i="31"/>
  <c r="R133" i="31" s="1"/>
  <c r="P128" i="31"/>
  <c r="P129" i="31" s="1"/>
  <c r="R124" i="31"/>
  <c r="R125" i="31" s="1"/>
  <c r="K122" i="31"/>
  <c r="K123" i="31" s="1"/>
  <c r="F120" i="31"/>
  <c r="S116" i="31"/>
  <c r="S117" i="31" s="1"/>
  <c r="L114" i="31"/>
  <c r="L115" i="31" s="1"/>
  <c r="G112" i="31"/>
  <c r="G113" i="31" s="1"/>
  <c r="T108" i="31"/>
  <c r="T109" i="31" s="1"/>
  <c r="N106" i="31"/>
  <c r="N107" i="31" s="1"/>
  <c r="H104" i="31"/>
  <c r="H105" i="31" s="1"/>
  <c r="F101" i="31"/>
  <c r="O98" i="31"/>
  <c r="O99" i="31" s="1"/>
  <c r="L96" i="31"/>
  <c r="L97" i="31" s="1"/>
  <c r="H94" i="31"/>
  <c r="H95" i="31" s="1"/>
  <c r="S260" i="31"/>
  <c r="S261" i="31" s="1"/>
  <c r="S236" i="31"/>
  <c r="S237" i="31" s="1"/>
  <c r="S224" i="31"/>
  <c r="S225" i="31" s="1"/>
  <c r="M216" i="31"/>
  <c r="M217" i="31" s="1"/>
  <c r="F207" i="31"/>
  <c r="P198" i="31"/>
  <c r="P199" i="31" s="1"/>
  <c r="N186" i="31"/>
  <c r="N187" i="31" s="1"/>
  <c r="H182" i="31"/>
  <c r="H183" i="31" s="1"/>
  <c r="Q178" i="31"/>
  <c r="Q179" i="31" s="1"/>
  <c r="H170" i="31"/>
  <c r="H171" i="31" s="1"/>
  <c r="F166" i="31"/>
  <c r="S160" i="31"/>
  <c r="S161" i="31" s="1"/>
  <c r="Q156" i="31"/>
  <c r="Q157" i="31" s="1"/>
  <c r="N152" i="31"/>
  <c r="N153" i="31" s="1"/>
  <c r="I148" i="31"/>
  <c r="I149" i="31" s="1"/>
  <c r="S138" i="31"/>
  <c r="S139" i="31" s="1"/>
  <c r="L132" i="31"/>
  <c r="L133" i="31" s="1"/>
  <c r="I128" i="31"/>
  <c r="I129" i="31" s="1"/>
  <c r="O124" i="31"/>
  <c r="O125" i="31" s="1"/>
  <c r="H122" i="31"/>
  <c r="H123" i="31" s="1"/>
  <c r="F119" i="31"/>
  <c r="I114" i="31"/>
  <c r="I115" i="31" s="1"/>
  <c r="K174" i="31"/>
  <c r="K175" i="31" s="1"/>
  <c r="P116" i="31"/>
  <c r="P117" i="31" s="1"/>
  <c r="Q108" i="31"/>
  <c r="Q109" i="31" s="1"/>
  <c r="J106" i="31"/>
  <c r="J107" i="31" s="1"/>
  <c r="R100" i="31"/>
  <c r="R101" i="31" s="1"/>
  <c r="L98" i="31"/>
  <c r="L99" i="31" s="1"/>
  <c r="K96" i="31"/>
  <c r="K97" i="31" s="1"/>
  <c r="F94" i="31"/>
  <c r="T176" i="31"/>
  <c r="T177" i="31" s="1"/>
  <c r="L146" i="31"/>
  <c r="L147" i="31" s="1"/>
  <c r="F135" i="31"/>
  <c r="L126" i="31"/>
  <c r="L127" i="31" s="1"/>
  <c r="L118" i="31"/>
  <c r="L119" i="31" s="1"/>
  <c r="T112" i="31"/>
  <c r="T113" i="31" s="1"/>
  <c r="M110" i="31"/>
  <c r="M111" i="31" s="1"/>
  <c r="F105" i="31"/>
  <c r="N102" i="31"/>
  <c r="N103" i="31" s="1"/>
  <c r="S94" i="31"/>
  <c r="S95" i="31" s="1"/>
  <c r="L244" i="31"/>
  <c r="L245" i="31" s="1"/>
  <c r="L220" i="31"/>
  <c r="L221" i="31" s="1"/>
  <c r="F203" i="31"/>
  <c r="O184" i="31"/>
  <c r="O185" i="31" s="1"/>
  <c r="M176" i="31"/>
  <c r="M177" i="31" s="1"/>
  <c r="T158" i="31"/>
  <c r="T159" i="31" s="1"/>
  <c r="K150" i="31"/>
  <c r="K151" i="31" s="1"/>
  <c r="L130" i="31"/>
  <c r="L131" i="31" s="1"/>
  <c r="F123" i="31"/>
  <c r="I118" i="31"/>
  <c r="I119" i="31" s="1"/>
  <c r="J110" i="31"/>
  <c r="J111" i="31" s="1"/>
  <c r="K102" i="31"/>
  <c r="K103" i="31" s="1"/>
  <c r="Q272" i="31"/>
  <c r="Q273" i="31" s="1"/>
  <c r="I244" i="31"/>
  <c r="I245" i="31" s="1"/>
  <c r="G226" i="31"/>
  <c r="G227" i="31" s="1"/>
  <c r="M218" i="31"/>
  <c r="M219" i="31" s="1"/>
  <c r="G210" i="31"/>
  <c r="G211" i="31" s="1"/>
  <c r="P200" i="31"/>
  <c r="P201" i="31" s="1"/>
  <c r="S192" i="31"/>
  <c r="S193" i="31" s="1"/>
  <c r="G188" i="31"/>
  <c r="G189" i="31" s="1"/>
  <c r="R182" i="31"/>
  <c r="R183" i="31" s="1"/>
  <c r="G180" i="31"/>
  <c r="G181" i="31" s="1"/>
  <c r="R170" i="31"/>
  <c r="R171" i="31" s="1"/>
  <c r="M162" i="31"/>
  <c r="M163" i="31" s="1"/>
  <c r="G158" i="31"/>
  <c r="G159" i="31" s="1"/>
  <c r="O144" i="31"/>
  <c r="O145" i="31" s="1"/>
  <c r="M140" i="31"/>
  <c r="M141" i="31" s="1"/>
  <c r="S128" i="31"/>
  <c r="S129" i="31" s="1"/>
  <c r="N122" i="31"/>
  <c r="N123" i="31" s="1"/>
  <c r="J112" i="31"/>
  <c r="J113" i="31" s="1"/>
  <c r="Q106" i="31"/>
  <c r="Q107" i="31" s="1"/>
  <c r="S96" i="31"/>
  <c r="S97" i="31" s="1"/>
  <c r="J328" i="31"/>
  <c r="J329" i="31" s="1"/>
  <c r="H254" i="31"/>
  <c r="H255" i="31" s="1"/>
  <c r="P236" i="31"/>
  <c r="P237" i="31" s="1"/>
  <c r="R222" i="31"/>
  <c r="R223" i="31" s="1"/>
  <c r="G214" i="31"/>
  <c r="G215" i="31" s="1"/>
  <c r="F205" i="31"/>
  <c r="O196" i="31"/>
  <c r="O197" i="31" s="1"/>
  <c r="G190" i="31"/>
  <c r="G191" i="31" s="1"/>
  <c r="F173" i="31"/>
  <c r="R168" i="31"/>
  <c r="R169" i="31" s="1"/>
  <c r="M164" i="31"/>
  <c r="M165" i="31" s="1"/>
  <c r="I160" i="31"/>
  <c r="I161" i="31" s="1"/>
  <c r="H156" i="31"/>
  <c r="H157" i="31" s="1"/>
  <c r="F151" i="31"/>
  <c r="R146" i="31"/>
  <c r="R147" i="31" s="1"/>
  <c r="P142" i="31"/>
  <c r="P143" i="31" s="1"/>
  <c r="F131" i="31"/>
  <c r="S126" i="31"/>
  <c r="S127" i="31" s="1"/>
  <c r="H124" i="31"/>
  <c r="H125" i="31" s="1"/>
  <c r="O118" i="31"/>
  <c r="O119" i="31" s="1"/>
  <c r="I116" i="31"/>
  <c r="I117" i="31" s="1"/>
  <c r="P110" i="31"/>
  <c r="P111" i="31" s="1"/>
  <c r="K108" i="31"/>
  <c r="K109" i="31" s="1"/>
  <c r="Q102" i="31"/>
  <c r="Q103" i="31" s="1"/>
  <c r="L100" i="31"/>
  <c r="L101" i="31" s="1"/>
  <c r="J98" i="31"/>
  <c r="J99" i="31" s="1"/>
  <c r="I96" i="31"/>
  <c r="I97" i="31" s="1"/>
  <c r="L324" i="31"/>
  <c r="L325" i="31" s="1"/>
  <c r="R252" i="31"/>
  <c r="R253" i="31" s="1"/>
  <c r="G232" i="31"/>
  <c r="G233" i="31" s="1"/>
  <c r="I222" i="31"/>
  <c r="I223" i="31" s="1"/>
  <c r="Q204" i="31"/>
  <c r="Q205" i="31" s="1"/>
  <c r="F196" i="31"/>
  <c r="F182" i="31"/>
  <c r="F177" i="31"/>
  <c r="T172" i="31"/>
  <c r="T173" i="31" s="1"/>
  <c r="M168" i="31"/>
  <c r="M169" i="31" s="1"/>
  <c r="K164" i="31"/>
  <c r="K165" i="31" s="1"/>
  <c r="H160" i="31"/>
  <c r="H161" i="31" s="1"/>
  <c r="S150" i="31"/>
  <c r="S151" i="31" s="1"/>
  <c r="Q146" i="31"/>
  <c r="Q147" i="31" s="1"/>
  <c r="K142" i="31"/>
  <c r="K143" i="31" s="1"/>
  <c r="T130" i="31"/>
  <c r="T131" i="31" s="1"/>
  <c r="N126" i="31"/>
  <c r="N127" i="31" s="1"/>
  <c r="G124" i="31"/>
  <c r="G125" i="31" s="1"/>
  <c r="T120" i="31"/>
  <c r="T121" i="31" s="1"/>
  <c r="M118" i="31"/>
  <c r="M119" i="31" s="1"/>
  <c r="H116" i="31"/>
  <c r="H117" i="31" s="1"/>
  <c r="F113" i="31"/>
  <c r="O110" i="31"/>
  <c r="O111" i="31" s="1"/>
  <c r="I108" i="31"/>
  <c r="I109" i="31" s="1"/>
  <c r="P102" i="31"/>
  <c r="P103" i="31" s="1"/>
  <c r="J100" i="31"/>
  <c r="J101" i="31" s="1"/>
  <c r="F96" i="31"/>
  <c r="S288" i="31"/>
  <c r="S289" i="31" s="1"/>
  <c r="N250" i="31"/>
  <c r="N251" i="31" s="1"/>
  <c r="F231" i="31"/>
  <c r="F222" i="31"/>
  <c r="S212" i="31"/>
  <c r="S213" i="31" s="1"/>
  <c r="H204" i="31"/>
  <c r="H205" i="31" s="1"/>
  <c r="R184" i="31"/>
  <c r="R185" i="31" s="1"/>
  <c r="O172" i="31"/>
  <c r="O173" i="31" s="1"/>
  <c r="K168" i="31"/>
  <c r="K169" i="31" s="1"/>
  <c r="J164" i="31"/>
  <c r="J165" i="31" s="1"/>
  <c r="T154" i="31"/>
  <c r="T155" i="31" s="1"/>
  <c r="R150" i="31"/>
  <c r="R151" i="31" s="1"/>
  <c r="I142" i="31"/>
  <c r="I143" i="31" s="1"/>
  <c r="O130" i="31"/>
  <c r="O131" i="31" s="1"/>
  <c r="R120" i="31"/>
  <c r="R121" i="31" s="1"/>
  <c r="F116" i="31"/>
  <c r="G108" i="31"/>
  <c r="G109" i="31" s="1"/>
  <c r="I100" i="31"/>
  <c r="I101" i="31" s="1"/>
  <c r="F284" i="31"/>
  <c r="H230" i="31"/>
  <c r="H231" i="31" s="1"/>
  <c r="G212" i="31"/>
  <c r="G213" i="31" s="1"/>
  <c r="O194" i="31"/>
  <c r="O195" i="31" s="1"/>
  <c r="P188" i="31"/>
  <c r="P189" i="31" s="1"/>
  <c r="Q180" i="31"/>
  <c r="Q181" i="31" s="1"/>
  <c r="L172" i="31"/>
  <c r="L173" i="31" s="1"/>
  <c r="N154" i="31"/>
  <c r="N155" i="31" s="1"/>
  <c r="I146" i="31"/>
  <c r="I147" i="31" s="1"/>
  <c r="N134" i="31"/>
  <c r="N135" i="31" s="1"/>
  <c r="I126" i="31"/>
  <c r="I127" i="31" s="1"/>
  <c r="O120" i="31"/>
  <c r="O121" i="31" s="1"/>
  <c r="P112" i="31"/>
  <c r="P113" i="31" s="1"/>
  <c r="R104" i="31"/>
  <c r="R105" i="31" s="1"/>
  <c r="O94" i="31"/>
  <c r="O95" i="31" s="1"/>
  <c r="O166" i="31"/>
  <c r="O167" i="31" s="1"/>
  <c r="F125" i="31"/>
  <c r="I120" i="31"/>
  <c r="I121" i="31" s="1"/>
  <c r="P114" i="31"/>
  <c r="P115" i="31" s="1"/>
  <c r="K104" i="31"/>
  <c r="K105" i="31" s="1"/>
  <c r="R98" i="31"/>
  <c r="R99" i="31" s="1"/>
  <c r="M94" i="31"/>
  <c r="M95" i="31" s="1"/>
  <c r="P136" i="31"/>
  <c r="P137" i="31" s="1"/>
  <c r="H136" i="31"/>
  <c r="H137" i="31" s="1"/>
  <c r="O136" i="31"/>
  <c r="O137" i="31" s="1"/>
  <c r="G136" i="31"/>
  <c r="G137" i="31" s="1"/>
  <c r="K136" i="31"/>
  <c r="K137" i="31" s="1"/>
  <c r="N136" i="31"/>
  <c r="N137" i="31" s="1"/>
  <c r="F136" i="31"/>
  <c r="F137" i="31"/>
  <c r="M136" i="31"/>
  <c r="M137" i="31" s="1"/>
  <c r="S136" i="31"/>
  <c r="S137" i="31" s="1"/>
  <c r="T136" i="31"/>
  <c r="T137" i="31" s="1"/>
  <c r="L136" i="31"/>
  <c r="L137" i="31" s="1"/>
  <c r="R136" i="31"/>
  <c r="R137" i="31" s="1"/>
  <c r="J136" i="31"/>
  <c r="J137" i="31" s="1"/>
  <c r="Q136" i="31"/>
  <c r="Q137" i="31" s="1"/>
  <c r="I136" i="31"/>
  <c r="I137" i="31" s="1"/>
  <c r="N90" i="31"/>
  <c r="N91" i="31" s="1"/>
  <c r="F90" i="31"/>
  <c r="P88" i="31"/>
  <c r="P89" i="31" s="1"/>
  <c r="H88" i="31"/>
  <c r="H89" i="31" s="1"/>
  <c r="R86" i="31"/>
  <c r="R87" i="31" s="1"/>
  <c r="J86" i="31"/>
  <c r="J87" i="31" s="1"/>
  <c r="T84" i="31"/>
  <c r="T85" i="31" s="1"/>
  <c r="L84" i="31"/>
  <c r="L85" i="31" s="1"/>
  <c r="F83" i="31"/>
  <c r="M82" i="31"/>
  <c r="M83" i="31" s="1"/>
  <c r="O80" i="31"/>
  <c r="O81" i="31" s="1"/>
  <c r="G80" i="31"/>
  <c r="G81" i="31" s="1"/>
  <c r="Q78" i="31"/>
  <c r="Q79" i="31" s="1"/>
  <c r="I78" i="31"/>
  <c r="I79" i="31" s="1"/>
  <c r="S76" i="31"/>
  <c r="S77" i="31" s="1"/>
  <c r="K76" i="31"/>
  <c r="K77" i="31" s="1"/>
  <c r="T74" i="31"/>
  <c r="T75" i="31" s="1"/>
  <c r="L74" i="31"/>
  <c r="L75" i="31" s="1"/>
  <c r="N72" i="31"/>
  <c r="N73" i="31" s="1"/>
  <c r="F72" i="31"/>
  <c r="P70" i="31"/>
  <c r="P71" i="31" s="1"/>
  <c r="H70" i="31"/>
  <c r="H71" i="31" s="1"/>
  <c r="R68" i="31"/>
  <c r="R69" i="31" s="1"/>
  <c r="J68" i="31"/>
  <c r="J69" i="31" s="1"/>
  <c r="S66" i="31"/>
  <c r="S67" i="31" s="1"/>
  <c r="K66" i="31"/>
  <c r="K67" i="31" s="1"/>
  <c r="F65" i="31"/>
  <c r="M64" i="31"/>
  <c r="M65" i="31" s="1"/>
  <c r="Q62" i="31"/>
  <c r="Q63" i="31" s="1"/>
  <c r="I62" i="31"/>
  <c r="I63" i="31" s="1"/>
  <c r="F61" i="31"/>
  <c r="M60" i="31"/>
  <c r="M61" i="31" s="1"/>
  <c r="P58" i="31"/>
  <c r="P59" i="31" s="1"/>
  <c r="H58" i="31"/>
  <c r="H59" i="31" s="1"/>
  <c r="S56" i="31"/>
  <c r="S57" i="31" s="1"/>
  <c r="K56" i="31"/>
  <c r="K57" i="31" s="1"/>
  <c r="O54" i="31"/>
  <c r="O55" i="31" s="1"/>
  <c r="G54" i="31"/>
  <c r="G55" i="31" s="1"/>
  <c r="S52" i="31"/>
  <c r="S53" i="31" s="1"/>
  <c r="K52" i="31"/>
  <c r="K53" i="31" s="1"/>
  <c r="R50" i="31"/>
  <c r="R51" i="31" s="1"/>
  <c r="J50" i="31"/>
  <c r="J51" i="31" s="1"/>
  <c r="F91" i="31"/>
  <c r="M90" i="31"/>
  <c r="M91" i="31" s="1"/>
  <c r="O88" i="31"/>
  <c r="O89" i="31" s="1"/>
  <c r="G88" i="31"/>
  <c r="G89" i="31" s="1"/>
  <c r="Q86" i="31"/>
  <c r="Q87" i="31" s="1"/>
  <c r="I86" i="31"/>
  <c r="I87" i="31" s="1"/>
  <c r="S84" i="31"/>
  <c r="S85" i="31" s="1"/>
  <c r="K84" i="31"/>
  <c r="K85" i="31" s="1"/>
  <c r="T82" i="31"/>
  <c r="T83" i="31" s="1"/>
  <c r="L82" i="31"/>
  <c r="L83" i="31" s="1"/>
  <c r="N80" i="31"/>
  <c r="N81" i="31" s="1"/>
  <c r="F80" i="31"/>
  <c r="P78" i="31"/>
  <c r="P79" i="31" s="1"/>
  <c r="H78" i="31"/>
  <c r="H79" i="31" s="1"/>
  <c r="R76" i="31"/>
  <c r="R77" i="31" s="1"/>
  <c r="J76" i="31"/>
  <c r="J77" i="31" s="1"/>
  <c r="S74" i="31"/>
  <c r="S75" i="31" s="1"/>
  <c r="K74" i="31"/>
  <c r="K75" i="31" s="1"/>
  <c r="F73" i="31"/>
  <c r="M72" i="31"/>
  <c r="M73" i="31" s="1"/>
  <c r="O70" i="31"/>
  <c r="O71" i="31" s="1"/>
  <c r="G70" i="31"/>
  <c r="G71" i="31" s="1"/>
  <c r="Q68" i="31"/>
  <c r="Q69" i="31" s="1"/>
  <c r="I68" i="31"/>
  <c r="I69" i="31" s="1"/>
  <c r="R66" i="31"/>
  <c r="R67" i="31" s="1"/>
  <c r="J66" i="31"/>
  <c r="J67" i="31" s="1"/>
  <c r="T64" i="31"/>
  <c r="T65" i="31" s="1"/>
  <c r="L64" i="31"/>
  <c r="L65" i="31" s="1"/>
  <c r="P62" i="31"/>
  <c r="P63" i="31" s="1"/>
  <c r="H62" i="31"/>
  <c r="H63" i="31" s="1"/>
  <c r="T60" i="31"/>
  <c r="T61" i="31" s="1"/>
  <c r="L60" i="31"/>
  <c r="L61" i="31" s="1"/>
  <c r="O58" i="31"/>
  <c r="O59" i="31" s="1"/>
  <c r="G58" i="31"/>
  <c r="G59" i="31" s="1"/>
  <c r="R56" i="31"/>
  <c r="R57" i="31" s="1"/>
  <c r="J56" i="31"/>
  <c r="J57" i="31" s="1"/>
  <c r="N54" i="31"/>
  <c r="N55" i="31" s="1"/>
  <c r="F54" i="31"/>
  <c r="R52" i="31"/>
  <c r="R53" i="31" s="1"/>
  <c r="J52" i="31"/>
  <c r="J53" i="31" s="1"/>
  <c r="Q50" i="31"/>
  <c r="Q51" i="31" s="1"/>
  <c r="I50" i="31"/>
  <c r="I51" i="31" s="1"/>
  <c r="H54" i="31"/>
  <c r="H55" i="31" s="1"/>
  <c r="T90" i="31"/>
  <c r="T91" i="31" s="1"/>
  <c r="L90" i="31"/>
  <c r="L91" i="31" s="1"/>
  <c r="N88" i="31"/>
  <c r="N89" i="31" s="1"/>
  <c r="F88" i="31"/>
  <c r="P86" i="31"/>
  <c r="P87" i="31" s="1"/>
  <c r="H86" i="31"/>
  <c r="H87" i="31" s="1"/>
  <c r="R84" i="31"/>
  <c r="R85" i="31" s="1"/>
  <c r="J84" i="31"/>
  <c r="J85" i="31" s="1"/>
  <c r="S82" i="31"/>
  <c r="S83" i="31" s="1"/>
  <c r="K82" i="31"/>
  <c r="K83" i="31" s="1"/>
  <c r="F81" i="31"/>
  <c r="M80" i="31"/>
  <c r="M81" i="31" s="1"/>
  <c r="O78" i="31"/>
  <c r="O79" i="31" s="1"/>
  <c r="G78" i="31"/>
  <c r="G79" i="31" s="1"/>
  <c r="Q76" i="31"/>
  <c r="Q77" i="31" s="1"/>
  <c r="I76" i="31"/>
  <c r="I77" i="31" s="1"/>
  <c r="R74" i="31"/>
  <c r="R75" i="31" s="1"/>
  <c r="J74" i="31"/>
  <c r="J75" i="31" s="1"/>
  <c r="T72" i="31"/>
  <c r="T73" i="31" s="1"/>
  <c r="L72" i="31"/>
  <c r="L73" i="31" s="1"/>
  <c r="N70" i="31"/>
  <c r="N71" i="31" s="1"/>
  <c r="F70" i="31"/>
  <c r="P68" i="31"/>
  <c r="P69" i="31" s="1"/>
  <c r="H68" i="31"/>
  <c r="H69" i="31" s="1"/>
  <c r="Q66" i="31"/>
  <c r="Q67" i="31" s="1"/>
  <c r="I66" i="31"/>
  <c r="I67" i="31" s="1"/>
  <c r="S64" i="31"/>
  <c r="S65" i="31" s="1"/>
  <c r="K64" i="31"/>
  <c r="K65" i="31" s="1"/>
  <c r="O62" i="31"/>
  <c r="O63" i="31" s="1"/>
  <c r="G62" i="31"/>
  <c r="G63" i="31" s="1"/>
  <c r="S60" i="31"/>
  <c r="S61" i="31" s="1"/>
  <c r="K60" i="31"/>
  <c r="K61" i="31" s="1"/>
  <c r="N58" i="31"/>
  <c r="N59" i="31" s="1"/>
  <c r="F58" i="31"/>
  <c r="Q56" i="31"/>
  <c r="Q57" i="31" s="1"/>
  <c r="I56" i="31"/>
  <c r="I57" i="31" s="1"/>
  <c r="F55" i="31"/>
  <c r="M54" i="31"/>
  <c r="M55" i="31" s="1"/>
  <c r="Q52" i="31"/>
  <c r="Q53" i="31" s="1"/>
  <c r="I52" i="31"/>
  <c r="I53" i="31" s="1"/>
  <c r="P50" i="31"/>
  <c r="P51" i="31" s="1"/>
  <c r="H50" i="31"/>
  <c r="H51" i="31" s="1"/>
  <c r="N60" i="31"/>
  <c r="N61" i="31" s="1"/>
  <c r="T52" i="31"/>
  <c r="T53" i="31" s="1"/>
  <c r="S90" i="31"/>
  <c r="S91" i="31" s="1"/>
  <c r="K90" i="31"/>
  <c r="K91" i="31" s="1"/>
  <c r="F89" i="31"/>
  <c r="M88" i="31"/>
  <c r="M89" i="31" s="1"/>
  <c r="O86" i="31"/>
  <c r="O87" i="31" s="1"/>
  <c r="G86" i="31"/>
  <c r="G87" i="31" s="1"/>
  <c r="Q84" i="31"/>
  <c r="Q85" i="31" s="1"/>
  <c r="I84" i="31"/>
  <c r="I85" i="31" s="1"/>
  <c r="R82" i="31"/>
  <c r="R83" i="31" s="1"/>
  <c r="J82" i="31"/>
  <c r="J83" i="31" s="1"/>
  <c r="T80" i="31"/>
  <c r="T81" i="31" s="1"/>
  <c r="L80" i="31"/>
  <c r="L81" i="31" s="1"/>
  <c r="N78" i="31"/>
  <c r="N79" i="31" s="1"/>
  <c r="F78" i="31"/>
  <c r="P76" i="31"/>
  <c r="P77" i="31" s="1"/>
  <c r="H76" i="31"/>
  <c r="H77" i="31" s="1"/>
  <c r="Q74" i="31"/>
  <c r="Q75" i="31" s="1"/>
  <c r="I74" i="31"/>
  <c r="I75" i="31" s="1"/>
  <c r="S72" i="31"/>
  <c r="S73" i="31" s="1"/>
  <c r="K72" i="31"/>
  <c r="K73" i="31" s="1"/>
  <c r="F71" i="31"/>
  <c r="M70" i="31"/>
  <c r="M71" i="31" s="1"/>
  <c r="O68" i="31"/>
  <c r="O69" i="31" s="1"/>
  <c r="G68" i="31"/>
  <c r="G69" i="31" s="1"/>
  <c r="P66" i="31"/>
  <c r="P67" i="31" s="1"/>
  <c r="H66" i="31"/>
  <c r="H67" i="31" s="1"/>
  <c r="R64" i="31"/>
  <c r="R65" i="31" s="1"/>
  <c r="J64" i="31"/>
  <c r="J65" i="31" s="1"/>
  <c r="N62" i="31"/>
  <c r="N63" i="31" s="1"/>
  <c r="F62" i="31"/>
  <c r="R60" i="31"/>
  <c r="R61" i="31" s="1"/>
  <c r="J60" i="31"/>
  <c r="J61" i="31" s="1"/>
  <c r="F59" i="31"/>
  <c r="M58" i="31"/>
  <c r="M59" i="31" s="1"/>
  <c r="P56" i="31"/>
  <c r="P57" i="31" s="1"/>
  <c r="H56" i="31"/>
  <c r="H57" i="31" s="1"/>
  <c r="T54" i="31"/>
  <c r="T55" i="31" s="1"/>
  <c r="L54" i="31"/>
  <c r="L55" i="31" s="1"/>
  <c r="P52" i="31"/>
  <c r="P53" i="31" s="1"/>
  <c r="H52" i="31"/>
  <c r="H53" i="31" s="1"/>
  <c r="O50" i="31"/>
  <c r="O51" i="31" s="1"/>
  <c r="G50" i="31"/>
  <c r="G51" i="31" s="1"/>
  <c r="Q88" i="31"/>
  <c r="Q89" i="31" s="1"/>
  <c r="S86" i="31"/>
  <c r="S87" i="31" s="1"/>
  <c r="J78" i="31"/>
  <c r="J79" i="31" s="1"/>
  <c r="F75" i="31"/>
  <c r="G72" i="31"/>
  <c r="G73" i="31" s="1"/>
  <c r="I70" i="31"/>
  <c r="I71" i="31" s="1"/>
  <c r="T66" i="31"/>
  <c r="T67" i="31" s="1"/>
  <c r="F64" i="31"/>
  <c r="R62" i="31"/>
  <c r="R63" i="31" s="1"/>
  <c r="I58" i="31"/>
  <c r="I59" i="31" s="1"/>
  <c r="S50" i="31"/>
  <c r="S51" i="31" s="1"/>
  <c r="R90" i="31"/>
  <c r="R91" i="31" s="1"/>
  <c r="J90" i="31"/>
  <c r="J91" i="31" s="1"/>
  <c r="T88" i="31"/>
  <c r="T89" i="31" s="1"/>
  <c r="L88" i="31"/>
  <c r="L89" i="31" s="1"/>
  <c r="N86" i="31"/>
  <c r="N87" i="31" s="1"/>
  <c r="F86" i="31"/>
  <c r="P84" i="31"/>
  <c r="P85" i="31" s="1"/>
  <c r="H84" i="31"/>
  <c r="H85" i="31" s="1"/>
  <c r="Q82" i="31"/>
  <c r="Q83" i="31" s="1"/>
  <c r="I82" i="31"/>
  <c r="I83" i="31" s="1"/>
  <c r="S80" i="31"/>
  <c r="S81" i="31" s="1"/>
  <c r="K80" i="31"/>
  <c r="K81" i="31" s="1"/>
  <c r="F79" i="31"/>
  <c r="M78" i="31"/>
  <c r="M79" i="31" s="1"/>
  <c r="O76" i="31"/>
  <c r="O77" i="31" s="1"/>
  <c r="G76" i="31"/>
  <c r="G77" i="31" s="1"/>
  <c r="P74" i="31"/>
  <c r="P75" i="31" s="1"/>
  <c r="H74" i="31"/>
  <c r="H75" i="31" s="1"/>
  <c r="R72" i="31"/>
  <c r="R73" i="31" s="1"/>
  <c r="J72" i="31"/>
  <c r="J73" i="31" s="1"/>
  <c r="T70" i="31"/>
  <c r="T71" i="31" s="1"/>
  <c r="L70" i="31"/>
  <c r="L71" i="31" s="1"/>
  <c r="N68" i="31"/>
  <c r="N69" i="31" s="1"/>
  <c r="F68" i="31"/>
  <c r="O66" i="31"/>
  <c r="O67" i="31" s="1"/>
  <c r="G66" i="31"/>
  <c r="G67" i="31" s="1"/>
  <c r="Q64" i="31"/>
  <c r="Q65" i="31" s="1"/>
  <c r="I64" i="31"/>
  <c r="I65" i="31" s="1"/>
  <c r="F63" i="31"/>
  <c r="M62" i="31"/>
  <c r="M63" i="31" s="1"/>
  <c r="Q60" i="31"/>
  <c r="Q61" i="31" s="1"/>
  <c r="I60" i="31"/>
  <c r="I61" i="31" s="1"/>
  <c r="T58" i="31"/>
  <c r="T59" i="31" s="1"/>
  <c r="L58" i="31"/>
  <c r="L59" i="31" s="1"/>
  <c r="O56" i="31"/>
  <c r="O57" i="31" s="1"/>
  <c r="G56" i="31"/>
  <c r="G57" i="31" s="1"/>
  <c r="S54" i="31"/>
  <c r="S55" i="31" s="1"/>
  <c r="K54" i="31"/>
  <c r="K55" i="31" s="1"/>
  <c r="O52" i="31"/>
  <c r="O53" i="31" s="1"/>
  <c r="G52" i="31"/>
  <c r="G53" i="31" s="1"/>
  <c r="N50" i="31"/>
  <c r="N51" i="31" s="1"/>
  <c r="F51" i="31"/>
  <c r="I88" i="31"/>
  <c r="I89" i="31" s="1"/>
  <c r="M84" i="31"/>
  <c r="M85" i="31" s="1"/>
  <c r="H80" i="31"/>
  <c r="H81" i="31" s="1"/>
  <c r="M74" i="31"/>
  <c r="M75" i="31" s="1"/>
  <c r="Q70" i="31"/>
  <c r="Q71" i="31" s="1"/>
  <c r="Q58" i="31"/>
  <c r="Q59" i="31" s="1"/>
  <c r="P54" i="31"/>
  <c r="P55" i="31" s="1"/>
  <c r="Q90" i="31"/>
  <c r="Q91" i="31" s="1"/>
  <c r="I90" i="31"/>
  <c r="I91" i="31" s="1"/>
  <c r="S88" i="31"/>
  <c r="S89" i="31" s="1"/>
  <c r="K88" i="31"/>
  <c r="K89" i="31" s="1"/>
  <c r="F87" i="31"/>
  <c r="M86" i="31"/>
  <c r="M87" i="31" s="1"/>
  <c r="O84" i="31"/>
  <c r="O85" i="31" s="1"/>
  <c r="G84" i="31"/>
  <c r="G85" i="31" s="1"/>
  <c r="P82" i="31"/>
  <c r="P83" i="31" s="1"/>
  <c r="H82" i="31"/>
  <c r="H83" i="31" s="1"/>
  <c r="R80" i="31"/>
  <c r="R81" i="31" s="1"/>
  <c r="J80" i="31"/>
  <c r="J81" i="31" s="1"/>
  <c r="T78" i="31"/>
  <c r="T79" i="31" s="1"/>
  <c r="L78" i="31"/>
  <c r="L79" i="31" s="1"/>
  <c r="N76" i="31"/>
  <c r="N77" i="31" s="1"/>
  <c r="F76" i="31"/>
  <c r="O74" i="31"/>
  <c r="O75" i="31" s="1"/>
  <c r="G74" i="31"/>
  <c r="G75" i="31" s="1"/>
  <c r="Q72" i="31"/>
  <c r="Q73" i="31" s="1"/>
  <c r="I72" i="31"/>
  <c r="I73" i="31" s="1"/>
  <c r="S70" i="31"/>
  <c r="S71" i="31" s="1"/>
  <c r="K70" i="31"/>
  <c r="K71" i="31" s="1"/>
  <c r="F69" i="31"/>
  <c r="M68" i="31"/>
  <c r="M69" i="31" s="1"/>
  <c r="N66" i="31"/>
  <c r="N67" i="31" s="1"/>
  <c r="F66" i="31"/>
  <c r="P64" i="31"/>
  <c r="P65" i="31" s="1"/>
  <c r="H64" i="31"/>
  <c r="H65" i="31" s="1"/>
  <c r="T62" i="31"/>
  <c r="T63" i="31" s="1"/>
  <c r="L62" i="31"/>
  <c r="L63" i="31" s="1"/>
  <c r="P60" i="31"/>
  <c r="P61" i="31" s="1"/>
  <c r="H60" i="31"/>
  <c r="H61" i="31" s="1"/>
  <c r="S58" i="31"/>
  <c r="S59" i="31" s="1"/>
  <c r="K58" i="31"/>
  <c r="K59" i="31" s="1"/>
  <c r="N56" i="31"/>
  <c r="N57" i="31" s="1"/>
  <c r="F56" i="31"/>
  <c r="R54" i="31"/>
  <c r="R55" i="31" s="1"/>
  <c r="J54" i="31"/>
  <c r="J55" i="31" s="1"/>
  <c r="N52" i="31"/>
  <c r="N53" i="31" s="1"/>
  <c r="F52" i="31"/>
  <c r="M50" i="31"/>
  <c r="M51" i="31" s="1"/>
  <c r="F50" i="31"/>
  <c r="G90" i="31"/>
  <c r="G91" i="31" s="1"/>
  <c r="K86" i="31"/>
  <c r="K87" i="31" s="1"/>
  <c r="N82" i="31"/>
  <c r="N83" i="31" s="1"/>
  <c r="P80" i="31"/>
  <c r="P81" i="31" s="1"/>
  <c r="T76" i="31"/>
  <c r="T77" i="31" s="1"/>
  <c r="S68" i="31"/>
  <c r="S69" i="31" s="1"/>
  <c r="N64" i="31"/>
  <c r="N65" i="31" s="1"/>
  <c r="F60" i="31"/>
  <c r="T56" i="31"/>
  <c r="T57" i="31" s="1"/>
  <c r="L52" i="31"/>
  <c r="L53" i="31" s="1"/>
  <c r="P90" i="31"/>
  <c r="P91" i="31" s="1"/>
  <c r="H90" i="31"/>
  <c r="H91" i="31" s="1"/>
  <c r="R88" i="31"/>
  <c r="R89" i="31" s="1"/>
  <c r="J88" i="31"/>
  <c r="J89" i="31" s="1"/>
  <c r="T86" i="31"/>
  <c r="T87" i="31" s="1"/>
  <c r="L86" i="31"/>
  <c r="L87" i="31" s="1"/>
  <c r="N84" i="31"/>
  <c r="N85" i="31" s="1"/>
  <c r="F84" i="31"/>
  <c r="O82" i="31"/>
  <c r="O83" i="31" s="1"/>
  <c r="G82" i="31"/>
  <c r="G83" i="31" s="1"/>
  <c r="Q80" i="31"/>
  <c r="Q81" i="31" s="1"/>
  <c r="I80" i="31"/>
  <c r="I81" i="31" s="1"/>
  <c r="S78" i="31"/>
  <c r="S79" i="31" s="1"/>
  <c r="K78" i="31"/>
  <c r="K79" i="31" s="1"/>
  <c r="F77" i="31"/>
  <c r="M76" i="31"/>
  <c r="M77" i="31" s="1"/>
  <c r="N74" i="31"/>
  <c r="N75" i="31" s="1"/>
  <c r="F74" i="31"/>
  <c r="P72" i="31"/>
  <c r="P73" i="31" s="1"/>
  <c r="H72" i="31"/>
  <c r="H73" i="31" s="1"/>
  <c r="R70" i="31"/>
  <c r="R71" i="31" s="1"/>
  <c r="J70" i="31"/>
  <c r="J71" i="31" s="1"/>
  <c r="T68" i="31"/>
  <c r="T69" i="31" s="1"/>
  <c r="L68" i="31"/>
  <c r="L69" i="31" s="1"/>
  <c r="F67" i="31"/>
  <c r="M66" i="31"/>
  <c r="M67" i="31" s="1"/>
  <c r="O64" i="31"/>
  <c r="O65" i="31" s="1"/>
  <c r="G64" i="31"/>
  <c r="G65" i="31" s="1"/>
  <c r="S62" i="31"/>
  <c r="S63" i="31" s="1"/>
  <c r="K62" i="31"/>
  <c r="K63" i="31" s="1"/>
  <c r="O60" i="31"/>
  <c r="O61" i="31" s="1"/>
  <c r="G60" i="31"/>
  <c r="G61" i="31" s="1"/>
  <c r="R58" i="31"/>
  <c r="R59" i="31" s="1"/>
  <c r="J58" i="31"/>
  <c r="J59" i="31" s="1"/>
  <c r="F57" i="31"/>
  <c r="M56" i="31"/>
  <c r="M57" i="31" s="1"/>
  <c r="Q54" i="31"/>
  <c r="Q55" i="31" s="1"/>
  <c r="I54" i="31"/>
  <c r="I55" i="31" s="1"/>
  <c r="F53" i="31"/>
  <c r="M52" i="31"/>
  <c r="M53" i="31" s="1"/>
  <c r="T50" i="31"/>
  <c r="T51" i="31" s="1"/>
  <c r="L50" i="31"/>
  <c r="L51" i="31" s="1"/>
  <c r="O90" i="31"/>
  <c r="O91" i="31" s="1"/>
  <c r="F85" i="31"/>
  <c r="F82" i="31"/>
  <c r="R78" i="31"/>
  <c r="R79" i="31" s="1"/>
  <c r="L76" i="31"/>
  <c r="L77" i="31" s="1"/>
  <c r="O72" i="31"/>
  <c r="O73" i="31" s="1"/>
  <c r="K68" i="31"/>
  <c r="K69" i="31" s="1"/>
  <c r="L66" i="31"/>
  <c r="L67" i="31" s="1"/>
  <c r="J62" i="31"/>
  <c r="J63" i="31" s="1"/>
  <c r="L56" i="31"/>
  <c r="L57" i="31" s="1"/>
  <c r="K50" i="31"/>
  <c r="K51" i="31" s="1"/>
  <c r="R92" i="31"/>
  <c r="R93" i="31" s="1"/>
  <c r="J92" i="31"/>
  <c r="J93" i="31" s="1"/>
  <c r="Q92" i="31"/>
  <c r="Q93" i="31" s="1"/>
  <c r="I92" i="31"/>
  <c r="I93" i="31" s="1"/>
  <c r="P92" i="31"/>
  <c r="P93" i="31" s="1"/>
  <c r="H92" i="31"/>
  <c r="H93" i="31" s="1"/>
  <c r="O92" i="31"/>
  <c r="O93" i="31" s="1"/>
  <c r="G92" i="31"/>
  <c r="G93" i="31" s="1"/>
  <c r="M92" i="31"/>
  <c r="M93" i="31" s="1"/>
  <c r="N92" i="31"/>
  <c r="N93" i="31" s="1"/>
  <c r="F92" i="31"/>
  <c r="F93" i="31"/>
  <c r="T92" i="31"/>
  <c r="T93" i="31" s="1"/>
  <c r="L92" i="31"/>
  <c r="L93" i="31" s="1"/>
  <c r="S92" i="31"/>
  <c r="S93" i="31" s="1"/>
  <c r="K92" i="31"/>
  <c r="K93" i="31" s="1"/>
  <c r="F49" i="31"/>
  <c r="N48" i="31"/>
  <c r="N49" i="31" s="1"/>
  <c r="Q46" i="31"/>
  <c r="Q47" i="31" s="1"/>
  <c r="I46" i="31"/>
  <c r="I47" i="31" s="1"/>
  <c r="F45" i="31"/>
  <c r="M44" i="31"/>
  <c r="M45" i="31" s="1"/>
  <c r="Q42" i="31"/>
  <c r="Q43" i="31" s="1"/>
  <c r="I42" i="31"/>
  <c r="I43" i="31" s="1"/>
  <c r="T40" i="31"/>
  <c r="T41" i="31" s="1"/>
  <c r="L40" i="31"/>
  <c r="L41" i="31" s="1"/>
  <c r="O38" i="31"/>
  <c r="O39" i="31" s="1"/>
  <c r="G38" i="31"/>
  <c r="G39" i="31" s="1"/>
  <c r="S36" i="31"/>
  <c r="S37" i="31" s="1"/>
  <c r="K36" i="31"/>
  <c r="K37" i="31" s="1"/>
  <c r="O34" i="31"/>
  <c r="O35" i="31" s="1"/>
  <c r="G34" i="31"/>
  <c r="G35" i="31" s="1"/>
  <c r="R32" i="31"/>
  <c r="R33" i="31" s="1"/>
  <c r="J32" i="31"/>
  <c r="J33" i="31" s="1"/>
  <c r="F31" i="31"/>
  <c r="M30" i="31"/>
  <c r="M31" i="31" s="1"/>
  <c r="Q28" i="31"/>
  <c r="Q29" i="31" s="1"/>
  <c r="I28" i="31"/>
  <c r="I29" i="31" s="1"/>
  <c r="F27" i="31"/>
  <c r="M26" i="31"/>
  <c r="M27" i="31" s="1"/>
  <c r="P24" i="31"/>
  <c r="P25" i="31" s="1"/>
  <c r="H24" i="31"/>
  <c r="H25" i="31" s="1"/>
  <c r="S22" i="31"/>
  <c r="S23" i="31" s="1"/>
  <c r="K22" i="31"/>
  <c r="K23" i="31" s="1"/>
  <c r="O20" i="31"/>
  <c r="O21" i="31" s="1"/>
  <c r="G20" i="31"/>
  <c r="G21" i="31" s="1"/>
  <c r="S18" i="31"/>
  <c r="S19" i="31" s="1"/>
  <c r="K18" i="31"/>
  <c r="K19" i="31" s="1"/>
  <c r="N16" i="31"/>
  <c r="N17" i="31" s="1"/>
  <c r="F16" i="31"/>
  <c r="Q14" i="31"/>
  <c r="Q15" i="31" s="1"/>
  <c r="I14" i="31"/>
  <c r="I15" i="31" s="1"/>
  <c r="F13" i="31"/>
  <c r="T8" i="31"/>
  <c r="T9" i="31" s="1"/>
  <c r="L8" i="31"/>
  <c r="L9" i="31" s="1"/>
  <c r="F48" i="31"/>
  <c r="M48" i="31"/>
  <c r="M49" i="31" s="1"/>
  <c r="P46" i="31"/>
  <c r="P47" i="31" s="1"/>
  <c r="H46" i="31"/>
  <c r="H47" i="31" s="1"/>
  <c r="T44" i="31"/>
  <c r="T45" i="31" s="1"/>
  <c r="L44" i="31"/>
  <c r="L45" i="31" s="1"/>
  <c r="P42" i="31"/>
  <c r="P43" i="31" s="1"/>
  <c r="H42" i="31"/>
  <c r="H43" i="31" s="1"/>
  <c r="S40" i="31"/>
  <c r="S41" i="31" s="1"/>
  <c r="K40" i="31"/>
  <c r="K41" i="31" s="1"/>
  <c r="N38" i="31"/>
  <c r="N39" i="31" s="1"/>
  <c r="F38" i="31"/>
  <c r="R36" i="31"/>
  <c r="R37" i="31" s="1"/>
  <c r="J36" i="31"/>
  <c r="J37" i="31" s="1"/>
  <c r="N34" i="31"/>
  <c r="N35" i="31" s="1"/>
  <c r="F34" i="31"/>
  <c r="Q32" i="31"/>
  <c r="Q33" i="31" s="1"/>
  <c r="I32" i="31"/>
  <c r="I33" i="31" s="1"/>
  <c r="T30" i="31"/>
  <c r="T31" i="31" s="1"/>
  <c r="L30" i="31"/>
  <c r="L31" i="31" s="1"/>
  <c r="P28" i="31"/>
  <c r="P29" i="31" s="1"/>
  <c r="H28" i="31"/>
  <c r="H29" i="31" s="1"/>
  <c r="T26" i="31"/>
  <c r="T27" i="31" s="1"/>
  <c r="L26" i="31"/>
  <c r="L27" i="31" s="1"/>
  <c r="O24" i="31"/>
  <c r="O25" i="31" s="1"/>
  <c r="G24" i="31"/>
  <c r="G25" i="31" s="1"/>
  <c r="R22" i="31"/>
  <c r="R23" i="31" s="1"/>
  <c r="J22" i="31"/>
  <c r="J23" i="31" s="1"/>
  <c r="N20" i="31"/>
  <c r="N21" i="31" s="1"/>
  <c r="F20" i="31"/>
  <c r="R18" i="31"/>
  <c r="R19" i="31" s="1"/>
  <c r="J18" i="31"/>
  <c r="J19" i="31" s="1"/>
  <c r="F17" i="31"/>
  <c r="M16" i="31"/>
  <c r="M17" i="31" s="1"/>
  <c r="P14" i="31"/>
  <c r="P15" i="31" s="1"/>
  <c r="H14" i="31"/>
  <c r="H15" i="31" s="1"/>
  <c r="T12" i="31"/>
  <c r="T13" i="31" s="1"/>
  <c r="L12" i="31"/>
  <c r="L13" i="31" s="1"/>
  <c r="P10" i="31"/>
  <c r="P11" i="31" s="1"/>
  <c r="H10" i="31"/>
  <c r="H11" i="31" s="1"/>
  <c r="S8" i="31"/>
  <c r="S9" i="31" s="1"/>
  <c r="K8" i="31"/>
  <c r="K9" i="31" s="1"/>
  <c r="T6" i="31"/>
  <c r="T7" i="31" s="1"/>
  <c r="M6" i="31"/>
  <c r="M7" i="31" s="1"/>
  <c r="T48" i="31"/>
  <c r="T49" i="31" s="1"/>
  <c r="L48" i="31"/>
  <c r="L49" i="31" s="1"/>
  <c r="O46" i="31"/>
  <c r="O47" i="31" s="1"/>
  <c r="G46" i="31"/>
  <c r="G47" i="31" s="1"/>
  <c r="S44" i="31"/>
  <c r="S45" i="31" s="1"/>
  <c r="K44" i="31"/>
  <c r="K45" i="31" s="1"/>
  <c r="O42" i="31"/>
  <c r="O43" i="31" s="1"/>
  <c r="G42" i="31"/>
  <c r="G43" i="31" s="1"/>
  <c r="R40" i="31"/>
  <c r="R41" i="31" s="1"/>
  <c r="J40" i="31"/>
  <c r="J41" i="31" s="1"/>
  <c r="F39" i="31"/>
  <c r="M38" i="31"/>
  <c r="M39" i="31" s="1"/>
  <c r="Q36" i="31"/>
  <c r="Q37" i="31" s="1"/>
  <c r="I36" i="31"/>
  <c r="I37" i="31" s="1"/>
  <c r="F35" i="31"/>
  <c r="M34" i="31"/>
  <c r="M35" i="31" s="1"/>
  <c r="P32" i="31"/>
  <c r="P33" i="31" s="1"/>
  <c r="H32" i="31"/>
  <c r="H33" i="31" s="1"/>
  <c r="S30" i="31"/>
  <c r="S31" i="31" s="1"/>
  <c r="K30" i="31"/>
  <c r="K31" i="31" s="1"/>
  <c r="O28" i="31"/>
  <c r="O29" i="31" s="1"/>
  <c r="G28" i="31"/>
  <c r="G29" i="31" s="1"/>
  <c r="S26" i="31"/>
  <c r="S27" i="31" s="1"/>
  <c r="K26" i="31"/>
  <c r="K27" i="31" s="1"/>
  <c r="N24" i="31"/>
  <c r="N25" i="31" s="1"/>
  <c r="F24" i="31"/>
  <c r="Q22" i="31"/>
  <c r="Q23" i="31" s="1"/>
  <c r="I22" i="31"/>
  <c r="I23" i="31" s="1"/>
  <c r="F21" i="31"/>
  <c r="M20" i="31"/>
  <c r="M21" i="31" s="1"/>
  <c r="Q18" i="31"/>
  <c r="Q19" i="31" s="1"/>
  <c r="I18" i="31"/>
  <c r="I19" i="31" s="1"/>
  <c r="T16" i="31"/>
  <c r="T17" i="31" s="1"/>
  <c r="L16" i="31"/>
  <c r="L17" i="31" s="1"/>
  <c r="O14" i="31"/>
  <c r="O15" i="31" s="1"/>
  <c r="G14" i="31"/>
  <c r="G15" i="31" s="1"/>
  <c r="S12" i="31"/>
  <c r="S13" i="31" s="1"/>
  <c r="K12" i="31"/>
  <c r="K13" i="31" s="1"/>
  <c r="O10" i="31"/>
  <c r="O11" i="31" s="1"/>
  <c r="G10" i="31"/>
  <c r="G11" i="31" s="1"/>
  <c r="R8" i="31"/>
  <c r="R9" i="31" s="1"/>
  <c r="J8" i="31"/>
  <c r="J9" i="31" s="1"/>
  <c r="L6" i="31"/>
  <c r="L7" i="31" s="1"/>
  <c r="S48" i="31"/>
  <c r="S49" i="31" s="1"/>
  <c r="K48" i="31"/>
  <c r="K49" i="31" s="1"/>
  <c r="N46" i="31"/>
  <c r="N47" i="31" s="1"/>
  <c r="F46" i="31"/>
  <c r="R44" i="31"/>
  <c r="R45" i="31" s="1"/>
  <c r="J44" i="31"/>
  <c r="J45" i="31" s="1"/>
  <c r="N42" i="31"/>
  <c r="N43" i="31" s="1"/>
  <c r="F42" i="31"/>
  <c r="Q40" i="31"/>
  <c r="Q41" i="31" s="1"/>
  <c r="I40" i="31"/>
  <c r="I41" i="31" s="1"/>
  <c r="T38" i="31"/>
  <c r="T39" i="31" s="1"/>
  <c r="L38" i="31"/>
  <c r="L39" i="31" s="1"/>
  <c r="P36" i="31"/>
  <c r="P37" i="31" s="1"/>
  <c r="H36" i="31"/>
  <c r="H37" i="31" s="1"/>
  <c r="T34" i="31"/>
  <c r="T35" i="31" s="1"/>
  <c r="L34" i="31"/>
  <c r="L35" i="31" s="1"/>
  <c r="O32" i="31"/>
  <c r="O33" i="31" s="1"/>
  <c r="G32" i="31"/>
  <c r="G33" i="31" s="1"/>
  <c r="R30" i="31"/>
  <c r="R31" i="31" s="1"/>
  <c r="J30" i="31"/>
  <c r="J31" i="31" s="1"/>
  <c r="N28" i="31"/>
  <c r="N29" i="31" s="1"/>
  <c r="F28" i="31"/>
  <c r="R26" i="31"/>
  <c r="R27" i="31" s="1"/>
  <c r="J26" i="31"/>
  <c r="J27" i="31" s="1"/>
  <c r="F25" i="31"/>
  <c r="M24" i="31"/>
  <c r="M25" i="31" s="1"/>
  <c r="P22" i="31"/>
  <c r="P23" i="31" s="1"/>
  <c r="H22" i="31"/>
  <c r="H23" i="31" s="1"/>
  <c r="T20" i="31"/>
  <c r="T21" i="31" s="1"/>
  <c r="L20" i="31"/>
  <c r="L21" i="31" s="1"/>
  <c r="P18" i="31"/>
  <c r="P19" i="31" s="1"/>
  <c r="H18" i="31"/>
  <c r="H19" i="31" s="1"/>
  <c r="S16" i="31"/>
  <c r="S17" i="31" s="1"/>
  <c r="K16" i="31"/>
  <c r="K17" i="31" s="1"/>
  <c r="N14" i="31"/>
  <c r="N15" i="31" s="1"/>
  <c r="F14" i="31"/>
  <c r="R12" i="31"/>
  <c r="R13" i="31" s="1"/>
  <c r="J12" i="31"/>
  <c r="J13" i="31" s="1"/>
  <c r="N10" i="31"/>
  <c r="N11" i="31" s="1"/>
  <c r="F10" i="31"/>
  <c r="Q8" i="31"/>
  <c r="Q9" i="31" s="1"/>
  <c r="I8" i="31"/>
  <c r="I9" i="31" s="1"/>
  <c r="S6" i="31"/>
  <c r="S7" i="31" s="1"/>
  <c r="K6" i="31"/>
  <c r="K7" i="31" s="1"/>
  <c r="R48" i="31"/>
  <c r="R49" i="31" s="1"/>
  <c r="J48" i="31"/>
  <c r="J49" i="31" s="1"/>
  <c r="F47" i="31"/>
  <c r="M46" i="31"/>
  <c r="M47" i="31" s="1"/>
  <c r="Q44" i="31"/>
  <c r="Q45" i="31" s="1"/>
  <c r="I44" i="31"/>
  <c r="I45" i="31" s="1"/>
  <c r="F43" i="31"/>
  <c r="M42" i="31"/>
  <c r="M43" i="31" s="1"/>
  <c r="P40" i="31"/>
  <c r="P41" i="31" s="1"/>
  <c r="H40" i="31"/>
  <c r="H41" i="31" s="1"/>
  <c r="S38" i="31"/>
  <c r="S39" i="31" s="1"/>
  <c r="K38" i="31"/>
  <c r="K39" i="31" s="1"/>
  <c r="O36" i="31"/>
  <c r="O37" i="31" s="1"/>
  <c r="G36" i="31"/>
  <c r="G37" i="31" s="1"/>
  <c r="S34" i="31"/>
  <c r="S35" i="31" s="1"/>
  <c r="K34" i="31"/>
  <c r="K35" i="31" s="1"/>
  <c r="N32" i="31"/>
  <c r="N33" i="31" s="1"/>
  <c r="F32" i="31"/>
  <c r="Q30" i="31"/>
  <c r="Q31" i="31" s="1"/>
  <c r="I30" i="31"/>
  <c r="I31" i="31" s="1"/>
  <c r="F29" i="31"/>
  <c r="M28" i="31"/>
  <c r="M29" i="31" s="1"/>
  <c r="Q26" i="31"/>
  <c r="Q27" i="31" s="1"/>
  <c r="I26" i="31"/>
  <c r="I27" i="31" s="1"/>
  <c r="T24" i="31"/>
  <c r="T25" i="31" s="1"/>
  <c r="L24" i="31"/>
  <c r="L25" i="31" s="1"/>
  <c r="O22" i="31"/>
  <c r="O23" i="31" s="1"/>
  <c r="G22" i="31"/>
  <c r="G23" i="31" s="1"/>
  <c r="S20" i="31"/>
  <c r="S21" i="31" s="1"/>
  <c r="K20" i="31"/>
  <c r="K21" i="31" s="1"/>
  <c r="O18" i="31"/>
  <c r="O19" i="31" s="1"/>
  <c r="G18" i="31"/>
  <c r="G19" i="31" s="1"/>
  <c r="R16" i="31"/>
  <c r="R17" i="31" s="1"/>
  <c r="J16" i="31"/>
  <c r="J17" i="31" s="1"/>
  <c r="F15" i="31"/>
  <c r="M14" i="31"/>
  <c r="M15" i="31" s="1"/>
  <c r="Q12" i="31"/>
  <c r="Q13" i="31" s="1"/>
  <c r="I12" i="31"/>
  <c r="I13" i="31" s="1"/>
  <c r="F11" i="31"/>
  <c r="M10" i="31"/>
  <c r="M11" i="31" s="1"/>
  <c r="P8" i="31"/>
  <c r="P9" i="31" s="1"/>
  <c r="H8" i="31"/>
  <c r="H9" i="31" s="1"/>
  <c r="R6" i="31"/>
  <c r="R7" i="31" s="1"/>
  <c r="J6" i="31"/>
  <c r="J7" i="31" s="1"/>
  <c r="R42" i="31"/>
  <c r="R43" i="31" s="1"/>
  <c r="H38" i="31"/>
  <c r="H39" i="31" s="1"/>
  <c r="P34" i="31"/>
  <c r="P35" i="31" s="1"/>
  <c r="R28" i="31"/>
  <c r="R29" i="31" s="1"/>
  <c r="F26" i="31"/>
  <c r="L22" i="31"/>
  <c r="L23" i="31" s="1"/>
  <c r="H20" i="31"/>
  <c r="H21" i="31" s="1"/>
  <c r="R14" i="31"/>
  <c r="R15" i="31" s="1"/>
  <c r="R10" i="31"/>
  <c r="R11" i="31" s="1"/>
  <c r="M8" i="31"/>
  <c r="M9" i="31" s="1"/>
  <c r="G6" i="31"/>
  <c r="G7" i="31" s="1"/>
  <c r="M12" i="31"/>
  <c r="M13" i="31" s="1"/>
  <c r="Q48" i="31"/>
  <c r="Q49" i="31" s="1"/>
  <c r="I48" i="31"/>
  <c r="I49" i="31" s="1"/>
  <c r="T46" i="31"/>
  <c r="T47" i="31" s="1"/>
  <c r="L46" i="31"/>
  <c r="L47" i="31" s="1"/>
  <c r="P44" i="31"/>
  <c r="P45" i="31" s="1"/>
  <c r="H44" i="31"/>
  <c r="H45" i="31" s="1"/>
  <c r="T42" i="31"/>
  <c r="T43" i="31" s="1"/>
  <c r="L42" i="31"/>
  <c r="L43" i="31" s="1"/>
  <c r="O40" i="31"/>
  <c r="O41" i="31" s="1"/>
  <c r="G40" i="31"/>
  <c r="G41" i="31" s="1"/>
  <c r="R38" i="31"/>
  <c r="R39" i="31" s="1"/>
  <c r="J38" i="31"/>
  <c r="J39" i="31" s="1"/>
  <c r="N36" i="31"/>
  <c r="N37" i="31" s="1"/>
  <c r="F36" i="31"/>
  <c r="R34" i="31"/>
  <c r="R35" i="31" s="1"/>
  <c r="J34" i="31"/>
  <c r="J35" i="31" s="1"/>
  <c r="F33" i="31"/>
  <c r="M32" i="31"/>
  <c r="M33" i="31" s="1"/>
  <c r="P30" i="31"/>
  <c r="P31" i="31" s="1"/>
  <c r="H30" i="31"/>
  <c r="H31" i="31" s="1"/>
  <c r="T28" i="31"/>
  <c r="T29" i="31" s="1"/>
  <c r="L28" i="31"/>
  <c r="L29" i="31" s="1"/>
  <c r="P26" i="31"/>
  <c r="P27" i="31" s="1"/>
  <c r="H26" i="31"/>
  <c r="H27" i="31" s="1"/>
  <c r="S24" i="31"/>
  <c r="S25" i="31" s="1"/>
  <c r="K24" i="31"/>
  <c r="K25" i="31" s="1"/>
  <c r="N22" i="31"/>
  <c r="N23" i="31" s="1"/>
  <c r="F22" i="31"/>
  <c r="R20" i="31"/>
  <c r="R21" i="31" s="1"/>
  <c r="J20" i="31"/>
  <c r="J21" i="31" s="1"/>
  <c r="N18" i="31"/>
  <c r="N19" i="31" s="1"/>
  <c r="F18" i="31"/>
  <c r="Q16" i="31"/>
  <c r="Q17" i="31" s="1"/>
  <c r="I16" i="31"/>
  <c r="I17" i="31" s="1"/>
  <c r="T14" i="31"/>
  <c r="T15" i="31" s="1"/>
  <c r="L14" i="31"/>
  <c r="L15" i="31" s="1"/>
  <c r="P12" i="31"/>
  <c r="P13" i="31" s="1"/>
  <c r="H12" i="31"/>
  <c r="H13" i="31" s="1"/>
  <c r="T10" i="31"/>
  <c r="T11" i="31" s="1"/>
  <c r="L10" i="31"/>
  <c r="L11" i="31" s="1"/>
  <c r="O8" i="31"/>
  <c r="O9" i="31" s="1"/>
  <c r="G8" i="31"/>
  <c r="G9" i="31" s="1"/>
  <c r="Q6" i="31"/>
  <c r="Q7" i="31" s="1"/>
  <c r="I6" i="31"/>
  <c r="I7" i="31" s="1"/>
  <c r="G48" i="31"/>
  <c r="G49" i="31" s="1"/>
  <c r="R46" i="31"/>
  <c r="R47" i="31" s="1"/>
  <c r="F44" i="31"/>
  <c r="F41" i="31"/>
  <c r="L36" i="31"/>
  <c r="L37" i="31" s="1"/>
  <c r="H34" i="31"/>
  <c r="H35" i="31" s="1"/>
  <c r="K32" i="31"/>
  <c r="K33" i="31" s="1"/>
  <c r="F30" i="31"/>
  <c r="Q24" i="31"/>
  <c r="Q25" i="31" s="1"/>
  <c r="T22" i="31"/>
  <c r="T23" i="31" s="1"/>
  <c r="P20" i="31"/>
  <c r="P21" i="31" s="1"/>
  <c r="T18" i="31"/>
  <c r="T19" i="31" s="1"/>
  <c r="L18" i="31"/>
  <c r="L19" i="31" s="1"/>
  <c r="G16" i="31"/>
  <c r="G17" i="31" s="1"/>
  <c r="F12" i="31"/>
  <c r="F9" i="31"/>
  <c r="O6" i="31"/>
  <c r="O7" i="31" s="1"/>
  <c r="I10" i="31"/>
  <c r="I11" i="31" s="1"/>
  <c r="F6" i="31"/>
  <c r="P48" i="31"/>
  <c r="P49" i="31" s="1"/>
  <c r="H48" i="31"/>
  <c r="H49" i="31" s="1"/>
  <c r="S46" i="31"/>
  <c r="S47" i="31" s="1"/>
  <c r="K46" i="31"/>
  <c r="K47" i="31" s="1"/>
  <c r="O44" i="31"/>
  <c r="O45" i="31" s="1"/>
  <c r="G44" i="31"/>
  <c r="G45" i="31" s="1"/>
  <c r="S42" i="31"/>
  <c r="S43" i="31" s="1"/>
  <c r="K42" i="31"/>
  <c r="K43" i="31" s="1"/>
  <c r="N40" i="31"/>
  <c r="N41" i="31" s="1"/>
  <c r="F40" i="31"/>
  <c r="Q38" i="31"/>
  <c r="Q39" i="31" s="1"/>
  <c r="I38" i="31"/>
  <c r="I39" i="31" s="1"/>
  <c r="F37" i="31"/>
  <c r="M36" i="31"/>
  <c r="M37" i="31" s="1"/>
  <c r="Q34" i="31"/>
  <c r="Q35" i="31" s="1"/>
  <c r="I34" i="31"/>
  <c r="I35" i="31" s="1"/>
  <c r="T32" i="31"/>
  <c r="T33" i="31" s="1"/>
  <c r="L32" i="31"/>
  <c r="L33" i="31" s="1"/>
  <c r="O30" i="31"/>
  <c r="O31" i="31" s="1"/>
  <c r="G30" i="31"/>
  <c r="G31" i="31" s="1"/>
  <c r="S28" i="31"/>
  <c r="S29" i="31" s="1"/>
  <c r="K28" i="31"/>
  <c r="K29" i="31" s="1"/>
  <c r="O26" i="31"/>
  <c r="O27" i="31" s="1"/>
  <c r="G26" i="31"/>
  <c r="G27" i="31" s="1"/>
  <c r="R24" i="31"/>
  <c r="R25" i="31" s="1"/>
  <c r="J24" i="31"/>
  <c r="J25" i="31" s="1"/>
  <c r="F23" i="31"/>
  <c r="M22" i="31"/>
  <c r="M23" i="31" s="1"/>
  <c r="Q20" i="31"/>
  <c r="Q21" i="31" s="1"/>
  <c r="I20" i="31"/>
  <c r="I21" i="31" s="1"/>
  <c r="F19" i="31"/>
  <c r="M18" i="31"/>
  <c r="M19" i="31" s="1"/>
  <c r="P16" i="31"/>
  <c r="P17" i="31" s="1"/>
  <c r="H16" i="31"/>
  <c r="H17" i="31" s="1"/>
  <c r="S14" i="31"/>
  <c r="S15" i="31" s="1"/>
  <c r="K14" i="31"/>
  <c r="K15" i="31" s="1"/>
  <c r="O12" i="31"/>
  <c r="O13" i="31" s="1"/>
  <c r="G12" i="31"/>
  <c r="G13" i="31" s="1"/>
  <c r="S10" i="31"/>
  <c r="S11" i="31" s="1"/>
  <c r="K10" i="31"/>
  <c r="K11" i="31" s="1"/>
  <c r="N8" i="31"/>
  <c r="N9" i="31" s="1"/>
  <c r="F8" i="31"/>
  <c r="P6" i="31"/>
  <c r="P7" i="31" s="1"/>
  <c r="H6" i="31"/>
  <c r="H7" i="31" s="1"/>
  <c r="O48" i="31"/>
  <c r="O49" i="31" s="1"/>
  <c r="J46" i="31"/>
  <c r="J47" i="31" s="1"/>
  <c r="N44" i="31"/>
  <c r="N45" i="31" s="1"/>
  <c r="J42" i="31"/>
  <c r="J43" i="31" s="1"/>
  <c r="M40" i="31"/>
  <c r="M41" i="31" s="1"/>
  <c r="P38" i="31"/>
  <c r="P39" i="31" s="1"/>
  <c r="T36" i="31"/>
  <c r="T37" i="31" s="1"/>
  <c r="S32" i="31"/>
  <c r="S33" i="31" s="1"/>
  <c r="N30" i="31"/>
  <c r="N31" i="31" s="1"/>
  <c r="J28" i="31"/>
  <c r="J29" i="31" s="1"/>
  <c r="N26" i="31"/>
  <c r="N27" i="31" s="1"/>
  <c r="I24" i="31"/>
  <c r="I25" i="31" s="1"/>
  <c r="O16" i="31"/>
  <c r="O17" i="31" s="1"/>
  <c r="J14" i="31"/>
  <c r="J15" i="31" s="1"/>
  <c r="N12" i="31"/>
  <c r="N13" i="31" s="1"/>
  <c r="J10" i="31"/>
  <c r="J11" i="31" s="1"/>
  <c r="F7" i="31"/>
  <c r="Q10" i="31"/>
  <c r="Q11" i="31" s="1"/>
  <c r="N6" i="31"/>
  <c r="N7" i="31" s="1"/>
  <c r="M206" i="41"/>
  <c r="M207" i="41" s="1"/>
  <c r="L204" i="41"/>
  <c r="L205" i="41" s="1"/>
  <c r="L202" i="41"/>
  <c r="L203" i="41" s="1"/>
  <c r="R200" i="41"/>
  <c r="R201" i="41" s="1"/>
  <c r="I200" i="41"/>
  <c r="I201" i="41" s="1"/>
  <c r="P198" i="41"/>
  <c r="T206" i="41"/>
  <c r="T207" i="41" s="1"/>
  <c r="K206" i="41"/>
  <c r="K207" i="41" s="1"/>
  <c r="S204" i="41"/>
  <c r="S205" i="41" s="1"/>
  <c r="J204" i="41"/>
  <c r="J205" i="41" s="1"/>
  <c r="S202" i="41"/>
  <c r="S203" i="41" s="1"/>
  <c r="J202" i="41"/>
  <c r="J203" i="41" s="1"/>
  <c r="P200" i="41"/>
  <c r="G200" i="41"/>
  <c r="G201" i="41" s="1"/>
  <c r="M198" i="41"/>
  <c r="M199" i="41" s="1"/>
  <c r="S206" i="41"/>
  <c r="S207" i="41" s="1"/>
  <c r="J206" i="41"/>
  <c r="J207" i="41" s="1"/>
  <c r="R204" i="41"/>
  <c r="R205" i="41" s="1"/>
  <c r="I204" i="41"/>
  <c r="I205" i="41" s="1"/>
  <c r="R202" i="41"/>
  <c r="R203" i="41" s="1"/>
  <c r="I202" i="41"/>
  <c r="I203" i="41" s="1"/>
  <c r="N200" i="41"/>
  <c r="N201" i="41" s="1"/>
  <c r="R206" i="41"/>
  <c r="R207" i="41" s="1"/>
  <c r="I206" i="41"/>
  <c r="I207" i="41" s="1"/>
  <c r="Q204" i="41"/>
  <c r="Q205" i="41" s="1"/>
  <c r="H204" i="41"/>
  <c r="H205" i="41" s="1"/>
  <c r="Q202" i="41"/>
  <c r="Q203" i="41" s="1"/>
  <c r="H202" i="41"/>
  <c r="H203" i="41" s="1"/>
  <c r="M200" i="41"/>
  <c r="M201" i="41" s="1"/>
  <c r="T198" i="41"/>
  <c r="T199" i="41" s="1"/>
  <c r="K198" i="41"/>
  <c r="K199" i="41" s="1"/>
  <c r="Q206" i="41"/>
  <c r="Q207" i="41" s="1"/>
  <c r="H206" i="41"/>
  <c r="H207" i="41" s="1"/>
  <c r="P204" i="41"/>
  <c r="G204" i="41"/>
  <c r="G205" i="41" s="1"/>
  <c r="P202" i="41"/>
  <c r="G202" i="41"/>
  <c r="G203" i="41" s="1"/>
  <c r="L200" i="41"/>
  <c r="L201" i="41" s="1"/>
  <c r="S198" i="41"/>
  <c r="S199" i="41" s="1"/>
  <c r="J198" i="41"/>
  <c r="J199" i="41" s="1"/>
  <c r="N204" i="41"/>
  <c r="N205" i="41" s="1"/>
  <c r="K202" i="41"/>
  <c r="K203" i="41" s="1"/>
  <c r="M204" i="41"/>
  <c r="M205" i="41" s="1"/>
  <c r="T200" i="41"/>
  <c r="T201" i="41" s="1"/>
  <c r="Q198" i="41"/>
  <c r="Q199" i="41" s="1"/>
  <c r="S196" i="41"/>
  <c r="S197" i="41" s="1"/>
  <c r="J196" i="41"/>
  <c r="J197" i="41" s="1"/>
  <c r="S194" i="41"/>
  <c r="S195" i="41" s="1"/>
  <c r="J194" i="41"/>
  <c r="J195" i="41" s="1"/>
  <c r="R192" i="41"/>
  <c r="R193" i="41" s="1"/>
  <c r="I192" i="41"/>
  <c r="I193" i="41" s="1"/>
  <c r="P190" i="41"/>
  <c r="G190" i="41"/>
  <c r="G191" i="41" s="1"/>
  <c r="M188" i="41"/>
  <c r="M189" i="41" s="1"/>
  <c r="N186" i="41"/>
  <c r="N187" i="41" s="1"/>
  <c r="M184" i="41"/>
  <c r="M185" i="41" s="1"/>
  <c r="T182" i="41"/>
  <c r="T183" i="41" s="1"/>
  <c r="K182" i="41"/>
  <c r="K183" i="41" s="1"/>
  <c r="R180" i="41"/>
  <c r="R181" i="41" s="1"/>
  <c r="I180" i="41"/>
  <c r="I181" i="41" s="1"/>
  <c r="R178" i="41"/>
  <c r="R179" i="41" s="1"/>
  <c r="I178" i="41"/>
  <c r="I179" i="41" s="1"/>
  <c r="R176" i="41"/>
  <c r="R177" i="41" s="1"/>
  <c r="I176" i="41"/>
  <c r="I177" i="41" s="1"/>
  <c r="P174" i="41"/>
  <c r="G174" i="41"/>
  <c r="G175" i="41" s="1"/>
  <c r="L172" i="41"/>
  <c r="L173" i="41" s="1"/>
  <c r="S170" i="41"/>
  <c r="S171" i="41" s="1"/>
  <c r="J170" i="41"/>
  <c r="J171" i="41" s="1"/>
  <c r="S168" i="41"/>
  <c r="S169" i="41" s="1"/>
  <c r="J168" i="41"/>
  <c r="J169" i="41" s="1"/>
  <c r="Q166" i="41"/>
  <c r="Q167" i="41" s="1"/>
  <c r="H166" i="41"/>
  <c r="H167" i="41" s="1"/>
  <c r="N164" i="41"/>
  <c r="N165" i="41" s="1"/>
  <c r="L162" i="41"/>
  <c r="L163" i="41" s="1"/>
  <c r="T160" i="41"/>
  <c r="T161" i="41" s="1"/>
  <c r="K160" i="41"/>
  <c r="K161" i="41" s="1"/>
  <c r="R158" i="41"/>
  <c r="R159" i="41" s="1"/>
  <c r="I158" i="41"/>
  <c r="I159" i="41" s="1"/>
  <c r="S156" i="41"/>
  <c r="S157" i="41" s="1"/>
  <c r="J156" i="41"/>
  <c r="J157" i="41" s="1"/>
  <c r="L154" i="41"/>
  <c r="L155" i="41" s="1"/>
  <c r="L152" i="41"/>
  <c r="L153" i="41" s="1"/>
  <c r="L150" i="41"/>
  <c r="L151" i="41" s="1"/>
  <c r="N148" i="41"/>
  <c r="N149" i="41" s="1"/>
  <c r="N146" i="41"/>
  <c r="N147" i="41" s="1"/>
  <c r="Q144" i="41"/>
  <c r="Q145" i="41" s="1"/>
  <c r="H144" i="41"/>
  <c r="H145" i="41" s="1"/>
  <c r="Q142" i="41"/>
  <c r="Q143" i="41" s="1"/>
  <c r="H142" i="41"/>
  <c r="H143" i="41" s="1"/>
  <c r="P206" i="41"/>
  <c r="K204" i="41"/>
  <c r="K205" i="41" s="1"/>
  <c r="S200" i="41"/>
  <c r="S201" i="41" s="1"/>
  <c r="N206" i="41"/>
  <c r="N207" i="41" s="1"/>
  <c r="Q200" i="41"/>
  <c r="Q201" i="41" s="1"/>
  <c r="L198" i="41"/>
  <c r="L199" i="41" s="1"/>
  <c r="Q196" i="41"/>
  <c r="Q197" i="41" s="1"/>
  <c r="H196" i="41"/>
  <c r="H197" i="41" s="1"/>
  <c r="Q194" i="41"/>
  <c r="Q195" i="41" s="1"/>
  <c r="H194" i="41"/>
  <c r="H195" i="41" s="1"/>
  <c r="P192" i="41"/>
  <c r="G192" i="41"/>
  <c r="G193" i="41" s="1"/>
  <c r="M190" i="41"/>
  <c r="M191" i="41" s="1"/>
  <c r="T188" i="41"/>
  <c r="T189" i="41" s="1"/>
  <c r="K188" i="41"/>
  <c r="K189" i="41" s="1"/>
  <c r="L186" i="41"/>
  <c r="L187" i="41" s="1"/>
  <c r="T184" i="41"/>
  <c r="T185" i="41" s="1"/>
  <c r="K184" i="41"/>
  <c r="K185" i="41" s="1"/>
  <c r="R182" i="41"/>
  <c r="R183" i="41" s="1"/>
  <c r="I182" i="41"/>
  <c r="I183" i="41" s="1"/>
  <c r="P180" i="41"/>
  <c r="G180" i="41"/>
  <c r="G181" i="41" s="1"/>
  <c r="P178" i="41"/>
  <c r="G178" i="41"/>
  <c r="G179" i="41" s="1"/>
  <c r="P176" i="41"/>
  <c r="G176" i="41"/>
  <c r="G177" i="41" s="1"/>
  <c r="M174" i="41"/>
  <c r="M175" i="41" s="1"/>
  <c r="S172" i="41"/>
  <c r="S173" i="41" s="1"/>
  <c r="J172" i="41"/>
  <c r="J173" i="41" s="1"/>
  <c r="Q170" i="41"/>
  <c r="Q171" i="41" s="1"/>
  <c r="H170" i="41"/>
  <c r="H171" i="41" s="1"/>
  <c r="Q168" i="41"/>
  <c r="Q169" i="41" s="1"/>
  <c r="H168" i="41"/>
  <c r="H169" i="41" s="1"/>
  <c r="N166" i="41"/>
  <c r="N167" i="41" s="1"/>
  <c r="L164" i="41"/>
  <c r="L165" i="41" s="1"/>
  <c r="S162" i="41"/>
  <c r="S163" i="41" s="1"/>
  <c r="J162" i="41"/>
  <c r="J163" i="41" s="1"/>
  <c r="R160" i="41"/>
  <c r="R161" i="41" s="1"/>
  <c r="I160" i="41"/>
  <c r="I161" i="41" s="1"/>
  <c r="P158" i="41"/>
  <c r="G158" i="41"/>
  <c r="G159" i="41" s="1"/>
  <c r="Q156" i="41"/>
  <c r="Q157" i="41" s="1"/>
  <c r="H156" i="41"/>
  <c r="H157" i="41" s="1"/>
  <c r="S154" i="41"/>
  <c r="S155" i="41" s="1"/>
  <c r="J154" i="41"/>
  <c r="J155" i="41" s="1"/>
  <c r="S152" i="41"/>
  <c r="S153" i="41" s="1"/>
  <c r="J152" i="41"/>
  <c r="J153" i="41" s="1"/>
  <c r="S150" i="41"/>
  <c r="S151" i="41" s="1"/>
  <c r="J150" i="41"/>
  <c r="J151" i="41" s="1"/>
  <c r="L148" i="41"/>
  <c r="L149" i="41" s="1"/>
  <c r="L146" i="41"/>
  <c r="L147" i="41" s="1"/>
  <c r="N144" i="41"/>
  <c r="N145" i="41" s="1"/>
  <c r="N142" i="41"/>
  <c r="N143" i="41" s="1"/>
  <c r="L206" i="41"/>
  <c r="L207" i="41" s="1"/>
  <c r="K200" i="41"/>
  <c r="K201" i="41" s="1"/>
  <c r="I198" i="41"/>
  <c r="I199" i="41" s="1"/>
  <c r="P196" i="41"/>
  <c r="G196" i="41"/>
  <c r="G197" i="41" s="1"/>
  <c r="P194" i="41"/>
  <c r="G194" i="41"/>
  <c r="G195" i="41" s="1"/>
  <c r="N192" i="41"/>
  <c r="N193" i="41" s="1"/>
  <c r="L190" i="41"/>
  <c r="L191" i="41" s="1"/>
  <c r="S188" i="41"/>
  <c r="S189" i="41" s="1"/>
  <c r="J188" i="41"/>
  <c r="J189" i="41" s="1"/>
  <c r="T186" i="41"/>
  <c r="T187" i="41" s="1"/>
  <c r="K186" i="41"/>
  <c r="K187" i="41" s="1"/>
  <c r="S184" i="41"/>
  <c r="S185" i="41" s="1"/>
  <c r="J184" i="41"/>
  <c r="J185" i="41" s="1"/>
  <c r="Q182" i="41"/>
  <c r="Q183" i="41" s="1"/>
  <c r="H182" i="41"/>
  <c r="H183" i="41" s="1"/>
  <c r="N180" i="41"/>
  <c r="N181" i="41" s="1"/>
  <c r="N178" i="41"/>
  <c r="N179" i="41" s="1"/>
  <c r="N176" i="41"/>
  <c r="N177" i="41" s="1"/>
  <c r="L174" i="41"/>
  <c r="L175" i="41" s="1"/>
  <c r="R172" i="41"/>
  <c r="R173" i="41" s="1"/>
  <c r="I172" i="41"/>
  <c r="I173" i="41" s="1"/>
  <c r="P170" i="41"/>
  <c r="G170" i="41"/>
  <c r="G171" i="41" s="1"/>
  <c r="P168" i="41"/>
  <c r="G168" i="41"/>
  <c r="G169" i="41" s="1"/>
  <c r="M166" i="41"/>
  <c r="M167" i="41" s="1"/>
  <c r="T164" i="41"/>
  <c r="T165" i="41" s="1"/>
  <c r="K164" i="41"/>
  <c r="K165" i="41" s="1"/>
  <c r="R162" i="41"/>
  <c r="R163" i="41" s="1"/>
  <c r="I162" i="41"/>
  <c r="I163" i="41" s="1"/>
  <c r="Q160" i="41"/>
  <c r="Q161" i="41" s="1"/>
  <c r="H160" i="41"/>
  <c r="H161" i="41" s="1"/>
  <c r="N158" i="41"/>
  <c r="N159" i="41" s="1"/>
  <c r="P156" i="41"/>
  <c r="G156" i="41"/>
  <c r="G157" i="41" s="1"/>
  <c r="R154" i="41"/>
  <c r="R155" i="41" s="1"/>
  <c r="I154" i="41"/>
  <c r="I155" i="41" s="1"/>
  <c r="R152" i="41"/>
  <c r="R153" i="41" s="1"/>
  <c r="I152" i="41"/>
  <c r="I153" i="41" s="1"/>
  <c r="R150" i="41"/>
  <c r="R151" i="41" s="1"/>
  <c r="I150" i="41"/>
  <c r="I151" i="41" s="1"/>
  <c r="T148" i="41"/>
  <c r="T149" i="41" s="1"/>
  <c r="K148" i="41"/>
  <c r="K149" i="41" s="1"/>
  <c r="T146" i="41"/>
  <c r="T147" i="41" s="1"/>
  <c r="K146" i="41"/>
  <c r="K147" i="41" s="1"/>
  <c r="M144" i="41"/>
  <c r="M145" i="41" s="1"/>
  <c r="M142" i="41"/>
  <c r="M143" i="41" s="1"/>
  <c r="N202" i="41"/>
  <c r="N203" i="41" s="1"/>
  <c r="H200" i="41"/>
  <c r="H201" i="41" s="1"/>
  <c r="G198" i="41"/>
  <c r="G199" i="41" s="1"/>
  <c r="M196" i="41"/>
  <c r="M197" i="41" s="1"/>
  <c r="M194" i="41"/>
  <c r="M195" i="41" s="1"/>
  <c r="L192" i="41"/>
  <c r="L193" i="41" s="1"/>
  <c r="S190" i="41"/>
  <c r="S191" i="41" s="1"/>
  <c r="J190" i="41"/>
  <c r="J191" i="41" s="1"/>
  <c r="Q188" i="41"/>
  <c r="Q189" i="41" s="1"/>
  <c r="H188" i="41"/>
  <c r="H189" i="41" s="1"/>
  <c r="R186" i="41"/>
  <c r="R187" i="41" s="1"/>
  <c r="I186" i="41"/>
  <c r="I187" i="41" s="1"/>
  <c r="Q184" i="41"/>
  <c r="Q185" i="41" s="1"/>
  <c r="H184" i="41"/>
  <c r="H185" i="41" s="1"/>
  <c r="N182" i="41"/>
  <c r="N183" i="41" s="1"/>
  <c r="L180" i="41"/>
  <c r="L181" i="41" s="1"/>
  <c r="L178" i="41"/>
  <c r="L179" i="41" s="1"/>
  <c r="L176" i="41"/>
  <c r="L177" i="41" s="1"/>
  <c r="S174" i="41"/>
  <c r="S175" i="41" s="1"/>
  <c r="J174" i="41"/>
  <c r="J175" i="41" s="1"/>
  <c r="P172" i="41"/>
  <c r="G172" i="41"/>
  <c r="G173" i="41" s="1"/>
  <c r="M170" i="41"/>
  <c r="M171" i="41" s="1"/>
  <c r="M168" i="41"/>
  <c r="M169" i="41" s="1"/>
  <c r="T166" i="41"/>
  <c r="T167" i="41" s="1"/>
  <c r="K166" i="41"/>
  <c r="K167" i="41" s="1"/>
  <c r="R164" i="41"/>
  <c r="R165" i="41" s="1"/>
  <c r="I164" i="41"/>
  <c r="I165" i="41" s="1"/>
  <c r="P162" i="41"/>
  <c r="G162" i="41"/>
  <c r="G163" i="41" s="1"/>
  <c r="N160" i="41"/>
  <c r="N161" i="41" s="1"/>
  <c r="L158" i="41"/>
  <c r="L159" i="41" s="1"/>
  <c r="M156" i="41"/>
  <c r="M157" i="41" s="1"/>
  <c r="P154" i="41"/>
  <c r="G154" i="41"/>
  <c r="G155" i="41" s="1"/>
  <c r="P152" i="41"/>
  <c r="G152" i="41"/>
  <c r="G153" i="41" s="1"/>
  <c r="P150" i="41"/>
  <c r="G150" i="41"/>
  <c r="G151" i="41" s="1"/>
  <c r="R148" i="41"/>
  <c r="R149" i="41" s="1"/>
  <c r="I148" i="41"/>
  <c r="I149" i="41" s="1"/>
  <c r="R146" i="41"/>
  <c r="R147" i="41" s="1"/>
  <c r="I146" i="41"/>
  <c r="I147" i="41" s="1"/>
  <c r="T144" i="41"/>
  <c r="T145" i="41" s="1"/>
  <c r="K144" i="41"/>
  <c r="K145" i="41" s="1"/>
  <c r="T142" i="41"/>
  <c r="T143" i="41" s="1"/>
  <c r="K142" i="41"/>
  <c r="K143" i="41" s="1"/>
  <c r="T204" i="41"/>
  <c r="T205" i="41" s="1"/>
  <c r="T192" i="41"/>
  <c r="T193" i="41" s="1"/>
  <c r="R190" i="41"/>
  <c r="R191" i="41" s="1"/>
  <c r="P188" i="41"/>
  <c r="Q186" i="41"/>
  <c r="Q187" i="41" s="1"/>
  <c r="P184" i="41"/>
  <c r="M182" i="41"/>
  <c r="M183" i="41" s="1"/>
  <c r="K180" i="41"/>
  <c r="K181" i="41" s="1"/>
  <c r="K178" i="41"/>
  <c r="K179" i="41" s="1"/>
  <c r="K176" i="41"/>
  <c r="K177" i="41" s="1"/>
  <c r="I174" i="41"/>
  <c r="I175" i="41" s="1"/>
  <c r="S166" i="41"/>
  <c r="S167" i="41" s="1"/>
  <c r="Q164" i="41"/>
  <c r="Q165" i="41" s="1"/>
  <c r="N162" i="41"/>
  <c r="N163" i="41" s="1"/>
  <c r="M160" i="41"/>
  <c r="M161" i="41" s="1"/>
  <c r="K158" i="41"/>
  <c r="K159" i="41" s="1"/>
  <c r="L156" i="41"/>
  <c r="L157" i="41" s="1"/>
  <c r="N154" i="41"/>
  <c r="N155" i="41" s="1"/>
  <c r="N152" i="41"/>
  <c r="N153" i="41" s="1"/>
  <c r="N150" i="41"/>
  <c r="N151" i="41" s="1"/>
  <c r="Q148" i="41"/>
  <c r="Q149" i="41" s="1"/>
  <c r="Q146" i="41"/>
  <c r="Q147" i="41" s="1"/>
  <c r="S144" i="41"/>
  <c r="S145" i="41" s="1"/>
  <c r="S142" i="41"/>
  <c r="S143" i="41" s="1"/>
  <c r="N140" i="41"/>
  <c r="N141" i="41" s="1"/>
  <c r="Q138" i="41"/>
  <c r="Q139" i="41" s="1"/>
  <c r="H138" i="41"/>
  <c r="H139" i="41" s="1"/>
  <c r="S136" i="41"/>
  <c r="S137" i="41" s="1"/>
  <c r="J136" i="41"/>
  <c r="J137" i="41" s="1"/>
  <c r="S134" i="41"/>
  <c r="S135" i="41" s="1"/>
  <c r="J134" i="41"/>
  <c r="J135" i="41" s="1"/>
  <c r="T132" i="41"/>
  <c r="T133" i="41" s="1"/>
  <c r="K132" i="41"/>
  <c r="K133" i="41" s="1"/>
  <c r="P130" i="41"/>
  <c r="G130" i="41"/>
  <c r="G131" i="41" s="1"/>
  <c r="S128" i="41"/>
  <c r="S129" i="41" s="1"/>
  <c r="J128" i="41"/>
  <c r="J129" i="41" s="1"/>
  <c r="S126" i="41"/>
  <c r="S127" i="41" s="1"/>
  <c r="J126" i="41"/>
  <c r="J127" i="41" s="1"/>
  <c r="L124" i="41"/>
  <c r="L125" i="41" s="1"/>
  <c r="L122" i="41"/>
  <c r="L123" i="41" s="1"/>
  <c r="N120" i="41"/>
  <c r="N121" i="41" s="1"/>
  <c r="L118" i="41"/>
  <c r="L119" i="41" s="1"/>
  <c r="L116" i="41"/>
  <c r="L117" i="41" s="1"/>
  <c r="T114" i="41"/>
  <c r="T115" i="41" s="1"/>
  <c r="K114" i="41"/>
  <c r="K115" i="41" s="1"/>
  <c r="S112" i="41"/>
  <c r="S113" i="41" s="1"/>
  <c r="J112" i="41"/>
  <c r="J113" i="41" s="1"/>
  <c r="Q110" i="41"/>
  <c r="Q111" i="41" s="1"/>
  <c r="H110" i="41"/>
  <c r="H111" i="41" s="1"/>
  <c r="R108" i="41"/>
  <c r="R109" i="41" s="1"/>
  <c r="I108" i="41"/>
  <c r="I109" i="41" s="1"/>
  <c r="T106" i="41"/>
  <c r="T107" i="41" s="1"/>
  <c r="K106" i="41"/>
  <c r="K107" i="41" s="1"/>
  <c r="S104" i="41"/>
  <c r="S105" i="41" s="1"/>
  <c r="J104" i="41"/>
  <c r="J105" i="41" s="1"/>
  <c r="T102" i="41"/>
  <c r="K102" i="41"/>
  <c r="T100" i="41"/>
  <c r="K100" i="41"/>
  <c r="T98" i="41"/>
  <c r="K98" i="41"/>
  <c r="S96" i="41"/>
  <c r="J96" i="41"/>
  <c r="R94" i="41"/>
  <c r="R95" i="41" s="1"/>
  <c r="I94" i="41"/>
  <c r="T202" i="41"/>
  <c r="T203" i="41" s="1"/>
  <c r="T196" i="41"/>
  <c r="T197" i="41" s="1"/>
  <c r="T194" i="41"/>
  <c r="T195" i="41" s="1"/>
  <c r="S192" i="41"/>
  <c r="S193" i="41" s="1"/>
  <c r="Q190" i="41"/>
  <c r="Q191" i="41" s="1"/>
  <c r="N188" i="41"/>
  <c r="N189" i="41" s="1"/>
  <c r="P186" i="41"/>
  <c r="N184" i="41"/>
  <c r="N185" i="41" s="1"/>
  <c r="L182" i="41"/>
  <c r="L183" i="41" s="1"/>
  <c r="J180" i="41"/>
  <c r="J181" i="41" s="1"/>
  <c r="J178" i="41"/>
  <c r="J179" i="41" s="1"/>
  <c r="J176" i="41"/>
  <c r="J177" i="41" s="1"/>
  <c r="H174" i="41"/>
  <c r="H175" i="41" s="1"/>
  <c r="T170" i="41"/>
  <c r="T171" i="41" s="1"/>
  <c r="T168" i="41"/>
  <c r="T169" i="41" s="1"/>
  <c r="R166" i="41"/>
  <c r="R167" i="41" s="1"/>
  <c r="P164" i="41"/>
  <c r="M162" i="41"/>
  <c r="M163" i="41" s="1"/>
  <c r="L160" i="41"/>
  <c r="L161" i="41" s="1"/>
  <c r="J158" i="41"/>
  <c r="J159" i="41" s="1"/>
  <c r="K156" i="41"/>
  <c r="K157" i="41" s="1"/>
  <c r="M154" i="41"/>
  <c r="M155" i="41" s="1"/>
  <c r="M152" i="41"/>
  <c r="M153" i="41" s="1"/>
  <c r="M150" i="41"/>
  <c r="M151" i="41" s="1"/>
  <c r="P148" i="41"/>
  <c r="P146" i="41"/>
  <c r="R144" i="41"/>
  <c r="R145" i="41" s="1"/>
  <c r="R142" i="41"/>
  <c r="R143" i="41" s="1"/>
  <c r="M140" i="41"/>
  <c r="M141" i="41" s="1"/>
  <c r="P138" i="41"/>
  <c r="G138" i="41"/>
  <c r="G139" i="41" s="1"/>
  <c r="R136" i="41"/>
  <c r="R137" i="41" s="1"/>
  <c r="I136" i="41"/>
  <c r="I137" i="41" s="1"/>
  <c r="R134" i="41"/>
  <c r="R135" i="41" s="1"/>
  <c r="I134" i="41"/>
  <c r="I135" i="41" s="1"/>
  <c r="S132" i="41"/>
  <c r="S133" i="41" s="1"/>
  <c r="J132" i="41"/>
  <c r="J133" i="41" s="1"/>
  <c r="N130" i="41"/>
  <c r="N131" i="41" s="1"/>
  <c r="R128" i="41"/>
  <c r="R129" i="41" s="1"/>
  <c r="I128" i="41"/>
  <c r="I129" i="41" s="1"/>
  <c r="R126" i="41"/>
  <c r="R127" i="41" s="1"/>
  <c r="I126" i="41"/>
  <c r="I127" i="41" s="1"/>
  <c r="T124" i="41"/>
  <c r="T125" i="41" s="1"/>
  <c r="K124" i="41"/>
  <c r="K125" i="41" s="1"/>
  <c r="T122" i="41"/>
  <c r="T123" i="41" s="1"/>
  <c r="K122" i="41"/>
  <c r="K123" i="41" s="1"/>
  <c r="M120" i="41"/>
  <c r="M121" i="41" s="1"/>
  <c r="T118" i="41"/>
  <c r="T119" i="41" s="1"/>
  <c r="K118" i="41"/>
  <c r="K119" i="41" s="1"/>
  <c r="T116" i="41"/>
  <c r="T117" i="41" s="1"/>
  <c r="K116" i="41"/>
  <c r="K117" i="41" s="1"/>
  <c r="S114" i="41"/>
  <c r="S115" i="41" s="1"/>
  <c r="J114" i="41"/>
  <c r="J115" i="41" s="1"/>
  <c r="R112" i="41"/>
  <c r="R113" i="41" s="1"/>
  <c r="I112" i="41"/>
  <c r="I113" i="41" s="1"/>
  <c r="P110" i="41"/>
  <c r="G110" i="41"/>
  <c r="G111" i="41" s="1"/>
  <c r="Q108" i="41"/>
  <c r="Q109" i="41" s="1"/>
  <c r="H108" i="41"/>
  <c r="H109" i="41" s="1"/>
  <c r="S106" i="41"/>
  <c r="S107" i="41" s="1"/>
  <c r="J106" i="41"/>
  <c r="J107" i="41" s="1"/>
  <c r="R104" i="41"/>
  <c r="R105" i="41" s="1"/>
  <c r="I104" i="41"/>
  <c r="I105" i="41" s="1"/>
  <c r="S102" i="41"/>
  <c r="J102" i="41"/>
  <c r="S100" i="41"/>
  <c r="J100" i="41"/>
  <c r="S98" i="41"/>
  <c r="J98" i="41"/>
  <c r="R96" i="41"/>
  <c r="R97" i="41" s="1"/>
  <c r="I96" i="41"/>
  <c r="Q94" i="41"/>
  <c r="H94" i="41"/>
  <c r="M202" i="41"/>
  <c r="M203" i="41" s="1"/>
  <c r="R196" i="41"/>
  <c r="R197" i="41" s="1"/>
  <c r="R194" i="41"/>
  <c r="R195" i="41" s="1"/>
  <c r="Q192" i="41"/>
  <c r="Q193" i="41" s="1"/>
  <c r="N190" i="41"/>
  <c r="N191" i="41" s="1"/>
  <c r="L188" i="41"/>
  <c r="L189" i="41" s="1"/>
  <c r="M186" i="41"/>
  <c r="M187" i="41" s="1"/>
  <c r="L184" i="41"/>
  <c r="L185" i="41" s="1"/>
  <c r="J182" i="41"/>
  <c r="J183" i="41" s="1"/>
  <c r="H180" i="41"/>
  <c r="H181" i="41" s="1"/>
  <c r="H178" i="41"/>
  <c r="H179" i="41" s="1"/>
  <c r="H176" i="41"/>
  <c r="H177" i="41" s="1"/>
  <c r="T172" i="41"/>
  <c r="T173" i="41" s="1"/>
  <c r="R170" i="41"/>
  <c r="R171" i="41" s="1"/>
  <c r="R168" i="41"/>
  <c r="R169" i="41" s="1"/>
  <c r="P166" i="41"/>
  <c r="M164" i="41"/>
  <c r="M165" i="41" s="1"/>
  <c r="K162" i="41"/>
  <c r="K163" i="41" s="1"/>
  <c r="J160" i="41"/>
  <c r="J161" i="41" s="1"/>
  <c r="H158" i="41"/>
  <c r="H159" i="41" s="1"/>
  <c r="I156" i="41"/>
  <c r="I157" i="41" s="1"/>
  <c r="K154" i="41"/>
  <c r="K155" i="41" s="1"/>
  <c r="K152" i="41"/>
  <c r="K153" i="41" s="1"/>
  <c r="K150" i="41"/>
  <c r="K151" i="41" s="1"/>
  <c r="M148" i="41"/>
  <c r="M149" i="41" s="1"/>
  <c r="M146" i="41"/>
  <c r="M147" i="41" s="1"/>
  <c r="P144" i="41"/>
  <c r="P142" i="41"/>
  <c r="L140" i="41"/>
  <c r="L141" i="41" s="1"/>
  <c r="N138" i="41"/>
  <c r="N139" i="41" s="1"/>
  <c r="Q136" i="41"/>
  <c r="Q137" i="41" s="1"/>
  <c r="H136" i="41"/>
  <c r="H137" i="41" s="1"/>
  <c r="Q134" i="41"/>
  <c r="Q135" i="41" s="1"/>
  <c r="H134" i="41"/>
  <c r="H135" i="41" s="1"/>
  <c r="R132" i="41"/>
  <c r="R133" i="41" s="1"/>
  <c r="I132" i="41"/>
  <c r="I133" i="41" s="1"/>
  <c r="M130" i="41"/>
  <c r="M131" i="41" s="1"/>
  <c r="Q128" i="41"/>
  <c r="Q129" i="41" s="1"/>
  <c r="H128" i="41"/>
  <c r="H129" i="41" s="1"/>
  <c r="Q126" i="41"/>
  <c r="Q127" i="41" s="1"/>
  <c r="H126" i="41"/>
  <c r="H127" i="41" s="1"/>
  <c r="S124" i="41"/>
  <c r="S125" i="41" s="1"/>
  <c r="J124" i="41"/>
  <c r="J125" i="41" s="1"/>
  <c r="S122" i="41"/>
  <c r="S123" i="41" s="1"/>
  <c r="J122" i="41"/>
  <c r="J123" i="41" s="1"/>
  <c r="L120" i="41"/>
  <c r="L121" i="41" s="1"/>
  <c r="S118" i="41"/>
  <c r="S119" i="41" s="1"/>
  <c r="J118" i="41"/>
  <c r="J119" i="41" s="1"/>
  <c r="S116" i="41"/>
  <c r="S117" i="41" s="1"/>
  <c r="J116" i="41"/>
  <c r="J117" i="41" s="1"/>
  <c r="R114" i="41"/>
  <c r="R115" i="41" s="1"/>
  <c r="I114" i="41"/>
  <c r="I115" i="41" s="1"/>
  <c r="Q112" i="41"/>
  <c r="Q113" i="41" s="1"/>
  <c r="H112" i="41"/>
  <c r="H113" i="41" s="1"/>
  <c r="N110" i="41"/>
  <c r="N111" i="41" s="1"/>
  <c r="P108" i="41"/>
  <c r="G108" i="41"/>
  <c r="G109" i="41" s="1"/>
  <c r="R106" i="41"/>
  <c r="R107" i="41" s="1"/>
  <c r="I106" i="41"/>
  <c r="I107" i="41" s="1"/>
  <c r="Q104" i="41"/>
  <c r="Q105" i="41" s="1"/>
  <c r="H104" i="41"/>
  <c r="H105" i="41" s="1"/>
  <c r="R102" i="41"/>
  <c r="R103" i="41" s="1"/>
  <c r="I102" i="41"/>
  <c r="R100" i="41"/>
  <c r="R101" i="41" s="1"/>
  <c r="I100" i="41"/>
  <c r="R98" i="41"/>
  <c r="R99" i="41" s="1"/>
  <c r="I98" i="41"/>
  <c r="Q96" i="41"/>
  <c r="H96" i="41"/>
  <c r="P94" i="41"/>
  <c r="G94" i="41"/>
  <c r="J200" i="41"/>
  <c r="J201" i="41" s="1"/>
  <c r="N196" i="41"/>
  <c r="N197" i="41" s="1"/>
  <c r="N194" i="41"/>
  <c r="N195" i="41" s="1"/>
  <c r="M192" i="41"/>
  <c r="M193" i="41" s="1"/>
  <c r="K190" i="41"/>
  <c r="K191" i="41" s="1"/>
  <c r="I188" i="41"/>
  <c r="I189" i="41" s="1"/>
  <c r="J186" i="41"/>
  <c r="J187" i="41" s="1"/>
  <c r="I184" i="41"/>
  <c r="I185" i="41" s="1"/>
  <c r="G182" i="41"/>
  <c r="G183" i="41" s="1"/>
  <c r="T174" i="41"/>
  <c r="T175" i="41" s="1"/>
  <c r="Q172" i="41"/>
  <c r="Q173" i="41" s="1"/>
  <c r="N170" i="41"/>
  <c r="N171" i="41" s="1"/>
  <c r="N168" i="41"/>
  <c r="N169" i="41" s="1"/>
  <c r="L166" i="41"/>
  <c r="L167" i="41" s="1"/>
  <c r="J164" i="41"/>
  <c r="J165" i="41" s="1"/>
  <c r="H162" i="41"/>
  <c r="H163" i="41" s="1"/>
  <c r="G160" i="41"/>
  <c r="G161" i="41" s="1"/>
  <c r="H154" i="41"/>
  <c r="H155" i="41" s="1"/>
  <c r="H152" i="41"/>
  <c r="H153" i="41" s="1"/>
  <c r="H150" i="41"/>
  <c r="H151" i="41" s="1"/>
  <c r="J148" i="41"/>
  <c r="J149" i="41" s="1"/>
  <c r="J146" i="41"/>
  <c r="J147" i="41" s="1"/>
  <c r="L144" i="41"/>
  <c r="L145" i="41" s="1"/>
  <c r="L142" i="41"/>
  <c r="L143" i="41" s="1"/>
  <c r="T140" i="41"/>
  <c r="T141" i="41" s="1"/>
  <c r="K140" i="41"/>
  <c r="K141" i="41" s="1"/>
  <c r="M138" i="41"/>
  <c r="M139" i="41" s="1"/>
  <c r="P136" i="41"/>
  <c r="G136" i="41"/>
  <c r="G137" i="41" s="1"/>
  <c r="P134" i="41"/>
  <c r="G134" i="41"/>
  <c r="G135" i="41" s="1"/>
  <c r="Q132" i="41"/>
  <c r="Q133" i="41" s="1"/>
  <c r="H132" i="41"/>
  <c r="H133" i="41" s="1"/>
  <c r="L130" i="41"/>
  <c r="L131" i="41" s="1"/>
  <c r="P128" i="41"/>
  <c r="G128" i="41"/>
  <c r="G129" i="41" s="1"/>
  <c r="P126" i="41"/>
  <c r="G126" i="41"/>
  <c r="G127" i="41" s="1"/>
  <c r="R124" i="41"/>
  <c r="R125" i="41" s="1"/>
  <c r="I124" i="41"/>
  <c r="I125" i="41" s="1"/>
  <c r="R122" i="41"/>
  <c r="R123" i="41" s="1"/>
  <c r="I122" i="41"/>
  <c r="I123" i="41" s="1"/>
  <c r="T120" i="41"/>
  <c r="T121" i="41" s="1"/>
  <c r="K120" i="41"/>
  <c r="K121" i="41" s="1"/>
  <c r="R118" i="41"/>
  <c r="R119" i="41" s="1"/>
  <c r="I118" i="41"/>
  <c r="I119" i="41" s="1"/>
  <c r="R116" i="41"/>
  <c r="R117" i="41" s="1"/>
  <c r="I116" i="41"/>
  <c r="I117" i="41" s="1"/>
  <c r="Q114" i="41"/>
  <c r="Q115" i="41" s="1"/>
  <c r="H114" i="41"/>
  <c r="H115" i="41" s="1"/>
  <c r="P112" i="41"/>
  <c r="G112" i="41"/>
  <c r="G113" i="41" s="1"/>
  <c r="M110" i="41"/>
  <c r="M111" i="41" s="1"/>
  <c r="N108" i="41"/>
  <c r="N109" i="41" s="1"/>
  <c r="Q106" i="41"/>
  <c r="Q107" i="41" s="1"/>
  <c r="H106" i="41"/>
  <c r="H107" i="41" s="1"/>
  <c r="P104" i="41"/>
  <c r="G104" i="41"/>
  <c r="G105" i="41" s="1"/>
  <c r="Q102" i="41"/>
  <c r="H102" i="41"/>
  <c r="Q100" i="41"/>
  <c r="H100" i="41"/>
  <c r="Q98" i="41"/>
  <c r="H98" i="41"/>
  <c r="P96" i="41"/>
  <c r="G96" i="41"/>
  <c r="N94" i="41"/>
  <c r="L196" i="41"/>
  <c r="L197" i="41" s="1"/>
  <c r="L194" i="41"/>
  <c r="L195" i="41" s="1"/>
  <c r="K192" i="41"/>
  <c r="K193" i="41" s="1"/>
  <c r="I190" i="41"/>
  <c r="I191" i="41" s="1"/>
  <c r="G188" i="41"/>
  <c r="G189" i="41" s="1"/>
  <c r="H186" i="41"/>
  <c r="H187" i="41" s="1"/>
  <c r="G184" i="41"/>
  <c r="G185" i="41" s="1"/>
  <c r="T180" i="41"/>
  <c r="T181" i="41" s="1"/>
  <c r="T178" i="41"/>
  <c r="T179" i="41" s="1"/>
  <c r="T176" i="41"/>
  <c r="T177" i="41" s="1"/>
  <c r="R174" i="41"/>
  <c r="R175" i="41" s="1"/>
  <c r="N172" i="41"/>
  <c r="N173" i="41" s="1"/>
  <c r="L170" i="41"/>
  <c r="L171" i="41" s="1"/>
  <c r="L168" i="41"/>
  <c r="L169" i="41" s="1"/>
  <c r="J166" i="41"/>
  <c r="J167" i="41" s="1"/>
  <c r="H164" i="41"/>
  <c r="H165" i="41" s="1"/>
  <c r="T158" i="41"/>
  <c r="T159" i="41" s="1"/>
  <c r="H148" i="41"/>
  <c r="H149" i="41" s="1"/>
  <c r="H146" i="41"/>
  <c r="H147" i="41" s="1"/>
  <c r="J144" i="41"/>
  <c r="J145" i="41" s="1"/>
  <c r="J142" i="41"/>
  <c r="J143" i="41" s="1"/>
  <c r="S140" i="41"/>
  <c r="S141" i="41" s="1"/>
  <c r="J140" i="41"/>
  <c r="J141" i="41" s="1"/>
  <c r="L138" i="41"/>
  <c r="L139" i="41" s="1"/>
  <c r="N136" i="41"/>
  <c r="N137" i="41" s="1"/>
  <c r="N134" i="41"/>
  <c r="N135" i="41" s="1"/>
  <c r="P132" i="41"/>
  <c r="G132" i="41"/>
  <c r="G133" i="41" s="1"/>
  <c r="T130" i="41"/>
  <c r="T131" i="41" s="1"/>
  <c r="K130" i="41"/>
  <c r="K131" i="41" s="1"/>
  <c r="N128" i="41"/>
  <c r="N129" i="41" s="1"/>
  <c r="N126" i="41"/>
  <c r="N127" i="41" s="1"/>
  <c r="Q124" i="41"/>
  <c r="Q125" i="41" s="1"/>
  <c r="H124" i="41"/>
  <c r="H125" i="41" s="1"/>
  <c r="Q122" i="41"/>
  <c r="Q123" i="41" s="1"/>
  <c r="H122" i="41"/>
  <c r="H123" i="41" s="1"/>
  <c r="S120" i="41"/>
  <c r="S121" i="41" s="1"/>
  <c r="J120" i="41"/>
  <c r="J121" i="41" s="1"/>
  <c r="Q118" i="41"/>
  <c r="Q119" i="41" s="1"/>
  <c r="H118" i="41"/>
  <c r="H119" i="41" s="1"/>
  <c r="Q116" i="41"/>
  <c r="Q117" i="41" s="1"/>
  <c r="H116" i="41"/>
  <c r="H117" i="41" s="1"/>
  <c r="P114" i="41"/>
  <c r="G114" i="41"/>
  <c r="G115" i="41" s="1"/>
  <c r="N112" i="41"/>
  <c r="N113" i="41" s="1"/>
  <c r="L110" i="41"/>
  <c r="L111" i="41" s="1"/>
  <c r="M108" i="41"/>
  <c r="M109" i="41" s="1"/>
  <c r="P106" i="41"/>
  <c r="G106" i="41"/>
  <c r="G107" i="41" s="1"/>
  <c r="N104" i="41"/>
  <c r="N105" i="41" s="1"/>
  <c r="P102" i="41"/>
  <c r="G102" i="41"/>
  <c r="P100" i="41"/>
  <c r="G100" i="41"/>
  <c r="P98" i="41"/>
  <c r="G98" i="41"/>
  <c r="N96" i="41"/>
  <c r="M94" i="41"/>
  <c r="N198" i="41"/>
  <c r="N199" i="41" s="1"/>
  <c r="I196" i="41"/>
  <c r="I197" i="41" s="1"/>
  <c r="I194" i="41"/>
  <c r="I195" i="41" s="1"/>
  <c r="H192" i="41"/>
  <c r="H193" i="41" s="1"/>
  <c r="S182" i="41"/>
  <c r="S183" i="41" s="1"/>
  <c r="Q180" i="41"/>
  <c r="Q181" i="41" s="1"/>
  <c r="Q178" i="41"/>
  <c r="Q179" i="41" s="1"/>
  <c r="Q176" i="41"/>
  <c r="Q177" i="41" s="1"/>
  <c r="N174" i="41"/>
  <c r="N175" i="41" s="1"/>
  <c r="K172" i="41"/>
  <c r="K173" i="41" s="1"/>
  <c r="I170" i="41"/>
  <c r="I171" i="41" s="1"/>
  <c r="I168" i="41"/>
  <c r="I169" i="41" s="1"/>
  <c r="G166" i="41"/>
  <c r="G167" i="41" s="1"/>
  <c r="T162" i="41"/>
  <c r="T163" i="41" s="1"/>
  <c r="S160" i="41"/>
  <c r="S161" i="41" s="1"/>
  <c r="Q158" i="41"/>
  <c r="Q159" i="41" s="1"/>
  <c r="R156" i="41"/>
  <c r="R157" i="41" s="1"/>
  <c r="T154" i="41"/>
  <c r="T155" i="41" s="1"/>
  <c r="T152" i="41"/>
  <c r="T153" i="41" s="1"/>
  <c r="T150" i="41"/>
  <c r="T151" i="41" s="1"/>
  <c r="G144" i="41"/>
  <c r="G145" i="41" s="1"/>
  <c r="G142" i="41"/>
  <c r="G143" i="41" s="1"/>
  <c r="Q140" i="41"/>
  <c r="Q141" i="41" s="1"/>
  <c r="H140" i="41"/>
  <c r="H141" i="41" s="1"/>
  <c r="S138" i="41"/>
  <c r="S139" i="41" s="1"/>
  <c r="J138" i="41"/>
  <c r="J139" i="41" s="1"/>
  <c r="L136" i="41"/>
  <c r="L137" i="41" s="1"/>
  <c r="L134" i="41"/>
  <c r="L135" i="41" s="1"/>
  <c r="M132" i="41"/>
  <c r="M133" i="41" s="1"/>
  <c r="R130" i="41"/>
  <c r="R131" i="41" s="1"/>
  <c r="I130" i="41"/>
  <c r="I131" i="41" s="1"/>
  <c r="L128" i="41"/>
  <c r="L129" i="41" s="1"/>
  <c r="L126" i="41"/>
  <c r="L127" i="41" s="1"/>
  <c r="N124" i="41"/>
  <c r="N125" i="41" s="1"/>
  <c r="N122" i="41"/>
  <c r="N123" i="41" s="1"/>
  <c r="Q120" i="41"/>
  <c r="Q121" i="41" s="1"/>
  <c r="H120" i="41"/>
  <c r="H121" i="41" s="1"/>
  <c r="N118" i="41"/>
  <c r="N119" i="41" s="1"/>
  <c r="N116" i="41"/>
  <c r="N117" i="41" s="1"/>
  <c r="M114" i="41"/>
  <c r="M115" i="41" s="1"/>
  <c r="L112" i="41"/>
  <c r="L113" i="41" s="1"/>
  <c r="H198" i="41"/>
  <c r="H199" i="41" s="1"/>
  <c r="R188" i="41"/>
  <c r="R189" i="41" s="1"/>
  <c r="M180" i="41"/>
  <c r="M181" i="41" s="1"/>
  <c r="H172" i="41"/>
  <c r="H173" i="41" s="1"/>
  <c r="Q162" i="41"/>
  <c r="Q163" i="41" s="1"/>
  <c r="Q154" i="41"/>
  <c r="Q155" i="41" s="1"/>
  <c r="S146" i="41"/>
  <c r="S147" i="41" s="1"/>
  <c r="P140" i="41"/>
  <c r="T136" i="41"/>
  <c r="T137" i="41" s="1"/>
  <c r="H130" i="41"/>
  <c r="H131" i="41" s="1"/>
  <c r="K126" i="41"/>
  <c r="K127" i="41" s="1"/>
  <c r="M122" i="41"/>
  <c r="M123" i="41" s="1"/>
  <c r="M118" i="41"/>
  <c r="M119" i="41" s="1"/>
  <c r="L114" i="41"/>
  <c r="L115" i="41" s="1"/>
  <c r="K110" i="41"/>
  <c r="K111" i="41" s="1"/>
  <c r="J108" i="41"/>
  <c r="J109" i="41" s="1"/>
  <c r="N102" i="41"/>
  <c r="L100" i="41"/>
  <c r="L94" i="41"/>
  <c r="P92" i="41"/>
  <c r="G92" i="41"/>
  <c r="P90" i="41"/>
  <c r="G90" i="41"/>
  <c r="M88" i="41"/>
  <c r="M89" i="41" s="1"/>
  <c r="N86" i="41"/>
  <c r="N87" i="41" s="1"/>
  <c r="L84" i="41"/>
  <c r="L85" i="41" s="1"/>
  <c r="M82" i="41"/>
  <c r="M83" i="41" s="1"/>
  <c r="T80" i="41"/>
  <c r="T81" i="41" s="1"/>
  <c r="K80" i="41"/>
  <c r="K81" i="41" s="1"/>
  <c r="L78" i="41"/>
  <c r="L79" i="41" s="1"/>
  <c r="T76" i="41"/>
  <c r="T77" i="41" s="1"/>
  <c r="K76" i="41"/>
  <c r="K77" i="41" s="1"/>
  <c r="R74" i="41"/>
  <c r="R75" i="41" s="1"/>
  <c r="I74" i="41"/>
  <c r="I75" i="41" s="1"/>
  <c r="S72" i="41"/>
  <c r="S73" i="41" s="1"/>
  <c r="J72" i="41"/>
  <c r="J73" i="41" s="1"/>
  <c r="R70" i="41"/>
  <c r="R71" i="41" s="1"/>
  <c r="I70" i="41"/>
  <c r="I71" i="41" s="1"/>
  <c r="S68" i="41"/>
  <c r="S69" i="41" s="1"/>
  <c r="J68" i="41"/>
  <c r="J69" i="41" s="1"/>
  <c r="M66" i="41"/>
  <c r="M67" i="41" s="1"/>
  <c r="Q64" i="41"/>
  <c r="Q65" i="41" s="1"/>
  <c r="H64" i="41"/>
  <c r="H65" i="41" s="1"/>
  <c r="S62" i="41"/>
  <c r="S63" i="41" s="1"/>
  <c r="J62" i="41"/>
  <c r="J63" i="41" s="1"/>
  <c r="T60" i="41"/>
  <c r="T61" i="41" s="1"/>
  <c r="K60" i="41"/>
  <c r="K61" i="41" s="1"/>
  <c r="T58" i="41"/>
  <c r="T59" i="41" s="1"/>
  <c r="K58" i="41"/>
  <c r="K59" i="41" s="1"/>
  <c r="T56" i="41"/>
  <c r="T57" i="41" s="1"/>
  <c r="K56" i="41"/>
  <c r="K57" i="41" s="1"/>
  <c r="M54" i="41"/>
  <c r="M55" i="41" s="1"/>
  <c r="M52" i="41"/>
  <c r="M53" i="41" s="1"/>
  <c r="L50" i="41"/>
  <c r="L51" i="41" s="1"/>
  <c r="T48" i="41"/>
  <c r="T49" i="41" s="1"/>
  <c r="K48" i="41"/>
  <c r="K49" i="41" s="1"/>
  <c r="L46" i="41"/>
  <c r="L47" i="41" s="1"/>
  <c r="M44" i="41"/>
  <c r="M45" i="41" s="1"/>
  <c r="N42" i="41"/>
  <c r="N43" i="41" s="1"/>
  <c r="P40" i="41"/>
  <c r="G40" i="41"/>
  <c r="G41" i="41" s="1"/>
  <c r="P38" i="41"/>
  <c r="G38" i="41"/>
  <c r="G39" i="41" s="1"/>
  <c r="P36" i="41"/>
  <c r="G36" i="41"/>
  <c r="G37" i="41" s="1"/>
  <c r="M34" i="41"/>
  <c r="M35" i="41" s="1"/>
  <c r="K196" i="41"/>
  <c r="K197" i="41" s="1"/>
  <c r="S178" i="41"/>
  <c r="S179" i="41" s="1"/>
  <c r="K170" i="41"/>
  <c r="K171" i="41" s="1"/>
  <c r="G146" i="41"/>
  <c r="G147" i="41" s="1"/>
  <c r="I140" i="41"/>
  <c r="I141" i="41" s="1"/>
  <c r="M136" i="41"/>
  <c r="M137" i="41" s="1"/>
  <c r="N132" i="41"/>
  <c r="N133" i="41" s="1"/>
  <c r="G122" i="41"/>
  <c r="G123" i="41" s="1"/>
  <c r="G118" i="41"/>
  <c r="G119" i="41" s="1"/>
  <c r="J110" i="41"/>
  <c r="J111" i="41" s="1"/>
  <c r="T104" i="41"/>
  <c r="T105" i="41" s="1"/>
  <c r="M102" i="41"/>
  <c r="T96" i="41"/>
  <c r="K94" i="41"/>
  <c r="N92" i="41"/>
  <c r="N90" i="41"/>
  <c r="L88" i="41"/>
  <c r="L89" i="41" s="1"/>
  <c r="M86" i="41"/>
  <c r="M87" i="41" s="1"/>
  <c r="T84" i="41"/>
  <c r="T85" i="41" s="1"/>
  <c r="K84" i="41"/>
  <c r="K85" i="41" s="1"/>
  <c r="L82" i="41"/>
  <c r="L83" i="41" s="1"/>
  <c r="S80" i="41"/>
  <c r="S81" i="41" s="1"/>
  <c r="J80" i="41"/>
  <c r="J81" i="41" s="1"/>
  <c r="T78" i="41"/>
  <c r="T79" i="41" s="1"/>
  <c r="K78" i="41"/>
  <c r="K79" i="41" s="1"/>
  <c r="S76" i="41"/>
  <c r="S77" i="41" s="1"/>
  <c r="J76" i="41"/>
  <c r="J77" i="41" s="1"/>
  <c r="Q74" i="41"/>
  <c r="Q75" i="41" s="1"/>
  <c r="H74" i="41"/>
  <c r="H75" i="41" s="1"/>
  <c r="R72" i="41"/>
  <c r="I72" i="41"/>
  <c r="I73" i="41" s="1"/>
  <c r="Q70" i="41"/>
  <c r="Q71" i="41" s="1"/>
  <c r="H70" i="41"/>
  <c r="H71" i="41" s="1"/>
  <c r="R68" i="41"/>
  <c r="R69" i="41" s="1"/>
  <c r="I68" i="41"/>
  <c r="I69" i="41" s="1"/>
  <c r="L66" i="41"/>
  <c r="L67" i="41" s="1"/>
  <c r="P64" i="41"/>
  <c r="G64" i="41"/>
  <c r="G65" i="41" s="1"/>
  <c r="R62" i="41"/>
  <c r="R63" i="41" s="1"/>
  <c r="I62" i="41"/>
  <c r="I63" i="41" s="1"/>
  <c r="S60" i="41"/>
  <c r="S61" i="41" s="1"/>
  <c r="J60" i="41"/>
  <c r="J61" i="41" s="1"/>
  <c r="S58" i="41"/>
  <c r="S59" i="41" s="1"/>
  <c r="J58" i="41"/>
  <c r="J59" i="41" s="1"/>
  <c r="S56" i="41"/>
  <c r="S57" i="41" s="1"/>
  <c r="J56" i="41"/>
  <c r="J57" i="41" s="1"/>
  <c r="L54" i="41"/>
  <c r="L55" i="41" s="1"/>
  <c r="L52" i="41"/>
  <c r="L53" i="41" s="1"/>
  <c r="T50" i="41"/>
  <c r="T51" i="41" s="1"/>
  <c r="K50" i="41"/>
  <c r="K51" i="41" s="1"/>
  <c r="S48" i="41"/>
  <c r="S49" i="41" s="1"/>
  <c r="J48" i="41"/>
  <c r="J49" i="41" s="1"/>
  <c r="T46" i="41"/>
  <c r="T47" i="41" s="1"/>
  <c r="K46" i="41"/>
  <c r="K47" i="41" s="1"/>
  <c r="L44" i="41"/>
  <c r="L45" i="41" s="1"/>
  <c r="M42" i="41"/>
  <c r="M43" i="41" s="1"/>
  <c r="N40" i="41"/>
  <c r="N41" i="41" s="1"/>
  <c r="N38" i="41"/>
  <c r="N39" i="41" s="1"/>
  <c r="N36" i="41"/>
  <c r="N37" i="41" s="1"/>
  <c r="L34" i="41"/>
  <c r="L35" i="41" s="1"/>
  <c r="S186" i="41"/>
  <c r="S187" i="41" s="1"/>
  <c r="M178" i="41"/>
  <c r="M179" i="41" s="1"/>
  <c r="P160" i="41"/>
  <c r="Q152" i="41"/>
  <c r="Q153" i="41" s="1"/>
  <c r="G140" i="41"/>
  <c r="G141" i="41" s="1"/>
  <c r="K136" i="41"/>
  <c r="K137" i="41" s="1"/>
  <c r="L132" i="41"/>
  <c r="L133" i="41" s="1"/>
  <c r="T128" i="41"/>
  <c r="T129" i="41" s="1"/>
  <c r="T112" i="41"/>
  <c r="T113" i="41" s="1"/>
  <c r="I110" i="41"/>
  <c r="I111" i="41" s="1"/>
  <c r="M104" i="41"/>
  <c r="M105" i="41" s="1"/>
  <c r="L102" i="41"/>
  <c r="M96" i="41"/>
  <c r="J94" i="41"/>
  <c r="M92" i="41"/>
  <c r="M90" i="41"/>
  <c r="T88" i="41"/>
  <c r="T89" i="41" s="1"/>
  <c r="K88" i="41"/>
  <c r="K89" i="41" s="1"/>
  <c r="L86" i="41"/>
  <c r="L87" i="41" s="1"/>
  <c r="S84" i="41"/>
  <c r="S85" i="41" s="1"/>
  <c r="J84" i="41"/>
  <c r="J85" i="41" s="1"/>
  <c r="T82" i="41"/>
  <c r="T83" i="41" s="1"/>
  <c r="K82" i="41"/>
  <c r="K83" i="41" s="1"/>
  <c r="R80" i="41"/>
  <c r="R81" i="41" s="1"/>
  <c r="I80" i="41"/>
  <c r="I81" i="41" s="1"/>
  <c r="S78" i="41"/>
  <c r="S79" i="41" s="1"/>
  <c r="J78" i="41"/>
  <c r="J79" i="41" s="1"/>
  <c r="R76" i="41"/>
  <c r="R77" i="41" s="1"/>
  <c r="I76" i="41"/>
  <c r="I77" i="41" s="1"/>
  <c r="P74" i="41"/>
  <c r="G74" i="41"/>
  <c r="G75" i="41" s="1"/>
  <c r="Q72" i="41"/>
  <c r="Q73" i="41" s="1"/>
  <c r="H72" i="41"/>
  <c r="H73" i="41" s="1"/>
  <c r="P70" i="41"/>
  <c r="G70" i="41"/>
  <c r="G71" i="41" s="1"/>
  <c r="Q68" i="41"/>
  <c r="Q69" i="41" s="1"/>
  <c r="H68" i="41"/>
  <c r="H69" i="41" s="1"/>
  <c r="T66" i="41"/>
  <c r="T67" i="41" s="1"/>
  <c r="K66" i="41"/>
  <c r="K67" i="41" s="1"/>
  <c r="N64" i="41"/>
  <c r="N65" i="41" s="1"/>
  <c r="Q62" i="41"/>
  <c r="Q63" i="41" s="1"/>
  <c r="H62" i="41"/>
  <c r="H63" i="41" s="1"/>
  <c r="R60" i="41"/>
  <c r="R61" i="41" s="1"/>
  <c r="I60" i="41"/>
  <c r="I61" i="41" s="1"/>
  <c r="R58" i="41"/>
  <c r="R59" i="41" s="1"/>
  <c r="I58" i="41"/>
  <c r="I59" i="41" s="1"/>
  <c r="R56" i="41"/>
  <c r="R57" i="41" s="1"/>
  <c r="I56" i="41"/>
  <c r="I57" i="41" s="1"/>
  <c r="T54" i="41"/>
  <c r="T55" i="41" s="1"/>
  <c r="K54" i="41"/>
  <c r="K55" i="41" s="1"/>
  <c r="T52" i="41"/>
  <c r="T53" i="41" s="1"/>
  <c r="K52" i="41"/>
  <c r="K53" i="41" s="1"/>
  <c r="S50" i="41"/>
  <c r="S51" i="41" s="1"/>
  <c r="J50" i="41"/>
  <c r="J51" i="41" s="1"/>
  <c r="R48" i="41"/>
  <c r="R49" i="41" s="1"/>
  <c r="I48" i="41"/>
  <c r="I49" i="41" s="1"/>
  <c r="S46" i="41"/>
  <c r="S47" i="41" s="1"/>
  <c r="J46" i="41"/>
  <c r="J47" i="41" s="1"/>
  <c r="T44" i="41"/>
  <c r="T45" i="41" s="1"/>
  <c r="K44" i="41"/>
  <c r="K45" i="41" s="1"/>
  <c r="L42" i="41"/>
  <c r="L43" i="41" s="1"/>
  <c r="M40" i="41"/>
  <c r="M41" i="41" s="1"/>
  <c r="M38" i="41"/>
  <c r="M39" i="41" s="1"/>
  <c r="M36" i="41"/>
  <c r="M37" i="41" s="1"/>
  <c r="T34" i="41"/>
  <c r="T35" i="41" s="1"/>
  <c r="K34" i="41"/>
  <c r="K35" i="41" s="1"/>
  <c r="T32" i="41"/>
  <c r="T33" i="41" s="1"/>
  <c r="K194" i="41"/>
  <c r="K195" i="41" s="1"/>
  <c r="G186" i="41"/>
  <c r="G187" i="41" s="1"/>
  <c r="S176" i="41"/>
  <c r="S177" i="41" s="1"/>
  <c r="K168" i="41"/>
  <c r="K169" i="41" s="1"/>
  <c r="S158" i="41"/>
  <c r="S159" i="41" s="1"/>
  <c r="I144" i="41"/>
  <c r="I145" i="41" s="1"/>
  <c r="T138" i="41"/>
  <c r="T139" i="41" s="1"/>
  <c r="M128" i="41"/>
  <c r="M129" i="41" s="1"/>
  <c r="P124" i="41"/>
  <c r="R120" i="41"/>
  <c r="R121" i="41" s="1"/>
  <c r="P116" i="41"/>
  <c r="M112" i="41"/>
  <c r="M113" i="41" s="1"/>
  <c r="L104" i="41"/>
  <c r="L105" i="41" s="1"/>
  <c r="L96" i="41"/>
  <c r="L92" i="41"/>
  <c r="L90" i="41"/>
  <c r="S88" i="41"/>
  <c r="S89" i="41" s="1"/>
  <c r="J88" i="41"/>
  <c r="J89" i="41" s="1"/>
  <c r="T86" i="41"/>
  <c r="T87" i="41" s="1"/>
  <c r="K86" i="41"/>
  <c r="K87" i="41" s="1"/>
  <c r="R84" i="41"/>
  <c r="R85" i="41" s="1"/>
  <c r="I84" i="41"/>
  <c r="I85" i="41" s="1"/>
  <c r="S82" i="41"/>
  <c r="S83" i="41" s="1"/>
  <c r="J82" i="41"/>
  <c r="J83" i="41" s="1"/>
  <c r="Q80" i="41"/>
  <c r="Q81" i="41" s="1"/>
  <c r="H80" i="41"/>
  <c r="H81" i="41" s="1"/>
  <c r="R78" i="41"/>
  <c r="R79" i="41" s="1"/>
  <c r="I78" i="41"/>
  <c r="I79" i="41" s="1"/>
  <c r="Q76" i="41"/>
  <c r="Q77" i="41" s="1"/>
  <c r="H76" i="41"/>
  <c r="H77" i="41" s="1"/>
  <c r="N74" i="41"/>
  <c r="N75" i="41" s="1"/>
  <c r="P72" i="41"/>
  <c r="G72" i="41"/>
  <c r="G73" i="41" s="1"/>
  <c r="N70" i="41"/>
  <c r="N71" i="41" s="1"/>
  <c r="P68" i="41"/>
  <c r="G68" i="41"/>
  <c r="G69" i="41" s="1"/>
  <c r="S66" i="41"/>
  <c r="S67" i="41" s="1"/>
  <c r="J66" i="41"/>
  <c r="J67" i="41" s="1"/>
  <c r="M64" i="41"/>
  <c r="M65" i="41" s="1"/>
  <c r="P62" i="41"/>
  <c r="G62" i="41"/>
  <c r="G63" i="41" s="1"/>
  <c r="Q60" i="41"/>
  <c r="Q61" i="41" s="1"/>
  <c r="H60" i="41"/>
  <c r="H61" i="41" s="1"/>
  <c r="Q58" i="41"/>
  <c r="Q59" i="41" s="1"/>
  <c r="H58" i="41"/>
  <c r="H59" i="41" s="1"/>
  <c r="Q56" i="41"/>
  <c r="Q57" i="41" s="1"/>
  <c r="H56" i="41"/>
  <c r="H57" i="41" s="1"/>
  <c r="S54" i="41"/>
  <c r="S55" i="41" s="1"/>
  <c r="J54" i="41"/>
  <c r="J55" i="41" s="1"/>
  <c r="S52" i="41"/>
  <c r="S53" i="41" s="1"/>
  <c r="J52" i="41"/>
  <c r="J53" i="41" s="1"/>
  <c r="R50" i="41"/>
  <c r="R51" i="41" s="1"/>
  <c r="I50" i="41"/>
  <c r="I51" i="41" s="1"/>
  <c r="Q48" i="41"/>
  <c r="Q49" i="41" s="1"/>
  <c r="H48" i="41"/>
  <c r="H49" i="41" s="1"/>
  <c r="R46" i="41"/>
  <c r="R47" i="41" s="1"/>
  <c r="I46" i="41"/>
  <c r="I47" i="41" s="1"/>
  <c r="S44" i="41"/>
  <c r="S45" i="41" s="1"/>
  <c r="J44" i="41"/>
  <c r="J45" i="41" s="1"/>
  <c r="T42" i="41"/>
  <c r="T43" i="41" s="1"/>
  <c r="K42" i="41"/>
  <c r="K43" i="41" s="1"/>
  <c r="L40" i="41"/>
  <c r="L41" i="41" s="1"/>
  <c r="L38" i="41"/>
  <c r="L39" i="41" s="1"/>
  <c r="L36" i="41"/>
  <c r="L37" i="41" s="1"/>
  <c r="S34" i="41"/>
  <c r="S35" i="41" s="1"/>
  <c r="J34" i="41"/>
  <c r="J35" i="41" s="1"/>
  <c r="S32" i="41"/>
  <c r="S33" i="41" s="1"/>
  <c r="R184" i="41"/>
  <c r="R185" i="41" s="1"/>
  <c r="M176" i="41"/>
  <c r="M177" i="41" s="1"/>
  <c r="M158" i="41"/>
  <c r="M159" i="41" s="1"/>
  <c r="Q150" i="41"/>
  <c r="Q151" i="41" s="1"/>
  <c r="R138" i="41"/>
  <c r="R139" i="41" s="1"/>
  <c r="T134" i="41"/>
  <c r="T135" i="41" s="1"/>
  <c r="K128" i="41"/>
  <c r="K129" i="41" s="1"/>
  <c r="M124" i="41"/>
  <c r="M125" i="41" s="1"/>
  <c r="P120" i="41"/>
  <c r="M116" i="41"/>
  <c r="M117" i="41" s="1"/>
  <c r="K112" i="41"/>
  <c r="K113" i="41" s="1"/>
  <c r="T108" i="41"/>
  <c r="T109" i="41" s="1"/>
  <c r="N106" i="41"/>
  <c r="N107" i="41" s="1"/>
  <c r="K104" i="41"/>
  <c r="K105" i="41" s="1"/>
  <c r="N98" i="41"/>
  <c r="K96" i="41"/>
  <c r="T92" i="41"/>
  <c r="K92" i="41"/>
  <c r="T90" i="41"/>
  <c r="K90" i="41"/>
  <c r="R88" i="41"/>
  <c r="R89" i="41" s="1"/>
  <c r="I88" i="41"/>
  <c r="I89" i="41" s="1"/>
  <c r="S86" i="41"/>
  <c r="S87" i="41" s="1"/>
  <c r="J86" i="41"/>
  <c r="J87" i="41" s="1"/>
  <c r="Q84" i="41"/>
  <c r="Q85" i="41" s="1"/>
  <c r="H84" i="41"/>
  <c r="H85" i="41" s="1"/>
  <c r="R82" i="41"/>
  <c r="R83" i="41" s="1"/>
  <c r="I82" i="41"/>
  <c r="I83" i="41" s="1"/>
  <c r="P80" i="41"/>
  <c r="G80" i="41"/>
  <c r="G81" i="41" s="1"/>
  <c r="Q78" i="41"/>
  <c r="Q79" i="41" s="1"/>
  <c r="H78" i="41"/>
  <c r="H79" i="41" s="1"/>
  <c r="P76" i="41"/>
  <c r="G76" i="41"/>
  <c r="G77" i="41" s="1"/>
  <c r="M74" i="41"/>
  <c r="M75" i="41" s="1"/>
  <c r="N72" i="41"/>
  <c r="N73" i="41" s="1"/>
  <c r="M70" i="41"/>
  <c r="M71" i="41" s="1"/>
  <c r="N68" i="41"/>
  <c r="N69" i="41" s="1"/>
  <c r="R66" i="41"/>
  <c r="R67" i="41" s="1"/>
  <c r="I66" i="41"/>
  <c r="I67" i="41" s="1"/>
  <c r="L64" i="41"/>
  <c r="L65" i="41" s="1"/>
  <c r="N62" i="41"/>
  <c r="N63" i="41" s="1"/>
  <c r="P60" i="41"/>
  <c r="G60" i="41"/>
  <c r="G61" i="41" s="1"/>
  <c r="P58" i="41"/>
  <c r="G58" i="41"/>
  <c r="G59" i="41" s="1"/>
  <c r="P56" i="41"/>
  <c r="G56" i="41"/>
  <c r="G57" i="41" s="1"/>
  <c r="R54" i="41"/>
  <c r="R55" i="41" s="1"/>
  <c r="I54" i="41"/>
  <c r="I55" i="41" s="1"/>
  <c r="R52" i="41"/>
  <c r="R53" i="41" s="1"/>
  <c r="I52" i="41"/>
  <c r="I53" i="41" s="1"/>
  <c r="Q50" i="41"/>
  <c r="Q51" i="41" s="1"/>
  <c r="H50" i="41"/>
  <c r="H51" i="41" s="1"/>
  <c r="P48" i="41"/>
  <c r="G48" i="41"/>
  <c r="G49" i="41" s="1"/>
  <c r="Q46" i="41"/>
  <c r="Q47" i="41" s="1"/>
  <c r="H46" i="41"/>
  <c r="H47" i="41" s="1"/>
  <c r="R44" i="41"/>
  <c r="R45" i="41" s="1"/>
  <c r="I44" i="41"/>
  <c r="I45" i="41" s="1"/>
  <c r="S42" i="41"/>
  <c r="S43" i="41" s="1"/>
  <c r="J42" i="41"/>
  <c r="J43" i="41" s="1"/>
  <c r="T40" i="41"/>
  <c r="T41" i="41" s="1"/>
  <c r="K40" i="41"/>
  <c r="K41" i="41" s="1"/>
  <c r="T38" i="41"/>
  <c r="T39" i="41" s="1"/>
  <c r="K38" i="41"/>
  <c r="K39" i="41" s="1"/>
  <c r="T36" i="41"/>
  <c r="T37" i="41" s="1"/>
  <c r="K36" i="41"/>
  <c r="K37" i="41" s="1"/>
  <c r="R34" i="41"/>
  <c r="R35" i="41" s="1"/>
  <c r="I34" i="41"/>
  <c r="I35" i="41" s="1"/>
  <c r="R32" i="41"/>
  <c r="R33" i="41" s="1"/>
  <c r="G206" i="41"/>
  <c r="G207" i="41" s="1"/>
  <c r="T190" i="41"/>
  <c r="T191" i="41" s="1"/>
  <c r="P182" i="41"/>
  <c r="K174" i="41"/>
  <c r="K175" i="41" s="1"/>
  <c r="S164" i="41"/>
  <c r="S165" i="41" s="1"/>
  <c r="N156" i="41"/>
  <c r="N157" i="41" s="1"/>
  <c r="S148" i="41"/>
  <c r="S149" i="41" s="1"/>
  <c r="I138" i="41"/>
  <c r="I139" i="41" s="1"/>
  <c r="K134" i="41"/>
  <c r="K135" i="41" s="1"/>
  <c r="Q130" i="41"/>
  <c r="Q131" i="41" s="1"/>
  <c r="T126" i="41"/>
  <c r="T127" i="41" s="1"/>
  <c r="G120" i="41"/>
  <c r="G121" i="41" s="1"/>
  <c r="S110" i="41"/>
  <c r="S111" i="41" s="1"/>
  <c r="L108" i="41"/>
  <c r="L109" i="41" s="1"/>
  <c r="L106" i="41"/>
  <c r="L107" i="41" s="1"/>
  <c r="N100" i="41"/>
  <c r="L98" i="41"/>
  <c r="T94" i="41"/>
  <c r="R92" i="41"/>
  <c r="R93" i="41" s="1"/>
  <c r="I92" i="41"/>
  <c r="R90" i="41"/>
  <c r="R91" i="41" s="1"/>
  <c r="I90" i="41"/>
  <c r="P88" i="41"/>
  <c r="G88" i="41"/>
  <c r="G89" i="41" s="1"/>
  <c r="Q86" i="41"/>
  <c r="Q87" i="41" s="1"/>
  <c r="H86" i="41"/>
  <c r="H87" i="41" s="1"/>
  <c r="N84" i="41"/>
  <c r="N85" i="41" s="1"/>
  <c r="P82" i="41"/>
  <c r="G82" i="41"/>
  <c r="G83" i="41" s="1"/>
  <c r="M80" i="41"/>
  <c r="M81" i="41" s="1"/>
  <c r="N78" i="41"/>
  <c r="N79" i="41" s="1"/>
  <c r="M76" i="41"/>
  <c r="M77" i="41" s="1"/>
  <c r="T74" i="41"/>
  <c r="T75" i="41" s="1"/>
  <c r="K74" i="41"/>
  <c r="K75" i="41" s="1"/>
  <c r="L72" i="41"/>
  <c r="L73" i="41" s="1"/>
  <c r="T70" i="41"/>
  <c r="T71" i="41" s="1"/>
  <c r="K70" i="41"/>
  <c r="K71" i="41" s="1"/>
  <c r="L68" i="41"/>
  <c r="L69" i="41" s="1"/>
  <c r="P66" i="41"/>
  <c r="G66" i="41"/>
  <c r="G67" i="41" s="1"/>
  <c r="S64" i="41"/>
  <c r="S65" i="41" s="1"/>
  <c r="J64" i="41"/>
  <c r="J65" i="41" s="1"/>
  <c r="L62" i="41"/>
  <c r="L63" i="41" s="1"/>
  <c r="M60" i="41"/>
  <c r="M61" i="41" s="1"/>
  <c r="M58" i="41"/>
  <c r="M59" i="41" s="1"/>
  <c r="M56" i="41"/>
  <c r="M57" i="41" s="1"/>
  <c r="P54" i="41"/>
  <c r="G54" i="41"/>
  <c r="G55" i="41" s="1"/>
  <c r="P52" i="41"/>
  <c r="G52" i="41"/>
  <c r="G53" i="41" s="1"/>
  <c r="N50" i="41"/>
  <c r="N51" i="41" s="1"/>
  <c r="M48" i="41"/>
  <c r="M49" i="41" s="1"/>
  <c r="N46" i="41"/>
  <c r="N47" i="41" s="1"/>
  <c r="P44" i="41"/>
  <c r="G44" i="41"/>
  <c r="G45" i="41" s="1"/>
  <c r="Q42" i="41"/>
  <c r="Q43" i="41" s="1"/>
  <c r="H42" i="41"/>
  <c r="H43" i="41" s="1"/>
  <c r="R40" i="41"/>
  <c r="R41" i="41" s="1"/>
  <c r="I40" i="41"/>
  <c r="I41" i="41" s="1"/>
  <c r="R38" i="41"/>
  <c r="R39" i="41" s="1"/>
  <c r="I38" i="41"/>
  <c r="I39" i="41" s="1"/>
  <c r="R36" i="41"/>
  <c r="R37" i="41" s="1"/>
  <c r="I36" i="41"/>
  <c r="I37" i="41" s="1"/>
  <c r="P34" i="41"/>
  <c r="G34" i="41"/>
  <c r="G35" i="41" s="1"/>
  <c r="P32" i="41"/>
  <c r="Q174" i="41"/>
  <c r="Q175" i="41" s="1"/>
  <c r="I142" i="41"/>
  <c r="I143" i="41" s="1"/>
  <c r="T110" i="41"/>
  <c r="T111" i="41" s="1"/>
  <c r="J92" i="41"/>
  <c r="H88" i="41"/>
  <c r="H89" i="41" s="1"/>
  <c r="G84" i="41"/>
  <c r="G85" i="41" s="1"/>
  <c r="K64" i="41"/>
  <c r="K65" i="41" s="1"/>
  <c r="N60" i="41"/>
  <c r="N61" i="41" s="1"/>
  <c r="N56" i="41"/>
  <c r="N57" i="41" s="1"/>
  <c r="Q52" i="41"/>
  <c r="Q53" i="41" s="1"/>
  <c r="N48" i="41"/>
  <c r="N49" i="41" s="1"/>
  <c r="Q44" i="41"/>
  <c r="Q45" i="41" s="1"/>
  <c r="S40" i="41"/>
  <c r="S41" i="41" s="1"/>
  <c r="S36" i="41"/>
  <c r="S37" i="41" s="1"/>
  <c r="Q32" i="41"/>
  <c r="Q33" i="41" s="1"/>
  <c r="G32" i="41"/>
  <c r="G33" i="41" s="1"/>
  <c r="R30" i="41"/>
  <c r="R31" i="41" s="1"/>
  <c r="I30" i="41"/>
  <c r="I31" i="41" s="1"/>
  <c r="T28" i="41"/>
  <c r="T29" i="41" s="1"/>
  <c r="K28" i="41"/>
  <c r="K29" i="41" s="1"/>
  <c r="M26" i="41"/>
  <c r="M27" i="41" s="1"/>
  <c r="L24" i="41"/>
  <c r="L25" i="41" s="1"/>
  <c r="L22" i="41"/>
  <c r="L23" i="41" s="1"/>
  <c r="N20" i="41"/>
  <c r="N21" i="41" s="1"/>
  <c r="N18" i="41"/>
  <c r="N19" i="41" s="1"/>
  <c r="P16" i="41"/>
  <c r="G16" i="41"/>
  <c r="G17" i="41" s="1"/>
  <c r="P14" i="41"/>
  <c r="G14" i="41"/>
  <c r="G15" i="41" s="1"/>
  <c r="Q12" i="41"/>
  <c r="Q13" i="41" s="1"/>
  <c r="H12" i="41"/>
  <c r="H13" i="41" s="1"/>
  <c r="S10" i="41"/>
  <c r="S11" i="41" s="1"/>
  <c r="J10" i="41"/>
  <c r="J11" i="41" s="1"/>
  <c r="R8" i="41"/>
  <c r="R9" i="41" s="1"/>
  <c r="I8" i="41"/>
  <c r="I9" i="41" s="1"/>
  <c r="S206" i="40"/>
  <c r="S207" i="40" s="1"/>
  <c r="J206" i="40"/>
  <c r="J207" i="40" s="1"/>
  <c r="P204" i="40"/>
  <c r="G204" i="40"/>
  <c r="G205" i="40" s="1"/>
  <c r="L202" i="40"/>
  <c r="L203" i="40" s="1"/>
  <c r="R200" i="40"/>
  <c r="R201" i="40" s="1"/>
  <c r="I200" i="40"/>
  <c r="I201" i="40" s="1"/>
  <c r="N198" i="40"/>
  <c r="N199" i="40" s="1"/>
  <c r="T196" i="40"/>
  <c r="T197" i="40" s="1"/>
  <c r="K196" i="40"/>
  <c r="K197" i="40" s="1"/>
  <c r="Q194" i="40"/>
  <c r="Q195" i="40" s="1"/>
  <c r="H194" i="40"/>
  <c r="H195" i="40" s="1"/>
  <c r="N192" i="40"/>
  <c r="N193" i="40" s="1"/>
  <c r="M190" i="40"/>
  <c r="M191" i="40" s="1"/>
  <c r="T188" i="40"/>
  <c r="T189" i="40" s="1"/>
  <c r="K188" i="40"/>
  <c r="K189" i="40" s="1"/>
  <c r="S186" i="40"/>
  <c r="S187" i="40" s="1"/>
  <c r="M172" i="41"/>
  <c r="M173" i="41" s="1"/>
  <c r="I166" i="41"/>
  <c r="I167" i="41" s="1"/>
  <c r="K138" i="41"/>
  <c r="K139" i="41" s="1"/>
  <c r="G124" i="41"/>
  <c r="G125" i="41" s="1"/>
  <c r="S108" i="41"/>
  <c r="S109" i="41" s="1"/>
  <c r="M98" i="41"/>
  <c r="S90" i="41"/>
  <c r="R86" i="41"/>
  <c r="R87" i="41" s="1"/>
  <c r="Q82" i="41"/>
  <c r="Q83" i="41" s="1"/>
  <c r="P78" i="41"/>
  <c r="L74" i="41"/>
  <c r="L75" i="41" s="1"/>
  <c r="L70" i="41"/>
  <c r="L71" i="41" s="1"/>
  <c r="Q66" i="41"/>
  <c r="Q67" i="41" s="1"/>
  <c r="H52" i="41"/>
  <c r="H53" i="41" s="1"/>
  <c r="H44" i="41"/>
  <c r="H45" i="41" s="1"/>
  <c r="J40" i="41"/>
  <c r="J41" i="41" s="1"/>
  <c r="J36" i="41"/>
  <c r="J37" i="41" s="1"/>
  <c r="M32" i="41"/>
  <c r="M33" i="41" s="1"/>
  <c r="P30" i="41"/>
  <c r="G30" i="41"/>
  <c r="G31" i="41" s="1"/>
  <c r="R28" i="41"/>
  <c r="R29" i="41" s="1"/>
  <c r="I28" i="41"/>
  <c r="I29" i="41" s="1"/>
  <c r="T26" i="41"/>
  <c r="T27" i="41" s="1"/>
  <c r="K26" i="41"/>
  <c r="K27" i="41" s="1"/>
  <c r="S24" i="41"/>
  <c r="S25" i="41" s="1"/>
  <c r="J24" i="41"/>
  <c r="J25" i="41" s="1"/>
  <c r="S22" i="41"/>
  <c r="S23" i="41" s="1"/>
  <c r="J22" i="41"/>
  <c r="J23" i="41" s="1"/>
  <c r="L20" i="41"/>
  <c r="L21" i="41" s="1"/>
  <c r="L18" i="41"/>
  <c r="L19" i="41" s="1"/>
  <c r="M16" i="41"/>
  <c r="M17" i="41" s="1"/>
  <c r="M14" i="41"/>
  <c r="M15" i="41" s="1"/>
  <c r="N12" i="41"/>
  <c r="N13" i="41" s="1"/>
  <c r="Q10" i="41"/>
  <c r="Q11" i="41" s="1"/>
  <c r="H10" i="41"/>
  <c r="H11" i="41" s="1"/>
  <c r="P8" i="41"/>
  <c r="G8" i="41"/>
  <c r="G9" i="41" s="1"/>
  <c r="Q206" i="40"/>
  <c r="Q207" i="40" s="1"/>
  <c r="H206" i="40"/>
  <c r="H207" i="40" s="1"/>
  <c r="M204" i="40"/>
  <c r="M205" i="40" s="1"/>
  <c r="S202" i="40"/>
  <c r="S203" i="40" s="1"/>
  <c r="J202" i="40"/>
  <c r="J203" i="40" s="1"/>
  <c r="P200" i="40"/>
  <c r="G200" i="40"/>
  <c r="G201" i="40" s="1"/>
  <c r="L198" i="40"/>
  <c r="L199" i="40" s="1"/>
  <c r="R196" i="40"/>
  <c r="R197" i="40" s="1"/>
  <c r="I196" i="40"/>
  <c r="I197" i="40" s="1"/>
  <c r="N194" i="40"/>
  <c r="N195" i="40" s="1"/>
  <c r="L192" i="40"/>
  <c r="L193" i="40" s="1"/>
  <c r="T190" i="40"/>
  <c r="T191" i="40" s="1"/>
  <c r="K190" i="40"/>
  <c r="K191" i="40" s="1"/>
  <c r="R188" i="40"/>
  <c r="R189" i="40" s="1"/>
  <c r="I188" i="40"/>
  <c r="I189" i="40" s="1"/>
  <c r="R198" i="41"/>
  <c r="R199" i="41" s="1"/>
  <c r="G164" i="41"/>
  <c r="G165" i="41" s="1"/>
  <c r="P122" i="41"/>
  <c r="K108" i="41"/>
  <c r="K109" i="41" s="1"/>
  <c r="Q90" i="41"/>
  <c r="P86" i="41"/>
  <c r="N82" i="41"/>
  <c r="N83" i="41" s="1"/>
  <c r="M78" i="41"/>
  <c r="M79" i="41" s="1"/>
  <c r="J74" i="41"/>
  <c r="J75" i="41" s="1"/>
  <c r="J70" i="41"/>
  <c r="J71" i="41" s="1"/>
  <c r="N66" i="41"/>
  <c r="N67" i="41" s="1"/>
  <c r="T62" i="41"/>
  <c r="T63" i="41" s="1"/>
  <c r="H40" i="41"/>
  <c r="H41" i="41" s="1"/>
  <c r="H36" i="41"/>
  <c r="H37" i="41" s="1"/>
  <c r="L32" i="41"/>
  <c r="L33" i="41" s="1"/>
  <c r="N30" i="41"/>
  <c r="N31" i="41" s="1"/>
  <c r="Q28" i="41"/>
  <c r="Q29" i="41" s="1"/>
  <c r="H28" i="41"/>
  <c r="H29" i="41" s="1"/>
  <c r="S26" i="41"/>
  <c r="S27" i="41" s="1"/>
  <c r="J26" i="41"/>
  <c r="J27" i="41" s="1"/>
  <c r="R24" i="41"/>
  <c r="R25" i="41" s="1"/>
  <c r="I24" i="41"/>
  <c r="I25" i="41" s="1"/>
  <c r="R22" i="41"/>
  <c r="R23" i="41" s="1"/>
  <c r="I22" i="41"/>
  <c r="I23" i="41" s="1"/>
  <c r="T20" i="41"/>
  <c r="T21" i="41" s="1"/>
  <c r="K20" i="41"/>
  <c r="K21" i="41" s="1"/>
  <c r="T18" i="41"/>
  <c r="T19" i="41" s="1"/>
  <c r="K18" i="41"/>
  <c r="K19" i="41" s="1"/>
  <c r="L16" i="41"/>
  <c r="L17" i="41" s="1"/>
  <c r="L14" i="41"/>
  <c r="L15" i="41" s="1"/>
  <c r="M12" i="41"/>
  <c r="M13" i="41" s="1"/>
  <c r="P10" i="41"/>
  <c r="G10" i="41"/>
  <c r="G11" i="41" s="1"/>
  <c r="N8" i="41"/>
  <c r="N9" i="41" s="1"/>
  <c r="P206" i="40"/>
  <c r="G206" i="40"/>
  <c r="G207" i="40" s="1"/>
  <c r="L204" i="40"/>
  <c r="L205" i="40" s="1"/>
  <c r="R202" i="40"/>
  <c r="R203" i="40" s="1"/>
  <c r="I202" i="40"/>
  <c r="I203" i="40" s="1"/>
  <c r="N200" i="40"/>
  <c r="N201" i="40" s="1"/>
  <c r="T198" i="40"/>
  <c r="T199" i="40" s="1"/>
  <c r="K198" i="40"/>
  <c r="K199" i="40" s="1"/>
  <c r="Q196" i="40"/>
  <c r="Q197" i="40" s="1"/>
  <c r="H196" i="40"/>
  <c r="H197" i="40" s="1"/>
  <c r="M194" i="40"/>
  <c r="M195" i="40" s="1"/>
  <c r="T192" i="40"/>
  <c r="T193" i="40" s="1"/>
  <c r="K192" i="40"/>
  <c r="K193" i="40" s="1"/>
  <c r="S190" i="40"/>
  <c r="S191" i="40" s="1"/>
  <c r="J190" i="40"/>
  <c r="J191" i="40" s="1"/>
  <c r="Q188" i="40"/>
  <c r="Q189" i="40" s="1"/>
  <c r="H188" i="40"/>
  <c r="H189" i="40" s="1"/>
  <c r="J192" i="41"/>
  <c r="J193" i="41" s="1"/>
  <c r="T156" i="41"/>
  <c r="T157" i="41" s="1"/>
  <c r="M134" i="41"/>
  <c r="M135" i="41" s="1"/>
  <c r="I120" i="41"/>
  <c r="I121" i="41" s="1"/>
  <c r="M106" i="41"/>
  <c r="M107" i="41" s="1"/>
  <c r="J90" i="41"/>
  <c r="I86" i="41"/>
  <c r="I87" i="41" s="1"/>
  <c r="H82" i="41"/>
  <c r="H83" i="41" s="1"/>
  <c r="G78" i="41"/>
  <c r="G79" i="41" s="1"/>
  <c r="H66" i="41"/>
  <c r="H67" i="41" s="1"/>
  <c r="M62" i="41"/>
  <c r="M63" i="41" s="1"/>
  <c r="N58" i="41"/>
  <c r="N59" i="41" s="1"/>
  <c r="Q54" i="41"/>
  <c r="Q55" i="41" s="1"/>
  <c r="P50" i="41"/>
  <c r="P46" i="41"/>
  <c r="R42" i="41"/>
  <c r="R43" i="41" s="1"/>
  <c r="S38" i="41"/>
  <c r="S39" i="41" s="1"/>
  <c r="Q34" i="41"/>
  <c r="Q35" i="41" s="1"/>
  <c r="K32" i="41"/>
  <c r="K33" i="41" s="1"/>
  <c r="M30" i="41"/>
  <c r="M31" i="41" s="1"/>
  <c r="P28" i="41"/>
  <c r="G28" i="41"/>
  <c r="G29" i="41" s="1"/>
  <c r="R26" i="41"/>
  <c r="R27" i="41" s="1"/>
  <c r="I26" i="41"/>
  <c r="I27" i="41" s="1"/>
  <c r="Q24" i="41"/>
  <c r="Q25" i="41" s="1"/>
  <c r="H24" i="41"/>
  <c r="H25" i="41" s="1"/>
  <c r="Q22" i="41"/>
  <c r="Q23" i="41" s="1"/>
  <c r="H22" i="41"/>
  <c r="H23" i="41" s="1"/>
  <c r="S20" i="41"/>
  <c r="S21" i="41" s="1"/>
  <c r="J20" i="41"/>
  <c r="J21" i="41" s="1"/>
  <c r="S18" i="41"/>
  <c r="S19" i="41" s="1"/>
  <c r="J18" i="41"/>
  <c r="J19" i="41" s="1"/>
  <c r="T16" i="41"/>
  <c r="T17" i="41" s="1"/>
  <c r="K16" i="41"/>
  <c r="K17" i="41" s="1"/>
  <c r="T14" i="41"/>
  <c r="T15" i="41" s="1"/>
  <c r="K14" i="41"/>
  <c r="K15" i="41" s="1"/>
  <c r="L12" i="41"/>
  <c r="L13" i="41" s="1"/>
  <c r="N10" i="41"/>
  <c r="N11" i="41" s="1"/>
  <c r="M8" i="41"/>
  <c r="M9" i="41" s="1"/>
  <c r="N206" i="40"/>
  <c r="N207" i="40" s="1"/>
  <c r="T204" i="40"/>
  <c r="T205" i="40" s="1"/>
  <c r="K204" i="40"/>
  <c r="K205" i="40" s="1"/>
  <c r="Q202" i="40"/>
  <c r="Q203" i="40" s="1"/>
  <c r="H202" i="40"/>
  <c r="H203" i="40" s="1"/>
  <c r="M200" i="40"/>
  <c r="M201" i="40" s="1"/>
  <c r="S198" i="40"/>
  <c r="S199" i="40" s="1"/>
  <c r="J198" i="40"/>
  <c r="J199" i="40" s="1"/>
  <c r="P196" i="40"/>
  <c r="G196" i="40"/>
  <c r="G197" i="40" s="1"/>
  <c r="L194" i="40"/>
  <c r="L195" i="40" s="1"/>
  <c r="S192" i="40"/>
  <c r="S193" i="40" s="1"/>
  <c r="J192" i="40"/>
  <c r="J193" i="40" s="1"/>
  <c r="R190" i="40"/>
  <c r="R191" i="40" s="1"/>
  <c r="I190" i="40"/>
  <c r="I191" i="40" s="1"/>
  <c r="P188" i="40"/>
  <c r="G188" i="40"/>
  <c r="G189" i="40" s="1"/>
  <c r="H90" i="41"/>
  <c r="T72" i="41"/>
  <c r="T73" i="41" s="1"/>
  <c r="L58" i="41"/>
  <c r="L59" i="41" s="1"/>
  <c r="M50" i="41"/>
  <c r="M51" i="41" s="1"/>
  <c r="P42" i="41"/>
  <c r="N34" i="41"/>
  <c r="N35" i="41" s="1"/>
  <c r="H26" i="41"/>
  <c r="H27" i="41" s="1"/>
  <c r="G24" i="41"/>
  <c r="G25" i="41" s="1"/>
  <c r="G22" i="41"/>
  <c r="G23" i="41" s="1"/>
  <c r="I20" i="41"/>
  <c r="I21" i="41" s="1"/>
  <c r="I18" i="41"/>
  <c r="I19" i="41" s="1"/>
  <c r="J16" i="41"/>
  <c r="J17" i="41" s="1"/>
  <c r="J14" i="41"/>
  <c r="J15" i="41" s="1"/>
  <c r="K12" i="41"/>
  <c r="K13" i="41" s="1"/>
  <c r="M10" i="41"/>
  <c r="M11" i="41" s="1"/>
  <c r="L8" i="41"/>
  <c r="L9" i="41" s="1"/>
  <c r="K206" i="40"/>
  <c r="K207" i="40" s="1"/>
  <c r="H204" i="40"/>
  <c r="H205" i="40" s="1"/>
  <c r="S200" i="40"/>
  <c r="S201" i="40" s="1"/>
  <c r="P198" i="40"/>
  <c r="L196" i="40"/>
  <c r="L197" i="40" s="1"/>
  <c r="I194" i="40"/>
  <c r="I195" i="40" s="1"/>
  <c r="G192" i="40"/>
  <c r="G193" i="40" s="1"/>
  <c r="T186" i="40"/>
  <c r="T187" i="40" s="1"/>
  <c r="J186" i="40"/>
  <c r="J187" i="40" s="1"/>
  <c r="R184" i="40"/>
  <c r="R185" i="40" s="1"/>
  <c r="I184" i="40"/>
  <c r="I185" i="40" s="1"/>
  <c r="N182" i="40"/>
  <c r="N183" i="40" s="1"/>
  <c r="M180" i="40"/>
  <c r="M181" i="40" s="1"/>
  <c r="T178" i="40"/>
  <c r="T179" i="40" s="1"/>
  <c r="K178" i="40"/>
  <c r="K179" i="40" s="1"/>
  <c r="R176" i="40"/>
  <c r="R177" i="40" s="1"/>
  <c r="I176" i="40"/>
  <c r="I177" i="40" s="1"/>
  <c r="N174" i="40"/>
  <c r="N175" i="40" s="1"/>
  <c r="L172" i="40"/>
  <c r="L173" i="40" s="1"/>
  <c r="S170" i="40"/>
  <c r="S171" i="40" s="1"/>
  <c r="J170" i="40"/>
  <c r="J171" i="40" s="1"/>
  <c r="Q168" i="40"/>
  <c r="Q169" i="40" s="1"/>
  <c r="H168" i="40"/>
  <c r="H169" i="40" s="1"/>
  <c r="M166" i="40"/>
  <c r="M167" i="40" s="1"/>
  <c r="T164" i="40"/>
  <c r="T165" i="40" s="1"/>
  <c r="K164" i="40"/>
  <c r="K165" i="40" s="1"/>
  <c r="Q162" i="40"/>
  <c r="Q163" i="40" s="1"/>
  <c r="H162" i="40"/>
  <c r="H163" i="40" s="1"/>
  <c r="M160" i="40"/>
  <c r="M161" i="40" s="1"/>
  <c r="S158" i="40"/>
  <c r="S159" i="40" s="1"/>
  <c r="J158" i="40"/>
  <c r="J159" i="40" s="1"/>
  <c r="R156" i="40"/>
  <c r="R157" i="40" s="1"/>
  <c r="I156" i="40"/>
  <c r="I157" i="40" s="1"/>
  <c r="Q154" i="40"/>
  <c r="Q155" i="40" s="1"/>
  <c r="H154" i="40"/>
  <c r="H155" i="40" s="1"/>
  <c r="N152" i="40"/>
  <c r="N153" i="40" s="1"/>
  <c r="M150" i="40"/>
  <c r="M151" i="40" s="1"/>
  <c r="L148" i="40"/>
  <c r="L149" i="40" s="1"/>
  <c r="R146" i="40"/>
  <c r="R147" i="40" s="1"/>
  <c r="I146" i="40"/>
  <c r="I147" i="40" s="1"/>
  <c r="Q144" i="40"/>
  <c r="Q145" i="40" s="1"/>
  <c r="H144" i="40"/>
  <c r="H145" i="40" s="1"/>
  <c r="N142" i="40"/>
  <c r="N143" i="40" s="1"/>
  <c r="L140" i="40"/>
  <c r="L141" i="40" s="1"/>
  <c r="R138" i="40"/>
  <c r="R139" i="40" s="1"/>
  <c r="H190" i="41"/>
  <c r="H191" i="41" s="1"/>
  <c r="S130" i="41"/>
  <c r="S131" i="41" s="1"/>
  <c r="Q88" i="41"/>
  <c r="Q89" i="41" s="1"/>
  <c r="N80" i="41"/>
  <c r="N81" i="41" s="1"/>
  <c r="M72" i="41"/>
  <c r="M73" i="41" s="1"/>
  <c r="T64" i="41"/>
  <c r="T65" i="41" s="1"/>
  <c r="G50" i="41"/>
  <c r="G51" i="41" s="1"/>
  <c r="I42" i="41"/>
  <c r="I43" i="41" s="1"/>
  <c r="H34" i="41"/>
  <c r="H35" i="41" s="1"/>
  <c r="T30" i="41"/>
  <c r="T31" i="41" s="1"/>
  <c r="G26" i="41"/>
  <c r="G27" i="41" s="1"/>
  <c r="H20" i="41"/>
  <c r="H21" i="41" s="1"/>
  <c r="H18" i="41"/>
  <c r="H19" i="41" s="1"/>
  <c r="I16" i="41"/>
  <c r="I17" i="41" s="1"/>
  <c r="I14" i="41"/>
  <c r="I15" i="41" s="1"/>
  <c r="J12" i="41"/>
  <c r="J13" i="41" s="1"/>
  <c r="L10" i="41"/>
  <c r="L11" i="41" s="1"/>
  <c r="K8" i="41"/>
  <c r="K9" i="41" s="1"/>
  <c r="I206" i="40"/>
  <c r="I207" i="40" s="1"/>
  <c r="T202" i="40"/>
  <c r="T203" i="40" s="1"/>
  <c r="Q200" i="40"/>
  <c r="Q201" i="40" s="1"/>
  <c r="M198" i="40"/>
  <c r="M199" i="40" s="1"/>
  <c r="J196" i="40"/>
  <c r="J197" i="40" s="1"/>
  <c r="G194" i="40"/>
  <c r="G195" i="40" s="1"/>
  <c r="S188" i="40"/>
  <c r="S189" i="40" s="1"/>
  <c r="R186" i="40"/>
  <c r="R187" i="40" s="1"/>
  <c r="I186" i="40"/>
  <c r="I187" i="40" s="1"/>
  <c r="Q184" i="40"/>
  <c r="Q185" i="40" s="1"/>
  <c r="H184" i="40"/>
  <c r="H185" i="40" s="1"/>
  <c r="M182" i="40"/>
  <c r="M183" i="40" s="1"/>
  <c r="L180" i="40"/>
  <c r="L181" i="40" s="1"/>
  <c r="S178" i="40"/>
  <c r="S179" i="40" s="1"/>
  <c r="J178" i="40"/>
  <c r="J179" i="40" s="1"/>
  <c r="Q176" i="40"/>
  <c r="Q177" i="40" s="1"/>
  <c r="H176" i="40"/>
  <c r="H177" i="40" s="1"/>
  <c r="M174" i="40"/>
  <c r="M175" i="40" s="1"/>
  <c r="T172" i="40"/>
  <c r="T173" i="40" s="1"/>
  <c r="K172" i="40"/>
  <c r="K173" i="40" s="1"/>
  <c r="R170" i="40"/>
  <c r="R171" i="40" s="1"/>
  <c r="I170" i="40"/>
  <c r="I171" i="40" s="1"/>
  <c r="P168" i="40"/>
  <c r="G168" i="40"/>
  <c r="G169" i="40" s="1"/>
  <c r="L166" i="40"/>
  <c r="L167" i="40" s="1"/>
  <c r="S164" i="40"/>
  <c r="S165" i="40" s="1"/>
  <c r="J164" i="40"/>
  <c r="J165" i="40" s="1"/>
  <c r="P162" i="40"/>
  <c r="G162" i="40"/>
  <c r="G163" i="40" s="1"/>
  <c r="L160" i="40"/>
  <c r="L161" i="40" s="1"/>
  <c r="R158" i="40"/>
  <c r="R159" i="40" s="1"/>
  <c r="I158" i="40"/>
  <c r="I159" i="40" s="1"/>
  <c r="Q156" i="40"/>
  <c r="Q157" i="40" s="1"/>
  <c r="H156" i="40"/>
  <c r="H157" i="40" s="1"/>
  <c r="P154" i="40"/>
  <c r="G154" i="40"/>
  <c r="G155" i="40" s="1"/>
  <c r="M152" i="40"/>
  <c r="M153" i="40" s="1"/>
  <c r="L150" i="40"/>
  <c r="L151" i="40" s="1"/>
  <c r="T148" i="40"/>
  <c r="T149" i="40" s="1"/>
  <c r="K148" i="40"/>
  <c r="K149" i="40" s="1"/>
  <c r="Q146" i="40"/>
  <c r="Q147" i="40" s="1"/>
  <c r="H146" i="40"/>
  <c r="H147" i="40" s="1"/>
  <c r="P144" i="40"/>
  <c r="G144" i="40"/>
  <c r="G145" i="40" s="1"/>
  <c r="M142" i="40"/>
  <c r="M143" i="40" s="1"/>
  <c r="T140" i="40"/>
  <c r="T141" i="40" s="1"/>
  <c r="K140" i="40"/>
  <c r="K141" i="40" s="1"/>
  <c r="Q138" i="40"/>
  <c r="Q139" i="40" s="1"/>
  <c r="H138" i="40"/>
  <c r="H139" i="40" s="1"/>
  <c r="J130" i="41"/>
  <c r="J131" i="41" s="1"/>
  <c r="N88" i="41"/>
  <c r="N89" i="41" s="1"/>
  <c r="L80" i="41"/>
  <c r="L81" i="41" s="1"/>
  <c r="K72" i="41"/>
  <c r="K73" i="41" s="1"/>
  <c r="R64" i="41"/>
  <c r="R65" i="41" s="1"/>
  <c r="G42" i="41"/>
  <c r="G43" i="41" s="1"/>
  <c r="S30" i="41"/>
  <c r="S31" i="41" s="1"/>
  <c r="G20" i="41"/>
  <c r="G21" i="41" s="1"/>
  <c r="G18" i="41"/>
  <c r="G19" i="41" s="1"/>
  <c r="H16" i="41"/>
  <c r="H17" i="41" s="1"/>
  <c r="H14" i="41"/>
  <c r="H15" i="41" s="1"/>
  <c r="I12" i="41"/>
  <c r="I13" i="41" s="1"/>
  <c r="K10" i="41"/>
  <c r="K11" i="41" s="1"/>
  <c r="J8" i="41"/>
  <c r="J9" i="41" s="1"/>
  <c r="S204" i="40"/>
  <c r="S205" i="40" s="1"/>
  <c r="P202" i="40"/>
  <c r="L200" i="40"/>
  <c r="L201" i="40" s="1"/>
  <c r="I198" i="40"/>
  <c r="I199" i="40" s="1"/>
  <c r="T194" i="40"/>
  <c r="T195" i="40" s="1"/>
  <c r="R192" i="40"/>
  <c r="R193" i="40" s="1"/>
  <c r="Q190" i="40"/>
  <c r="Q191" i="40" s="1"/>
  <c r="N188" i="40"/>
  <c r="N189" i="40" s="1"/>
  <c r="Q186" i="40"/>
  <c r="Q187" i="40" s="1"/>
  <c r="H186" i="40"/>
  <c r="H187" i="40" s="1"/>
  <c r="P184" i="40"/>
  <c r="G184" i="40"/>
  <c r="G185" i="40" s="1"/>
  <c r="L182" i="40"/>
  <c r="L183" i="40" s="1"/>
  <c r="T180" i="40"/>
  <c r="T181" i="40" s="1"/>
  <c r="K180" i="40"/>
  <c r="K181" i="40" s="1"/>
  <c r="R178" i="40"/>
  <c r="R179" i="40" s="1"/>
  <c r="I178" i="40"/>
  <c r="I179" i="40" s="1"/>
  <c r="P176" i="40"/>
  <c r="G176" i="40"/>
  <c r="G177" i="40" s="1"/>
  <c r="L174" i="40"/>
  <c r="L175" i="40" s="1"/>
  <c r="S172" i="40"/>
  <c r="S173" i="40" s="1"/>
  <c r="J172" i="40"/>
  <c r="J173" i="40" s="1"/>
  <c r="Q170" i="40"/>
  <c r="Q171" i="40" s="1"/>
  <c r="H170" i="40"/>
  <c r="H171" i="40" s="1"/>
  <c r="N168" i="40"/>
  <c r="N169" i="40" s="1"/>
  <c r="T166" i="40"/>
  <c r="T167" i="40" s="1"/>
  <c r="K166" i="40"/>
  <c r="K167" i="40" s="1"/>
  <c r="R164" i="40"/>
  <c r="R165" i="40" s="1"/>
  <c r="I164" i="40"/>
  <c r="I165" i="40" s="1"/>
  <c r="N162" i="40"/>
  <c r="N163" i="40" s="1"/>
  <c r="T160" i="40"/>
  <c r="T161" i="40" s="1"/>
  <c r="K160" i="40"/>
  <c r="K161" i="40" s="1"/>
  <c r="Q158" i="40"/>
  <c r="Q159" i="40" s="1"/>
  <c r="H158" i="40"/>
  <c r="H159" i="40" s="1"/>
  <c r="P156" i="40"/>
  <c r="G156" i="40"/>
  <c r="G157" i="40" s="1"/>
  <c r="N154" i="40"/>
  <c r="N155" i="40" s="1"/>
  <c r="L152" i="40"/>
  <c r="L153" i="40" s="1"/>
  <c r="T150" i="40"/>
  <c r="T151" i="40" s="1"/>
  <c r="K150" i="40"/>
  <c r="K151" i="40" s="1"/>
  <c r="S148" i="40"/>
  <c r="S149" i="40" s="1"/>
  <c r="J148" i="40"/>
  <c r="J149" i="40" s="1"/>
  <c r="P146" i="40"/>
  <c r="G146" i="40"/>
  <c r="G147" i="40" s="1"/>
  <c r="N144" i="40"/>
  <c r="N145" i="40" s="1"/>
  <c r="L142" i="40"/>
  <c r="L143" i="40" s="1"/>
  <c r="S140" i="40"/>
  <c r="S141" i="40" s="1"/>
  <c r="J140" i="40"/>
  <c r="J141" i="40" s="1"/>
  <c r="P138" i="40"/>
  <c r="G138" i="40"/>
  <c r="G139" i="40" s="1"/>
  <c r="S180" i="41"/>
  <c r="S181" i="41" s="1"/>
  <c r="M126" i="41"/>
  <c r="M127" i="41" s="1"/>
  <c r="M100" i="41"/>
  <c r="S70" i="41"/>
  <c r="S71" i="41" s="1"/>
  <c r="I64" i="41"/>
  <c r="I65" i="41" s="1"/>
  <c r="L56" i="41"/>
  <c r="L57" i="41" s="1"/>
  <c r="L48" i="41"/>
  <c r="L49" i="41" s="1"/>
  <c r="Q40" i="41"/>
  <c r="Q41" i="41" s="1"/>
  <c r="N32" i="41"/>
  <c r="N33" i="41" s="1"/>
  <c r="Q30" i="41"/>
  <c r="Q31" i="41" s="1"/>
  <c r="S28" i="41"/>
  <c r="S29" i="41" s="1"/>
  <c r="T24" i="41"/>
  <c r="T25" i="41" s="1"/>
  <c r="T22" i="41"/>
  <c r="T23" i="41" s="1"/>
  <c r="G12" i="41"/>
  <c r="G13" i="41" s="1"/>
  <c r="I10" i="41"/>
  <c r="I11" i="41" s="1"/>
  <c r="H8" i="41"/>
  <c r="H9" i="41" s="1"/>
  <c r="R204" i="40"/>
  <c r="R205" i="40" s="1"/>
  <c r="N202" i="40"/>
  <c r="N203" i="40" s="1"/>
  <c r="K200" i="40"/>
  <c r="K201" i="40" s="1"/>
  <c r="H198" i="40"/>
  <c r="H199" i="40" s="1"/>
  <c r="S194" i="40"/>
  <c r="S195" i="40" s="1"/>
  <c r="Q192" i="40"/>
  <c r="Q193" i="40" s="1"/>
  <c r="P190" i="40"/>
  <c r="M188" i="40"/>
  <c r="M189" i="40" s="1"/>
  <c r="P186" i="40"/>
  <c r="G186" i="40"/>
  <c r="G187" i="40" s="1"/>
  <c r="N184" i="40"/>
  <c r="N185" i="40" s="1"/>
  <c r="T182" i="40"/>
  <c r="T183" i="40" s="1"/>
  <c r="K182" i="40"/>
  <c r="K183" i="40" s="1"/>
  <c r="S180" i="40"/>
  <c r="S181" i="40" s="1"/>
  <c r="J180" i="40"/>
  <c r="J181" i="40" s="1"/>
  <c r="Q178" i="40"/>
  <c r="Q179" i="40" s="1"/>
  <c r="H178" i="40"/>
  <c r="H179" i="40" s="1"/>
  <c r="N176" i="40"/>
  <c r="N177" i="40" s="1"/>
  <c r="T174" i="40"/>
  <c r="T175" i="40" s="1"/>
  <c r="K174" i="40"/>
  <c r="K175" i="40" s="1"/>
  <c r="R172" i="40"/>
  <c r="R173" i="40" s="1"/>
  <c r="I172" i="40"/>
  <c r="I173" i="40" s="1"/>
  <c r="P170" i="40"/>
  <c r="G170" i="40"/>
  <c r="G171" i="40" s="1"/>
  <c r="M168" i="40"/>
  <c r="M169" i="40" s="1"/>
  <c r="S166" i="40"/>
  <c r="S167" i="40" s="1"/>
  <c r="J166" i="40"/>
  <c r="J167" i="40" s="1"/>
  <c r="Q164" i="40"/>
  <c r="Q165" i="40" s="1"/>
  <c r="H164" i="40"/>
  <c r="H165" i="40" s="1"/>
  <c r="M162" i="40"/>
  <c r="M163" i="40" s="1"/>
  <c r="S160" i="40"/>
  <c r="S161" i="40" s="1"/>
  <c r="J160" i="40"/>
  <c r="J161" i="40" s="1"/>
  <c r="P158" i="40"/>
  <c r="G158" i="40"/>
  <c r="G159" i="40" s="1"/>
  <c r="N156" i="40"/>
  <c r="N157" i="40" s="1"/>
  <c r="M154" i="40"/>
  <c r="M155" i="40" s="1"/>
  <c r="T152" i="40"/>
  <c r="T153" i="40" s="1"/>
  <c r="K152" i="40"/>
  <c r="K153" i="40" s="1"/>
  <c r="S150" i="40"/>
  <c r="S151" i="40" s="1"/>
  <c r="J150" i="40"/>
  <c r="J151" i="40" s="1"/>
  <c r="R148" i="40"/>
  <c r="R149" i="40" s="1"/>
  <c r="I148" i="40"/>
  <c r="I149" i="40" s="1"/>
  <c r="N146" i="40"/>
  <c r="N147" i="40" s="1"/>
  <c r="M144" i="40"/>
  <c r="M145" i="40" s="1"/>
  <c r="T142" i="40"/>
  <c r="T143" i="40" s="1"/>
  <c r="K142" i="40"/>
  <c r="K143" i="40" s="1"/>
  <c r="R140" i="40"/>
  <c r="R141" i="40" s="1"/>
  <c r="I140" i="40"/>
  <c r="I141" i="40" s="1"/>
  <c r="N138" i="40"/>
  <c r="N139" i="40" s="1"/>
  <c r="P118" i="41"/>
  <c r="S94" i="41"/>
  <c r="G86" i="41"/>
  <c r="G87" i="41" s="1"/>
  <c r="T68" i="41"/>
  <c r="T69" i="41" s="1"/>
  <c r="K62" i="41"/>
  <c r="K63" i="41" s="1"/>
  <c r="N54" i="41"/>
  <c r="N55" i="41" s="1"/>
  <c r="M46" i="41"/>
  <c r="M47" i="41" s="1"/>
  <c r="Q38" i="41"/>
  <c r="Q39" i="41" s="1"/>
  <c r="J32" i="41"/>
  <c r="J33" i="41" s="1"/>
  <c r="L30" i="41"/>
  <c r="L31" i="41" s="1"/>
  <c r="N28" i="41"/>
  <c r="N29" i="41" s="1"/>
  <c r="Q26" i="41"/>
  <c r="Q27" i="41" s="1"/>
  <c r="P24" i="41"/>
  <c r="P22" i="41"/>
  <c r="R20" i="41"/>
  <c r="R21" i="41" s="1"/>
  <c r="R18" i="41"/>
  <c r="R19" i="41" s="1"/>
  <c r="S16" i="41"/>
  <c r="S17" i="41" s="1"/>
  <c r="S14" i="41"/>
  <c r="S15" i="41" s="1"/>
  <c r="T12" i="41"/>
  <c r="T13" i="41" s="1"/>
  <c r="T206" i="40"/>
  <c r="T207" i="40" s="1"/>
  <c r="Q204" i="40"/>
  <c r="Q205" i="40" s="1"/>
  <c r="M202" i="40"/>
  <c r="M203" i="40" s="1"/>
  <c r="J200" i="40"/>
  <c r="J201" i="40" s="1"/>
  <c r="G198" i="40"/>
  <c r="G199" i="40" s="1"/>
  <c r="R194" i="40"/>
  <c r="R195" i="40" s="1"/>
  <c r="P192" i="40"/>
  <c r="N190" i="40"/>
  <c r="N191" i="40" s="1"/>
  <c r="L188" i="40"/>
  <c r="L189" i="40" s="1"/>
  <c r="N186" i="40"/>
  <c r="N187" i="40" s="1"/>
  <c r="M184" i="40"/>
  <c r="M185" i="40" s="1"/>
  <c r="S182" i="40"/>
  <c r="S183" i="40" s="1"/>
  <c r="J182" i="40"/>
  <c r="J183" i="40" s="1"/>
  <c r="R180" i="40"/>
  <c r="R181" i="40" s="1"/>
  <c r="I180" i="40"/>
  <c r="I181" i="40" s="1"/>
  <c r="P178" i="40"/>
  <c r="G178" i="40"/>
  <c r="G179" i="40" s="1"/>
  <c r="M176" i="40"/>
  <c r="M177" i="40" s="1"/>
  <c r="S174" i="40"/>
  <c r="S175" i="40" s="1"/>
  <c r="J174" i="40"/>
  <c r="J175" i="40" s="1"/>
  <c r="Q172" i="40"/>
  <c r="Q173" i="40" s="1"/>
  <c r="H172" i="40"/>
  <c r="H173" i="40" s="1"/>
  <c r="N170" i="40"/>
  <c r="N171" i="40" s="1"/>
  <c r="L168" i="40"/>
  <c r="L169" i="40" s="1"/>
  <c r="R166" i="40"/>
  <c r="R167" i="40" s="1"/>
  <c r="I166" i="40"/>
  <c r="I167" i="40" s="1"/>
  <c r="P164" i="40"/>
  <c r="G164" i="40"/>
  <c r="G165" i="40" s="1"/>
  <c r="L162" i="40"/>
  <c r="L163" i="40" s="1"/>
  <c r="R160" i="40"/>
  <c r="R161" i="40" s="1"/>
  <c r="I160" i="40"/>
  <c r="I161" i="40" s="1"/>
  <c r="N158" i="40"/>
  <c r="N159" i="40" s="1"/>
  <c r="M156" i="40"/>
  <c r="M157" i="40" s="1"/>
  <c r="L154" i="40"/>
  <c r="L155" i="40" s="1"/>
  <c r="S152" i="40"/>
  <c r="S153" i="40" s="1"/>
  <c r="J152" i="40"/>
  <c r="J153" i="40" s="1"/>
  <c r="R150" i="40"/>
  <c r="R151" i="40" s="1"/>
  <c r="I150" i="40"/>
  <c r="I151" i="40" s="1"/>
  <c r="Q148" i="40"/>
  <c r="Q149" i="40" s="1"/>
  <c r="H148" i="40"/>
  <c r="H149" i="40" s="1"/>
  <c r="M146" i="40"/>
  <c r="M147" i="40" s="1"/>
  <c r="L144" i="40"/>
  <c r="L145" i="40" s="1"/>
  <c r="S142" i="40"/>
  <c r="S143" i="40" s="1"/>
  <c r="J142" i="40"/>
  <c r="J143" i="40" s="1"/>
  <c r="Q140" i="40"/>
  <c r="Q141" i="40" s="1"/>
  <c r="H140" i="40"/>
  <c r="H141" i="40" s="1"/>
  <c r="M138" i="40"/>
  <c r="M139" i="40" s="1"/>
  <c r="G148" i="41"/>
  <c r="G149" i="41" s="1"/>
  <c r="N114" i="41"/>
  <c r="N115" i="41" s="1"/>
  <c r="Q92" i="41"/>
  <c r="M84" i="41"/>
  <c r="M85" i="41" s="1"/>
  <c r="L76" i="41"/>
  <c r="L77" i="41" s="1"/>
  <c r="K68" i="41"/>
  <c r="K69" i="41" s="1"/>
  <c r="H38" i="41"/>
  <c r="H39" i="41" s="1"/>
  <c r="H32" i="41"/>
  <c r="H33" i="41" s="1"/>
  <c r="J30" i="41"/>
  <c r="J31" i="41" s="1"/>
  <c r="L28" i="41"/>
  <c r="L29" i="41" s="1"/>
  <c r="N26" i="41"/>
  <c r="N27" i="41" s="1"/>
  <c r="M24" i="41"/>
  <c r="M25" i="41" s="1"/>
  <c r="M22" i="41"/>
  <c r="M23" i="41" s="1"/>
  <c r="P20" i="41"/>
  <c r="P18" i="41"/>
  <c r="Q16" i="41"/>
  <c r="Q17" i="41" s="1"/>
  <c r="Q14" i="41"/>
  <c r="Q15" i="41" s="1"/>
  <c r="R12" i="41"/>
  <c r="R13" i="41" s="1"/>
  <c r="T10" i="41"/>
  <c r="T11" i="41" s="1"/>
  <c r="S8" i="41"/>
  <c r="S9" i="41" s="1"/>
  <c r="M206" i="40"/>
  <c r="M207" i="40" s="1"/>
  <c r="J204" i="40"/>
  <c r="J205" i="40" s="1"/>
  <c r="G202" i="40"/>
  <c r="G203" i="40" s="1"/>
  <c r="R198" i="40"/>
  <c r="R199" i="40" s="1"/>
  <c r="N196" i="40"/>
  <c r="N197" i="40" s="1"/>
  <c r="K194" i="40"/>
  <c r="K195" i="40" s="1"/>
  <c r="I192" i="40"/>
  <c r="I193" i="40" s="1"/>
  <c r="H190" i="40"/>
  <c r="H191" i="40" s="1"/>
  <c r="L186" i="40"/>
  <c r="L187" i="40" s="1"/>
  <c r="T184" i="40"/>
  <c r="T185" i="40" s="1"/>
  <c r="K184" i="40"/>
  <c r="K185" i="40" s="1"/>
  <c r="Q182" i="40"/>
  <c r="Q183" i="40" s="1"/>
  <c r="H182" i="40"/>
  <c r="H183" i="40" s="1"/>
  <c r="P180" i="40"/>
  <c r="G180" i="40"/>
  <c r="G181" i="40" s="1"/>
  <c r="M178" i="40"/>
  <c r="M179" i="40" s="1"/>
  <c r="T176" i="40"/>
  <c r="T177" i="40" s="1"/>
  <c r="K176" i="40"/>
  <c r="K177" i="40" s="1"/>
  <c r="Q174" i="40"/>
  <c r="Q175" i="40" s="1"/>
  <c r="H174" i="40"/>
  <c r="H175" i="40" s="1"/>
  <c r="N172" i="40"/>
  <c r="N173" i="40" s="1"/>
  <c r="L170" i="40"/>
  <c r="L171" i="40" s="1"/>
  <c r="S168" i="40"/>
  <c r="S169" i="40" s="1"/>
  <c r="J168" i="40"/>
  <c r="J169" i="40" s="1"/>
  <c r="P166" i="40"/>
  <c r="G166" i="40"/>
  <c r="G167" i="40" s="1"/>
  <c r="M164" i="40"/>
  <c r="M165" i="40" s="1"/>
  <c r="S162" i="40"/>
  <c r="S163" i="40" s="1"/>
  <c r="J162" i="40"/>
  <c r="J163" i="40" s="1"/>
  <c r="P160" i="40"/>
  <c r="G160" i="40"/>
  <c r="G161" i="40" s="1"/>
  <c r="L158" i="40"/>
  <c r="L159" i="40" s="1"/>
  <c r="T156" i="40"/>
  <c r="T157" i="40" s="1"/>
  <c r="K156" i="40"/>
  <c r="K157" i="40" s="1"/>
  <c r="S154" i="40"/>
  <c r="S155" i="40" s="1"/>
  <c r="J154" i="40"/>
  <c r="J155" i="40" s="1"/>
  <c r="Q152" i="40"/>
  <c r="Q153" i="40" s="1"/>
  <c r="H152" i="40"/>
  <c r="H153" i="40" s="1"/>
  <c r="P150" i="40"/>
  <c r="G150" i="40"/>
  <c r="G151" i="40" s="1"/>
  <c r="N148" i="40"/>
  <c r="N149" i="40" s="1"/>
  <c r="T146" i="40"/>
  <c r="T147" i="40" s="1"/>
  <c r="K146" i="40"/>
  <c r="K147" i="40" s="1"/>
  <c r="S144" i="40"/>
  <c r="S145" i="40" s="1"/>
  <c r="J144" i="40"/>
  <c r="J145" i="40" s="1"/>
  <c r="Q142" i="40"/>
  <c r="Q143" i="40" s="1"/>
  <c r="H142" i="40"/>
  <c r="H143" i="40" s="1"/>
  <c r="N140" i="40"/>
  <c r="N141" i="40" s="1"/>
  <c r="T138" i="40"/>
  <c r="T139" i="40" s="1"/>
  <c r="K138" i="40"/>
  <c r="K139" i="40" s="1"/>
  <c r="N52" i="41"/>
  <c r="N53" i="41" s="1"/>
  <c r="H30" i="41"/>
  <c r="H31" i="41" s="1"/>
  <c r="K22" i="41"/>
  <c r="K23" i="41" s="1"/>
  <c r="N14" i="41"/>
  <c r="N15" i="41" s="1"/>
  <c r="R206" i="40"/>
  <c r="R207" i="40" s="1"/>
  <c r="S196" i="40"/>
  <c r="S197" i="40" s="1"/>
  <c r="J188" i="40"/>
  <c r="J189" i="40" s="1"/>
  <c r="R182" i="40"/>
  <c r="R183" i="40" s="1"/>
  <c r="N178" i="40"/>
  <c r="N179" i="40" s="1"/>
  <c r="I174" i="40"/>
  <c r="I175" i="40" s="1"/>
  <c r="T168" i="40"/>
  <c r="T169" i="40" s="1"/>
  <c r="N164" i="40"/>
  <c r="N165" i="40" s="1"/>
  <c r="H160" i="40"/>
  <c r="H161" i="40" s="1"/>
  <c r="T154" i="40"/>
  <c r="T155" i="40" s="1"/>
  <c r="Q150" i="40"/>
  <c r="Q151" i="40" s="1"/>
  <c r="L146" i="40"/>
  <c r="L147" i="40" s="1"/>
  <c r="I142" i="40"/>
  <c r="I143" i="40" s="1"/>
  <c r="I138" i="40"/>
  <c r="I139" i="40" s="1"/>
  <c r="M136" i="40"/>
  <c r="M137" i="40" s="1"/>
  <c r="T134" i="40"/>
  <c r="T135" i="40" s="1"/>
  <c r="K134" i="40"/>
  <c r="K135" i="40" s="1"/>
  <c r="R132" i="40"/>
  <c r="R133" i="40" s="1"/>
  <c r="I132" i="40"/>
  <c r="I133" i="40" s="1"/>
  <c r="P130" i="40"/>
  <c r="G130" i="40"/>
  <c r="G131" i="40" s="1"/>
  <c r="M128" i="40"/>
  <c r="M129" i="40" s="1"/>
  <c r="S126" i="40"/>
  <c r="S127" i="40" s="1"/>
  <c r="J126" i="40"/>
  <c r="J127" i="40" s="1"/>
  <c r="R124" i="40"/>
  <c r="R125" i="40" s="1"/>
  <c r="I124" i="40"/>
  <c r="I125" i="40" s="1"/>
  <c r="Q122" i="40"/>
  <c r="Q123" i="40" s="1"/>
  <c r="H122" i="40"/>
  <c r="H123" i="40" s="1"/>
  <c r="N120" i="40"/>
  <c r="N121" i="40" s="1"/>
  <c r="M118" i="40"/>
  <c r="M119" i="40" s="1"/>
  <c r="L116" i="40"/>
  <c r="L117" i="40" s="1"/>
  <c r="T114" i="40"/>
  <c r="T115" i="40" s="1"/>
  <c r="K114" i="40"/>
  <c r="K115" i="40" s="1"/>
  <c r="S112" i="40"/>
  <c r="S113" i="40" s="1"/>
  <c r="J112" i="40"/>
  <c r="J113" i="40" s="1"/>
  <c r="S110" i="40"/>
  <c r="S111" i="40" s="1"/>
  <c r="J110" i="40"/>
  <c r="J111" i="40" s="1"/>
  <c r="R108" i="40"/>
  <c r="R109" i="40" s="1"/>
  <c r="I108" i="40"/>
  <c r="I109" i="40" s="1"/>
  <c r="P106" i="40"/>
  <c r="G106" i="40"/>
  <c r="G107" i="40" s="1"/>
  <c r="P104" i="40"/>
  <c r="G104" i="40"/>
  <c r="G105" i="40" s="1"/>
  <c r="P102" i="40"/>
  <c r="G102" i="40"/>
  <c r="Q100" i="40"/>
  <c r="H100" i="40"/>
  <c r="N98" i="40"/>
  <c r="L96" i="40"/>
  <c r="T94" i="40"/>
  <c r="K94" i="40"/>
  <c r="R92" i="40"/>
  <c r="I92" i="40"/>
  <c r="Q90" i="40"/>
  <c r="H90" i="40"/>
  <c r="N88" i="40"/>
  <c r="N89" i="40" s="1"/>
  <c r="L86" i="40"/>
  <c r="L87" i="40" s="1"/>
  <c r="R84" i="40"/>
  <c r="R85" i="40" s="1"/>
  <c r="I84" i="40"/>
  <c r="I85" i="40" s="1"/>
  <c r="P82" i="40"/>
  <c r="G82" i="40"/>
  <c r="G83" i="40" s="1"/>
  <c r="L80" i="40"/>
  <c r="L81" i="40" s="1"/>
  <c r="S78" i="40"/>
  <c r="S79" i="40" s="1"/>
  <c r="J78" i="40"/>
  <c r="J79" i="40" s="1"/>
  <c r="Q76" i="40"/>
  <c r="Q77" i="40" s="1"/>
  <c r="H76" i="40"/>
  <c r="H77" i="40" s="1"/>
  <c r="P74" i="40"/>
  <c r="G74" i="40"/>
  <c r="G75" i="40" s="1"/>
  <c r="L72" i="40"/>
  <c r="L73" i="40" s="1"/>
  <c r="T70" i="40"/>
  <c r="T71" i="40" s="1"/>
  <c r="K70" i="40"/>
  <c r="K71" i="40" s="1"/>
  <c r="R68" i="40"/>
  <c r="R69" i="40" s="1"/>
  <c r="I68" i="40"/>
  <c r="I69" i="40" s="1"/>
  <c r="R66" i="40"/>
  <c r="R67" i="40" s="1"/>
  <c r="I66" i="40"/>
  <c r="I67" i="40" s="1"/>
  <c r="P64" i="40"/>
  <c r="G64" i="40"/>
  <c r="G65" i="40" s="1"/>
  <c r="M62" i="40"/>
  <c r="M63" i="40" s="1"/>
  <c r="M60" i="40"/>
  <c r="M61" i="40" s="1"/>
  <c r="S58" i="40"/>
  <c r="S59" i="40" s="1"/>
  <c r="J58" i="40"/>
  <c r="J59" i="40" s="1"/>
  <c r="R56" i="40"/>
  <c r="R57" i="40" s="1"/>
  <c r="I56" i="40"/>
  <c r="I57" i="40" s="1"/>
  <c r="Q54" i="40"/>
  <c r="Q55" i="40" s="1"/>
  <c r="H54" i="40"/>
  <c r="H55" i="40" s="1"/>
  <c r="M52" i="40"/>
  <c r="M53" i="40" s="1"/>
  <c r="L50" i="40"/>
  <c r="L51" i="40" s="1"/>
  <c r="S48" i="40"/>
  <c r="S49" i="40" s="1"/>
  <c r="J48" i="40"/>
  <c r="J49" i="40" s="1"/>
  <c r="R46" i="40"/>
  <c r="R47" i="40" s="1"/>
  <c r="I46" i="40"/>
  <c r="I47" i="40" s="1"/>
  <c r="Q44" i="40"/>
  <c r="Q45" i="40" s="1"/>
  <c r="H44" i="40"/>
  <c r="H45" i="40" s="1"/>
  <c r="Q42" i="40"/>
  <c r="Q43" i="40" s="1"/>
  <c r="H42" i="40"/>
  <c r="H43" i="40" s="1"/>
  <c r="Q40" i="40"/>
  <c r="Q41" i="40" s="1"/>
  <c r="H40" i="40"/>
  <c r="H41" i="40" s="1"/>
  <c r="N38" i="40"/>
  <c r="N39" i="40" s="1"/>
  <c r="T36" i="40"/>
  <c r="T37" i="40" s="1"/>
  <c r="K36" i="40"/>
  <c r="K37" i="40" s="1"/>
  <c r="S34" i="40"/>
  <c r="S35" i="40" s="1"/>
  <c r="J34" i="40"/>
  <c r="J35" i="40" s="1"/>
  <c r="Q32" i="40"/>
  <c r="Q33" i="40" s="1"/>
  <c r="H32" i="40"/>
  <c r="H33" i="40" s="1"/>
  <c r="N30" i="40"/>
  <c r="N31" i="40" s="1"/>
  <c r="L28" i="40"/>
  <c r="L29" i="40" s="1"/>
  <c r="S26" i="40"/>
  <c r="S27" i="40" s="1"/>
  <c r="J26" i="40"/>
  <c r="J27" i="40" s="1"/>
  <c r="Q24" i="40"/>
  <c r="Q25" i="40" s="1"/>
  <c r="H24" i="40"/>
  <c r="H25" i="40" s="1"/>
  <c r="P22" i="40"/>
  <c r="G22" i="40"/>
  <c r="G23" i="40" s="1"/>
  <c r="L20" i="40"/>
  <c r="L21" i="40" s="1"/>
  <c r="R18" i="40"/>
  <c r="R19" i="40" s="1"/>
  <c r="I18" i="40"/>
  <c r="I19" i="40" s="1"/>
  <c r="P16" i="40"/>
  <c r="G16" i="40"/>
  <c r="G17" i="40" s="1"/>
  <c r="L14" i="40"/>
  <c r="L15" i="40" s="1"/>
  <c r="R12" i="40"/>
  <c r="R13" i="40" s="1"/>
  <c r="I12" i="40"/>
  <c r="I13" i="40" s="1"/>
  <c r="N10" i="40"/>
  <c r="N11" i="40" s="1"/>
  <c r="T8" i="40"/>
  <c r="T9" i="40" s="1"/>
  <c r="K8" i="40"/>
  <c r="K9" i="40" s="1"/>
  <c r="S106" i="40"/>
  <c r="S107" i="40" s="1"/>
  <c r="T90" i="40"/>
  <c r="P80" i="40"/>
  <c r="J74" i="40"/>
  <c r="J75" i="40" s="1"/>
  <c r="N76" i="41"/>
  <c r="N77" i="41" s="1"/>
  <c r="G46" i="41"/>
  <c r="G47" i="41" s="1"/>
  <c r="M28" i="41"/>
  <c r="M29" i="41" s="1"/>
  <c r="Q20" i="41"/>
  <c r="Q21" i="41" s="1"/>
  <c r="S12" i="41"/>
  <c r="S13" i="41" s="1"/>
  <c r="L206" i="40"/>
  <c r="L207" i="40" s="1"/>
  <c r="M196" i="40"/>
  <c r="M197" i="40" s="1"/>
  <c r="P182" i="40"/>
  <c r="L178" i="40"/>
  <c r="L179" i="40" s="1"/>
  <c r="G174" i="40"/>
  <c r="G175" i="40" s="1"/>
  <c r="R168" i="40"/>
  <c r="R169" i="40" s="1"/>
  <c r="L164" i="40"/>
  <c r="L165" i="40" s="1"/>
  <c r="T158" i="40"/>
  <c r="T159" i="40" s="1"/>
  <c r="R154" i="40"/>
  <c r="R155" i="40" s="1"/>
  <c r="N150" i="40"/>
  <c r="N151" i="40" s="1"/>
  <c r="J146" i="40"/>
  <c r="J147" i="40" s="1"/>
  <c r="G142" i="40"/>
  <c r="G143" i="40" s="1"/>
  <c r="L136" i="40"/>
  <c r="L137" i="40" s="1"/>
  <c r="S134" i="40"/>
  <c r="S135" i="40" s="1"/>
  <c r="J134" i="40"/>
  <c r="J135" i="40" s="1"/>
  <c r="Q132" i="40"/>
  <c r="Q133" i="40" s="1"/>
  <c r="H132" i="40"/>
  <c r="H133" i="40" s="1"/>
  <c r="N130" i="40"/>
  <c r="N131" i="40" s="1"/>
  <c r="L128" i="40"/>
  <c r="L129" i="40" s="1"/>
  <c r="R126" i="40"/>
  <c r="R127" i="40" s="1"/>
  <c r="I126" i="40"/>
  <c r="I127" i="40" s="1"/>
  <c r="Q124" i="40"/>
  <c r="Q125" i="40" s="1"/>
  <c r="H124" i="40"/>
  <c r="H125" i="40" s="1"/>
  <c r="P122" i="40"/>
  <c r="G122" i="40"/>
  <c r="G123" i="40" s="1"/>
  <c r="M120" i="40"/>
  <c r="M121" i="40" s="1"/>
  <c r="L118" i="40"/>
  <c r="L119" i="40" s="1"/>
  <c r="T116" i="40"/>
  <c r="T117" i="40" s="1"/>
  <c r="K116" i="40"/>
  <c r="K117" i="40" s="1"/>
  <c r="S114" i="40"/>
  <c r="S115" i="40" s="1"/>
  <c r="J114" i="40"/>
  <c r="J115" i="40" s="1"/>
  <c r="R112" i="40"/>
  <c r="R113" i="40" s="1"/>
  <c r="I112" i="40"/>
  <c r="I113" i="40" s="1"/>
  <c r="R110" i="40"/>
  <c r="R111" i="40" s="1"/>
  <c r="I110" i="40"/>
  <c r="I111" i="40" s="1"/>
  <c r="Q108" i="40"/>
  <c r="Q109" i="40" s="1"/>
  <c r="H108" i="40"/>
  <c r="H109" i="40" s="1"/>
  <c r="N106" i="40"/>
  <c r="N107" i="40" s="1"/>
  <c r="N104" i="40"/>
  <c r="N105" i="40" s="1"/>
  <c r="N102" i="40"/>
  <c r="P100" i="40"/>
  <c r="G100" i="40"/>
  <c r="M98" i="40"/>
  <c r="T96" i="40"/>
  <c r="K96" i="40"/>
  <c r="S94" i="40"/>
  <c r="J94" i="40"/>
  <c r="Q92" i="40"/>
  <c r="H92" i="40"/>
  <c r="P90" i="40"/>
  <c r="G90" i="40"/>
  <c r="M88" i="40"/>
  <c r="M89" i="40" s="1"/>
  <c r="T86" i="40"/>
  <c r="T87" i="40" s="1"/>
  <c r="K86" i="40"/>
  <c r="K87" i="40" s="1"/>
  <c r="Q84" i="40"/>
  <c r="Q85" i="40" s="1"/>
  <c r="H84" i="40"/>
  <c r="H85" i="40" s="1"/>
  <c r="N82" i="40"/>
  <c r="N83" i="40" s="1"/>
  <c r="T80" i="40"/>
  <c r="T81" i="40" s="1"/>
  <c r="K80" i="40"/>
  <c r="K81" i="40" s="1"/>
  <c r="R78" i="40"/>
  <c r="R79" i="40" s="1"/>
  <c r="I78" i="40"/>
  <c r="I79" i="40" s="1"/>
  <c r="P76" i="40"/>
  <c r="G76" i="40"/>
  <c r="G77" i="40" s="1"/>
  <c r="N74" i="40"/>
  <c r="N75" i="40" s="1"/>
  <c r="T72" i="40"/>
  <c r="T73" i="40" s="1"/>
  <c r="K72" i="40"/>
  <c r="K73" i="40" s="1"/>
  <c r="S70" i="40"/>
  <c r="S71" i="40" s="1"/>
  <c r="J70" i="40"/>
  <c r="J71" i="40" s="1"/>
  <c r="Q68" i="40"/>
  <c r="Q69" i="40" s="1"/>
  <c r="H68" i="40"/>
  <c r="H69" i="40" s="1"/>
  <c r="Q66" i="40"/>
  <c r="Q67" i="40" s="1"/>
  <c r="H66" i="40"/>
  <c r="H67" i="40" s="1"/>
  <c r="N64" i="40"/>
  <c r="N65" i="40" s="1"/>
  <c r="L62" i="40"/>
  <c r="L63" i="40" s="1"/>
  <c r="L60" i="40"/>
  <c r="L61" i="40" s="1"/>
  <c r="R58" i="40"/>
  <c r="I58" i="40"/>
  <c r="I59" i="40" s="1"/>
  <c r="Q56" i="40"/>
  <c r="Q57" i="40" s="1"/>
  <c r="H56" i="40"/>
  <c r="H57" i="40" s="1"/>
  <c r="P54" i="40"/>
  <c r="G54" i="40"/>
  <c r="G55" i="40" s="1"/>
  <c r="L52" i="40"/>
  <c r="L53" i="40" s="1"/>
  <c r="T50" i="40"/>
  <c r="T51" i="40" s="1"/>
  <c r="K50" i="40"/>
  <c r="K51" i="40" s="1"/>
  <c r="R48" i="40"/>
  <c r="R49" i="40" s="1"/>
  <c r="I48" i="40"/>
  <c r="I49" i="40" s="1"/>
  <c r="Q46" i="40"/>
  <c r="Q47" i="40" s="1"/>
  <c r="H46" i="40"/>
  <c r="H47" i="40" s="1"/>
  <c r="P44" i="40"/>
  <c r="G44" i="40"/>
  <c r="G45" i="40" s="1"/>
  <c r="P42" i="40"/>
  <c r="G42" i="40"/>
  <c r="G43" i="40" s="1"/>
  <c r="P40" i="40"/>
  <c r="G40" i="40"/>
  <c r="G41" i="40" s="1"/>
  <c r="M38" i="40"/>
  <c r="M39" i="40" s="1"/>
  <c r="S36" i="40"/>
  <c r="S37" i="40" s="1"/>
  <c r="J36" i="40"/>
  <c r="J37" i="40" s="1"/>
  <c r="R34" i="40"/>
  <c r="R35" i="40" s="1"/>
  <c r="I34" i="40"/>
  <c r="I35" i="40" s="1"/>
  <c r="P32" i="40"/>
  <c r="G32" i="40"/>
  <c r="G33" i="40" s="1"/>
  <c r="M30" i="40"/>
  <c r="M31" i="40" s="1"/>
  <c r="T28" i="40"/>
  <c r="T29" i="40" s="1"/>
  <c r="K28" i="40"/>
  <c r="K29" i="40" s="1"/>
  <c r="R26" i="40"/>
  <c r="R27" i="40" s="1"/>
  <c r="I26" i="40"/>
  <c r="I27" i="40" s="1"/>
  <c r="P24" i="40"/>
  <c r="G24" i="40"/>
  <c r="G25" i="40" s="1"/>
  <c r="N22" i="40"/>
  <c r="N23" i="40" s="1"/>
  <c r="T20" i="40"/>
  <c r="T21" i="40" s="1"/>
  <c r="K20" i="40"/>
  <c r="K21" i="40" s="1"/>
  <c r="Q18" i="40"/>
  <c r="Q19" i="40" s="1"/>
  <c r="H18" i="40"/>
  <c r="H19" i="40" s="1"/>
  <c r="N16" i="40"/>
  <c r="N17" i="40" s="1"/>
  <c r="T14" i="40"/>
  <c r="T15" i="40" s="1"/>
  <c r="K14" i="40"/>
  <c r="K15" i="40" s="1"/>
  <c r="Q12" i="40"/>
  <c r="Q13" i="40" s="1"/>
  <c r="H12" i="40"/>
  <c r="H13" i="40" s="1"/>
  <c r="M10" i="40"/>
  <c r="M11" i="40" s="1"/>
  <c r="S8" i="40"/>
  <c r="S9" i="40" s="1"/>
  <c r="J8" i="40"/>
  <c r="J9" i="40" s="1"/>
  <c r="T200" i="40"/>
  <c r="T201" i="40" s="1"/>
  <c r="J106" i="40"/>
  <c r="J107" i="40" s="1"/>
  <c r="K90" i="40"/>
  <c r="G80" i="40"/>
  <c r="G81" i="40" s="1"/>
  <c r="G72" i="40"/>
  <c r="G73" i="40" s="1"/>
  <c r="L66" i="40"/>
  <c r="L67" i="40" s="1"/>
  <c r="R140" i="41"/>
  <c r="R141" i="41" s="1"/>
  <c r="S74" i="41"/>
  <c r="S75" i="41" s="1"/>
  <c r="N44" i="41"/>
  <c r="N45" i="41" s="1"/>
  <c r="J28" i="41"/>
  <c r="J29" i="41" s="1"/>
  <c r="M20" i="41"/>
  <c r="M21" i="41" s="1"/>
  <c r="P12" i="41"/>
  <c r="N204" i="40"/>
  <c r="N205" i="40" s="1"/>
  <c r="P194" i="40"/>
  <c r="M186" i="40"/>
  <c r="M187" i="40" s="1"/>
  <c r="I182" i="40"/>
  <c r="I183" i="40" s="1"/>
  <c r="P172" i="40"/>
  <c r="K168" i="40"/>
  <c r="K169" i="40" s="1"/>
  <c r="T162" i="40"/>
  <c r="T163" i="40" s="1"/>
  <c r="M158" i="40"/>
  <c r="M159" i="40" s="1"/>
  <c r="K154" i="40"/>
  <c r="K155" i="40" s="1"/>
  <c r="H150" i="40"/>
  <c r="H151" i="40" s="1"/>
  <c r="T144" i="40"/>
  <c r="T145" i="40" s="1"/>
  <c r="P140" i="40"/>
  <c r="T136" i="40"/>
  <c r="T137" i="40" s="1"/>
  <c r="K136" i="40"/>
  <c r="K137" i="40" s="1"/>
  <c r="R134" i="40"/>
  <c r="R135" i="40" s="1"/>
  <c r="I134" i="40"/>
  <c r="I135" i="40" s="1"/>
  <c r="P132" i="40"/>
  <c r="G132" i="40"/>
  <c r="G133" i="40" s="1"/>
  <c r="M130" i="40"/>
  <c r="M131" i="40" s="1"/>
  <c r="T128" i="40"/>
  <c r="T129" i="40" s="1"/>
  <c r="K128" i="40"/>
  <c r="K129" i="40" s="1"/>
  <c r="Q126" i="40"/>
  <c r="Q127" i="40" s="1"/>
  <c r="H126" i="40"/>
  <c r="H127" i="40" s="1"/>
  <c r="P124" i="40"/>
  <c r="G124" i="40"/>
  <c r="G125" i="40" s="1"/>
  <c r="N122" i="40"/>
  <c r="N123" i="40" s="1"/>
  <c r="L120" i="40"/>
  <c r="L121" i="40" s="1"/>
  <c r="T118" i="40"/>
  <c r="T119" i="40" s="1"/>
  <c r="K118" i="40"/>
  <c r="K119" i="40" s="1"/>
  <c r="S116" i="40"/>
  <c r="S117" i="40" s="1"/>
  <c r="J116" i="40"/>
  <c r="J117" i="40" s="1"/>
  <c r="R114" i="40"/>
  <c r="R115" i="40" s="1"/>
  <c r="I114" i="40"/>
  <c r="I115" i="40" s="1"/>
  <c r="Q112" i="40"/>
  <c r="Q113" i="40" s="1"/>
  <c r="H112" i="40"/>
  <c r="H113" i="40" s="1"/>
  <c r="Q110" i="40"/>
  <c r="Q111" i="40" s="1"/>
  <c r="H110" i="40"/>
  <c r="H111" i="40" s="1"/>
  <c r="P108" i="40"/>
  <c r="G108" i="40"/>
  <c r="G109" i="40" s="1"/>
  <c r="M106" i="40"/>
  <c r="M107" i="40" s="1"/>
  <c r="M104" i="40"/>
  <c r="M105" i="40" s="1"/>
  <c r="M102" i="40"/>
  <c r="N100" i="40"/>
  <c r="L98" i="40"/>
  <c r="S96" i="40"/>
  <c r="J96" i="40"/>
  <c r="R94" i="40"/>
  <c r="I94" i="40"/>
  <c r="P92" i="40"/>
  <c r="G92" i="40"/>
  <c r="N90" i="40"/>
  <c r="L88" i="40"/>
  <c r="L89" i="40" s="1"/>
  <c r="S86" i="40"/>
  <c r="S87" i="40" s="1"/>
  <c r="J86" i="40"/>
  <c r="J87" i="40" s="1"/>
  <c r="P84" i="40"/>
  <c r="G84" i="40"/>
  <c r="G85" i="40" s="1"/>
  <c r="M82" i="40"/>
  <c r="M83" i="40" s="1"/>
  <c r="S80" i="40"/>
  <c r="S81" i="40" s="1"/>
  <c r="J80" i="40"/>
  <c r="J81" i="40" s="1"/>
  <c r="Q78" i="40"/>
  <c r="Q79" i="40" s="1"/>
  <c r="H78" i="40"/>
  <c r="H79" i="40" s="1"/>
  <c r="N76" i="40"/>
  <c r="N77" i="40" s="1"/>
  <c r="M74" i="40"/>
  <c r="M75" i="40" s="1"/>
  <c r="S72" i="40"/>
  <c r="S73" i="40" s="1"/>
  <c r="J72" i="40"/>
  <c r="J73" i="40" s="1"/>
  <c r="R70" i="40"/>
  <c r="R71" i="40" s="1"/>
  <c r="I70" i="40"/>
  <c r="I71" i="40" s="1"/>
  <c r="P68" i="40"/>
  <c r="G68" i="40"/>
  <c r="G69" i="40" s="1"/>
  <c r="P66" i="40"/>
  <c r="G66" i="40"/>
  <c r="G67" i="40" s="1"/>
  <c r="M64" i="40"/>
  <c r="M65" i="40" s="1"/>
  <c r="T62" i="40"/>
  <c r="T63" i="40" s="1"/>
  <c r="K62" i="40"/>
  <c r="K63" i="40" s="1"/>
  <c r="T60" i="40"/>
  <c r="T61" i="40" s="1"/>
  <c r="K60" i="40"/>
  <c r="K61" i="40" s="1"/>
  <c r="Q58" i="40"/>
  <c r="Q59" i="40" s="1"/>
  <c r="H58" i="40"/>
  <c r="H59" i="40" s="1"/>
  <c r="P56" i="40"/>
  <c r="G56" i="40"/>
  <c r="G57" i="40" s="1"/>
  <c r="N54" i="40"/>
  <c r="N55" i="40" s="1"/>
  <c r="T52" i="40"/>
  <c r="T53" i="40" s="1"/>
  <c r="K52" i="40"/>
  <c r="K53" i="40" s="1"/>
  <c r="S50" i="40"/>
  <c r="S51" i="40" s="1"/>
  <c r="J50" i="40"/>
  <c r="J51" i="40" s="1"/>
  <c r="Q48" i="40"/>
  <c r="Q49" i="40" s="1"/>
  <c r="H48" i="40"/>
  <c r="H49" i="40" s="1"/>
  <c r="P46" i="40"/>
  <c r="G46" i="40"/>
  <c r="G47" i="40" s="1"/>
  <c r="N44" i="40"/>
  <c r="N45" i="40" s="1"/>
  <c r="N42" i="40"/>
  <c r="N43" i="40" s="1"/>
  <c r="N40" i="40"/>
  <c r="N41" i="40" s="1"/>
  <c r="L38" i="40"/>
  <c r="L39" i="40" s="1"/>
  <c r="R36" i="40"/>
  <c r="R37" i="40" s="1"/>
  <c r="I36" i="40"/>
  <c r="I37" i="40" s="1"/>
  <c r="Q34" i="40"/>
  <c r="Q35" i="40" s="1"/>
  <c r="H34" i="40"/>
  <c r="H35" i="40" s="1"/>
  <c r="N32" i="40"/>
  <c r="N33" i="40" s="1"/>
  <c r="L30" i="40"/>
  <c r="L31" i="40" s="1"/>
  <c r="S28" i="40"/>
  <c r="S29" i="40" s="1"/>
  <c r="J28" i="40"/>
  <c r="J29" i="40" s="1"/>
  <c r="Q26" i="40"/>
  <c r="Q27" i="40" s="1"/>
  <c r="H26" i="40"/>
  <c r="H27" i="40" s="1"/>
  <c r="N24" i="40"/>
  <c r="N25" i="40" s="1"/>
  <c r="M22" i="40"/>
  <c r="M23" i="40" s="1"/>
  <c r="S20" i="40"/>
  <c r="S21" i="40" s="1"/>
  <c r="J20" i="40"/>
  <c r="J21" i="40" s="1"/>
  <c r="P18" i="40"/>
  <c r="G18" i="40"/>
  <c r="G19" i="40" s="1"/>
  <c r="M16" i="40"/>
  <c r="M17" i="40" s="1"/>
  <c r="S14" i="40"/>
  <c r="S15" i="40" s="1"/>
  <c r="J14" i="40"/>
  <c r="J15" i="40" s="1"/>
  <c r="P12" i="40"/>
  <c r="G12" i="40"/>
  <c r="G13" i="40" s="1"/>
  <c r="L10" i="40"/>
  <c r="L11" i="40" s="1"/>
  <c r="R8" i="40"/>
  <c r="R9" i="40" s="1"/>
  <c r="I8" i="40"/>
  <c r="I9" i="40" s="1"/>
  <c r="T8" i="41"/>
  <c r="T9" i="41" s="1"/>
  <c r="N180" i="40"/>
  <c r="N181" i="40" s="1"/>
  <c r="T170" i="40"/>
  <c r="T171" i="40" s="1"/>
  <c r="S156" i="40"/>
  <c r="S157" i="40" s="1"/>
  <c r="Q136" i="40"/>
  <c r="Q137" i="40" s="1"/>
  <c r="Q128" i="40"/>
  <c r="Q129" i="40" s="1"/>
  <c r="R120" i="40"/>
  <c r="R121" i="40" s="1"/>
  <c r="H118" i="40"/>
  <c r="H119" i="40" s="1"/>
  <c r="N114" i="40"/>
  <c r="N115" i="40" s="1"/>
  <c r="L108" i="40"/>
  <c r="L109" i="40" s="1"/>
  <c r="J104" i="40"/>
  <c r="J105" i="40" s="1"/>
  <c r="J102" i="40"/>
  <c r="R98" i="40"/>
  <c r="G96" i="40"/>
  <c r="L92" i="40"/>
  <c r="R88" i="40"/>
  <c r="R89" i="40" s="1"/>
  <c r="G86" i="40"/>
  <c r="G87" i="40" s="1"/>
  <c r="J82" i="40"/>
  <c r="J83" i="40" s="1"/>
  <c r="T76" i="40"/>
  <c r="T77" i="40" s="1"/>
  <c r="P72" i="40"/>
  <c r="L68" i="40"/>
  <c r="L69" i="40" s="1"/>
  <c r="Q62" i="40"/>
  <c r="Q63" i="40" s="1"/>
  <c r="G116" i="41"/>
  <c r="G117" i="41" s="1"/>
  <c r="M68" i="41"/>
  <c r="M69" i="41" s="1"/>
  <c r="J38" i="41"/>
  <c r="J39" i="41" s="1"/>
  <c r="P26" i="41"/>
  <c r="Q18" i="41"/>
  <c r="Q19" i="41" s="1"/>
  <c r="I204" i="40"/>
  <c r="I205" i="40" s="1"/>
  <c r="J194" i="40"/>
  <c r="J195" i="40" s="1"/>
  <c r="K186" i="40"/>
  <c r="K187" i="40" s="1"/>
  <c r="G182" i="40"/>
  <c r="G183" i="40" s="1"/>
  <c r="S176" i="40"/>
  <c r="S177" i="40" s="1"/>
  <c r="M172" i="40"/>
  <c r="M173" i="40" s="1"/>
  <c r="I168" i="40"/>
  <c r="I169" i="40" s="1"/>
  <c r="R162" i="40"/>
  <c r="R163" i="40" s="1"/>
  <c r="K158" i="40"/>
  <c r="K159" i="40" s="1"/>
  <c r="I154" i="40"/>
  <c r="I155" i="40" s="1"/>
  <c r="R144" i="40"/>
  <c r="R145" i="40" s="1"/>
  <c r="M140" i="40"/>
  <c r="M141" i="40" s="1"/>
  <c r="S136" i="40"/>
  <c r="S137" i="40" s="1"/>
  <c r="J136" i="40"/>
  <c r="J137" i="40" s="1"/>
  <c r="Q134" i="40"/>
  <c r="Q135" i="40" s="1"/>
  <c r="H134" i="40"/>
  <c r="H135" i="40" s="1"/>
  <c r="N132" i="40"/>
  <c r="N133" i="40" s="1"/>
  <c r="L130" i="40"/>
  <c r="L131" i="40" s="1"/>
  <c r="S128" i="40"/>
  <c r="S129" i="40" s="1"/>
  <c r="J128" i="40"/>
  <c r="J129" i="40" s="1"/>
  <c r="P126" i="40"/>
  <c r="G126" i="40"/>
  <c r="G127" i="40" s="1"/>
  <c r="N124" i="40"/>
  <c r="N125" i="40" s="1"/>
  <c r="M122" i="40"/>
  <c r="M123" i="40" s="1"/>
  <c r="T120" i="40"/>
  <c r="T121" i="40" s="1"/>
  <c r="K120" i="40"/>
  <c r="K121" i="40" s="1"/>
  <c r="S118" i="40"/>
  <c r="S119" i="40" s="1"/>
  <c r="J118" i="40"/>
  <c r="J119" i="40" s="1"/>
  <c r="R116" i="40"/>
  <c r="R117" i="40" s="1"/>
  <c r="I116" i="40"/>
  <c r="I117" i="40" s="1"/>
  <c r="Q114" i="40"/>
  <c r="Q115" i="40" s="1"/>
  <c r="H114" i="40"/>
  <c r="H115" i="40" s="1"/>
  <c r="P112" i="40"/>
  <c r="G112" i="40"/>
  <c r="G113" i="40" s="1"/>
  <c r="P110" i="40"/>
  <c r="G110" i="40"/>
  <c r="G111" i="40" s="1"/>
  <c r="N108" i="40"/>
  <c r="N109" i="40" s="1"/>
  <c r="L106" i="40"/>
  <c r="L107" i="40" s="1"/>
  <c r="L104" i="40"/>
  <c r="L105" i="40" s="1"/>
  <c r="L102" i="40"/>
  <c r="M100" i="40"/>
  <c r="T98" i="40"/>
  <c r="K98" i="40"/>
  <c r="R96" i="40"/>
  <c r="I96" i="40"/>
  <c r="Q94" i="40"/>
  <c r="H94" i="40"/>
  <c r="N92" i="40"/>
  <c r="M90" i="40"/>
  <c r="T88" i="40"/>
  <c r="T89" i="40" s="1"/>
  <c r="K88" i="40"/>
  <c r="K89" i="40" s="1"/>
  <c r="R86" i="40"/>
  <c r="R87" i="40" s="1"/>
  <c r="I86" i="40"/>
  <c r="I87" i="40" s="1"/>
  <c r="N84" i="40"/>
  <c r="N85" i="40" s="1"/>
  <c r="L82" i="40"/>
  <c r="L83" i="40" s="1"/>
  <c r="R80" i="40"/>
  <c r="R81" i="40" s="1"/>
  <c r="I80" i="40"/>
  <c r="I81" i="40" s="1"/>
  <c r="P78" i="40"/>
  <c r="G78" i="40"/>
  <c r="G79" i="40" s="1"/>
  <c r="M76" i="40"/>
  <c r="M77" i="40" s="1"/>
  <c r="L74" i="40"/>
  <c r="L75" i="40" s="1"/>
  <c r="R72" i="40"/>
  <c r="R73" i="40" s="1"/>
  <c r="I72" i="40"/>
  <c r="I73" i="40" s="1"/>
  <c r="Q70" i="40"/>
  <c r="Q71" i="40" s="1"/>
  <c r="H70" i="40"/>
  <c r="H71" i="40" s="1"/>
  <c r="N68" i="40"/>
  <c r="N69" i="40" s="1"/>
  <c r="N66" i="40"/>
  <c r="N67" i="40" s="1"/>
  <c r="L64" i="40"/>
  <c r="L65" i="40" s="1"/>
  <c r="S62" i="40"/>
  <c r="S63" i="40" s="1"/>
  <c r="J62" i="40"/>
  <c r="J63" i="40" s="1"/>
  <c r="S60" i="40"/>
  <c r="S61" i="40" s="1"/>
  <c r="J60" i="40"/>
  <c r="J61" i="40" s="1"/>
  <c r="P58" i="40"/>
  <c r="G58" i="40"/>
  <c r="G59" i="40" s="1"/>
  <c r="N56" i="40"/>
  <c r="N57" i="40" s="1"/>
  <c r="M54" i="40"/>
  <c r="M55" i="40" s="1"/>
  <c r="S52" i="40"/>
  <c r="S53" i="40" s="1"/>
  <c r="J52" i="40"/>
  <c r="J53" i="40" s="1"/>
  <c r="R50" i="40"/>
  <c r="R51" i="40" s="1"/>
  <c r="I50" i="40"/>
  <c r="I51" i="40" s="1"/>
  <c r="P48" i="40"/>
  <c r="G48" i="40"/>
  <c r="G49" i="40" s="1"/>
  <c r="N46" i="40"/>
  <c r="N47" i="40" s="1"/>
  <c r="M44" i="40"/>
  <c r="M45" i="40" s="1"/>
  <c r="M42" i="40"/>
  <c r="M43" i="40" s="1"/>
  <c r="M40" i="40"/>
  <c r="M41" i="40" s="1"/>
  <c r="T38" i="40"/>
  <c r="T39" i="40" s="1"/>
  <c r="K38" i="40"/>
  <c r="K39" i="40" s="1"/>
  <c r="Q36" i="40"/>
  <c r="Q37" i="40" s="1"/>
  <c r="H36" i="40"/>
  <c r="H37" i="40" s="1"/>
  <c r="P34" i="40"/>
  <c r="G34" i="40"/>
  <c r="G35" i="40" s="1"/>
  <c r="M32" i="40"/>
  <c r="M33" i="40" s="1"/>
  <c r="T30" i="40"/>
  <c r="T31" i="40" s="1"/>
  <c r="K30" i="40"/>
  <c r="K31" i="40" s="1"/>
  <c r="R28" i="40"/>
  <c r="R29" i="40" s="1"/>
  <c r="I28" i="40"/>
  <c r="I29" i="40" s="1"/>
  <c r="P26" i="40"/>
  <c r="G26" i="40"/>
  <c r="G27" i="40" s="1"/>
  <c r="M24" i="40"/>
  <c r="M25" i="40" s="1"/>
  <c r="L22" i="40"/>
  <c r="L23" i="40" s="1"/>
  <c r="R20" i="40"/>
  <c r="R21" i="40" s="1"/>
  <c r="I20" i="40"/>
  <c r="I21" i="40" s="1"/>
  <c r="N18" i="40"/>
  <c r="N19" i="40" s="1"/>
  <c r="L16" i="40"/>
  <c r="L17" i="40" s="1"/>
  <c r="R14" i="40"/>
  <c r="R15" i="40" s="1"/>
  <c r="I14" i="40"/>
  <c r="I15" i="40" s="1"/>
  <c r="N12" i="40"/>
  <c r="N13" i="40" s="1"/>
  <c r="T10" i="40"/>
  <c r="T11" i="40" s="1"/>
  <c r="K10" i="40"/>
  <c r="K11" i="40" s="1"/>
  <c r="Q8" i="40"/>
  <c r="Q9" i="40" s="1"/>
  <c r="H8" i="40"/>
  <c r="H9" i="40" s="1"/>
  <c r="S92" i="41"/>
  <c r="N24" i="41"/>
  <c r="N25" i="41" s="1"/>
  <c r="H192" i="40"/>
  <c r="H193" i="40" s="1"/>
  <c r="N166" i="40"/>
  <c r="N167" i="40" s="1"/>
  <c r="P152" i="40"/>
  <c r="I144" i="40"/>
  <c r="I145" i="40" s="1"/>
  <c r="S138" i="40"/>
  <c r="S139" i="40" s="1"/>
  <c r="N134" i="40"/>
  <c r="N135" i="40" s="1"/>
  <c r="S130" i="40"/>
  <c r="S131" i="40" s="1"/>
  <c r="H128" i="40"/>
  <c r="H129" i="40" s="1"/>
  <c r="L124" i="40"/>
  <c r="L125" i="40" s="1"/>
  <c r="K122" i="40"/>
  <c r="K123" i="40" s="1"/>
  <c r="Q118" i="40"/>
  <c r="Q119" i="40" s="1"/>
  <c r="G116" i="40"/>
  <c r="G117" i="40" s="1"/>
  <c r="M112" i="40"/>
  <c r="M113" i="40" s="1"/>
  <c r="S102" i="40"/>
  <c r="K100" i="40"/>
  <c r="P96" i="40"/>
  <c r="P86" i="40"/>
  <c r="S82" i="40"/>
  <c r="S83" i="40" s="1"/>
  <c r="K76" i="40"/>
  <c r="K77" i="40" s="1"/>
  <c r="S74" i="40"/>
  <c r="S75" i="40" s="1"/>
  <c r="J64" i="40"/>
  <c r="J65" i="40" s="1"/>
  <c r="R110" i="41"/>
  <c r="R111" i="41" s="1"/>
  <c r="Q36" i="41"/>
  <c r="Q37" i="41" s="1"/>
  <c r="L26" i="41"/>
  <c r="L27" i="41" s="1"/>
  <c r="M18" i="41"/>
  <c r="M19" i="41" s="1"/>
  <c r="R10" i="41"/>
  <c r="R11" i="41" s="1"/>
  <c r="K202" i="40"/>
  <c r="K203" i="40" s="1"/>
  <c r="M192" i="40"/>
  <c r="M193" i="40" s="1"/>
  <c r="Q180" i="40"/>
  <c r="Q181" i="40" s="1"/>
  <c r="L176" i="40"/>
  <c r="L177" i="40" s="1"/>
  <c r="G172" i="40"/>
  <c r="G173" i="40" s="1"/>
  <c r="Q166" i="40"/>
  <c r="Q167" i="40" s="1"/>
  <c r="K162" i="40"/>
  <c r="K163" i="40" s="1"/>
  <c r="R152" i="40"/>
  <c r="R153" i="40" s="1"/>
  <c r="P148" i="40"/>
  <c r="K144" i="40"/>
  <c r="K145" i="40" s="1"/>
  <c r="G140" i="40"/>
  <c r="G141" i="40" s="1"/>
  <c r="R136" i="40"/>
  <c r="R137" i="40" s="1"/>
  <c r="I136" i="40"/>
  <c r="I137" i="40" s="1"/>
  <c r="P134" i="40"/>
  <c r="G134" i="40"/>
  <c r="G135" i="40" s="1"/>
  <c r="M132" i="40"/>
  <c r="M133" i="40" s="1"/>
  <c r="T130" i="40"/>
  <c r="T131" i="40" s="1"/>
  <c r="K130" i="40"/>
  <c r="K131" i="40" s="1"/>
  <c r="R128" i="40"/>
  <c r="R129" i="40" s="1"/>
  <c r="I128" i="40"/>
  <c r="I129" i="40" s="1"/>
  <c r="N126" i="40"/>
  <c r="N127" i="40" s="1"/>
  <c r="M124" i="40"/>
  <c r="M125" i="40" s="1"/>
  <c r="L122" i="40"/>
  <c r="L123" i="40" s="1"/>
  <c r="S120" i="40"/>
  <c r="S121" i="40" s="1"/>
  <c r="J120" i="40"/>
  <c r="J121" i="40" s="1"/>
  <c r="R118" i="40"/>
  <c r="R119" i="40" s="1"/>
  <c r="I118" i="40"/>
  <c r="I119" i="40" s="1"/>
  <c r="Q116" i="40"/>
  <c r="Q117" i="40" s="1"/>
  <c r="H116" i="40"/>
  <c r="H117" i="40" s="1"/>
  <c r="P114" i="40"/>
  <c r="G114" i="40"/>
  <c r="G115" i="40" s="1"/>
  <c r="N112" i="40"/>
  <c r="N113" i="40" s="1"/>
  <c r="N110" i="40"/>
  <c r="N111" i="40" s="1"/>
  <c r="M108" i="40"/>
  <c r="M109" i="40" s="1"/>
  <c r="T106" i="40"/>
  <c r="T107" i="40" s="1"/>
  <c r="K106" i="40"/>
  <c r="K107" i="40" s="1"/>
  <c r="T104" i="40"/>
  <c r="T105" i="40" s="1"/>
  <c r="K104" i="40"/>
  <c r="K105" i="40" s="1"/>
  <c r="T102" i="40"/>
  <c r="K102" i="40"/>
  <c r="L100" i="40"/>
  <c r="S98" i="40"/>
  <c r="J98" i="40"/>
  <c r="Q96" i="40"/>
  <c r="H96" i="40"/>
  <c r="P94" i="40"/>
  <c r="G94" i="40"/>
  <c r="M92" i="40"/>
  <c r="L90" i="40"/>
  <c r="S88" i="40"/>
  <c r="S89" i="40" s="1"/>
  <c r="J88" i="40"/>
  <c r="J89" i="40" s="1"/>
  <c r="Q86" i="40"/>
  <c r="Q87" i="40" s="1"/>
  <c r="H86" i="40"/>
  <c r="H87" i="40" s="1"/>
  <c r="M84" i="40"/>
  <c r="M85" i="40" s="1"/>
  <c r="T82" i="40"/>
  <c r="T83" i="40" s="1"/>
  <c r="K82" i="40"/>
  <c r="K83" i="40" s="1"/>
  <c r="Q80" i="40"/>
  <c r="Q81" i="40" s="1"/>
  <c r="H80" i="40"/>
  <c r="H81" i="40" s="1"/>
  <c r="N78" i="40"/>
  <c r="N79" i="40" s="1"/>
  <c r="L76" i="40"/>
  <c r="L77" i="40" s="1"/>
  <c r="T74" i="40"/>
  <c r="T75" i="40" s="1"/>
  <c r="K74" i="40"/>
  <c r="K75" i="40" s="1"/>
  <c r="Q72" i="40"/>
  <c r="Q73" i="40" s="1"/>
  <c r="H72" i="40"/>
  <c r="H73" i="40" s="1"/>
  <c r="P70" i="40"/>
  <c r="G70" i="40"/>
  <c r="G71" i="40" s="1"/>
  <c r="M68" i="40"/>
  <c r="M69" i="40" s="1"/>
  <c r="M66" i="40"/>
  <c r="M67" i="40" s="1"/>
  <c r="T64" i="40"/>
  <c r="T65" i="40" s="1"/>
  <c r="K64" i="40"/>
  <c r="K65" i="40" s="1"/>
  <c r="R62" i="40"/>
  <c r="R63" i="40" s="1"/>
  <c r="I62" i="40"/>
  <c r="I63" i="40" s="1"/>
  <c r="R60" i="40"/>
  <c r="R61" i="40" s="1"/>
  <c r="I60" i="40"/>
  <c r="I61" i="40" s="1"/>
  <c r="N58" i="40"/>
  <c r="N59" i="40" s="1"/>
  <c r="M56" i="40"/>
  <c r="M57" i="40" s="1"/>
  <c r="L54" i="40"/>
  <c r="L55" i="40" s="1"/>
  <c r="R52" i="40"/>
  <c r="R53" i="40" s="1"/>
  <c r="I52" i="40"/>
  <c r="I53" i="40" s="1"/>
  <c r="Q50" i="40"/>
  <c r="Q51" i="40" s="1"/>
  <c r="H50" i="40"/>
  <c r="H51" i="40" s="1"/>
  <c r="N48" i="40"/>
  <c r="N49" i="40" s="1"/>
  <c r="M46" i="40"/>
  <c r="M47" i="40" s="1"/>
  <c r="L44" i="40"/>
  <c r="L45" i="40" s="1"/>
  <c r="L42" i="40"/>
  <c r="L43" i="40" s="1"/>
  <c r="L40" i="40"/>
  <c r="L41" i="40" s="1"/>
  <c r="S38" i="40"/>
  <c r="S39" i="40" s="1"/>
  <c r="J38" i="40"/>
  <c r="J39" i="40" s="1"/>
  <c r="P36" i="40"/>
  <c r="G36" i="40"/>
  <c r="G37" i="40" s="1"/>
  <c r="N34" i="40"/>
  <c r="N35" i="40" s="1"/>
  <c r="L32" i="40"/>
  <c r="L33" i="40" s="1"/>
  <c r="S30" i="40"/>
  <c r="S31" i="40" s="1"/>
  <c r="J30" i="40"/>
  <c r="J31" i="40" s="1"/>
  <c r="Q28" i="40"/>
  <c r="Q29" i="40" s="1"/>
  <c r="H28" i="40"/>
  <c r="H29" i="40" s="1"/>
  <c r="N26" i="40"/>
  <c r="N27" i="40" s="1"/>
  <c r="L24" i="40"/>
  <c r="L25" i="40" s="1"/>
  <c r="T22" i="40"/>
  <c r="T23" i="40" s="1"/>
  <c r="K22" i="40"/>
  <c r="K23" i="40" s="1"/>
  <c r="Q20" i="40"/>
  <c r="Q21" i="40" s="1"/>
  <c r="H20" i="40"/>
  <c r="H21" i="40" s="1"/>
  <c r="M18" i="40"/>
  <c r="M19" i="40" s="1"/>
  <c r="T16" i="40"/>
  <c r="T17" i="40" s="1"/>
  <c r="K16" i="40"/>
  <c r="K17" i="40" s="1"/>
  <c r="Q14" i="40"/>
  <c r="Q15" i="40" s="1"/>
  <c r="H14" i="40"/>
  <c r="H15" i="40" s="1"/>
  <c r="M12" i="40"/>
  <c r="M13" i="40" s="1"/>
  <c r="S10" i="40"/>
  <c r="S11" i="40" s="1"/>
  <c r="J10" i="40"/>
  <c r="J11" i="40" s="1"/>
  <c r="P8" i="40"/>
  <c r="G8" i="40"/>
  <c r="G9" i="40" s="1"/>
  <c r="I32" i="41"/>
  <c r="I33" i="41" s="1"/>
  <c r="R16" i="41"/>
  <c r="R17" i="41" s="1"/>
  <c r="S184" i="40"/>
  <c r="S185" i="40" s="1"/>
  <c r="J176" i="40"/>
  <c r="J177" i="40" s="1"/>
  <c r="I162" i="40"/>
  <c r="I163" i="40" s="1"/>
  <c r="M148" i="40"/>
  <c r="M149" i="40" s="1"/>
  <c r="H136" i="40"/>
  <c r="H137" i="40" s="1"/>
  <c r="L132" i="40"/>
  <c r="L133" i="40" s="1"/>
  <c r="J130" i="40"/>
  <c r="J131" i="40" s="1"/>
  <c r="M126" i="40"/>
  <c r="M127" i="40" s="1"/>
  <c r="T122" i="40"/>
  <c r="T123" i="40" s="1"/>
  <c r="I120" i="40"/>
  <c r="I121" i="40" s="1"/>
  <c r="P116" i="40"/>
  <c r="M110" i="40"/>
  <c r="M111" i="40" s="1"/>
  <c r="S104" i="40"/>
  <c r="S105" i="40" s="1"/>
  <c r="T100" i="40"/>
  <c r="I98" i="40"/>
  <c r="N94" i="40"/>
  <c r="I88" i="40"/>
  <c r="I89" i="40" s="1"/>
  <c r="L84" i="40"/>
  <c r="L85" i="40" s="1"/>
  <c r="M78" i="40"/>
  <c r="M79" i="40" s="1"/>
  <c r="N70" i="40"/>
  <c r="N71" i="40" s="1"/>
  <c r="S64" i="40"/>
  <c r="S65" i="40" s="1"/>
  <c r="H92" i="41"/>
  <c r="L60" i="41"/>
  <c r="L61" i="41" s="1"/>
  <c r="K24" i="41"/>
  <c r="K25" i="41" s="1"/>
  <c r="N16" i="41"/>
  <c r="N17" i="41" s="1"/>
  <c r="Q8" i="41"/>
  <c r="Q9" i="41" s="1"/>
  <c r="H200" i="40"/>
  <c r="H201" i="40" s="1"/>
  <c r="L190" i="40"/>
  <c r="L191" i="40" s="1"/>
  <c r="L184" i="40"/>
  <c r="L185" i="40" s="1"/>
  <c r="H180" i="40"/>
  <c r="H181" i="40" s="1"/>
  <c r="R174" i="40"/>
  <c r="R175" i="40" s="1"/>
  <c r="M170" i="40"/>
  <c r="M171" i="40" s="1"/>
  <c r="H166" i="40"/>
  <c r="H167" i="40" s="1"/>
  <c r="Q160" i="40"/>
  <c r="Q161" i="40" s="1"/>
  <c r="L156" i="40"/>
  <c r="L157" i="40" s="1"/>
  <c r="I152" i="40"/>
  <c r="I153" i="40" s="1"/>
  <c r="G148" i="40"/>
  <c r="G149" i="40" s="1"/>
  <c r="R142" i="40"/>
  <c r="R143" i="40" s="1"/>
  <c r="L138" i="40"/>
  <c r="L139" i="40" s="1"/>
  <c r="P136" i="40"/>
  <c r="G136" i="40"/>
  <c r="G137" i="40" s="1"/>
  <c r="M134" i="40"/>
  <c r="M135" i="40" s="1"/>
  <c r="T132" i="40"/>
  <c r="T133" i="40" s="1"/>
  <c r="K132" i="40"/>
  <c r="K133" i="40" s="1"/>
  <c r="R130" i="40"/>
  <c r="R131" i="40" s="1"/>
  <c r="I130" i="40"/>
  <c r="I131" i="40" s="1"/>
  <c r="P128" i="40"/>
  <c r="G128" i="40"/>
  <c r="G129" i="40" s="1"/>
  <c r="L126" i="40"/>
  <c r="L127" i="40" s="1"/>
  <c r="T124" i="40"/>
  <c r="T125" i="40" s="1"/>
  <c r="K124" i="40"/>
  <c r="K125" i="40" s="1"/>
  <c r="S122" i="40"/>
  <c r="S123" i="40" s="1"/>
  <c r="J122" i="40"/>
  <c r="J123" i="40" s="1"/>
  <c r="Q120" i="40"/>
  <c r="Q121" i="40" s="1"/>
  <c r="H120" i="40"/>
  <c r="H121" i="40" s="1"/>
  <c r="P118" i="40"/>
  <c r="G118" i="40"/>
  <c r="G119" i="40" s="1"/>
  <c r="N116" i="40"/>
  <c r="N117" i="40" s="1"/>
  <c r="M114" i="40"/>
  <c r="M115" i="40" s="1"/>
  <c r="L112" i="40"/>
  <c r="L113" i="40" s="1"/>
  <c r="L110" i="40"/>
  <c r="L111" i="40" s="1"/>
  <c r="T108" i="40"/>
  <c r="T109" i="40" s="1"/>
  <c r="K108" i="40"/>
  <c r="K109" i="40" s="1"/>
  <c r="R106" i="40"/>
  <c r="R107" i="40" s="1"/>
  <c r="I106" i="40"/>
  <c r="I107" i="40" s="1"/>
  <c r="R104" i="40"/>
  <c r="R105" i="40" s="1"/>
  <c r="I104" i="40"/>
  <c r="I105" i="40" s="1"/>
  <c r="R102" i="40"/>
  <c r="I102" i="40"/>
  <c r="S100" i="40"/>
  <c r="J100" i="40"/>
  <c r="Q98" i="40"/>
  <c r="H98" i="40"/>
  <c r="N96" i="40"/>
  <c r="M94" i="40"/>
  <c r="T92" i="40"/>
  <c r="K92" i="40"/>
  <c r="S90" i="40"/>
  <c r="J90" i="40"/>
  <c r="Q88" i="40"/>
  <c r="Q89" i="40" s="1"/>
  <c r="H88" i="40"/>
  <c r="H89" i="40" s="1"/>
  <c r="N86" i="40"/>
  <c r="N87" i="40" s="1"/>
  <c r="T84" i="40"/>
  <c r="T85" i="40" s="1"/>
  <c r="K84" i="40"/>
  <c r="K85" i="40" s="1"/>
  <c r="R82" i="40"/>
  <c r="R83" i="40" s="1"/>
  <c r="I82" i="40"/>
  <c r="I83" i="40" s="1"/>
  <c r="N80" i="40"/>
  <c r="N81" i="40" s="1"/>
  <c r="L78" i="40"/>
  <c r="L79" i="40" s="1"/>
  <c r="S76" i="40"/>
  <c r="S77" i="40" s="1"/>
  <c r="J76" i="40"/>
  <c r="J77" i="40" s="1"/>
  <c r="R74" i="40"/>
  <c r="R75" i="40" s="1"/>
  <c r="I74" i="40"/>
  <c r="I75" i="40" s="1"/>
  <c r="N72" i="40"/>
  <c r="N73" i="40" s="1"/>
  <c r="M70" i="40"/>
  <c r="M71" i="40" s="1"/>
  <c r="T68" i="40"/>
  <c r="T69" i="40" s="1"/>
  <c r="K68" i="40"/>
  <c r="K69" i="40" s="1"/>
  <c r="T66" i="40"/>
  <c r="T67" i="40" s="1"/>
  <c r="K66" i="40"/>
  <c r="K67" i="40" s="1"/>
  <c r="R64" i="40"/>
  <c r="R65" i="40" s="1"/>
  <c r="I64" i="40"/>
  <c r="I65" i="40" s="1"/>
  <c r="P62" i="40"/>
  <c r="G62" i="40"/>
  <c r="G63" i="40" s="1"/>
  <c r="P60" i="40"/>
  <c r="G60" i="40"/>
  <c r="G61" i="40" s="1"/>
  <c r="L58" i="40"/>
  <c r="L59" i="40" s="1"/>
  <c r="T56" i="40"/>
  <c r="T57" i="40" s="1"/>
  <c r="K56" i="40"/>
  <c r="K57" i="40" s="1"/>
  <c r="S54" i="40"/>
  <c r="S55" i="40" s="1"/>
  <c r="J54" i="40"/>
  <c r="J55" i="40" s="1"/>
  <c r="P52" i="40"/>
  <c r="G52" i="40"/>
  <c r="G53" i="40" s="1"/>
  <c r="N50" i="40"/>
  <c r="N51" i="40" s="1"/>
  <c r="L48" i="40"/>
  <c r="L49" i="40" s="1"/>
  <c r="T46" i="40"/>
  <c r="T47" i="40" s="1"/>
  <c r="K46" i="40"/>
  <c r="K47" i="40" s="1"/>
  <c r="S44" i="40"/>
  <c r="S45" i="40" s="1"/>
  <c r="J44" i="40"/>
  <c r="J45" i="40" s="1"/>
  <c r="S42" i="40"/>
  <c r="S43" i="40" s="1"/>
  <c r="J42" i="40"/>
  <c r="J43" i="40" s="1"/>
  <c r="S40" i="40"/>
  <c r="S41" i="40" s="1"/>
  <c r="J40" i="40"/>
  <c r="J41" i="40" s="1"/>
  <c r="Q38" i="40"/>
  <c r="Q39" i="40" s="1"/>
  <c r="H38" i="40"/>
  <c r="H39" i="40" s="1"/>
  <c r="M36" i="40"/>
  <c r="M37" i="40" s="1"/>
  <c r="L34" i="40"/>
  <c r="L35" i="40" s="1"/>
  <c r="S32" i="40"/>
  <c r="S33" i="40" s="1"/>
  <c r="J32" i="40"/>
  <c r="J33" i="40" s="1"/>
  <c r="Q30" i="40"/>
  <c r="Q31" i="40" s="1"/>
  <c r="H30" i="40"/>
  <c r="H31" i="40" s="1"/>
  <c r="N28" i="40"/>
  <c r="N29" i="40" s="1"/>
  <c r="L26" i="40"/>
  <c r="L27" i="40" s="1"/>
  <c r="S24" i="40"/>
  <c r="S25" i="40" s="1"/>
  <c r="J24" i="40"/>
  <c r="J25" i="40" s="1"/>
  <c r="R22" i="40"/>
  <c r="R23" i="40" s="1"/>
  <c r="I22" i="40"/>
  <c r="I23" i="40" s="1"/>
  <c r="N20" i="40"/>
  <c r="N21" i="40" s="1"/>
  <c r="T18" i="40"/>
  <c r="T19" i="40" s="1"/>
  <c r="K18" i="40"/>
  <c r="K19" i="40" s="1"/>
  <c r="R16" i="40"/>
  <c r="R17" i="40" s="1"/>
  <c r="I16" i="40"/>
  <c r="I17" i="40" s="1"/>
  <c r="N14" i="40"/>
  <c r="N15" i="40" s="1"/>
  <c r="T12" i="40"/>
  <c r="T13" i="40" s="1"/>
  <c r="K12" i="40"/>
  <c r="K13" i="40" s="1"/>
  <c r="Q10" i="40"/>
  <c r="Q11" i="40" s="1"/>
  <c r="H10" i="40"/>
  <c r="H11" i="40" s="1"/>
  <c r="M8" i="40"/>
  <c r="M9" i="40" s="1"/>
  <c r="P84" i="41"/>
  <c r="H54" i="41"/>
  <c r="H55" i="41" s="1"/>
  <c r="K30" i="41"/>
  <c r="K31" i="41" s="1"/>
  <c r="N22" i="41"/>
  <c r="N23" i="41" s="1"/>
  <c r="R14" i="41"/>
  <c r="R15" i="41" s="1"/>
  <c r="Q198" i="40"/>
  <c r="Q199" i="40" s="1"/>
  <c r="G190" i="40"/>
  <c r="G191" i="40" s="1"/>
  <c r="J184" i="40"/>
  <c r="J185" i="40" s="1"/>
  <c r="P174" i="40"/>
  <c r="K170" i="40"/>
  <c r="K171" i="40" s="1"/>
  <c r="N160" i="40"/>
  <c r="N161" i="40" s="1"/>
  <c r="J156" i="40"/>
  <c r="J157" i="40" s="1"/>
  <c r="G152" i="40"/>
  <c r="G153" i="40" s="1"/>
  <c r="S146" i="40"/>
  <c r="S147" i="40" s="1"/>
  <c r="P142" i="40"/>
  <c r="J138" i="40"/>
  <c r="J139" i="40" s="1"/>
  <c r="N136" i="40"/>
  <c r="N137" i="40" s="1"/>
  <c r="L134" i="40"/>
  <c r="L135" i="40" s="1"/>
  <c r="S132" i="40"/>
  <c r="S133" i="40" s="1"/>
  <c r="J132" i="40"/>
  <c r="J133" i="40" s="1"/>
  <c r="Q130" i="40"/>
  <c r="Q131" i="40" s="1"/>
  <c r="H130" i="40"/>
  <c r="H131" i="40" s="1"/>
  <c r="N128" i="40"/>
  <c r="N129" i="40" s="1"/>
  <c r="T126" i="40"/>
  <c r="T127" i="40" s="1"/>
  <c r="K126" i="40"/>
  <c r="K127" i="40" s="1"/>
  <c r="I122" i="40"/>
  <c r="I123" i="40" s="1"/>
  <c r="T112" i="40"/>
  <c r="T113" i="40" s="1"/>
  <c r="Q104" i="40"/>
  <c r="Q105" i="40" s="1"/>
  <c r="M96" i="40"/>
  <c r="G88" i="40"/>
  <c r="G89" i="40" s="1"/>
  <c r="K78" i="40"/>
  <c r="K79" i="40" s="1"/>
  <c r="S68" i="40"/>
  <c r="S69" i="40" s="1"/>
  <c r="S56" i="40"/>
  <c r="S57" i="40" s="1"/>
  <c r="N52" i="40"/>
  <c r="N53" i="40" s="1"/>
  <c r="K48" i="40"/>
  <c r="K49" i="40" s="1"/>
  <c r="I44" i="40"/>
  <c r="I45" i="40" s="1"/>
  <c r="I40" i="40"/>
  <c r="I41" i="40" s="1"/>
  <c r="T34" i="40"/>
  <c r="T35" i="40" s="1"/>
  <c r="P30" i="40"/>
  <c r="K26" i="40"/>
  <c r="K27" i="40" s="1"/>
  <c r="H22" i="40"/>
  <c r="H23" i="40" s="1"/>
  <c r="Q16" i="40"/>
  <c r="Q17" i="40" s="1"/>
  <c r="J12" i="40"/>
  <c r="J13" i="40" s="1"/>
  <c r="P120" i="40"/>
  <c r="K112" i="40"/>
  <c r="K113" i="40" s="1"/>
  <c r="H104" i="40"/>
  <c r="H105" i="40" s="1"/>
  <c r="M86" i="40"/>
  <c r="M87" i="40" s="1"/>
  <c r="R76" i="40"/>
  <c r="R77" i="40" s="1"/>
  <c r="J68" i="40"/>
  <c r="J69" i="40" s="1"/>
  <c r="Q60" i="40"/>
  <c r="Q61" i="40" s="1"/>
  <c r="L56" i="40"/>
  <c r="L57" i="40" s="1"/>
  <c r="H52" i="40"/>
  <c r="H53" i="40" s="1"/>
  <c r="T42" i="40"/>
  <c r="T43" i="40" s="1"/>
  <c r="R38" i="40"/>
  <c r="R39" i="40" s="1"/>
  <c r="M34" i="40"/>
  <c r="M35" i="40" s="1"/>
  <c r="I30" i="40"/>
  <c r="I31" i="40" s="1"/>
  <c r="T24" i="40"/>
  <c r="T25" i="40" s="1"/>
  <c r="P20" i="40"/>
  <c r="J16" i="40"/>
  <c r="J17" i="40" s="1"/>
  <c r="R10" i="40"/>
  <c r="R11" i="40" s="1"/>
  <c r="H62" i="40"/>
  <c r="H63" i="40" s="1"/>
  <c r="G120" i="40"/>
  <c r="G121" i="40" s="1"/>
  <c r="T110" i="40"/>
  <c r="T111" i="40" s="1"/>
  <c r="Q102" i="40"/>
  <c r="L94" i="40"/>
  <c r="S84" i="40"/>
  <c r="S85" i="40" s="1"/>
  <c r="I76" i="40"/>
  <c r="I77" i="40" s="1"/>
  <c r="S66" i="40"/>
  <c r="S67" i="40" s="1"/>
  <c r="N60" i="40"/>
  <c r="N61" i="40" s="1"/>
  <c r="J56" i="40"/>
  <c r="J57" i="40" s="1"/>
  <c r="S46" i="40"/>
  <c r="S47" i="40" s="1"/>
  <c r="R42" i="40"/>
  <c r="R43" i="40" s="1"/>
  <c r="P38" i="40"/>
  <c r="K34" i="40"/>
  <c r="K35" i="40" s="1"/>
  <c r="G30" i="40"/>
  <c r="G31" i="40" s="1"/>
  <c r="R24" i="40"/>
  <c r="R25" i="40" s="1"/>
  <c r="M20" i="40"/>
  <c r="M21" i="40" s="1"/>
  <c r="H16" i="40"/>
  <c r="H17" i="40" s="1"/>
  <c r="P10" i="40"/>
  <c r="S124" i="40"/>
  <c r="S125" i="40" s="1"/>
  <c r="R90" i="40"/>
  <c r="M72" i="40"/>
  <c r="M73" i="40" s="1"/>
  <c r="M58" i="40"/>
  <c r="M59" i="40" s="1"/>
  <c r="G50" i="40"/>
  <c r="G51" i="40" s="1"/>
  <c r="N36" i="40"/>
  <c r="N37" i="40" s="1"/>
  <c r="G28" i="40"/>
  <c r="G29" i="40" s="1"/>
  <c r="L18" i="40"/>
  <c r="L19" i="40" s="1"/>
  <c r="I90" i="40"/>
  <c r="N62" i="40"/>
  <c r="N63" i="40" s="1"/>
  <c r="I54" i="40"/>
  <c r="I55" i="40" s="1"/>
  <c r="R40" i="40"/>
  <c r="R41" i="40" s="1"/>
  <c r="I32" i="40"/>
  <c r="I33" i="40" s="1"/>
  <c r="Q22" i="40"/>
  <c r="Q23" i="40" s="1"/>
  <c r="L8" i="40"/>
  <c r="L9" i="40" s="1"/>
  <c r="R122" i="40"/>
  <c r="R123" i="40" s="1"/>
  <c r="H106" i="40"/>
  <c r="H107" i="40" s="1"/>
  <c r="T78" i="40"/>
  <c r="T79" i="40" s="1"/>
  <c r="Q52" i="40"/>
  <c r="Q53" i="40" s="1"/>
  <c r="K40" i="40"/>
  <c r="K41" i="40" s="1"/>
  <c r="J22" i="40"/>
  <c r="J23" i="40" s="1"/>
  <c r="L12" i="40"/>
  <c r="L13" i="40" s="1"/>
  <c r="N118" i="40"/>
  <c r="N119" i="40" s="1"/>
  <c r="K110" i="40"/>
  <c r="K111" i="40" s="1"/>
  <c r="H102" i="40"/>
  <c r="S92" i="40"/>
  <c r="J84" i="40"/>
  <c r="J85" i="40" s="1"/>
  <c r="Q74" i="40"/>
  <c r="Q75" i="40" s="1"/>
  <c r="J66" i="40"/>
  <c r="J67" i="40" s="1"/>
  <c r="H60" i="40"/>
  <c r="H61" i="40" s="1"/>
  <c r="T54" i="40"/>
  <c r="T55" i="40" s="1"/>
  <c r="P50" i="40"/>
  <c r="L46" i="40"/>
  <c r="L47" i="40" s="1"/>
  <c r="K42" i="40"/>
  <c r="K43" i="40" s="1"/>
  <c r="I38" i="40"/>
  <c r="I39" i="40" s="1"/>
  <c r="T32" i="40"/>
  <c r="T33" i="40" s="1"/>
  <c r="P28" i="40"/>
  <c r="K24" i="40"/>
  <c r="K25" i="40" s="1"/>
  <c r="G20" i="40"/>
  <c r="G21" i="40" s="1"/>
  <c r="P14" i="40"/>
  <c r="I10" i="40"/>
  <c r="I11" i="40" s="1"/>
  <c r="M116" i="40"/>
  <c r="M117" i="40" s="1"/>
  <c r="I100" i="40"/>
  <c r="H82" i="40"/>
  <c r="H83" i="40" s="1"/>
  <c r="H64" i="40"/>
  <c r="H65" i="40" s="1"/>
  <c r="K54" i="40"/>
  <c r="K55" i="40" s="1"/>
  <c r="T44" i="40"/>
  <c r="T45" i="40" s="1"/>
  <c r="K32" i="40"/>
  <c r="K33" i="40" s="1"/>
  <c r="S22" i="40"/>
  <c r="S23" i="40" s="1"/>
  <c r="G14" i="40"/>
  <c r="G15" i="40" s="1"/>
  <c r="Q106" i="40"/>
  <c r="Q107" i="40" s="1"/>
  <c r="P98" i="40"/>
  <c r="M80" i="40"/>
  <c r="M81" i="40" s="1"/>
  <c r="K58" i="40"/>
  <c r="K59" i="40" s="1"/>
  <c r="T48" i="40"/>
  <c r="T49" i="40" s="1"/>
  <c r="L36" i="40"/>
  <c r="L37" i="40" s="1"/>
  <c r="T26" i="40"/>
  <c r="T27" i="40" s="1"/>
  <c r="J18" i="40"/>
  <c r="J19" i="40" s="1"/>
  <c r="L114" i="40"/>
  <c r="L115" i="40" s="1"/>
  <c r="G98" i="40"/>
  <c r="L70" i="40"/>
  <c r="L71" i="40" s="1"/>
  <c r="K44" i="40"/>
  <c r="K45" i="40" s="1"/>
  <c r="R30" i="40"/>
  <c r="R31" i="40" s="1"/>
  <c r="S16" i="40"/>
  <c r="S17" i="40" s="1"/>
  <c r="S108" i="40"/>
  <c r="S109" i="40" s="1"/>
  <c r="R100" i="40"/>
  <c r="J92" i="40"/>
  <c r="Q82" i="40"/>
  <c r="Q83" i="40" s="1"/>
  <c r="H74" i="40"/>
  <c r="H75" i="40" s="1"/>
  <c r="Q64" i="40"/>
  <c r="Q65" i="40" s="1"/>
  <c r="T58" i="40"/>
  <c r="T59" i="40" s="1"/>
  <c r="R54" i="40"/>
  <c r="R55" i="40" s="1"/>
  <c r="M50" i="40"/>
  <c r="M51" i="40" s="1"/>
  <c r="J46" i="40"/>
  <c r="J47" i="40" s="1"/>
  <c r="I42" i="40"/>
  <c r="I43" i="40" s="1"/>
  <c r="G38" i="40"/>
  <c r="G39" i="40" s="1"/>
  <c r="R32" i="40"/>
  <c r="R33" i="40" s="1"/>
  <c r="M28" i="40"/>
  <c r="M29" i="40" s="1"/>
  <c r="I24" i="40"/>
  <c r="I25" i="40" s="1"/>
  <c r="S18" i="40"/>
  <c r="S19" i="40" s="1"/>
  <c r="M14" i="40"/>
  <c r="M15" i="40" s="1"/>
  <c r="G10" i="40"/>
  <c r="G11" i="40" s="1"/>
  <c r="J108" i="40"/>
  <c r="J109" i="40" s="1"/>
  <c r="T40" i="40"/>
  <c r="T41" i="40" s="1"/>
  <c r="N8" i="40"/>
  <c r="N9" i="40" s="1"/>
  <c r="J124" i="40"/>
  <c r="J125" i="40" s="1"/>
  <c r="R44" i="40"/>
  <c r="R45" i="40" s="1"/>
  <c r="S12" i="40"/>
  <c r="S13" i="40" s="1"/>
  <c r="P88" i="40"/>
  <c r="M48" i="40"/>
  <c r="M49" i="40" s="1"/>
  <c r="M26" i="40"/>
  <c r="M27" i="40" s="1"/>
  <c r="M770" i="31"/>
  <c r="M771" i="31" s="1"/>
  <c r="M768" i="31"/>
  <c r="M769" i="31" s="1"/>
  <c r="M766" i="31"/>
  <c r="M767" i="31" s="1"/>
  <c r="M764" i="31"/>
  <c r="M765" i="31" s="1"/>
  <c r="M762" i="31"/>
  <c r="M763" i="31" s="1"/>
  <c r="M760" i="31"/>
  <c r="M761" i="31" s="1"/>
  <c r="M758" i="31"/>
  <c r="M759" i="31" s="1"/>
  <c r="M756" i="31"/>
  <c r="M757" i="31" s="1"/>
  <c r="M754" i="31"/>
  <c r="M755" i="31" s="1"/>
  <c r="M752" i="31"/>
  <c r="M753" i="31" s="1"/>
  <c r="M750" i="31"/>
  <c r="M751" i="31" s="1"/>
  <c r="M748" i="31"/>
  <c r="M749" i="31" s="1"/>
  <c r="N746" i="31"/>
  <c r="N747" i="31" s="1"/>
  <c r="O744" i="31"/>
  <c r="O745" i="31" s="1"/>
  <c r="G744" i="31"/>
  <c r="G745" i="31" s="1"/>
  <c r="O742" i="31"/>
  <c r="O743" i="31" s="1"/>
  <c r="G742" i="31"/>
  <c r="G743" i="31" s="1"/>
  <c r="O740" i="31"/>
  <c r="O741" i="31" s="1"/>
  <c r="G740" i="31"/>
  <c r="G741" i="31" s="1"/>
  <c r="P738" i="31"/>
  <c r="H738" i="31"/>
  <c r="H739" i="31" s="1"/>
  <c r="Q736" i="31"/>
  <c r="Q737" i="31" s="1"/>
  <c r="I736" i="31"/>
  <c r="I737" i="31" s="1"/>
  <c r="Q734" i="31"/>
  <c r="Q735" i="31" s="1"/>
  <c r="I734" i="31"/>
  <c r="I735" i="31" s="1"/>
  <c r="Q732" i="31"/>
  <c r="Q733" i="31" s="1"/>
  <c r="I732" i="31"/>
  <c r="I733" i="31" s="1"/>
  <c r="R730" i="31"/>
  <c r="R731" i="31" s="1"/>
  <c r="J730" i="31"/>
  <c r="J731" i="31" s="1"/>
  <c r="S728" i="31"/>
  <c r="S729" i="31" s="1"/>
  <c r="K728" i="31"/>
  <c r="K729" i="31" s="1"/>
  <c r="S726" i="31"/>
  <c r="S727" i="31" s="1"/>
  <c r="K726" i="31"/>
  <c r="K727" i="31" s="1"/>
  <c r="S724" i="31"/>
  <c r="S725" i="31" s="1"/>
  <c r="K724" i="31"/>
  <c r="K725" i="31" s="1"/>
  <c r="R722" i="31"/>
  <c r="R723" i="31" s="1"/>
  <c r="J722" i="31"/>
  <c r="J723" i="31" s="1"/>
  <c r="Q720" i="31"/>
  <c r="Q721" i="31" s="1"/>
  <c r="S770" i="31"/>
  <c r="S771" i="31" s="1"/>
  <c r="K770" i="31"/>
  <c r="K771" i="31" s="1"/>
  <c r="S768" i="31"/>
  <c r="S769" i="31" s="1"/>
  <c r="K768" i="31"/>
  <c r="K769" i="31" s="1"/>
  <c r="S766" i="31"/>
  <c r="S767" i="31" s="1"/>
  <c r="K766" i="31"/>
  <c r="K767" i="31" s="1"/>
  <c r="S764" i="31"/>
  <c r="S765" i="31" s="1"/>
  <c r="K764" i="31"/>
  <c r="K765" i="31" s="1"/>
  <c r="S762" i="31"/>
  <c r="S763" i="31" s="1"/>
  <c r="K762" i="31"/>
  <c r="K763" i="31" s="1"/>
  <c r="S760" i="31"/>
  <c r="S761" i="31" s="1"/>
  <c r="K760" i="31"/>
  <c r="K761" i="31" s="1"/>
  <c r="S758" i="31"/>
  <c r="S759" i="31" s="1"/>
  <c r="K758" i="31"/>
  <c r="K759" i="31" s="1"/>
  <c r="S756" i="31"/>
  <c r="S757" i="31" s="1"/>
  <c r="K756" i="31"/>
  <c r="K757" i="31" s="1"/>
  <c r="S754" i="31"/>
  <c r="S755" i="31" s="1"/>
  <c r="K754" i="31"/>
  <c r="K755" i="31" s="1"/>
  <c r="S752" i="31"/>
  <c r="S753" i="31" s="1"/>
  <c r="K752" i="31"/>
  <c r="K753" i="31" s="1"/>
  <c r="S750" i="31"/>
  <c r="S751" i="31" s="1"/>
  <c r="K750" i="31"/>
  <c r="K751" i="31" s="1"/>
  <c r="S748" i="31"/>
  <c r="S749" i="31" s="1"/>
  <c r="K748" i="31"/>
  <c r="K749" i="31" s="1"/>
  <c r="T746" i="31"/>
  <c r="T747" i="31" s="1"/>
  <c r="L746" i="31"/>
  <c r="L747" i="31" s="1"/>
  <c r="M744" i="31"/>
  <c r="M745" i="31" s="1"/>
  <c r="M742" i="31"/>
  <c r="M743" i="31" s="1"/>
  <c r="M740" i="31"/>
  <c r="M741" i="31" s="1"/>
  <c r="N738" i="31"/>
  <c r="N739" i="31" s="1"/>
  <c r="O736" i="31"/>
  <c r="O737" i="31" s="1"/>
  <c r="G736" i="31"/>
  <c r="G737" i="31" s="1"/>
  <c r="O734" i="31"/>
  <c r="O735" i="31" s="1"/>
  <c r="G734" i="31"/>
  <c r="G735" i="31" s="1"/>
  <c r="O732" i="31"/>
  <c r="O733" i="31" s="1"/>
  <c r="G732" i="31"/>
  <c r="G733" i="31" s="1"/>
  <c r="P730" i="31"/>
  <c r="H730" i="31"/>
  <c r="H731" i="31" s="1"/>
  <c r="Q728" i="31"/>
  <c r="Q729" i="31" s="1"/>
  <c r="I728" i="31"/>
  <c r="I729" i="31" s="1"/>
  <c r="Q726" i="31"/>
  <c r="Q727" i="31" s="1"/>
  <c r="I726" i="31"/>
  <c r="I727" i="31" s="1"/>
  <c r="Q724" i="31"/>
  <c r="Q725" i="31" s="1"/>
  <c r="I724" i="31"/>
  <c r="I725" i="31" s="1"/>
  <c r="P722" i="31"/>
  <c r="H722" i="31"/>
  <c r="H723" i="31" s="1"/>
  <c r="O720" i="31"/>
  <c r="O721" i="31" s="1"/>
  <c r="G720" i="31"/>
  <c r="G721" i="31" s="1"/>
  <c r="N718" i="31"/>
  <c r="N719" i="31" s="1"/>
  <c r="M716" i="31"/>
  <c r="M717" i="31" s="1"/>
  <c r="M714" i="31"/>
  <c r="M715" i="31" s="1"/>
  <c r="T712" i="31"/>
  <c r="T713" i="31" s="1"/>
  <c r="R770" i="31"/>
  <c r="R771" i="31" s="1"/>
  <c r="J770" i="31"/>
  <c r="J771" i="31" s="1"/>
  <c r="R768" i="31"/>
  <c r="R769" i="31" s="1"/>
  <c r="J768" i="31"/>
  <c r="J769" i="31" s="1"/>
  <c r="R766" i="31"/>
  <c r="R767" i="31" s="1"/>
  <c r="J766" i="31"/>
  <c r="J767" i="31" s="1"/>
  <c r="R764" i="31"/>
  <c r="R765" i="31" s="1"/>
  <c r="J764" i="31"/>
  <c r="J765" i="31" s="1"/>
  <c r="R762" i="31"/>
  <c r="R763" i="31" s="1"/>
  <c r="J762" i="31"/>
  <c r="J763" i="31" s="1"/>
  <c r="R760" i="31"/>
  <c r="R761" i="31" s="1"/>
  <c r="J760" i="31"/>
  <c r="J761" i="31" s="1"/>
  <c r="R758" i="31"/>
  <c r="R759" i="31" s="1"/>
  <c r="J758" i="31"/>
  <c r="J759" i="31" s="1"/>
  <c r="R756" i="31"/>
  <c r="R757" i="31" s="1"/>
  <c r="J756" i="31"/>
  <c r="J757" i="31" s="1"/>
  <c r="R754" i="31"/>
  <c r="R755" i="31" s="1"/>
  <c r="J754" i="31"/>
  <c r="J755" i="31" s="1"/>
  <c r="R752" i="31"/>
  <c r="R753" i="31" s="1"/>
  <c r="J752" i="31"/>
  <c r="J753" i="31" s="1"/>
  <c r="R750" i="31"/>
  <c r="R751" i="31" s="1"/>
  <c r="J750" i="31"/>
  <c r="J751" i="31" s="1"/>
  <c r="R748" i="31"/>
  <c r="R749" i="31" s="1"/>
  <c r="J748" i="31"/>
  <c r="J749" i="31" s="1"/>
  <c r="S746" i="31"/>
  <c r="S747" i="31" s="1"/>
  <c r="K746" i="31"/>
  <c r="K747" i="31" s="1"/>
  <c r="T744" i="31"/>
  <c r="T745" i="31" s="1"/>
  <c r="L744" i="31"/>
  <c r="L745" i="31" s="1"/>
  <c r="T742" i="31"/>
  <c r="T743" i="31" s="1"/>
  <c r="L742" i="31"/>
  <c r="L743" i="31" s="1"/>
  <c r="T740" i="31"/>
  <c r="T741" i="31" s="1"/>
  <c r="L740" i="31"/>
  <c r="L741" i="31" s="1"/>
  <c r="M738" i="31"/>
  <c r="M739" i="31" s="1"/>
  <c r="N736" i="31"/>
  <c r="N737" i="31" s="1"/>
  <c r="N734" i="31"/>
  <c r="N735" i="31" s="1"/>
  <c r="N732" i="31"/>
  <c r="N733" i="31" s="1"/>
  <c r="O730" i="31"/>
  <c r="O731" i="31" s="1"/>
  <c r="G730" i="31"/>
  <c r="G731" i="31" s="1"/>
  <c r="P728" i="31"/>
  <c r="H728" i="31"/>
  <c r="H729" i="31" s="1"/>
  <c r="P726" i="31"/>
  <c r="H726" i="31"/>
  <c r="H727" i="31" s="1"/>
  <c r="P724" i="31"/>
  <c r="H724" i="31"/>
  <c r="H725" i="31" s="1"/>
  <c r="O722" i="31"/>
  <c r="O723" i="31" s="1"/>
  <c r="G722" i="31"/>
  <c r="G723" i="31" s="1"/>
  <c r="N720" i="31"/>
  <c r="N721" i="31" s="1"/>
  <c r="M718" i="31"/>
  <c r="M719" i="31" s="1"/>
  <c r="T716" i="31"/>
  <c r="T717" i="31" s="1"/>
  <c r="L716" i="31"/>
  <c r="L717" i="31" s="1"/>
  <c r="T714" i="31"/>
  <c r="T715" i="31" s="1"/>
  <c r="L714" i="31"/>
  <c r="L715" i="31" s="1"/>
  <c r="S712" i="31"/>
  <c r="S713" i="31" s="1"/>
  <c r="Q770" i="31"/>
  <c r="Q771" i="31" s="1"/>
  <c r="I770" i="31"/>
  <c r="I771" i="31" s="1"/>
  <c r="Q768" i="31"/>
  <c r="Q769" i="31" s="1"/>
  <c r="I768" i="31"/>
  <c r="I769" i="31" s="1"/>
  <c r="Q766" i="31"/>
  <c r="Q767" i="31" s="1"/>
  <c r="I766" i="31"/>
  <c r="I767" i="31" s="1"/>
  <c r="Q764" i="31"/>
  <c r="Q765" i="31" s="1"/>
  <c r="I764" i="31"/>
  <c r="I765" i="31" s="1"/>
  <c r="Q762" i="31"/>
  <c r="Q763" i="31" s="1"/>
  <c r="I762" i="31"/>
  <c r="I763" i="31" s="1"/>
  <c r="Q760" i="31"/>
  <c r="Q761" i="31" s="1"/>
  <c r="I760" i="31"/>
  <c r="I761" i="31" s="1"/>
  <c r="Q758" i="31"/>
  <c r="Q759" i="31" s="1"/>
  <c r="I758" i="31"/>
  <c r="I759" i="31" s="1"/>
  <c r="Q756" i="31"/>
  <c r="Q757" i="31" s="1"/>
  <c r="I756" i="31"/>
  <c r="I757" i="31" s="1"/>
  <c r="Q754" i="31"/>
  <c r="Q755" i="31" s="1"/>
  <c r="I754" i="31"/>
  <c r="I755" i="31" s="1"/>
  <c r="Q752" i="31"/>
  <c r="Q753" i="31" s="1"/>
  <c r="I752" i="31"/>
  <c r="I753" i="31" s="1"/>
  <c r="Q750" i="31"/>
  <c r="Q751" i="31" s="1"/>
  <c r="I750" i="31"/>
  <c r="I751" i="31" s="1"/>
  <c r="Q748" i="31"/>
  <c r="Q749" i="31" s="1"/>
  <c r="I748" i="31"/>
  <c r="I749" i="31" s="1"/>
  <c r="R746" i="31"/>
  <c r="R747" i="31" s="1"/>
  <c r="J746" i="31"/>
  <c r="J747" i="31" s="1"/>
  <c r="S744" i="31"/>
  <c r="S745" i="31" s="1"/>
  <c r="K744" i="31"/>
  <c r="K745" i="31" s="1"/>
  <c r="S742" i="31"/>
  <c r="S743" i="31" s="1"/>
  <c r="K742" i="31"/>
  <c r="K743" i="31" s="1"/>
  <c r="S740" i="31"/>
  <c r="S741" i="31" s="1"/>
  <c r="K740" i="31"/>
  <c r="K741" i="31" s="1"/>
  <c r="T738" i="31"/>
  <c r="T739" i="31" s="1"/>
  <c r="L738" i="31"/>
  <c r="L739" i="31" s="1"/>
  <c r="M736" i="31"/>
  <c r="M737" i="31" s="1"/>
  <c r="M734" i="31"/>
  <c r="M735" i="31" s="1"/>
  <c r="M732" i="31"/>
  <c r="M733" i="31" s="1"/>
  <c r="N730" i="31"/>
  <c r="N731" i="31" s="1"/>
  <c r="O728" i="31"/>
  <c r="O729" i="31" s="1"/>
  <c r="G728" i="31"/>
  <c r="G729" i="31" s="1"/>
  <c r="O726" i="31"/>
  <c r="O727" i="31" s="1"/>
  <c r="G726" i="31"/>
  <c r="G727" i="31" s="1"/>
  <c r="O724" i="31"/>
  <c r="O725" i="31" s="1"/>
  <c r="G724" i="31"/>
  <c r="G725" i="31" s="1"/>
  <c r="N722" i="31"/>
  <c r="N723" i="31" s="1"/>
  <c r="M720" i="31"/>
  <c r="M721" i="31" s="1"/>
  <c r="T718" i="31"/>
  <c r="T719" i="31" s="1"/>
  <c r="L718" i="31"/>
  <c r="L719" i="31" s="1"/>
  <c r="S716" i="31"/>
  <c r="S717" i="31" s="1"/>
  <c r="K716" i="31"/>
  <c r="K717" i="31" s="1"/>
  <c r="S714" i="31"/>
  <c r="S715" i="31" s="1"/>
  <c r="K714" i="31"/>
  <c r="K715" i="31" s="1"/>
  <c r="R712" i="31"/>
  <c r="R713" i="31" s="1"/>
  <c r="J712" i="31"/>
  <c r="J713" i="31" s="1"/>
  <c r="R710" i="31"/>
  <c r="R711" i="31" s="1"/>
  <c r="O770" i="31"/>
  <c r="O771" i="31" s="1"/>
  <c r="G770" i="31"/>
  <c r="G771" i="31" s="1"/>
  <c r="O768" i="31"/>
  <c r="O769" i="31" s="1"/>
  <c r="G768" i="31"/>
  <c r="G769" i="31" s="1"/>
  <c r="O766" i="31"/>
  <c r="O767" i="31" s="1"/>
  <c r="G766" i="31"/>
  <c r="G767" i="31" s="1"/>
  <c r="O764" i="31"/>
  <c r="O765" i="31" s="1"/>
  <c r="G764" i="31"/>
  <c r="G765" i="31" s="1"/>
  <c r="O762" i="31"/>
  <c r="O763" i="31" s="1"/>
  <c r="G762" i="31"/>
  <c r="G763" i="31" s="1"/>
  <c r="O760" i="31"/>
  <c r="O761" i="31" s="1"/>
  <c r="G761" i="31"/>
  <c r="O758" i="31"/>
  <c r="O759" i="31" s="1"/>
  <c r="G758" i="31"/>
  <c r="G759" i="31" s="1"/>
  <c r="O756" i="31"/>
  <c r="O757" i="31" s="1"/>
  <c r="G756" i="31"/>
  <c r="G757" i="31" s="1"/>
  <c r="O754" i="31"/>
  <c r="O755" i="31" s="1"/>
  <c r="G754" i="31"/>
  <c r="G755" i="31" s="1"/>
  <c r="O752" i="31"/>
  <c r="O753" i="31" s="1"/>
  <c r="G752" i="31"/>
  <c r="G753" i="31" s="1"/>
  <c r="O750" i="31"/>
  <c r="O751" i="31" s="1"/>
  <c r="G750" i="31"/>
  <c r="G751" i="31" s="1"/>
  <c r="O748" i="31"/>
  <c r="O749" i="31" s="1"/>
  <c r="G748" i="31"/>
  <c r="G749" i="31" s="1"/>
  <c r="P746" i="31"/>
  <c r="H746" i="31"/>
  <c r="H747" i="31" s="1"/>
  <c r="Q744" i="31"/>
  <c r="Q745" i="31" s="1"/>
  <c r="I744" i="31"/>
  <c r="I745" i="31" s="1"/>
  <c r="Q742" i="31"/>
  <c r="Q743" i="31" s="1"/>
  <c r="I742" i="31"/>
  <c r="I743" i="31" s="1"/>
  <c r="Q740" i="31"/>
  <c r="Q741" i="31" s="1"/>
  <c r="I740" i="31"/>
  <c r="I741" i="31" s="1"/>
  <c r="R738" i="31"/>
  <c r="R739" i="31" s="1"/>
  <c r="J738" i="31"/>
  <c r="J739" i="31" s="1"/>
  <c r="S736" i="31"/>
  <c r="S737" i="31" s="1"/>
  <c r="K736" i="31"/>
  <c r="K737" i="31" s="1"/>
  <c r="S734" i="31"/>
  <c r="S735" i="31" s="1"/>
  <c r="K734" i="31"/>
  <c r="K735" i="31" s="1"/>
  <c r="S732" i="31"/>
  <c r="S733" i="31" s="1"/>
  <c r="K732" i="31"/>
  <c r="K733" i="31" s="1"/>
  <c r="T730" i="31"/>
  <c r="T731" i="31" s="1"/>
  <c r="L730" i="31"/>
  <c r="L731" i="31" s="1"/>
  <c r="M728" i="31"/>
  <c r="M729" i="31" s="1"/>
  <c r="M726" i="31"/>
  <c r="M727" i="31" s="1"/>
  <c r="M724" i="31"/>
  <c r="M725" i="31" s="1"/>
  <c r="T722" i="31"/>
  <c r="T723" i="31" s="1"/>
  <c r="L722" i="31"/>
  <c r="L723" i="31" s="1"/>
  <c r="S720" i="31"/>
  <c r="S721" i="31" s="1"/>
  <c r="K720" i="31"/>
  <c r="K721" i="31" s="1"/>
  <c r="R718" i="31"/>
  <c r="R719" i="31" s="1"/>
  <c r="J718" i="31"/>
  <c r="J719" i="31" s="1"/>
  <c r="Q716" i="31"/>
  <c r="Q717" i="31" s="1"/>
  <c r="I716" i="31"/>
  <c r="I717" i="31" s="1"/>
  <c r="Q714" i="31"/>
  <c r="Q715" i="31" s="1"/>
  <c r="I714" i="31"/>
  <c r="I715" i="31" s="1"/>
  <c r="P712" i="31"/>
  <c r="H712" i="31"/>
  <c r="H713" i="31" s="1"/>
  <c r="P710" i="31"/>
  <c r="P768" i="31"/>
  <c r="L766" i="31"/>
  <c r="L767" i="31" s="1"/>
  <c r="P760" i="31"/>
  <c r="L758" i="31"/>
  <c r="L759" i="31" s="1"/>
  <c r="P752" i="31"/>
  <c r="L750" i="31"/>
  <c r="L751" i="31" s="1"/>
  <c r="R744" i="31"/>
  <c r="R745" i="31" s="1"/>
  <c r="N742" i="31"/>
  <c r="N743" i="31" s="1"/>
  <c r="H740" i="31"/>
  <c r="H741" i="31" s="1"/>
  <c r="T736" i="31"/>
  <c r="T737" i="31" s="1"/>
  <c r="P734" i="31"/>
  <c r="J732" i="31"/>
  <c r="J733" i="31" s="1"/>
  <c r="R726" i="31"/>
  <c r="R727" i="31" s="1"/>
  <c r="L724" i="31"/>
  <c r="L725" i="31" s="1"/>
  <c r="T720" i="31"/>
  <c r="T721" i="31" s="1"/>
  <c r="Q718" i="31"/>
  <c r="Q719" i="31" s="1"/>
  <c r="P716" i="31"/>
  <c r="P714" i="31"/>
  <c r="O712" i="31"/>
  <c r="O713" i="31" s="1"/>
  <c r="K710" i="31"/>
  <c r="K711" i="31" s="1"/>
  <c r="S708" i="31"/>
  <c r="S709" i="31" s="1"/>
  <c r="K708" i="31"/>
  <c r="K709" i="31" s="1"/>
  <c r="R706" i="31"/>
  <c r="R707" i="31" s="1"/>
  <c r="J706" i="31"/>
  <c r="J707" i="31" s="1"/>
  <c r="Q704" i="31"/>
  <c r="Q705" i="31" s="1"/>
  <c r="I704" i="31"/>
  <c r="I705" i="31" s="1"/>
  <c r="P702" i="31"/>
  <c r="H702" i="31"/>
  <c r="H703" i="31" s="1"/>
  <c r="P700" i="31"/>
  <c r="H700" i="31"/>
  <c r="H701" i="31" s="1"/>
  <c r="P698" i="31"/>
  <c r="H698" i="31"/>
  <c r="H699" i="31" s="1"/>
  <c r="O696" i="31"/>
  <c r="O697" i="31" s="1"/>
  <c r="G696" i="31"/>
  <c r="G697" i="31" s="1"/>
  <c r="O694" i="31"/>
  <c r="O695" i="31" s="1"/>
  <c r="G694" i="31"/>
  <c r="G695" i="31" s="1"/>
  <c r="O692" i="31"/>
  <c r="O693" i="31" s="1"/>
  <c r="G692" i="31"/>
  <c r="G693" i="31" s="1"/>
  <c r="N690" i="31"/>
  <c r="N691" i="31" s="1"/>
  <c r="M688" i="31"/>
  <c r="M689" i="31" s="1"/>
  <c r="T686" i="31"/>
  <c r="T687" i="31" s="1"/>
  <c r="L686" i="31"/>
  <c r="L687" i="31" s="1"/>
  <c r="T684" i="31"/>
  <c r="T685" i="31" s="1"/>
  <c r="L684" i="31"/>
  <c r="L685" i="31" s="1"/>
  <c r="N682" i="31"/>
  <c r="N683" i="31" s="1"/>
  <c r="M680" i="31"/>
  <c r="M681" i="31" s="1"/>
  <c r="O678" i="31"/>
  <c r="O679" i="31" s="1"/>
  <c r="G678" i="31"/>
  <c r="G679" i="31" s="1"/>
  <c r="O676" i="31"/>
  <c r="O677" i="31" s="1"/>
  <c r="G676" i="31"/>
  <c r="G677" i="31" s="1"/>
  <c r="Q674" i="31"/>
  <c r="Q675" i="31" s="1"/>
  <c r="I674" i="31"/>
  <c r="I675" i="31" s="1"/>
  <c r="T672" i="31"/>
  <c r="T673" i="31" s="1"/>
  <c r="L672" i="31"/>
  <c r="L673" i="31" s="1"/>
  <c r="O670" i="31"/>
  <c r="O671" i="31" s="1"/>
  <c r="G670" i="31"/>
  <c r="G671" i="31" s="1"/>
  <c r="R668" i="31"/>
  <c r="R669" i="31" s="1"/>
  <c r="J668" i="31"/>
  <c r="J669" i="31" s="1"/>
  <c r="Q666" i="31"/>
  <c r="Q667" i="31" s="1"/>
  <c r="I666" i="31"/>
  <c r="I667" i="31" s="1"/>
  <c r="P664" i="31"/>
  <c r="H664" i="31"/>
  <c r="H665" i="31" s="1"/>
  <c r="O662" i="31"/>
  <c r="O663" i="31" s="1"/>
  <c r="G662" i="31"/>
  <c r="G663" i="31" s="1"/>
  <c r="N660" i="31"/>
  <c r="N661" i="31" s="1"/>
  <c r="T770" i="31"/>
  <c r="T771" i="31" s="1"/>
  <c r="N768" i="31"/>
  <c r="N769" i="31" s="1"/>
  <c r="H766" i="31"/>
  <c r="H767" i="31" s="1"/>
  <c r="T762" i="31"/>
  <c r="T763" i="31" s="1"/>
  <c r="N760" i="31"/>
  <c r="N761" i="31" s="1"/>
  <c r="H758" i="31"/>
  <c r="H759" i="31" s="1"/>
  <c r="T754" i="31"/>
  <c r="T755" i="31" s="1"/>
  <c r="N752" i="31"/>
  <c r="N753" i="31" s="1"/>
  <c r="H750" i="31"/>
  <c r="H751" i="31" s="1"/>
  <c r="P744" i="31"/>
  <c r="J742" i="31"/>
  <c r="J743" i="31" s="1"/>
  <c r="R736" i="31"/>
  <c r="R737" i="31" s="1"/>
  <c r="L734" i="31"/>
  <c r="L735" i="31" s="1"/>
  <c r="H732" i="31"/>
  <c r="H733" i="31" s="1"/>
  <c r="T728" i="31"/>
  <c r="T729" i="31" s="1"/>
  <c r="N726" i="31"/>
  <c r="N727" i="31" s="1"/>
  <c r="J724" i="31"/>
  <c r="J725" i="31" s="1"/>
  <c r="R720" i="31"/>
  <c r="R721" i="31" s="1"/>
  <c r="P718" i="31"/>
  <c r="O716" i="31"/>
  <c r="O717" i="31" s="1"/>
  <c r="O714" i="31"/>
  <c r="O715" i="31" s="1"/>
  <c r="N712" i="31"/>
  <c r="N713" i="31" s="1"/>
  <c r="T710" i="31"/>
  <c r="T711" i="31" s="1"/>
  <c r="J710" i="31"/>
  <c r="J711" i="31" s="1"/>
  <c r="R708" i="31"/>
  <c r="R709" i="31" s="1"/>
  <c r="J708" i="31"/>
  <c r="J709" i="31" s="1"/>
  <c r="Q706" i="31"/>
  <c r="Q707" i="31" s="1"/>
  <c r="I706" i="31"/>
  <c r="I707" i="31" s="1"/>
  <c r="P704" i="31"/>
  <c r="H704" i="31"/>
  <c r="H705" i="31" s="1"/>
  <c r="O702" i="31"/>
  <c r="O703" i="31" s="1"/>
  <c r="G702" i="31"/>
  <c r="G703" i="31" s="1"/>
  <c r="O700" i="31"/>
  <c r="O701" i="31" s="1"/>
  <c r="G700" i="31"/>
  <c r="G701" i="31" s="1"/>
  <c r="O698" i="31"/>
  <c r="O699" i="31" s="1"/>
  <c r="G698" i="31"/>
  <c r="G699" i="31" s="1"/>
  <c r="N696" i="31"/>
  <c r="N697" i="31" s="1"/>
  <c r="N694" i="31"/>
  <c r="N695" i="31" s="1"/>
  <c r="N692" i="31"/>
  <c r="N693" i="31" s="1"/>
  <c r="M690" i="31"/>
  <c r="M691" i="31" s="1"/>
  <c r="T688" i="31"/>
  <c r="T689" i="31" s="1"/>
  <c r="L688" i="31"/>
  <c r="L689" i="31" s="1"/>
  <c r="S686" i="31"/>
  <c r="S687" i="31" s="1"/>
  <c r="K686" i="31"/>
  <c r="K687" i="31" s="1"/>
  <c r="S684" i="31"/>
  <c r="S685" i="31" s="1"/>
  <c r="K684" i="31"/>
  <c r="K685" i="31" s="1"/>
  <c r="M682" i="31"/>
  <c r="M683" i="31" s="1"/>
  <c r="T680" i="31"/>
  <c r="T681" i="31" s="1"/>
  <c r="L680" i="31"/>
  <c r="L681" i="31" s="1"/>
  <c r="N678" i="31"/>
  <c r="N679" i="31" s="1"/>
  <c r="N676" i="31"/>
  <c r="N677" i="31" s="1"/>
  <c r="P674" i="31"/>
  <c r="H674" i="31"/>
  <c r="H675" i="31" s="1"/>
  <c r="S672" i="31"/>
  <c r="S673" i="31" s="1"/>
  <c r="K672" i="31"/>
  <c r="K673" i="31" s="1"/>
  <c r="N670" i="31"/>
  <c r="N671" i="31" s="1"/>
  <c r="Q668" i="31"/>
  <c r="Q669" i="31" s="1"/>
  <c r="I668" i="31"/>
  <c r="I669" i="31" s="1"/>
  <c r="P666" i="31"/>
  <c r="H666" i="31"/>
  <c r="H667" i="31" s="1"/>
  <c r="O664" i="31"/>
  <c r="O665" i="31" s="1"/>
  <c r="G664" i="31"/>
  <c r="G665" i="31" s="1"/>
  <c r="N662" i="31"/>
  <c r="N663" i="31" s="1"/>
  <c r="P770" i="31"/>
  <c r="L768" i="31"/>
  <c r="L769" i="31" s="1"/>
  <c r="P762" i="31"/>
  <c r="L760" i="31"/>
  <c r="L761" i="31" s="1"/>
  <c r="P754" i="31"/>
  <c r="L752" i="31"/>
  <c r="L753" i="31" s="1"/>
  <c r="Q746" i="31"/>
  <c r="Q747" i="31" s="1"/>
  <c r="N744" i="31"/>
  <c r="N745" i="31" s="1"/>
  <c r="H742" i="31"/>
  <c r="H743" i="31" s="1"/>
  <c r="S738" i="31"/>
  <c r="S739" i="31" s="1"/>
  <c r="P736" i="31"/>
  <c r="J734" i="31"/>
  <c r="J735" i="31" s="1"/>
  <c r="R728" i="31"/>
  <c r="R729" i="31" s="1"/>
  <c r="L726" i="31"/>
  <c r="L727" i="31" s="1"/>
  <c r="P720" i="31"/>
  <c r="O718" i="31"/>
  <c r="O719" i="31" s="1"/>
  <c r="N716" i="31"/>
  <c r="N717" i="31" s="1"/>
  <c r="N714" i="31"/>
  <c r="N715" i="31" s="1"/>
  <c r="M712" i="31"/>
  <c r="M713" i="31" s="1"/>
  <c r="S710" i="31"/>
  <c r="S711" i="31" s="1"/>
  <c r="I710" i="31"/>
  <c r="I711" i="31" s="1"/>
  <c r="Q708" i="31"/>
  <c r="Q709" i="31" s="1"/>
  <c r="I708" i="31"/>
  <c r="I709" i="31" s="1"/>
  <c r="P706" i="31"/>
  <c r="H706" i="31"/>
  <c r="H707" i="31" s="1"/>
  <c r="O704" i="31"/>
  <c r="O705" i="31" s="1"/>
  <c r="G704" i="31"/>
  <c r="G705" i="31" s="1"/>
  <c r="N702" i="31"/>
  <c r="N703" i="31" s="1"/>
  <c r="N700" i="31"/>
  <c r="N701" i="31" s="1"/>
  <c r="N698" i="31"/>
  <c r="N699" i="31" s="1"/>
  <c r="M696" i="31"/>
  <c r="M697" i="31" s="1"/>
  <c r="M694" i="31"/>
  <c r="M695" i="31" s="1"/>
  <c r="M692" i="31"/>
  <c r="M693" i="31" s="1"/>
  <c r="T690" i="31"/>
  <c r="T691" i="31" s="1"/>
  <c r="L690" i="31"/>
  <c r="L691" i="31" s="1"/>
  <c r="S688" i="31"/>
  <c r="S689" i="31" s="1"/>
  <c r="K688" i="31"/>
  <c r="K689" i="31" s="1"/>
  <c r="R686" i="31"/>
  <c r="R687" i="31" s="1"/>
  <c r="J686" i="31"/>
  <c r="J687" i="31" s="1"/>
  <c r="R684" i="31"/>
  <c r="R685" i="31" s="1"/>
  <c r="J684" i="31"/>
  <c r="J685" i="31" s="1"/>
  <c r="T682" i="31"/>
  <c r="T683" i="31" s="1"/>
  <c r="L682" i="31"/>
  <c r="L683" i="31" s="1"/>
  <c r="S680" i="31"/>
  <c r="S681" i="31" s="1"/>
  <c r="K680" i="31"/>
  <c r="K681" i="31" s="1"/>
  <c r="M678" i="31"/>
  <c r="M679" i="31" s="1"/>
  <c r="M676" i="31"/>
  <c r="M677" i="31" s="1"/>
  <c r="O674" i="31"/>
  <c r="O675" i="31" s="1"/>
  <c r="G674" i="31"/>
  <c r="G675" i="31" s="1"/>
  <c r="R672" i="31"/>
  <c r="R673" i="31" s="1"/>
  <c r="J672" i="31"/>
  <c r="J673" i="31" s="1"/>
  <c r="M670" i="31"/>
  <c r="M671" i="31" s="1"/>
  <c r="P668" i="31"/>
  <c r="H668" i="31"/>
  <c r="H669" i="31" s="1"/>
  <c r="O666" i="31"/>
  <c r="O667" i="31" s="1"/>
  <c r="G666" i="31"/>
  <c r="G667" i="31" s="1"/>
  <c r="N664" i="31"/>
  <c r="N665" i="31" s="1"/>
  <c r="N770" i="31"/>
  <c r="N771" i="31" s="1"/>
  <c r="H768" i="31"/>
  <c r="H769" i="31" s="1"/>
  <c r="T764" i="31"/>
  <c r="T765" i="31" s="1"/>
  <c r="N762" i="31"/>
  <c r="N763" i="31" s="1"/>
  <c r="H760" i="31"/>
  <c r="H761" i="31" s="1"/>
  <c r="T756" i="31"/>
  <c r="T757" i="31" s="1"/>
  <c r="N754" i="31"/>
  <c r="N755" i="31" s="1"/>
  <c r="H752" i="31"/>
  <c r="H753" i="31" s="1"/>
  <c r="T748" i="31"/>
  <c r="T749" i="31" s="1"/>
  <c r="O746" i="31"/>
  <c r="O747" i="31" s="1"/>
  <c r="J744" i="31"/>
  <c r="J745" i="31" s="1"/>
  <c r="Q738" i="31"/>
  <c r="Q739" i="31" s="1"/>
  <c r="L736" i="31"/>
  <c r="L737" i="31" s="1"/>
  <c r="H734" i="31"/>
  <c r="H735" i="31" s="1"/>
  <c r="S730" i="31"/>
  <c r="S731" i="31" s="1"/>
  <c r="N728" i="31"/>
  <c r="N729" i="31" s="1"/>
  <c r="J726" i="31"/>
  <c r="J727" i="31" s="1"/>
  <c r="S722" i="31"/>
  <c r="S723" i="31" s="1"/>
  <c r="L720" i="31"/>
  <c r="L721" i="31" s="1"/>
  <c r="K718" i="31"/>
  <c r="K719" i="31" s="1"/>
  <c r="J716" i="31"/>
  <c r="J717" i="31" s="1"/>
  <c r="J714" i="31"/>
  <c r="J715" i="31" s="1"/>
  <c r="L712" i="31"/>
  <c r="L713" i="31" s="1"/>
  <c r="Q710" i="31"/>
  <c r="Q711" i="31" s="1"/>
  <c r="H710" i="31"/>
  <c r="H711" i="31" s="1"/>
  <c r="P708" i="31"/>
  <c r="H708" i="31"/>
  <c r="H709" i="31" s="1"/>
  <c r="O706" i="31"/>
  <c r="O707" i="31" s="1"/>
  <c r="G706" i="31"/>
  <c r="G707" i="31" s="1"/>
  <c r="N704" i="31"/>
  <c r="N705" i="31" s="1"/>
  <c r="M702" i="31"/>
  <c r="M703" i="31" s="1"/>
  <c r="M700" i="31"/>
  <c r="M701" i="31" s="1"/>
  <c r="M698" i="31"/>
  <c r="M699" i="31" s="1"/>
  <c r="T696" i="31"/>
  <c r="T697" i="31" s="1"/>
  <c r="L696" i="31"/>
  <c r="L697" i="31" s="1"/>
  <c r="T694" i="31"/>
  <c r="T695" i="31" s="1"/>
  <c r="L694" i="31"/>
  <c r="L695" i="31" s="1"/>
  <c r="T692" i="31"/>
  <c r="T693" i="31" s="1"/>
  <c r="L692" i="31"/>
  <c r="L693" i="31" s="1"/>
  <c r="S690" i="31"/>
  <c r="S691" i="31" s="1"/>
  <c r="K690" i="31"/>
  <c r="K691" i="31" s="1"/>
  <c r="R688" i="31"/>
  <c r="R689" i="31" s="1"/>
  <c r="J688" i="31"/>
  <c r="J689" i="31" s="1"/>
  <c r="Q686" i="31"/>
  <c r="Q687" i="31" s="1"/>
  <c r="I686" i="31"/>
  <c r="I687" i="31" s="1"/>
  <c r="Q684" i="31"/>
  <c r="Q685" i="31" s="1"/>
  <c r="I684" i="31"/>
  <c r="I685" i="31" s="1"/>
  <c r="S682" i="31"/>
  <c r="S683" i="31" s="1"/>
  <c r="K682" i="31"/>
  <c r="K683" i="31" s="1"/>
  <c r="R680" i="31"/>
  <c r="R681" i="31" s="1"/>
  <c r="J680" i="31"/>
  <c r="J681" i="31" s="1"/>
  <c r="T678" i="31"/>
  <c r="T679" i="31" s="1"/>
  <c r="L678" i="31"/>
  <c r="L679" i="31" s="1"/>
  <c r="T676" i="31"/>
  <c r="T677" i="31" s="1"/>
  <c r="L676" i="31"/>
  <c r="L677" i="31" s="1"/>
  <c r="N674" i="31"/>
  <c r="N675" i="31" s="1"/>
  <c r="Q672" i="31"/>
  <c r="Q673" i="31" s="1"/>
  <c r="I672" i="31"/>
  <c r="I673" i="31" s="1"/>
  <c r="T670" i="31"/>
  <c r="T671" i="31" s="1"/>
  <c r="L670" i="31"/>
  <c r="L671" i="31" s="1"/>
  <c r="O668" i="31"/>
  <c r="O669" i="31" s="1"/>
  <c r="G668" i="31"/>
  <c r="G669" i="31" s="1"/>
  <c r="N666" i="31"/>
  <c r="N667" i="31" s="1"/>
  <c r="M664" i="31"/>
  <c r="M665" i="31" s="1"/>
  <c r="T662" i="31"/>
  <c r="T663" i="31" s="1"/>
  <c r="L662" i="31"/>
  <c r="L663" i="31" s="1"/>
  <c r="S660" i="31"/>
  <c r="S661" i="31" s="1"/>
  <c r="K660" i="31"/>
  <c r="K661" i="31" s="1"/>
  <c r="L770" i="31"/>
  <c r="L771" i="31" s="1"/>
  <c r="P764" i="31"/>
  <c r="L762" i="31"/>
  <c r="L763" i="31" s="1"/>
  <c r="P756" i="31"/>
  <c r="L754" i="31"/>
  <c r="L755" i="31" s="1"/>
  <c r="P748" i="31"/>
  <c r="M746" i="31"/>
  <c r="M747" i="31" s="1"/>
  <c r="H744" i="31"/>
  <c r="H745" i="31" s="1"/>
  <c r="R740" i="31"/>
  <c r="R741" i="31" s="1"/>
  <c r="O738" i="31"/>
  <c r="O739" i="31" s="1"/>
  <c r="J736" i="31"/>
  <c r="J737" i="31" s="1"/>
  <c r="T732" i="31"/>
  <c r="T733" i="31" s="1"/>
  <c r="Q730" i="31"/>
  <c r="Q731" i="31" s="1"/>
  <c r="L728" i="31"/>
  <c r="L729" i="31" s="1"/>
  <c r="Q722" i="31"/>
  <c r="Q723" i="31" s="1"/>
  <c r="J720" i="31"/>
  <c r="J721" i="31" s="1"/>
  <c r="I718" i="31"/>
  <c r="I719" i="31" s="1"/>
  <c r="H716" i="31"/>
  <c r="H717" i="31" s="1"/>
  <c r="H714" i="31"/>
  <c r="H715" i="31" s="1"/>
  <c r="K712" i="31"/>
  <c r="K713" i="31" s="1"/>
  <c r="O710" i="31"/>
  <c r="O711" i="31" s="1"/>
  <c r="G710" i="31"/>
  <c r="G711" i="31" s="1"/>
  <c r="O708" i="31"/>
  <c r="O709" i="31" s="1"/>
  <c r="G708" i="31"/>
  <c r="G709" i="31" s="1"/>
  <c r="N706" i="31"/>
  <c r="N707" i="31" s="1"/>
  <c r="M704" i="31"/>
  <c r="M705" i="31" s="1"/>
  <c r="T702" i="31"/>
  <c r="T703" i="31" s="1"/>
  <c r="L702" i="31"/>
  <c r="L703" i="31" s="1"/>
  <c r="T700" i="31"/>
  <c r="T701" i="31" s="1"/>
  <c r="L700" i="31"/>
  <c r="L701" i="31" s="1"/>
  <c r="T698" i="31"/>
  <c r="T699" i="31" s="1"/>
  <c r="L698" i="31"/>
  <c r="L699" i="31" s="1"/>
  <c r="S696" i="31"/>
  <c r="S697" i="31" s="1"/>
  <c r="K696" i="31"/>
  <c r="K697" i="31" s="1"/>
  <c r="S694" i="31"/>
  <c r="S695" i="31" s="1"/>
  <c r="K694" i="31"/>
  <c r="K695" i="31" s="1"/>
  <c r="S692" i="31"/>
  <c r="S693" i="31" s="1"/>
  <c r="K692" i="31"/>
  <c r="K693" i="31" s="1"/>
  <c r="R690" i="31"/>
  <c r="R691" i="31" s="1"/>
  <c r="J690" i="31"/>
  <c r="J691" i="31" s="1"/>
  <c r="Q688" i="31"/>
  <c r="Q689" i="31" s="1"/>
  <c r="I688" i="31"/>
  <c r="I689" i="31" s="1"/>
  <c r="P686" i="31"/>
  <c r="H686" i="31"/>
  <c r="H687" i="31" s="1"/>
  <c r="P684" i="31"/>
  <c r="H684" i="31"/>
  <c r="H685" i="31" s="1"/>
  <c r="R682" i="31"/>
  <c r="R683" i="31" s="1"/>
  <c r="J682" i="31"/>
  <c r="J683" i="31" s="1"/>
  <c r="Q680" i="31"/>
  <c r="Q681" i="31" s="1"/>
  <c r="I680" i="31"/>
  <c r="I681" i="31" s="1"/>
  <c r="S678" i="31"/>
  <c r="S679" i="31" s="1"/>
  <c r="K678" i="31"/>
  <c r="K679" i="31" s="1"/>
  <c r="S676" i="31"/>
  <c r="S677" i="31" s="1"/>
  <c r="K676" i="31"/>
  <c r="K677" i="31" s="1"/>
  <c r="M674" i="31"/>
  <c r="M675" i="31" s="1"/>
  <c r="P672" i="31"/>
  <c r="H672" i="31"/>
  <c r="H673" i="31" s="1"/>
  <c r="S670" i="31"/>
  <c r="S671" i="31" s="1"/>
  <c r="K670" i="31"/>
  <c r="K671" i="31" s="1"/>
  <c r="N668" i="31"/>
  <c r="N669" i="31" s="1"/>
  <c r="M666" i="31"/>
  <c r="M667" i="31" s="1"/>
  <c r="T664" i="31"/>
  <c r="T665" i="31" s="1"/>
  <c r="L664" i="31"/>
  <c r="L665" i="31" s="1"/>
  <c r="S662" i="31"/>
  <c r="S663" i="31" s="1"/>
  <c r="K662" i="31"/>
  <c r="K663" i="31" s="1"/>
  <c r="R660" i="31"/>
  <c r="R661" i="31" s="1"/>
  <c r="J660" i="31"/>
  <c r="J661" i="31" s="1"/>
  <c r="H770" i="31"/>
  <c r="H771" i="31" s="1"/>
  <c r="T766" i="31"/>
  <c r="T767" i="31" s="1"/>
  <c r="N764" i="31"/>
  <c r="N765" i="31" s="1"/>
  <c r="H762" i="31"/>
  <c r="H763" i="31" s="1"/>
  <c r="T758" i="31"/>
  <c r="T759" i="31" s="1"/>
  <c r="N756" i="31"/>
  <c r="N757" i="31" s="1"/>
  <c r="H754" i="31"/>
  <c r="H755" i="31" s="1"/>
  <c r="T750" i="31"/>
  <c r="T751" i="31" s="1"/>
  <c r="N748" i="31"/>
  <c r="N749" i="31" s="1"/>
  <c r="I746" i="31"/>
  <c r="I747" i="31" s="1"/>
  <c r="P740" i="31"/>
  <c r="K738" i="31"/>
  <c r="K739" i="31" s="1"/>
  <c r="H736" i="31"/>
  <c r="H737" i="31" s="1"/>
  <c r="R732" i="31"/>
  <c r="R733" i="31" s="1"/>
  <c r="M730" i="31"/>
  <c r="M731" i="31" s="1"/>
  <c r="J728" i="31"/>
  <c r="J729" i="31" s="1"/>
  <c r="T724" i="31"/>
  <c r="T725" i="31" s="1"/>
  <c r="M722" i="31"/>
  <c r="M723" i="31" s="1"/>
  <c r="I720" i="31"/>
  <c r="I721" i="31" s="1"/>
  <c r="H718" i="31"/>
  <c r="H719" i="31" s="1"/>
  <c r="G716" i="31"/>
  <c r="G717" i="31" s="1"/>
  <c r="G714" i="31"/>
  <c r="G715" i="31" s="1"/>
  <c r="I712" i="31"/>
  <c r="I713" i="31" s="1"/>
  <c r="N710" i="31"/>
  <c r="N711" i="31" s="1"/>
  <c r="N708" i="31"/>
  <c r="N709" i="31" s="1"/>
  <c r="M706" i="31"/>
  <c r="M707" i="31" s="1"/>
  <c r="T704" i="31"/>
  <c r="T705" i="31" s="1"/>
  <c r="L704" i="31"/>
  <c r="L705" i="31" s="1"/>
  <c r="S702" i="31"/>
  <c r="S703" i="31" s="1"/>
  <c r="K702" i="31"/>
  <c r="K703" i="31" s="1"/>
  <c r="S700" i="31"/>
  <c r="S701" i="31" s="1"/>
  <c r="K700" i="31"/>
  <c r="K701" i="31" s="1"/>
  <c r="S698" i="31"/>
  <c r="S699" i="31" s="1"/>
  <c r="K698" i="31"/>
  <c r="K699" i="31" s="1"/>
  <c r="R696" i="31"/>
  <c r="R697" i="31" s="1"/>
  <c r="J696" i="31"/>
  <c r="J697" i="31" s="1"/>
  <c r="R694" i="31"/>
  <c r="R695" i="31" s="1"/>
  <c r="J694" i="31"/>
  <c r="J695" i="31" s="1"/>
  <c r="R692" i="31"/>
  <c r="R693" i="31" s="1"/>
  <c r="J692" i="31"/>
  <c r="J693" i="31" s="1"/>
  <c r="Q690" i="31"/>
  <c r="Q691" i="31" s="1"/>
  <c r="I690" i="31"/>
  <c r="I691" i="31" s="1"/>
  <c r="P688" i="31"/>
  <c r="H688" i="31"/>
  <c r="H689" i="31" s="1"/>
  <c r="O686" i="31"/>
  <c r="O687" i="31" s="1"/>
  <c r="G686" i="31"/>
  <c r="G687" i="31" s="1"/>
  <c r="O684" i="31"/>
  <c r="O685" i="31" s="1"/>
  <c r="G684" i="31"/>
  <c r="G685" i="31" s="1"/>
  <c r="Q682" i="31"/>
  <c r="Q683" i="31" s="1"/>
  <c r="I682" i="31"/>
  <c r="I683" i="31" s="1"/>
  <c r="P680" i="31"/>
  <c r="H680" i="31"/>
  <c r="H681" i="31" s="1"/>
  <c r="R678" i="31"/>
  <c r="R679" i="31" s="1"/>
  <c r="J678" i="31"/>
  <c r="J679" i="31" s="1"/>
  <c r="R676" i="31"/>
  <c r="R677" i="31" s="1"/>
  <c r="J676" i="31"/>
  <c r="J677" i="31" s="1"/>
  <c r="T674" i="31"/>
  <c r="T675" i="31" s="1"/>
  <c r="L674" i="31"/>
  <c r="L675" i="31" s="1"/>
  <c r="O672" i="31"/>
  <c r="O673" i="31" s="1"/>
  <c r="G672" i="31"/>
  <c r="G673" i="31" s="1"/>
  <c r="R670" i="31"/>
  <c r="R671" i="31" s="1"/>
  <c r="J670" i="31"/>
  <c r="J671" i="31" s="1"/>
  <c r="M668" i="31"/>
  <c r="M669" i="31" s="1"/>
  <c r="T666" i="31"/>
  <c r="T667" i="31" s="1"/>
  <c r="L666" i="31"/>
  <c r="L667" i="31" s="1"/>
  <c r="S664" i="31"/>
  <c r="S665" i="31" s="1"/>
  <c r="K664" i="31"/>
  <c r="K665" i="31" s="1"/>
  <c r="R662" i="31"/>
  <c r="R663" i="31" s="1"/>
  <c r="J662" i="31"/>
  <c r="J663" i="31" s="1"/>
  <c r="P766" i="31"/>
  <c r="L764" i="31"/>
  <c r="L765" i="31" s="1"/>
  <c r="P758" i="31"/>
  <c r="L756" i="31"/>
  <c r="L757" i="31" s="1"/>
  <c r="P750" i="31"/>
  <c r="L748" i="31"/>
  <c r="L749" i="31" s="1"/>
  <c r="G746" i="31"/>
  <c r="G747" i="31" s="1"/>
  <c r="R742" i="31"/>
  <c r="R743" i="31" s="1"/>
  <c r="N740" i="31"/>
  <c r="N741" i="31" s="1"/>
  <c r="I738" i="31"/>
  <c r="I739" i="31" s="1"/>
  <c r="T734" i="31"/>
  <c r="T735" i="31" s="1"/>
  <c r="P732" i="31"/>
  <c r="K730" i="31"/>
  <c r="K731" i="31" s="1"/>
  <c r="R724" i="31"/>
  <c r="R725" i="31" s="1"/>
  <c r="K722" i="31"/>
  <c r="K723" i="31" s="1"/>
  <c r="H720" i="31"/>
  <c r="H721" i="31" s="1"/>
  <c r="G718" i="31"/>
  <c r="G719" i="31" s="1"/>
  <c r="G712" i="31"/>
  <c r="G713" i="31" s="1"/>
  <c r="M710" i="31"/>
  <c r="M711" i="31" s="1"/>
  <c r="M708" i="31"/>
  <c r="M709" i="31" s="1"/>
  <c r="T706" i="31"/>
  <c r="T707" i="31" s="1"/>
  <c r="L706" i="31"/>
  <c r="L707" i="31" s="1"/>
  <c r="S704" i="31"/>
  <c r="S705" i="31" s="1"/>
  <c r="K704" i="31"/>
  <c r="K705" i="31" s="1"/>
  <c r="R702" i="31"/>
  <c r="R703" i="31" s="1"/>
  <c r="J702" i="31"/>
  <c r="J703" i="31" s="1"/>
  <c r="R700" i="31"/>
  <c r="R701" i="31" s="1"/>
  <c r="J700" i="31"/>
  <c r="J701" i="31" s="1"/>
  <c r="R698" i="31"/>
  <c r="R699" i="31" s="1"/>
  <c r="J698" i="31"/>
  <c r="J699" i="31" s="1"/>
  <c r="Q696" i="31"/>
  <c r="Q697" i="31" s="1"/>
  <c r="I696" i="31"/>
  <c r="I697" i="31" s="1"/>
  <c r="Q694" i="31"/>
  <c r="Q695" i="31" s="1"/>
  <c r="I694" i="31"/>
  <c r="I695" i="31" s="1"/>
  <c r="Q692" i="31"/>
  <c r="Q693" i="31" s="1"/>
  <c r="I692" i="31"/>
  <c r="I693" i="31" s="1"/>
  <c r="P690" i="31"/>
  <c r="H690" i="31"/>
  <c r="H691" i="31" s="1"/>
  <c r="O688" i="31"/>
  <c r="O689" i="31" s="1"/>
  <c r="G688" i="31"/>
  <c r="G689" i="31" s="1"/>
  <c r="N686" i="31"/>
  <c r="N687" i="31" s="1"/>
  <c r="N684" i="31"/>
  <c r="N685" i="31" s="1"/>
  <c r="P682" i="31"/>
  <c r="H682" i="31"/>
  <c r="H683" i="31" s="1"/>
  <c r="O680" i="31"/>
  <c r="O681" i="31" s="1"/>
  <c r="G680" i="31"/>
  <c r="G681" i="31" s="1"/>
  <c r="Q678" i="31"/>
  <c r="Q679" i="31" s="1"/>
  <c r="I678" i="31"/>
  <c r="I679" i="31" s="1"/>
  <c r="Q676" i="31"/>
  <c r="Q677" i="31" s="1"/>
  <c r="I676" i="31"/>
  <c r="I677" i="31" s="1"/>
  <c r="S674" i="31"/>
  <c r="S675" i="31" s="1"/>
  <c r="K674" i="31"/>
  <c r="K675" i="31" s="1"/>
  <c r="N672" i="31"/>
  <c r="N673" i="31" s="1"/>
  <c r="Q670" i="31"/>
  <c r="Q671" i="31" s="1"/>
  <c r="I670" i="31"/>
  <c r="I671" i="31" s="1"/>
  <c r="T668" i="31"/>
  <c r="T669" i="31" s="1"/>
  <c r="L668" i="31"/>
  <c r="L669" i="31" s="1"/>
  <c r="S666" i="31"/>
  <c r="S667" i="31" s="1"/>
  <c r="K666" i="31"/>
  <c r="K667" i="31" s="1"/>
  <c r="R664" i="31"/>
  <c r="R665" i="31" s="1"/>
  <c r="J664" i="31"/>
  <c r="J665" i="31" s="1"/>
  <c r="Q662" i="31"/>
  <c r="Q663" i="31" s="1"/>
  <c r="I662" i="31"/>
  <c r="I663" i="31" s="1"/>
  <c r="P660" i="31"/>
  <c r="H660" i="31"/>
  <c r="H661" i="31" s="1"/>
  <c r="T768" i="31"/>
  <c r="T769" i="31" s="1"/>
  <c r="H748" i="31"/>
  <c r="H749" i="31" s="1"/>
  <c r="T726" i="31"/>
  <c r="T727" i="31" s="1"/>
  <c r="L710" i="31"/>
  <c r="L711" i="31" s="1"/>
  <c r="I702" i="31"/>
  <c r="I703" i="31" s="1"/>
  <c r="H694" i="31"/>
  <c r="H695" i="31" s="1"/>
  <c r="H678" i="31"/>
  <c r="H679" i="31" s="1"/>
  <c r="P670" i="31"/>
  <c r="M660" i="31"/>
  <c r="M661" i="31" s="1"/>
  <c r="Q658" i="31"/>
  <c r="Q659" i="31" s="1"/>
  <c r="I658" i="31"/>
  <c r="I659" i="31" s="1"/>
  <c r="P656" i="31"/>
  <c r="H656" i="31"/>
  <c r="H657" i="31" s="1"/>
  <c r="N654" i="31"/>
  <c r="N655" i="31" s="1"/>
  <c r="T652" i="31"/>
  <c r="T653" i="31" s="1"/>
  <c r="L652" i="31"/>
  <c r="L653" i="31" s="1"/>
  <c r="R650" i="31"/>
  <c r="R651" i="31" s="1"/>
  <c r="J650" i="31"/>
  <c r="J651" i="31" s="1"/>
  <c r="P648" i="31"/>
  <c r="H648" i="31"/>
  <c r="H649" i="31" s="1"/>
  <c r="N646" i="31"/>
  <c r="N647" i="31" s="1"/>
  <c r="T644" i="31"/>
  <c r="T645" i="31" s="1"/>
  <c r="L644" i="31"/>
  <c r="L645" i="31" s="1"/>
  <c r="R642" i="31"/>
  <c r="R643" i="31" s="1"/>
  <c r="J642" i="31"/>
  <c r="J643" i="31" s="1"/>
  <c r="P640" i="31"/>
  <c r="H640" i="31"/>
  <c r="H641" i="31" s="1"/>
  <c r="N638" i="31"/>
  <c r="N639" i="31" s="1"/>
  <c r="T636" i="31"/>
  <c r="T637" i="31" s="1"/>
  <c r="L636" i="31"/>
  <c r="L637" i="31" s="1"/>
  <c r="R634" i="31"/>
  <c r="R635" i="31" s="1"/>
  <c r="J634" i="31"/>
  <c r="J635" i="31" s="1"/>
  <c r="P632" i="31"/>
  <c r="H632" i="31"/>
  <c r="H633" i="31" s="1"/>
  <c r="N630" i="31"/>
  <c r="N631" i="31" s="1"/>
  <c r="T628" i="31"/>
  <c r="T629" i="31" s="1"/>
  <c r="L628" i="31"/>
  <c r="L629" i="31" s="1"/>
  <c r="T626" i="31"/>
  <c r="T627" i="31" s="1"/>
  <c r="L626" i="31"/>
  <c r="L627" i="31" s="1"/>
  <c r="S624" i="31"/>
  <c r="S625" i="31" s="1"/>
  <c r="K624" i="31"/>
  <c r="K625" i="31" s="1"/>
  <c r="S622" i="31"/>
  <c r="S623" i="31" s="1"/>
  <c r="K622" i="31"/>
  <c r="K623" i="31" s="1"/>
  <c r="R620" i="31"/>
  <c r="R621" i="31" s="1"/>
  <c r="J620" i="31"/>
  <c r="J621" i="31" s="1"/>
  <c r="Q618" i="31"/>
  <c r="Q619" i="31" s="1"/>
  <c r="I618" i="31"/>
  <c r="I619" i="31" s="1"/>
  <c r="O616" i="31"/>
  <c r="O617" i="31" s="1"/>
  <c r="G616" i="31"/>
  <c r="G617" i="31" s="1"/>
  <c r="M614" i="31"/>
  <c r="M615" i="31" s="1"/>
  <c r="S612" i="31"/>
  <c r="S613" i="31" s="1"/>
  <c r="K612" i="31"/>
  <c r="K613" i="31" s="1"/>
  <c r="Q610" i="31"/>
  <c r="Q611" i="31" s="1"/>
  <c r="I610" i="31"/>
  <c r="I611" i="31" s="1"/>
  <c r="O608" i="31"/>
  <c r="O609" i="31" s="1"/>
  <c r="G608" i="31"/>
  <c r="G609" i="31" s="1"/>
  <c r="M606" i="31"/>
  <c r="M607" i="31" s="1"/>
  <c r="S604" i="31"/>
  <c r="S605" i="31" s="1"/>
  <c r="K604" i="31"/>
  <c r="K605" i="31" s="1"/>
  <c r="Q602" i="31"/>
  <c r="Q603" i="31" s="1"/>
  <c r="I602" i="31"/>
  <c r="I603" i="31" s="1"/>
  <c r="O600" i="31"/>
  <c r="O601" i="31" s="1"/>
  <c r="G600" i="31"/>
  <c r="G601" i="31" s="1"/>
  <c r="M598" i="31"/>
  <c r="M599" i="31" s="1"/>
  <c r="S596" i="31"/>
  <c r="S597" i="31" s="1"/>
  <c r="K596" i="31"/>
  <c r="K597" i="31" s="1"/>
  <c r="Q594" i="31"/>
  <c r="Q595" i="31" s="1"/>
  <c r="I594" i="31"/>
  <c r="I595" i="31" s="1"/>
  <c r="O592" i="31"/>
  <c r="O593" i="31" s="1"/>
  <c r="G592" i="31"/>
  <c r="G593" i="31" s="1"/>
  <c r="M590" i="31"/>
  <c r="M591" i="31" s="1"/>
  <c r="S588" i="31"/>
  <c r="S589" i="31" s="1"/>
  <c r="K588" i="31"/>
  <c r="K589" i="31" s="1"/>
  <c r="Q586" i="31"/>
  <c r="Q587" i="31" s="1"/>
  <c r="I586" i="31"/>
  <c r="I587" i="31" s="1"/>
  <c r="O584" i="31"/>
  <c r="O585" i="31" s="1"/>
  <c r="G584" i="31"/>
  <c r="G585" i="31" s="1"/>
  <c r="M582" i="31"/>
  <c r="M583" i="31" s="1"/>
  <c r="S580" i="31"/>
  <c r="S581" i="31" s="1"/>
  <c r="K580" i="31"/>
  <c r="K581" i="31" s="1"/>
  <c r="Q578" i="31"/>
  <c r="Q579" i="31" s="1"/>
  <c r="I578" i="31"/>
  <c r="I579" i="31" s="1"/>
  <c r="N766" i="31"/>
  <c r="N767" i="31" s="1"/>
  <c r="N724" i="31"/>
  <c r="N725" i="31" s="1"/>
  <c r="T708" i="31"/>
  <c r="T709" i="31" s="1"/>
  <c r="Q700" i="31"/>
  <c r="Q701" i="31" s="1"/>
  <c r="P692" i="31"/>
  <c r="M684" i="31"/>
  <c r="M685" i="31" s="1"/>
  <c r="P676" i="31"/>
  <c r="H670" i="31"/>
  <c r="H671" i="31" s="1"/>
  <c r="P662" i="31"/>
  <c r="L660" i="31"/>
  <c r="L661" i="31" s="1"/>
  <c r="P658" i="31"/>
  <c r="H658" i="31"/>
  <c r="H659" i="31" s="1"/>
  <c r="O656" i="31"/>
  <c r="O657" i="31" s="1"/>
  <c r="G656" i="31"/>
  <c r="G657" i="31" s="1"/>
  <c r="M654" i="31"/>
  <c r="M655" i="31" s="1"/>
  <c r="S652" i="31"/>
  <c r="S653" i="31" s="1"/>
  <c r="K652" i="31"/>
  <c r="K653" i="31" s="1"/>
  <c r="Q650" i="31"/>
  <c r="Q651" i="31" s="1"/>
  <c r="I650" i="31"/>
  <c r="I651" i="31" s="1"/>
  <c r="O648" i="31"/>
  <c r="O649" i="31" s="1"/>
  <c r="G648" i="31"/>
  <c r="G649" i="31" s="1"/>
  <c r="M646" i="31"/>
  <c r="M647" i="31" s="1"/>
  <c r="S644" i="31"/>
  <c r="S645" i="31" s="1"/>
  <c r="K644" i="31"/>
  <c r="K645" i="31" s="1"/>
  <c r="Q642" i="31"/>
  <c r="Q643" i="31" s="1"/>
  <c r="I642" i="31"/>
  <c r="I643" i="31" s="1"/>
  <c r="O640" i="31"/>
  <c r="O641" i="31" s="1"/>
  <c r="G640" i="31"/>
  <c r="G641" i="31" s="1"/>
  <c r="M638" i="31"/>
  <c r="M639" i="31" s="1"/>
  <c r="S636" i="31"/>
  <c r="S637" i="31" s="1"/>
  <c r="K636" i="31"/>
  <c r="K637" i="31" s="1"/>
  <c r="Q634" i="31"/>
  <c r="Q635" i="31" s="1"/>
  <c r="I634" i="31"/>
  <c r="I635" i="31" s="1"/>
  <c r="O632" i="31"/>
  <c r="O633" i="31" s="1"/>
  <c r="G632" i="31"/>
  <c r="G633" i="31" s="1"/>
  <c r="M630" i="31"/>
  <c r="M631" i="31" s="1"/>
  <c r="S628" i="31"/>
  <c r="S629" i="31" s="1"/>
  <c r="K628" i="31"/>
  <c r="K629" i="31" s="1"/>
  <c r="S626" i="31"/>
  <c r="S627" i="31" s="1"/>
  <c r="K626" i="31"/>
  <c r="K627" i="31" s="1"/>
  <c r="R624" i="31"/>
  <c r="R625" i="31" s="1"/>
  <c r="J624" i="31"/>
  <c r="J625" i="31" s="1"/>
  <c r="R622" i="31"/>
  <c r="R623" i="31" s="1"/>
  <c r="J622" i="31"/>
  <c r="J623" i="31" s="1"/>
  <c r="Q620" i="31"/>
  <c r="Q621" i="31" s="1"/>
  <c r="I620" i="31"/>
  <c r="I621" i="31" s="1"/>
  <c r="P618" i="31"/>
  <c r="H618" i="31"/>
  <c r="H619" i="31" s="1"/>
  <c r="N616" i="31"/>
  <c r="N617" i="31" s="1"/>
  <c r="T614" i="31"/>
  <c r="T615" i="31" s="1"/>
  <c r="L614" i="31"/>
  <c r="L615" i="31" s="1"/>
  <c r="R612" i="31"/>
  <c r="R613" i="31" s="1"/>
  <c r="J612" i="31"/>
  <c r="J613" i="31" s="1"/>
  <c r="P610" i="31"/>
  <c r="H610" i="31"/>
  <c r="H611" i="31" s="1"/>
  <c r="N608" i="31"/>
  <c r="N609" i="31" s="1"/>
  <c r="T606" i="31"/>
  <c r="T607" i="31" s="1"/>
  <c r="L606" i="31"/>
  <c r="L607" i="31" s="1"/>
  <c r="R604" i="31"/>
  <c r="R605" i="31" s="1"/>
  <c r="J604" i="31"/>
  <c r="J605" i="31" s="1"/>
  <c r="P602" i="31"/>
  <c r="H602" i="31"/>
  <c r="H603" i="31" s="1"/>
  <c r="N600" i="31"/>
  <c r="N601" i="31" s="1"/>
  <c r="T598" i="31"/>
  <c r="T599" i="31" s="1"/>
  <c r="L598" i="31"/>
  <c r="L599" i="31" s="1"/>
  <c r="R596" i="31"/>
  <c r="R597" i="31" s="1"/>
  <c r="J596" i="31"/>
  <c r="J597" i="31" s="1"/>
  <c r="P594" i="31"/>
  <c r="H594" i="31"/>
  <c r="H595" i="31" s="1"/>
  <c r="N592" i="31"/>
  <c r="N593" i="31" s="1"/>
  <c r="T590" i="31"/>
  <c r="T591" i="31" s="1"/>
  <c r="L590" i="31"/>
  <c r="L591" i="31" s="1"/>
  <c r="R588" i="31"/>
  <c r="R589" i="31" s="1"/>
  <c r="J588" i="31"/>
  <c r="J589" i="31" s="1"/>
  <c r="P586" i="31"/>
  <c r="H586" i="31"/>
  <c r="H587" i="31" s="1"/>
  <c r="N584" i="31"/>
  <c r="N585" i="31" s="1"/>
  <c r="T582" i="31"/>
  <c r="T583" i="31" s="1"/>
  <c r="L582" i="31"/>
  <c r="L583" i="31" s="1"/>
  <c r="R580" i="31"/>
  <c r="R581" i="31" s="1"/>
  <c r="J580" i="31"/>
  <c r="J581" i="31" s="1"/>
  <c r="P578" i="31"/>
  <c r="H578" i="31"/>
  <c r="H579" i="31" s="1"/>
  <c r="H764" i="31"/>
  <c r="H765" i="31" s="1"/>
  <c r="P742" i="31"/>
  <c r="I722" i="31"/>
  <c r="I723" i="31" s="1"/>
  <c r="L708" i="31"/>
  <c r="L709" i="31" s="1"/>
  <c r="I700" i="31"/>
  <c r="I701" i="31" s="1"/>
  <c r="H692" i="31"/>
  <c r="H693" i="31" s="1"/>
  <c r="H676" i="31"/>
  <c r="H677" i="31" s="1"/>
  <c r="S668" i="31"/>
  <c r="S669" i="31" s="1"/>
  <c r="M662" i="31"/>
  <c r="M663" i="31" s="1"/>
  <c r="I660" i="31"/>
  <c r="I661" i="31" s="1"/>
  <c r="O658" i="31"/>
  <c r="O659" i="31" s="1"/>
  <c r="G658" i="31"/>
  <c r="G659" i="31" s="1"/>
  <c r="N656" i="31"/>
  <c r="N657" i="31" s="1"/>
  <c r="T654" i="31"/>
  <c r="T655" i="31" s="1"/>
  <c r="L654" i="31"/>
  <c r="L655" i="31" s="1"/>
  <c r="R652" i="31"/>
  <c r="R653" i="31" s="1"/>
  <c r="J652" i="31"/>
  <c r="J653" i="31" s="1"/>
  <c r="P650" i="31"/>
  <c r="H650" i="31"/>
  <c r="H651" i="31" s="1"/>
  <c r="N648" i="31"/>
  <c r="N649" i="31" s="1"/>
  <c r="T646" i="31"/>
  <c r="T647" i="31" s="1"/>
  <c r="L646" i="31"/>
  <c r="L647" i="31" s="1"/>
  <c r="R644" i="31"/>
  <c r="R645" i="31" s="1"/>
  <c r="J644" i="31"/>
  <c r="J645" i="31" s="1"/>
  <c r="P642" i="31"/>
  <c r="H642" i="31"/>
  <c r="H643" i="31" s="1"/>
  <c r="N640" i="31"/>
  <c r="N641" i="31" s="1"/>
  <c r="T638" i="31"/>
  <c r="T639" i="31" s="1"/>
  <c r="L638" i="31"/>
  <c r="L639" i="31" s="1"/>
  <c r="R636" i="31"/>
  <c r="R637" i="31" s="1"/>
  <c r="J636" i="31"/>
  <c r="J637" i="31" s="1"/>
  <c r="P634" i="31"/>
  <c r="H634" i="31"/>
  <c r="H635" i="31" s="1"/>
  <c r="N632" i="31"/>
  <c r="N633" i="31" s="1"/>
  <c r="T630" i="31"/>
  <c r="T631" i="31" s="1"/>
  <c r="L630" i="31"/>
  <c r="L631" i="31" s="1"/>
  <c r="R628" i="31"/>
  <c r="R629" i="31" s="1"/>
  <c r="J628" i="31"/>
  <c r="J629" i="31" s="1"/>
  <c r="R626" i="31"/>
  <c r="R627" i="31" s="1"/>
  <c r="J626" i="31"/>
  <c r="J627" i="31" s="1"/>
  <c r="Q624" i="31"/>
  <c r="Q625" i="31" s="1"/>
  <c r="I624" i="31"/>
  <c r="I625" i="31" s="1"/>
  <c r="Q622" i="31"/>
  <c r="Q623" i="31" s="1"/>
  <c r="I622" i="31"/>
  <c r="I623" i="31" s="1"/>
  <c r="P620" i="31"/>
  <c r="H620" i="31"/>
  <c r="H621" i="31" s="1"/>
  <c r="O618" i="31"/>
  <c r="O619" i="31" s="1"/>
  <c r="G618" i="31"/>
  <c r="G619" i="31" s="1"/>
  <c r="M616" i="31"/>
  <c r="M617" i="31" s="1"/>
  <c r="S614" i="31"/>
  <c r="S615" i="31" s="1"/>
  <c r="K614" i="31"/>
  <c r="K615" i="31" s="1"/>
  <c r="Q612" i="31"/>
  <c r="Q613" i="31" s="1"/>
  <c r="I612" i="31"/>
  <c r="I613" i="31" s="1"/>
  <c r="O610" i="31"/>
  <c r="O611" i="31" s="1"/>
  <c r="G610" i="31"/>
  <c r="G611" i="31" s="1"/>
  <c r="M608" i="31"/>
  <c r="M609" i="31" s="1"/>
  <c r="S606" i="31"/>
  <c r="S607" i="31" s="1"/>
  <c r="K606" i="31"/>
  <c r="K607" i="31" s="1"/>
  <c r="Q604" i="31"/>
  <c r="Q605" i="31" s="1"/>
  <c r="I604" i="31"/>
  <c r="I605" i="31" s="1"/>
  <c r="O602" i="31"/>
  <c r="O603" i="31" s="1"/>
  <c r="G602" i="31"/>
  <c r="G603" i="31" s="1"/>
  <c r="M600" i="31"/>
  <c r="M601" i="31" s="1"/>
  <c r="S598" i="31"/>
  <c r="S599" i="31" s="1"/>
  <c r="K598" i="31"/>
  <c r="K599" i="31" s="1"/>
  <c r="Q596" i="31"/>
  <c r="Q597" i="31" s="1"/>
  <c r="I596" i="31"/>
  <c r="I597" i="31" s="1"/>
  <c r="O594" i="31"/>
  <c r="O595" i="31" s="1"/>
  <c r="G594" i="31"/>
  <c r="G595" i="31" s="1"/>
  <c r="M592" i="31"/>
  <c r="M593" i="31" s="1"/>
  <c r="S590" i="31"/>
  <c r="S591" i="31" s="1"/>
  <c r="K590" i="31"/>
  <c r="K591" i="31" s="1"/>
  <c r="Q588" i="31"/>
  <c r="Q589" i="31" s="1"/>
  <c r="I588" i="31"/>
  <c r="I589" i="31" s="1"/>
  <c r="O586" i="31"/>
  <c r="O587" i="31" s="1"/>
  <c r="G586" i="31"/>
  <c r="G587" i="31" s="1"/>
  <c r="M584" i="31"/>
  <c r="M585" i="31" s="1"/>
  <c r="S582" i="31"/>
  <c r="S583" i="31" s="1"/>
  <c r="K582" i="31"/>
  <c r="K583" i="31" s="1"/>
  <c r="Q580" i="31"/>
  <c r="Q581" i="31" s="1"/>
  <c r="I580" i="31"/>
  <c r="I581" i="31" s="1"/>
  <c r="O578" i="31"/>
  <c r="O579" i="31" s="1"/>
  <c r="G578" i="31"/>
  <c r="G579" i="31" s="1"/>
  <c r="T760" i="31"/>
  <c r="T761" i="31" s="1"/>
  <c r="J740" i="31"/>
  <c r="J741" i="31" s="1"/>
  <c r="S718" i="31"/>
  <c r="S719" i="31" s="1"/>
  <c r="S706" i="31"/>
  <c r="S707" i="31" s="1"/>
  <c r="Q698" i="31"/>
  <c r="Q699" i="31" s="1"/>
  <c r="O690" i="31"/>
  <c r="O691" i="31" s="1"/>
  <c r="O682" i="31"/>
  <c r="O683" i="31" s="1"/>
  <c r="R674" i="31"/>
  <c r="R675" i="31" s="1"/>
  <c r="K668" i="31"/>
  <c r="K669" i="31" s="1"/>
  <c r="H662" i="31"/>
  <c r="H663" i="31" s="1"/>
  <c r="G660" i="31"/>
  <c r="G661" i="31" s="1"/>
  <c r="N658" i="31"/>
  <c r="N659" i="31" s="1"/>
  <c r="M656" i="31"/>
  <c r="M657" i="31" s="1"/>
  <c r="S654" i="31"/>
  <c r="S655" i="31" s="1"/>
  <c r="K654" i="31"/>
  <c r="K655" i="31" s="1"/>
  <c r="Q652" i="31"/>
  <c r="Q653" i="31" s="1"/>
  <c r="I652" i="31"/>
  <c r="I653" i="31" s="1"/>
  <c r="O650" i="31"/>
  <c r="O651" i="31" s="1"/>
  <c r="G650" i="31"/>
  <c r="G651" i="31" s="1"/>
  <c r="M648" i="31"/>
  <c r="M649" i="31" s="1"/>
  <c r="S646" i="31"/>
  <c r="S647" i="31" s="1"/>
  <c r="K646" i="31"/>
  <c r="K647" i="31" s="1"/>
  <c r="Q644" i="31"/>
  <c r="Q645" i="31" s="1"/>
  <c r="I644" i="31"/>
  <c r="I645" i="31" s="1"/>
  <c r="O642" i="31"/>
  <c r="O643" i="31" s="1"/>
  <c r="G642" i="31"/>
  <c r="G643" i="31" s="1"/>
  <c r="M640" i="31"/>
  <c r="M641" i="31" s="1"/>
  <c r="S638" i="31"/>
  <c r="S639" i="31" s="1"/>
  <c r="K638" i="31"/>
  <c r="K639" i="31" s="1"/>
  <c r="Q636" i="31"/>
  <c r="Q637" i="31" s="1"/>
  <c r="I636" i="31"/>
  <c r="I637" i="31" s="1"/>
  <c r="O634" i="31"/>
  <c r="O635" i="31" s="1"/>
  <c r="G634" i="31"/>
  <c r="G635" i="31" s="1"/>
  <c r="M632" i="31"/>
  <c r="M633" i="31" s="1"/>
  <c r="S630" i="31"/>
  <c r="S631" i="31" s="1"/>
  <c r="K630" i="31"/>
  <c r="K631" i="31" s="1"/>
  <c r="Q628" i="31"/>
  <c r="Q629" i="31" s="1"/>
  <c r="I628" i="31"/>
  <c r="I629" i="31" s="1"/>
  <c r="Q626" i="31"/>
  <c r="Q627" i="31" s="1"/>
  <c r="I626" i="31"/>
  <c r="I627" i="31" s="1"/>
  <c r="P624" i="31"/>
  <c r="H624" i="31"/>
  <c r="H625" i="31" s="1"/>
  <c r="P622" i="31"/>
  <c r="H622" i="31"/>
  <c r="H623" i="31" s="1"/>
  <c r="O620" i="31"/>
  <c r="O621" i="31" s="1"/>
  <c r="G620" i="31"/>
  <c r="G621" i="31" s="1"/>
  <c r="N618" i="31"/>
  <c r="N619" i="31" s="1"/>
  <c r="T616" i="31"/>
  <c r="T617" i="31" s="1"/>
  <c r="L616" i="31"/>
  <c r="L617" i="31" s="1"/>
  <c r="R614" i="31"/>
  <c r="R615" i="31" s="1"/>
  <c r="J614" i="31"/>
  <c r="J615" i="31" s="1"/>
  <c r="P612" i="31"/>
  <c r="H612" i="31"/>
  <c r="H613" i="31" s="1"/>
  <c r="N610" i="31"/>
  <c r="N611" i="31" s="1"/>
  <c r="T608" i="31"/>
  <c r="T609" i="31" s="1"/>
  <c r="L608" i="31"/>
  <c r="L609" i="31" s="1"/>
  <c r="R606" i="31"/>
  <c r="R607" i="31" s="1"/>
  <c r="J606" i="31"/>
  <c r="J607" i="31" s="1"/>
  <c r="P604" i="31"/>
  <c r="H604" i="31"/>
  <c r="H605" i="31" s="1"/>
  <c r="N602" i="31"/>
  <c r="N603" i="31" s="1"/>
  <c r="T600" i="31"/>
  <c r="T601" i="31" s="1"/>
  <c r="L600" i="31"/>
  <c r="L601" i="31" s="1"/>
  <c r="R598" i="31"/>
  <c r="R599" i="31" s="1"/>
  <c r="J598" i="31"/>
  <c r="J599" i="31" s="1"/>
  <c r="P596" i="31"/>
  <c r="H596" i="31"/>
  <c r="H597" i="31" s="1"/>
  <c r="N594" i="31"/>
  <c r="N595" i="31" s="1"/>
  <c r="T592" i="31"/>
  <c r="T593" i="31" s="1"/>
  <c r="L592" i="31"/>
  <c r="L593" i="31" s="1"/>
  <c r="R590" i="31"/>
  <c r="R591" i="31" s="1"/>
  <c r="J590" i="31"/>
  <c r="J591" i="31" s="1"/>
  <c r="P588" i="31"/>
  <c r="H588" i="31"/>
  <c r="H589" i="31" s="1"/>
  <c r="N586" i="31"/>
  <c r="N587" i="31" s="1"/>
  <c r="T584" i="31"/>
  <c r="T585" i="31" s="1"/>
  <c r="L584" i="31"/>
  <c r="L585" i="31" s="1"/>
  <c r="R582" i="31"/>
  <c r="R583" i="31" s="1"/>
  <c r="J582" i="31"/>
  <c r="J583" i="31" s="1"/>
  <c r="P580" i="31"/>
  <c r="H580" i="31"/>
  <c r="H581" i="31" s="1"/>
  <c r="N578" i="31"/>
  <c r="N579" i="31" s="1"/>
  <c r="T576" i="31"/>
  <c r="T577" i="31" s="1"/>
  <c r="H756" i="31"/>
  <c r="H757" i="31" s="1"/>
  <c r="R734" i="31"/>
  <c r="R735" i="31" s="1"/>
  <c r="R714" i="31"/>
  <c r="R715" i="31" s="1"/>
  <c r="R704" i="31"/>
  <c r="R705" i="31" s="1"/>
  <c r="P696" i="31"/>
  <c r="N688" i="31"/>
  <c r="N689" i="31" s="1"/>
  <c r="N680" i="31"/>
  <c r="N681" i="31" s="1"/>
  <c r="J666" i="31"/>
  <c r="J667" i="31" s="1"/>
  <c r="T660" i="31"/>
  <c r="T661" i="31" s="1"/>
  <c r="T658" i="31"/>
  <c r="T659" i="31" s="1"/>
  <c r="L658" i="31"/>
  <c r="L659" i="31" s="1"/>
  <c r="S656" i="31"/>
  <c r="S657" i="31" s="1"/>
  <c r="K656" i="31"/>
  <c r="K657" i="31" s="1"/>
  <c r="Q654" i="31"/>
  <c r="Q655" i="31" s="1"/>
  <c r="I654" i="31"/>
  <c r="I655" i="31" s="1"/>
  <c r="O652" i="31"/>
  <c r="O653" i="31" s="1"/>
  <c r="G652" i="31"/>
  <c r="G653" i="31" s="1"/>
  <c r="M650" i="31"/>
  <c r="M651" i="31" s="1"/>
  <c r="S648" i="31"/>
  <c r="S649" i="31" s="1"/>
  <c r="K648" i="31"/>
  <c r="K649" i="31" s="1"/>
  <c r="Q646" i="31"/>
  <c r="Q647" i="31" s="1"/>
  <c r="I646" i="31"/>
  <c r="I647" i="31" s="1"/>
  <c r="O644" i="31"/>
  <c r="O645" i="31" s="1"/>
  <c r="G644" i="31"/>
  <c r="G645" i="31" s="1"/>
  <c r="M642" i="31"/>
  <c r="M643" i="31" s="1"/>
  <c r="S640" i="31"/>
  <c r="S641" i="31" s="1"/>
  <c r="K640" i="31"/>
  <c r="K641" i="31" s="1"/>
  <c r="Q638" i="31"/>
  <c r="Q639" i="31" s="1"/>
  <c r="I638" i="31"/>
  <c r="I639" i="31" s="1"/>
  <c r="O636" i="31"/>
  <c r="O637" i="31" s="1"/>
  <c r="G636" i="31"/>
  <c r="G637" i="31" s="1"/>
  <c r="M634" i="31"/>
  <c r="M635" i="31" s="1"/>
  <c r="S632" i="31"/>
  <c r="S633" i="31" s="1"/>
  <c r="K632" i="31"/>
  <c r="K633" i="31" s="1"/>
  <c r="Q630" i="31"/>
  <c r="Q631" i="31" s="1"/>
  <c r="I630" i="31"/>
  <c r="I631" i="31" s="1"/>
  <c r="O628" i="31"/>
  <c r="O629" i="31" s="1"/>
  <c r="G628" i="31"/>
  <c r="G629" i="31" s="1"/>
  <c r="O626" i="31"/>
  <c r="O627" i="31" s="1"/>
  <c r="G626" i="31"/>
  <c r="G627" i="31" s="1"/>
  <c r="N624" i="31"/>
  <c r="N625" i="31" s="1"/>
  <c r="N622" i="31"/>
  <c r="N623" i="31" s="1"/>
  <c r="M620" i="31"/>
  <c r="M621" i="31" s="1"/>
  <c r="T618" i="31"/>
  <c r="T619" i="31" s="1"/>
  <c r="L618" i="31"/>
  <c r="L619" i="31" s="1"/>
  <c r="R616" i="31"/>
  <c r="R617" i="31" s="1"/>
  <c r="J616" i="31"/>
  <c r="J617" i="31" s="1"/>
  <c r="P614" i="31"/>
  <c r="H614" i="31"/>
  <c r="H615" i="31" s="1"/>
  <c r="N612" i="31"/>
  <c r="N613" i="31" s="1"/>
  <c r="T610" i="31"/>
  <c r="T611" i="31" s="1"/>
  <c r="L610" i="31"/>
  <c r="L611" i="31" s="1"/>
  <c r="R608" i="31"/>
  <c r="R609" i="31" s="1"/>
  <c r="J608" i="31"/>
  <c r="J609" i="31" s="1"/>
  <c r="P606" i="31"/>
  <c r="H606" i="31"/>
  <c r="H607" i="31" s="1"/>
  <c r="N604" i="31"/>
  <c r="N605" i="31" s="1"/>
  <c r="T602" i="31"/>
  <c r="T603" i="31" s="1"/>
  <c r="L602" i="31"/>
  <c r="L603" i="31" s="1"/>
  <c r="R600" i="31"/>
  <c r="R601" i="31" s="1"/>
  <c r="J600" i="31"/>
  <c r="J601" i="31" s="1"/>
  <c r="P598" i="31"/>
  <c r="H598" i="31"/>
  <c r="H599" i="31" s="1"/>
  <c r="N596" i="31"/>
  <c r="N597" i="31" s="1"/>
  <c r="T594" i="31"/>
  <c r="T595" i="31" s="1"/>
  <c r="L594" i="31"/>
  <c r="L595" i="31" s="1"/>
  <c r="R592" i="31"/>
  <c r="R593" i="31" s="1"/>
  <c r="J592" i="31"/>
  <c r="J593" i="31" s="1"/>
  <c r="P590" i="31"/>
  <c r="H590" i="31"/>
  <c r="H591" i="31" s="1"/>
  <c r="N588" i="31"/>
  <c r="N589" i="31" s="1"/>
  <c r="T586" i="31"/>
  <c r="T587" i="31" s="1"/>
  <c r="L586" i="31"/>
  <c r="L587" i="31" s="1"/>
  <c r="R584" i="31"/>
  <c r="R585" i="31" s="1"/>
  <c r="J584" i="31"/>
  <c r="J585" i="31" s="1"/>
  <c r="P582" i="31"/>
  <c r="H582" i="31"/>
  <c r="H583" i="31" s="1"/>
  <c r="N580" i="31"/>
  <c r="N581" i="31" s="1"/>
  <c r="T578" i="31"/>
  <c r="T579" i="31" s="1"/>
  <c r="L578" i="31"/>
  <c r="L579" i="31" s="1"/>
  <c r="R576" i="31"/>
  <c r="R577" i="31" s="1"/>
  <c r="L732" i="31"/>
  <c r="L733" i="31" s="1"/>
  <c r="I698" i="31"/>
  <c r="I699" i="31" s="1"/>
  <c r="P678" i="31"/>
  <c r="Q660" i="31"/>
  <c r="Q661" i="31" s="1"/>
  <c r="T656" i="31"/>
  <c r="T657" i="31" s="1"/>
  <c r="R716" i="31"/>
  <c r="R717" i="31" s="1"/>
  <c r="P694" i="31"/>
  <c r="M672" i="31"/>
  <c r="M673" i="31" s="1"/>
  <c r="Q656" i="31"/>
  <c r="Q657" i="31" s="1"/>
  <c r="H654" i="31"/>
  <c r="H655" i="31" s="1"/>
  <c r="N650" i="31"/>
  <c r="N651" i="31" s="1"/>
  <c r="I648" i="31"/>
  <c r="I649" i="31" s="1"/>
  <c r="N644" i="31"/>
  <c r="N645" i="31" s="1"/>
  <c r="T640" i="31"/>
  <c r="T641" i="31" s="1"/>
  <c r="O638" i="31"/>
  <c r="O639" i="31" s="1"/>
  <c r="T634" i="31"/>
  <c r="T635" i="31" s="1"/>
  <c r="L632" i="31"/>
  <c r="L633" i="31" s="1"/>
  <c r="G630" i="31"/>
  <c r="G631" i="31" s="1"/>
  <c r="N626" i="31"/>
  <c r="N627" i="31" s="1"/>
  <c r="G624" i="31"/>
  <c r="G625" i="31" s="1"/>
  <c r="S620" i="31"/>
  <c r="S621" i="31" s="1"/>
  <c r="K618" i="31"/>
  <c r="K619" i="31" s="1"/>
  <c r="Q614" i="31"/>
  <c r="Q615" i="31" s="1"/>
  <c r="L612" i="31"/>
  <c r="L613" i="31" s="1"/>
  <c r="Q608" i="31"/>
  <c r="Q609" i="31" s="1"/>
  <c r="I606" i="31"/>
  <c r="I607" i="31" s="1"/>
  <c r="R602" i="31"/>
  <c r="R603" i="31" s="1"/>
  <c r="I600" i="31"/>
  <c r="I601" i="31" s="1"/>
  <c r="O596" i="31"/>
  <c r="O597" i="31" s="1"/>
  <c r="J594" i="31"/>
  <c r="J595" i="31" s="1"/>
  <c r="O590" i="31"/>
  <c r="O591" i="31" s="1"/>
  <c r="G588" i="31"/>
  <c r="G589" i="31" s="1"/>
  <c r="P584" i="31"/>
  <c r="G582" i="31"/>
  <c r="G583" i="31" s="1"/>
  <c r="M578" i="31"/>
  <c r="M579" i="31" s="1"/>
  <c r="M576" i="31"/>
  <c r="M577" i="31" s="1"/>
  <c r="S574" i="31"/>
  <c r="S575" i="31" s="1"/>
  <c r="K574" i="31"/>
  <c r="K575" i="31" s="1"/>
  <c r="Q572" i="31"/>
  <c r="Q573" i="31" s="1"/>
  <c r="I572" i="31"/>
  <c r="I573" i="31" s="1"/>
  <c r="O570" i="31"/>
  <c r="O571" i="31" s="1"/>
  <c r="G570" i="31"/>
  <c r="G571" i="31" s="1"/>
  <c r="M568" i="31"/>
  <c r="M569" i="31" s="1"/>
  <c r="S566" i="31"/>
  <c r="S567" i="31" s="1"/>
  <c r="K566" i="31"/>
  <c r="K567" i="31" s="1"/>
  <c r="Q564" i="31"/>
  <c r="Q565" i="31" s="1"/>
  <c r="I564" i="31"/>
  <c r="I565" i="31" s="1"/>
  <c r="Q562" i="31"/>
  <c r="Q563" i="31" s="1"/>
  <c r="I562" i="31"/>
  <c r="I563" i="31" s="1"/>
  <c r="Q560" i="31"/>
  <c r="Q561" i="31" s="1"/>
  <c r="I560" i="31"/>
  <c r="I561" i="31" s="1"/>
  <c r="S558" i="31"/>
  <c r="S559" i="31" s="1"/>
  <c r="K558" i="31"/>
  <c r="K559" i="31" s="1"/>
  <c r="R556" i="31"/>
  <c r="R557" i="31" s="1"/>
  <c r="J556" i="31"/>
  <c r="J557" i="31" s="1"/>
  <c r="S554" i="31"/>
  <c r="S555" i="31" s="1"/>
  <c r="K554" i="31"/>
  <c r="K555" i="31" s="1"/>
  <c r="R552" i="31"/>
  <c r="R553" i="31" s="1"/>
  <c r="J552" i="31"/>
  <c r="J553" i="31" s="1"/>
  <c r="Q550" i="31"/>
  <c r="Q551" i="31" s="1"/>
  <c r="I550" i="31"/>
  <c r="I551" i="31" s="1"/>
  <c r="Q548" i="31"/>
  <c r="Q549" i="31" s="1"/>
  <c r="I548" i="31"/>
  <c r="I549" i="31" s="1"/>
  <c r="R546" i="31"/>
  <c r="R547" i="31" s="1"/>
  <c r="J546" i="31"/>
  <c r="J547" i="31" s="1"/>
  <c r="R544" i="31"/>
  <c r="R545" i="31" s="1"/>
  <c r="J544" i="31"/>
  <c r="J545" i="31" s="1"/>
  <c r="R542" i="31"/>
  <c r="R543" i="31" s="1"/>
  <c r="J542" i="31"/>
  <c r="J543" i="31" s="1"/>
  <c r="Q540" i="31"/>
  <c r="Q541" i="31" s="1"/>
  <c r="I540" i="31"/>
  <c r="I541" i="31" s="1"/>
  <c r="R538" i="31"/>
  <c r="R539" i="31" s="1"/>
  <c r="J538" i="31"/>
  <c r="J539" i="31" s="1"/>
  <c r="S536" i="31"/>
  <c r="S537" i="31" s="1"/>
  <c r="K536" i="31"/>
  <c r="K537" i="31" s="1"/>
  <c r="M534" i="31"/>
  <c r="M535" i="31" s="1"/>
  <c r="T532" i="31"/>
  <c r="T533" i="31" s="1"/>
  <c r="L532" i="31"/>
  <c r="L533" i="31" s="1"/>
  <c r="N530" i="31"/>
  <c r="N531" i="31" s="1"/>
  <c r="Q712" i="31"/>
  <c r="Q713" i="31" s="1"/>
  <c r="G690" i="31"/>
  <c r="G691" i="31" s="1"/>
  <c r="S658" i="31"/>
  <c r="S659" i="31" s="1"/>
  <c r="L656" i="31"/>
  <c r="L657" i="31" s="1"/>
  <c r="G654" i="31"/>
  <c r="G655" i="31" s="1"/>
  <c r="L650" i="31"/>
  <c r="L651" i="31" s="1"/>
  <c r="R646" i="31"/>
  <c r="R647" i="31" s="1"/>
  <c r="M644" i="31"/>
  <c r="M645" i="31" s="1"/>
  <c r="R640" i="31"/>
  <c r="R641" i="31" s="1"/>
  <c r="J638" i="31"/>
  <c r="J639" i="31" s="1"/>
  <c r="S634" i="31"/>
  <c r="S635" i="31" s="1"/>
  <c r="J632" i="31"/>
  <c r="J633" i="31" s="1"/>
  <c r="P628" i="31"/>
  <c r="M626" i="31"/>
  <c r="M627" i="31" s="1"/>
  <c r="N620" i="31"/>
  <c r="N621" i="31" s="1"/>
  <c r="J618" i="31"/>
  <c r="J619" i="31" s="1"/>
  <c r="O614" i="31"/>
  <c r="O615" i="31" s="1"/>
  <c r="G612" i="31"/>
  <c r="G613" i="31" s="1"/>
  <c r="P608" i="31"/>
  <c r="G606" i="31"/>
  <c r="G607" i="31" s="1"/>
  <c r="M602" i="31"/>
  <c r="M603" i="31" s="1"/>
  <c r="H600" i="31"/>
  <c r="H601" i="31" s="1"/>
  <c r="M596" i="31"/>
  <c r="M597" i="31" s="1"/>
  <c r="S592" i="31"/>
  <c r="S593" i="31" s="1"/>
  <c r="N590" i="31"/>
  <c r="N591" i="31" s="1"/>
  <c r="S586" i="31"/>
  <c r="S587" i="31" s="1"/>
  <c r="K584" i="31"/>
  <c r="K585" i="31" s="1"/>
  <c r="T580" i="31"/>
  <c r="T581" i="31" s="1"/>
  <c r="K578" i="31"/>
  <c r="K579" i="31" s="1"/>
  <c r="L576" i="31"/>
  <c r="L577" i="31" s="1"/>
  <c r="R574" i="31"/>
  <c r="R575" i="31" s="1"/>
  <c r="J574" i="31"/>
  <c r="J575" i="31" s="1"/>
  <c r="P572" i="31"/>
  <c r="H572" i="31"/>
  <c r="H573" i="31" s="1"/>
  <c r="N570" i="31"/>
  <c r="N571" i="31" s="1"/>
  <c r="T568" i="31"/>
  <c r="T569" i="31" s="1"/>
  <c r="L568" i="31"/>
  <c r="L569" i="31" s="1"/>
  <c r="R566" i="31"/>
  <c r="R567" i="31" s="1"/>
  <c r="J566" i="31"/>
  <c r="J567" i="31" s="1"/>
  <c r="P564" i="31"/>
  <c r="H564" i="31"/>
  <c r="H565" i="31" s="1"/>
  <c r="P562" i="31"/>
  <c r="H562" i="31"/>
  <c r="H563" i="31" s="1"/>
  <c r="P560" i="31"/>
  <c r="H560" i="31"/>
  <c r="H561" i="31" s="1"/>
  <c r="R558" i="31"/>
  <c r="R559" i="31" s="1"/>
  <c r="J558" i="31"/>
  <c r="J559" i="31" s="1"/>
  <c r="Q556" i="31"/>
  <c r="Q557" i="31" s="1"/>
  <c r="I556" i="31"/>
  <c r="I557" i="31" s="1"/>
  <c r="R554" i="31"/>
  <c r="R555" i="31" s="1"/>
  <c r="J554" i="31"/>
  <c r="J555" i="31" s="1"/>
  <c r="Q552" i="31"/>
  <c r="Q553" i="31" s="1"/>
  <c r="I552" i="31"/>
  <c r="I553" i="31" s="1"/>
  <c r="P550" i="31"/>
  <c r="H550" i="31"/>
  <c r="H551" i="31" s="1"/>
  <c r="P548" i="31"/>
  <c r="H548" i="31"/>
  <c r="H549" i="31" s="1"/>
  <c r="Q546" i="31"/>
  <c r="Q547" i="31" s="1"/>
  <c r="I546" i="31"/>
  <c r="I547" i="31" s="1"/>
  <c r="Q544" i="31"/>
  <c r="Q545" i="31" s="1"/>
  <c r="I544" i="31"/>
  <c r="I545" i="31" s="1"/>
  <c r="Q542" i="31"/>
  <c r="Q543" i="31" s="1"/>
  <c r="I542" i="31"/>
  <c r="I543" i="31" s="1"/>
  <c r="P540" i="31"/>
  <c r="H540" i="31"/>
  <c r="H541" i="31" s="1"/>
  <c r="Q538" i="31"/>
  <c r="Q539" i="31" s="1"/>
  <c r="I538" i="31"/>
  <c r="I539" i="31" s="1"/>
  <c r="R536" i="31"/>
  <c r="R537" i="31" s="1"/>
  <c r="J536" i="31"/>
  <c r="J537" i="31" s="1"/>
  <c r="T534" i="31"/>
  <c r="T535" i="31" s="1"/>
  <c r="L534" i="31"/>
  <c r="L535" i="31" s="1"/>
  <c r="S532" i="31"/>
  <c r="S533" i="31" s="1"/>
  <c r="K532" i="31"/>
  <c r="K533" i="31" s="1"/>
  <c r="M530" i="31"/>
  <c r="M531" i="31" s="1"/>
  <c r="M528" i="31"/>
  <c r="M529" i="31" s="1"/>
  <c r="M526" i="31"/>
  <c r="M527" i="31" s="1"/>
  <c r="N524" i="31"/>
  <c r="N525" i="31" s="1"/>
  <c r="N750" i="31"/>
  <c r="N751" i="31" s="1"/>
  <c r="J704" i="31"/>
  <c r="J705" i="31" s="1"/>
  <c r="G682" i="31"/>
  <c r="G683" i="31" s="1"/>
  <c r="I664" i="31"/>
  <c r="I665" i="31" s="1"/>
  <c r="K658" i="31"/>
  <c r="K659" i="31" s="1"/>
  <c r="R654" i="31"/>
  <c r="R655" i="31" s="1"/>
  <c r="M652" i="31"/>
  <c r="M653" i="31" s="1"/>
  <c r="R648" i="31"/>
  <c r="R649" i="31" s="1"/>
  <c r="J646" i="31"/>
  <c r="J647" i="31" s="1"/>
  <c r="S642" i="31"/>
  <c r="S643" i="31" s="1"/>
  <c r="J640" i="31"/>
  <c r="J641" i="31" s="1"/>
  <c r="P636" i="31"/>
  <c r="K634" i="31"/>
  <c r="K635" i="31" s="1"/>
  <c r="P630" i="31"/>
  <c r="H628" i="31"/>
  <c r="H629" i="31" s="1"/>
  <c r="T624" i="31"/>
  <c r="T625" i="31" s="1"/>
  <c r="M622" i="31"/>
  <c r="M623" i="31" s="1"/>
  <c r="P616" i="31"/>
  <c r="G614" i="31"/>
  <c r="G615" i="31" s="1"/>
  <c r="M610" i="31"/>
  <c r="M611" i="31" s="1"/>
  <c r="H608" i="31"/>
  <c r="H609" i="31" s="1"/>
  <c r="M604" i="31"/>
  <c r="M605" i="31" s="1"/>
  <c r="S600" i="31"/>
  <c r="S601" i="31" s="1"/>
  <c r="N598" i="31"/>
  <c r="N599" i="31" s="1"/>
  <c r="S594" i="31"/>
  <c r="S595" i="31" s="1"/>
  <c r="K592" i="31"/>
  <c r="K593" i="31" s="1"/>
  <c r="T588" i="31"/>
  <c r="T589" i="31" s="1"/>
  <c r="K586" i="31"/>
  <c r="K587" i="31" s="1"/>
  <c r="Q582" i="31"/>
  <c r="Q583" i="31" s="1"/>
  <c r="L580" i="31"/>
  <c r="L581" i="31" s="1"/>
  <c r="Q576" i="31"/>
  <c r="Q577" i="31" s="1"/>
  <c r="I576" i="31"/>
  <c r="I577" i="31" s="1"/>
  <c r="O574" i="31"/>
  <c r="O575" i="31" s="1"/>
  <c r="G574" i="31"/>
  <c r="G575" i="31" s="1"/>
  <c r="M572" i="31"/>
  <c r="M573" i="31" s="1"/>
  <c r="S570" i="31"/>
  <c r="S571" i="31" s="1"/>
  <c r="K570" i="31"/>
  <c r="K571" i="31" s="1"/>
  <c r="Q568" i="31"/>
  <c r="Q569" i="31" s="1"/>
  <c r="I568" i="31"/>
  <c r="I569" i="31" s="1"/>
  <c r="O566" i="31"/>
  <c r="O567" i="31" s="1"/>
  <c r="G566" i="31"/>
  <c r="G567" i="31" s="1"/>
  <c r="M564" i="31"/>
  <c r="M565" i="31" s="1"/>
  <c r="M562" i="31"/>
  <c r="M563" i="31" s="1"/>
  <c r="M560" i="31"/>
  <c r="M561" i="31" s="1"/>
  <c r="O558" i="31"/>
  <c r="O559" i="31" s="1"/>
  <c r="G558" i="31"/>
  <c r="G559" i="31" s="1"/>
  <c r="N556" i="31"/>
  <c r="N557" i="31" s="1"/>
  <c r="O554" i="31"/>
  <c r="O555" i="31" s="1"/>
  <c r="G554" i="31"/>
  <c r="G555" i="31" s="1"/>
  <c r="N552" i="31"/>
  <c r="N553" i="31" s="1"/>
  <c r="M550" i="31"/>
  <c r="M551" i="31" s="1"/>
  <c r="M548" i="31"/>
  <c r="M549" i="31" s="1"/>
  <c r="N546" i="31"/>
  <c r="N547" i="31" s="1"/>
  <c r="N544" i="31"/>
  <c r="N545" i="31" s="1"/>
  <c r="N542" i="31"/>
  <c r="N543" i="31" s="1"/>
  <c r="M540" i="31"/>
  <c r="M541" i="31" s="1"/>
  <c r="N538" i="31"/>
  <c r="N539" i="31" s="1"/>
  <c r="O536" i="31"/>
  <c r="O537" i="31" s="1"/>
  <c r="G536" i="31"/>
  <c r="G537" i="31" s="1"/>
  <c r="Q534" i="31"/>
  <c r="Q535" i="31" s="1"/>
  <c r="I534" i="31"/>
  <c r="I535" i="31" s="1"/>
  <c r="P532" i="31"/>
  <c r="H532" i="31"/>
  <c r="H533" i="31" s="1"/>
  <c r="R530" i="31"/>
  <c r="R531" i="31" s="1"/>
  <c r="J530" i="31"/>
  <c r="J531" i="31" s="1"/>
  <c r="R528" i="31"/>
  <c r="R529" i="31" s="1"/>
  <c r="J528" i="31"/>
  <c r="J529" i="31" s="1"/>
  <c r="R526" i="31"/>
  <c r="R527" i="31" s="1"/>
  <c r="J526" i="31"/>
  <c r="J527" i="31" s="1"/>
  <c r="S524" i="31"/>
  <c r="S525" i="31" s="1"/>
  <c r="K524" i="31"/>
  <c r="K525" i="31" s="1"/>
  <c r="T522" i="31"/>
  <c r="T523" i="31" s="1"/>
  <c r="N758" i="31"/>
  <c r="N759" i="31" s="1"/>
  <c r="R658" i="31"/>
  <c r="R659" i="31" s="1"/>
  <c r="J654" i="31"/>
  <c r="J655" i="31" s="1"/>
  <c r="Q648" i="31"/>
  <c r="Q649" i="31" s="1"/>
  <c r="H644" i="31"/>
  <c r="H645" i="31" s="1"/>
  <c r="R638" i="31"/>
  <c r="R639" i="31" s="1"/>
  <c r="L634" i="31"/>
  <c r="L635" i="31" s="1"/>
  <c r="H630" i="31"/>
  <c r="H631" i="31" s="1"/>
  <c r="O624" i="31"/>
  <c r="O625" i="31" s="1"/>
  <c r="L620" i="31"/>
  <c r="L621" i="31" s="1"/>
  <c r="I616" i="31"/>
  <c r="I617" i="31" s="1"/>
  <c r="R610" i="31"/>
  <c r="R611" i="31" s="1"/>
  <c r="N606" i="31"/>
  <c r="N607" i="31" s="1"/>
  <c r="Q600" i="31"/>
  <c r="Q601" i="31" s="1"/>
  <c r="L596" i="31"/>
  <c r="L597" i="31" s="1"/>
  <c r="H592" i="31"/>
  <c r="H593" i="31" s="1"/>
  <c r="M586" i="31"/>
  <c r="M587" i="31" s="1"/>
  <c r="I582" i="31"/>
  <c r="I583" i="31" s="1"/>
  <c r="P576" i="31"/>
  <c r="Q574" i="31"/>
  <c r="Q575" i="31" s="1"/>
  <c r="S572" i="31"/>
  <c r="S573" i="31" s="1"/>
  <c r="T570" i="31"/>
  <c r="T571" i="31" s="1"/>
  <c r="H570" i="31"/>
  <c r="H571" i="31" s="1"/>
  <c r="H568" i="31"/>
  <c r="H569" i="31" s="1"/>
  <c r="I566" i="31"/>
  <c r="I567" i="31" s="1"/>
  <c r="K564" i="31"/>
  <c r="K565" i="31" s="1"/>
  <c r="N562" i="31"/>
  <c r="N563" i="31" s="1"/>
  <c r="R560" i="31"/>
  <c r="R561" i="31" s="1"/>
  <c r="I558" i="31"/>
  <c r="I559" i="31" s="1"/>
  <c r="L556" i="31"/>
  <c r="L557" i="31" s="1"/>
  <c r="P554" i="31"/>
  <c r="S552" i="31"/>
  <c r="S553" i="31" s="1"/>
  <c r="T550" i="31"/>
  <c r="T551" i="31" s="1"/>
  <c r="G550" i="31"/>
  <c r="G551" i="31" s="1"/>
  <c r="K548" i="31"/>
  <c r="K549" i="31" s="1"/>
  <c r="O546" i="31"/>
  <c r="O547" i="31" s="1"/>
  <c r="S544" i="31"/>
  <c r="S545" i="31" s="1"/>
  <c r="H542" i="31"/>
  <c r="H543" i="31" s="1"/>
  <c r="K540" i="31"/>
  <c r="K541" i="31" s="1"/>
  <c r="O538" i="31"/>
  <c r="O539" i="31" s="1"/>
  <c r="T536" i="31"/>
  <c r="T537" i="31" s="1"/>
  <c r="K534" i="31"/>
  <c r="K535" i="31" s="1"/>
  <c r="N532" i="31"/>
  <c r="N533" i="31" s="1"/>
  <c r="S530" i="31"/>
  <c r="S531" i="31" s="1"/>
  <c r="G530" i="31"/>
  <c r="G531" i="31" s="1"/>
  <c r="L528" i="31"/>
  <c r="L529" i="31" s="1"/>
  <c r="Q526" i="31"/>
  <c r="Q527" i="31" s="1"/>
  <c r="G526" i="31"/>
  <c r="G527" i="31" s="1"/>
  <c r="M524" i="31"/>
  <c r="M525" i="31" s="1"/>
  <c r="S522" i="31"/>
  <c r="S523" i="31" s="1"/>
  <c r="K522" i="31"/>
  <c r="K523" i="31" s="1"/>
  <c r="R520" i="31"/>
  <c r="R521" i="31" s="1"/>
  <c r="J520" i="31"/>
  <c r="J521" i="31" s="1"/>
  <c r="S518" i="31"/>
  <c r="S519" i="31" s="1"/>
  <c r="K518" i="31"/>
  <c r="K519" i="31" s="1"/>
  <c r="N516" i="31"/>
  <c r="N517" i="31" s="1"/>
  <c r="S514" i="31"/>
  <c r="S515" i="31" s="1"/>
  <c r="K514" i="31"/>
  <c r="K515" i="31" s="1"/>
  <c r="M512" i="31"/>
  <c r="M513" i="31" s="1"/>
  <c r="P510" i="31"/>
  <c r="H510" i="31"/>
  <c r="H511" i="31" s="1"/>
  <c r="M508" i="31"/>
  <c r="M509" i="31" s="1"/>
  <c r="T752" i="31"/>
  <c r="T753" i="31" s="1"/>
  <c r="M686" i="31"/>
  <c r="M687" i="31" s="1"/>
  <c r="M658" i="31"/>
  <c r="M659" i="31" s="1"/>
  <c r="P652" i="31"/>
  <c r="L648" i="31"/>
  <c r="L649" i="31" s="1"/>
  <c r="T642" i="31"/>
  <c r="T643" i="31" s="1"/>
  <c r="P638" i="31"/>
  <c r="T632" i="31"/>
  <c r="T633" i="31" s="1"/>
  <c r="N628" i="31"/>
  <c r="N629" i="31" s="1"/>
  <c r="M624" i="31"/>
  <c r="M625" i="31" s="1"/>
  <c r="K620" i="31"/>
  <c r="K621" i="31" s="1"/>
  <c r="H616" i="31"/>
  <c r="H617" i="31" s="1"/>
  <c r="K610" i="31"/>
  <c r="K611" i="31" s="1"/>
  <c r="T604" i="31"/>
  <c r="T605" i="31" s="1"/>
  <c r="P600" i="31"/>
  <c r="G596" i="31"/>
  <c r="G597" i="31" s="1"/>
  <c r="Q590" i="31"/>
  <c r="Q591" i="31" s="1"/>
  <c r="J586" i="31"/>
  <c r="J587" i="31" s="1"/>
  <c r="O580" i="31"/>
  <c r="O581" i="31" s="1"/>
  <c r="O576" i="31"/>
  <c r="O577" i="31" s="1"/>
  <c r="P574" i="31"/>
  <c r="R572" i="31"/>
  <c r="R573" i="31" s="1"/>
  <c r="R570" i="31"/>
  <c r="R571" i="31" s="1"/>
  <c r="S568" i="31"/>
  <c r="S569" i="31" s="1"/>
  <c r="G568" i="31"/>
  <c r="G569" i="31" s="1"/>
  <c r="H566" i="31"/>
  <c r="H567" i="31" s="1"/>
  <c r="J564" i="31"/>
  <c r="J565" i="31" s="1"/>
  <c r="L562" i="31"/>
  <c r="L563" i="31" s="1"/>
  <c r="O560" i="31"/>
  <c r="O561" i="31" s="1"/>
  <c r="G738" i="31"/>
  <c r="G739" i="31" s="1"/>
  <c r="J658" i="31"/>
  <c r="J659" i="31" s="1"/>
  <c r="N652" i="31"/>
  <c r="N653" i="31" s="1"/>
  <c r="J648" i="31"/>
  <c r="J649" i="31" s="1"/>
  <c r="N642" i="31"/>
  <c r="N643" i="31" s="1"/>
  <c r="H638" i="31"/>
  <c r="H639" i="31" s="1"/>
  <c r="R632" i="31"/>
  <c r="R633" i="31" s="1"/>
  <c r="M628" i="31"/>
  <c r="M629" i="31" s="1"/>
  <c r="L624" i="31"/>
  <c r="L625" i="31" s="1"/>
  <c r="S618" i="31"/>
  <c r="S619" i="31" s="1"/>
  <c r="N614" i="31"/>
  <c r="N615" i="31" s="1"/>
  <c r="J610" i="31"/>
  <c r="J611" i="31" s="1"/>
  <c r="O604" i="31"/>
  <c r="O605" i="31" s="1"/>
  <c r="K600" i="31"/>
  <c r="K601" i="31" s="1"/>
  <c r="R594" i="31"/>
  <c r="R595" i="31" s="1"/>
  <c r="I590" i="31"/>
  <c r="I591" i="31" s="1"/>
  <c r="S584" i="31"/>
  <c r="S585" i="31" s="1"/>
  <c r="M580" i="31"/>
  <c r="M581" i="31" s="1"/>
  <c r="N576" i="31"/>
  <c r="N577" i="31" s="1"/>
  <c r="N574" i="31"/>
  <c r="N575" i="31" s="1"/>
  <c r="O572" i="31"/>
  <c r="O573" i="31" s="1"/>
  <c r="Q570" i="31"/>
  <c r="Q571" i="31" s="1"/>
  <c r="R568" i="31"/>
  <c r="R569" i="31" s="1"/>
  <c r="T566" i="31"/>
  <c r="T567" i="31" s="1"/>
  <c r="T564" i="31"/>
  <c r="T565" i="31" s="1"/>
  <c r="G564" i="31"/>
  <c r="G565" i="31" s="1"/>
  <c r="K562" i="31"/>
  <c r="K563" i="31" s="1"/>
  <c r="N560" i="31"/>
  <c r="N561" i="31" s="1"/>
  <c r="T558" i="31"/>
  <c r="T559" i="31" s="1"/>
  <c r="H556" i="31"/>
  <c r="H557" i="31" s="1"/>
  <c r="M554" i="31"/>
  <c r="M555" i="31" s="1"/>
  <c r="O552" i="31"/>
  <c r="O553" i="31" s="1"/>
  <c r="R550" i="31"/>
  <c r="R551" i="31" s="1"/>
  <c r="T548" i="31"/>
  <c r="T549" i="31" s="1"/>
  <c r="G548" i="31"/>
  <c r="G549" i="31" s="1"/>
  <c r="L546" i="31"/>
  <c r="L547" i="31" s="1"/>
  <c r="O544" i="31"/>
  <c r="O545" i="31" s="1"/>
  <c r="S542" i="31"/>
  <c r="S543" i="31" s="1"/>
  <c r="T540" i="31"/>
  <c r="T541" i="31" s="1"/>
  <c r="G540" i="31"/>
  <c r="G541" i="31" s="1"/>
  <c r="L538" i="31"/>
  <c r="L539" i="31" s="1"/>
  <c r="P536" i="31"/>
  <c r="H534" i="31"/>
  <c r="H535" i="31" s="1"/>
  <c r="J532" i="31"/>
  <c r="J533" i="31" s="1"/>
  <c r="P530" i="31"/>
  <c r="T528" i="31"/>
  <c r="T529" i="31" s="1"/>
  <c r="I528" i="31"/>
  <c r="I529" i="31" s="1"/>
  <c r="O526" i="31"/>
  <c r="O527" i="31" s="1"/>
  <c r="J524" i="31"/>
  <c r="J525" i="31" s="1"/>
  <c r="Q522" i="31"/>
  <c r="Q523" i="31" s="1"/>
  <c r="I522" i="31"/>
  <c r="I523" i="31" s="1"/>
  <c r="P520" i="31"/>
  <c r="H520" i="31"/>
  <c r="H521" i="31" s="1"/>
  <c r="Q518" i="31"/>
  <c r="Q519" i="31" s="1"/>
  <c r="I518" i="31"/>
  <c r="I519" i="31" s="1"/>
  <c r="T516" i="31"/>
  <c r="T517" i="31" s="1"/>
  <c r="L516" i="31"/>
  <c r="L517" i="31" s="1"/>
  <c r="Q514" i="31"/>
  <c r="Q515" i="31" s="1"/>
  <c r="I514" i="31"/>
  <c r="I515" i="31" s="1"/>
  <c r="S512" i="31"/>
  <c r="S513" i="31" s="1"/>
  <c r="K512" i="31"/>
  <c r="K513" i="31" s="1"/>
  <c r="N510" i="31"/>
  <c r="N511" i="31" s="1"/>
  <c r="S508" i="31"/>
  <c r="S509" i="31" s="1"/>
  <c r="K508" i="31"/>
  <c r="K509" i="31" s="1"/>
  <c r="O506" i="31"/>
  <c r="O507" i="31" s="1"/>
  <c r="G506" i="31"/>
  <c r="G507" i="31" s="1"/>
  <c r="M504" i="31"/>
  <c r="M505" i="31" s="1"/>
  <c r="M502" i="31"/>
  <c r="M503" i="31" s="1"/>
  <c r="O500" i="31"/>
  <c r="O501" i="31" s="1"/>
  <c r="G500" i="31"/>
  <c r="G501" i="31" s="1"/>
  <c r="P498" i="31"/>
  <c r="H498" i="31"/>
  <c r="H499" i="31" s="1"/>
  <c r="P496" i="31"/>
  <c r="H496" i="31"/>
  <c r="H497" i="31" s="1"/>
  <c r="R666" i="31"/>
  <c r="R667" i="31" s="1"/>
  <c r="J656" i="31"/>
  <c r="J657" i="31" s="1"/>
  <c r="T650" i="31"/>
  <c r="T651" i="31" s="1"/>
  <c r="O646" i="31"/>
  <c r="O647" i="31" s="1"/>
  <c r="K642" i="31"/>
  <c r="K643" i="31" s="1"/>
  <c r="N636" i="31"/>
  <c r="N637" i="31" s="1"/>
  <c r="I632" i="31"/>
  <c r="I633" i="31" s="1"/>
  <c r="O622" i="31"/>
  <c r="O623" i="31" s="1"/>
  <c r="M618" i="31"/>
  <c r="M619" i="31" s="1"/>
  <c r="T612" i="31"/>
  <c r="T613" i="31" s="1"/>
  <c r="K608" i="31"/>
  <c r="K609" i="31" s="1"/>
  <c r="G604" i="31"/>
  <c r="G605" i="31" s="1"/>
  <c r="O598" i="31"/>
  <c r="O599" i="31" s="1"/>
  <c r="K594" i="31"/>
  <c r="K595" i="31" s="1"/>
  <c r="O588" i="31"/>
  <c r="O589" i="31" s="1"/>
  <c r="I584" i="31"/>
  <c r="I585" i="31" s="1"/>
  <c r="S578" i="31"/>
  <c r="S579" i="31" s="1"/>
  <c r="J576" i="31"/>
  <c r="J577" i="31" s="1"/>
  <c r="L574" i="31"/>
  <c r="L575" i="31" s="1"/>
  <c r="L572" i="31"/>
  <c r="L573" i="31" s="1"/>
  <c r="M570" i="31"/>
  <c r="M571" i="31" s="1"/>
  <c r="O568" i="31"/>
  <c r="O569" i="31" s="1"/>
  <c r="P566" i="31"/>
  <c r="R564" i="31"/>
  <c r="R565" i="31" s="1"/>
  <c r="K706" i="31"/>
  <c r="K707" i="31" s="1"/>
  <c r="Q664" i="31"/>
  <c r="Q665" i="31" s="1"/>
  <c r="I656" i="31"/>
  <c r="I657" i="31" s="1"/>
  <c r="S650" i="31"/>
  <c r="S651" i="31" s="1"/>
  <c r="H646" i="31"/>
  <c r="H647" i="31" s="1"/>
  <c r="Q640" i="31"/>
  <c r="Q641" i="31" s="1"/>
  <c r="M636" i="31"/>
  <c r="M637" i="31" s="1"/>
  <c r="R630" i="31"/>
  <c r="R631" i="31" s="1"/>
  <c r="P626" i="31"/>
  <c r="L622" i="31"/>
  <c r="L623" i="31" s="1"/>
  <c r="S616" i="31"/>
  <c r="S617" i="31" s="1"/>
  <c r="O612" i="31"/>
  <c r="O613" i="31" s="1"/>
  <c r="I608" i="31"/>
  <c r="I609" i="31" s="1"/>
  <c r="S602" i="31"/>
  <c r="S603" i="31" s="1"/>
  <c r="I598" i="31"/>
  <c r="I599" i="31" s="1"/>
  <c r="Q592" i="31"/>
  <c r="Q593" i="31" s="1"/>
  <c r="M588" i="31"/>
  <c r="M589" i="31" s="1"/>
  <c r="H584" i="31"/>
  <c r="H585" i="31" s="1"/>
  <c r="R578" i="31"/>
  <c r="R579" i="31" s="1"/>
  <c r="H576" i="31"/>
  <c r="H577" i="31" s="1"/>
  <c r="I574" i="31"/>
  <c r="I575" i="31" s="1"/>
  <c r="K572" i="31"/>
  <c r="K573" i="31" s="1"/>
  <c r="L570" i="31"/>
  <c r="L571" i="31" s="1"/>
  <c r="N568" i="31"/>
  <c r="N569" i="31" s="1"/>
  <c r="N566" i="31"/>
  <c r="N567" i="31" s="1"/>
  <c r="O564" i="31"/>
  <c r="O565" i="31" s="1"/>
  <c r="S562" i="31"/>
  <c r="S563" i="31" s="1"/>
  <c r="J560" i="31"/>
  <c r="J561" i="31" s="1"/>
  <c r="N558" i="31"/>
  <c r="N559" i="31" s="1"/>
  <c r="P556" i="31"/>
  <c r="H554" i="31"/>
  <c r="H555" i="31" s="1"/>
  <c r="K552" i="31"/>
  <c r="K553" i="31" s="1"/>
  <c r="L550" i="31"/>
  <c r="L551" i="31" s="1"/>
  <c r="O548" i="31"/>
  <c r="O549" i="31" s="1"/>
  <c r="T546" i="31"/>
  <c r="T547" i="31" s="1"/>
  <c r="G546" i="31"/>
  <c r="G547" i="31" s="1"/>
  <c r="K544" i="31"/>
  <c r="K545" i="31" s="1"/>
  <c r="M542" i="31"/>
  <c r="M543" i="31" s="1"/>
  <c r="O540" i="31"/>
  <c r="O541" i="31" s="1"/>
  <c r="T538" i="31"/>
  <c r="T539" i="31" s="1"/>
  <c r="G538" i="31"/>
  <c r="G539" i="31" s="1"/>
  <c r="L536" i="31"/>
  <c r="L537" i="31" s="1"/>
  <c r="P534" i="31"/>
  <c r="R532" i="31"/>
  <c r="R533" i="31" s="1"/>
  <c r="K530" i="31"/>
  <c r="K531" i="31" s="1"/>
  <c r="P528" i="31"/>
  <c r="K526" i="31"/>
  <c r="K527" i="31" s="1"/>
  <c r="Q524" i="31"/>
  <c r="Q525" i="31" s="1"/>
  <c r="G524" i="31"/>
  <c r="G525" i="31" s="1"/>
  <c r="N522" i="31"/>
  <c r="N523" i="31" s="1"/>
  <c r="M520" i="31"/>
  <c r="M521" i="31" s="1"/>
  <c r="N518" i="31"/>
  <c r="N519" i="31" s="1"/>
  <c r="Q516" i="31"/>
  <c r="Q517" i="31" s="1"/>
  <c r="I516" i="31"/>
  <c r="I517" i="31" s="1"/>
  <c r="N514" i="31"/>
  <c r="N515" i="31" s="1"/>
  <c r="P512" i="31"/>
  <c r="H512" i="31"/>
  <c r="H513" i="31" s="1"/>
  <c r="S510" i="31"/>
  <c r="S511" i="31" s="1"/>
  <c r="K510" i="31"/>
  <c r="K511" i="31" s="1"/>
  <c r="P508" i="31"/>
  <c r="Q702" i="31"/>
  <c r="Q703" i="31" s="1"/>
  <c r="P654" i="31"/>
  <c r="K650" i="31"/>
  <c r="K651" i="31" s="1"/>
  <c r="G646" i="31"/>
  <c r="G647" i="31" s="1"/>
  <c r="L640" i="31"/>
  <c r="L641" i="31" s="1"/>
  <c r="H636" i="31"/>
  <c r="H637" i="31" s="1"/>
  <c r="O630" i="31"/>
  <c r="O631" i="31" s="1"/>
  <c r="H626" i="31"/>
  <c r="H627" i="31" s="1"/>
  <c r="G622" i="31"/>
  <c r="G623" i="31" s="1"/>
  <c r="Q616" i="31"/>
  <c r="Q617" i="31" s="1"/>
  <c r="M612" i="31"/>
  <c r="M613" i="31" s="1"/>
  <c r="Q606" i="31"/>
  <c r="Q607" i="31" s="1"/>
  <c r="K602" i="31"/>
  <c r="K603" i="31" s="1"/>
  <c r="G598" i="31"/>
  <c r="G599" i="31" s="1"/>
  <c r="P592" i="31"/>
  <c r="L588" i="31"/>
  <c r="L589" i="31" s="1"/>
  <c r="O582" i="31"/>
  <c r="O583" i="31" s="1"/>
  <c r="J578" i="31"/>
  <c r="J579" i="31" s="1"/>
  <c r="G576" i="31"/>
  <c r="G577" i="31" s="1"/>
  <c r="H574" i="31"/>
  <c r="H575" i="31" s="1"/>
  <c r="J572" i="31"/>
  <c r="J573" i="31" s="1"/>
  <c r="J570" i="31"/>
  <c r="J571" i="31" s="1"/>
  <c r="K568" i="31"/>
  <c r="K569" i="31" s="1"/>
  <c r="M566" i="31"/>
  <c r="M567" i="31" s="1"/>
  <c r="N564" i="31"/>
  <c r="N565" i="31" s="1"/>
  <c r="R562" i="31"/>
  <c r="R563" i="31" s="1"/>
  <c r="T560" i="31"/>
  <c r="T561" i="31" s="1"/>
  <c r="G560" i="31"/>
  <c r="G561" i="31" s="1"/>
  <c r="M558" i="31"/>
  <c r="M559" i="31" s="1"/>
  <c r="O556" i="31"/>
  <c r="O557" i="31" s="1"/>
  <c r="T554" i="31"/>
  <c r="T555" i="31" s="1"/>
  <c r="H552" i="31"/>
  <c r="H553" i="31" s="1"/>
  <c r="K550" i="31"/>
  <c r="K551" i="31" s="1"/>
  <c r="N548" i="31"/>
  <c r="N549" i="31" s="1"/>
  <c r="S546" i="31"/>
  <c r="S547" i="31" s="1"/>
  <c r="H544" i="31"/>
  <c r="H545" i="31" s="1"/>
  <c r="L542" i="31"/>
  <c r="L543" i="31" s="1"/>
  <c r="N540" i="31"/>
  <c r="N541" i="31" s="1"/>
  <c r="S538" i="31"/>
  <c r="S539" i="31" s="1"/>
  <c r="I536" i="31"/>
  <c r="I537" i="31" s="1"/>
  <c r="O534" i="31"/>
  <c r="O535" i="31" s="1"/>
  <c r="Q532" i="31"/>
  <c r="Q533" i="31" s="1"/>
  <c r="I530" i="31"/>
  <c r="I531" i="31" s="1"/>
  <c r="O528" i="31"/>
  <c r="O529" i="31" s="1"/>
  <c r="T526" i="31"/>
  <c r="T527" i="31" s="1"/>
  <c r="I526" i="31"/>
  <c r="I527" i="31" s="1"/>
  <c r="P524" i="31"/>
  <c r="M522" i="31"/>
  <c r="M523" i="31" s="1"/>
  <c r="T520" i="31"/>
  <c r="T521" i="31" s="1"/>
  <c r="L520" i="31"/>
  <c r="L521" i="31" s="1"/>
  <c r="M518" i="31"/>
  <c r="M519" i="31" s="1"/>
  <c r="P516" i="31"/>
  <c r="H516" i="31"/>
  <c r="H517" i="31" s="1"/>
  <c r="M514" i="31"/>
  <c r="M515" i="31" s="1"/>
  <c r="O512" i="31"/>
  <c r="O513" i="31" s="1"/>
  <c r="G512" i="31"/>
  <c r="G513" i="31" s="1"/>
  <c r="R510" i="31"/>
  <c r="R511" i="31" s="1"/>
  <c r="J510" i="31"/>
  <c r="J511" i="31" s="1"/>
  <c r="O508" i="31"/>
  <c r="O509" i="31" s="1"/>
  <c r="G508" i="31"/>
  <c r="G509" i="31" s="1"/>
  <c r="S506" i="31"/>
  <c r="S507" i="31" s="1"/>
  <c r="K506" i="31"/>
  <c r="K507" i="31" s="1"/>
  <c r="Q504" i="31"/>
  <c r="Q505" i="31" s="1"/>
  <c r="I504" i="31"/>
  <c r="I505" i="31" s="1"/>
  <c r="Q502" i="31"/>
  <c r="Q503" i="31" s="1"/>
  <c r="I502" i="31"/>
  <c r="I503" i="31" s="1"/>
  <c r="S500" i="31"/>
  <c r="S501" i="31" s="1"/>
  <c r="K500" i="31"/>
  <c r="K501" i="31" s="1"/>
  <c r="T498" i="31"/>
  <c r="T499" i="31" s="1"/>
  <c r="L498" i="31"/>
  <c r="L499" i="31" s="1"/>
  <c r="T496" i="31"/>
  <c r="T497" i="31" s="1"/>
  <c r="L496" i="31"/>
  <c r="L497" i="31" s="1"/>
  <c r="I730" i="31"/>
  <c r="I731" i="31" s="1"/>
  <c r="P646" i="31"/>
  <c r="S608" i="31"/>
  <c r="S609" i="31" s="1"/>
  <c r="G590" i="31"/>
  <c r="G591" i="31" s="1"/>
  <c r="M574" i="31"/>
  <c r="M575" i="31" s="1"/>
  <c r="Q566" i="31"/>
  <c r="Q567" i="31" s="1"/>
  <c r="G562" i="31"/>
  <c r="G563" i="31" s="1"/>
  <c r="H558" i="31"/>
  <c r="H559" i="31" s="1"/>
  <c r="N554" i="31"/>
  <c r="N555" i="31" s="1"/>
  <c r="S550" i="31"/>
  <c r="S551" i="31" s="1"/>
  <c r="J548" i="31"/>
  <c r="J549" i="31" s="1"/>
  <c r="P544" i="31"/>
  <c r="G542" i="31"/>
  <c r="G543" i="31" s="1"/>
  <c r="M538" i="31"/>
  <c r="M539" i="31" s="1"/>
  <c r="M532" i="31"/>
  <c r="M533" i="31" s="1"/>
  <c r="P526" i="31"/>
  <c r="L524" i="31"/>
  <c r="L525" i="31" s="1"/>
  <c r="J522" i="31"/>
  <c r="J523" i="31" s="1"/>
  <c r="I520" i="31"/>
  <c r="I521" i="31" s="1"/>
  <c r="J518" i="31"/>
  <c r="J519" i="31" s="1"/>
  <c r="M516" i="31"/>
  <c r="M517" i="31" s="1"/>
  <c r="R514" i="31"/>
  <c r="R515" i="31" s="1"/>
  <c r="T512" i="31"/>
  <c r="T513" i="31" s="1"/>
  <c r="G510" i="31"/>
  <c r="G511" i="31" s="1"/>
  <c r="L508" i="31"/>
  <c r="L509" i="31" s="1"/>
  <c r="J506" i="31"/>
  <c r="J507" i="31" s="1"/>
  <c r="K504" i="31"/>
  <c r="K505" i="31" s="1"/>
  <c r="P502" i="31"/>
  <c r="M500" i="31"/>
  <c r="M501" i="31" s="1"/>
  <c r="S498" i="31"/>
  <c r="S499" i="31" s="1"/>
  <c r="I498" i="31"/>
  <c r="I499" i="31" s="1"/>
  <c r="N496" i="31"/>
  <c r="N497" i="31" s="1"/>
  <c r="T494" i="31"/>
  <c r="T495" i="31" s="1"/>
  <c r="L494" i="31"/>
  <c r="L495" i="31" s="1"/>
  <c r="M492" i="31"/>
  <c r="M493" i="31" s="1"/>
  <c r="N490" i="31"/>
  <c r="N491" i="31" s="1"/>
  <c r="N488" i="31"/>
  <c r="N489" i="31" s="1"/>
  <c r="O486" i="31"/>
  <c r="O487" i="31" s="1"/>
  <c r="G486" i="31"/>
  <c r="G487" i="31" s="1"/>
  <c r="P484" i="31"/>
  <c r="H484" i="31"/>
  <c r="H485" i="31" s="1"/>
  <c r="Q482" i="31"/>
  <c r="Q483" i="31" s="1"/>
  <c r="I482" i="31"/>
  <c r="I483" i="31" s="1"/>
  <c r="H696" i="31"/>
  <c r="H697" i="31" s="1"/>
  <c r="P644" i="31"/>
  <c r="O606" i="31"/>
  <c r="O607" i="31" s="1"/>
  <c r="R586" i="31"/>
  <c r="R587" i="31" s="1"/>
  <c r="T572" i="31"/>
  <c r="T573" i="31" s="1"/>
  <c r="L566" i="31"/>
  <c r="L567" i="31" s="1"/>
  <c r="S560" i="31"/>
  <c r="S561" i="31" s="1"/>
  <c r="T556" i="31"/>
  <c r="T557" i="31" s="1"/>
  <c r="L554" i="31"/>
  <c r="L555" i="31" s="1"/>
  <c r="O550" i="31"/>
  <c r="O551" i="31" s="1"/>
  <c r="M544" i="31"/>
  <c r="M545" i="31" s="1"/>
  <c r="S540" i="31"/>
  <c r="S541" i="31" s="1"/>
  <c r="K538" i="31"/>
  <c r="K539" i="31" s="1"/>
  <c r="S534" i="31"/>
  <c r="S535" i="31" s="1"/>
  <c r="I532" i="31"/>
  <c r="I533" i="31" s="1"/>
  <c r="S528" i="31"/>
  <c r="S529" i="31" s="1"/>
  <c r="N526" i="31"/>
  <c r="N527" i="31" s="1"/>
  <c r="I524" i="31"/>
  <c r="I525" i="31" s="1"/>
  <c r="H522" i="31"/>
  <c r="H523" i="31" s="1"/>
  <c r="G520" i="31"/>
  <c r="G521" i="31" s="1"/>
  <c r="H518" i="31"/>
  <c r="H519" i="31" s="1"/>
  <c r="K516" i="31"/>
  <c r="K517" i="31" s="1"/>
  <c r="P514" i="31"/>
  <c r="R512" i="31"/>
  <c r="R513" i="31" s="1"/>
  <c r="J508" i="31"/>
  <c r="J509" i="31" s="1"/>
  <c r="T506" i="31"/>
  <c r="T507" i="31" s="1"/>
  <c r="I506" i="31"/>
  <c r="I507" i="31" s="1"/>
  <c r="T504" i="31"/>
  <c r="T505" i="31" s="1"/>
  <c r="J504" i="31"/>
  <c r="J505" i="31" s="1"/>
  <c r="O502" i="31"/>
  <c r="O503" i="31" s="1"/>
  <c r="L500" i="31"/>
  <c r="L501" i="31" s="1"/>
  <c r="R498" i="31"/>
  <c r="R499" i="31" s="1"/>
  <c r="G498" i="31"/>
  <c r="G499" i="31" s="1"/>
  <c r="M496" i="31"/>
  <c r="M497" i="31" s="1"/>
  <c r="S494" i="31"/>
  <c r="S495" i="31" s="1"/>
  <c r="K494" i="31"/>
  <c r="K495" i="31" s="1"/>
  <c r="T492" i="31"/>
  <c r="T493" i="31" s="1"/>
  <c r="L492" i="31"/>
  <c r="L493" i="31" s="1"/>
  <c r="M490" i="31"/>
  <c r="M491" i="31" s="1"/>
  <c r="M488" i="31"/>
  <c r="M489" i="31" s="1"/>
  <c r="N486" i="31"/>
  <c r="N487" i="31" s="1"/>
  <c r="O484" i="31"/>
  <c r="O485" i="31" s="1"/>
  <c r="G484" i="31"/>
  <c r="G485" i="31" s="1"/>
  <c r="P482" i="31"/>
  <c r="H482" i="31"/>
  <c r="H483" i="31" s="1"/>
  <c r="P480" i="31"/>
  <c r="H480" i="31"/>
  <c r="H481" i="31" s="1"/>
  <c r="Q478" i="31"/>
  <c r="Q479" i="31" s="1"/>
  <c r="I478" i="31"/>
  <c r="I479" i="31" s="1"/>
  <c r="R476" i="31"/>
  <c r="R477" i="31" s="1"/>
  <c r="J476" i="31"/>
  <c r="J477" i="31" s="1"/>
  <c r="S474" i="31"/>
  <c r="S475" i="31" s="1"/>
  <c r="K474" i="31"/>
  <c r="K475" i="31" s="1"/>
  <c r="S472" i="31"/>
  <c r="S473" i="31" s="1"/>
  <c r="K472" i="31"/>
  <c r="K473" i="31" s="1"/>
  <c r="T470" i="31"/>
  <c r="T471" i="31" s="1"/>
  <c r="L470" i="31"/>
  <c r="L471" i="31" s="1"/>
  <c r="M468" i="31"/>
  <c r="M469" i="31" s="1"/>
  <c r="N466" i="31"/>
  <c r="N467" i="31" s="1"/>
  <c r="N464" i="31"/>
  <c r="N465" i="31" s="1"/>
  <c r="O462" i="31"/>
  <c r="O463" i="31" s="1"/>
  <c r="G462" i="31"/>
  <c r="G463" i="31" s="1"/>
  <c r="P460" i="31"/>
  <c r="H460" i="31"/>
  <c r="H461" i="31" s="1"/>
  <c r="R458" i="31"/>
  <c r="R459" i="31" s="1"/>
  <c r="J458" i="31"/>
  <c r="J459" i="31" s="1"/>
  <c r="T456" i="31"/>
  <c r="T457" i="31" s="1"/>
  <c r="L456" i="31"/>
  <c r="L457" i="31" s="1"/>
  <c r="N454" i="31"/>
  <c r="N455" i="31" s="1"/>
  <c r="O452" i="31"/>
  <c r="O453" i="31" s="1"/>
  <c r="G452" i="31"/>
  <c r="G453" i="31" s="1"/>
  <c r="Q450" i="31"/>
  <c r="Q451" i="31" s="1"/>
  <c r="I450" i="31"/>
  <c r="I451" i="31" s="1"/>
  <c r="S448" i="31"/>
  <c r="S449" i="31" s="1"/>
  <c r="K448" i="31"/>
  <c r="K449" i="31" s="1"/>
  <c r="R446" i="31"/>
  <c r="R447" i="31" s="1"/>
  <c r="J446" i="31"/>
  <c r="J447" i="31" s="1"/>
  <c r="M444" i="31"/>
  <c r="M445" i="31" s="1"/>
  <c r="P442" i="31"/>
  <c r="H442" i="31"/>
  <c r="H443" i="31" s="1"/>
  <c r="R440" i="31"/>
  <c r="R441" i="31" s="1"/>
  <c r="J440" i="31"/>
  <c r="J441" i="31" s="1"/>
  <c r="Q438" i="31"/>
  <c r="Q439" i="31" s="1"/>
  <c r="I438" i="31"/>
  <c r="I439" i="31" s="1"/>
  <c r="T436" i="31"/>
  <c r="T437" i="31" s="1"/>
  <c r="L436" i="31"/>
  <c r="L437" i="31" s="1"/>
  <c r="J674" i="31"/>
  <c r="J675" i="31" s="1"/>
  <c r="L642" i="31"/>
  <c r="L643" i="31" s="1"/>
  <c r="T622" i="31"/>
  <c r="T623" i="31" s="1"/>
  <c r="L604" i="31"/>
  <c r="L605" i="31" s="1"/>
  <c r="Q584" i="31"/>
  <c r="Q585" i="31" s="1"/>
  <c r="N572" i="31"/>
  <c r="N573" i="31" s="1"/>
  <c r="S564" i="31"/>
  <c r="S565" i="31" s="1"/>
  <c r="L560" i="31"/>
  <c r="L561" i="31" s="1"/>
  <c r="S556" i="31"/>
  <c r="S557" i="31" s="1"/>
  <c r="I554" i="31"/>
  <c r="I555" i="31" s="1"/>
  <c r="N550" i="31"/>
  <c r="N551" i="31" s="1"/>
  <c r="L544" i="31"/>
  <c r="L545" i="31" s="1"/>
  <c r="R540" i="31"/>
  <c r="R541" i="31" s="1"/>
  <c r="H538" i="31"/>
  <c r="H539" i="31" s="1"/>
  <c r="R534" i="31"/>
  <c r="R535" i="31" s="1"/>
  <c r="G532" i="31"/>
  <c r="G533" i="31" s="1"/>
  <c r="Q528" i="31"/>
  <c r="Q529" i="31" s="1"/>
  <c r="L526" i="31"/>
  <c r="L527" i="31" s="1"/>
  <c r="H524" i="31"/>
  <c r="H525" i="31" s="1"/>
  <c r="G522" i="31"/>
  <c r="G523" i="31" s="1"/>
  <c r="G518" i="31"/>
  <c r="G519" i="31" s="1"/>
  <c r="J516" i="31"/>
  <c r="J517" i="31" s="1"/>
  <c r="O514" i="31"/>
  <c r="O515" i="31" s="1"/>
  <c r="Q512" i="31"/>
  <c r="Q513" i="31" s="1"/>
  <c r="T510" i="31"/>
  <c r="T511" i="31" s="1"/>
  <c r="I508" i="31"/>
  <c r="I509" i="31" s="1"/>
  <c r="R506" i="31"/>
  <c r="R507" i="31" s="1"/>
  <c r="H506" i="31"/>
  <c r="H507" i="31" s="1"/>
  <c r="S504" i="31"/>
  <c r="S505" i="31" s="1"/>
  <c r="H504" i="31"/>
  <c r="H505" i="31" s="1"/>
  <c r="N502" i="31"/>
  <c r="N503" i="31" s="1"/>
  <c r="J500" i="31"/>
  <c r="J501" i="31" s="1"/>
  <c r="Q498" i="31"/>
  <c r="Q499" i="31" s="1"/>
  <c r="K496" i="31"/>
  <c r="K497" i="31" s="1"/>
  <c r="R494" i="31"/>
  <c r="R495" i="31" s="1"/>
  <c r="J494" i="31"/>
  <c r="J495" i="31" s="1"/>
  <c r="S492" i="31"/>
  <c r="S493" i="31" s="1"/>
  <c r="K492" i="31"/>
  <c r="K493" i="31" s="1"/>
  <c r="T490" i="31"/>
  <c r="T491" i="31" s="1"/>
  <c r="L490" i="31"/>
  <c r="L491" i="31" s="1"/>
  <c r="T488" i="31"/>
  <c r="T489" i="31" s="1"/>
  <c r="L488" i="31"/>
  <c r="L489" i="31" s="1"/>
  <c r="M486" i="31"/>
  <c r="M487" i="31" s="1"/>
  <c r="N484" i="31"/>
  <c r="N485" i="31" s="1"/>
  <c r="O482" i="31"/>
  <c r="O483" i="31" s="1"/>
  <c r="G482" i="31"/>
  <c r="G483" i="31" s="1"/>
  <c r="O480" i="31"/>
  <c r="O481" i="31" s="1"/>
  <c r="G480" i="31"/>
  <c r="G481" i="31" s="1"/>
  <c r="P478" i="31"/>
  <c r="H478" i="31"/>
  <c r="H479" i="31" s="1"/>
  <c r="Q476" i="31"/>
  <c r="Q477" i="31" s="1"/>
  <c r="I476" i="31"/>
  <c r="I477" i="31" s="1"/>
  <c r="R474" i="31"/>
  <c r="R475" i="31" s="1"/>
  <c r="J474" i="31"/>
  <c r="J475" i="31" s="1"/>
  <c r="R472" i="31"/>
  <c r="R473" i="31" s="1"/>
  <c r="J472" i="31"/>
  <c r="J473" i="31" s="1"/>
  <c r="S470" i="31"/>
  <c r="S471" i="31" s="1"/>
  <c r="K470" i="31"/>
  <c r="K471" i="31" s="1"/>
  <c r="T468" i="31"/>
  <c r="T469" i="31" s="1"/>
  <c r="L468" i="31"/>
  <c r="L469" i="31" s="1"/>
  <c r="M466" i="31"/>
  <c r="M467" i="31" s="1"/>
  <c r="M464" i="31"/>
  <c r="M465" i="31" s="1"/>
  <c r="N462" i="31"/>
  <c r="N463" i="31" s="1"/>
  <c r="O460" i="31"/>
  <c r="O461" i="31" s="1"/>
  <c r="G460" i="31"/>
  <c r="G461" i="31" s="1"/>
  <c r="Q458" i="31"/>
  <c r="Q459" i="31" s="1"/>
  <c r="I458" i="31"/>
  <c r="I459" i="31" s="1"/>
  <c r="S456" i="31"/>
  <c r="S457" i="31" s="1"/>
  <c r="K456" i="31"/>
  <c r="K457" i="31" s="1"/>
  <c r="M454" i="31"/>
  <c r="M455" i="31" s="1"/>
  <c r="N452" i="31"/>
  <c r="N453" i="31" s="1"/>
  <c r="P450" i="31"/>
  <c r="H450" i="31"/>
  <c r="H451" i="31" s="1"/>
  <c r="R448" i="31"/>
  <c r="R449" i="31" s="1"/>
  <c r="J448" i="31"/>
  <c r="J449" i="31" s="1"/>
  <c r="Q446" i="31"/>
  <c r="Q447" i="31" s="1"/>
  <c r="I446" i="31"/>
  <c r="I447" i="31" s="1"/>
  <c r="T444" i="31"/>
  <c r="T445" i="31" s="1"/>
  <c r="L444" i="31"/>
  <c r="L445" i="31" s="1"/>
  <c r="O442" i="31"/>
  <c r="O443" i="31" s="1"/>
  <c r="G442" i="31"/>
  <c r="G443" i="31" s="1"/>
  <c r="Q440" i="31"/>
  <c r="Q441" i="31" s="1"/>
  <c r="I440" i="31"/>
  <c r="I441" i="31" s="1"/>
  <c r="P438" i="31"/>
  <c r="H438" i="31"/>
  <c r="H439" i="31" s="1"/>
  <c r="S436" i="31"/>
  <c r="S437" i="31" s="1"/>
  <c r="K436" i="31"/>
  <c r="K437" i="31" s="1"/>
  <c r="N434" i="31"/>
  <c r="N435" i="31" s="1"/>
  <c r="Q432" i="31"/>
  <c r="Q433" i="31" s="1"/>
  <c r="I432" i="31"/>
  <c r="I433" i="31" s="1"/>
  <c r="T430" i="31"/>
  <c r="T431" i="31" s="1"/>
  <c r="L430" i="31"/>
  <c r="L431" i="31" s="1"/>
  <c r="O428" i="31"/>
  <c r="O429" i="31" s="1"/>
  <c r="G428" i="31"/>
  <c r="G429" i="31" s="1"/>
  <c r="P426" i="31"/>
  <c r="H426" i="31"/>
  <c r="H427" i="31" s="1"/>
  <c r="S424" i="31"/>
  <c r="S425" i="31" s="1"/>
  <c r="K424" i="31"/>
  <c r="K425" i="31" s="1"/>
  <c r="S422" i="31"/>
  <c r="S423" i="31" s="1"/>
  <c r="K422" i="31"/>
  <c r="K423" i="31" s="1"/>
  <c r="R420" i="31"/>
  <c r="R421" i="31" s="1"/>
  <c r="J420" i="31"/>
  <c r="J421" i="31" s="1"/>
  <c r="Q418" i="31"/>
  <c r="Q419" i="31" s="1"/>
  <c r="I418" i="31"/>
  <c r="I419" i="31" s="1"/>
  <c r="P416" i="31"/>
  <c r="H416" i="31"/>
  <c r="H417" i="31" s="1"/>
  <c r="O414" i="31"/>
  <c r="O415" i="31" s="1"/>
  <c r="G414" i="31"/>
  <c r="G415" i="31" s="1"/>
  <c r="N412" i="31"/>
  <c r="N413" i="31" s="1"/>
  <c r="R656" i="31"/>
  <c r="R657" i="31" s="1"/>
  <c r="G638" i="31"/>
  <c r="G639" i="31" s="1"/>
  <c r="R618" i="31"/>
  <c r="R619" i="31" s="1"/>
  <c r="Q598" i="31"/>
  <c r="Q599" i="31" s="1"/>
  <c r="G580" i="31"/>
  <c r="G581" i="31" s="1"/>
  <c r="P570" i="31"/>
  <c r="K556" i="31"/>
  <c r="K557" i="31" s="1"/>
  <c r="P552" i="31"/>
  <c r="M546" i="31"/>
  <c r="M547" i="31" s="1"/>
  <c r="T542" i="31"/>
  <c r="T543" i="31" s="1"/>
  <c r="J540" i="31"/>
  <c r="J541" i="31" s="1"/>
  <c r="Q536" i="31"/>
  <c r="Q537" i="31" s="1"/>
  <c r="J534" i="31"/>
  <c r="J535" i="31" s="1"/>
  <c r="Q530" i="31"/>
  <c r="Q531" i="31" s="1"/>
  <c r="K528" i="31"/>
  <c r="K529" i="31" s="1"/>
  <c r="R522" i="31"/>
  <c r="R523" i="31" s="1"/>
  <c r="Q520" i="31"/>
  <c r="Q521" i="31" s="1"/>
  <c r="R518" i="31"/>
  <c r="R519" i="31" s="1"/>
  <c r="J514" i="31"/>
  <c r="J515" i="31" s="1"/>
  <c r="L512" i="31"/>
  <c r="L513" i="31" s="1"/>
  <c r="O510" i="31"/>
  <c r="O511" i="31" s="1"/>
  <c r="T508" i="31"/>
  <c r="T509" i="31" s="1"/>
  <c r="P506" i="31"/>
  <c r="P504" i="31"/>
  <c r="K502" i="31"/>
  <c r="K503" i="31" s="1"/>
  <c r="R500" i="31"/>
  <c r="R501" i="31" s="1"/>
  <c r="H500" i="31"/>
  <c r="H501" i="31" s="1"/>
  <c r="N498" i="31"/>
  <c r="N499" i="31" s="1"/>
  <c r="S496" i="31"/>
  <c r="S497" i="31" s="1"/>
  <c r="I496" i="31"/>
  <c r="I497" i="31" s="1"/>
  <c r="P494" i="31"/>
  <c r="H494" i="31"/>
  <c r="H495" i="31" s="1"/>
  <c r="Q492" i="31"/>
  <c r="Q493" i="31" s="1"/>
  <c r="I492" i="31"/>
  <c r="I493" i="31" s="1"/>
  <c r="R490" i="31"/>
  <c r="R491" i="31" s="1"/>
  <c r="J490" i="31"/>
  <c r="J491" i="31" s="1"/>
  <c r="R488" i="31"/>
  <c r="R489" i="31" s="1"/>
  <c r="J488" i="31"/>
  <c r="J489" i="31" s="1"/>
  <c r="S486" i="31"/>
  <c r="S487" i="31" s="1"/>
  <c r="K486" i="31"/>
  <c r="K487" i="31" s="1"/>
  <c r="T484" i="31"/>
  <c r="T485" i="31" s="1"/>
  <c r="L484" i="31"/>
  <c r="L485" i="31" s="1"/>
  <c r="M482" i="31"/>
  <c r="M483" i="31" s="1"/>
  <c r="O654" i="31"/>
  <c r="O655" i="31" s="1"/>
  <c r="N634" i="31"/>
  <c r="N635" i="31" s="1"/>
  <c r="K616" i="31"/>
  <c r="K617" i="31" s="1"/>
  <c r="T596" i="31"/>
  <c r="T597" i="31" s="1"/>
  <c r="S576" i="31"/>
  <c r="S577" i="31" s="1"/>
  <c r="I570" i="31"/>
  <c r="I571" i="31" s="1"/>
  <c r="T562" i="31"/>
  <c r="T563" i="31" s="1"/>
  <c r="Q558" i="31"/>
  <c r="Q559" i="31" s="1"/>
  <c r="G556" i="31"/>
  <c r="G557" i="31" s="1"/>
  <c r="M552" i="31"/>
  <c r="M553" i="31" s="1"/>
  <c r="S548" i="31"/>
  <c r="S549" i="31" s="1"/>
  <c r="K546" i="31"/>
  <c r="K547" i="31" s="1"/>
  <c r="P542" i="31"/>
  <c r="N536" i="31"/>
  <c r="N537" i="31" s="1"/>
  <c r="G534" i="31"/>
  <c r="G535" i="31" s="1"/>
  <c r="O530" i="31"/>
  <c r="O531" i="31" s="1"/>
  <c r="H528" i="31"/>
  <c r="H529" i="31" s="1"/>
  <c r="T524" i="31"/>
  <c r="T525" i="31" s="1"/>
  <c r="P522" i="31"/>
  <c r="O520" i="31"/>
  <c r="O521" i="31" s="1"/>
  <c r="P518" i="31"/>
  <c r="S516" i="31"/>
  <c r="S517" i="31" s="1"/>
  <c r="H514" i="31"/>
  <c r="H515" i="31" s="1"/>
  <c r="J512" i="31"/>
  <c r="J513" i="31" s="1"/>
  <c r="M510" i="31"/>
  <c r="M511" i="31" s="1"/>
  <c r="R508" i="31"/>
  <c r="R509" i="31" s="1"/>
  <c r="N506" i="31"/>
  <c r="N507" i="31" s="1"/>
  <c r="O504" i="31"/>
  <c r="O505" i="31" s="1"/>
  <c r="T502" i="31"/>
  <c r="T503" i="31" s="1"/>
  <c r="J502" i="31"/>
  <c r="J503" i="31" s="1"/>
  <c r="Q500" i="31"/>
  <c r="Q501" i="31" s="1"/>
  <c r="M498" i="31"/>
  <c r="M499" i="31" s="1"/>
  <c r="R496" i="31"/>
  <c r="R497" i="31" s="1"/>
  <c r="G496" i="31"/>
  <c r="G497" i="31" s="1"/>
  <c r="O494" i="31"/>
  <c r="O495" i="31" s="1"/>
  <c r="G494" i="31"/>
  <c r="G495" i="31" s="1"/>
  <c r="P492" i="31"/>
  <c r="H492" i="31"/>
  <c r="H493" i="31" s="1"/>
  <c r="Q490" i="31"/>
  <c r="Q491" i="31" s="1"/>
  <c r="I490" i="31"/>
  <c r="I491" i="31" s="1"/>
  <c r="Q488" i="31"/>
  <c r="Q489" i="31" s="1"/>
  <c r="I488" i="31"/>
  <c r="I489" i="31" s="1"/>
  <c r="R486" i="31"/>
  <c r="R487" i="31" s="1"/>
  <c r="J486" i="31"/>
  <c r="J487" i="31" s="1"/>
  <c r="S484" i="31"/>
  <c r="S485" i="31" s="1"/>
  <c r="K484" i="31"/>
  <c r="K485" i="31" s="1"/>
  <c r="T482" i="31"/>
  <c r="T483" i="31" s="1"/>
  <c r="L482" i="31"/>
  <c r="L483" i="31" s="1"/>
  <c r="T480" i="31"/>
  <c r="T481" i="31" s="1"/>
  <c r="L480" i="31"/>
  <c r="L481" i="31" s="1"/>
  <c r="M478" i="31"/>
  <c r="M479" i="31" s="1"/>
  <c r="N476" i="31"/>
  <c r="N477" i="31" s="1"/>
  <c r="O474" i="31"/>
  <c r="O475" i="31" s="1"/>
  <c r="G474" i="31"/>
  <c r="G475" i="31" s="1"/>
  <c r="O472" i="31"/>
  <c r="O473" i="31" s="1"/>
  <c r="G472" i="31"/>
  <c r="G473" i="31" s="1"/>
  <c r="P470" i="31"/>
  <c r="H470" i="31"/>
  <c r="H471" i="31" s="1"/>
  <c r="Q468" i="31"/>
  <c r="Q469" i="31" s="1"/>
  <c r="I468" i="31"/>
  <c r="I469" i="31" s="1"/>
  <c r="R466" i="31"/>
  <c r="R467" i="31" s="1"/>
  <c r="J466" i="31"/>
  <c r="J467" i="31" s="1"/>
  <c r="R464" i="31"/>
  <c r="R465" i="31" s="1"/>
  <c r="J464" i="31"/>
  <c r="J465" i="31" s="1"/>
  <c r="S462" i="31"/>
  <c r="S463" i="31" s="1"/>
  <c r="K462" i="31"/>
  <c r="K463" i="31" s="1"/>
  <c r="T460" i="31"/>
  <c r="T461" i="31" s="1"/>
  <c r="L460" i="31"/>
  <c r="L461" i="31" s="1"/>
  <c r="N458" i="31"/>
  <c r="N459" i="31" s="1"/>
  <c r="P456" i="31"/>
  <c r="H456" i="31"/>
  <c r="H457" i="31" s="1"/>
  <c r="R454" i="31"/>
  <c r="R455" i="31" s="1"/>
  <c r="J454" i="31"/>
  <c r="J455" i="31" s="1"/>
  <c r="S452" i="31"/>
  <c r="S453" i="31" s="1"/>
  <c r="K452" i="31"/>
  <c r="K453" i="31" s="1"/>
  <c r="M450" i="31"/>
  <c r="M451" i="31" s="1"/>
  <c r="O448" i="31"/>
  <c r="O449" i="31" s="1"/>
  <c r="G448" i="31"/>
  <c r="G449" i="31" s="1"/>
  <c r="N446" i="31"/>
  <c r="N447" i="31" s="1"/>
  <c r="Q444" i="31"/>
  <c r="Q445" i="31" s="1"/>
  <c r="I444" i="31"/>
  <c r="I445" i="31" s="1"/>
  <c r="T442" i="31"/>
  <c r="T443" i="31" s="1"/>
  <c r="L442" i="31"/>
  <c r="L443" i="31" s="1"/>
  <c r="N440" i="31"/>
  <c r="N441" i="31" s="1"/>
  <c r="M438" i="31"/>
  <c r="M439" i="31" s="1"/>
  <c r="P436" i="31"/>
  <c r="H436" i="31"/>
  <c r="H437" i="31" s="1"/>
  <c r="S434" i="31"/>
  <c r="S435" i="31" s="1"/>
  <c r="K434" i="31"/>
  <c r="K435" i="31" s="1"/>
  <c r="N432" i="31"/>
  <c r="N433" i="31" s="1"/>
  <c r="Q430" i="31"/>
  <c r="Q431" i="31" s="1"/>
  <c r="I430" i="31"/>
  <c r="I431" i="31" s="1"/>
  <c r="T428" i="31"/>
  <c r="T429" i="31" s="1"/>
  <c r="L428" i="31"/>
  <c r="L429" i="31" s="1"/>
  <c r="M426" i="31"/>
  <c r="M427" i="31" s="1"/>
  <c r="P424" i="31"/>
  <c r="H424" i="31"/>
  <c r="H425" i="31" s="1"/>
  <c r="P422" i="31"/>
  <c r="H422" i="31"/>
  <c r="H423" i="31" s="1"/>
  <c r="O420" i="31"/>
  <c r="O421" i="31" s="1"/>
  <c r="G420" i="31"/>
  <c r="G421" i="31" s="1"/>
  <c r="N418" i="31"/>
  <c r="N419" i="31" s="1"/>
  <c r="M416" i="31"/>
  <c r="M417" i="31" s="1"/>
  <c r="T414" i="31"/>
  <c r="T415" i="31" s="1"/>
  <c r="L414" i="31"/>
  <c r="L415" i="31" s="1"/>
  <c r="S412" i="31"/>
  <c r="S413" i="31" s="1"/>
  <c r="K412" i="31"/>
  <c r="K413" i="31" s="1"/>
  <c r="R410" i="31"/>
  <c r="R411" i="31" s="1"/>
  <c r="H652" i="31"/>
  <c r="H653" i="31" s="1"/>
  <c r="Q632" i="31"/>
  <c r="Q633" i="31" s="1"/>
  <c r="I614" i="31"/>
  <c r="I615" i="31" s="1"/>
  <c r="M594" i="31"/>
  <c r="M595" i="31" s="1"/>
  <c r="K576" i="31"/>
  <c r="K577" i="31" s="1"/>
  <c r="P568" i="31"/>
  <c r="O562" i="31"/>
  <c r="O563" i="31" s="1"/>
  <c r="P558" i="31"/>
  <c r="L552" i="31"/>
  <c r="L553" i="31" s="1"/>
  <c r="R548" i="31"/>
  <c r="R549" i="31" s="1"/>
  <c r="H546" i="31"/>
  <c r="H547" i="31" s="1"/>
  <c r="O542" i="31"/>
  <c r="O543" i="31" s="1"/>
  <c r="M536" i="31"/>
  <c r="M537" i="31" s="1"/>
  <c r="L530" i="31"/>
  <c r="L531" i="31" s="1"/>
  <c r="G528" i="31"/>
  <c r="G529" i="31" s="1"/>
  <c r="R524" i="31"/>
  <c r="R525" i="31" s="1"/>
  <c r="O522" i="31"/>
  <c r="O523" i="31" s="1"/>
  <c r="N520" i="31"/>
  <c r="N521" i="31" s="1"/>
  <c r="O518" i="31"/>
  <c r="O519" i="31" s="1"/>
  <c r="R516" i="31"/>
  <c r="G514" i="31"/>
  <c r="G515" i="31" s="1"/>
  <c r="I512" i="31"/>
  <c r="I513" i="31" s="1"/>
  <c r="L510" i="31"/>
  <c r="L511" i="31" s="1"/>
  <c r="Q508" i="31"/>
  <c r="Q509" i="31" s="1"/>
  <c r="M506" i="31"/>
  <c r="M507" i="31" s="1"/>
  <c r="N504" i="31"/>
  <c r="N505" i="31" s="1"/>
  <c r="S502" i="31"/>
  <c r="S503" i="31" s="1"/>
  <c r="H502" i="31"/>
  <c r="H503" i="31" s="1"/>
  <c r="P500" i="31"/>
  <c r="K498" i="31"/>
  <c r="K499" i="31" s="1"/>
  <c r="Q496" i="31"/>
  <c r="Q497" i="31" s="1"/>
  <c r="N494" i="31"/>
  <c r="N495" i="31" s="1"/>
  <c r="O492" i="31"/>
  <c r="O493" i="31" s="1"/>
  <c r="G492" i="31"/>
  <c r="G493" i="31" s="1"/>
  <c r="P490" i="31"/>
  <c r="H490" i="31"/>
  <c r="H491" i="31" s="1"/>
  <c r="P488" i="31"/>
  <c r="H488" i="31"/>
  <c r="H489" i="31" s="1"/>
  <c r="Q486" i="31"/>
  <c r="Q487" i="31" s="1"/>
  <c r="I486" i="31"/>
  <c r="I487" i="31" s="1"/>
  <c r="R484" i="31"/>
  <c r="R485" i="31" s="1"/>
  <c r="J484" i="31"/>
  <c r="J485" i="31" s="1"/>
  <c r="S482" i="31"/>
  <c r="S483" i="31" s="1"/>
  <c r="K482" i="31"/>
  <c r="K483" i="31" s="1"/>
  <c r="S480" i="31"/>
  <c r="S481" i="31" s="1"/>
  <c r="K480" i="31"/>
  <c r="K481" i="31" s="1"/>
  <c r="T478" i="31"/>
  <c r="T479" i="31" s="1"/>
  <c r="L478" i="31"/>
  <c r="L479" i="31" s="1"/>
  <c r="M476" i="31"/>
  <c r="M477" i="31" s="1"/>
  <c r="N474" i="31"/>
  <c r="N475" i="31" s="1"/>
  <c r="N472" i="31"/>
  <c r="N473" i="31" s="1"/>
  <c r="O470" i="31"/>
  <c r="O471" i="31" s="1"/>
  <c r="G470" i="31"/>
  <c r="G471" i="31" s="1"/>
  <c r="P468" i="31"/>
  <c r="H468" i="31"/>
  <c r="H469" i="31" s="1"/>
  <c r="Q466" i="31"/>
  <c r="Q467" i="31" s="1"/>
  <c r="I466" i="31"/>
  <c r="I467" i="31" s="1"/>
  <c r="Q464" i="31"/>
  <c r="Q465" i="31" s="1"/>
  <c r="I464" i="31"/>
  <c r="I465" i="31" s="1"/>
  <c r="R462" i="31"/>
  <c r="R463" i="31" s="1"/>
  <c r="J462" i="31"/>
  <c r="J463" i="31" s="1"/>
  <c r="S460" i="31"/>
  <c r="S461" i="31" s="1"/>
  <c r="K460" i="31"/>
  <c r="K461" i="31" s="1"/>
  <c r="M458" i="31"/>
  <c r="M459" i="31" s="1"/>
  <c r="O456" i="31"/>
  <c r="O457" i="31" s="1"/>
  <c r="G456" i="31"/>
  <c r="G457" i="31" s="1"/>
  <c r="Q454" i="31"/>
  <c r="Q455" i="31" s="1"/>
  <c r="I454" i="31"/>
  <c r="I455" i="31" s="1"/>
  <c r="R452" i="31"/>
  <c r="R453" i="31" s="1"/>
  <c r="J452" i="31"/>
  <c r="J453" i="31" s="1"/>
  <c r="J480" i="31"/>
  <c r="J481" i="31" s="1"/>
  <c r="O438" i="31"/>
  <c r="O439" i="31" s="1"/>
  <c r="M420" i="31"/>
  <c r="M421" i="31" s="1"/>
  <c r="I412" i="31"/>
  <c r="I413" i="31" s="1"/>
  <c r="T406" i="31"/>
  <c r="T407" i="31" s="1"/>
  <c r="S402" i="31"/>
  <c r="S403" i="31" s="1"/>
  <c r="O660" i="31"/>
  <c r="O661" i="31" s="1"/>
  <c r="N582" i="31"/>
  <c r="N583" i="31" s="1"/>
  <c r="M556" i="31"/>
  <c r="M557" i="31" s="1"/>
  <c r="G544" i="31"/>
  <c r="G545" i="31" s="1"/>
  <c r="T530" i="31"/>
  <c r="T531" i="31" s="1"/>
  <c r="S520" i="31"/>
  <c r="S521" i="31" s="1"/>
  <c r="L514" i="31"/>
  <c r="L515" i="31" s="1"/>
  <c r="H508" i="31"/>
  <c r="H509" i="31" s="1"/>
  <c r="G504" i="31"/>
  <c r="G505" i="31" s="1"/>
  <c r="O498" i="31"/>
  <c r="O499" i="31" s="1"/>
  <c r="I494" i="31"/>
  <c r="I495" i="31" s="1"/>
  <c r="K490" i="31"/>
  <c r="K491" i="31" s="1"/>
  <c r="L486" i="31"/>
  <c r="L487" i="31" s="1"/>
  <c r="N482" i="31"/>
  <c r="N483" i="31" s="1"/>
  <c r="I480" i="31"/>
  <c r="I481" i="31" s="1"/>
  <c r="J478" i="31"/>
  <c r="J479" i="31" s="1"/>
  <c r="K476" i="31"/>
  <c r="K477" i="31" s="1"/>
  <c r="L474" i="31"/>
  <c r="L475" i="31" s="1"/>
  <c r="L472" i="31"/>
  <c r="L473" i="31" s="1"/>
  <c r="M470" i="31"/>
  <c r="M471" i="31" s="1"/>
  <c r="N468" i="31"/>
  <c r="N469" i="31" s="1"/>
  <c r="O466" i="31"/>
  <c r="O467" i="31" s="1"/>
  <c r="O464" i="31"/>
  <c r="O465" i="31" s="1"/>
  <c r="P462" i="31"/>
  <c r="Q460" i="31"/>
  <c r="Q461" i="31" s="1"/>
  <c r="S458" i="31"/>
  <c r="S459" i="31" s="1"/>
  <c r="G454" i="31"/>
  <c r="G455" i="31" s="1"/>
  <c r="H452" i="31"/>
  <c r="H453" i="31" s="1"/>
  <c r="L450" i="31"/>
  <c r="L451" i="31" s="1"/>
  <c r="Q448" i="31"/>
  <c r="Q449" i="31" s="1"/>
  <c r="T446" i="31"/>
  <c r="T447" i="31" s="1"/>
  <c r="G446" i="31"/>
  <c r="G447" i="31" s="1"/>
  <c r="N444" i="31"/>
  <c r="N445" i="31" s="1"/>
  <c r="S442" i="31"/>
  <c r="S443" i="31" s="1"/>
  <c r="L440" i="31"/>
  <c r="L441" i="31" s="1"/>
  <c r="N438" i="31"/>
  <c r="N439" i="31" s="1"/>
  <c r="G436" i="31"/>
  <c r="G437" i="31" s="1"/>
  <c r="P434" i="31"/>
  <c r="M432" i="31"/>
  <c r="M433" i="31" s="1"/>
  <c r="K430" i="31"/>
  <c r="K431" i="31" s="1"/>
  <c r="S428" i="31"/>
  <c r="S429" i="31" s="1"/>
  <c r="I428" i="31"/>
  <c r="I429" i="31" s="1"/>
  <c r="O426" i="31"/>
  <c r="O427" i="31" s="1"/>
  <c r="M424" i="31"/>
  <c r="M425" i="31" s="1"/>
  <c r="R422" i="31"/>
  <c r="R423" i="31" s="1"/>
  <c r="G422" i="31"/>
  <c r="G423" i="31" s="1"/>
  <c r="L420" i="31"/>
  <c r="L421" i="31" s="1"/>
  <c r="P418" i="31"/>
  <c r="T416" i="31"/>
  <c r="T417" i="31" s="1"/>
  <c r="J416" i="31"/>
  <c r="J417" i="31" s="1"/>
  <c r="N414" i="31"/>
  <c r="N415" i="31" s="1"/>
  <c r="R412" i="31"/>
  <c r="R413" i="31" s="1"/>
  <c r="H412" i="31"/>
  <c r="H413" i="31" s="1"/>
  <c r="M410" i="31"/>
  <c r="M411" i="31" s="1"/>
  <c r="T408" i="31"/>
  <c r="T409" i="31" s="1"/>
  <c r="L408" i="31"/>
  <c r="L409" i="31" s="1"/>
  <c r="S406" i="31"/>
  <c r="S407" i="31" s="1"/>
  <c r="K406" i="31"/>
  <c r="K407" i="31" s="1"/>
  <c r="R404" i="31"/>
  <c r="R405" i="31" s="1"/>
  <c r="J404" i="31"/>
  <c r="J405" i="31" s="1"/>
  <c r="Q402" i="31"/>
  <c r="Q403" i="31" s="1"/>
  <c r="H402" i="31"/>
  <c r="H403" i="31" s="1"/>
  <c r="J568" i="31"/>
  <c r="J569" i="31" s="1"/>
  <c r="S526" i="31"/>
  <c r="S527" i="31" s="1"/>
  <c r="N492" i="31"/>
  <c r="N493" i="31" s="1"/>
  <c r="R480" i="31"/>
  <c r="R481" i="31" s="1"/>
  <c r="I462" i="31"/>
  <c r="I463" i="31" s="1"/>
  <c r="N456" i="31"/>
  <c r="N457" i="31" s="1"/>
  <c r="T450" i="31"/>
  <c r="T451" i="31" s="1"/>
  <c r="M448" i="31"/>
  <c r="M449" i="31" s="1"/>
  <c r="H444" i="31"/>
  <c r="H445" i="31" s="1"/>
  <c r="G440" i="31"/>
  <c r="G441" i="31" s="1"/>
  <c r="L434" i="31"/>
  <c r="L435" i="31" s="1"/>
  <c r="R430" i="31"/>
  <c r="R431" i="31" s="1"/>
  <c r="T424" i="31"/>
  <c r="T425" i="31" s="1"/>
  <c r="S420" i="31"/>
  <c r="S421" i="31" s="1"/>
  <c r="Q416" i="31"/>
  <c r="Q417" i="31" s="1"/>
  <c r="J414" i="31"/>
  <c r="J415" i="31" s="1"/>
  <c r="J410" i="31"/>
  <c r="J411" i="31" s="1"/>
  <c r="P406" i="31"/>
  <c r="H406" i="31"/>
  <c r="H407" i="31" s="1"/>
  <c r="M402" i="31"/>
  <c r="M403" i="31" s="1"/>
  <c r="T648" i="31"/>
  <c r="T649" i="31" s="1"/>
  <c r="T574" i="31"/>
  <c r="T575" i="31" s="1"/>
  <c r="Q554" i="31"/>
  <c r="Q555" i="31" s="1"/>
  <c r="K542" i="31"/>
  <c r="K543" i="31" s="1"/>
  <c r="H530" i="31"/>
  <c r="H531" i="31" s="1"/>
  <c r="K520" i="31"/>
  <c r="K521" i="31" s="1"/>
  <c r="R502" i="31"/>
  <c r="R503" i="31" s="1"/>
  <c r="J498" i="31"/>
  <c r="J499" i="31" s="1"/>
  <c r="G490" i="31"/>
  <c r="G491" i="31" s="1"/>
  <c r="H486" i="31"/>
  <c r="H487" i="31" s="1"/>
  <c r="J482" i="31"/>
  <c r="J483" i="31" s="1"/>
  <c r="G478" i="31"/>
  <c r="G479" i="31" s="1"/>
  <c r="H476" i="31"/>
  <c r="H477" i="31" s="1"/>
  <c r="I474" i="31"/>
  <c r="I475" i="31" s="1"/>
  <c r="I472" i="31"/>
  <c r="I473" i="31" s="1"/>
  <c r="J470" i="31"/>
  <c r="J471" i="31" s="1"/>
  <c r="K468" i="31"/>
  <c r="K469" i="31" s="1"/>
  <c r="L466" i="31"/>
  <c r="L467" i="31" s="1"/>
  <c r="L464" i="31"/>
  <c r="L465" i="31" s="1"/>
  <c r="M462" i="31"/>
  <c r="M463" i="31" s="1"/>
  <c r="N460" i="31"/>
  <c r="N461" i="31" s="1"/>
  <c r="P458" i="31"/>
  <c r="R456" i="31"/>
  <c r="R457" i="31" s="1"/>
  <c r="T454" i="31"/>
  <c r="T455" i="31" s="1"/>
  <c r="K450" i="31"/>
  <c r="K451" i="31" s="1"/>
  <c r="P448" i="31"/>
  <c r="S446" i="31"/>
  <c r="S447" i="31" s="1"/>
  <c r="K444" i="31"/>
  <c r="K445" i="31" s="1"/>
  <c r="R442" i="31"/>
  <c r="R443" i="31" s="1"/>
  <c r="K440" i="31"/>
  <c r="K441" i="31" s="1"/>
  <c r="L438" i="31"/>
  <c r="L439" i="31" s="1"/>
  <c r="R436" i="31"/>
  <c r="R437" i="31" s="1"/>
  <c r="O434" i="31"/>
  <c r="O435" i="31" s="1"/>
  <c r="L432" i="31"/>
  <c r="L433" i="31" s="1"/>
  <c r="J430" i="31"/>
  <c r="J431" i="31" s="1"/>
  <c r="R428" i="31"/>
  <c r="R429" i="31" s="1"/>
  <c r="H428" i="31"/>
  <c r="H429" i="31" s="1"/>
  <c r="N426" i="31"/>
  <c r="N427" i="31" s="1"/>
  <c r="L424" i="31"/>
  <c r="L425" i="31" s="1"/>
  <c r="Q422" i="31"/>
  <c r="Q423" i="31" s="1"/>
  <c r="K420" i="31"/>
  <c r="K421" i="31" s="1"/>
  <c r="O418" i="31"/>
  <c r="O419" i="31" s="1"/>
  <c r="S416" i="31"/>
  <c r="S417" i="31" s="1"/>
  <c r="I416" i="31"/>
  <c r="I417" i="31" s="1"/>
  <c r="M414" i="31"/>
  <c r="M415" i="31" s="1"/>
  <c r="Q412" i="31"/>
  <c r="Q413" i="31" s="1"/>
  <c r="G412" i="31"/>
  <c r="G413" i="31" s="1"/>
  <c r="L410" i="31"/>
  <c r="L411" i="31" s="1"/>
  <c r="S408" i="31"/>
  <c r="S409" i="31" s="1"/>
  <c r="K408" i="31"/>
  <c r="K409" i="31" s="1"/>
  <c r="R406" i="31"/>
  <c r="R407" i="31" s="1"/>
  <c r="J406" i="31"/>
  <c r="J407" i="31" s="1"/>
  <c r="Q404" i="31"/>
  <c r="Q405" i="31" s="1"/>
  <c r="I404" i="31"/>
  <c r="I405" i="31" s="1"/>
  <c r="P402" i="31"/>
  <c r="U402" i="31" s="1"/>
  <c r="G402" i="31"/>
  <c r="G403" i="31" s="1"/>
  <c r="G552" i="31"/>
  <c r="G553" i="31" s="1"/>
  <c r="P538" i="31"/>
  <c r="L506" i="31"/>
  <c r="L507" i="31" s="1"/>
  <c r="O496" i="31"/>
  <c r="O497" i="31" s="1"/>
  <c r="Q484" i="31"/>
  <c r="Q485" i="31" s="1"/>
  <c r="G468" i="31"/>
  <c r="G469" i="31" s="1"/>
  <c r="H464" i="31"/>
  <c r="H465" i="31" s="1"/>
  <c r="L458" i="31"/>
  <c r="L459" i="31" s="1"/>
  <c r="P454" i="31"/>
  <c r="G450" i="31"/>
  <c r="G451" i="31" s="1"/>
  <c r="O446" i="31"/>
  <c r="O447" i="31" s="1"/>
  <c r="N442" i="31"/>
  <c r="N443" i="31" s="1"/>
  <c r="J438" i="31"/>
  <c r="J439" i="31" s="1"/>
  <c r="T432" i="31"/>
  <c r="T433" i="31" s="1"/>
  <c r="G430" i="31"/>
  <c r="G431" i="31" s="1"/>
  <c r="K426" i="31"/>
  <c r="K427" i="31" s="1"/>
  <c r="N422" i="31"/>
  <c r="N423" i="31" s="1"/>
  <c r="H420" i="31"/>
  <c r="H421" i="31" s="1"/>
  <c r="S410" i="31"/>
  <c r="S411" i="31" s="1"/>
  <c r="Q408" i="31"/>
  <c r="Q409" i="31" s="1"/>
  <c r="O404" i="31"/>
  <c r="O405" i="31" s="1"/>
  <c r="I640" i="31"/>
  <c r="I641" i="31" s="1"/>
  <c r="G572" i="31"/>
  <c r="G573" i="31" s="1"/>
  <c r="T552" i="31"/>
  <c r="T553" i="31" s="1"/>
  <c r="L540" i="31"/>
  <c r="L541" i="31" s="1"/>
  <c r="N528" i="31"/>
  <c r="N529" i="31" s="1"/>
  <c r="T518" i="31"/>
  <c r="T519" i="31" s="1"/>
  <c r="N512" i="31"/>
  <c r="N513" i="31" s="1"/>
  <c r="Q506" i="31"/>
  <c r="Q507" i="31" s="1"/>
  <c r="L502" i="31"/>
  <c r="L503" i="31" s="1"/>
  <c r="R492" i="31"/>
  <c r="R493" i="31" s="1"/>
  <c r="S488" i="31"/>
  <c r="S489" i="31" s="1"/>
  <c r="G476" i="31"/>
  <c r="G477" i="31" s="1"/>
  <c r="H474" i="31"/>
  <c r="H475" i="31" s="1"/>
  <c r="H472" i="31"/>
  <c r="H473" i="31" s="1"/>
  <c r="I470" i="31"/>
  <c r="I471" i="31" s="1"/>
  <c r="J468" i="31"/>
  <c r="J469" i="31" s="1"/>
  <c r="K466" i="31"/>
  <c r="K467" i="31" s="1"/>
  <c r="K464" i="31"/>
  <c r="K465" i="31" s="1"/>
  <c r="L462" i="31"/>
  <c r="L463" i="31" s="1"/>
  <c r="M460" i="31"/>
  <c r="M461" i="31" s="1"/>
  <c r="O458" i="31"/>
  <c r="O459" i="31" s="1"/>
  <c r="Q456" i="31"/>
  <c r="Q457" i="31" s="1"/>
  <c r="S454" i="31"/>
  <c r="S455" i="31" s="1"/>
  <c r="T452" i="31"/>
  <c r="T453" i="31" s="1"/>
  <c r="J450" i="31"/>
  <c r="J451" i="31" s="1"/>
  <c r="N448" i="31"/>
  <c r="N449" i="31" s="1"/>
  <c r="P446" i="31"/>
  <c r="J444" i="31"/>
  <c r="J445" i="31" s="1"/>
  <c r="Q442" i="31"/>
  <c r="Q443" i="31" s="1"/>
  <c r="H440" i="31"/>
  <c r="H441" i="31" s="1"/>
  <c r="K438" i="31"/>
  <c r="K439" i="31" s="1"/>
  <c r="Q436" i="31"/>
  <c r="Q437" i="31" s="1"/>
  <c r="M434" i="31"/>
  <c r="M435" i="31" s="1"/>
  <c r="K432" i="31"/>
  <c r="K433" i="31" s="1"/>
  <c r="S430" i="31"/>
  <c r="S431" i="31" s="1"/>
  <c r="H430" i="31"/>
  <c r="H431" i="31" s="1"/>
  <c r="Q428" i="31"/>
  <c r="Q429" i="31" s="1"/>
  <c r="L426" i="31"/>
  <c r="L427" i="31" s="1"/>
  <c r="J424" i="31"/>
  <c r="J425" i="31" s="1"/>
  <c r="O422" i="31"/>
  <c r="O423" i="31" s="1"/>
  <c r="T420" i="31"/>
  <c r="T421" i="31" s="1"/>
  <c r="I420" i="31"/>
  <c r="I421" i="31" s="1"/>
  <c r="M418" i="31"/>
  <c r="M419" i="31" s="1"/>
  <c r="R416" i="31"/>
  <c r="R417" i="31" s="1"/>
  <c r="G416" i="31"/>
  <c r="G417" i="31" s="1"/>
  <c r="K414" i="31"/>
  <c r="K415" i="31" s="1"/>
  <c r="P412" i="31"/>
  <c r="T410" i="31"/>
  <c r="T411" i="31" s="1"/>
  <c r="K410" i="31"/>
  <c r="K411" i="31" s="1"/>
  <c r="R408" i="31"/>
  <c r="R409" i="31" s="1"/>
  <c r="J408" i="31"/>
  <c r="J409" i="31" s="1"/>
  <c r="Q406" i="31"/>
  <c r="Q407" i="31" s="1"/>
  <c r="I406" i="31"/>
  <c r="I407" i="31" s="1"/>
  <c r="P404" i="31"/>
  <c r="H404" i="31"/>
  <c r="H405" i="31" s="1"/>
  <c r="N402" i="31"/>
  <c r="N403" i="31" s="1"/>
  <c r="J630" i="31"/>
  <c r="J631" i="31" s="1"/>
  <c r="L518" i="31"/>
  <c r="L519" i="31" s="1"/>
  <c r="G502" i="31"/>
  <c r="G503" i="31" s="1"/>
  <c r="O488" i="31"/>
  <c r="O489" i="31" s="1"/>
  <c r="S478" i="31"/>
  <c r="S479" i="31" s="1"/>
  <c r="T476" i="31"/>
  <c r="T477" i="31" s="1"/>
  <c r="H466" i="31"/>
  <c r="H467" i="31" s="1"/>
  <c r="J460" i="31"/>
  <c r="J461" i="31" s="1"/>
  <c r="Q452" i="31"/>
  <c r="Q453" i="31" s="1"/>
  <c r="T440" i="31"/>
  <c r="T441" i="31" s="1"/>
  <c r="O436" i="31"/>
  <c r="O437" i="31" s="1"/>
  <c r="J432" i="31"/>
  <c r="J433" i="31" s="1"/>
  <c r="P428" i="31"/>
  <c r="I424" i="31"/>
  <c r="I425" i="31" s="1"/>
  <c r="L418" i="31"/>
  <c r="L419" i="31" s="1"/>
  <c r="O412" i="31"/>
  <c r="O413" i="31" s="1"/>
  <c r="I408" i="31"/>
  <c r="I409" i="31" s="1"/>
  <c r="G404" i="31"/>
  <c r="G405" i="31" s="1"/>
  <c r="T620" i="31"/>
  <c r="T621" i="31" s="1"/>
  <c r="L564" i="31"/>
  <c r="L565" i="31" s="1"/>
  <c r="J550" i="31"/>
  <c r="J551" i="31" s="1"/>
  <c r="H526" i="31"/>
  <c r="H527" i="31" s="1"/>
  <c r="Q510" i="31"/>
  <c r="Q511" i="31" s="1"/>
  <c r="T500" i="31"/>
  <c r="T501" i="31" s="1"/>
  <c r="J496" i="31"/>
  <c r="J497" i="31" s="1"/>
  <c r="J492" i="31"/>
  <c r="J493" i="31" s="1"/>
  <c r="K488" i="31"/>
  <c r="K489" i="31" s="1"/>
  <c r="M484" i="31"/>
  <c r="M485" i="31" s="1"/>
  <c r="Q480" i="31"/>
  <c r="Q481" i="31" s="1"/>
  <c r="R478" i="31"/>
  <c r="R479" i="31" s="1"/>
  <c r="S476" i="31"/>
  <c r="S477" i="31" s="1"/>
  <c r="T474" i="31"/>
  <c r="T475" i="31" s="1"/>
  <c r="T472" i="31"/>
  <c r="T473" i="31" s="1"/>
  <c r="G466" i="31"/>
  <c r="G467" i="31" s="1"/>
  <c r="G464" i="31"/>
  <c r="G465" i="31" s="1"/>
  <c r="H462" i="31"/>
  <c r="H463" i="31" s="1"/>
  <c r="I460" i="31"/>
  <c r="I461" i="31" s="1"/>
  <c r="K458" i="31"/>
  <c r="K459" i="31" s="1"/>
  <c r="M456" i="31"/>
  <c r="M457" i="31" s="1"/>
  <c r="O454" i="31"/>
  <c r="O455" i="31" s="1"/>
  <c r="P452" i="31"/>
  <c r="S450" i="31"/>
  <c r="S451" i="31" s="1"/>
  <c r="L448" i="31"/>
  <c r="L449" i="31" s="1"/>
  <c r="M446" i="31"/>
  <c r="M447" i="31" s="1"/>
  <c r="S444" i="31"/>
  <c r="S445" i="31" s="1"/>
  <c r="G444" i="31"/>
  <c r="G445" i="31" s="1"/>
  <c r="M442" i="31"/>
  <c r="M443" i="31" s="1"/>
  <c r="S440" i="31"/>
  <c r="S441" i="31" s="1"/>
  <c r="T438" i="31"/>
  <c r="T439" i="31" s="1"/>
  <c r="G438" i="31"/>
  <c r="G439" i="31" s="1"/>
  <c r="N436" i="31"/>
  <c r="N437" i="31" s="1"/>
  <c r="J434" i="31"/>
  <c r="J435" i="31" s="1"/>
  <c r="S432" i="31"/>
  <c r="S433" i="31" s="1"/>
  <c r="H432" i="31"/>
  <c r="H433" i="31" s="1"/>
  <c r="P430" i="31"/>
  <c r="N428" i="31"/>
  <c r="N429" i="31" s="1"/>
  <c r="T426" i="31"/>
  <c r="T427" i="31" s="1"/>
  <c r="J426" i="31"/>
  <c r="J427" i="31" s="1"/>
  <c r="R424" i="31"/>
  <c r="R425" i="31" s="1"/>
  <c r="G424" i="31"/>
  <c r="G425" i="31" s="1"/>
  <c r="M422" i="31"/>
  <c r="M423" i="31" s="1"/>
  <c r="Q420" i="31"/>
  <c r="Q421" i="31" s="1"/>
  <c r="K418" i="31"/>
  <c r="K419" i="31" s="1"/>
  <c r="O416" i="31"/>
  <c r="O417" i="31" s="1"/>
  <c r="S414" i="31"/>
  <c r="S415" i="31" s="1"/>
  <c r="I414" i="31"/>
  <c r="I415" i="31" s="1"/>
  <c r="M412" i="31"/>
  <c r="M413" i="31" s="1"/>
  <c r="Q410" i="31"/>
  <c r="Q411" i="31" s="1"/>
  <c r="I410" i="31"/>
  <c r="I411" i="31" s="1"/>
  <c r="P408" i="31"/>
  <c r="H408" i="31"/>
  <c r="H409" i="31" s="1"/>
  <c r="O406" i="31"/>
  <c r="O407" i="31" s="1"/>
  <c r="G406" i="31"/>
  <c r="G407" i="31" s="1"/>
  <c r="N404" i="31"/>
  <c r="N405" i="31" s="1"/>
  <c r="O402" i="31"/>
  <c r="O403" i="31" s="1"/>
  <c r="L402" i="31"/>
  <c r="L403" i="31" s="1"/>
  <c r="J402" i="31"/>
  <c r="J403" i="31" s="1"/>
  <c r="T514" i="31"/>
  <c r="T515" i="31" s="1"/>
  <c r="R482" i="31"/>
  <c r="R483" i="31" s="1"/>
  <c r="M474" i="31"/>
  <c r="M475" i="31" s="1"/>
  <c r="O468" i="31"/>
  <c r="O469" i="31" s="1"/>
  <c r="P464" i="31"/>
  <c r="T458" i="31"/>
  <c r="T459" i="31" s="1"/>
  <c r="H454" i="31"/>
  <c r="H455" i="31" s="1"/>
  <c r="T448" i="31"/>
  <c r="T449" i="31" s="1"/>
  <c r="O444" i="31"/>
  <c r="O445" i="31" s="1"/>
  <c r="M440" i="31"/>
  <c r="M441" i="31" s="1"/>
  <c r="I436" i="31"/>
  <c r="I437" i="31" s="1"/>
  <c r="G434" i="31"/>
  <c r="G435" i="31" s="1"/>
  <c r="M430" i="31"/>
  <c r="M431" i="31" s="1"/>
  <c r="Q426" i="31"/>
  <c r="Q427" i="31" s="1"/>
  <c r="T422" i="31"/>
  <c r="T423" i="31" s="1"/>
  <c r="G418" i="31"/>
  <c r="G419" i="31" s="1"/>
  <c r="P414" i="31"/>
  <c r="T412" i="31"/>
  <c r="T413" i="31" s="1"/>
  <c r="S404" i="31"/>
  <c r="S405" i="31" s="1"/>
  <c r="S610" i="31"/>
  <c r="S611" i="31" s="1"/>
  <c r="J562" i="31"/>
  <c r="J563" i="31" s="1"/>
  <c r="L548" i="31"/>
  <c r="L549" i="31" s="1"/>
  <c r="H536" i="31"/>
  <c r="H537" i="31" s="1"/>
  <c r="O524" i="31"/>
  <c r="O525" i="31" s="1"/>
  <c r="O516" i="31"/>
  <c r="O517" i="31" s="1"/>
  <c r="I510" i="31"/>
  <c r="I511" i="31" s="1"/>
  <c r="N500" i="31"/>
  <c r="N501" i="31" s="1"/>
  <c r="G488" i="31"/>
  <c r="G489" i="31" s="1"/>
  <c r="I484" i="31"/>
  <c r="I485" i="31" s="1"/>
  <c r="N480" i="31"/>
  <c r="N481" i="31" s="1"/>
  <c r="O478" i="31"/>
  <c r="O479" i="31" s="1"/>
  <c r="P476" i="31"/>
  <c r="Q474" i="31"/>
  <c r="Q475" i="31" s="1"/>
  <c r="Q472" i="31"/>
  <c r="Q473" i="31" s="1"/>
  <c r="R470" i="31"/>
  <c r="R471" i="31" s="1"/>
  <c r="S468" i="31"/>
  <c r="S469" i="31" s="1"/>
  <c r="T466" i="31"/>
  <c r="T467" i="31" s="1"/>
  <c r="T464" i="31"/>
  <c r="T465" i="31" s="1"/>
  <c r="H458" i="31"/>
  <c r="H459" i="31" s="1"/>
  <c r="J456" i="31"/>
  <c r="J457" i="31" s="1"/>
  <c r="L454" i="31"/>
  <c r="L455" i="31" s="1"/>
  <c r="M452" i="31"/>
  <c r="M453" i="31" s="1"/>
  <c r="R450" i="31"/>
  <c r="R451" i="31" s="1"/>
  <c r="I448" i="31"/>
  <c r="I449" i="31" s="1"/>
  <c r="L446" i="31"/>
  <c r="L447" i="31" s="1"/>
  <c r="R444" i="31"/>
  <c r="R445" i="31" s="1"/>
  <c r="K442" i="31"/>
  <c r="K443" i="31" s="1"/>
  <c r="P440" i="31"/>
  <c r="S438" i="31"/>
  <c r="S439" i="31" s="1"/>
  <c r="M436" i="31"/>
  <c r="M437" i="31" s="1"/>
  <c r="T434" i="31"/>
  <c r="T435" i="31" s="1"/>
  <c r="I434" i="31"/>
  <c r="I435" i="31" s="1"/>
  <c r="R432" i="31"/>
  <c r="R433" i="31" s="1"/>
  <c r="G432" i="31"/>
  <c r="G433" i="31" s="1"/>
  <c r="O430" i="31"/>
  <c r="O431" i="31" s="1"/>
  <c r="M428" i="31"/>
  <c r="M429" i="31" s="1"/>
  <c r="S426" i="31"/>
  <c r="S427" i="31" s="1"/>
  <c r="I426" i="31"/>
  <c r="I427" i="31" s="1"/>
  <c r="Q424" i="31"/>
  <c r="Q425" i="31" s="1"/>
  <c r="L422" i="31"/>
  <c r="L423" i="31" s="1"/>
  <c r="P420" i="31"/>
  <c r="T418" i="31"/>
  <c r="T419" i="31" s="1"/>
  <c r="J418" i="31"/>
  <c r="J419" i="31" s="1"/>
  <c r="N416" i="31"/>
  <c r="N417" i="31" s="1"/>
  <c r="R414" i="31"/>
  <c r="R415" i="31" s="1"/>
  <c r="H414" i="31"/>
  <c r="H415" i="31" s="1"/>
  <c r="L412" i="31"/>
  <c r="L413" i="31" s="1"/>
  <c r="P410" i="31"/>
  <c r="H410" i="31"/>
  <c r="H411" i="31" s="1"/>
  <c r="O408" i="31"/>
  <c r="O409" i="31" s="1"/>
  <c r="G408" i="31"/>
  <c r="G409" i="31" s="1"/>
  <c r="N406" i="31"/>
  <c r="N407" i="31" s="1"/>
  <c r="M404" i="31"/>
  <c r="M405" i="31" s="1"/>
  <c r="R402" i="31"/>
  <c r="R403" i="31" s="1"/>
  <c r="K402" i="31"/>
  <c r="K403" i="31" s="1"/>
  <c r="T402" i="31"/>
  <c r="T403" i="31" s="1"/>
  <c r="L558" i="31"/>
  <c r="L559" i="31" s="1"/>
  <c r="T544" i="31"/>
  <c r="T545" i="31" s="1"/>
  <c r="L522" i="31"/>
  <c r="L523" i="31" s="1"/>
  <c r="L504" i="31"/>
  <c r="L505" i="31" s="1"/>
  <c r="O490" i="31"/>
  <c r="O491" i="31" s="1"/>
  <c r="K478" i="31"/>
  <c r="K479" i="31" s="1"/>
  <c r="M472" i="31"/>
  <c r="M473" i="31" s="1"/>
  <c r="P466" i="31"/>
  <c r="I452" i="31"/>
  <c r="I453" i="31" s="1"/>
  <c r="I442" i="31"/>
  <c r="I443" i="31" s="1"/>
  <c r="Q434" i="31"/>
  <c r="Q435" i="31" s="1"/>
  <c r="J428" i="31"/>
  <c r="J429" i="31" s="1"/>
  <c r="N424" i="31"/>
  <c r="N425" i="31" s="1"/>
  <c r="R418" i="31"/>
  <c r="R419" i="31" s="1"/>
  <c r="K416" i="31"/>
  <c r="K417" i="31" s="1"/>
  <c r="N410" i="31"/>
  <c r="N411" i="31" s="1"/>
  <c r="M408" i="31"/>
  <c r="M409" i="31" s="1"/>
  <c r="L406" i="31"/>
  <c r="L407" i="31" s="1"/>
  <c r="K404" i="31"/>
  <c r="K405" i="31" s="1"/>
  <c r="I402" i="31"/>
  <c r="I403" i="31" s="1"/>
  <c r="J602" i="31"/>
  <c r="J603" i="31" s="1"/>
  <c r="K560" i="31"/>
  <c r="K561" i="31" s="1"/>
  <c r="P546" i="31"/>
  <c r="N534" i="31"/>
  <c r="N535" i="31" s="1"/>
  <c r="G516" i="31"/>
  <c r="G517" i="31" s="1"/>
  <c r="R504" i="31"/>
  <c r="R505" i="31" s="1"/>
  <c r="I500" i="31"/>
  <c r="I501" i="31" s="1"/>
  <c r="Q494" i="31"/>
  <c r="Q495" i="31" s="1"/>
  <c r="S490" i="31"/>
  <c r="S491" i="31" s="1"/>
  <c r="T486" i="31"/>
  <c r="T487" i="31" s="1"/>
  <c r="M480" i="31"/>
  <c r="M481" i="31" s="1"/>
  <c r="N478" i="31"/>
  <c r="N479" i="31" s="1"/>
  <c r="O476" i="31"/>
  <c r="O477" i="31" s="1"/>
  <c r="P474" i="31"/>
  <c r="P472" i="31"/>
  <c r="Q470" i="31"/>
  <c r="Q471" i="31" s="1"/>
  <c r="R468" i="31"/>
  <c r="R469" i="31" s="1"/>
  <c r="S466" i="31"/>
  <c r="S467" i="31" s="1"/>
  <c r="S464" i="31"/>
  <c r="S465" i="31" s="1"/>
  <c r="T462" i="31"/>
  <c r="T463" i="31" s="1"/>
  <c r="G458" i="31"/>
  <c r="G459" i="31" s="1"/>
  <c r="I456" i="31"/>
  <c r="I457" i="31" s="1"/>
  <c r="K454" i="31"/>
  <c r="K455" i="31" s="1"/>
  <c r="L452" i="31"/>
  <c r="L453" i="31" s="1"/>
  <c r="O450" i="31"/>
  <c r="O451" i="31" s="1"/>
  <c r="H448" i="31"/>
  <c r="H449" i="31" s="1"/>
  <c r="K446" i="31"/>
  <c r="K447" i="31" s="1"/>
  <c r="P444" i="31"/>
  <c r="J442" i="31"/>
  <c r="J443" i="31" s="1"/>
  <c r="O440" i="31"/>
  <c r="O441" i="31" s="1"/>
  <c r="R438" i="31"/>
  <c r="R439" i="31" s="1"/>
  <c r="J436" i="31"/>
  <c r="J437" i="31" s="1"/>
  <c r="R434" i="31"/>
  <c r="R435" i="31" s="1"/>
  <c r="H434" i="31"/>
  <c r="H435" i="31" s="1"/>
  <c r="P432" i="31"/>
  <c r="N430" i="31"/>
  <c r="N431" i="31" s="1"/>
  <c r="K428" i="31"/>
  <c r="K429" i="31" s="1"/>
  <c r="R426" i="31"/>
  <c r="R427" i="31" s="1"/>
  <c r="G426" i="31"/>
  <c r="G427" i="31" s="1"/>
  <c r="O424" i="31"/>
  <c r="O425" i="31" s="1"/>
  <c r="J422" i="31"/>
  <c r="J423" i="31" s="1"/>
  <c r="N420" i="31"/>
  <c r="N421" i="31" s="1"/>
  <c r="S418" i="31"/>
  <c r="S419" i="31" s="1"/>
  <c r="H418" i="31"/>
  <c r="H419" i="31" s="1"/>
  <c r="L416" i="31"/>
  <c r="L417" i="31" s="1"/>
  <c r="Q414" i="31"/>
  <c r="Q415" i="31" s="1"/>
  <c r="J412" i="31"/>
  <c r="J413" i="31" s="1"/>
  <c r="O410" i="31"/>
  <c r="O411" i="31" s="1"/>
  <c r="G410" i="31"/>
  <c r="G411" i="31" s="1"/>
  <c r="N408" i="31"/>
  <c r="N409" i="31" s="1"/>
  <c r="M406" i="31"/>
  <c r="M407" i="31" s="1"/>
  <c r="T404" i="31"/>
  <c r="T405" i="31" s="1"/>
  <c r="L404" i="31"/>
  <c r="L405" i="31" s="1"/>
  <c r="I592" i="31"/>
  <c r="I593" i="31" s="1"/>
  <c r="O532" i="31"/>
  <c r="O533" i="31" s="1"/>
  <c r="N508" i="31"/>
  <c r="N509" i="31" s="1"/>
  <c r="M494" i="31"/>
  <c r="M495" i="31" s="1"/>
  <c r="P486" i="31"/>
  <c r="L476" i="31"/>
  <c r="L477" i="31" s="1"/>
  <c r="N470" i="31"/>
  <c r="N471" i="31" s="1"/>
  <c r="Q462" i="31"/>
  <c r="Q463" i="31" s="1"/>
  <c r="R460" i="31"/>
  <c r="R461" i="31" s="1"/>
  <c r="N450" i="31"/>
  <c r="N451" i="31" s="1"/>
  <c r="H446" i="31"/>
  <c r="H447" i="31" s="1"/>
  <c r="O432" i="31"/>
  <c r="O433" i="31" s="1"/>
  <c r="I422" i="31"/>
  <c r="I423" i="31" s="1"/>
  <c r="K5" i="32"/>
  <c r="S6" i="41"/>
  <c r="S7" i="41" s="1"/>
  <c r="J6" i="41"/>
  <c r="J7" i="41" s="1"/>
  <c r="I2" i="41"/>
  <c r="K1" i="41"/>
  <c r="C1" i="41"/>
  <c r="Q6" i="41"/>
  <c r="Q7" i="41" s="1"/>
  <c r="H6" i="41"/>
  <c r="H7" i="41" s="1"/>
  <c r="G2" i="41"/>
  <c r="I1" i="41"/>
  <c r="H1" i="41"/>
  <c r="P6" i="41"/>
  <c r="N2" i="41"/>
  <c r="F2" i="41"/>
  <c r="L6" i="41"/>
  <c r="L7" i="41" s="1"/>
  <c r="K2" i="41"/>
  <c r="M1" i="41"/>
  <c r="E1" i="41"/>
  <c r="T6" i="41"/>
  <c r="T7" i="41" s="1"/>
  <c r="J2" i="41"/>
  <c r="D1" i="41"/>
  <c r="R6" i="41"/>
  <c r="R7" i="41" s="1"/>
  <c r="E2" i="41"/>
  <c r="L1" i="41"/>
  <c r="H2" i="41"/>
  <c r="M2" i="41"/>
  <c r="F1" i="41"/>
  <c r="N6" i="41"/>
  <c r="N7" i="41" s="1"/>
  <c r="L2" i="41"/>
  <c r="M6" i="41"/>
  <c r="M7" i="41" s="1"/>
  <c r="N1" i="41"/>
  <c r="K6" i="41"/>
  <c r="K7" i="41" s="1"/>
  <c r="G1" i="41"/>
  <c r="J1" i="41"/>
  <c r="I6" i="41"/>
  <c r="I7" i="41" s="1"/>
  <c r="G6" i="41"/>
  <c r="G7" i="41" s="1"/>
  <c r="C1" i="40"/>
  <c r="R4" i="41"/>
  <c r="S6" i="40"/>
  <c r="S7" i="40" s="1"/>
  <c r="J6" i="40"/>
  <c r="J7" i="40" s="1"/>
  <c r="R6" i="40"/>
  <c r="R7" i="40" s="1"/>
  <c r="I6" i="40"/>
  <c r="I7" i="40" s="1"/>
  <c r="T6" i="40"/>
  <c r="T7" i="40" s="1"/>
  <c r="L6" i="40"/>
  <c r="L7" i="40" s="1"/>
  <c r="K6" i="40"/>
  <c r="K7" i="40" s="1"/>
  <c r="Q6" i="40"/>
  <c r="Q7" i="40" s="1"/>
  <c r="H6" i="40"/>
  <c r="H7" i="40" s="1"/>
  <c r="E1" i="40"/>
  <c r="P6" i="40"/>
  <c r="G6" i="40"/>
  <c r="G7" i="40" s="1"/>
  <c r="N6" i="40"/>
  <c r="N7" i="40" s="1"/>
  <c r="M6" i="40"/>
  <c r="M7" i="40" s="1"/>
  <c r="R4" i="40"/>
  <c r="D1" i="40"/>
  <c r="D1" i="31"/>
  <c r="C1" i="31"/>
  <c r="E1" i="31"/>
  <c r="R4" i="31"/>
  <c r="J833" i="21"/>
  <c r="J834" i="21" s="1"/>
  <c r="R237" i="40" l="1"/>
  <c r="R221" i="40"/>
  <c r="W196" i="31"/>
  <c r="W256" i="31"/>
  <c r="W358" i="31"/>
  <c r="W108" i="31"/>
  <c r="W94" i="31"/>
  <c r="W148" i="31"/>
  <c r="W392" i="31"/>
  <c r="W180" i="31"/>
  <c r="W336" i="31"/>
  <c r="W360" i="31"/>
  <c r="W340" i="3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s="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s="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s="1"/>
  <c r="V70" i="31"/>
  <c r="V71" i="31" s="1"/>
  <c r="U70" i="31"/>
  <c r="V306" i="31"/>
  <c r="V307" i="31" s="1"/>
  <c r="U306" i="31"/>
  <c r="V40" i="31"/>
  <c r="V41" i="31" s="1"/>
  <c r="U40" i="31"/>
  <c r="V58" i="31"/>
  <c r="V59" i="31" s="1"/>
  <c r="U58" i="31"/>
  <c r="V106" i="31"/>
  <c r="V107" i="31" s="1"/>
  <c r="U106" i="31"/>
  <c r="V76" i="31"/>
  <c r="V77" i="31" s="1"/>
  <c r="U76" i="31"/>
  <c r="V118" i="31"/>
  <c r="V119" i="31" s="1"/>
  <c r="U118" i="31"/>
  <c r="U72" i="31"/>
  <c r="V72" i="31"/>
  <c r="V73" i="31" s="1"/>
  <c r="V112" i="31"/>
  <c r="V113" i="31" s="1"/>
  <c r="U112" i="31"/>
  <c r="V174" i="31"/>
  <c r="V175" i="31" s="1"/>
  <c r="U174" i="31"/>
  <c r="V96" i="31"/>
  <c r="V97" i="31" s="1"/>
  <c r="U96" i="31"/>
  <c r="U192" i="31"/>
  <c r="V192" i="31"/>
  <c r="V193" i="31" s="1"/>
  <c r="V152" i="31"/>
  <c r="V153" i="31" s="1"/>
  <c r="U152" i="31"/>
  <c r="V142" i="31"/>
  <c r="V143" i="31" s="1"/>
  <c r="U142" i="31"/>
  <c r="V160" i="31"/>
  <c r="V161" i="31" s="1"/>
  <c r="U160" i="31"/>
  <c r="V170" i="31"/>
  <c r="V171" i="31" s="1"/>
  <c r="U170" i="31"/>
  <c r="V132" i="31"/>
  <c r="V133" i="31" s="1"/>
  <c r="U132" i="31"/>
  <c r="U150" i="31"/>
  <c r="V150" i="31"/>
  <c r="V151" i="31" s="1"/>
  <c r="V292" i="31"/>
  <c r="V293" i="31" s="1"/>
  <c r="U292" i="31"/>
  <c r="V204" i="31"/>
  <c r="V205" i="31" s="1"/>
  <c r="U204" i="31"/>
  <c r="U294" i="31"/>
  <c r="V294" i="31"/>
  <c r="V295" i="31" s="1"/>
  <c r="U234" i="31"/>
  <c r="V234" i="31"/>
  <c r="V235" i="31" s="1"/>
  <c r="V348" i="31"/>
  <c r="V349" i="31" s="1"/>
  <c r="U348" i="31"/>
  <c r="V378" i="31"/>
  <c r="V379" i="31" s="1"/>
  <c r="U378" i="31"/>
  <c r="V336" i="31"/>
  <c r="V337" i="31" s="1"/>
  <c r="U336" i="31"/>
  <c r="U340" i="31"/>
  <c r="V340" i="31"/>
  <c r="V341" i="31" s="1"/>
  <c r="V358" i="31"/>
  <c r="V359" i="31" s="1"/>
  <c r="U358" i="31"/>
  <c r="U396" i="31"/>
  <c r="V396" i="31"/>
  <c r="V397" i="31" s="1"/>
  <c r="V382" i="31"/>
  <c r="V383" i="31" s="1"/>
  <c r="U382" i="31"/>
  <c r="V146" i="31"/>
  <c r="V147" i="31" s="1"/>
  <c r="U146" i="31"/>
  <c r="U108" i="31"/>
  <c r="V108" i="31"/>
  <c r="V109" i="31" s="1"/>
  <c r="U78" i="31"/>
  <c r="V78" i="31"/>
  <c r="V79" i="31" s="1"/>
  <c r="V120" i="31"/>
  <c r="V121" i="31" s="1"/>
  <c r="U120" i="31"/>
  <c r="V74" i="31"/>
  <c r="V75" i="31" s="1"/>
  <c r="U74" i="31"/>
  <c r="V224" i="31"/>
  <c r="V225" i="31" s="1"/>
  <c r="U224" i="31"/>
  <c r="U114" i="31"/>
  <c r="V114" i="31"/>
  <c r="V115" i="31" s="1"/>
  <c r="U88" i="31"/>
  <c r="V88" i="31"/>
  <c r="V89" i="31" s="1"/>
  <c r="U140" i="31"/>
  <c r="V140" i="31"/>
  <c r="V141" i="31" s="1"/>
  <c r="V162" i="31"/>
  <c r="V163" i="31" s="1"/>
  <c r="U162" i="31"/>
  <c r="V190" i="31"/>
  <c r="V191" i="31" s="1"/>
  <c r="U190" i="31"/>
  <c r="V208" i="31"/>
  <c r="V209" i="31" s="1"/>
  <c r="U208" i="31"/>
  <c r="V196" i="31"/>
  <c r="V197" i="31" s="1"/>
  <c r="U196" i="31"/>
  <c r="V276" i="31"/>
  <c r="V277" i="31" s="1"/>
  <c r="U276" i="31"/>
  <c r="V260" i="31"/>
  <c r="V261" i="31" s="1"/>
  <c r="U260" i="31"/>
  <c r="V240" i="31"/>
  <c r="V241" i="31" s="1"/>
  <c r="U240" i="31"/>
  <c r="V256" i="31"/>
  <c r="V257" i="31" s="1"/>
  <c r="U256" i="31"/>
  <c r="V286" i="31"/>
  <c r="V287" i="31" s="1"/>
  <c r="U286" i="31"/>
  <c r="V352" i="31"/>
  <c r="V353" i="31" s="1"/>
  <c r="U352" i="31"/>
  <c r="V384" i="31"/>
  <c r="V385" i="31" s="1"/>
  <c r="U384" i="31"/>
  <c r="U156" i="31"/>
  <c r="V156" i="31"/>
  <c r="V157" i="31" s="1"/>
  <c r="V250" i="31"/>
  <c r="V251" i="31" s="1"/>
  <c r="U250" i="31"/>
  <c r="V206" i="31"/>
  <c r="V207" i="31" s="1"/>
  <c r="U206" i="31"/>
  <c r="V326" i="31"/>
  <c r="V327" i="31" s="1"/>
  <c r="U326" i="31"/>
  <c r="V34" i="31"/>
  <c r="V35" i="31" s="1"/>
  <c r="U34" i="31"/>
  <c r="U12" i="31"/>
  <c r="V12" i="31"/>
  <c r="V13" i="31" s="1"/>
  <c r="U20" i="31"/>
  <c r="V20" i="31"/>
  <c r="V21" i="31" s="1"/>
  <c r="U50" i="31"/>
  <c r="V50" i="31"/>
  <c r="V51" i="31" s="1"/>
  <c r="U42" i="31"/>
  <c r="V42" i="31"/>
  <c r="V43" i="31" s="1"/>
  <c r="V68" i="31"/>
  <c r="V69" i="31" s="1"/>
  <c r="U68" i="31"/>
  <c r="V92" i="31"/>
  <c r="V93" i="31" s="1"/>
  <c r="U92" i="31"/>
  <c r="U134" i="31"/>
  <c r="V134" i="31"/>
  <c r="V135" i="31" s="1"/>
  <c r="V400" i="31"/>
  <c r="V401" i="31" s="1"/>
  <c r="U400" i="31"/>
  <c r="V86" i="31"/>
  <c r="V87" i="31" s="1"/>
  <c r="U86" i="31"/>
  <c r="V104" i="31"/>
  <c r="V105" i="31" s="1"/>
  <c r="U104" i="31"/>
  <c r="V220" i="31"/>
  <c r="V221" i="31" s="1"/>
  <c r="U220" i="31"/>
  <c r="V188" i="31"/>
  <c r="V189" i="31" s="1"/>
  <c r="U188" i="31"/>
  <c r="V154" i="31"/>
  <c r="V155" i="31" s="1"/>
  <c r="U154" i="31"/>
  <c r="V222" i="31"/>
  <c r="V223" i="31" s="1"/>
  <c r="U222" i="31"/>
  <c r="U124" i="31"/>
  <c r="V124" i="31"/>
  <c r="V125" i="31" s="1"/>
  <c r="V184" i="31"/>
  <c r="V185" i="31" s="1"/>
  <c r="U184" i="31"/>
  <c r="V246" i="31"/>
  <c r="V247" i="31" s="1"/>
  <c r="U246" i="31"/>
  <c r="U330" i="31"/>
  <c r="V330" i="31"/>
  <c r="V331" i="31" s="1"/>
  <c r="V230" i="31"/>
  <c r="V231" i="31" s="1"/>
  <c r="U230" i="31"/>
  <c r="U248" i="31"/>
  <c r="V248" i="31"/>
  <c r="V249" i="31" s="1"/>
  <c r="U344" i="31"/>
  <c r="V344" i="31"/>
  <c r="V345" i="31" s="1"/>
  <c r="U268" i="31"/>
  <c r="V268" i="31"/>
  <c r="V269" i="31" s="1"/>
  <c r="V332" i="31"/>
  <c r="V333" i="31" s="1"/>
  <c r="U332" i="31"/>
  <c r="V318" i="31"/>
  <c r="V319" i="31" s="1"/>
  <c r="U318" i="31"/>
  <c r="V338" i="31"/>
  <c r="V339" i="31" s="1"/>
  <c r="U338" i="31"/>
  <c r="V368" i="31"/>
  <c r="V369" i="31" s="1"/>
  <c r="U368" i="31"/>
  <c r="V362" i="31"/>
  <c r="V363" i="31" s="1"/>
  <c r="U362" i="31"/>
  <c r="U376" i="31"/>
  <c r="V376" i="31"/>
  <c r="V377" i="31" s="1"/>
  <c r="V398" i="31"/>
  <c r="V399" i="31" s="1"/>
  <c r="U398" i="31"/>
  <c r="V48" i="31"/>
  <c r="V49" i="31" s="1"/>
  <c r="U48" i="31"/>
  <c r="V16" i="31"/>
  <c r="V17" i="31" s="1"/>
  <c r="U16" i="31"/>
  <c r="V10" i="31"/>
  <c r="V11" i="31" s="1"/>
  <c r="U10" i="31"/>
  <c r="U32" i="31"/>
  <c r="V32" i="31"/>
  <c r="V33" i="31" s="1"/>
  <c r="V18" i="31"/>
  <c r="V19" i="31" s="1"/>
  <c r="U18" i="31"/>
  <c r="U56" i="31"/>
  <c r="V56" i="31"/>
  <c r="V57" i="31" s="1"/>
  <c r="U94" i="31"/>
  <c r="V94" i="31"/>
  <c r="V95" i="31" s="1"/>
  <c r="V110" i="31"/>
  <c r="V111" i="31" s="1"/>
  <c r="U110" i="31"/>
  <c r="V80" i="31"/>
  <c r="V81" i="31" s="1"/>
  <c r="U80" i="31"/>
  <c r="V128" i="31"/>
  <c r="V129" i="31" s="1"/>
  <c r="U128" i="31"/>
  <c r="V136" i="31"/>
  <c r="V137" i="31" s="1"/>
  <c r="U136" i="31"/>
  <c r="V126" i="31"/>
  <c r="V127" i="31" s="1"/>
  <c r="U126" i="31"/>
  <c r="V172" i="31"/>
  <c r="V173" i="31" s="1"/>
  <c r="U172" i="31"/>
  <c r="V210" i="31"/>
  <c r="V211" i="31" s="1"/>
  <c r="U210" i="31"/>
  <c r="V296" i="31"/>
  <c r="V297" i="31" s="1"/>
  <c r="U296" i="31"/>
  <c r="V180" i="31"/>
  <c r="V181" i="31" s="1"/>
  <c r="U180" i="31"/>
  <c r="V252" i="31"/>
  <c r="V253" i="31" s="1"/>
  <c r="U252" i="31"/>
  <c r="V284" i="31"/>
  <c r="V285" i="31" s="1"/>
  <c r="U284" i="31"/>
  <c r="V242" i="31"/>
  <c r="V243" i="31" s="1"/>
  <c r="U242" i="31"/>
  <c r="U264" i="31"/>
  <c r="V264" i="31"/>
  <c r="V265" i="31" s="1"/>
  <c r="V278" i="31"/>
  <c r="V279" i="31" s="1"/>
  <c r="U278" i="31"/>
  <c r="V312" i="31"/>
  <c r="V313" i="31" s="1"/>
  <c r="U312" i="31"/>
  <c r="U350" i="31"/>
  <c r="V350" i="31"/>
  <c r="V351" i="31" s="1"/>
  <c r="U366" i="31"/>
  <c r="V366" i="31"/>
  <c r="V367" i="31" s="1"/>
  <c r="V374" i="31"/>
  <c r="V375" i="31" s="1"/>
  <c r="U374" i="31"/>
  <c r="V334" i="31"/>
  <c r="V335" i="31" s="1"/>
  <c r="U334" i="31"/>
  <c r="V342" i="31"/>
  <c r="V343" i="31" s="1"/>
  <c r="U342" i="31"/>
  <c r="V394" i="31"/>
  <c r="V395" i="31" s="1"/>
  <c r="U394" i="31"/>
  <c r="U272" i="31"/>
  <c r="V272" i="31"/>
  <c r="V273" i="31" s="1"/>
  <c r="V308" i="31"/>
  <c r="V309" i="31" s="1"/>
  <c r="U308" i="31"/>
  <c r="V138" i="31"/>
  <c r="V139" i="31" s="1"/>
  <c r="U138" i="31"/>
  <c r="V14" i="31"/>
  <c r="V15" i="31" s="1"/>
  <c r="U14" i="31"/>
  <c r="V44" i="31"/>
  <c r="V45" i="31" s="1"/>
  <c r="U44" i="31"/>
  <c r="U36" i="31"/>
  <c r="V36" i="31"/>
  <c r="V37" i="31" s="1"/>
  <c r="V62" i="31"/>
  <c r="V63" i="31" s="1"/>
  <c r="U62" i="31"/>
  <c r="V60" i="31"/>
  <c r="V61" i="31" s="1"/>
  <c r="U60" i="31"/>
  <c r="V66" i="31"/>
  <c r="V67" i="31" s="1"/>
  <c r="U66" i="31"/>
  <c r="V100" i="31"/>
  <c r="V101" i="31" s="1"/>
  <c r="U100" i="31"/>
  <c r="V54" i="31"/>
  <c r="V55" i="31" s="1"/>
  <c r="U54" i="31"/>
  <c r="V116" i="31"/>
  <c r="V117" i="31" s="1"/>
  <c r="U116" i="31"/>
  <c r="V158" i="31"/>
  <c r="V159" i="31" s="1"/>
  <c r="U158" i="31"/>
  <c r="V290" i="31"/>
  <c r="V291" i="31" s="1"/>
  <c r="U290" i="31"/>
  <c r="V280" i="31"/>
  <c r="V281" i="31" s="1"/>
  <c r="U280" i="31"/>
  <c r="V194" i="31"/>
  <c r="V195" i="31" s="1"/>
  <c r="U194" i="31"/>
  <c r="V216" i="31"/>
  <c r="V217" i="31" s="1"/>
  <c r="U216" i="31"/>
  <c r="V258" i="31"/>
  <c r="V259" i="31" s="1"/>
  <c r="U258" i="31"/>
  <c r="U324" i="31"/>
  <c r="V324" i="31"/>
  <c r="V325" i="31" s="1"/>
  <c r="V388" i="31"/>
  <c r="V389" i="31" s="1"/>
  <c r="U388" i="31"/>
  <c r="V356" i="31"/>
  <c r="V357" i="31" s="1"/>
  <c r="U356" i="31"/>
  <c r="V346" i="31"/>
  <c r="V347" i="31" s="1"/>
  <c r="U346" i="31"/>
  <c r="V392" i="31"/>
  <c r="V393" i="31" s="1"/>
  <c r="U392" i="31"/>
  <c r="U386" i="31"/>
  <c r="V386" i="31"/>
  <c r="V387" i="31" s="1"/>
  <c r="V390" i="31"/>
  <c r="V391" i="31" s="1"/>
  <c r="U390" i="31"/>
  <c r="V214" i="31"/>
  <c r="V215" i="31" s="1"/>
  <c r="U214" i="31"/>
  <c r="V314" i="31"/>
  <c r="V315" i="31" s="1"/>
  <c r="U314" i="31"/>
  <c r="V370" i="31"/>
  <c r="V371" i="31" s="1"/>
  <c r="U370" i="31"/>
  <c r="V316" i="31"/>
  <c r="V317" i="31" s="1"/>
  <c r="U316" i="31"/>
  <c r="U22" i="31"/>
  <c r="V22" i="31"/>
  <c r="V23" i="31" s="1"/>
  <c r="U8" i="31"/>
  <c r="V8" i="31"/>
  <c r="V9" i="31" s="1"/>
  <c r="V26" i="31"/>
  <c r="V27" i="31" s="1"/>
  <c r="U26" i="31"/>
  <c r="V64" i="31"/>
  <c r="V65" i="31" s="1"/>
  <c r="U64" i="31"/>
  <c r="V52" i="31"/>
  <c r="V53" i="31" s="1"/>
  <c r="U52" i="31"/>
  <c r="U46" i="31"/>
  <c r="V46" i="31"/>
  <c r="V47" i="31" s="1"/>
  <c r="V82" i="31"/>
  <c r="V83" i="31" s="1"/>
  <c r="U82" i="31"/>
  <c r="U98" i="31"/>
  <c r="V98" i="31"/>
  <c r="V99" i="31" s="1"/>
  <c r="U176" i="31"/>
  <c r="V176" i="31"/>
  <c r="V177" i="31" s="1"/>
  <c r="V200" i="31"/>
  <c r="V201" i="31" s="1"/>
  <c r="U200" i="31"/>
  <c r="U198" i="31"/>
  <c r="V198" i="31"/>
  <c r="V199" i="31" s="1"/>
  <c r="V148" i="31"/>
  <c r="V149" i="31" s="1"/>
  <c r="U148" i="31"/>
  <c r="V164" i="31"/>
  <c r="V165" i="31" s="1"/>
  <c r="U164" i="31"/>
  <c r="U212" i="31"/>
  <c r="V212" i="31"/>
  <c r="V213" i="31" s="1"/>
  <c r="V178" i="31"/>
  <c r="V179" i="31" s="1"/>
  <c r="U178" i="31"/>
  <c r="V186" i="31"/>
  <c r="V187" i="31" s="1"/>
  <c r="U186" i="31"/>
  <c r="V236" i="31"/>
  <c r="V237" i="31" s="1"/>
  <c r="U236" i="31"/>
  <c r="U228" i="31"/>
  <c r="V228" i="31"/>
  <c r="V229" i="31" s="1"/>
  <c r="V244" i="31"/>
  <c r="V245" i="31" s="1"/>
  <c r="U244" i="31"/>
  <c r="V298" i="31"/>
  <c r="V299" i="31" s="1"/>
  <c r="U298" i="31"/>
  <c r="V226" i="31"/>
  <c r="V227" i="31" s="1"/>
  <c r="U226" i="31"/>
  <c r="V254" i="31"/>
  <c r="V255" i="31" s="1"/>
  <c r="U254" i="31"/>
  <c r="V302" i="31"/>
  <c r="V303" i="31" s="1"/>
  <c r="U302" i="31"/>
  <c r="V328" i="31"/>
  <c r="V329" i="31" s="1"/>
  <c r="U328" i="31"/>
  <c r="V322" i="31"/>
  <c r="V323" i="31" s="1"/>
  <c r="U322" i="31"/>
  <c r="V354" i="31"/>
  <c r="V355" i="31" s="1"/>
  <c r="U354" i="31"/>
  <c r="V84" i="31"/>
  <c r="V85" i="31" s="1"/>
  <c r="U84" i="31"/>
  <c r="U28" i="31"/>
  <c r="V28" i="31"/>
  <c r="V29" i="31" s="1"/>
  <c r="V30" i="31"/>
  <c r="V31" i="31" s="1"/>
  <c r="U30" i="31"/>
  <c r="V38" i="31"/>
  <c r="V39" i="31" s="1"/>
  <c r="U38" i="31"/>
  <c r="V90" i="31"/>
  <c r="V91" i="31" s="1"/>
  <c r="U90" i="31"/>
  <c r="V102" i="31"/>
  <c r="V103" i="31" s="1"/>
  <c r="U102" i="31"/>
  <c r="V144" i="31"/>
  <c r="V145" i="31" s="1"/>
  <c r="U144" i="31"/>
  <c r="U182" i="31"/>
  <c r="V182" i="31"/>
  <c r="V183" i="31" s="1"/>
  <c r="V122" i="31"/>
  <c r="V123" i="31" s="1"/>
  <c r="U122" i="31"/>
  <c r="V168" i="31"/>
  <c r="V169" i="31" s="1"/>
  <c r="U168" i="31"/>
  <c r="V130" i="31"/>
  <c r="V131" i="31" s="1"/>
  <c r="U130" i="31"/>
  <c r="U166" i="31"/>
  <c r="V166" i="31"/>
  <c r="V167" i="31" s="1"/>
  <c r="V238" i="31"/>
  <c r="V239" i="31" s="1"/>
  <c r="U238" i="31"/>
  <c r="V274" i="31"/>
  <c r="V275" i="31" s="1"/>
  <c r="U274" i="31"/>
  <c r="V232" i="31"/>
  <c r="V233" i="31" s="1"/>
  <c r="U232" i="31"/>
  <c r="V202" i="31"/>
  <c r="V203" i="31" s="1"/>
  <c r="U202" i="31"/>
  <c r="U218" i="31"/>
  <c r="V218" i="31"/>
  <c r="V219" i="31" s="1"/>
  <c r="V262" i="31"/>
  <c r="V263" i="31" s="1"/>
  <c r="U262" i="31"/>
  <c r="U288" i="31"/>
  <c r="V288" i="31"/>
  <c r="V289" i="31" s="1"/>
  <c r="U310" i="31"/>
  <c r="V310" i="31"/>
  <c r="V311" i="31" s="1"/>
  <c r="V282" i="31"/>
  <c r="V283" i="31" s="1"/>
  <c r="U282" i="31"/>
  <c r="V266" i="31"/>
  <c r="V267" i="31" s="1"/>
  <c r="U266" i="31"/>
  <c r="V300" i="31"/>
  <c r="V301" i="31" s="1"/>
  <c r="U300" i="31"/>
  <c r="U304" i="31"/>
  <c r="V304" i="31"/>
  <c r="V305" i="31" s="1"/>
  <c r="U360" i="31"/>
  <c r="V360" i="31"/>
  <c r="V361" i="31" s="1"/>
  <c r="V320" i="31"/>
  <c r="V321" i="31" s="1"/>
  <c r="U320" i="31"/>
  <c r="V380" i="31"/>
  <c r="V381" i="31" s="1"/>
  <c r="U380" i="31"/>
  <c r="V364" i="31"/>
  <c r="V365" i="31" s="1"/>
  <c r="U364" i="31"/>
  <c r="V372" i="31"/>
  <c r="V373" i="31" s="1"/>
  <c r="U372" i="31"/>
  <c r="U6" i="31"/>
  <c r="V6" i="31"/>
  <c r="V7" i="31" s="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s="1"/>
  <c r="U206" i="40"/>
  <c r="V96" i="41"/>
  <c r="U96" i="41"/>
  <c r="P97" i="41"/>
  <c r="P51" i="40"/>
  <c r="V50" i="40"/>
  <c r="V51" i="40" s="1"/>
  <c r="U50" i="40"/>
  <c r="V142" i="40"/>
  <c r="V143" i="40" s="1"/>
  <c r="U142" i="40"/>
  <c r="P143" i="40"/>
  <c r="U70" i="40"/>
  <c r="P71" i="40"/>
  <c r="V70" i="40"/>
  <c r="V71" i="40" s="1"/>
  <c r="U194" i="40"/>
  <c r="P195" i="40"/>
  <c r="V194" i="40"/>
  <c r="V195" i="40" s="1"/>
  <c r="P47" i="41"/>
  <c r="U46" i="41"/>
  <c r="V46" i="41"/>
  <c r="V47" i="41" s="1"/>
  <c r="V116" i="41"/>
  <c r="V117" i="41" s="1"/>
  <c r="U116" i="41"/>
  <c r="P117" i="41"/>
  <c r="U38" i="41"/>
  <c r="P39" i="41"/>
  <c r="V38" i="41"/>
  <c r="V39" i="41" s="1"/>
  <c r="P91" i="41"/>
  <c r="U90" i="41"/>
  <c r="V90" i="41"/>
  <c r="P133" i="41"/>
  <c r="V132" i="41"/>
  <c r="V133" i="41" s="1"/>
  <c r="U132" i="41"/>
  <c r="V20" i="40"/>
  <c r="V21" i="40" s="1"/>
  <c r="U20" i="40"/>
  <c r="P21" i="40"/>
  <c r="V60" i="40"/>
  <c r="V61" i="40" s="1"/>
  <c r="U60" i="40"/>
  <c r="P61" i="40"/>
  <c r="U128" i="40"/>
  <c r="V128" i="40"/>
  <c r="V129" i="40" s="1"/>
  <c r="P129" i="40"/>
  <c r="U96" i="40"/>
  <c r="P97" i="40"/>
  <c r="V96" i="40"/>
  <c r="P35" i="40"/>
  <c r="U34" i="40"/>
  <c r="V34" i="40"/>
  <c r="V35" i="40" s="1"/>
  <c r="V110" i="40"/>
  <c r="V111" i="40" s="1"/>
  <c r="U110" i="40"/>
  <c r="P111" i="40"/>
  <c r="P173" i="40"/>
  <c r="V172" i="40"/>
  <c r="V173" i="40" s="1"/>
  <c r="U172" i="40"/>
  <c r="P33" i="40"/>
  <c r="V32" i="40"/>
  <c r="V33" i="40" s="1"/>
  <c r="U32" i="40"/>
  <c r="V58" i="40"/>
  <c r="V59" i="40" s="1"/>
  <c r="R59" i="40"/>
  <c r="U74" i="40"/>
  <c r="V74" i="40"/>
  <c r="V75" i="40" s="1"/>
  <c r="P75" i="40"/>
  <c r="V178" i="40"/>
  <c r="V179" i="40" s="1"/>
  <c r="P179" i="40"/>
  <c r="U178" i="40"/>
  <c r="P139" i="40"/>
  <c r="V138" i="40"/>
  <c r="V139" i="40" s="1"/>
  <c r="U138" i="40"/>
  <c r="U144" i="40"/>
  <c r="V144" i="40"/>
  <c r="V145" i="40" s="1"/>
  <c r="P145" i="40"/>
  <c r="P155" i="40"/>
  <c r="V154" i="40"/>
  <c r="V155" i="40" s="1"/>
  <c r="U154" i="40"/>
  <c r="U198" i="40"/>
  <c r="V198" i="40"/>
  <c r="V199" i="40" s="1"/>
  <c r="P199" i="40"/>
  <c r="P79" i="41"/>
  <c r="U78" i="41"/>
  <c r="V78" i="41"/>
  <c r="V79" i="41" s="1"/>
  <c r="U182" i="41"/>
  <c r="P183" i="41"/>
  <c r="V182" i="41"/>
  <c r="V183" i="41" s="1"/>
  <c r="P71" i="41"/>
  <c r="U70" i="41"/>
  <c r="V70" i="41"/>
  <c r="V71" i="41" s="1"/>
  <c r="U112" i="41"/>
  <c r="V112" i="41"/>
  <c r="V113" i="41" s="1"/>
  <c r="P113" i="41"/>
  <c r="P129" i="41"/>
  <c r="U128" i="41"/>
  <c r="V128" i="41"/>
  <c r="V129" i="41" s="1"/>
  <c r="P143" i="41"/>
  <c r="U142" i="41"/>
  <c r="V142" i="41"/>
  <c r="V143" i="41" s="1"/>
  <c r="P187" i="41"/>
  <c r="V186" i="41"/>
  <c r="V187" i="41" s="1"/>
  <c r="U186" i="41"/>
  <c r="U152" i="41"/>
  <c r="V152" i="41"/>
  <c r="V153" i="41" s="1"/>
  <c r="P153" i="41"/>
  <c r="P159" i="41"/>
  <c r="U158" i="41"/>
  <c r="V158" i="41"/>
  <c r="V159" i="41" s="1"/>
  <c r="P91" i="40"/>
  <c r="U90" i="40"/>
  <c r="V90" i="40"/>
  <c r="U64" i="41"/>
  <c r="P65" i="41"/>
  <c r="V64" i="41"/>
  <c r="V65" i="41" s="1"/>
  <c r="U104" i="41"/>
  <c r="P105" i="41"/>
  <c r="V104" i="41"/>
  <c r="V105" i="41" s="1"/>
  <c r="U154" i="41"/>
  <c r="V154" i="41"/>
  <c r="V155" i="41" s="1"/>
  <c r="P155" i="41"/>
  <c r="P101" i="40"/>
  <c r="V100" i="40"/>
  <c r="U100" i="40"/>
  <c r="U20" i="41"/>
  <c r="P21" i="41"/>
  <c r="V20" i="41"/>
  <c r="V21" i="41" s="1"/>
  <c r="P119" i="41"/>
  <c r="V118" i="41"/>
  <c r="V119" i="41" s="1"/>
  <c r="U118" i="41"/>
  <c r="P201" i="40"/>
  <c r="U200" i="40"/>
  <c r="V200" i="40"/>
  <c r="V201" i="40" s="1"/>
  <c r="U38" i="40"/>
  <c r="V38" i="40"/>
  <c r="V39" i="40" s="1"/>
  <c r="P39" i="40"/>
  <c r="U174" i="40"/>
  <c r="V174" i="40"/>
  <c r="V175" i="40" s="1"/>
  <c r="P175" i="40"/>
  <c r="U52" i="40"/>
  <c r="P53" i="40"/>
  <c r="V52" i="40"/>
  <c r="V53" i="40" s="1"/>
  <c r="P27" i="40"/>
  <c r="V26" i="40"/>
  <c r="V27" i="40" s="1"/>
  <c r="U26" i="40"/>
  <c r="U78" i="40"/>
  <c r="P79" i="40"/>
  <c r="V78" i="40"/>
  <c r="V79" i="40" s="1"/>
  <c r="P19" i="40"/>
  <c r="U18" i="40"/>
  <c r="V18" i="40"/>
  <c r="V19" i="40" s="1"/>
  <c r="V68" i="40"/>
  <c r="V69" i="40" s="1"/>
  <c r="U68" i="40"/>
  <c r="P69" i="40"/>
  <c r="V140" i="40"/>
  <c r="V141" i="40" s="1"/>
  <c r="P141" i="40"/>
  <c r="U140" i="40"/>
  <c r="U24" i="40"/>
  <c r="P25" i="40"/>
  <c r="V24" i="40"/>
  <c r="V25" i="40" s="1"/>
  <c r="P43" i="40"/>
  <c r="U42" i="40"/>
  <c r="V42" i="40"/>
  <c r="V43" i="40" s="1"/>
  <c r="U182" i="40"/>
  <c r="V182" i="40"/>
  <c r="V183" i="40" s="1"/>
  <c r="P183" i="40"/>
  <c r="U104" i="40"/>
  <c r="P105" i="40"/>
  <c r="V104" i="40"/>
  <c r="V105" i="40" s="1"/>
  <c r="P193" i="40"/>
  <c r="U192" i="40"/>
  <c r="V192" i="40"/>
  <c r="V193" i="40" s="1"/>
  <c r="V42" i="41"/>
  <c r="V43" i="41" s="1"/>
  <c r="P43" i="41"/>
  <c r="U42" i="41"/>
  <c r="U10" i="41"/>
  <c r="P11" i="41"/>
  <c r="V10" i="41"/>
  <c r="V11" i="41" s="1"/>
  <c r="P205" i="40"/>
  <c r="V204" i="40"/>
  <c r="V205" i="40" s="1"/>
  <c r="U204" i="40"/>
  <c r="U32" i="41"/>
  <c r="P33" i="41"/>
  <c r="V32" i="41"/>
  <c r="V33" i="41" s="1"/>
  <c r="V76" i="41"/>
  <c r="V77" i="41" s="1"/>
  <c r="U76" i="41"/>
  <c r="P77" i="41"/>
  <c r="P121" i="41"/>
  <c r="U120" i="41"/>
  <c r="V120" i="41"/>
  <c r="V121" i="41" s="1"/>
  <c r="V72" i="41"/>
  <c r="V73" i="41" s="1"/>
  <c r="R73" i="41"/>
  <c r="V36" i="41"/>
  <c r="V37" i="41" s="1"/>
  <c r="P37" i="41"/>
  <c r="U36" i="41"/>
  <c r="V140" i="41"/>
  <c r="V141" i="41" s="1"/>
  <c r="P141" i="41"/>
  <c r="U140" i="41"/>
  <c r="V100" i="41"/>
  <c r="P101" i="41"/>
  <c r="U100" i="41"/>
  <c r="U144" i="41"/>
  <c r="P145" i="41"/>
  <c r="V144" i="41"/>
  <c r="V145" i="41" s="1"/>
  <c r="V138" i="41"/>
  <c r="V139" i="41" s="1"/>
  <c r="P139" i="41"/>
  <c r="U138" i="41"/>
  <c r="V130" i="41"/>
  <c r="V131" i="41" s="1"/>
  <c r="U130" i="41"/>
  <c r="P131" i="41"/>
  <c r="U156" i="41"/>
  <c r="P157" i="41"/>
  <c r="V156" i="41"/>
  <c r="V157" i="41" s="1"/>
  <c r="P197" i="41"/>
  <c r="U196" i="41"/>
  <c r="V196" i="41"/>
  <c r="V197" i="41" s="1"/>
  <c r="P179" i="41"/>
  <c r="U178" i="41"/>
  <c r="V178" i="41"/>
  <c r="V179" i="41" s="1"/>
  <c r="U174" i="41"/>
  <c r="V174" i="41"/>
  <c r="V175" i="41" s="1"/>
  <c r="P175" i="41"/>
  <c r="P205" i="41"/>
  <c r="U204" i="41"/>
  <c r="V204" i="41"/>
  <c r="V205" i="41" s="1"/>
  <c r="P49" i="40"/>
  <c r="V48" i="40"/>
  <c r="V49" i="40" s="1"/>
  <c r="U48" i="40"/>
  <c r="P31" i="40"/>
  <c r="V30" i="40"/>
  <c r="V31" i="40" s="1"/>
  <c r="U30" i="40"/>
  <c r="U102" i="41"/>
  <c r="P103" i="41"/>
  <c r="V102" i="41"/>
  <c r="P85" i="41"/>
  <c r="V84" i="41"/>
  <c r="V85" i="41" s="1"/>
  <c r="U84" i="41"/>
  <c r="P73" i="40"/>
  <c r="V72" i="40"/>
  <c r="V73" i="40" s="1"/>
  <c r="U72" i="40"/>
  <c r="U12" i="40"/>
  <c r="V12" i="40"/>
  <c r="V13" i="40" s="1"/>
  <c r="P13" i="40"/>
  <c r="P93" i="40"/>
  <c r="U92" i="40"/>
  <c r="V92" i="40"/>
  <c r="P133" i="40"/>
  <c r="V132" i="40"/>
  <c r="V133" i="40" s="1"/>
  <c r="U132" i="40"/>
  <c r="P55" i="40"/>
  <c r="V54" i="40"/>
  <c r="V55" i="40" s="1"/>
  <c r="U54" i="40"/>
  <c r="P123" i="40"/>
  <c r="U122" i="40"/>
  <c r="V122" i="40"/>
  <c r="V123" i="40" s="1"/>
  <c r="P81" i="40"/>
  <c r="V80" i="40"/>
  <c r="V81" i="40" s="1"/>
  <c r="U80" i="40"/>
  <c r="U22" i="40"/>
  <c r="P23" i="40"/>
  <c r="V22" i="40"/>
  <c r="V23" i="40" s="1"/>
  <c r="V150" i="40"/>
  <c r="V151" i="40" s="1"/>
  <c r="U150" i="40"/>
  <c r="P151" i="40"/>
  <c r="U158" i="40"/>
  <c r="P159" i="40"/>
  <c r="V158" i="40"/>
  <c r="V159" i="40" s="1"/>
  <c r="P187" i="40"/>
  <c r="V186" i="40"/>
  <c r="V187" i="40" s="1"/>
  <c r="U186" i="40"/>
  <c r="U168" i="40"/>
  <c r="P169" i="40"/>
  <c r="V168" i="40"/>
  <c r="V169" i="40" s="1"/>
  <c r="V50" i="41"/>
  <c r="V51" i="41" s="1"/>
  <c r="U50" i="41"/>
  <c r="P51" i="41"/>
  <c r="U54" i="41"/>
  <c r="P55" i="41"/>
  <c r="V54" i="41"/>
  <c r="V55" i="41" s="1"/>
  <c r="V66" i="41"/>
  <c r="V67" i="41" s="1"/>
  <c r="U66" i="41"/>
  <c r="P67" i="41"/>
  <c r="P89" i="41"/>
  <c r="U88" i="41"/>
  <c r="V88" i="41"/>
  <c r="V89" i="41" s="1"/>
  <c r="V74" i="41"/>
  <c r="V75" i="41" s="1"/>
  <c r="P75" i="41"/>
  <c r="U74" i="41"/>
  <c r="V108" i="41"/>
  <c r="V109" i="41" s="1"/>
  <c r="P109" i="41"/>
  <c r="U108" i="41"/>
  <c r="V166" i="41"/>
  <c r="V167" i="41" s="1"/>
  <c r="U166" i="41"/>
  <c r="P167" i="41"/>
  <c r="U88" i="40"/>
  <c r="P89" i="40"/>
  <c r="V88" i="40"/>
  <c r="V89" i="40" s="1"/>
  <c r="U166" i="40"/>
  <c r="P167" i="40"/>
  <c r="V166" i="40"/>
  <c r="V167" i="40" s="1"/>
  <c r="P15" i="40"/>
  <c r="V14" i="40"/>
  <c r="V15" i="40" s="1"/>
  <c r="U14" i="40"/>
  <c r="V36" i="40"/>
  <c r="V37" i="40" s="1"/>
  <c r="U36" i="40"/>
  <c r="P37" i="40"/>
  <c r="V44" i="40"/>
  <c r="V45" i="40" s="1"/>
  <c r="P45" i="40"/>
  <c r="U44" i="40"/>
  <c r="P87" i="41"/>
  <c r="V86" i="41"/>
  <c r="V87" i="41" s="1"/>
  <c r="U86" i="41"/>
  <c r="U48" i="41"/>
  <c r="P49" i="41"/>
  <c r="V48" i="41"/>
  <c r="V49" i="41" s="1"/>
  <c r="P201" i="41"/>
  <c r="V200" i="41"/>
  <c r="V201" i="41" s="1"/>
  <c r="U200" i="41"/>
  <c r="U8" i="40"/>
  <c r="V8" i="40"/>
  <c r="V9" i="40" s="1"/>
  <c r="P9" i="40"/>
  <c r="U152" i="40"/>
  <c r="P153" i="40"/>
  <c r="V152" i="40"/>
  <c r="V153" i="40" s="1"/>
  <c r="U46" i="40"/>
  <c r="V46" i="40"/>
  <c r="V47" i="40" s="1"/>
  <c r="P47" i="40"/>
  <c r="P125" i="40"/>
  <c r="V124" i="40"/>
  <c r="V125" i="40" s="1"/>
  <c r="U124" i="40"/>
  <c r="P161" i="40"/>
  <c r="U160" i="40"/>
  <c r="V160" i="40"/>
  <c r="V161" i="40" s="1"/>
  <c r="P181" i="40"/>
  <c r="U180" i="40"/>
  <c r="V180" i="40"/>
  <c r="V181" i="40" s="1"/>
  <c r="P165" i="40"/>
  <c r="V164" i="40"/>
  <c r="V165" i="40" s="1"/>
  <c r="U164" i="40"/>
  <c r="U28" i="41"/>
  <c r="P29" i="41"/>
  <c r="V28" i="41"/>
  <c r="V29" i="41" s="1"/>
  <c r="U14" i="41"/>
  <c r="P15" i="41"/>
  <c r="V14" i="41"/>
  <c r="V15" i="41" s="1"/>
  <c r="U44" i="41"/>
  <c r="P45" i="41"/>
  <c r="V44" i="41"/>
  <c r="V45" i="41" s="1"/>
  <c r="V58" i="41"/>
  <c r="V59" i="41" s="1"/>
  <c r="P59" i="41"/>
  <c r="U58" i="41"/>
  <c r="V80" i="41"/>
  <c r="V81" i="41" s="1"/>
  <c r="P81" i="41"/>
  <c r="U80" i="41"/>
  <c r="V124" i="41"/>
  <c r="V125" i="41" s="1"/>
  <c r="U124" i="41"/>
  <c r="P125" i="41"/>
  <c r="P41" i="41"/>
  <c r="U40" i="41"/>
  <c r="V40" i="41"/>
  <c r="V41" i="41" s="1"/>
  <c r="U92" i="41"/>
  <c r="V92" i="41"/>
  <c r="P93" i="41"/>
  <c r="V134" i="41"/>
  <c r="V135" i="41" s="1"/>
  <c r="P135" i="41"/>
  <c r="U134" i="41"/>
  <c r="V146" i="41"/>
  <c r="V147" i="41" s="1"/>
  <c r="U146" i="41"/>
  <c r="P147" i="41"/>
  <c r="P185" i="41"/>
  <c r="V184" i="41"/>
  <c r="V185" i="41" s="1"/>
  <c r="U184" i="41"/>
  <c r="P171" i="41"/>
  <c r="U170" i="41"/>
  <c r="V170" i="41"/>
  <c r="V171" i="41" s="1"/>
  <c r="U192" i="41"/>
  <c r="V192" i="41"/>
  <c r="V193" i="41" s="1"/>
  <c r="P193" i="41"/>
  <c r="U198" i="41"/>
  <c r="V198" i="41"/>
  <c r="V199" i="41" s="1"/>
  <c r="P199" i="41"/>
  <c r="P59" i="40"/>
  <c r="U58" i="40"/>
  <c r="U112" i="40"/>
  <c r="P113" i="40"/>
  <c r="V112" i="40"/>
  <c r="V113" i="40" s="1"/>
  <c r="V18" i="41"/>
  <c r="V19" i="41" s="1"/>
  <c r="P19" i="41"/>
  <c r="U18" i="41"/>
  <c r="U52" i="41"/>
  <c r="V52" i="41"/>
  <c r="V53" i="41" s="1"/>
  <c r="P53" i="41"/>
  <c r="P11" i="40"/>
  <c r="U10" i="40"/>
  <c r="V10" i="40"/>
  <c r="V11" i="40" s="1"/>
  <c r="V68" i="41"/>
  <c r="V69" i="41" s="1"/>
  <c r="P69" i="41"/>
  <c r="U68" i="41"/>
  <c r="V114" i="41"/>
  <c r="V115" i="41" s="1"/>
  <c r="P115" i="41"/>
  <c r="U114" i="41"/>
  <c r="V28" i="40"/>
  <c r="V29" i="40" s="1"/>
  <c r="U28" i="40"/>
  <c r="P29" i="40"/>
  <c r="V120" i="40"/>
  <c r="V121" i="40" s="1"/>
  <c r="U120" i="40"/>
  <c r="P121" i="40"/>
  <c r="V94" i="40"/>
  <c r="P95" i="40"/>
  <c r="U94" i="40"/>
  <c r="P115" i="40"/>
  <c r="V114" i="40"/>
  <c r="V115" i="40" s="1"/>
  <c r="U114" i="40"/>
  <c r="P135" i="40"/>
  <c r="U134" i="40"/>
  <c r="V134" i="40"/>
  <c r="V135" i="40" s="1"/>
  <c r="P127" i="40"/>
  <c r="V126" i="40"/>
  <c r="V127" i="40" s="1"/>
  <c r="U126" i="40"/>
  <c r="P27" i="41"/>
  <c r="U26" i="41"/>
  <c r="V26" i="41"/>
  <c r="V27" i="41" s="1"/>
  <c r="U56" i="40"/>
  <c r="P57" i="40"/>
  <c r="V56" i="40"/>
  <c r="V57" i="40" s="1"/>
  <c r="V84" i="40"/>
  <c r="V85" i="40" s="1"/>
  <c r="U84" i="40"/>
  <c r="P85" i="40"/>
  <c r="V76" i="40"/>
  <c r="V77" i="40" s="1"/>
  <c r="P77" i="40"/>
  <c r="U76" i="40"/>
  <c r="P23" i="41"/>
  <c r="U22" i="41"/>
  <c r="V22" i="41"/>
  <c r="V23" i="41" s="1"/>
  <c r="P171" i="40"/>
  <c r="U170" i="40"/>
  <c r="V170" i="40"/>
  <c r="V171" i="40" s="1"/>
  <c r="U190" i="40"/>
  <c r="V190" i="40"/>
  <c r="V191" i="40" s="1"/>
  <c r="P191" i="40"/>
  <c r="P147" i="40"/>
  <c r="V146" i="40"/>
  <c r="V147" i="40" s="1"/>
  <c r="U146" i="40"/>
  <c r="P157" i="40"/>
  <c r="U156" i="40"/>
  <c r="V156" i="40"/>
  <c r="V157" i="40" s="1"/>
  <c r="P185" i="40"/>
  <c r="U184" i="40"/>
  <c r="V184" i="40"/>
  <c r="V185" i="40" s="1"/>
  <c r="P197" i="40"/>
  <c r="U196" i="40"/>
  <c r="V196" i="40"/>
  <c r="V197" i="40" s="1"/>
  <c r="V122" i="41"/>
  <c r="V123" i="41" s="1"/>
  <c r="U122" i="41"/>
  <c r="P123" i="41"/>
  <c r="P9" i="41"/>
  <c r="U8" i="41"/>
  <c r="V8" i="41"/>
  <c r="V9" i="41" s="1"/>
  <c r="P63" i="41"/>
  <c r="U62" i="41"/>
  <c r="V62" i="41"/>
  <c r="V63" i="41" s="1"/>
  <c r="P73" i="41"/>
  <c r="U72" i="41"/>
  <c r="U106" i="41"/>
  <c r="P107" i="41"/>
  <c r="V106" i="41"/>
  <c r="V107" i="41" s="1"/>
  <c r="V126" i="41"/>
  <c r="V127" i="41" s="1"/>
  <c r="U126" i="41"/>
  <c r="P127" i="41"/>
  <c r="V94" i="41"/>
  <c r="U94" i="41"/>
  <c r="P95" i="41"/>
  <c r="V148" i="41"/>
  <c r="V149" i="41" s="1"/>
  <c r="U148" i="41"/>
  <c r="P149" i="41"/>
  <c r="P165" i="41"/>
  <c r="U164" i="41"/>
  <c r="V164" i="41"/>
  <c r="V165" i="41" s="1"/>
  <c r="P151" i="41"/>
  <c r="V150" i="41"/>
  <c r="V151" i="41" s="1"/>
  <c r="U150" i="41"/>
  <c r="U190" i="41"/>
  <c r="V190" i="41"/>
  <c r="V191" i="41" s="1"/>
  <c r="P191" i="41"/>
  <c r="P63" i="40"/>
  <c r="V62" i="40"/>
  <c r="V63" i="40" s="1"/>
  <c r="U62" i="40"/>
  <c r="P149" i="40"/>
  <c r="V148" i="40"/>
  <c r="V149" i="40" s="1"/>
  <c r="U148" i="40"/>
  <c r="P107" i="40"/>
  <c r="V106" i="40"/>
  <c r="V107" i="40" s="1"/>
  <c r="U106" i="40"/>
  <c r="V34" i="41"/>
  <c r="V35" i="41" s="1"/>
  <c r="P35" i="41"/>
  <c r="U34" i="41"/>
  <c r="V56" i="41"/>
  <c r="V57" i="41" s="1"/>
  <c r="P57" i="41"/>
  <c r="U56" i="41"/>
  <c r="V168" i="41"/>
  <c r="V169" i="41" s="1"/>
  <c r="P169" i="41"/>
  <c r="U168" i="41"/>
  <c r="P181" i="41"/>
  <c r="V180" i="41"/>
  <c r="V181" i="41" s="1"/>
  <c r="U180" i="41"/>
  <c r="U98" i="40"/>
  <c r="P99" i="40"/>
  <c r="V98" i="40"/>
  <c r="V118" i="40"/>
  <c r="V119" i="40" s="1"/>
  <c r="P119" i="40"/>
  <c r="U118" i="40"/>
  <c r="U136" i="40"/>
  <c r="P137" i="40"/>
  <c r="V136" i="40"/>
  <c r="V137" i="40" s="1"/>
  <c r="P117" i="40"/>
  <c r="V116" i="40"/>
  <c r="V117" i="40" s="1"/>
  <c r="U116" i="40"/>
  <c r="V86" i="40"/>
  <c r="V87" i="40" s="1"/>
  <c r="P87" i="40"/>
  <c r="U86" i="40"/>
  <c r="U66" i="40"/>
  <c r="P67" i="40"/>
  <c r="V66" i="40"/>
  <c r="V67" i="40" s="1"/>
  <c r="P109" i="40"/>
  <c r="U108" i="40"/>
  <c r="V108" i="40"/>
  <c r="V109" i="40" s="1"/>
  <c r="V12" i="41"/>
  <c r="V13" i="41" s="1"/>
  <c r="U12" i="41"/>
  <c r="P13" i="41"/>
  <c r="P41" i="40"/>
  <c r="U40" i="40"/>
  <c r="V40" i="40"/>
  <c r="V41" i="40" s="1"/>
  <c r="P17" i="40"/>
  <c r="V16" i="40"/>
  <c r="V17" i="40" s="1"/>
  <c r="U16" i="40"/>
  <c r="V64" i="40"/>
  <c r="V65" i="40" s="1"/>
  <c r="P65" i="40"/>
  <c r="U64" i="40"/>
  <c r="V82" i="40"/>
  <c r="V83" i="40" s="1"/>
  <c r="P83" i="40"/>
  <c r="U82" i="40"/>
  <c r="P103" i="40"/>
  <c r="V102" i="40"/>
  <c r="U102" i="40"/>
  <c r="P131" i="40"/>
  <c r="U130" i="40"/>
  <c r="V130" i="40"/>
  <c r="V131" i="40" s="1"/>
  <c r="U24" i="41"/>
  <c r="V24" i="41"/>
  <c r="V25" i="41" s="1"/>
  <c r="P25" i="41"/>
  <c r="V176" i="40"/>
  <c r="V177" i="40" s="1"/>
  <c r="P177" i="40"/>
  <c r="U176" i="40"/>
  <c r="U202" i="40"/>
  <c r="P203" i="40"/>
  <c r="V202" i="40"/>
  <c r="V203" i="40" s="1"/>
  <c r="P163" i="40"/>
  <c r="V162" i="40"/>
  <c r="V163" i="40" s="1"/>
  <c r="U162" i="40"/>
  <c r="P189" i="40"/>
  <c r="U188" i="40"/>
  <c r="V188" i="40"/>
  <c r="V189" i="40" s="1"/>
  <c r="P31" i="41"/>
  <c r="U30" i="41"/>
  <c r="V30" i="41"/>
  <c r="V31" i="41" s="1"/>
  <c r="P17" i="41"/>
  <c r="U16" i="41"/>
  <c r="V16" i="41"/>
  <c r="V17" i="41" s="1"/>
  <c r="P83" i="41"/>
  <c r="U82" i="41"/>
  <c r="V82" i="41"/>
  <c r="V83" i="41" s="1"/>
  <c r="U60" i="41"/>
  <c r="V60" i="41"/>
  <c r="V61" i="41" s="1"/>
  <c r="P61" i="41"/>
  <c r="P161" i="41"/>
  <c r="U160" i="41"/>
  <c r="V160" i="41"/>
  <c r="V161" i="41" s="1"/>
  <c r="P99" i="41"/>
  <c r="U98" i="41"/>
  <c r="V98" i="41"/>
  <c r="U136" i="41"/>
  <c r="P137" i="41"/>
  <c r="V136" i="41"/>
  <c r="V137" i="41" s="1"/>
  <c r="P111" i="41"/>
  <c r="V110" i="41"/>
  <c r="V111" i="41" s="1"/>
  <c r="U110" i="41"/>
  <c r="P189" i="41"/>
  <c r="V188" i="41"/>
  <c r="V189" i="41" s="1"/>
  <c r="U188" i="41"/>
  <c r="P163" i="41"/>
  <c r="U162" i="41"/>
  <c r="V162" i="41"/>
  <c r="V163" i="41" s="1"/>
  <c r="P173" i="41"/>
  <c r="U172" i="41"/>
  <c r="V172" i="41"/>
  <c r="V173" i="41" s="1"/>
  <c r="P195" i="41"/>
  <c r="V194" i="41"/>
  <c r="V195" i="41" s="1"/>
  <c r="U194" i="41"/>
  <c r="P177" i="41"/>
  <c r="V176" i="41"/>
  <c r="V177" i="41" s="1"/>
  <c r="U176" i="41"/>
  <c r="U206" i="41"/>
  <c r="P207" i="41"/>
  <c r="V206" i="41"/>
  <c r="V207" i="41" s="1"/>
  <c r="P203" i="41"/>
  <c r="V202" i="41"/>
  <c r="V203" i="41" s="1"/>
  <c r="U202" i="41"/>
  <c r="V402" i="31"/>
  <c r="V403" i="31" s="1"/>
  <c r="U444" i="31"/>
  <c r="P445" i="31"/>
  <c r="V444" i="31"/>
  <c r="V445" i="31" s="1"/>
  <c r="P467" i="31"/>
  <c r="V466" i="31"/>
  <c r="V467" i="31" s="1"/>
  <c r="U466" i="31"/>
  <c r="V410" i="31"/>
  <c r="V411" i="31" s="1"/>
  <c r="U410" i="31"/>
  <c r="P411" i="31"/>
  <c r="P489" i="31"/>
  <c r="V488" i="31"/>
  <c r="V489" i="31" s="1"/>
  <c r="U488" i="31"/>
  <c r="P501" i="31"/>
  <c r="V500" i="31"/>
  <c r="V501" i="31" s="1"/>
  <c r="U500" i="31"/>
  <c r="P471" i="31"/>
  <c r="V470" i="31"/>
  <c r="V471" i="31" s="1"/>
  <c r="U470" i="31"/>
  <c r="V416" i="31"/>
  <c r="V417" i="31" s="1"/>
  <c r="U416" i="31"/>
  <c r="P417" i="31"/>
  <c r="P479" i="31"/>
  <c r="U478" i="31"/>
  <c r="V478" i="31"/>
  <c r="V479" i="31" s="1"/>
  <c r="V442" i="31"/>
  <c r="V443" i="31" s="1"/>
  <c r="P443" i="31"/>
  <c r="U442" i="31"/>
  <c r="P461" i="31"/>
  <c r="V460" i="31"/>
  <c r="V461" i="31" s="1"/>
  <c r="U460" i="31"/>
  <c r="P515" i="31"/>
  <c r="V514" i="31"/>
  <c r="V515" i="31" s="1"/>
  <c r="U514" i="31"/>
  <c r="P647" i="31"/>
  <c r="V646" i="31"/>
  <c r="V647" i="31" s="1"/>
  <c r="U646" i="31"/>
  <c r="P655" i="31"/>
  <c r="V654" i="31"/>
  <c r="V655" i="31" s="1"/>
  <c r="U654" i="31"/>
  <c r="P529" i="31"/>
  <c r="V528" i="31"/>
  <c r="V529" i="31" s="1"/>
  <c r="U528" i="31"/>
  <c r="P557" i="31"/>
  <c r="V556" i="31"/>
  <c r="V557" i="31" s="1"/>
  <c r="U556" i="31"/>
  <c r="V574" i="31"/>
  <c r="V575" i="31" s="1"/>
  <c r="U574" i="31"/>
  <c r="P575" i="31"/>
  <c r="V576" i="31"/>
  <c r="V577" i="31" s="1"/>
  <c r="U576" i="31"/>
  <c r="P577" i="31"/>
  <c r="P541" i="31"/>
  <c r="V540" i="31"/>
  <c r="V541" i="31" s="1"/>
  <c r="U540" i="31"/>
  <c r="P549" i="31"/>
  <c r="V548" i="31"/>
  <c r="V549" i="31" s="1"/>
  <c r="U548" i="31"/>
  <c r="P565" i="31"/>
  <c r="V564" i="31"/>
  <c r="V565" i="31" s="1"/>
  <c r="U564" i="31"/>
  <c r="V618" i="31"/>
  <c r="V619" i="31" s="1"/>
  <c r="U618" i="31"/>
  <c r="P619" i="31"/>
  <c r="V676" i="31"/>
  <c r="V677" i="31" s="1"/>
  <c r="U676" i="31"/>
  <c r="P677" i="31"/>
  <c r="P641" i="31"/>
  <c r="U640" i="31"/>
  <c r="V640" i="31"/>
  <c r="V641" i="31" s="1"/>
  <c r="P733" i="31"/>
  <c r="V732" i="31"/>
  <c r="V733" i="31" s="1"/>
  <c r="U732" i="31"/>
  <c r="V686" i="31"/>
  <c r="V687" i="31" s="1"/>
  <c r="U686" i="31"/>
  <c r="P687" i="31"/>
  <c r="V720" i="31"/>
  <c r="V721" i="31" s="1"/>
  <c r="U720" i="31"/>
  <c r="P721" i="31"/>
  <c r="V674" i="31"/>
  <c r="V675" i="31" s="1"/>
  <c r="U674" i="31"/>
  <c r="P675" i="31"/>
  <c r="P739" i="31"/>
  <c r="V738" i="31"/>
  <c r="V739" i="31" s="1"/>
  <c r="U738" i="31"/>
  <c r="V432" i="31"/>
  <c r="V433" i="31" s="1"/>
  <c r="U432" i="31"/>
  <c r="P433" i="31"/>
  <c r="P547" i="31"/>
  <c r="V546" i="31"/>
  <c r="V547" i="31" s="1"/>
  <c r="U546" i="31"/>
  <c r="P453" i="31"/>
  <c r="V452" i="31"/>
  <c r="V453" i="31" s="1"/>
  <c r="U452" i="31"/>
  <c r="P459" i="31"/>
  <c r="V458" i="31"/>
  <c r="V459" i="31" s="1"/>
  <c r="U458" i="31"/>
  <c r="V406" i="31"/>
  <c r="V407" i="31" s="1"/>
  <c r="U406" i="31"/>
  <c r="P407" i="31"/>
  <c r="V418" i="31"/>
  <c r="V419" i="31" s="1"/>
  <c r="U418" i="31"/>
  <c r="P419" i="31"/>
  <c r="P463" i="31"/>
  <c r="V462" i="31"/>
  <c r="V463" i="31" s="1"/>
  <c r="U462" i="31"/>
  <c r="V516" i="31"/>
  <c r="V517" i="31" s="1"/>
  <c r="R517" i="31"/>
  <c r="V424" i="31"/>
  <c r="V425" i="31" s="1"/>
  <c r="U424" i="31"/>
  <c r="P425" i="31"/>
  <c r="V450" i="31"/>
  <c r="V451" i="31" s="1"/>
  <c r="P451" i="31"/>
  <c r="U450" i="31"/>
  <c r="P481" i="31"/>
  <c r="U480" i="31"/>
  <c r="V480" i="31"/>
  <c r="V481" i="31" s="1"/>
  <c r="P499" i="31"/>
  <c r="V498" i="31"/>
  <c r="V499" i="31" s="1"/>
  <c r="U498" i="31"/>
  <c r="P653" i="31"/>
  <c r="V652" i="31"/>
  <c r="V653" i="31" s="1"/>
  <c r="U652" i="31"/>
  <c r="V616" i="31"/>
  <c r="V617" i="31" s="1"/>
  <c r="U616" i="31"/>
  <c r="P617" i="31"/>
  <c r="V694" i="31"/>
  <c r="V695" i="31" s="1"/>
  <c r="U694" i="31"/>
  <c r="P695" i="31"/>
  <c r="P651" i="31"/>
  <c r="V650" i="31"/>
  <c r="V651" i="31" s="1"/>
  <c r="U650" i="31"/>
  <c r="P743" i="31"/>
  <c r="U742" i="31"/>
  <c r="V742" i="31"/>
  <c r="V743" i="31" s="1"/>
  <c r="V610" i="31"/>
  <c r="V611" i="31" s="1"/>
  <c r="U610" i="31"/>
  <c r="P611" i="31"/>
  <c r="P633" i="31"/>
  <c r="U632" i="31"/>
  <c r="V632" i="31"/>
  <c r="V633" i="31" s="1"/>
  <c r="V682" i="31"/>
  <c r="V683" i="31" s="1"/>
  <c r="U682" i="31"/>
  <c r="P683" i="31"/>
  <c r="P759" i="31"/>
  <c r="U758" i="31"/>
  <c r="V758" i="31"/>
  <c r="V759" i="31" s="1"/>
  <c r="P765" i="31"/>
  <c r="U764" i="31"/>
  <c r="V764" i="31"/>
  <c r="V765" i="31" s="1"/>
  <c r="P667" i="31"/>
  <c r="V666" i="31"/>
  <c r="V667" i="31" s="1"/>
  <c r="U666" i="31"/>
  <c r="V718" i="31"/>
  <c r="V719" i="31" s="1"/>
  <c r="U718" i="31"/>
  <c r="P719" i="31"/>
  <c r="P665" i="31"/>
  <c r="U664" i="31"/>
  <c r="V664" i="31"/>
  <c r="V665" i="31" s="1"/>
  <c r="V700" i="31"/>
  <c r="V701" i="31" s="1"/>
  <c r="U700" i="31"/>
  <c r="P701" i="31"/>
  <c r="P753" i="31"/>
  <c r="U752" i="31"/>
  <c r="V752" i="31"/>
  <c r="V753" i="31" s="1"/>
  <c r="P727" i="31"/>
  <c r="U726" i="31"/>
  <c r="V726" i="31"/>
  <c r="V727" i="31" s="1"/>
  <c r="V722" i="31"/>
  <c r="V723" i="31" s="1"/>
  <c r="U722" i="31"/>
  <c r="P723" i="31"/>
  <c r="P731" i="31"/>
  <c r="V730" i="31"/>
  <c r="V731" i="31" s="1"/>
  <c r="U730" i="31"/>
  <c r="P487" i="31"/>
  <c r="V486" i="31"/>
  <c r="V487" i="31" s="1"/>
  <c r="U486" i="31"/>
  <c r="P491" i="31"/>
  <c r="V490" i="31"/>
  <c r="V491" i="31" s="1"/>
  <c r="U490" i="31"/>
  <c r="V426" i="31"/>
  <c r="V427" i="31" s="1"/>
  <c r="U426" i="31"/>
  <c r="P427" i="31"/>
  <c r="P485" i="31"/>
  <c r="V484" i="31"/>
  <c r="V485" i="31" s="1"/>
  <c r="U484" i="31"/>
  <c r="P527" i="31"/>
  <c r="V526" i="31"/>
  <c r="V527" i="31" s="1"/>
  <c r="U526" i="31"/>
  <c r="U508" i="31"/>
  <c r="V508" i="31"/>
  <c r="V509" i="31" s="1"/>
  <c r="P509" i="31"/>
  <c r="P551" i="31"/>
  <c r="V550" i="31"/>
  <c r="V551" i="31" s="1"/>
  <c r="U550" i="31"/>
  <c r="P643" i="31"/>
  <c r="V642" i="31"/>
  <c r="V643" i="31" s="1"/>
  <c r="U642" i="31"/>
  <c r="V602" i="31"/>
  <c r="V603" i="31" s="1"/>
  <c r="U602" i="31"/>
  <c r="P603" i="31"/>
  <c r="V692" i="31"/>
  <c r="V693" i="31" s="1"/>
  <c r="U692" i="31"/>
  <c r="P693" i="31"/>
  <c r="V670" i="31"/>
  <c r="V671" i="31" s="1"/>
  <c r="U670" i="31"/>
  <c r="P671" i="31"/>
  <c r="V668" i="31"/>
  <c r="V669" i="31" s="1"/>
  <c r="U668" i="31"/>
  <c r="P669" i="31"/>
  <c r="P755" i="31"/>
  <c r="U754" i="31"/>
  <c r="V754" i="31"/>
  <c r="V755" i="31" s="1"/>
  <c r="P745" i="31"/>
  <c r="U744" i="31"/>
  <c r="V744" i="31"/>
  <c r="V745" i="31" s="1"/>
  <c r="V414" i="31"/>
  <c r="V415" i="31" s="1"/>
  <c r="U414" i="31"/>
  <c r="P415" i="31"/>
  <c r="V430" i="31"/>
  <c r="V431" i="31" s="1"/>
  <c r="U430" i="31"/>
  <c r="P431" i="31"/>
  <c r="V412" i="31"/>
  <c r="V413" i="31" s="1"/>
  <c r="U412" i="31"/>
  <c r="P413" i="31"/>
  <c r="V434" i="31"/>
  <c r="V435" i="31" s="1"/>
  <c r="P435" i="31"/>
  <c r="U434" i="31"/>
  <c r="P437" i="31"/>
  <c r="U436" i="31"/>
  <c r="V436" i="31"/>
  <c r="V437" i="31" s="1"/>
  <c r="P457" i="31"/>
  <c r="U456" i="31"/>
  <c r="V456" i="31"/>
  <c r="V457" i="31" s="1"/>
  <c r="P483" i="31"/>
  <c r="U482" i="31"/>
  <c r="V482" i="31"/>
  <c r="V483" i="31" s="1"/>
  <c r="P525" i="31"/>
  <c r="V524" i="31"/>
  <c r="V525" i="31" s="1"/>
  <c r="U524" i="31"/>
  <c r="U592" i="31"/>
  <c r="P593" i="31"/>
  <c r="V592" i="31"/>
  <c r="V593" i="31" s="1"/>
  <c r="P535" i="31"/>
  <c r="V534" i="31"/>
  <c r="V535" i="31" s="1"/>
  <c r="U534" i="31"/>
  <c r="P531" i="31"/>
  <c r="V530" i="31"/>
  <c r="V531" i="31" s="1"/>
  <c r="U530" i="31"/>
  <c r="P629" i="31"/>
  <c r="V628" i="31"/>
  <c r="V629" i="31" s="1"/>
  <c r="U628" i="31"/>
  <c r="V614" i="31"/>
  <c r="V615" i="31" s="1"/>
  <c r="U614" i="31"/>
  <c r="P615" i="31"/>
  <c r="V612" i="31"/>
  <c r="V613" i="31" s="1"/>
  <c r="U612" i="31"/>
  <c r="P613" i="31"/>
  <c r="P635" i="31"/>
  <c r="V634" i="31"/>
  <c r="V635" i="31" s="1"/>
  <c r="U634" i="31"/>
  <c r="U594" i="31"/>
  <c r="P595" i="31"/>
  <c r="V594" i="31"/>
  <c r="V595" i="31" s="1"/>
  <c r="P767" i="31"/>
  <c r="U766" i="31"/>
  <c r="V766" i="31"/>
  <c r="V767" i="31" s="1"/>
  <c r="U672" i="31"/>
  <c r="P673" i="31"/>
  <c r="V672" i="31"/>
  <c r="V673" i="31" s="1"/>
  <c r="V708" i="31"/>
  <c r="V709" i="31" s="1"/>
  <c r="U708" i="31"/>
  <c r="P709" i="31"/>
  <c r="V702" i="31"/>
  <c r="V703" i="31" s="1"/>
  <c r="U702" i="31"/>
  <c r="P703" i="31"/>
  <c r="P735" i="31"/>
  <c r="V734" i="31"/>
  <c r="V735" i="31" s="1"/>
  <c r="U734" i="31"/>
  <c r="P761" i="31"/>
  <c r="U760" i="31"/>
  <c r="V760" i="31"/>
  <c r="V761" i="31" s="1"/>
  <c r="P729" i="31"/>
  <c r="U728" i="31"/>
  <c r="V728" i="31"/>
  <c r="V729" i="31" s="1"/>
  <c r="V440" i="31"/>
  <c r="V441" i="31" s="1"/>
  <c r="P441" i="31"/>
  <c r="U440" i="31"/>
  <c r="P477" i="31"/>
  <c r="V476" i="31"/>
  <c r="V477" i="31" s="1"/>
  <c r="U476" i="31"/>
  <c r="V408" i="31"/>
  <c r="V409" i="31" s="1"/>
  <c r="U408" i="31"/>
  <c r="P409" i="31"/>
  <c r="V404" i="31"/>
  <c r="V405" i="31" s="1"/>
  <c r="U404" i="31"/>
  <c r="P405" i="31"/>
  <c r="P493" i="31"/>
  <c r="U492" i="31"/>
  <c r="V492" i="31"/>
  <c r="V493" i="31" s="1"/>
  <c r="P519" i="31"/>
  <c r="V518" i="31"/>
  <c r="V519" i="31" s="1"/>
  <c r="U518" i="31"/>
  <c r="P543" i="31"/>
  <c r="V542" i="31"/>
  <c r="V543" i="31" s="1"/>
  <c r="U542" i="31"/>
  <c r="U504" i="31"/>
  <c r="V504" i="31"/>
  <c r="V505" i="31" s="1"/>
  <c r="P505" i="31"/>
  <c r="P553" i="31"/>
  <c r="V552" i="31"/>
  <c r="V553" i="31" s="1"/>
  <c r="U552" i="31"/>
  <c r="P521" i="31"/>
  <c r="U520" i="31"/>
  <c r="V520" i="31"/>
  <c r="V521" i="31" s="1"/>
  <c r="P555" i="31"/>
  <c r="V554" i="31"/>
  <c r="V555" i="31" s="1"/>
  <c r="U554" i="31"/>
  <c r="U560" i="31"/>
  <c r="P561" i="31"/>
  <c r="V560" i="31"/>
  <c r="V561" i="31" s="1"/>
  <c r="U606" i="31"/>
  <c r="P607" i="31"/>
  <c r="V606" i="31"/>
  <c r="V607" i="31" s="1"/>
  <c r="P605" i="31"/>
  <c r="V604" i="31"/>
  <c r="V605" i="31" s="1"/>
  <c r="U604" i="31"/>
  <c r="V622" i="31"/>
  <c r="V623" i="31" s="1"/>
  <c r="U622" i="31"/>
  <c r="P623" i="31"/>
  <c r="V586" i="31"/>
  <c r="V587" i="31" s="1"/>
  <c r="U586" i="31"/>
  <c r="P587" i="31"/>
  <c r="P659" i="31"/>
  <c r="V658" i="31"/>
  <c r="V659" i="31" s="1"/>
  <c r="U658" i="31"/>
  <c r="P661" i="31"/>
  <c r="V660" i="31"/>
  <c r="V661" i="31" s="1"/>
  <c r="U660" i="31"/>
  <c r="V680" i="31"/>
  <c r="V681" i="31" s="1"/>
  <c r="U680" i="31"/>
  <c r="P681" i="31"/>
  <c r="V688" i="31"/>
  <c r="V689" i="31" s="1"/>
  <c r="U688" i="31"/>
  <c r="P689" i="31"/>
  <c r="P741" i="31"/>
  <c r="U740" i="31"/>
  <c r="V740" i="31"/>
  <c r="V741" i="31" s="1"/>
  <c r="P737" i="31"/>
  <c r="V736" i="31"/>
  <c r="V737" i="31" s="1"/>
  <c r="U736" i="31"/>
  <c r="P763" i="31"/>
  <c r="U762" i="31"/>
  <c r="V762" i="31"/>
  <c r="V763" i="31" s="1"/>
  <c r="V714" i="31"/>
  <c r="V715" i="31" s="1"/>
  <c r="U714" i="31"/>
  <c r="P715" i="31"/>
  <c r="V710" i="31"/>
  <c r="V711" i="31" s="1"/>
  <c r="U710" i="31"/>
  <c r="P711" i="31"/>
  <c r="P473" i="31"/>
  <c r="V472" i="31"/>
  <c r="V473" i="31" s="1"/>
  <c r="U472" i="31"/>
  <c r="V428" i="31"/>
  <c r="V429" i="31" s="1"/>
  <c r="U428" i="31"/>
  <c r="P429" i="31"/>
  <c r="P539" i="31"/>
  <c r="V538" i="31"/>
  <c r="V539" i="31" s="1"/>
  <c r="U538" i="31"/>
  <c r="V448" i="31"/>
  <c r="V449" i="31" s="1"/>
  <c r="P449" i="31"/>
  <c r="U448" i="31"/>
  <c r="U558" i="31"/>
  <c r="V558" i="31"/>
  <c r="V559" i="31" s="1"/>
  <c r="P559" i="31"/>
  <c r="P495" i="31"/>
  <c r="U494" i="31"/>
  <c r="V494" i="31"/>
  <c r="V495" i="31" s="1"/>
  <c r="U506" i="31"/>
  <c r="P507" i="31"/>
  <c r="V506" i="31"/>
  <c r="V507" i="31" s="1"/>
  <c r="V438" i="31"/>
  <c r="V439" i="31" s="1"/>
  <c r="P439" i="31"/>
  <c r="U438" i="31"/>
  <c r="P645" i="31"/>
  <c r="V644" i="31"/>
  <c r="V645" i="31" s="1"/>
  <c r="U644" i="31"/>
  <c r="V626" i="31"/>
  <c r="V627" i="31" s="1"/>
  <c r="U626" i="31"/>
  <c r="P627" i="31"/>
  <c r="P533" i="31"/>
  <c r="V532" i="31"/>
  <c r="V533" i="31" s="1"/>
  <c r="U532" i="31"/>
  <c r="P631" i="31"/>
  <c r="V630" i="31"/>
  <c r="V631" i="31" s="1"/>
  <c r="U630" i="31"/>
  <c r="P609" i="31"/>
  <c r="V608" i="31"/>
  <c r="V609" i="31" s="1"/>
  <c r="U608" i="31"/>
  <c r="V598" i="31"/>
  <c r="V599" i="31" s="1"/>
  <c r="U598" i="31"/>
  <c r="P599" i="31"/>
  <c r="V596" i="31"/>
  <c r="V597" i="31" s="1"/>
  <c r="U596" i="31"/>
  <c r="P597" i="31"/>
  <c r="V578" i="31"/>
  <c r="V579" i="31" s="1"/>
  <c r="U578" i="31"/>
  <c r="P579" i="31"/>
  <c r="P749" i="31"/>
  <c r="U748" i="31"/>
  <c r="V748" i="31"/>
  <c r="V749" i="31" s="1"/>
  <c r="V716" i="31"/>
  <c r="V717" i="31" s="1"/>
  <c r="U716" i="31"/>
  <c r="P717" i="31"/>
  <c r="P769" i="31"/>
  <c r="U768" i="31"/>
  <c r="V768" i="31"/>
  <c r="V769" i="31" s="1"/>
  <c r="P747" i="31"/>
  <c r="V746" i="31"/>
  <c r="V747" i="31" s="1"/>
  <c r="U746" i="31"/>
  <c r="P475" i="31"/>
  <c r="V474" i="31"/>
  <c r="V475" i="31" s="1"/>
  <c r="U474" i="31"/>
  <c r="P455" i="31"/>
  <c r="V454" i="31"/>
  <c r="V455" i="31" s="1"/>
  <c r="U454" i="31"/>
  <c r="P523" i="31"/>
  <c r="V522" i="31"/>
  <c r="V523" i="31" s="1"/>
  <c r="U522" i="31"/>
  <c r="P571" i="31"/>
  <c r="V570" i="31"/>
  <c r="V571" i="31" s="1"/>
  <c r="U570" i="31"/>
  <c r="P503" i="31"/>
  <c r="U502" i="31"/>
  <c r="V502" i="31"/>
  <c r="V503" i="31" s="1"/>
  <c r="P545" i="31"/>
  <c r="V544" i="31"/>
  <c r="V545" i="31" s="1"/>
  <c r="U544" i="31"/>
  <c r="P517" i="31"/>
  <c r="U516" i="31"/>
  <c r="V512" i="31"/>
  <c r="V513" i="31" s="1"/>
  <c r="P513" i="31"/>
  <c r="U512" i="31"/>
  <c r="P537" i="31"/>
  <c r="V536" i="31"/>
  <c r="V537" i="31" s="1"/>
  <c r="U536" i="31"/>
  <c r="V600" i="31"/>
  <c r="V601" i="31" s="1"/>
  <c r="U600" i="31"/>
  <c r="P601" i="31"/>
  <c r="P639" i="31"/>
  <c r="V638" i="31"/>
  <c r="V639" i="31" s="1"/>
  <c r="U638" i="31"/>
  <c r="P563" i="31"/>
  <c r="V562" i="31"/>
  <c r="V563" i="31" s="1"/>
  <c r="U562" i="31"/>
  <c r="V678" i="31"/>
  <c r="V679" i="31" s="1"/>
  <c r="U678" i="31"/>
  <c r="P679" i="31"/>
  <c r="V590" i="31"/>
  <c r="V591" i="31" s="1"/>
  <c r="U590" i="31"/>
  <c r="P591" i="31"/>
  <c r="V696" i="31"/>
  <c r="V697" i="31" s="1"/>
  <c r="U696" i="31"/>
  <c r="P697" i="31"/>
  <c r="V588" i="31"/>
  <c r="V589" i="31" s="1"/>
  <c r="U588" i="31"/>
  <c r="P589" i="31"/>
  <c r="V624" i="31"/>
  <c r="V625" i="31" s="1"/>
  <c r="U624" i="31"/>
  <c r="P625" i="31"/>
  <c r="U620" i="31"/>
  <c r="P621" i="31"/>
  <c r="V620" i="31"/>
  <c r="V621" i="31" s="1"/>
  <c r="P663" i="31"/>
  <c r="V662" i="31"/>
  <c r="V663" i="31" s="1"/>
  <c r="U662" i="31"/>
  <c r="P657" i="31"/>
  <c r="U656" i="31"/>
  <c r="V656" i="31"/>
  <c r="V657" i="31" s="1"/>
  <c r="V684" i="31"/>
  <c r="V685" i="31" s="1"/>
  <c r="U684" i="31"/>
  <c r="P685" i="31"/>
  <c r="P771" i="31"/>
  <c r="U770" i="31"/>
  <c r="V770" i="31"/>
  <c r="V771" i="31" s="1"/>
  <c r="V712" i="31"/>
  <c r="V713" i="31" s="1"/>
  <c r="U712" i="31"/>
  <c r="P713" i="31"/>
  <c r="V420" i="31"/>
  <c r="V421" i="31" s="1"/>
  <c r="U420" i="31"/>
  <c r="P421" i="31"/>
  <c r="P465" i="31"/>
  <c r="V464" i="31"/>
  <c r="V465" i="31" s="1"/>
  <c r="U464" i="31"/>
  <c r="V446" i="31"/>
  <c r="V447" i="31" s="1"/>
  <c r="P447" i="31"/>
  <c r="U446" i="31"/>
  <c r="P469" i="31"/>
  <c r="U468" i="31"/>
  <c r="V468" i="31"/>
  <c r="V469" i="31" s="1"/>
  <c r="P569" i="31"/>
  <c r="V568" i="31"/>
  <c r="V569" i="31" s="1"/>
  <c r="U568" i="31"/>
  <c r="V422" i="31"/>
  <c r="V423" i="31" s="1"/>
  <c r="U422" i="31"/>
  <c r="P423" i="31"/>
  <c r="P567" i="31"/>
  <c r="U566" i="31"/>
  <c r="V566" i="31"/>
  <c r="V567" i="31" s="1"/>
  <c r="P497" i="31"/>
  <c r="V496" i="31"/>
  <c r="V497" i="31" s="1"/>
  <c r="U496" i="31"/>
  <c r="U510" i="31"/>
  <c r="P511" i="31"/>
  <c r="V510" i="31"/>
  <c r="V511" i="31" s="1"/>
  <c r="P637" i="31"/>
  <c r="V636" i="31"/>
  <c r="V637" i="31" s="1"/>
  <c r="U636" i="31"/>
  <c r="V572" i="31"/>
  <c r="V573" i="31" s="1"/>
  <c r="U572" i="31"/>
  <c r="P573" i="31"/>
  <c r="V584" i="31"/>
  <c r="V585" i="31" s="1"/>
  <c r="U584" i="31"/>
  <c r="P585" i="31"/>
  <c r="P583" i="31"/>
  <c r="U582" i="31"/>
  <c r="V582" i="31"/>
  <c r="V583" i="31" s="1"/>
  <c r="V580" i="31"/>
  <c r="V581" i="31" s="1"/>
  <c r="U580" i="31"/>
  <c r="P581" i="31"/>
  <c r="P649" i="31"/>
  <c r="U648" i="31"/>
  <c r="V648" i="31"/>
  <c r="V649" i="31" s="1"/>
  <c r="V690" i="31"/>
  <c r="V691" i="31" s="1"/>
  <c r="U690" i="31"/>
  <c r="P691" i="31"/>
  <c r="P751" i="31"/>
  <c r="U750" i="31"/>
  <c r="V750" i="31"/>
  <c r="V751" i="31" s="1"/>
  <c r="P757" i="31"/>
  <c r="U756" i="31"/>
  <c r="V756" i="31"/>
  <c r="V757" i="31" s="1"/>
  <c r="V706" i="31"/>
  <c r="V707" i="31" s="1"/>
  <c r="U706" i="31"/>
  <c r="P707" i="31"/>
  <c r="V704" i="31"/>
  <c r="V705" i="31" s="1"/>
  <c r="U704" i="31"/>
  <c r="P705" i="31"/>
  <c r="V698" i="31"/>
  <c r="V699" i="31" s="1"/>
  <c r="U698" i="31"/>
  <c r="P699" i="31"/>
  <c r="P725" i="31"/>
  <c r="U724" i="31"/>
  <c r="V724" i="31"/>
  <c r="V725" i="31" s="1"/>
  <c r="P7" i="41"/>
  <c r="U6" i="41"/>
  <c r="V6" i="41"/>
  <c r="V7" i="41" s="1"/>
  <c r="V6" i="40"/>
  <c r="V7" i="40" s="1"/>
  <c r="U6" i="40"/>
  <c r="P7" i="40"/>
  <c r="P403" i="31"/>
  <c r="U403" i="31"/>
  <c r="J832" i="1"/>
  <c r="J833" i="1" s="1"/>
  <c r="U99" i="31" l="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1" i="40"/>
  <c r="A20" i="40"/>
  <c r="U485" i="31"/>
  <c r="A484" i="31"/>
  <c r="U765" i="31"/>
  <c r="A764" i="31"/>
  <c r="U77" i="40"/>
  <c r="A76" i="40"/>
  <c r="U59" i="40"/>
  <c r="A58" i="40"/>
  <c r="U13" i="40"/>
  <c r="A12" i="40"/>
  <c r="U197" i="41"/>
  <c r="A196" i="41"/>
  <c r="U7" i="41"/>
  <c r="A6" i="41"/>
  <c r="U585" i="31"/>
  <c r="A584" i="31"/>
  <c r="U469" i="31"/>
  <c r="A468" i="31"/>
  <c r="U513" i="31"/>
  <c r="A512" i="31"/>
  <c r="U599" i="31"/>
  <c r="A598" i="31"/>
  <c r="U533" i="31"/>
  <c r="A532" i="31"/>
  <c r="U495" i="31"/>
  <c r="A494" i="31"/>
  <c r="U539" i="31"/>
  <c r="A538"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159" i="41"/>
  <c r="A158" i="41"/>
  <c r="U187" i="41"/>
  <c r="A186" i="41"/>
  <c r="U155" i="40"/>
  <c r="A154" i="40"/>
  <c r="U91" i="41"/>
  <c r="A90" i="41"/>
  <c r="U71" i="40"/>
  <c r="A70" i="40"/>
  <c r="U423" i="31"/>
  <c r="A422" i="31"/>
  <c r="U685" i="31"/>
  <c r="A684" i="31"/>
  <c r="U543" i="31"/>
  <c r="A542" i="31"/>
  <c r="U675" i="31"/>
  <c r="A674" i="31"/>
  <c r="U37" i="40"/>
  <c r="A36" i="40"/>
  <c r="U101" i="40"/>
  <c r="A100" i="40"/>
  <c r="U573" i="31"/>
  <c r="A572" i="31"/>
  <c r="U623" i="31"/>
  <c r="A622" i="31"/>
  <c r="U499" i="31"/>
  <c r="A498" i="31"/>
  <c r="U687" i="31"/>
  <c r="A686" i="31"/>
  <c r="U173" i="41"/>
  <c r="A172" i="41"/>
  <c r="U73" i="41"/>
  <c r="A72" i="41"/>
  <c r="U87" i="41"/>
  <c r="A86" i="41"/>
  <c r="U79" i="41"/>
  <c r="A78" i="41"/>
  <c r="U725" i="31"/>
  <c r="A724" i="31"/>
  <c r="U751" i="31"/>
  <c r="A750" i="31"/>
  <c r="U421" i="31"/>
  <c r="A420" i="31"/>
  <c r="U589" i="31"/>
  <c r="A588" i="31"/>
  <c r="U503" i="31"/>
  <c r="A502" i="31"/>
  <c r="U455" i="31"/>
  <c r="A454"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109" i="40"/>
  <c r="A108" i="40"/>
  <c r="U117" i="40"/>
  <c r="A116" i="40"/>
  <c r="U151" i="41"/>
  <c r="A150" i="41"/>
  <c r="U9" i="41"/>
  <c r="A8" i="41"/>
  <c r="U23" i="41"/>
  <c r="A22" i="41"/>
  <c r="U115" i="41"/>
  <c r="A114"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75" i="40"/>
  <c r="A74" i="40"/>
  <c r="U47" i="41"/>
  <c r="A46" i="41"/>
  <c r="U581" i="31"/>
  <c r="A580" i="31"/>
  <c r="U185" i="40"/>
  <c r="A184" i="40"/>
  <c r="U175" i="40"/>
  <c r="A174" i="40"/>
  <c r="U601" i="31"/>
  <c r="A600" i="31"/>
  <c r="U723" i="31"/>
  <c r="A722" i="31"/>
  <c r="U695" i="31"/>
  <c r="A694" i="31"/>
  <c r="U577" i="31"/>
  <c r="A576" i="31"/>
  <c r="U41" i="40"/>
  <c r="A40" i="40"/>
  <c r="U57" i="41"/>
  <c r="A56" i="41"/>
  <c r="U95" i="41"/>
  <c r="A94" i="41"/>
  <c r="U135" i="40"/>
  <c r="A134" i="40"/>
  <c r="U139" i="41"/>
  <c r="A138" i="41"/>
  <c r="U111" i="40"/>
  <c r="A110" i="40"/>
  <c r="U97" i="41"/>
  <c r="A96" i="4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33" i="31"/>
  <c r="A732" i="31"/>
  <c r="U411" i="31"/>
  <c r="A410" i="31"/>
  <c r="U99" i="41"/>
  <c r="A98" i="41"/>
  <c r="U67" i="40"/>
  <c r="A66" i="40"/>
  <c r="U181" i="41"/>
  <c r="A180" i="41"/>
  <c r="U165" i="41"/>
  <c r="A164" i="41"/>
  <c r="U157" i="40"/>
  <c r="A156" i="40"/>
  <c r="U27" i="41"/>
  <c r="A26" i="41"/>
  <c r="U115" i="40"/>
  <c r="A114" i="40"/>
  <c r="U19" i="41"/>
  <c r="A18" i="41"/>
  <c r="U165" i="40"/>
  <c r="A164" i="40"/>
  <c r="U169" i="40"/>
  <c r="A168" i="40"/>
  <c r="U151" i="40"/>
  <c r="A150" i="40"/>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133" i="40"/>
  <c r="A132" i="40"/>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U727" i="31"/>
  <c r="A726"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81" i="40"/>
  <c r="A80" i="40"/>
  <c r="U27" i="40"/>
  <c r="A26" i="40"/>
  <c r="U105" i="41"/>
  <c r="A104" i="41"/>
  <c r="U143" i="40"/>
  <c r="A142" i="40"/>
  <c r="U571" i="31"/>
  <c r="A570" i="31"/>
  <c r="U745" i="31"/>
  <c r="A744" i="3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197" i="40"/>
  <c r="A196" i="40"/>
  <c r="U147" i="40"/>
  <c r="A146" i="40"/>
  <c r="U85" i="40"/>
  <c r="A84" i="40"/>
  <c r="U127" i="40"/>
  <c r="A126" i="40"/>
  <c r="U29" i="40"/>
  <c r="A28" i="40"/>
  <c r="U199" i="41"/>
  <c r="A198" i="41"/>
  <c r="U93" i="41"/>
  <c r="A92" i="41"/>
  <c r="U89" i="41"/>
  <c r="A88" i="41"/>
  <c r="U93" i="40"/>
  <c r="A92" i="40"/>
  <c r="U85" i="41"/>
  <c r="A84" i="41"/>
  <c r="U205" i="41"/>
  <c r="A204" i="41"/>
  <c r="U157" i="41"/>
  <c r="A156" i="41"/>
  <c r="U37" i="41"/>
  <c r="A36" i="41"/>
  <c r="U183" i="40"/>
  <c r="A182" i="40"/>
  <c r="U53" i="40"/>
  <c r="A52" i="40"/>
  <c r="U201" i="40"/>
  <c r="A200" i="40"/>
  <c r="U155" i="41"/>
  <c r="A154" i="41"/>
  <c r="U153" i="41"/>
  <c r="A152" i="41"/>
  <c r="U129" i="41"/>
  <c r="A128" i="41"/>
  <c r="U199" i="40"/>
  <c r="A198" i="40"/>
  <c r="U173" i="40"/>
  <c r="A172" i="40"/>
  <c r="U61" i="40"/>
  <c r="A60" i="40"/>
  <c r="Q677" i="29"/>
  <c r="Q662" i="29"/>
  <c r="Q663" i="29" s="1"/>
  <c r="Q660" i="29"/>
  <c r="Q661" i="29" s="1"/>
  <c r="Q658" i="29"/>
  <c r="Q659" i="29" s="1"/>
  <c r="Q656" i="29"/>
  <c r="Q657" i="29" s="1"/>
  <c r="Q654" i="29"/>
  <c r="Q655" i="29" s="1"/>
  <c r="Q652" i="29"/>
  <c r="Q653" i="29" s="1"/>
  <c r="Q650" i="29"/>
  <c r="Q651" i="29" s="1"/>
  <c r="Q648" i="29"/>
  <c r="Q649" i="29" s="1"/>
  <c r="Q646" i="29"/>
  <c r="Q647" i="29" s="1"/>
  <c r="Q644" i="29"/>
  <c r="Q645" i="29" s="1"/>
  <c r="Q642" i="29"/>
  <c r="Q643" i="29" s="1"/>
  <c r="Q640" i="29"/>
  <c r="Q641" i="29"/>
  <c r="Q638" i="29"/>
  <c r="Q639" i="29" s="1"/>
  <c r="Q636" i="29"/>
  <c r="Q637" i="29"/>
  <c r="Q634" i="29"/>
  <c r="Q635" i="29" s="1"/>
  <c r="Q632" i="29"/>
  <c r="Q633" i="29" s="1"/>
  <c r="Q630" i="29"/>
  <c r="Q631" i="29" s="1"/>
  <c r="Q628" i="29"/>
  <c r="Q629" i="29" s="1"/>
  <c r="Q626" i="29"/>
  <c r="Q627" i="29" s="1"/>
  <c r="Q624" i="29"/>
  <c r="Q625" i="29" s="1"/>
  <c r="Q622" i="29"/>
  <c r="Q623" i="29" s="1"/>
  <c r="Q620" i="29"/>
  <c r="Q621" i="29" s="1"/>
  <c r="Q618" i="29"/>
  <c r="Q619" i="29" s="1"/>
  <c r="Q616" i="29"/>
  <c r="Q617" i="29" s="1"/>
  <c r="Q614" i="29"/>
  <c r="Q615" i="29" s="1"/>
  <c r="Q612" i="29"/>
  <c r="Q613" i="29" s="1"/>
  <c r="Q610" i="29"/>
  <c r="Q611" i="29" s="1"/>
  <c r="Q608" i="29"/>
  <c r="Q609" i="29" s="1"/>
  <c r="Q606" i="29"/>
  <c r="Q607" i="29" s="1"/>
  <c r="Q604" i="29"/>
  <c r="Q605" i="29" s="1"/>
  <c r="Q602" i="29"/>
  <c r="Q603" i="29" s="1"/>
  <c r="Q600" i="29"/>
  <c r="Q601" i="29" s="1"/>
  <c r="Q598" i="29"/>
  <c r="Q599" i="29" s="1"/>
  <c r="Q596" i="29"/>
  <c r="Q597" i="29" s="1"/>
  <c r="Q594" i="29"/>
  <c r="Q595" i="29" s="1"/>
  <c r="Q592" i="29"/>
  <c r="Q593" i="29" s="1"/>
  <c r="Q590" i="29"/>
  <c r="Q591" i="29" s="1"/>
  <c r="Q588" i="29"/>
  <c r="Q589" i="29" s="1"/>
  <c r="Q586" i="29"/>
  <c r="Q587" i="29" s="1"/>
  <c r="Q584" i="29"/>
  <c r="Q585" i="29" s="1"/>
  <c r="Q582" i="29"/>
  <c r="Q583" i="29" s="1"/>
  <c r="Q580" i="29"/>
  <c r="Q581" i="29" s="1"/>
  <c r="Q578" i="29"/>
  <c r="Q579" i="29" s="1"/>
  <c r="Q576" i="29"/>
  <c r="Q577" i="29"/>
  <c r="Q574" i="29"/>
  <c r="Q575" i="29" s="1"/>
  <c r="Q572" i="29"/>
  <c r="Q573" i="29"/>
  <c r="Q570" i="29"/>
  <c r="Q571" i="29" s="1"/>
  <c r="Q568" i="29"/>
  <c r="Q569" i="29" s="1"/>
  <c r="Q566" i="29"/>
  <c r="Q567" i="29" s="1"/>
  <c r="Q564" i="29"/>
  <c r="Q565" i="29" s="1"/>
  <c r="Q562" i="29"/>
  <c r="Q563" i="29" s="1"/>
  <c r="Q560" i="29"/>
  <c r="Q561" i="29" s="1"/>
  <c r="Q558" i="29"/>
  <c r="Q559" i="29" s="1"/>
  <c r="Q556" i="29"/>
  <c r="Q557" i="29" s="1"/>
  <c r="Q554" i="29"/>
  <c r="Q555" i="29" s="1"/>
  <c r="Q552" i="29"/>
  <c r="Q553" i="29" s="1"/>
  <c r="B48" i="31" l="1"/>
  <c r="Q1" i="32"/>
  <c r="B49" i="31" l="1"/>
  <c r="G5" i="33"/>
  <c r="P1" i="32"/>
  <c r="O1" i="32" s="1"/>
  <c r="U1" i="32"/>
  <c r="R84" i="33" l="1"/>
  <c r="R85" i="33" s="1"/>
  <c r="I84" i="33"/>
  <c r="I85" i="33" s="1"/>
  <c r="R64" i="33"/>
  <c r="R65" i="33" s="1"/>
  <c r="I64" i="33"/>
  <c r="I65" i="33" s="1"/>
  <c r="F84" i="33"/>
  <c r="F64" i="33"/>
  <c r="J64" i="33"/>
  <c r="J65" i="33" s="1"/>
  <c r="J84" i="33"/>
  <c r="J85" i="33" s="1"/>
  <c r="D64" i="33"/>
  <c r="D84" i="33"/>
  <c r="C64" i="33"/>
  <c r="C84" i="33"/>
  <c r="F14" i="33"/>
  <c r="J14" i="33"/>
  <c r="J15" i="33" s="1"/>
  <c r="R14" i="33"/>
  <c r="R15" i="33" s="1"/>
  <c r="I14" i="33"/>
  <c r="I15" i="33" s="1"/>
  <c r="C14" i="33"/>
  <c r="C16" i="33" s="1"/>
  <c r="D14" i="33"/>
  <c r="V1" i="32"/>
  <c r="G5" i="42"/>
  <c r="U2" i="32"/>
  <c r="F15" i="33" l="1"/>
  <c r="X14" i="33" s="1"/>
  <c r="F85" i="33"/>
  <c r="X84" i="33" s="1"/>
  <c r="F65" i="33"/>
  <c r="X64" i="33" s="1"/>
  <c r="D54" i="42"/>
  <c r="D56" i="42" s="1"/>
  <c r="C54" i="42"/>
  <c r="C56" i="42" s="1"/>
  <c r="D34" i="42"/>
  <c r="D36" i="42" s="1"/>
  <c r="C34" i="42"/>
  <c r="C36" i="42" s="1"/>
  <c r="D14" i="42"/>
  <c r="D16" i="42" s="1"/>
  <c r="C14" i="42"/>
  <c r="C16" i="42" s="1"/>
  <c r="F34" i="42"/>
  <c r="F14" i="42"/>
  <c r="R54" i="42"/>
  <c r="R55" i="42" s="1"/>
  <c r="F54" i="42"/>
  <c r="J54" i="42"/>
  <c r="J55" i="42" s="1"/>
  <c r="I54" i="42"/>
  <c r="I55" i="42" s="1"/>
  <c r="J34" i="42"/>
  <c r="J35" i="42" s="1"/>
  <c r="R34" i="42"/>
  <c r="R35" i="42" s="1"/>
  <c r="I34" i="42"/>
  <c r="I35" i="42" s="1"/>
  <c r="J14" i="42"/>
  <c r="J15" i="42" s="1"/>
  <c r="R14" i="42"/>
  <c r="R15" i="42" s="1"/>
  <c r="I14" i="42"/>
  <c r="I15" i="42" s="1"/>
  <c r="D46" i="33"/>
  <c r="D16" i="33"/>
  <c r="V2" i="32"/>
  <c r="U3" i="32"/>
  <c r="F15" i="42" l="1"/>
  <c r="X14" i="42" s="1"/>
  <c r="F35" i="42"/>
  <c r="X34" i="42" s="1"/>
  <c r="F55" i="42"/>
  <c r="X54" i="42" s="1"/>
  <c r="F86" i="33"/>
  <c r="F66" i="33"/>
  <c r="J86" i="33"/>
  <c r="J87" i="33" s="1"/>
  <c r="J66" i="33"/>
  <c r="J67" i="33" s="1"/>
  <c r="R86" i="33"/>
  <c r="R87" i="33" s="1"/>
  <c r="I86" i="33"/>
  <c r="I87" i="33" s="1"/>
  <c r="R66" i="33"/>
  <c r="R67" i="33" s="1"/>
  <c r="I66" i="33"/>
  <c r="I67" i="33" s="1"/>
  <c r="J16" i="33"/>
  <c r="J17" i="33" s="1"/>
  <c r="R16" i="33"/>
  <c r="R17" i="33" s="1"/>
  <c r="I16" i="33"/>
  <c r="I17" i="33" s="1"/>
  <c r="F16" i="33"/>
  <c r="V3" i="32"/>
  <c r="U4" i="32"/>
  <c r="F17" i="33" l="1"/>
  <c r="X16" i="33" s="1"/>
  <c r="F87" i="33"/>
  <c r="X86" i="33" s="1"/>
  <c r="F67" i="33"/>
  <c r="X66" i="33" s="1"/>
  <c r="F16" i="42"/>
  <c r="J56" i="42"/>
  <c r="J57" i="42" s="1"/>
  <c r="R56" i="42"/>
  <c r="R57" i="42" s="1"/>
  <c r="I56" i="42"/>
  <c r="I57" i="42" s="1"/>
  <c r="J36" i="42"/>
  <c r="J37" i="42" s="1"/>
  <c r="F36" i="42"/>
  <c r="R36" i="42"/>
  <c r="R37" i="42" s="1"/>
  <c r="I36" i="42"/>
  <c r="I37" i="42" s="1"/>
  <c r="J16" i="42"/>
  <c r="J17" i="42" s="1"/>
  <c r="R16" i="42"/>
  <c r="R17" i="42" s="1"/>
  <c r="I16" i="42"/>
  <c r="I17" i="42" s="1"/>
  <c r="F56" i="42"/>
  <c r="V4" i="32"/>
  <c r="U5" i="32"/>
  <c r="F17" i="42" l="1"/>
  <c r="X16" i="42" s="1"/>
  <c r="F37" i="42"/>
  <c r="X36" i="42" s="1"/>
  <c r="F57" i="42"/>
  <c r="X56" i="42" s="1"/>
  <c r="F88" i="33"/>
  <c r="F68" i="33"/>
  <c r="J88" i="33"/>
  <c r="J89" i="33" s="1"/>
  <c r="J68" i="33"/>
  <c r="J69" i="33" s="1"/>
  <c r="R88" i="33"/>
  <c r="R89" i="33" s="1"/>
  <c r="I88" i="33"/>
  <c r="I89" i="33" s="1"/>
  <c r="R68" i="33"/>
  <c r="R69" i="33" s="1"/>
  <c r="I68" i="33"/>
  <c r="I69" i="33" s="1"/>
  <c r="R18" i="33"/>
  <c r="R19" i="33" s="1"/>
  <c r="I18" i="33"/>
  <c r="I19" i="33" s="1"/>
  <c r="F18" i="33"/>
  <c r="J18" i="33"/>
  <c r="J19" i="33" s="1"/>
  <c r="V5" i="32"/>
  <c r="U6" i="32"/>
  <c r="F19" i="33" l="1"/>
  <c r="X18" i="33" s="1"/>
  <c r="F89" i="33"/>
  <c r="X88" i="33" s="1"/>
  <c r="F69" i="33"/>
  <c r="X68" i="33" s="1"/>
  <c r="J58" i="42"/>
  <c r="J59" i="42" s="1"/>
  <c r="R58" i="42"/>
  <c r="R59" i="42" s="1"/>
  <c r="I58" i="42"/>
  <c r="I59" i="42" s="1"/>
  <c r="J38" i="42"/>
  <c r="J39" i="42" s="1"/>
  <c r="R38" i="42"/>
  <c r="R39" i="42" s="1"/>
  <c r="I38" i="42"/>
  <c r="I39" i="42" s="1"/>
  <c r="J18" i="42"/>
  <c r="J19" i="42" s="1"/>
  <c r="F18" i="42"/>
  <c r="R18" i="42"/>
  <c r="R19" i="42" s="1"/>
  <c r="I18" i="42"/>
  <c r="I19" i="42" s="1"/>
  <c r="F58" i="42"/>
  <c r="F38" i="42"/>
  <c r="V6" i="32"/>
  <c r="U7" i="32"/>
  <c r="F19" i="42" l="1"/>
  <c r="X18" i="42" s="1"/>
  <c r="F59" i="42"/>
  <c r="X58" i="42" s="1"/>
  <c r="F39" i="42"/>
  <c r="X38" i="42" s="1"/>
  <c r="J90" i="33"/>
  <c r="J91" i="33" s="1"/>
  <c r="J70" i="33"/>
  <c r="J71" i="33" s="1"/>
  <c r="R90" i="33"/>
  <c r="R91" i="33" s="1"/>
  <c r="I90" i="33"/>
  <c r="I91" i="33" s="1"/>
  <c r="R70" i="33"/>
  <c r="R71" i="33" s="1"/>
  <c r="I70" i="33"/>
  <c r="I71" i="33" s="1"/>
  <c r="F70" i="33"/>
  <c r="F90" i="33"/>
  <c r="F20" i="33"/>
  <c r="J20" i="33"/>
  <c r="J21" i="33" s="1"/>
  <c r="R20" i="33"/>
  <c r="R21" i="33" s="1"/>
  <c r="I20" i="33"/>
  <c r="I21" i="33" s="1"/>
  <c r="V7" i="32"/>
  <c r="U8" i="32"/>
  <c r="F21" i="33" l="1"/>
  <c r="X20" i="33" s="1"/>
  <c r="F91" i="33"/>
  <c r="X90" i="33" s="1"/>
  <c r="F71" i="33"/>
  <c r="X70" i="33" s="1"/>
  <c r="J60" i="42"/>
  <c r="J61" i="42" s="1"/>
  <c r="R60" i="42"/>
  <c r="R61" i="42" s="1"/>
  <c r="I60" i="42"/>
  <c r="I61" i="42" s="1"/>
  <c r="J40" i="42"/>
  <c r="J41" i="42" s="1"/>
  <c r="R40" i="42"/>
  <c r="R41" i="42" s="1"/>
  <c r="I40" i="42"/>
  <c r="I41" i="42" s="1"/>
  <c r="J20" i="42"/>
  <c r="J21" i="42" s="1"/>
  <c r="R20" i="42"/>
  <c r="R21" i="42" s="1"/>
  <c r="I20" i="42"/>
  <c r="I21" i="42" s="1"/>
  <c r="F60" i="42"/>
  <c r="F40" i="42"/>
  <c r="F20" i="42"/>
  <c r="V8" i="32"/>
  <c r="U9" i="32"/>
  <c r="F61" i="42" l="1"/>
  <c r="X60" i="42" s="1"/>
  <c r="F41" i="42"/>
  <c r="X40" i="42" s="1"/>
  <c r="F21" i="42"/>
  <c r="X20" i="42" s="1"/>
  <c r="J92" i="33"/>
  <c r="J93" i="33" s="1"/>
  <c r="J72" i="33"/>
  <c r="J73" i="33" s="1"/>
  <c r="R92" i="33"/>
  <c r="R93" i="33" s="1"/>
  <c r="I92" i="33"/>
  <c r="I93" i="33" s="1"/>
  <c r="R72" i="33"/>
  <c r="R73" i="33" s="1"/>
  <c r="I72" i="33"/>
  <c r="I73" i="33" s="1"/>
  <c r="F92" i="33"/>
  <c r="F72" i="33"/>
  <c r="F22" i="33"/>
  <c r="J22" i="33"/>
  <c r="J23" i="33" s="1"/>
  <c r="R22" i="33"/>
  <c r="R23" i="33" s="1"/>
  <c r="I22" i="33"/>
  <c r="I23" i="33" s="1"/>
  <c r="V9" i="32"/>
  <c r="U10" i="32"/>
  <c r="F23" i="33" l="1"/>
  <c r="X22" i="33" s="1"/>
  <c r="F93" i="33"/>
  <c r="X92" i="33" s="1"/>
  <c r="F73" i="33"/>
  <c r="X72" i="33" s="1"/>
  <c r="R62" i="42"/>
  <c r="R63" i="42" s="1"/>
  <c r="I62" i="42"/>
  <c r="I63" i="42" s="1"/>
  <c r="J42" i="42"/>
  <c r="J43" i="42" s="1"/>
  <c r="R42" i="42"/>
  <c r="R43" i="42" s="1"/>
  <c r="I42" i="42"/>
  <c r="I43" i="42" s="1"/>
  <c r="J22" i="42"/>
  <c r="J23" i="42" s="1"/>
  <c r="R22" i="42"/>
  <c r="R23" i="42" s="1"/>
  <c r="I22" i="42"/>
  <c r="I23" i="42" s="1"/>
  <c r="F62" i="42"/>
  <c r="F42" i="42"/>
  <c r="F22" i="42"/>
  <c r="J62" i="42"/>
  <c r="J63" i="42" s="1"/>
  <c r="V10" i="32"/>
  <c r="L8" i="32"/>
  <c r="L3" i="32"/>
  <c r="M3" i="32" s="1"/>
  <c r="I6" i="33"/>
  <c r="U11" i="32"/>
  <c r="J94" i="33" l="1"/>
  <c r="J95" i="33" s="1"/>
  <c r="J74" i="33"/>
  <c r="J75" i="33" s="1"/>
  <c r="R94" i="33"/>
  <c r="R95" i="33" s="1"/>
  <c r="I94" i="33"/>
  <c r="I95" i="33" s="1"/>
  <c r="R74" i="33"/>
  <c r="R75" i="33" s="1"/>
  <c r="I74" i="33"/>
  <c r="I75" i="33" s="1"/>
  <c r="F94" i="33"/>
  <c r="F74" i="33"/>
  <c r="F63" i="42"/>
  <c r="X62" i="42" s="1"/>
  <c r="F43" i="42"/>
  <c r="X42" i="42" s="1"/>
  <c r="F23" i="42"/>
  <c r="X22" i="42" s="1"/>
  <c r="F24" i="33"/>
  <c r="J24" i="33"/>
  <c r="J25" i="33" s="1"/>
  <c r="R24" i="33"/>
  <c r="R25" i="33" s="1"/>
  <c r="I24" i="33"/>
  <c r="I25" i="33" s="1"/>
  <c r="V11" i="32"/>
  <c r="U12" i="32"/>
  <c r="R44" i="42" l="1"/>
  <c r="R45" i="42" s="1"/>
  <c r="I44" i="42"/>
  <c r="I45" i="42" s="1"/>
  <c r="J24" i="42"/>
  <c r="J25" i="42" s="1"/>
  <c r="I64" i="42"/>
  <c r="I65" i="42" s="1"/>
  <c r="J44" i="42"/>
  <c r="J45" i="42" s="1"/>
  <c r="R24" i="42"/>
  <c r="R25" i="42" s="1"/>
  <c r="I24" i="42"/>
  <c r="I25" i="42" s="1"/>
  <c r="R64" i="42"/>
  <c r="R65" i="42" s="1"/>
  <c r="F64" i="42"/>
  <c r="F44" i="42"/>
  <c r="F24" i="42"/>
  <c r="J64" i="42"/>
  <c r="J65" i="42" s="1"/>
  <c r="F25" i="33"/>
  <c r="X24" i="33" s="1"/>
  <c r="F95" i="33"/>
  <c r="X94" i="33" s="1"/>
  <c r="F75" i="33"/>
  <c r="X74" i="33" s="1"/>
  <c r="V12" i="32"/>
  <c r="D86" i="33"/>
  <c r="C86" i="33"/>
  <c r="D66" i="33"/>
  <c r="C66" i="33"/>
  <c r="U13" i="32"/>
  <c r="S96" i="33" l="1"/>
  <c r="S97" i="33" s="1"/>
  <c r="J96" i="33"/>
  <c r="J97" i="33" s="1"/>
  <c r="S76" i="33"/>
  <c r="S77" i="33" s="1"/>
  <c r="J76" i="33"/>
  <c r="J77" i="33" s="1"/>
  <c r="K96" i="33"/>
  <c r="K97" i="33" s="1"/>
  <c r="R96" i="33"/>
  <c r="R97" i="33" s="1"/>
  <c r="I96" i="33"/>
  <c r="I97" i="33" s="1"/>
  <c r="R76" i="33"/>
  <c r="R77" i="33" s="1"/>
  <c r="I76" i="33"/>
  <c r="I77" i="33" s="1"/>
  <c r="Q96" i="33"/>
  <c r="Q97" i="33" s="1"/>
  <c r="H96" i="33"/>
  <c r="H97" i="33" s="1"/>
  <c r="Q76" i="33"/>
  <c r="Q77" i="33" s="1"/>
  <c r="H76" i="33"/>
  <c r="H77" i="33" s="1"/>
  <c r="T96" i="33"/>
  <c r="T97" i="33" s="1"/>
  <c r="P96" i="33"/>
  <c r="P97" i="33" s="1"/>
  <c r="G96" i="33"/>
  <c r="G97" i="33" s="1"/>
  <c r="P76" i="33"/>
  <c r="P77" i="33" s="1"/>
  <c r="G76" i="33"/>
  <c r="G77" i="33" s="1"/>
  <c r="N96" i="33"/>
  <c r="N97" i="33" s="1"/>
  <c r="F96" i="33"/>
  <c r="N76" i="33"/>
  <c r="N77" i="33" s="1"/>
  <c r="F76" i="33"/>
  <c r="V96" i="33"/>
  <c r="V97" i="33" s="1"/>
  <c r="M96" i="33"/>
  <c r="M97" i="33" s="1"/>
  <c r="V76" i="33"/>
  <c r="V77" i="33" s="1"/>
  <c r="M76" i="33"/>
  <c r="M77" i="33" s="1"/>
  <c r="U96" i="33"/>
  <c r="U97" i="33" s="1"/>
  <c r="L96" i="33"/>
  <c r="L97" i="33" s="1"/>
  <c r="U76" i="33"/>
  <c r="U77" i="33" s="1"/>
  <c r="L76" i="33"/>
  <c r="L77" i="33" s="1"/>
  <c r="T76" i="33"/>
  <c r="T77" i="33" s="1"/>
  <c r="K76" i="33"/>
  <c r="K77" i="33" s="1"/>
  <c r="F65" i="42"/>
  <c r="X64" i="42" s="1"/>
  <c r="F45" i="42"/>
  <c r="X44" i="42" s="1"/>
  <c r="F25" i="42"/>
  <c r="X24" i="42" s="1"/>
  <c r="U14" i="32"/>
  <c r="V26" i="33"/>
  <c r="V27" i="33" s="1"/>
  <c r="M26" i="33"/>
  <c r="M27" i="33" s="1"/>
  <c r="U26" i="33"/>
  <c r="U27" i="33" s="1"/>
  <c r="L26" i="33"/>
  <c r="L27" i="33" s="1"/>
  <c r="T26" i="33"/>
  <c r="T27" i="33" s="1"/>
  <c r="K26" i="33"/>
  <c r="K27" i="33" s="1"/>
  <c r="S26" i="33"/>
  <c r="S27" i="33" s="1"/>
  <c r="J26" i="33"/>
  <c r="J27" i="33" s="1"/>
  <c r="R26" i="33"/>
  <c r="R27" i="33" s="1"/>
  <c r="I26" i="33"/>
  <c r="I27" i="33" s="1"/>
  <c r="Q26" i="33"/>
  <c r="Q27" i="33" s="1"/>
  <c r="H26" i="33"/>
  <c r="H27" i="33" s="1"/>
  <c r="P26" i="33"/>
  <c r="P27" i="33" s="1"/>
  <c r="G26" i="33"/>
  <c r="G27" i="33" s="1"/>
  <c r="N26" i="33"/>
  <c r="N27" i="33" s="1"/>
  <c r="F26" i="33"/>
  <c r="V13" i="32"/>
  <c r="U44" i="32"/>
  <c r="F57" i="33" s="1"/>
  <c r="F97" i="33" l="1"/>
  <c r="F77" i="33"/>
  <c r="V14" i="32"/>
  <c r="P66" i="42"/>
  <c r="P67" i="42" s="1"/>
  <c r="G66" i="42"/>
  <c r="G67" i="42" s="1"/>
  <c r="Q46" i="42"/>
  <c r="Q47" i="42" s="1"/>
  <c r="H46" i="42"/>
  <c r="H47" i="42" s="1"/>
  <c r="R26" i="42"/>
  <c r="R27" i="42" s="1"/>
  <c r="I26" i="42"/>
  <c r="I27" i="42" s="1"/>
  <c r="N66" i="42"/>
  <c r="N67" i="42" s="1"/>
  <c r="F66" i="42"/>
  <c r="P46" i="42"/>
  <c r="P47" i="42" s="1"/>
  <c r="G46" i="42"/>
  <c r="G47" i="42" s="1"/>
  <c r="Q26" i="42"/>
  <c r="Q27" i="42" s="1"/>
  <c r="H26" i="42"/>
  <c r="H27" i="42" s="1"/>
  <c r="V66" i="42"/>
  <c r="V67" i="42" s="1"/>
  <c r="M66" i="42"/>
  <c r="M67" i="42" s="1"/>
  <c r="N46" i="42"/>
  <c r="N47" i="42" s="1"/>
  <c r="F46" i="42"/>
  <c r="P26" i="42"/>
  <c r="P27" i="42" s="1"/>
  <c r="G26" i="42"/>
  <c r="G27" i="42" s="1"/>
  <c r="U66" i="42"/>
  <c r="U67" i="42" s="1"/>
  <c r="L66" i="42"/>
  <c r="L67" i="42" s="1"/>
  <c r="V46" i="42"/>
  <c r="V47" i="42" s="1"/>
  <c r="M46" i="42"/>
  <c r="M47" i="42" s="1"/>
  <c r="N26" i="42"/>
  <c r="N27" i="42" s="1"/>
  <c r="F26" i="42"/>
  <c r="H66" i="42"/>
  <c r="H67" i="42" s="1"/>
  <c r="I46" i="42"/>
  <c r="I47" i="42" s="1"/>
  <c r="T66" i="42"/>
  <c r="T67" i="42" s="1"/>
  <c r="K66" i="42"/>
  <c r="K67" i="42" s="1"/>
  <c r="U46" i="42"/>
  <c r="U47" i="42" s="1"/>
  <c r="L46" i="42"/>
  <c r="L47" i="42" s="1"/>
  <c r="V26" i="42"/>
  <c r="V27" i="42" s="1"/>
  <c r="M26" i="42"/>
  <c r="M27" i="42" s="1"/>
  <c r="S66" i="42"/>
  <c r="S67" i="42" s="1"/>
  <c r="J66" i="42"/>
  <c r="J67" i="42" s="1"/>
  <c r="T46" i="42"/>
  <c r="T47" i="42" s="1"/>
  <c r="K46" i="42"/>
  <c r="K47" i="42" s="1"/>
  <c r="U26" i="42"/>
  <c r="U27" i="42" s="1"/>
  <c r="L26" i="42"/>
  <c r="L27" i="42" s="1"/>
  <c r="S26" i="42"/>
  <c r="S27" i="42" s="1"/>
  <c r="R66" i="42"/>
  <c r="R67" i="42" s="1"/>
  <c r="I66" i="42"/>
  <c r="I67" i="42" s="1"/>
  <c r="S46" i="42"/>
  <c r="S47" i="42" s="1"/>
  <c r="J46" i="42"/>
  <c r="J47" i="42" s="1"/>
  <c r="T26" i="42"/>
  <c r="T27" i="42" s="1"/>
  <c r="K26" i="42"/>
  <c r="K27" i="42" s="1"/>
  <c r="Q66" i="42"/>
  <c r="Q67" i="42" s="1"/>
  <c r="R46" i="42"/>
  <c r="R47" i="42" s="1"/>
  <c r="J26" i="42"/>
  <c r="J27" i="42" s="1"/>
  <c r="U15" i="32"/>
  <c r="F27" i="33"/>
  <c r="X26" i="33" s="1"/>
  <c r="A26" i="33"/>
  <c r="A96" i="33"/>
  <c r="A76" i="33"/>
  <c r="V44" i="32"/>
  <c r="X96" i="33"/>
  <c r="X76" i="33"/>
  <c r="V15" i="32" l="1"/>
  <c r="V16" i="32" s="1"/>
  <c r="V17" i="32" s="1"/>
  <c r="V18" i="32" s="1"/>
  <c r="V19" i="32" s="1"/>
  <c r="V20" i="32" s="1"/>
  <c r="V21" i="32" s="1"/>
  <c r="V22" i="32" s="1"/>
  <c r="V23" i="32" s="1"/>
  <c r="V24" i="32" s="1"/>
  <c r="V25" i="32" s="1"/>
  <c r="V26" i="32" s="1"/>
  <c r="V27" i="32" s="1"/>
  <c r="V28" i="32" s="1"/>
  <c r="V29" i="32" s="1"/>
  <c r="V30" i="32" s="1"/>
  <c r="V31" i="32" s="1"/>
  <c r="V32" i="32" s="1"/>
  <c r="V33" i="32" s="1"/>
  <c r="V34" i="32" s="1"/>
  <c r="V35" i="32" s="1"/>
  <c r="V36" i="32" s="1"/>
  <c r="V37" i="32" s="1"/>
  <c r="V38" i="32" s="1"/>
  <c r="V39" i="32" s="1"/>
  <c r="V40" i="32" s="1"/>
  <c r="V41" i="32" s="1"/>
  <c r="V42" i="32" s="1"/>
  <c r="V43" i="32" s="1"/>
  <c r="F67" i="42"/>
  <c r="F47" i="42"/>
  <c r="F27" i="42"/>
  <c r="U28" i="33"/>
  <c r="L28" i="33"/>
  <c r="L29" i="33" s="1"/>
  <c r="T28" i="33"/>
  <c r="T29" i="33" s="1"/>
  <c r="K28" i="33"/>
  <c r="K29" i="33" s="1"/>
  <c r="S28" i="33"/>
  <c r="S29" i="33" s="1"/>
  <c r="J28" i="33"/>
  <c r="J29" i="33" s="1"/>
  <c r="R28" i="33"/>
  <c r="R29" i="33" s="1"/>
  <c r="I28" i="33"/>
  <c r="I29" i="33" s="1"/>
  <c r="Q28" i="33"/>
  <c r="Q29" i="33" s="1"/>
  <c r="H28" i="33"/>
  <c r="H29" i="33" s="1"/>
  <c r="P28" i="33"/>
  <c r="P29" i="33" s="1"/>
  <c r="G28" i="33"/>
  <c r="G29" i="33" s="1"/>
  <c r="N28" i="33"/>
  <c r="N29" i="33" s="1"/>
  <c r="F28" i="33"/>
  <c r="V28" i="33"/>
  <c r="V29" i="33" s="1"/>
  <c r="M28" i="33"/>
  <c r="M29" i="33" s="1"/>
  <c r="U16" i="32"/>
  <c r="A46" i="42"/>
  <c r="A66" i="42"/>
  <c r="X26" i="42"/>
  <c r="X66" i="42"/>
  <c r="X46" i="42"/>
  <c r="A26" i="42"/>
  <c r="M13" i="32"/>
  <c r="M12" i="32"/>
  <c r="M14" i="32"/>
  <c r="B582" i="22"/>
  <c r="A594" i="22" s="1"/>
  <c r="A596" i="22" s="1"/>
  <c r="U17" i="32" l="1"/>
  <c r="F29" i="33"/>
  <c r="X28" i="33" s="1"/>
  <c r="U29" i="33"/>
  <c r="A28" i="33"/>
  <c r="T30" i="33" l="1"/>
  <c r="T31" i="33" s="1"/>
  <c r="K30" i="33"/>
  <c r="K31" i="33" s="1"/>
  <c r="S30" i="33"/>
  <c r="S31" i="33" s="1"/>
  <c r="J30" i="33"/>
  <c r="J31" i="33" s="1"/>
  <c r="R30" i="33"/>
  <c r="R31" i="33" s="1"/>
  <c r="I30" i="33"/>
  <c r="I31" i="33" s="1"/>
  <c r="Q30" i="33"/>
  <c r="Q31" i="33" s="1"/>
  <c r="H30" i="33"/>
  <c r="H31" i="33" s="1"/>
  <c r="P30" i="33"/>
  <c r="P31" i="33" s="1"/>
  <c r="G30" i="33"/>
  <c r="G31" i="33" s="1"/>
  <c r="N30" i="33"/>
  <c r="N31" i="33" s="1"/>
  <c r="F30" i="33"/>
  <c r="V30" i="33"/>
  <c r="V31" i="33" s="1"/>
  <c r="M30" i="33"/>
  <c r="M31" i="33" s="1"/>
  <c r="U30" i="33"/>
  <c r="L30" i="33"/>
  <c r="L31" i="33" s="1"/>
  <c r="U18" i="32"/>
  <c r="U31" i="33" l="1"/>
  <c r="A30" i="33"/>
  <c r="U19" i="32"/>
  <c r="F31" i="33"/>
  <c r="X30" i="33" s="1"/>
  <c r="S32" i="33" l="1"/>
  <c r="S33" i="33" s="1"/>
  <c r="J32" i="33"/>
  <c r="J33" i="33" s="1"/>
  <c r="R32" i="33"/>
  <c r="R33" i="33" s="1"/>
  <c r="I32" i="33"/>
  <c r="I33" i="33" s="1"/>
  <c r="Q32" i="33"/>
  <c r="Q33" i="33" s="1"/>
  <c r="H32" i="33"/>
  <c r="H33" i="33" s="1"/>
  <c r="P32" i="33"/>
  <c r="P33" i="33" s="1"/>
  <c r="G32" i="33"/>
  <c r="G33" i="33" s="1"/>
  <c r="N32" i="33"/>
  <c r="N33" i="33" s="1"/>
  <c r="F32" i="33"/>
  <c r="V32" i="33"/>
  <c r="V33" i="33" s="1"/>
  <c r="M32" i="33"/>
  <c r="M33" i="33" s="1"/>
  <c r="U32" i="33"/>
  <c r="L32" i="33"/>
  <c r="L33" i="33" s="1"/>
  <c r="T32" i="33"/>
  <c r="T33" i="33" s="1"/>
  <c r="K32" i="33"/>
  <c r="K33" i="33" s="1"/>
  <c r="U20" i="32"/>
  <c r="U21" i="32" l="1"/>
  <c r="F33" i="33"/>
  <c r="X32" i="33" s="1"/>
  <c r="U33" i="33"/>
  <c r="A32" i="33"/>
  <c r="R34" i="33" l="1"/>
  <c r="R35" i="33" s="1"/>
  <c r="I34" i="33"/>
  <c r="I35" i="33" s="1"/>
  <c r="Q34" i="33"/>
  <c r="Q35" i="33" s="1"/>
  <c r="H34" i="33"/>
  <c r="H35" i="33" s="1"/>
  <c r="P34" i="33"/>
  <c r="P35" i="33" s="1"/>
  <c r="G34" i="33"/>
  <c r="G35" i="33" s="1"/>
  <c r="N34" i="33"/>
  <c r="N35" i="33" s="1"/>
  <c r="F34" i="33"/>
  <c r="V34" i="33"/>
  <c r="V35" i="33" s="1"/>
  <c r="M34" i="33"/>
  <c r="M35" i="33" s="1"/>
  <c r="U34" i="33"/>
  <c r="L34" i="33"/>
  <c r="L35" i="33" s="1"/>
  <c r="T34" i="33"/>
  <c r="T35" i="33" s="1"/>
  <c r="K34" i="33"/>
  <c r="K35" i="33" s="1"/>
  <c r="S34" i="33"/>
  <c r="S35" i="33" s="1"/>
  <c r="J34" i="33"/>
  <c r="J35" i="33" s="1"/>
  <c r="U22" i="32"/>
  <c r="U35" i="33" l="1"/>
  <c r="A34" i="33"/>
  <c r="U23" i="32"/>
  <c r="F35" i="33"/>
  <c r="X34" i="33" s="1"/>
  <c r="Q36" i="33" l="1"/>
  <c r="Q37" i="33" s="1"/>
  <c r="H36" i="33"/>
  <c r="H37" i="33" s="1"/>
  <c r="P36" i="33"/>
  <c r="P37" i="33" s="1"/>
  <c r="G36" i="33"/>
  <c r="N36" i="33"/>
  <c r="N37" i="33" s="1"/>
  <c r="F36" i="33"/>
  <c r="V36" i="33"/>
  <c r="V37" i="33" s="1"/>
  <c r="M36" i="33"/>
  <c r="M37" i="33" s="1"/>
  <c r="U36" i="33"/>
  <c r="L36" i="33"/>
  <c r="L37" i="33" s="1"/>
  <c r="T36" i="33"/>
  <c r="T37" i="33" s="1"/>
  <c r="K36" i="33"/>
  <c r="K37" i="33" s="1"/>
  <c r="S36" i="33"/>
  <c r="S37" i="33" s="1"/>
  <c r="J36" i="33"/>
  <c r="J37" i="33" s="1"/>
  <c r="R36" i="33"/>
  <c r="R37" i="33" s="1"/>
  <c r="I36" i="33"/>
  <c r="I37" i="33" s="1"/>
  <c r="U24" i="32"/>
  <c r="G37" i="33" l="1"/>
  <c r="U25" i="32"/>
  <c r="F37" i="33"/>
  <c r="X36" i="33" s="1"/>
  <c r="U37" i="33"/>
  <c r="A36" i="33"/>
  <c r="P38" i="33" l="1"/>
  <c r="P39" i="33" s="1"/>
  <c r="G38" i="33"/>
  <c r="G39" i="33" s="1"/>
  <c r="N38" i="33"/>
  <c r="N39" i="33" s="1"/>
  <c r="F38" i="33"/>
  <c r="V38" i="33"/>
  <c r="V39" i="33" s="1"/>
  <c r="M38" i="33"/>
  <c r="M39" i="33" s="1"/>
  <c r="U38" i="33"/>
  <c r="L38" i="33"/>
  <c r="L39" i="33" s="1"/>
  <c r="T38" i="33"/>
  <c r="T39" i="33" s="1"/>
  <c r="K38" i="33"/>
  <c r="K39" i="33" s="1"/>
  <c r="S38" i="33"/>
  <c r="S39" i="33" s="1"/>
  <c r="J38" i="33"/>
  <c r="J39" i="33" s="1"/>
  <c r="R38" i="33"/>
  <c r="R39" i="33" s="1"/>
  <c r="I38" i="33"/>
  <c r="I39" i="33" s="1"/>
  <c r="Q38" i="33"/>
  <c r="Q39" i="33" s="1"/>
  <c r="H38" i="33"/>
  <c r="H39" i="33" s="1"/>
  <c r="U26" i="32"/>
  <c r="U39" i="33" l="1"/>
  <c r="A38" i="33"/>
  <c r="U27" i="32"/>
  <c r="F39" i="33"/>
  <c r="X38" i="33" s="1"/>
  <c r="N40" i="33" l="1"/>
  <c r="N41" i="33" s="1"/>
  <c r="F40" i="33"/>
  <c r="V40" i="33"/>
  <c r="V41" i="33" s="1"/>
  <c r="M40" i="33"/>
  <c r="M41" i="33" s="1"/>
  <c r="U40" i="33"/>
  <c r="L40" i="33"/>
  <c r="L41" i="33" s="1"/>
  <c r="T40" i="33"/>
  <c r="T41" i="33" s="1"/>
  <c r="K40" i="33"/>
  <c r="K41" i="33" s="1"/>
  <c r="S40" i="33"/>
  <c r="S41" i="33" s="1"/>
  <c r="J40" i="33"/>
  <c r="J41" i="33" s="1"/>
  <c r="R40" i="33"/>
  <c r="R41" i="33" s="1"/>
  <c r="I40" i="33"/>
  <c r="I41" i="33" s="1"/>
  <c r="Q40" i="33"/>
  <c r="Q41" i="33" s="1"/>
  <c r="H40" i="33"/>
  <c r="H41" i="33" s="1"/>
  <c r="P40" i="33"/>
  <c r="P41" i="33" s="1"/>
  <c r="G40" i="33"/>
  <c r="G41" i="33" s="1"/>
  <c r="U28" i="32"/>
  <c r="U41" i="33" l="1"/>
  <c r="A40" i="33"/>
  <c r="U29" i="32"/>
  <c r="F41" i="33"/>
  <c r="X40" i="33" s="1"/>
  <c r="V42" i="33" l="1"/>
  <c r="V43" i="33" s="1"/>
  <c r="M42" i="33"/>
  <c r="M43" i="33" s="1"/>
  <c r="U42" i="33"/>
  <c r="L42" i="33"/>
  <c r="L43" i="33" s="1"/>
  <c r="T42" i="33"/>
  <c r="T43" i="33" s="1"/>
  <c r="K42" i="33"/>
  <c r="K43" i="33" s="1"/>
  <c r="S42" i="33"/>
  <c r="S43" i="33" s="1"/>
  <c r="J42" i="33"/>
  <c r="J43" i="33" s="1"/>
  <c r="R42" i="33"/>
  <c r="R43" i="33" s="1"/>
  <c r="I42" i="33"/>
  <c r="I43" i="33" s="1"/>
  <c r="Q42" i="33"/>
  <c r="Q43" i="33" s="1"/>
  <c r="H42" i="33"/>
  <c r="H43" i="33" s="1"/>
  <c r="P42" i="33"/>
  <c r="P43" i="33" s="1"/>
  <c r="G42" i="33"/>
  <c r="G43" i="33" s="1"/>
  <c r="N42" i="33"/>
  <c r="N43" i="33" s="1"/>
  <c r="F42" i="33"/>
  <c r="U30" i="32"/>
  <c r="U43" i="33" l="1"/>
  <c r="A42" i="33"/>
  <c r="U31" i="32"/>
  <c r="F43" i="33"/>
  <c r="X42" i="33" s="1"/>
  <c r="U44" i="33" l="1"/>
  <c r="L44" i="33"/>
  <c r="L45" i="33" s="1"/>
  <c r="T44" i="33"/>
  <c r="T45" i="33" s="1"/>
  <c r="K44" i="33"/>
  <c r="K45" i="33" s="1"/>
  <c r="S44" i="33"/>
  <c r="S45" i="33" s="1"/>
  <c r="J44" i="33"/>
  <c r="J45" i="33" s="1"/>
  <c r="R44" i="33"/>
  <c r="R45" i="33" s="1"/>
  <c r="I44" i="33"/>
  <c r="I45" i="33" s="1"/>
  <c r="Q44" i="33"/>
  <c r="Q45" i="33" s="1"/>
  <c r="H44" i="33"/>
  <c r="H45" i="33" s="1"/>
  <c r="P44" i="33"/>
  <c r="P45" i="33" s="1"/>
  <c r="G44" i="33"/>
  <c r="N44" i="33"/>
  <c r="N45" i="33" s="1"/>
  <c r="F44" i="33"/>
  <c r="V44" i="33"/>
  <c r="V45" i="33" s="1"/>
  <c r="M44" i="33"/>
  <c r="M45" i="33" s="1"/>
  <c r="U32" i="32"/>
  <c r="G45" i="33" l="1"/>
  <c r="U33" i="32"/>
  <c r="F45" i="33"/>
  <c r="X44" i="33" s="1"/>
  <c r="U45" i="33"/>
  <c r="A44" i="33"/>
  <c r="T46" i="33" l="1"/>
  <c r="T47" i="33" s="1"/>
  <c r="K46" i="33"/>
  <c r="K47" i="33" s="1"/>
  <c r="S46" i="33"/>
  <c r="S47" i="33" s="1"/>
  <c r="J46" i="33"/>
  <c r="J47" i="33" s="1"/>
  <c r="R46" i="33"/>
  <c r="R47" i="33" s="1"/>
  <c r="I46" i="33"/>
  <c r="I47" i="33" s="1"/>
  <c r="Q46" i="33"/>
  <c r="Q47" i="33" s="1"/>
  <c r="H46" i="33"/>
  <c r="H47" i="33" s="1"/>
  <c r="P46" i="33"/>
  <c r="P47" i="33" s="1"/>
  <c r="G46" i="33"/>
  <c r="G47" i="33" s="1"/>
  <c r="N46" i="33"/>
  <c r="N47" i="33" s="1"/>
  <c r="F46" i="33"/>
  <c r="V46" i="33"/>
  <c r="V47" i="33" s="1"/>
  <c r="M46" i="33"/>
  <c r="M47" i="33" s="1"/>
  <c r="U46" i="33"/>
  <c r="L46" i="33"/>
  <c r="L47" i="33" s="1"/>
  <c r="U34" i="32"/>
  <c r="U35" i="32" l="1"/>
  <c r="F47" i="33"/>
  <c r="X46" i="33" s="1"/>
  <c r="U47" i="33"/>
  <c r="A46" i="33"/>
  <c r="S48" i="33" l="1"/>
  <c r="S49" i="33" s="1"/>
  <c r="J48" i="33"/>
  <c r="J49" i="33" s="1"/>
  <c r="R48" i="33"/>
  <c r="R49" i="33" s="1"/>
  <c r="I48" i="33"/>
  <c r="I49" i="33" s="1"/>
  <c r="Q48" i="33"/>
  <c r="Q49" i="33" s="1"/>
  <c r="H48" i="33"/>
  <c r="H49" i="33" s="1"/>
  <c r="P48" i="33"/>
  <c r="P49" i="33" s="1"/>
  <c r="G48" i="33"/>
  <c r="G49" i="33" s="1"/>
  <c r="N48" i="33"/>
  <c r="N49" i="33" s="1"/>
  <c r="F48" i="33"/>
  <c r="V48" i="33"/>
  <c r="V49" i="33" s="1"/>
  <c r="M48" i="33"/>
  <c r="M49" i="33" s="1"/>
  <c r="U48" i="33"/>
  <c r="L48" i="33"/>
  <c r="L49" i="33" s="1"/>
  <c r="T48" i="33"/>
  <c r="T49" i="33" s="1"/>
  <c r="K48" i="33"/>
  <c r="K49" i="33" s="1"/>
  <c r="U36" i="32"/>
  <c r="U37" i="32" l="1"/>
  <c r="F49" i="33"/>
  <c r="X48" i="33" s="1"/>
  <c r="U49" i="33"/>
  <c r="A48" i="33"/>
  <c r="R50" i="33" l="1"/>
  <c r="R51" i="33" s="1"/>
  <c r="I50" i="33"/>
  <c r="I51" i="33" s="1"/>
  <c r="Q50" i="33"/>
  <c r="Q51" i="33" s="1"/>
  <c r="H50" i="33"/>
  <c r="H51" i="33" s="1"/>
  <c r="P50" i="33"/>
  <c r="P51" i="33" s="1"/>
  <c r="G50" i="33"/>
  <c r="G51" i="33" s="1"/>
  <c r="N50" i="33"/>
  <c r="N51" i="33" s="1"/>
  <c r="F50" i="33"/>
  <c r="V50" i="33"/>
  <c r="V51" i="33" s="1"/>
  <c r="M50" i="33"/>
  <c r="M51" i="33" s="1"/>
  <c r="U50" i="33"/>
  <c r="L50" i="33"/>
  <c r="L51" i="33" s="1"/>
  <c r="T50" i="33"/>
  <c r="T51" i="33" s="1"/>
  <c r="K50" i="33"/>
  <c r="K51" i="33" s="1"/>
  <c r="S50" i="33"/>
  <c r="S51" i="33" s="1"/>
  <c r="J50" i="33"/>
  <c r="J51" i="33" s="1"/>
  <c r="U38" i="32"/>
  <c r="U51" i="33" l="1"/>
  <c r="A50" i="33"/>
  <c r="U39" i="32"/>
  <c r="F51" i="33"/>
  <c r="X50" i="33" s="1"/>
  <c r="Q52" i="33" l="1"/>
  <c r="Q53" i="33" s="1"/>
  <c r="H52" i="33"/>
  <c r="H53" i="33" s="1"/>
  <c r="P52" i="33"/>
  <c r="P53" i="33" s="1"/>
  <c r="G52" i="33"/>
  <c r="G53" i="33" s="1"/>
  <c r="N52" i="33"/>
  <c r="N53" i="33" s="1"/>
  <c r="F52" i="33"/>
  <c r="V52" i="33"/>
  <c r="V53" i="33" s="1"/>
  <c r="M52" i="33"/>
  <c r="M53" i="33" s="1"/>
  <c r="U52" i="33"/>
  <c r="L52" i="33"/>
  <c r="L53" i="33" s="1"/>
  <c r="T52" i="33"/>
  <c r="T53" i="33" s="1"/>
  <c r="K52" i="33"/>
  <c r="K53" i="33" s="1"/>
  <c r="S52" i="33"/>
  <c r="S53" i="33" s="1"/>
  <c r="J52" i="33"/>
  <c r="J53" i="33" s="1"/>
  <c r="R52" i="33"/>
  <c r="R53" i="33" s="1"/>
  <c r="I52" i="33"/>
  <c r="I53" i="33" s="1"/>
  <c r="U40" i="32"/>
  <c r="U41" i="32" l="1"/>
  <c r="F53" i="33"/>
  <c r="X52" i="33" s="1"/>
  <c r="U53" i="33"/>
  <c r="A52" i="33"/>
  <c r="P54" i="33" l="1"/>
  <c r="P55" i="33" s="1"/>
  <c r="G54" i="33"/>
  <c r="G55" i="33" s="1"/>
  <c r="N54" i="33"/>
  <c r="N55" i="33" s="1"/>
  <c r="F54" i="33"/>
  <c r="V54" i="33"/>
  <c r="V55" i="33" s="1"/>
  <c r="M54" i="33"/>
  <c r="M55" i="33" s="1"/>
  <c r="U54" i="33"/>
  <c r="L54" i="33"/>
  <c r="L55" i="33" s="1"/>
  <c r="T54" i="33"/>
  <c r="T55" i="33" s="1"/>
  <c r="K54" i="33"/>
  <c r="K55" i="33" s="1"/>
  <c r="S54" i="33"/>
  <c r="S55" i="33" s="1"/>
  <c r="J54" i="33"/>
  <c r="J55" i="33" s="1"/>
  <c r="R54" i="33"/>
  <c r="R55" i="33" s="1"/>
  <c r="I54" i="33"/>
  <c r="I55" i="33" s="1"/>
  <c r="Q54" i="33"/>
  <c r="Q55" i="33" s="1"/>
  <c r="H54" i="33"/>
  <c r="H55" i="33" s="1"/>
  <c r="U42" i="32"/>
  <c r="U55" i="33" l="1"/>
  <c r="A54" i="33"/>
  <c r="U43" i="32"/>
  <c r="F55" i="33"/>
  <c r="X54" i="33" s="1"/>
  <c r="N56" i="33" l="1"/>
  <c r="N57" i="33" s="1"/>
  <c r="F56" i="33"/>
  <c r="X56" i="33" s="1"/>
  <c r="V56" i="33"/>
  <c r="V57" i="33" s="1"/>
  <c r="M56" i="33"/>
  <c r="M57" i="33" s="1"/>
  <c r="U56" i="33"/>
  <c r="L56" i="33"/>
  <c r="L57" i="33" s="1"/>
  <c r="T56" i="33"/>
  <c r="T57" i="33" s="1"/>
  <c r="K56" i="33"/>
  <c r="K57" i="33" s="1"/>
  <c r="S56" i="33"/>
  <c r="S57" i="33" s="1"/>
  <c r="J56" i="33"/>
  <c r="J57" i="33" s="1"/>
  <c r="R56" i="33"/>
  <c r="R57" i="33" s="1"/>
  <c r="I56" i="33"/>
  <c r="I57" i="33" s="1"/>
  <c r="Q56" i="33"/>
  <c r="Q57" i="33" s="1"/>
  <c r="H56" i="33"/>
  <c r="H57" i="33" s="1"/>
  <c r="P56" i="33"/>
  <c r="P57" i="33" s="1"/>
  <c r="G56" i="33"/>
  <c r="U57" i="33" l="1"/>
  <c r="A56" i="33"/>
  <c r="G57" i="33"/>
  <c r="E242" i="35" l="1"/>
  <c r="E230" i="35"/>
  <c r="E218" i="35"/>
  <c r="E240" i="35"/>
  <c r="E228" i="35"/>
  <c r="E216" i="35"/>
  <c r="E238" i="35"/>
  <c r="E226" i="35"/>
  <c r="E214" i="35"/>
  <c r="E236" i="35"/>
  <c r="E224" i="35"/>
  <c r="E212" i="35"/>
  <c r="E234" i="35"/>
  <c r="E222" i="35"/>
  <c r="E210" i="35"/>
  <c r="E232" i="35"/>
  <c r="E220" i="35"/>
  <c r="E208" i="35"/>
  <c r="E242" i="34"/>
  <c r="E230" i="34"/>
  <c r="E218" i="34"/>
  <c r="E240" i="34"/>
  <c r="E228" i="34"/>
  <c r="E216" i="34"/>
  <c r="E238" i="34"/>
  <c r="E226" i="34"/>
  <c r="E214" i="34"/>
  <c r="E236" i="34"/>
  <c r="E224" i="34"/>
  <c r="E212" i="34"/>
  <c r="E234" i="34"/>
  <c r="E222" i="34"/>
  <c r="E210" i="34"/>
  <c r="E232" i="34"/>
  <c r="E220" i="34"/>
  <c r="K236" i="34" l="1"/>
  <c r="O236" i="34"/>
  <c r="O237" i="34" s="1"/>
  <c r="O230" i="34"/>
  <c r="O231" i="34" s="1"/>
  <c r="K230" i="34"/>
  <c r="K212" i="35"/>
  <c r="O212" i="35"/>
  <c r="O213" i="35" s="1"/>
  <c r="K240" i="35"/>
  <c r="O240" i="35"/>
  <c r="O241" i="35" s="1"/>
  <c r="K224" i="35"/>
  <c r="O224" i="35"/>
  <c r="O225" i="35" s="1"/>
  <c r="O232" i="34"/>
  <c r="O233" i="34" s="1"/>
  <c r="K232" i="34"/>
  <c r="K226" i="34"/>
  <c r="O226" i="34"/>
  <c r="O227" i="34" s="1"/>
  <c r="K208" i="35"/>
  <c r="O208" i="35"/>
  <c r="O209" i="35" s="1"/>
  <c r="K236" i="35"/>
  <c r="O236" i="35"/>
  <c r="O237" i="35" s="1"/>
  <c r="O230" i="35"/>
  <c r="O231" i="35" s="1"/>
  <c r="K230" i="35"/>
  <c r="K242" i="34"/>
  <c r="O242" i="34"/>
  <c r="O243" i="34" s="1"/>
  <c r="O210" i="34"/>
  <c r="O211" i="34" s="1"/>
  <c r="K210" i="34"/>
  <c r="O238" i="34"/>
  <c r="O239" i="34" s="1"/>
  <c r="K238" i="34"/>
  <c r="K220" i="35"/>
  <c r="O220" i="35"/>
  <c r="O221" i="35" s="1"/>
  <c r="O214" i="35"/>
  <c r="O215" i="35" s="1"/>
  <c r="K214" i="35"/>
  <c r="O242" i="35"/>
  <c r="O243" i="35" s="1"/>
  <c r="K242" i="35"/>
  <c r="O218" i="35"/>
  <c r="O219" i="35" s="1"/>
  <c r="K218" i="35"/>
  <c r="O222" i="34"/>
  <c r="O223" i="34" s="1"/>
  <c r="K222" i="34"/>
  <c r="O216" i="34"/>
  <c r="O217" i="34" s="1"/>
  <c r="K216" i="34"/>
  <c r="K232" i="35"/>
  <c r="O232" i="35"/>
  <c r="O233" i="35" s="1"/>
  <c r="O226" i="35"/>
  <c r="O227" i="35" s="1"/>
  <c r="K226" i="35"/>
  <c r="K234" i="34"/>
  <c r="O234" i="34"/>
  <c r="O235" i="34" s="1"/>
  <c r="K228" i="34"/>
  <c r="O228" i="34"/>
  <c r="O229" i="34" s="1"/>
  <c r="O210" i="35"/>
  <c r="O211" i="35" s="1"/>
  <c r="K210" i="35"/>
  <c r="O238" i="35"/>
  <c r="O239" i="35" s="1"/>
  <c r="K238" i="35"/>
  <c r="K220" i="34"/>
  <c r="O220" i="34"/>
  <c r="O221" i="34" s="1"/>
  <c r="O212" i="34"/>
  <c r="O213" i="34" s="1"/>
  <c r="K212" i="34"/>
  <c r="O240" i="34"/>
  <c r="O241" i="34" s="1"/>
  <c r="K240" i="34"/>
  <c r="O222" i="35"/>
  <c r="O223" i="35" s="1"/>
  <c r="K222" i="35"/>
  <c r="K216" i="35"/>
  <c r="O216" i="35"/>
  <c r="O217" i="35" s="1"/>
  <c r="O214" i="34"/>
  <c r="O215" i="34" s="1"/>
  <c r="K214" i="34"/>
  <c r="O224" i="34"/>
  <c r="O225" i="34" s="1"/>
  <c r="K224" i="34"/>
  <c r="K218" i="34"/>
  <c r="O218" i="34"/>
  <c r="O219" i="34" s="1"/>
  <c r="O234" i="35"/>
  <c r="O235" i="35" s="1"/>
  <c r="K234" i="35"/>
  <c r="K228" i="35"/>
  <c r="O228" i="35"/>
  <c r="O229" i="35" s="1"/>
  <c r="O784" i="24"/>
  <c r="O785" i="24" s="1"/>
  <c r="E785" i="24"/>
  <c r="E796" i="24"/>
  <c r="K784" i="24"/>
  <c r="E775" i="23"/>
  <c r="K774" i="23"/>
  <c r="O774" i="23"/>
  <c r="O775" i="23" s="1"/>
  <c r="E757" i="24"/>
  <c r="O756" i="24"/>
  <c r="O757" i="24" s="1"/>
  <c r="K756" i="24"/>
  <c r="E781" i="23"/>
  <c r="K780" i="23"/>
  <c r="E792" i="23"/>
  <c r="O780" i="23"/>
  <c r="O781" i="23" s="1"/>
  <c r="O754" i="7"/>
  <c r="O755" i="7" s="1"/>
  <c r="K754" i="7"/>
  <c r="E755" i="7"/>
  <c r="E209" i="35" s="1"/>
  <c r="E769" i="1"/>
  <c r="E223" i="34" s="1"/>
  <c r="O768" i="1"/>
  <c r="O769" i="1" s="1"/>
  <c r="K768" i="1"/>
  <c r="K762" i="1"/>
  <c r="E763" i="1"/>
  <c r="E217" i="34" s="1"/>
  <c r="O762" i="1"/>
  <c r="O763" i="1" s="1"/>
  <c r="E759" i="7"/>
  <c r="E213" i="35" s="1"/>
  <c r="O758" i="7"/>
  <c r="O759" i="7" s="1"/>
  <c r="K758" i="7"/>
  <c r="E787" i="7"/>
  <c r="E241" i="35" s="1"/>
  <c r="K786" i="7"/>
  <c r="O786" i="7"/>
  <c r="O787" i="7" s="1"/>
  <c r="E798" i="7"/>
  <c r="E252" i="35" s="1"/>
  <c r="E769" i="23"/>
  <c r="K768" i="23"/>
  <c r="O768" i="23"/>
  <c r="O769" i="23" s="1"/>
  <c r="E763" i="23"/>
  <c r="K762" i="23"/>
  <c r="O762" i="23"/>
  <c r="O763" i="23" s="1"/>
  <c r="E779" i="24"/>
  <c r="E790" i="24"/>
  <c r="K778" i="24"/>
  <c r="O778" i="24"/>
  <c r="O779" i="24" s="1"/>
  <c r="E773" i="24"/>
  <c r="K772" i="24"/>
  <c r="O772" i="24"/>
  <c r="O773" i="24" s="1"/>
  <c r="O758" i="1"/>
  <c r="O759" i="1" s="1"/>
  <c r="E759" i="1"/>
  <c r="E213" i="34" s="1"/>
  <c r="K758" i="1"/>
  <c r="E771" i="24"/>
  <c r="K770" i="24"/>
  <c r="O770" i="24"/>
  <c r="O771" i="24" s="1"/>
  <c r="E769" i="24"/>
  <c r="K768" i="24"/>
  <c r="O768" i="24"/>
  <c r="O769" i="24" s="1"/>
  <c r="E763" i="24"/>
  <c r="O762" i="24"/>
  <c r="O763" i="24" s="1"/>
  <c r="K762" i="24"/>
  <c r="K774" i="1"/>
  <c r="E775" i="1"/>
  <c r="E229" i="34" s="1"/>
  <c r="O774" i="1"/>
  <c r="O775" i="1" s="1"/>
  <c r="O758" i="23"/>
  <c r="O759" i="23" s="1"/>
  <c r="K758" i="23"/>
  <c r="E759" i="23"/>
  <c r="K786" i="1"/>
  <c r="E787" i="1"/>
  <c r="E241" i="34" s="1"/>
  <c r="O786" i="1"/>
  <c r="O787" i="1" s="1"/>
  <c r="E798" i="1"/>
  <c r="E252" i="34" s="1"/>
  <c r="E771" i="1"/>
  <c r="E225" i="34" s="1"/>
  <c r="O770" i="1"/>
  <c r="O771" i="1" s="1"/>
  <c r="K770" i="1"/>
  <c r="O764" i="1"/>
  <c r="O765" i="1" s="1"/>
  <c r="K764" i="1"/>
  <c r="E765" i="1"/>
  <c r="E219" i="34" s="1"/>
  <c r="K766" i="7"/>
  <c r="O766" i="7"/>
  <c r="O767" i="7" s="1"/>
  <c r="E767" i="7"/>
  <c r="E221" i="35" s="1"/>
  <c r="E761" i="7"/>
  <c r="E215" i="35" s="1"/>
  <c r="O760" i="7"/>
  <c r="O761" i="7" s="1"/>
  <c r="K760" i="7"/>
  <c r="E789" i="7"/>
  <c r="E243" i="35" s="1"/>
  <c r="K788" i="7"/>
  <c r="E800" i="7"/>
  <c r="E254" i="35" s="1"/>
  <c r="O788" i="7"/>
  <c r="O789" i="7" s="1"/>
  <c r="K786" i="23"/>
  <c r="E787" i="23"/>
  <c r="E798" i="23"/>
  <c r="O786" i="23"/>
  <c r="O787" i="23" s="1"/>
  <c r="K770" i="23"/>
  <c r="E771" i="23"/>
  <c r="O770" i="23"/>
  <c r="O771" i="23" s="1"/>
  <c r="E765" i="23"/>
  <c r="K764" i="23"/>
  <c r="O764" i="23"/>
  <c r="O765" i="23" s="1"/>
  <c r="K780" i="24"/>
  <c r="E792" i="24"/>
  <c r="O780" i="24"/>
  <c r="O781" i="24" s="1"/>
  <c r="E781" i="24"/>
  <c r="E775" i="24"/>
  <c r="O774" i="24"/>
  <c r="O775" i="24" s="1"/>
  <c r="K774" i="24"/>
  <c r="E781" i="1"/>
  <c r="E235" i="34" s="1"/>
  <c r="O780" i="1"/>
  <c r="O781" i="1" s="1"/>
  <c r="K780" i="1"/>
  <c r="E792" i="1"/>
  <c r="E246" i="34" s="1"/>
  <c r="E777" i="7"/>
  <c r="E231" i="35" s="1"/>
  <c r="K776" i="7"/>
  <c r="O776" i="7"/>
  <c r="O777" i="7" s="1"/>
  <c r="O782" i="1"/>
  <c r="O783" i="1" s="1"/>
  <c r="E794" i="1"/>
  <c r="E248" i="34" s="1"/>
  <c r="E783" i="1"/>
  <c r="E237" i="34" s="1"/>
  <c r="K782" i="1"/>
  <c r="E777" i="1"/>
  <c r="E231" i="34" s="1"/>
  <c r="K776" i="1"/>
  <c r="O776" i="1"/>
  <c r="O777" i="1" s="1"/>
  <c r="E790" i="7"/>
  <c r="E244" i="35" s="1"/>
  <c r="O778" i="7"/>
  <c r="O779" i="7" s="1"/>
  <c r="E779" i="7"/>
  <c r="E233" i="35" s="1"/>
  <c r="K778" i="7"/>
  <c r="O772" i="7"/>
  <c r="O773" i="7" s="1"/>
  <c r="K772" i="7"/>
  <c r="E773" i="7"/>
  <c r="E227" i="35" s="1"/>
  <c r="O754" i="23"/>
  <c r="O755" i="23" s="1"/>
  <c r="K754" i="23"/>
  <c r="E755" i="23"/>
  <c r="E794" i="23"/>
  <c r="K782" i="23"/>
  <c r="O782" i="23"/>
  <c r="O783" i="23" s="1"/>
  <c r="E783" i="23"/>
  <c r="E777" i="23"/>
  <c r="O776" i="23"/>
  <c r="O777" i="23" s="1"/>
  <c r="K776" i="23"/>
  <c r="E798" i="24"/>
  <c r="K786" i="24"/>
  <c r="E787" i="24"/>
  <c r="O786" i="24"/>
  <c r="O787" i="24" s="1"/>
  <c r="E771" i="7"/>
  <c r="E225" i="35" s="1"/>
  <c r="O770" i="7"/>
  <c r="O771" i="7" s="1"/>
  <c r="K770" i="7"/>
  <c r="E767" i="1"/>
  <c r="E221" i="34" s="1"/>
  <c r="O766" i="1"/>
  <c r="O767" i="1" s="1"/>
  <c r="K766" i="1"/>
  <c r="O760" i="1"/>
  <c r="O761" i="1" s="1"/>
  <c r="K760" i="1"/>
  <c r="E761" i="1"/>
  <c r="E215" i="34" s="1"/>
  <c r="O788" i="1"/>
  <c r="O789" i="1" s="1"/>
  <c r="E789" i="1"/>
  <c r="E243" i="34" s="1"/>
  <c r="K788" i="1"/>
  <c r="E800" i="1"/>
  <c r="E254" i="34" s="1"/>
  <c r="E757" i="7"/>
  <c r="E211" i="35" s="1"/>
  <c r="K756" i="7"/>
  <c r="O756" i="7"/>
  <c r="O757" i="7" s="1"/>
  <c r="O784" i="7"/>
  <c r="O785" i="7" s="1"/>
  <c r="K784" i="7"/>
  <c r="E796" i="7"/>
  <c r="E250" i="35" s="1"/>
  <c r="E785" i="7"/>
  <c r="E239" i="35" s="1"/>
  <c r="O766" i="23"/>
  <c r="O767" i="23" s="1"/>
  <c r="E767" i="23"/>
  <c r="K766" i="23"/>
  <c r="K760" i="23"/>
  <c r="O760" i="23"/>
  <c r="O761" i="23" s="1"/>
  <c r="E761" i="23"/>
  <c r="E789" i="23"/>
  <c r="O788" i="23"/>
  <c r="O789" i="23" s="1"/>
  <c r="K788" i="23"/>
  <c r="E800" i="23"/>
  <c r="K764" i="24"/>
  <c r="O764" i="24"/>
  <c r="O765" i="24" s="1"/>
  <c r="E765" i="24"/>
  <c r="E765" i="7"/>
  <c r="E219" i="35" s="1"/>
  <c r="K764" i="7"/>
  <c r="O764" i="7"/>
  <c r="O765" i="7" s="1"/>
  <c r="O778" i="1"/>
  <c r="O779" i="1" s="1"/>
  <c r="E790" i="1"/>
  <c r="E244" i="34" s="1"/>
  <c r="K778" i="1"/>
  <c r="E779" i="1"/>
  <c r="E233" i="34" s="1"/>
  <c r="E773" i="1"/>
  <c r="E227" i="34" s="1"/>
  <c r="K772" i="1"/>
  <c r="O772" i="1"/>
  <c r="O773" i="1" s="1"/>
  <c r="E769" i="7"/>
  <c r="E223" i="35" s="1"/>
  <c r="O768" i="7"/>
  <c r="O769" i="7" s="1"/>
  <c r="K768" i="7"/>
  <c r="E763" i="7"/>
  <c r="E217" i="35" s="1"/>
  <c r="K762" i="7"/>
  <c r="O762" i="7"/>
  <c r="O763" i="7" s="1"/>
  <c r="K778" i="23"/>
  <c r="O778" i="23"/>
  <c r="O779" i="23" s="1"/>
  <c r="E790" i="23"/>
  <c r="E779" i="23"/>
  <c r="E773" i="23"/>
  <c r="K772" i="23"/>
  <c r="O772" i="23"/>
  <c r="K782" i="24"/>
  <c r="E783" i="24"/>
  <c r="E794" i="24"/>
  <c r="O782" i="24"/>
  <c r="O783" i="24" s="1"/>
  <c r="E777" i="24"/>
  <c r="O776" i="24"/>
  <c r="O777" i="24" s="1"/>
  <c r="K776" i="24"/>
  <c r="E759" i="24"/>
  <c r="K758" i="24"/>
  <c r="O758" i="24"/>
  <c r="O759" i="24" s="1"/>
  <c r="O782" i="7"/>
  <c r="O783" i="7" s="1"/>
  <c r="E783" i="7"/>
  <c r="E237" i="35" s="1"/>
  <c r="K782" i="7"/>
  <c r="E794" i="7"/>
  <c r="E248" i="35" s="1"/>
  <c r="E757" i="1"/>
  <c r="E211" i="34" s="1"/>
  <c r="O756" i="1"/>
  <c r="O757" i="1" s="1"/>
  <c r="K756" i="1"/>
  <c r="K784" i="1"/>
  <c r="E785" i="1"/>
  <c r="E239" i="34" s="1"/>
  <c r="E796" i="1"/>
  <c r="E250" i="34" s="1"/>
  <c r="O784" i="1"/>
  <c r="O785" i="1" s="1"/>
  <c r="E792" i="7"/>
  <c r="E246" i="35" s="1"/>
  <c r="K780" i="7"/>
  <c r="O780" i="7"/>
  <c r="O781" i="7" s="1"/>
  <c r="E781" i="7"/>
  <c r="E235" i="35" s="1"/>
  <c r="E775" i="7"/>
  <c r="E229" i="35" s="1"/>
  <c r="O774" i="7"/>
  <c r="O775" i="7" s="1"/>
  <c r="K774" i="7"/>
  <c r="O756" i="23"/>
  <c r="O757" i="23" s="1"/>
  <c r="E757" i="23"/>
  <c r="K756" i="23"/>
  <c r="E785" i="23"/>
  <c r="O784" i="23"/>
  <c r="O785" i="23" s="1"/>
  <c r="E796" i="23"/>
  <c r="K784" i="23"/>
  <c r="O754" i="24"/>
  <c r="O755" i="24" s="1"/>
  <c r="K754" i="24"/>
  <c r="E755" i="24"/>
  <c r="O766" i="24"/>
  <c r="O767" i="24" s="1"/>
  <c r="E767" i="24"/>
  <c r="K766" i="24"/>
  <c r="E761" i="24"/>
  <c r="K760" i="24"/>
  <c r="O760" i="24"/>
  <c r="O761" i="24" s="1"/>
  <c r="E789" i="24"/>
  <c r="E800" i="24"/>
  <c r="K788" i="24"/>
  <c r="O788" i="24"/>
  <c r="O789" i="24" s="1"/>
  <c r="E208" i="34"/>
  <c r="K244" i="34" l="1"/>
  <c r="O244" i="34"/>
  <c r="O245" i="34" s="1"/>
  <c r="E218" i="38"/>
  <c r="E218" i="36"/>
  <c r="E222" i="39"/>
  <c r="E222" i="37"/>
  <c r="G786" i="31"/>
  <c r="K217" i="35"/>
  <c r="J216" i="35"/>
  <c r="N216" i="35"/>
  <c r="K213" i="34"/>
  <c r="N212" i="34"/>
  <c r="J212" i="34"/>
  <c r="K235" i="34"/>
  <c r="N234" i="34"/>
  <c r="J234" i="34"/>
  <c r="K217" i="34"/>
  <c r="N216" i="34"/>
  <c r="J216" i="34"/>
  <c r="K221" i="35"/>
  <c r="N220" i="35"/>
  <c r="J220" i="35"/>
  <c r="O250" i="35"/>
  <c r="O251" i="35" s="1"/>
  <c r="K250" i="35"/>
  <c r="K243" i="34"/>
  <c r="N242" i="34"/>
  <c r="J242" i="34"/>
  <c r="E238" i="38"/>
  <c r="E238" i="36"/>
  <c r="E226" i="38"/>
  <c r="E226" i="36"/>
  <c r="E242" i="37"/>
  <c r="E242" i="39"/>
  <c r="G806" i="31"/>
  <c r="G807" i="31" s="1"/>
  <c r="E230" i="39"/>
  <c r="E230" i="37"/>
  <c r="G794" i="31"/>
  <c r="E234" i="38"/>
  <c r="E234" i="36"/>
  <c r="E224" i="38"/>
  <c r="E224" i="36"/>
  <c r="E240" i="39"/>
  <c r="E240" i="37"/>
  <c r="G804" i="31"/>
  <c r="G805" i="31" s="1"/>
  <c r="K223" i="35"/>
  <c r="N222" i="35"/>
  <c r="J222" i="35"/>
  <c r="K227" i="35"/>
  <c r="J226" i="35"/>
  <c r="N226" i="35"/>
  <c r="K239" i="34"/>
  <c r="N238" i="34"/>
  <c r="J238" i="34"/>
  <c r="K209" i="35"/>
  <c r="J208" i="35"/>
  <c r="N208" i="35"/>
  <c r="K225" i="34"/>
  <c r="N224" i="34"/>
  <c r="J224" i="34"/>
  <c r="K211" i="35"/>
  <c r="J210" i="35"/>
  <c r="N210" i="35"/>
  <c r="K213" i="35"/>
  <c r="J212" i="35"/>
  <c r="N212" i="35"/>
  <c r="E238" i="39"/>
  <c r="E238" i="37"/>
  <c r="G802" i="31"/>
  <c r="G803" i="31" s="1"/>
  <c r="E232" i="39"/>
  <c r="E232" i="37"/>
  <c r="G796" i="31"/>
  <c r="G797" i="31" s="1"/>
  <c r="E242" i="38"/>
  <c r="E242" i="36"/>
  <c r="E230" i="38"/>
  <c r="E230" i="36"/>
  <c r="O246" i="34"/>
  <c r="O247" i="34" s="1"/>
  <c r="K246" i="34"/>
  <c r="E224" i="39"/>
  <c r="E224" i="37"/>
  <c r="G788" i="31"/>
  <c r="K235" i="35"/>
  <c r="N234" i="35"/>
  <c r="J234" i="35"/>
  <c r="K223" i="34"/>
  <c r="N222" i="34"/>
  <c r="J222" i="34"/>
  <c r="K231" i="35"/>
  <c r="J230" i="35"/>
  <c r="N230" i="35"/>
  <c r="K225" i="35"/>
  <c r="J224" i="35"/>
  <c r="N224" i="35"/>
  <c r="K231" i="34"/>
  <c r="N230" i="34"/>
  <c r="J230" i="34"/>
  <c r="E234" i="39"/>
  <c r="E234" i="37"/>
  <c r="G798" i="31"/>
  <c r="G799" i="31" s="1"/>
  <c r="E210" i="38"/>
  <c r="E210" i="36"/>
  <c r="O246" i="35"/>
  <c r="O247" i="35" s="1"/>
  <c r="K246" i="35"/>
  <c r="K248" i="35"/>
  <c r="O248" i="35"/>
  <c r="O249" i="35" s="1"/>
  <c r="E232" i="38"/>
  <c r="E232" i="36"/>
  <c r="E214" i="38"/>
  <c r="E214" i="36"/>
  <c r="E236" i="38"/>
  <c r="E236" i="36"/>
  <c r="O248" i="34"/>
  <c r="O249" i="34" s="1"/>
  <c r="K248" i="34"/>
  <c r="E212" i="39"/>
  <c r="E212" i="37"/>
  <c r="G776" i="31"/>
  <c r="K215" i="34"/>
  <c r="N214" i="34"/>
  <c r="J214" i="34"/>
  <c r="K221" i="34"/>
  <c r="N220" i="34"/>
  <c r="J220" i="34"/>
  <c r="K215" i="35"/>
  <c r="N214" i="35"/>
  <c r="J214" i="35"/>
  <c r="E218" i="37"/>
  <c r="E218" i="39"/>
  <c r="G782" i="31"/>
  <c r="E240" i="38"/>
  <c r="E240" i="36"/>
  <c r="K229" i="35"/>
  <c r="J228" i="35"/>
  <c r="N228" i="35"/>
  <c r="K243" i="35"/>
  <c r="J242" i="35"/>
  <c r="N242" i="35"/>
  <c r="O208" i="34"/>
  <c r="O209" i="34" s="1"/>
  <c r="K208" i="34"/>
  <c r="E210" i="37"/>
  <c r="E210" i="39"/>
  <c r="G774" i="31"/>
  <c r="E214" i="39"/>
  <c r="E214" i="37"/>
  <c r="G778" i="31"/>
  <c r="E236" i="39"/>
  <c r="E236" i="37"/>
  <c r="G800" i="31"/>
  <c r="G801" i="31" s="1"/>
  <c r="K254" i="35"/>
  <c r="O254" i="35"/>
  <c r="O255" i="35" s="1"/>
  <c r="E212" i="38"/>
  <c r="E212" i="36"/>
  <c r="E216" i="36"/>
  <c r="E216" i="38"/>
  <c r="K241" i="34"/>
  <c r="N240" i="34"/>
  <c r="J240" i="34"/>
  <c r="K229" i="34"/>
  <c r="N228" i="34"/>
  <c r="J228" i="34"/>
  <c r="N210" i="34"/>
  <c r="J210" i="34"/>
  <c r="K211" i="34"/>
  <c r="K227" i="34"/>
  <c r="N226" i="34"/>
  <c r="J226" i="34"/>
  <c r="K250" i="34"/>
  <c r="O250" i="34"/>
  <c r="O251" i="34" s="1"/>
  <c r="E220" i="39"/>
  <c r="E220" i="37"/>
  <c r="G784" i="31"/>
  <c r="E208" i="36"/>
  <c r="E208" i="38"/>
  <c r="K244" i="35"/>
  <c r="O244" i="35"/>
  <c r="O245" i="35" s="1"/>
  <c r="O252" i="34"/>
  <c r="O253" i="34" s="1"/>
  <c r="K252" i="34"/>
  <c r="E228" i="38"/>
  <c r="E228" i="36"/>
  <c r="E216" i="39"/>
  <c r="E216" i="37"/>
  <c r="G780" i="31"/>
  <c r="K239" i="35"/>
  <c r="N238" i="35"/>
  <c r="J238" i="35"/>
  <c r="K233" i="35"/>
  <c r="J232" i="35"/>
  <c r="N232" i="35"/>
  <c r="K219" i="35"/>
  <c r="N218" i="35"/>
  <c r="J218" i="35"/>
  <c r="K241" i="35"/>
  <c r="J240" i="35"/>
  <c r="N240" i="35"/>
  <c r="E226" i="39"/>
  <c r="E226" i="37"/>
  <c r="G790" i="31"/>
  <c r="O252" i="35"/>
  <c r="O253" i="35" s="1"/>
  <c r="K252" i="35"/>
  <c r="E220" i="38"/>
  <c r="E220" i="36"/>
  <c r="O254" i="34"/>
  <c r="O255" i="34" s="1"/>
  <c r="K254" i="34"/>
  <c r="E208" i="39"/>
  <c r="E208" i="37"/>
  <c r="G772" i="31"/>
  <c r="E228" i="39"/>
  <c r="E228" i="37"/>
  <c r="G792" i="31"/>
  <c r="E222" i="38"/>
  <c r="E222" i="36"/>
  <c r="K219" i="34"/>
  <c r="N218" i="34"/>
  <c r="J218" i="34"/>
  <c r="K237" i="35"/>
  <c r="N236" i="35"/>
  <c r="J236" i="35"/>
  <c r="K233" i="34"/>
  <c r="N232" i="34"/>
  <c r="J232" i="34"/>
  <c r="K237" i="34"/>
  <c r="N236" i="34"/>
  <c r="J236" i="34"/>
  <c r="K783" i="7"/>
  <c r="N782" i="7"/>
  <c r="J782" i="7"/>
  <c r="J780" i="1"/>
  <c r="K781" i="1"/>
  <c r="N780" i="1"/>
  <c r="J786" i="23"/>
  <c r="N786" i="23"/>
  <c r="K787" i="23"/>
  <c r="K787" i="1"/>
  <c r="N786" i="1"/>
  <c r="J786" i="1"/>
  <c r="K775" i="1"/>
  <c r="N774" i="1"/>
  <c r="J774" i="1"/>
  <c r="K759" i="1"/>
  <c r="J758" i="1"/>
  <c r="N758" i="1"/>
  <c r="J762" i="23"/>
  <c r="N762" i="23"/>
  <c r="K763" i="23"/>
  <c r="E769" i="21"/>
  <c r="O768" i="21"/>
  <c r="O769" i="21" s="1"/>
  <c r="K768" i="21"/>
  <c r="K759" i="7"/>
  <c r="J758" i="7"/>
  <c r="N758" i="7"/>
  <c r="K792" i="23"/>
  <c r="E804" i="23"/>
  <c r="I804" i="23" s="1"/>
  <c r="I805" i="23" s="1"/>
  <c r="E793" i="23"/>
  <c r="O792" i="23"/>
  <c r="O793" i="23" s="1"/>
  <c r="O796" i="1"/>
  <c r="O797" i="1" s="1"/>
  <c r="E797" i="1"/>
  <c r="E251" i="34" s="1"/>
  <c r="E808" i="1"/>
  <c r="K796" i="1"/>
  <c r="N788" i="7"/>
  <c r="K789" i="7"/>
  <c r="J788" i="7"/>
  <c r="O773" i="23"/>
  <c r="E773" i="22"/>
  <c r="O772" i="22"/>
  <c r="K772" i="22"/>
  <c r="M790" i="31" s="1"/>
  <c r="K788" i="22"/>
  <c r="M806" i="31" s="1"/>
  <c r="M807" i="31" s="1"/>
  <c r="E789" i="22"/>
  <c r="O788" i="22"/>
  <c r="E800" i="22"/>
  <c r="E808" i="7"/>
  <c r="K796" i="7"/>
  <c r="E797" i="7"/>
  <c r="E251" i="35" s="1"/>
  <c r="O796" i="7"/>
  <c r="O797" i="7" s="1"/>
  <c r="K800" i="1"/>
  <c r="E801" i="1"/>
  <c r="E255" i="34" s="1"/>
  <c r="E812" i="1"/>
  <c r="O800" i="1"/>
  <c r="O801" i="1" s="1"/>
  <c r="N766" i="1"/>
  <c r="K767" i="1"/>
  <c r="J766" i="1"/>
  <c r="E777" i="22"/>
  <c r="O776" i="22"/>
  <c r="K776" i="22"/>
  <c r="M794" i="31" s="1"/>
  <c r="J776" i="1"/>
  <c r="N776" i="1"/>
  <c r="K777" i="1"/>
  <c r="E765" i="21"/>
  <c r="K764" i="21"/>
  <c r="O764" i="21"/>
  <c r="O765" i="21" s="1"/>
  <c r="J766" i="7"/>
  <c r="K767" i="7"/>
  <c r="N766" i="7"/>
  <c r="J762" i="24"/>
  <c r="N762" i="24"/>
  <c r="K763" i="24"/>
  <c r="K768" i="22"/>
  <c r="M786" i="31" s="1"/>
  <c r="E769" i="22"/>
  <c r="O768" i="22"/>
  <c r="N780" i="23"/>
  <c r="K781" i="23"/>
  <c r="J780" i="23"/>
  <c r="N774" i="23"/>
  <c r="K775" i="23"/>
  <c r="J774" i="23"/>
  <c r="J776" i="24"/>
  <c r="K777" i="24"/>
  <c r="N776" i="24"/>
  <c r="N772" i="7"/>
  <c r="J772" i="7"/>
  <c r="K773" i="7"/>
  <c r="J766" i="24"/>
  <c r="N766" i="24"/>
  <c r="K767" i="24"/>
  <c r="N784" i="23"/>
  <c r="K785" i="23"/>
  <c r="J784" i="23"/>
  <c r="E785" i="21"/>
  <c r="O784" i="21"/>
  <c r="O785" i="21" s="1"/>
  <c r="K784" i="21"/>
  <c r="E796" i="21"/>
  <c r="J784" i="1"/>
  <c r="K785" i="1"/>
  <c r="N784" i="1"/>
  <c r="N772" i="23"/>
  <c r="N773" i="23" s="1"/>
  <c r="J772" i="23"/>
  <c r="K773" i="23"/>
  <c r="E773" i="21"/>
  <c r="O772" i="21"/>
  <c r="O773" i="21" s="1"/>
  <c r="K772" i="21"/>
  <c r="K769" i="7"/>
  <c r="N768" i="7"/>
  <c r="J768" i="7"/>
  <c r="K788" i="21"/>
  <c r="E800" i="21"/>
  <c r="E789" i="21"/>
  <c r="O788" i="21"/>
  <c r="O789" i="21" s="1"/>
  <c r="K785" i="7"/>
  <c r="J784" i="7"/>
  <c r="N784" i="7"/>
  <c r="J788" i="1"/>
  <c r="N788" i="1"/>
  <c r="K789" i="1"/>
  <c r="K776" i="21"/>
  <c r="O776" i="21"/>
  <c r="O777" i="21" s="1"/>
  <c r="E777" i="21"/>
  <c r="J776" i="7"/>
  <c r="N776" i="7"/>
  <c r="K777" i="7"/>
  <c r="E804" i="24"/>
  <c r="I804" i="24" s="1"/>
  <c r="I805" i="24" s="1"/>
  <c r="E793" i="24"/>
  <c r="K792" i="24"/>
  <c r="O792" i="24"/>
  <c r="O793" i="24" s="1"/>
  <c r="E765" i="22"/>
  <c r="K764" i="22"/>
  <c r="M782" i="31" s="1"/>
  <c r="O764" i="22"/>
  <c r="E759" i="22"/>
  <c r="O758" i="22"/>
  <c r="K758" i="22"/>
  <c r="M776" i="31" s="1"/>
  <c r="N778" i="23"/>
  <c r="J778" i="23"/>
  <c r="K779" i="23"/>
  <c r="N788" i="24"/>
  <c r="J788" i="24"/>
  <c r="K789" i="24"/>
  <c r="E801" i="24"/>
  <c r="K800" i="24"/>
  <c r="O800" i="24"/>
  <c r="O801" i="24" s="1"/>
  <c r="E812" i="24"/>
  <c r="I812" i="24" s="1"/>
  <c r="I813" i="24" s="1"/>
  <c r="E797" i="23"/>
  <c r="O796" i="23"/>
  <c r="O797" i="23" s="1"/>
  <c r="E808" i="23"/>
  <c r="I808" i="23" s="1"/>
  <c r="I809" i="23" s="1"/>
  <c r="K796" i="23"/>
  <c r="E785" i="22"/>
  <c r="E796" i="22"/>
  <c r="K784" i="22"/>
  <c r="M802" i="31" s="1"/>
  <c r="M803" i="31" s="1"/>
  <c r="O784" i="22"/>
  <c r="J756" i="1"/>
  <c r="N756" i="1"/>
  <c r="K757" i="1"/>
  <c r="E790" i="22"/>
  <c r="E779" i="22"/>
  <c r="K778" i="22"/>
  <c r="M796" i="31" s="1"/>
  <c r="M797" i="31" s="1"/>
  <c r="O778" i="22"/>
  <c r="K779" i="1"/>
  <c r="N778" i="1"/>
  <c r="J778" i="1"/>
  <c r="K760" i="21"/>
  <c r="E761" i="21"/>
  <c r="O760" i="21"/>
  <c r="O761" i="21" s="1"/>
  <c r="J786" i="24"/>
  <c r="N786" i="24"/>
  <c r="K787" i="24"/>
  <c r="K783" i="23"/>
  <c r="N782" i="23"/>
  <c r="J782" i="23"/>
  <c r="E794" i="21"/>
  <c r="E783" i="21"/>
  <c r="O782" i="21"/>
  <c r="O783" i="21" s="1"/>
  <c r="K782" i="21"/>
  <c r="K779" i="7"/>
  <c r="J778" i="7"/>
  <c r="N778" i="7"/>
  <c r="N780" i="24"/>
  <c r="J780" i="24"/>
  <c r="K781" i="24"/>
  <c r="J770" i="23"/>
  <c r="K771" i="23"/>
  <c r="N770" i="23"/>
  <c r="E771" i="21"/>
  <c r="O770" i="21"/>
  <c r="O771" i="21" s="1"/>
  <c r="K770" i="21"/>
  <c r="K761" i="7"/>
  <c r="J760" i="7"/>
  <c r="N760" i="7"/>
  <c r="O758" i="21"/>
  <c r="O759" i="21" s="1"/>
  <c r="K758" i="21"/>
  <c r="E759" i="21"/>
  <c r="J758" i="23"/>
  <c r="K759" i="23"/>
  <c r="N758" i="23"/>
  <c r="J770" i="24"/>
  <c r="N770" i="24"/>
  <c r="K771" i="24"/>
  <c r="E775" i="21"/>
  <c r="O774" i="21"/>
  <c r="O775" i="21" s="1"/>
  <c r="K774" i="21"/>
  <c r="J778" i="24"/>
  <c r="K779" i="24"/>
  <c r="N778" i="24"/>
  <c r="E810" i="7"/>
  <c r="O798" i="7"/>
  <c r="O799" i="7" s="1"/>
  <c r="K798" i="7"/>
  <c r="E799" i="7"/>
  <c r="E253" i="35" s="1"/>
  <c r="E779" i="21"/>
  <c r="K778" i="21"/>
  <c r="E790" i="21"/>
  <c r="O778" i="21"/>
  <c r="O779" i="21" s="1"/>
  <c r="O782" i="22"/>
  <c r="E783" i="22"/>
  <c r="K782" i="22"/>
  <c r="M800" i="31" s="1"/>
  <c r="M801" i="31" s="1"/>
  <c r="E794" i="22"/>
  <c r="O780" i="22"/>
  <c r="E781" i="22"/>
  <c r="E792" i="22"/>
  <c r="K780" i="22"/>
  <c r="M798" i="31" s="1"/>
  <c r="M799" i="31" s="1"/>
  <c r="O770" i="22"/>
  <c r="K770" i="22"/>
  <c r="M788" i="31" s="1"/>
  <c r="E771" i="22"/>
  <c r="J764" i="1"/>
  <c r="K765" i="1"/>
  <c r="N764" i="1"/>
  <c r="O774" i="22"/>
  <c r="K774" i="22"/>
  <c r="M792" i="31" s="1"/>
  <c r="E775" i="22"/>
  <c r="E791" i="24"/>
  <c r="K790" i="24"/>
  <c r="O790" i="24"/>
  <c r="O791" i="24" s="1"/>
  <c r="E802" i="24"/>
  <c r="I802" i="24" s="1"/>
  <c r="I803" i="24" s="1"/>
  <c r="K769" i="23"/>
  <c r="N768" i="23"/>
  <c r="J768" i="23"/>
  <c r="K755" i="7"/>
  <c r="J754" i="7"/>
  <c r="N754" i="7"/>
  <c r="K757" i="24"/>
  <c r="N756" i="24"/>
  <c r="J756" i="24"/>
  <c r="K785" i="24"/>
  <c r="N784" i="24"/>
  <c r="J784" i="24"/>
  <c r="K790" i="1"/>
  <c r="E791" i="1"/>
  <c r="E245" i="34" s="1"/>
  <c r="O790" i="1"/>
  <c r="O791" i="1" s="1"/>
  <c r="E802" i="1"/>
  <c r="O760" i="22"/>
  <c r="E761" i="22"/>
  <c r="K760" i="22"/>
  <c r="M778" i="31" s="1"/>
  <c r="O798" i="24"/>
  <c r="O799" i="24" s="1"/>
  <c r="K798" i="24"/>
  <c r="E810" i="24"/>
  <c r="I810" i="24" s="1"/>
  <c r="I811" i="24" s="1"/>
  <c r="E799" i="24"/>
  <c r="N774" i="24"/>
  <c r="K775" i="24"/>
  <c r="J774" i="24"/>
  <c r="O756" i="22"/>
  <c r="K756" i="22"/>
  <c r="M774" i="31" s="1"/>
  <c r="E757" i="22"/>
  <c r="K781" i="7"/>
  <c r="N780" i="7"/>
  <c r="J780" i="7"/>
  <c r="J758" i="24"/>
  <c r="N758" i="24"/>
  <c r="K759" i="24"/>
  <c r="E795" i="24"/>
  <c r="K794" i="24"/>
  <c r="O794" i="24"/>
  <c r="O795" i="24" s="1"/>
  <c r="E806" i="24"/>
  <c r="I806" i="24" s="1"/>
  <c r="I807" i="24" s="1"/>
  <c r="E801" i="23"/>
  <c r="E812" i="23"/>
  <c r="I812" i="23" s="1"/>
  <c r="I813" i="23" s="1"/>
  <c r="K800" i="23"/>
  <c r="O800" i="23"/>
  <c r="O801" i="23" s="1"/>
  <c r="O766" i="22"/>
  <c r="E767" i="22"/>
  <c r="K766" i="22"/>
  <c r="M784" i="31" s="1"/>
  <c r="J770" i="7"/>
  <c r="N770" i="7"/>
  <c r="K771" i="7"/>
  <c r="K777" i="23"/>
  <c r="J776" i="23"/>
  <c r="N776" i="23"/>
  <c r="K754" i="21"/>
  <c r="E755" i="21"/>
  <c r="O754" i="21"/>
  <c r="O755" i="21" s="1"/>
  <c r="K780" i="21"/>
  <c r="E792" i="21"/>
  <c r="O780" i="21"/>
  <c r="O781" i="21" s="1"/>
  <c r="E781" i="21"/>
  <c r="O798" i="23"/>
  <c r="O799" i="23" s="1"/>
  <c r="K798" i="23"/>
  <c r="E799" i="23"/>
  <c r="E810" i="23"/>
  <c r="I810" i="23" s="1"/>
  <c r="I811" i="23" s="1"/>
  <c r="O798" i="1"/>
  <c r="O799" i="1" s="1"/>
  <c r="E810" i="1"/>
  <c r="K798" i="1"/>
  <c r="E799" i="1"/>
  <c r="E253" i="34" s="1"/>
  <c r="K786" i="21"/>
  <c r="E787" i="21"/>
  <c r="E798" i="21"/>
  <c r="O786" i="21"/>
  <c r="O787" i="21" s="1"/>
  <c r="J786" i="7"/>
  <c r="K787" i="7"/>
  <c r="N786" i="7"/>
  <c r="E797" i="24"/>
  <c r="E808" i="24"/>
  <c r="I808" i="24" s="1"/>
  <c r="I809" i="24" s="1"/>
  <c r="O796" i="24"/>
  <c r="O797" i="24" s="1"/>
  <c r="K796" i="24"/>
  <c r="N764" i="24"/>
  <c r="J764" i="24"/>
  <c r="K765" i="24"/>
  <c r="E806" i="23"/>
  <c r="I806" i="23" s="1"/>
  <c r="I807" i="23" s="1"/>
  <c r="O794" i="23"/>
  <c r="O795" i="23" s="1"/>
  <c r="E795" i="23"/>
  <c r="K794" i="23"/>
  <c r="N782" i="1"/>
  <c r="K783" i="1"/>
  <c r="J782" i="1"/>
  <c r="E804" i="7"/>
  <c r="O792" i="7"/>
  <c r="O793" i="7" s="1"/>
  <c r="K792" i="7"/>
  <c r="E793" i="7"/>
  <c r="E247" i="35" s="1"/>
  <c r="E791" i="23"/>
  <c r="K790" i="23"/>
  <c r="O790" i="23"/>
  <c r="O791" i="23" s="1"/>
  <c r="E802" i="23"/>
  <c r="I802" i="23" s="1"/>
  <c r="I803" i="23" s="1"/>
  <c r="N788" i="23"/>
  <c r="J788" i="23"/>
  <c r="K789" i="23"/>
  <c r="J766" i="23"/>
  <c r="K767" i="23"/>
  <c r="N766" i="23"/>
  <c r="E767" i="21"/>
  <c r="O766" i="21"/>
  <c r="O767" i="21" s="1"/>
  <c r="K766" i="21"/>
  <c r="K757" i="7"/>
  <c r="J756" i="7"/>
  <c r="N756" i="7"/>
  <c r="J760" i="1"/>
  <c r="N760" i="1"/>
  <c r="K761" i="1"/>
  <c r="E755" i="22"/>
  <c r="O754" i="22"/>
  <c r="K754" i="22"/>
  <c r="E791" i="7"/>
  <c r="E245" i="35" s="1"/>
  <c r="O790" i="7"/>
  <c r="O791" i="7" s="1"/>
  <c r="E802" i="7"/>
  <c r="K790" i="7"/>
  <c r="O794" i="1"/>
  <c r="O795" i="1" s="1"/>
  <c r="E795" i="1"/>
  <c r="E249" i="34" s="1"/>
  <c r="E806" i="1"/>
  <c r="K794" i="1"/>
  <c r="K765" i="23"/>
  <c r="J764" i="23"/>
  <c r="N764" i="23"/>
  <c r="O786" i="22"/>
  <c r="E798" i="22"/>
  <c r="K786" i="22"/>
  <c r="M804" i="31" s="1"/>
  <c r="M805" i="31" s="1"/>
  <c r="E787" i="22"/>
  <c r="E763" i="21"/>
  <c r="O762" i="21"/>
  <c r="O763" i="21" s="1"/>
  <c r="K762" i="21"/>
  <c r="K763" i="1"/>
  <c r="J762" i="1"/>
  <c r="N762" i="1"/>
  <c r="K756" i="21"/>
  <c r="E757" i="21"/>
  <c r="O756" i="21"/>
  <c r="O757" i="21" s="1"/>
  <c r="J760" i="23"/>
  <c r="K761" i="23"/>
  <c r="N760" i="23"/>
  <c r="E755" i="1"/>
  <c r="E209" i="34" s="1"/>
  <c r="K754" i="1"/>
  <c r="O754" i="1"/>
  <c r="O755" i="1" s="1"/>
  <c r="N760" i="24"/>
  <c r="J760" i="24"/>
  <c r="K761" i="24"/>
  <c r="N754" i="24"/>
  <c r="J754" i="24"/>
  <c r="K755" i="24"/>
  <c r="N756" i="23"/>
  <c r="J756" i="23"/>
  <c r="K757" i="23"/>
  <c r="J774" i="7"/>
  <c r="K775" i="7"/>
  <c r="N774" i="7"/>
  <c r="E795" i="7"/>
  <c r="E249" i="35" s="1"/>
  <c r="K794" i="7"/>
  <c r="E806" i="7"/>
  <c r="O794" i="7"/>
  <c r="O795" i="7" s="1"/>
  <c r="J782" i="24"/>
  <c r="K783" i="24"/>
  <c r="N782" i="24"/>
  <c r="J762" i="7"/>
  <c r="K763" i="7"/>
  <c r="N762" i="7"/>
  <c r="J772" i="1"/>
  <c r="K773" i="1"/>
  <c r="N772" i="1"/>
  <c r="N764" i="7"/>
  <c r="J764" i="7"/>
  <c r="K765" i="7"/>
  <c r="K755" i="23"/>
  <c r="N754" i="23"/>
  <c r="J754" i="23"/>
  <c r="O792" i="1"/>
  <c r="O793" i="1" s="1"/>
  <c r="E793" i="1"/>
  <c r="E247" i="34" s="1"/>
  <c r="E804" i="1"/>
  <c r="K792" i="1"/>
  <c r="K800" i="7"/>
  <c r="E812" i="7"/>
  <c r="E801" i="7"/>
  <c r="E255" i="35" s="1"/>
  <c r="O800" i="7"/>
  <c r="O801" i="7" s="1"/>
  <c r="K771" i="1"/>
  <c r="J770" i="1"/>
  <c r="N770" i="1"/>
  <c r="K769" i="24"/>
  <c r="N768" i="24"/>
  <c r="J768" i="24"/>
  <c r="N772" i="24"/>
  <c r="J772" i="24"/>
  <c r="K773" i="24"/>
  <c r="K762" i="22"/>
  <c r="M780" i="31" s="1"/>
  <c r="O762" i="22"/>
  <c r="E763" i="22"/>
  <c r="J768" i="1"/>
  <c r="N768" i="1"/>
  <c r="K769" i="1"/>
  <c r="M772" i="31" l="1"/>
  <c r="M773" i="31" s="1"/>
  <c r="E256" i="34"/>
  <c r="I256" i="34" s="1"/>
  <c r="I257" i="34" s="1"/>
  <c r="I802" i="1"/>
  <c r="I803" i="1" s="1"/>
  <c r="E260" i="35"/>
  <c r="I260" i="35" s="1"/>
  <c r="I261" i="35" s="1"/>
  <c r="I806" i="7"/>
  <c r="I807" i="7" s="1"/>
  <c r="E262" i="34"/>
  <c r="I262" i="34" s="1"/>
  <c r="I263" i="34" s="1"/>
  <c r="I808" i="1"/>
  <c r="I809" i="1" s="1"/>
  <c r="E266" i="35"/>
  <c r="I266" i="35" s="1"/>
  <c r="I267" i="35" s="1"/>
  <c r="I812" i="7"/>
  <c r="I813" i="7" s="1"/>
  <c r="E256" i="35"/>
  <c r="I256" i="35" s="1"/>
  <c r="I257" i="35" s="1"/>
  <c r="I802" i="7"/>
  <c r="I803" i="7" s="1"/>
  <c r="E264" i="35"/>
  <c r="I264" i="35" s="1"/>
  <c r="I265" i="35" s="1"/>
  <c r="I810" i="7"/>
  <c r="I811" i="7" s="1"/>
  <c r="E262" i="35"/>
  <c r="I262" i="35" s="1"/>
  <c r="I263" i="35" s="1"/>
  <c r="I808" i="7"/>
  <c r="I809" i="7" s="1"/>
  <c r="E258" i="34"/>
  <c r="I258" i="34" s="1"/>
  <c r="I259" i="34" s="1"/>
  <c r="I804" i="1"/>
  <c r="I805" i="1" s="1"/>
  <c r="E266" i="34"/>
  <c r="I266" i="34" s="1"/>
  <c r="I267" i="34" s="1"/>
  <c r="I812" i="1"/>
  <c r="I813" i="1" s="1"/>
  <c r="E260" i="34"/>
  <c r="I260" i="34" s="1"/>
  <c r="I261" i="34" s="1"/>
  <c r="I806" i="1"/>
  <c r="I807" i="1" s="1"/>
  <c r="E258" i="35"/>
  <c r="I258" i="35" s="1"/>
  <c r="I259" i="35" s="1"/>
  <c r="I804" i="7"/>
  <c r="I805" i="7" s="1"/>
  <c r="E264" i="34"/>
  <c r="I264" i="34" s="1"/>
  <c r="I265" i="34" s="1"/>
  <c r="I810" i="1"/>
  <c r="I811" i="1" s="1"/>
  <c r="K220" i="37"/>
  <c r="O220" i="37"/>
  <c r="G220" i="40"/>
  <c r="E241" i="38"/>
  <c r="E241" i="36"/>
  <c r="E221" i="39"/>
  <c r="E221" i="37"/>
  <c r="E211" i="39"/>
  <c r="E211" i="37"/>
  <c r="M789" i="31"/>
  <c r="E237" i="39"/>
  <c r="E237" i="37"/>
  <c r="O779" i="22"/>
  <c r="Q796" i="31"/>
  <c r="Q797" i="31" s="1"/>
  <c r="E243" i="38"/>
  <c r="E243" i="36"/>
  <c r="E227" i="38"/>
  <c r="E227" i="36"/>
  <c r="E219" i="38"/>
  <c r="E219" i="36"/>
  <c r="E227" i="39"/>
  <c r="E227" i="37"/>
  <c r="J237" i="34"/>
  <c r="L236" i="34"/>
  <c r="O228" i="39"/>
  <c r="G228" i="41"/>
  <c r="K228" i="39"/>
  <c r="K220" i="38"/>
  <c r="O220" i="38"/>
  <c r="O221" i="38" s="1"/>
  <c r="J241" i="35"/>
  <c r="L240" i="35"/>
  <c r="J239" i="35"/>
  <c r="L238" i="35"/>
  <c r="N252" i="34"/>
  <c r="K253" i="34"/>
  <c r="J252" i="34"/>
  <c r="G785" i="31"/>
  <c r="N241" i="34"/>
  <c r="R240" i="34"/>
  <c r="R241" i="34" s="1"/>
  <c r="J254" i="35"/>
  <c r="K255" i="35"/>
  <c r="N254" i="35"/>
  <c r="G210" i="41"/>
  <c r="K210" i="39"/>
  <c r="O210" i="39"/>
  <c r="R228" i="35"/>
  <c r="R229" i="35" s="1"/>
  <c r="N229" i="35"/>
  <c r="J215" i="35"/>
  <c r="L214" i="35"/>
  <c r="K236" i="38"/>
  <c r="O236" i="38"/>
  <c r="O237" i="38" s="1"/>
  <c r="N246" i="35"/>
  <c r="J246" i="35"/>
  <c r="K247" i="35"/>
  <c r="N231" i="34"/>
  <c r="R230" i="34"/>
  <c r="R231" i="34" s="1"/>
  <c r="J223" i="34"/>
  <c r="L222" i="34"/>
  <c r="O224" i="39"/>
  <c r="G224" i="41"/>
  <c r="K224" i="39"/>
  <c r="J209" i="35"/>
  <c r="L208" i="35"/>
  <c r="J223" i="35"/>
  <c r="L222" i="35"/>
  <c r="O234" i="36"/>
  <c r="O235" i="36" s="1"/>
  <c r="K234" i="36"/>
  <c r="O226" i="36"/>
  <c r="O227" i="36" s="1"/>
  <c r="K226" i="36"/>
  <c r="N235" i="34"/>
  <c r="R234" i="34"/>
  <c r="R235" i="34" s="1"/>
  <c r="G787" i="31"/>
  <c r="O783" i="22"/>
  <c r="Q800" i="31"/>
  <c r="Q801" i="31" s="1"/>
  <c r="O234" i="38"/>
  <c r="O235" i="38" s="1"/>
  <c r="K234" i="38"/>
  <c r="E235" i="38"/>
  <c r="E235" i="36"/>
  <c r="M777" i="31"/>
  <c r="K214" i="36"/>
  <c r="O214" i="36"/>
  <c r="O215" i="36" s="1"/>
  <c r="O226" i="38"/>
  <c r="O227" i="38" s="1"/>
  <c r="K226" i="38"/>
  <c r="M779" i="31"/>
  <c r="E237" i="38"/>
  <c r="E237" i="36"/>
  <c r="O759" i="22"/>
  <c r="Q776" i="31"/>
  <c r="E223" i="38"/>
  <c r="E223" i="36"/>
  <c r="N219" i="34"/>
  <c r="R218" i="34"/>
  <c r="R219" i="34" s="1"/>
  <c r="K236" i="37"/>
  <c r="O236" i="37"/>
  <c r="G236" i="40"/>
  <c r="G237" i="40" s="1"/>
  <c r="N225" i="35"/>
  <c r="R224" i="35"/>
  <c r="R225" i="35" s="1"/>
  <c r="J239" i="34"/>
  <c r="L238" i="34"/>
  <c r="K222" i="39"/>
  <c r="G222" i="41"/>
  <c r="O222" i="39"/>
  <c r="O763" i="22"/>
  <c r="Q780" i="31"/>
  <c r="E217" i="38"/>
  <c r="E217" i="36"/>
  <c r="E215" i="39"/>
  <c r="E215" i="37"/>
  <c r="O775" i="22"/>
  <c r="Q792" i="31"/>
  <c r="E246" i="39"/>
  <c r="E246" i="37"/>
  <c r="G810" i="31"/>
  <c r="G811" i="31" s="1"/>
  <c r="E244" i="38"/>
  <c r="E244" i="36"/>
  <c r="E248" i="38"/>
  <c r="E248" i="36"/>
  <c r="E215" i="38"/>
  <c r="E215" i="36"/>
  <c r="E244" i="39"/>
  <c r="E244" i="37"/>
  <c r="G808" i="31"/>
  <c r="G809" i="31" s="1"/>
  <c r="E213" i="39"/>
  <c r="E213" i="37"/>
  <c r="N266" i="34"/>
  <c r="K266" i="34"/>
  <c r="K267" i="34" s="1"/>
  <c r="O789" i="22"/>
  <c r="Q806" i="31"/>
  <c r="Q807" i="31" s="1"/>
  <c r="J233" i="34"/>
  <c r="L232" i="34"/>
  <c r="O208" i="39"/>
  <c r="K208" i="39"/>
  <c r="G208" i="41"/>
  <c r="N219" i="35"/>
  <c r="R218" i="35"/>
  <c r="R219" i="35" s="1"/>
  <c r="G781" i="31"/>
  <c r="N211" i="34"/>
  <c r="R210" i="34"/>
  <c r="R211" i="34" s="1"/>
  <c r="O216" i="36"/>
  <c r="O217" i="36" s="1"/>
  <c r="K216" i="36"/>
  <c r="O236" i="39"/>
  <c r="G236" i="41"/>
  <c r="G237" i="41" s="1"/>
  <c r="K236" i="39"/>
  <c r="N208" i="34"/>
  <c r="K209" i="34"/>
  <c r="J208" i="34"/>
  <c r="O240" i="36"/>
  <c r="O241" i="36" s="1"/>
  <c r="K240" i="36"/>
  <c r="J221" i="34"/>
  <c r="L220" i="34"/>
  <c r="G212" i="41"/>
  <c r="O212" i="39"/>
  <c r="K212" i="39"/>
  <c r="O232" i="36"/>
  <c r="O233" i="36" s="1"/>
  <c r="K232" i="36"/>
  <c r="O210" i="38"/>
  <c r="O211" i="38" s="1"/>
  <c r="K210" i="38"/>
  <c r="J225" i="35"/>
  <c r="L224" i="35"/>
  <c r="J235" i="35"/>
  <c r="L234" i="35"/>
  <c r="N239" i="34"/>
  <c r="R238" i="34"/>
  <c r="R239" i="34" s="1"/>
  <c r="O230" i="37"/>
  <c r="K230" i="37"/>
  <c r="G230" i="40"/>
  <c r="O238" i="38"/>
  <c r="O239" i="38" s="1"/>
  <c r="K238" i="38"/>
  <c r="N213" i="34"/>
  <c r="R212" i="34"/>
  <c r="R213" i="34" s="1"/>
  <c r="O218" i="36"/>
  <c r="O219" i="36" s="1"/>
  <c r="K218" i="36"/>
  <c r="O767" i="22"/>
  <c r="Q784" i="31"/>
  <c r="E229" i="39"/>
  <c r="E229" i="37"/>
  <c r="E250" i="37"/>
  <c r="E250" i="39"/>
  <c r="G814" i="31"/>
  <c r="G815" i="31" s="1"/>
  <c r="G773" i="31"/>
  <c r="R214" i="35"/>
  <c r="R215" i="35" s="1"/>
  <c r="N215" i="35"/>
  <c r="N246" i="34"/>
  <c r="K247" i="34"/>
  <c r="J246" i="34"/>
  <c r="R222" i="35"/>
  <c r="R223" i="35" s="1"/>
  <c r="N223" i="35"/>
  <c r="E217" i="39"/>
  <c r="E217" i="37"/>
  <c r="E239" i="38"/>
  <c r="E239" i="36"/>
  <c r="E254" i="39"/>
  <c r="E254" i="37"/>
  <c r="G818" i="31"/>
  <c r="G819" i="31" s="1"/>
  <c r="K208" i="37"/>
  <c r="O208" i="37"/>
  <c r="G208" i="40"/>
  <c r="O220" i="39"/>
  <c r="G220" i="41"/>
  <c r="K220" i="39"/>
  <c r="O210" i="36"/>
  <c r="O211" i="36" s="1"/>
  <c r="K210" i="36"/>
  <c r="O232" i="39"/>
  <c r="G232" i="41"/>
  <c r="G233" i="41" s="1"/>
  <c r="K232" i="39"/>
  <c r="J211" i="35"/>
  <c r="L210" i="35"/>
  <c r="J213" i="34"/>
  <c r="L212" i="34"/>
  <c r="M781" i="31"/>
  <c r="E211" i="38"/>
  <c r="E211" i="36"/>
  <c r="E241" i="39"/>
  <c r="E241" i="37"/>
  <c r="N260" i="34"/>
  <c r="O755" i="22"/>
  <c r="Q772" i="31"/>
  <c r="E246" i="38"/>
  <c r="E246" i="36"/>
  <c r="O761" i="22"/>
  <c r="Q778" i="31"/>
  <c r="E235" i="39"/>
  <c r="E235" i="37"/>
  <c r="O765" i="22"/>
  <c r="Q782" i="31"/>
  <c r="M795" i="31"/>
  <c r="E243" i="39"/>
  <c r="E243" i="37"/>
  <c r="N233" i="34"/>
  <c r="R232" i="34"/>
  <c r="R233" i="34" s="1"/>
  <c r="K222" i="36"/>
  <c r="O222" i="36"/>
  <c r="O223" i="36" s="1"/>
  <c r="G791" i="31"/>
  <c r="K216" i="37"/>
  <c r="O216" i="37"/>
  <c r="G216" i="40"/>
  <c r="J229" i="34"/>
  <c r="L228" i="34"/>
  <c r="O212" i="36"/>
  <c r="O213" i="36" s="1"/>
  <c r="K212" i="36"/>
  <c r="G779" i="31"/>
  <c r="O240" i="38"/>
  <c r="O241" i="38" s="1"/>
  <c r="K240" i="38"/>
  <c r="N221" i="34"/>
  <c r="R220" i="34"/>
  <c r="R221" i="34" s="1"/>
  <c r="O232" i="38"/>
  <c r="O233" i="38" s="1"/>
  <c r="K232" i="38"/>
  <c r="R234" i="35"/>
  <c r="R235" i="35" s="1"/>
  <c r="N235" i="35"/>
  <c r="K230" i="36"/>
  <c r="O230" i="36"/>
  <c r="O231" i="36" s="1"/>
  <c r="O238" i="37"/>
  <c r="K238" i="37"/>
  <c r="G238" i="40"/>
  <c r="G239" i="40" s="1"/>
  <c r="J225" i="34"/>
  <c r="L224" i="34"/>
  <c r="K240" i="37"/>
  <c r="O240" i="37"/>
  <c r="G240" i="40"/>
  <c r="G241" i="40" s="1"/>
  <c r="K230" i="39"/>
  <c r="O230" i="39"/>
  <c r="G230" i="41"/>
  <c r="J243" i="34"/>
  <c r="L242" i="34"/>
  <c r="J217" i="34"/>
  <c r="L216" i="34"/>
  <c r="O218" i="38"/>
  <c r="O219" i="38" s="1"/>
  <c r="K218" i="38"/>
  <c r="N237" i="34"/>
  <c r="R236" i="34"/>
  <c r="R237" i="34" s="1"/>
  <c r="R238" i="35"/>
  <c r="R239" i="35" s="1"/>
  <c r="N239" i="35"/>
  <c r="O210" i="37"/>
  <c r="K210" i="37"/>
  <c r="G210" i="40"/>
  <c r="N223" i="34"/>
  <c r="R222" i="34"/>
  <c r="R223" i="34" s="1"/>
  <c r="O222" i="37"/>
  <c r="K222" i="37"/>
  <c r="G222" i="40"/>
  <c r="O757" i="22"/>
  <c r="Q774" i="31"/>
  <c r="J252" i="35"/>
  <c r="K253" i="35"/>
  <c r="N252" i="35"/>
  <c r="O216" i="38"/>
  <c r="O217" i="38" s="1"/>
  <c r="K216" i="38"/>
  <c r="K212" i="37"/>
  <c r="O212" i="37"/>
  <c r="G212" i="40"/>
  <c r="N221" i="35"/>
  <c r="R220" i="35"/>
  <c r="R221" i="35" s="1"/>
  <c r="E209" i="39"/>
  <c r="E209" i="37"/>
  <c r="O781" i="22"/>
  <c r="Q798" i="31"/>
  <c r="Q799" i="31" s="1"/>
  <c r="E233" i="38"/>
  <c r="E233" i="36"/>
  <c r="M783" i="31"/>
  <c r="O769" i="22"/>
  <c r="Q786" i="31"/>
  <c r="O777" i="22"/>
  <c r="Q794" i="31"/>
  <c r="O222" i="38"/>
  <c r="O223" i="38" s="1"/>
  <c r="K222" i="38"/>
  <c r="J254" i="34"/>
  <c r="K255" i="34"/>
  <c r="N254" i="34"/>
  <c r="O226" i="37"/>
  <c r="K226" i="37"/>
  <c r="G226" i="40"/>
  <c r="R232" i="35"/>
  <c r="R233" i="35" s="1"/>
  <c r="N233" i="35"/>
  <c r="O216" i="39"/>
  <c r="G216" i="41"/>
  <c r="K216" i="39"/>
  <c r="J244" i="35"/>
  <c r="K245" i="35"/>
  <c r="N244" i="35"/>
  <c r="K251" i="34"/>
  <c r="N250" i="34"/>
  <c r="J250" i="34"/>
  <c r="N229" i="34"/>
  <c r="R228" i="34"/>
  <c r="R229" i="34" s="1"/>
  <c r="K212" i="38"/>
  <c r="O212" i="38"/>
  <c r="O213" i="38" s="1"/>
  <c r="O214" i="37"/>
  <c r="K214" i="37"/>
  <c r="G214" i="40"/>
  <c r="N243" i="35"/>
  <c r="R242" i="35"/>
  <c r="R243" i="35" s="1"/>
  <c r="G783" i="31"/>
  <c r="N248" i="34"/>
  <c r="K249" i="34"/>
  <c r="J248" i="34"/>
  <c r="O234" i="37"/>
  <c r="K234" i="37"/>
  <c r="G234" i="40"/>
  <c r="G235" i="40" s="1"/>
  <c r="R230" i="35"/>
  <c r="R231" i="35" s="1"/>
  <c r="N231" i="35"/>
  <c r="O230" i="38"/>
  <c r="O231" i="38" s="1"/>
  <c r="K230" i="38"/>
  <c r="K238" i="39"/>
  <c r="G238" i="41"/>
  <c r="G239" i="41" s="1"/>
  <c r="O238" i="39"/>
  <c r="N225" i="34"/>
  <c r="R224" i="34"/>
  <c r="R225" i="34" s="1"/>
  <c r="R226" i="35"/>
  <c r="R227" i="35" s="1"/>
  <c r="N227" i="35"/>
  <c r="O240" i="39"/>
  <c r="G240" i="41"/>
  <c r="G241" i="41" s="1"/>
  <c r="K240" i="39"/>
  <c r="N243" i="34"/>
  <c r="R242" i="34"/>
  <c r="R243" i="34" s="1"/>
  <c r="N217" i="34"/>
  <c r="R216" i="34"/>
  <c r="R217" i="34" s="1"/>
  <c r="R216" i="35"/>
  <c r="R217" i="35" s="1"/>
  <c r="N217" i="35"/>
  <c r="M775" i="31"/>
  <c r="O771" i="22"/>
  <c r="Q788" i="31"/>
  <c r="E254" i="38"/>
  <c r="E254" i="36"/>
  <c r="J219" i="34"/>
  <c r="L218" i="34"/>
  <c r="J229" i="35"/>
  <c r="L228" i="35"/>
  <c r="K232" i="37"/>
  <c r="O232" i="37"/>
  <c r="G232" i="40"/>
  <c r="G233" i="40" s="1"/>
  <c r="J221" i="35"/>
  <c r="L220" i="35"/>
  <c r="M793" i="31"/>
  <c r="E239" i="39"/>
  <c r="E239" i="37"/>
  <c r="K238" i="36"/>
  <c r="O238" i="36"/>
  <c r="O239" i="36" s="1"/>
  <c r="E221" i="38"/>
  <c r="E221" i="36"/>
  <c r="E248" i="39"/>
  <c r="E248" i="37"/>
  <c r="G812" i="31"/>
  <c r="G813" i="31" s="1"/>
  <c r="E213" i="38"/>
  <c r="E213" i="36"/>
  <c r="E225" i="38"/>
  <c r="E225" i="36"/>
  <c r="E219" i="39"/>
  <c r="E219" i="37"/>
  <c r="E231" i="38"/>
  <c r="E231" i="36"/>
  <c r="E223" i="39"/>
  <c r="E223" i="37"/>
  <c r="E231" i="39"/>
  <c r="E231" i="37"/>
  <c r="M791" i="31"/>
  <c r="J237" i="35"/>
  <c r="L236" i="35"/>
  <c r="G793" i="31"/>
  <c r="G226" i="41"/>
  <c r="K226" i="39"/>
  <c r="O226" i="39"/>
  <c r="J233" i="35"/>
  <c r="L232" i="35"/>
  <c r="O228" i="36"/>
  <c r="O229" i="36" s="1"/>
  <c r="K228" i="36"/>
  <c r="O208" i="38"/>
  <c r="O209" i="38" s="1"/>
  <c r="K208" i="38"/>
  <c r="J227" i="34"/>
  <c r="L226" i="34"/>
  <c r="K214" i="39"/>
  <c r="G214" i="41"/>
  <c r="O214" i="39"/>
  <c r="J243" i="35"/>
  <c r="L242" i="35"/>
  <c r="G218" i="41"/>
  <c r="K218" i="39"/>
  <c r="O218" i="39"/>
  <c r="J215" i="34"/>
  <c r="L214" i="34"/>
  <c r="K234" i="39"/>
  <c r="G234" i="41"/>
  <c r="G235" i="41" s="1"/>
  <c r="O234" i="39"/>
  <c r="J231" i="35"/>
  <c r="L230" i="35"/>
  <c r="G789" i="31"/>
  <c r="O242" i="36"/>
  <c r="O243" i="36" s="1"/>
  <c r="K242" i="36"/>
  <c r="N213" i="35"/>
  <c r="R212" i="35"/>
  <c r="R213" i="35" s="1"/>
  <c r="J227" i="35"/>
  <c r="L226" i="35"/>
  <c r="O224" i="36"/>
  <c r="O225" i="36" s="1"/>
  <c r="K224" i="36"/>
  <c r="K242" i="39"/>
  <c r="O242" i="39"/>
  <c r="G242" i="41"/>
  <c r="G243" i="41" s="1"/>
  <c r="J217" i="35"/>
  <c r="L216" i="35"/>
  <c r="G777" i="31"/>
  <c r="R210" i="35"/>
  <c r="R211" i="35" s="1"/>
  <c r="N211" i="35"/>
  <c r="E233" i="39"/>
  <c r="E233" i="37"/>
  <c r="J219" i="35"/>
  <c r="L218" i="35"/>
  <c r="J211" i="34"/>
  <c r="L210" i="34"/>
  <c r="O214" i="38"/>
  <c r="O215" i="38" s="1"/>
  <c r="K214" i="38"/>
  <c r="G795" i="31"/>
  <c r="E252" i="39"/>
  <c r="E252" i="37"/>
  <c r="G816" i="31"/>
  <c r="G817" i="31" s="1"/>
  <c r="O787" i="22"/>
  <c r="Q804" i="31"/>
  <c r="Q805" i="31" s="1"/>
  <c r="E252" i="38"/>
  <c r="E252" i="36"/>
  <c r="E209" i="38"/>
  <c r="E209" i="36"/>
  <c r="M785" i="31"/>
  <c r="E225" i="39"/>
  <c r="E225" i="37"/>
  <c r="E229" i="38"/>
  <c r="E229" i="36"/>
  <c r="O785" i="22"/>
  <c r="Q802" i="31"/>
  <c r="Q803" i="31" s="1"/>
  <c r="E250" i="38"/>
  <c r="E250" i="36"/>
  <c r="M787" i="31"/>
  <c r="O773" i="22"/>
  <c r="Q790" i="31"/>
  <c r="R236" i="35"/>
  <c r="R237" i="35" s="1"/>
  <c r="N237" i="35"/>
  <c r="K228" i="37"/>
  <c r="O228" i="37"/>
  <c r="G228" i="40"/>
  <c r="O220" i="36"/>
  <c r="O221" i="36" s="1"/>
  <c r="K220" i="36"/>
  <c r="R240" i="35"/>
  <c r="R241" i="35" s="1"/>
  <c r="N241" i="35"/>
  <c r="K228" i="38"/>
  <c r="O228" i="38"/>
  <c r="O229" i="38" s="1"/>
  <c r="O208" i="36"/>
  <c r="O209" i="36" s="1"/>
  <c r="K208" i="36"/>
  <c r="N227" i="34"/>
  <c r="R226" i="34"/>
  <c r="R227" i="34" s="1"/>
  <c r="J241" i="34"/>
  <c r="L240" i="34"/>
  <c r="G775" i="31"/>
  <c r="O218" i="37"/>
  <c r="K218" i="37"/>
  <c r="G218" i="40"/>
  <c r="N215" i="34"/>
  <c r="R214" i="34"/>
  <c r="R215" i="34" s="1"/>
  <c r="O236" i="36"/>
  <c r="O237" i="36" s="1"/>
  <c r="K236" i="36"/>
  <c r="N248" i="35"/>
  <c r="J248" i="35"/>
  <c r="K249" i="35"/>
  <c r="J231" i="34"/>
  <c r="L230" i="34"/>
  <c r="K224" i="37"/>
  <c r="O224" i="37"/>
  <c r="G224" i="40"/>
  <c r="O242" i="38"/>
  <c r="O243" i="38" s="1"/>
  <c r="K242" i="38"/>
  <c r="J213" i="35"/>
  <c r="L212" i="35"/>
  <c r="N209" i="35"/>
  <c r="R208" i="35"/>
  <c r="R209" i="35" s="1"/>
  <c r="O224" i="38"/>
  <c r="O225" i="38" s="1"/>
  <c r="K224" i="38"/>
  <c r="O242" i="37"/>
  <c r="K242" i="37"/>
  <c r="G242" i="40"/>
  <c r="G243" i="40" s="1"/>
  <c r="K251" i="35"/>
  <c r="N250" i="35"/>
  <c r="J250" i="35"/>
  <c r="J235" i="34"/>
  <c r="L234" i="34"/>
  <c r="K245" i="34"/>
  <c r="N244" i="34"/>
  <c r="J244" i="34"/>
  <c r="J754" i="1"/>
  <c r="K755" i="1"/>
  <c r="N754" i="1"/>
  <c r="N756" i="21"/>
  <c r="K757" i="21"/>
  <c r="J756" i="21"/>
  <c r="L760" i="1"/>
  <c r="J761" i="1"/>
  <c r="N767" i="23"/>
  <c r="R766" i="23"/>
  <c r="R767" i="23" s="1"/>
  <c r="N790" i="23"/>
  <c r="J790" i="23"/>
  <c r="K791" i="23"/>
  <c r="J765" i="24"/>
  <c r="L764" i="24"/>
  <c r="J759" i="24"/>
  <c r="L758" i="24"/>
  <c r="J775" i="24"/>
  <c r="L774" i="24"/>
  <c r="K791" i="1"/>
  <c r="N790" i="1"/>
  <c r="J790" i="1"/>
  <c r="J755" i="7"/>
  <c r="L754" i="7"/>
  <c r="K791" i="24"/>
  <c r="J790" i="24"/>
  <c r="N790" i="24"/>
  <c r="J765" i="1"/>
  <c r="L764" i="1"/>
  <c r="E822" i="7"/>
  <c r="E811" i="7"/>
  <c r="E265" i="35" s="1"/>
  <c r="K759" i="21"/>
  <c r="N758" i="21"/>
  <c r="J758" i="21"/>
  <c r="J779" i="7"/>
  <c r="L778" i="7"/>
  <c r="N783" i="23"/>
  <c r="R782" i="23"/>
  <c r="R783" i="23" s="1"/>
  <c r="N760" i="21"/>
  <c r="K761" i="21"/>
  <c r="J760" i="21"/>
  <c r="E791" i="22"/>
  <c r="K790" i="22"/>
  <c r="M808" i="31" s="1"/>
  <c r="M809" i="31" s="1"/>
  <c r="O790" i="22"/>
  <c r="E802" i="22"/>
  <c r="I802" i="22" s="1"/>
  <c r="N779" i="23"/>
  <c r="R778" i="23"/>
  <c r="R779" i="23" s="1"/>
  <c r="J777" i="7"/>
  <c r="L776" i="7"/>
  <c r="R784" i="7"/>
  <c r="R785" i="7" s="1"/>
  <c r="N785" i="7"/>
  <c r="J769" i="7"/>
  <c r="L768" i="7"/>
  <c r="J773" i="23"/>
  <c r="L772" i="23"/>
  <c r="N775" i="23"/>
  <c r="R774" i="23"/>
  <c r="R775" i="23" s="1"/>
  <c r="N764" i="21"/>
  <c r="K765" i="21"/>
  <c r="J764" i="21"/>
  <c r="J789" i="7"/>
  <c r="L788" i="7"/>
  <c r="N768" i="21"/>
  <c r="J768" i="21"/>
  <c r="K769" i="21"/>
  <c r="N787" i="23"/>
  <c r="R786" i="23"/>
  <c r="R787" i="23" s="1"/>
  <c r="K801" i="7"/>
  <c r="N800" i="7"/>
  <c r="J800" i="7"/>
  <c r="R762" i="1"/>
  <c r="R763" i="1" s="1"/>
  <c r="N763" i="1"/>
  <c r="N779" i="24"/>
  <c r="R778" i="24"/>
  <c r="R779" i="24" s="1"/>
  <c r="N771" i="24"/>
  <c r="R770" i="24"/>
  <c r="R771" i="24" s="1"/>
  <c r="N771" i="23"/>
  <c r="R770" i="23"/>
  <c r="R771" i="23" s="1"/>
  <c r="J785" i="7"/>
  <c r="L784" i="7"/>
  <c r="J781" i="23"/>
  <c r="L780" i="23"/>
  <c r="J787" i="23"/>
  <c r="L786" i="23"/>
  <c r="J762" i="22"/>
  <c r="L780" i="31" s="1"/>
  <c r="K763" i="22"/>
  <c r="N762" i="22"/>
  <c r="P780" i="31" s="1"/>
  <c r="J771" i="1"/>
  <c r="L770" i="1"/>
  <c r="J792" i="1"/>
  <c r="K793" i="1"/>
  <c r="N792" i="1"/>
  <c r="L764" i="7"/>
  <c r="J765" i="7"/>
  <c r="N783" i="24"/>
  <c r="R782" i="24"/>
  <c r="R783" i="24" s="1"/>
  <c r="R774" i="7"/>
  <c r="R775" i="7" s="1"/>
  <c r="N775" i="7"/>
  <c r="N755" i="24"/>
  <c r="R754" i="24"/>
  <c r="R755" i="24" s="1"/>
  <c r="N761" i="23"/>
  <c r="R760" i="23"/>
  <c r="R761" i="23" s="1"/>
  <c r="J763" i="1"/>
  <c r="L762" i="1"/>
  <c r="N786" i="22"/>
  <c r="P804" i="31" s="1"/>
  <c r="K787" i="22"/>
  <c r="J786" i="22"/>
  <c r="L804" i="31" s="1"/>
  <c r="L805" i="31" s="1"/>
  <c r="O806" i="1"/>
  <c r="O807" i="1" s="1"/>
  <c r="E818" i="1"/>
  <c r="E807" i="1"/>
  <c r="E261" i="34" s="1"/>
  <c r="J757" i="7"/>
  <c r="L756" i="7"/>
  <c r="J767" i="23"/>
  <c r="L766" i="23"/>
  <c r="E811" i="1"/>
  <c r="E265" i="34" s="1"/>
  <c r="E822" i="1"/>
  <c r="N777" i="23"/>
  <c r="R776" i="23"/>
  <c r="R777" i="23" s="1"/>
  <c r="E807" i="24"/>
  <c r="E818" i="24"/>
  <c r="I818" i="24" s="1"/>
  <c r="I819" i="24" s="1"/>
  <c r="N781" i="7"/>
  <c r="R780" i="7"/>
  <c r="R781" i="7" s="1"/>
  <c r="R774" i="24"/>
  <c r="R775" i="24" s="1"/>
  <c r="N775" i="24"/>
  <c r="R784" i="24"/>
  <c r="R785" i="24" s="1"/>
  <c r="N785" i="24"/>
  <c r="J769" i="23"/>
  <c r="L768" i="23"/>
  <c r="K779" i="21"/>
  <c r="N778" i="21"/>
  <c r="J778" i="21"/>
  <c r="J771" i="24"/>
  <c r="L770" i="24"/>
  <c r="N761" i="7"/>
  <c r="R760" i="7"/>
  <c r="R761" i="7" s="1"/>
  <c r="R778" i="1"/>
  <c r="R779" i="1" s="1"/>
  <c r="N779" i="1"/>
  <c r="N757" i="1"/>
  <c r="R756" i="1"/>
  <c r="R757" i="1" s="1"/>
  <c r="K797" i="23"/>
  <c r="N796" i="23"/>
  <c r="J796" i="23"/>
  <c r="N758" i="22"/>
  <c r="P776" i="31" s="1"/>
  <c r="J758" i="22"/>
  <c r="L776" i="31" s="1"/>
  <c r="K759" i="22"/>
  <c r="N785" i="1"/>
  <c r="R784" i="1"/>
  <c r="R785" i="1" s="1"/>
  <c r="J785" i="23"/>
  <c r="L784" i="23"/>
  <c r="N773" i="7"/>
  <c r="R772" i="7"/>
  <c r="R773" i="7" s="1"/>
  <c r="J763" i="24"/>
  <c r="L762" i="24"/>
  <c r="N789" i="7"/>
  <c r="R788" i="7"/>
  <c r="R789" i="7" s="1"/>
  <c r="E805" i="23"/>
  <c r="E816" i="23"/>
  <c r="I816" i="23" s="1"/>
  <c r="I817" i="23" s="1"/>
  <c r="N775" i="1"/>
  <c r="R774" i="1"/>
  <c r="R775" i="1" s="1"/>
  <c r="N781" i="1"/>
  <c r="R780" i="1"/>
  <c r="R781" i="1" s="1"/>
  <c r="N771" i="1"/>
  <c r="R770" i="1"/>
  <c r="R771" i="1" s="1"/>
  <c r="J787" i="7"/>
  <c r="L786" i="7"/>
  <c r="J781" i="7"/>
  <c r="L780" i="7"/>
  <c r="O790" i="21"/>
  <c r="O791" i="21" s="1"/>
  <c r="E802" i="21"/>
  <c r="I802" i="21" s="1"/>
  <c r="I803" i="21" s="1"/>
  <c r="E791" i="21"/>
  <c r="K790" i="21"/>
  <c r="N800" i="24"/>
  <c r="J800" i="24"/>
  <c r="K801" i="24"/>
  <c r="N769" i="7"/>
  <c r="R768" i="7"/>
  <c r="R769" i="7" s="1"/>
  <c r="L772" i="7"/>
  <c r="J773" i="7"/>
  <c r="N763" i="24"/>
  <c r="R762" i="24"/>
  <c r="R763" i="24" s="1"/>
  <c r="J767" i="1"/>
  <c r="L766" i="1"/>
  <c r="J788" i="22"/>
  <c r="L806" i="31" s="1"/>
  <c r="L807" i="31" s="1"/>
  <c r="K789" i="22"/>
  <c r="N788" i="22"/>
  <c r="P806" i="31" s="1"/>
  <c r="J775" i="1"/>
  <c r="L774" i="1"/>
  <c r="E805" i="1"/>
  <c r="E259" i="34" s="1"/>
  <c r="E816" i="1"/>
  <c r="N765" i="7"/>
  <c r="R764" i="7"/>
  <c r="R765" i="7" s="1"/>
  <c r="E810" i="22"/>
  <c r="I810" i="22" s="1"/>
  <c r="K798" i="22"/>
  <c r="M816" i="31" s="1"/>
  <c r="M817" i="31" s="1"/>
  <c r="E799" i="22"/>
  <c r="O798" i="22"/>
  <c r="K755" i="22"/>
  <c r="J754" i="22"/>
  <c r="N754" i="22"/>
  <c r="N794" i="23"/>
  <c r="J794" i="23"/>
  <c r="K795" i="23"/>
  <c r="N796" i="24"/>
  <c r="J796" i="24"/>
  <c r="K797" i="24"/>
  <c r="L776" i="23"/>
  <c r="J777" i="23"/>
  <c r="R768" i="23"/>
  <c r="R769" i="23" s="1"/>
  <c r="N769" i="23"/>
  <c r="J770" i="22"/>
  <c r="L788" i="31" s="1"/>
  <c r="K771" i="22"/>
  <c r="N770" i="22"/>
  <c r="P788" i="31" s="1"/>
  <c r="K794" i="22"/>
  <c r="M812" i="31" s="1"/>
  <c r="M813" i="31" s="1"/>
  <c r="E806" i="22"/>
  <c r="I806" i="22" s="1"/>
  <c r="O794" i="22"/>
  <c r="E795" i="22"/>
  <c r="J779" i="24"/>
  <c r="L778" i="24"/>
  <c r="R758" i="23"/>
  <c r="R759" i="23" s="1"/>
  <c r="N759" i="23"/>
  <c r="J761" i="7"/>
  <c r="L760" i="7"/>
  <c r="J771" i="23"/>
  <c r="L770" i="23"/>
  <c r="N782" i="21"/>
  <c r="J782" i="21"/>
  <c r="K783" i="21"/>
  <c r="N787" i="24"/>
  <c r="R786" i="24"/>
  <c r="R787" i="24" s="1"/>
  <c r="L756" i="1"/>
  <c r="J757" i="1"/>
  <c r="E820" i="23"/>
  <c r="I820" i="23" s="1"/>
  <c r="I821" i="23" s="1"/>
  <c r="E809" i="23"/>
  <c r="N792" i="24"/>
  <c r="K793" i="24"/>
  <c r="J792" i="24"/>
  <c r="N777" i="24"/>
  <c r="R776" i="24"/>
  <c r="R777" i="24" s="1"/>
  <c r="N781" i="23"/>
  <c r="R780" i="23"/>
  <c r="R781" i="23" s="1"/>
  <c r="N767" i="7"/>
  <c r="R766" i="7"/>
  <c r="R767" i="7" s="1"/>
  <c r="N777" i="1"/>
  <c r="R776" i="1"/>
  <c r="R777" i="1" s="1"/>
  <c r="N767" i="1"/>
  <c r="R766" i="1"/>
  <c r="R767" i="1" s="1"/>
  <c r="K797" i="7"/>
  <c r="N796" i="7"/>
  <c r="J796" i="7"/>
  <c r="K773" i="22"/>
  <c r="N772" i="22"/>
  <c r="P790" i="31" s="1"/>
  <c r="J772" i="22"/>
  <c r="L790" i="31" s="1"/>
  <c r="K797" i="1"/>
  <c r="J796" i="1"/>
  <c r="N796" i="1"/>
  <c r="N792" i="23"/>
  <c r="K793" i="23"/>
  <c r="J792" i="23"/>
  <c r="J763" i="7"/>
  <c r="L762" i="7"/>
  <c r="J794" i="1"/>
  <c r="N794" i="1"/>
  <c r="K795" i="1"/>
  <c r="N754" i="21"/>
  <c r="J754" i="21"/>
  <c r="K755" i="21"/>
  <c r="J761" i="24"/>
  <c r="L760" i="24"/>
  <c r="L788" i="23"/>
  <c r="J789" i="23"/>
  <c r="E799" i="21"/>
  <c r="E810" i="21"/>
  <c r="I810" i="21" s="1"/>
  <c r="I811" i="21" s="1"/>
  <c r="O798" i="21"/>
  <c r="O799" i="21" s="1"/>
  <c r="K798" i="21"/>
  <c r="J757" i="24"/>
  <c r="L756" i="24"/>
  <c r="J774" i="22"/>
  <c r="L792" i="31" s="1"/>
  <c r="K775" i="22"/>
  <c r="N774" i="22"/>
  <c r="P792" i="31" s="1"/>
  <c r="K783" i="22"/>
  <c r="N782" i="22"/>
  <c r="P800" i="31" s="1"/>
  <c r="J782" i="22"/>
  <c r="L800" i="31" s="1"/>
  <c r="L801" i="31" s="1"/>
  <c r="J787" i="24"/>
  <c r="L786" i="24"/>
  <c r="J789" i="24"/>
  <c r="L788" i="24"/>
  <c r="K777" i="21"/>
  <c r="J776" i="21"/>
  <c r="N776" i="21"/>
  <c r="N772" i="21"/>
  <c r="J772" i="21"/>
  <c r="K773" i="21"/>
  <c r="L784" i="1"/>
  <c r="J785" i="1"/>
  <c r="N785" i="23"/>
  <c r="R784" i="23"/>
  <c r="R785" i="23" s="1"/>
  <c r="J777" i="1"/>
  <c r="L776" i="1"/>
  <c r="E809" i="7"/>
  <c r="E263" i="35" s="1"/>
  <c r="E820" i="7"/>
  <c r="E820" i="1"/>
  <c r="E809" i="1"/>
  <c r="E263" i="34" s="1"/>
  <c r="N759" i="7"/>
  <c r="R758" i="7"/>
  <c r="R759" i="7" s="1"/>
  <c r="N763" i="23"/>
  <c r="R762" i="23"/>
  <c r="R763" i="23" s="1"/>
  <c r="J787" i="1"/>
  <c r="L786" i="1"/>
  <c r="J781" i="1"/>
  <c r="L780" i="1"/>
  <c r="N798" i="1"/>
  <c r="K799" i="1"/>
  <c r="J798" i="1"/>
  <c r="N760" i="22"/>
  <c r="P778" i="31" s="1"/>
  <c r="K761" i="22"/>
  <c r="J760" i="22"/>
  <c r="L778" i="31" s="1"/>
  <c r="J773" i="24"/>
  <c r="L772" i="24"/>
  <c r="J783" i="24"/>
  <c r="L782" i="24"/>
  <c r="K793" i="7"/>
  <c r="J792" i="7"/>
  <c r="N792" i="7"/>
  <c r="J794" i="24"/>
  <c r="K795" i="24"/>
  <c r="N794" i="24"/>
  <c r="N769" i="1"/>
  <c r="R768" i="1"/>
  <c r="R769" i="1" s="1"/>
  <c r="N761" i="24"/>
  <c r="R760" i="24"/>
  <c r="R761" i="24" s="1"/>
  <c r="K763" i="21"/>
  <c r="J762" i="21"/>
  <c r="N762" i="21"/>
  <c r="N765" i="23"/>
  <c r="R764" i="23"/>
  <c r="R765" i="23" s="1"/>
  <c r="K767" i="21"/>
  <c r="J766" i="21"/>
  <c r="N766" i="21"/>
  <c r="R788" i="23"/>
  <c r="R789" i="23" s="1"/>
  <c r="N789" i="23"/>
  <c r="E820" i="24"/>
  <c r="I820" i="24" s="1"/>
  <c r="I821" i="24" s="1"/>
  <c r="E809" i="24"/>
  <c r="E811" i="23"/>
  <c r="E822" i="23"/>
  <c r="I822" i="23" s="1"/>
  <c r="I823" i="23" s="1"/>
  <c r="K781" i="21"/>
  <c r="N780" i="21"/>
  <c r="J780" i="21"/>
  <c r="E822" i="24"/>
  <c r="I822" i="24" s="1"/>
  <c r="I823" i="24" s="1"/>
  <c r="E811" i="24"/>
  <c r="E803" i="1"/>
  <c r="E257" i="34" s="1"/>
  <c r="O802" i="1"/>
  <c r="O803" i="1" s="1"/>
  <c r="E814" i="1"/>
  <c r="N757" i="24"/>
  <c r="R756" i="24"/>
  <c r="R757" i="24" s="1"/>
  <c r="E814" i="24"/>
  <c r="I814" i="24" s="1"/>
  <c r="I815" i="24" s="1"/>
  <c r="E803" i="24"/>
  <c r="N774" i="21"/>
  <c r="J774" i="21"/>
  <c r="K775" i="21"/>
  <c r="J759" i="23"/>
  <c r="L758" i="23"/>
  <c r="J781" i="24"/>
  <c r="L780" i="24"/>
  <c r="N789" i="24"/>
  <c r="R788" i="24"/>
  <c r="R789" i="24" s="1"/>
  <c r="E816" i="24"/>
  <c r="I816" i="24" s="1"/>
  <c r="I817" i="24" s="1"/>
  <c r="E805" i="24"/>
  <c r="J777" i="24"/>
  <c r="L776" i="24"/>
  <c r="J767" i="7"/>
  <c r="L766" i="7"/>
  <c r="E813" i="1"/>
  <c r="E267" i="34" s="1"/>
  <c r="K812" i="1"/>
  <c r="K813" i="1" s="1"/>
  <c r="E824" i="1"/>
  <c r="J759" i="7"/>
  <c r="L758" i="7"/>
  <c r="J763" i="23"/>
  <c r="L762" i="23"/>
  <c r="N787" i="1"/>
  <c r="R786" i="1"/>
  <c r="R787" i="1" s="1"/>
  <c r="J783" i="7"/>
  <c r="L782" i="7"/>
  <c r="J755" i="24"/>
  <c r="L754" i="24"/>
  <c r="R756" i="7"/>
  <c r="R757" i="7" s="1"/>
  <c r="N757" i="7"/>
  <c r="N765" i="24"/>
  <c r="R764" i="24"/>
  <c r="R765" i="24" s="1"/>
  <c r="N773" i="1"/>
  <c r="R772" i="1"/>
  <c r="R773" i="1" s="1"/>
  <c r="J761" i="23"/>
  <c r="L760" i="23"/>
  <c r="L768" i="1"/>
  <c r="J769" i="1"/>
  <c r="J769" i="24"/>
  <c r="L768" i="24"/>
  <c r="J755" i="23"/>
  <c r="L754" i="23"/>
  <c r="J773" i="1"/>
  <c r="L772" i="1"/>
  <c r="J757" i="23"/>
  <c r="L756" i="23"/>
  <c r="J765" i="23"/>
  <c r="L764" i="23"/>
  <c r="K791" i="7"/>
  <c r="N790" i="7"/>
  <c r="J790" i="7"/>
  <c r="E814" i="23"/>
  <c r="I814" i="23" s="1"/>
  <c r="I815" i="23" s="1"/>
  <c r="E803" i="23"/>
  <c r="E805" i="7"/>
  <c r="E259" i="35" s="1"/>
  <c r="E816" i="7"/>
  <c r="E807" i="23"/>
  <c r="E818" i="23"/>
  <c r="I818" i="23" s="1"/>
  <c r="I819" i="23" s="1"/>
  <c r="J806" i="23"/>
  <c r="J807" i="23" s="1"/>
  <c r="N786" i="21"/>
  <c r="J786" i="21"/>
  <c r="K787" i="21"/>
  <c r="R770" i="7"/>
  <c r="R771" i="7" s="1"/>
  <c r="N771" i="7"/>
  <c r="N800" i="23"/>
  <c r="J800" i="23"/>
  <c r="K801" i="23"/>
  <c r="J756" i="22"/>
  <c r="L774" i="31" s="1"/>
  <c r="K757" i="22"/>
  <c r="N756" i="22"/>
  <c r="P774" i="31" s="1"/>
  <c r="N798" i="24"/>
  <c r="K799" i="24"/>
  <c r="J798" i="24"/>
  <c r="R764" i="1"/>
  <c r="R765" i="1" s="1"/>
  <c r="N765" i="1"/>
  <c r="K781" i="22"/>
  <c r="J780" i="22"/>
  <c r="L798" i="31" s="1"/>
  <c r="L799" i="31" s="1"/>
  <c r="N780" i="22"/>
  <c r="P798" i="31" s="1"/>
  <c r="N798" i="7"/>
  <c r="J798" i="7"/>
  <c r="K799" i="7"/>
  <c r="K771" i="21"/>
  <c r="N770" i="21"/>
  <c r="J770" i="21"/>
  <c r="N781" i="24"/>
  <c r="R780" i="24"/>
  <c r="R781" i="24" s="1"/>
  <c r="E806" i="21"/>
  <c r="I806" i="21" s="1"/>
  <c r="I807" i="21" s="1"/>
  <c r="O794" i="21"/>
  <c r="O795" i="21" s="1"/>
  <c r="K794" i="21"/>
  <c r="E795" i="21"/>
  <c r="K779" i="22"/>
  <c r="N778" i="22"/>
  <c r="P796" i="31" s="1"/>
  <c r="J778" i="22"/>
  <c r="L796" i="31" s="1"/>
  <c r="L797" i="31" s="1"/>
  <c r="J784" i="22"/>
  <c r="L802" i="31" s="1"/>
  <c r="L803" i="31" s="1"/>
  <c r="N784" i="22"/>
  <c r="P802" i="31" s="1"/>
  <c r="K785" i="22"/>
  <c r="N789" i="1"/>
  <c r="R788" i="1"/>
  <c r="R789" i="1" s="1"/>
  <c r="E801" i="21"/>
  <c r="K800" i="21"/>
  <c r="O800" i="21"/>
  <c r="O801" i="21" s="1"/>
  <c r="E812" i="21"/>
  <c r="I812" i="21" s="1"/>
  <c r="I813" i="21" s="1"/>
  <c r="O796" i="21"/>
  <c r="O797" i="21" s="1"/>
  <c r="E808" i="21"/>
  <c r="I808" i="21" s="1"/>
  <c r="I809" i="21" s="1"/>
  <c r="K796" i="21"/>
  <c r="E797" i="21"/>
  <c r="N767" i="24"/>
  <c r="R766" i="24"/>
  <c r="R767" i="24" s="1"/>
  <c r="J775" i="23"/>
  <c r="L774" i="23"/>
  <c r="J776" i="22"/>
  <c r="L794" i="31" s="1"/>
  <c r="K777" i="22"/>
  <c r="N776" i="22"/>
  <c r="P794" i="31" s="1"/>
  <c r="K800" i="22"/>
  <c r="M818" i="31" s="1"/>
  <c r="M819" i="31" s="1"/>
  <c r="E812" i="22"/>
  <c r="I812" i="22" s="1"/>
  <c r="O800" i="22"/>
  <c r="E801" i="22"/>
  <c r="N759" i="1"/>
  <c r="R758" i="1"/>
  <c r="R759" i="1" s="1"/>
  <c r="N783" i="7"/>
  <c r="R782" i="7"/>
  <c r="R783" i="7" s="1"/>
  <c r="J794" i="7"/>
  <c r="K795" i="7"/>
  <c r="N794" i="7"/>
  <c r="R782" i="1"/>
  <c r="R783" i="1" s="1"/>
  <c r="N783" i="1"/>
  <c r="N766" i="22"/>
  <c r="P784" i="31" s="1"/>
  <c r="K767" i="22"/>
  <c r="J766" i="22"/>
  <c r="L784" i="31" s="1"/>
  <c r="J785" i="24"/>
  <c r="L784" i="24"/>
  <c r="J779" i="1"/>
  <c r="L778" i="1"/>
  <c r="J775" i="7"/>
  <c r="L774" i="7"/>
  <c r="E804" i="21"/>
  <c r="I804" i="21" s="1"/>
  <c r="I805" i="21" s="1"/>
  <c r="E793" i="21"/>
  <c r="O792" i="21"/>
  <c r="O793" i="21" s="1"/>
  <c r="K792" i="21"/>
  <c r="N773" i="24"/>
  <c r="R772" i="24"/>
  <c r="R773" i="24" s="1"/>
  <c r="R768" i="24"/>
  <c r="R769" i="24" s="1"/>
  <c r="N769" i="24"/>
  <c r="E824" i="7"/>
  <c r="E813" i="7"/>
  <c r="E267" i="35" s="1"/>
  <c r="N755" i="23"/>
  <c r="R754" i="23"/>
  <c r="R755" i="23" s="1"/>
  <c r="N763" i="7"/>
  <c r="R762" i="7"/>
  <c r="R763" i="7" s="1"/>
  <c r="E818" i="7"/>
  <c r="O806" i="7"/>
  <c r="O807" i="7" s="1"/>
  <c r="E807" i="7"/>
  <c r="E261" i="35" s="1"/>
  <c r="N757" i="23"/>
  <c r="R756" i="23"/>
  <c r="R757" i="23" s="1"/>
  <c r="E814" i="7"/>
  <c r="O802" i="7"/>
  <c r="O803" i="7" s="1"/>
  <c r="E803" i="7"/>
  <c r="E257" i="35" s="1"/>
  <c r="N761" i="1"/>
  <c r="R760" i="1"/>
  <c r="R761" i="1" s="1"/>
  <c r="J783" i="1"/>
  <c r="L782" i="1"/>
  <c r="R786" i="7"/>
  <c r="R787" i="7" s="1"/>
  <c r="N787" i="7"/>
  <c r="J798" i="23"/>
  <c r="N798" i="23"/>
  <c r="K799" i="23"/>
  <c r="J771" i="7"/>
  <c r="L770" i="7"/>
  <c r="E813" i="23"/>
  <c r="E824" i="23"/>
  <c r="I824" i="23" s="1"/>
  <c r="I825" i="23" s="1"/>
  <c r="N759" i="24"/>
  <c r="R758" i="24"/>
  <c r="R759" i="24" s="1"/>
  <c r="N755" i="7"/>
  <c r="R754" i="7"/>
  <c r="R755" i="7" s="1"/>
  <c r="E804" i="22"/>
  <c r="I804" i="22" s="1"/>
  <c r="O792" i="22"/>
  <c r="K792" i="22"/>
  <c r="M810" i="31" s="1"/>
  <c r="M811" i="31" s="1"/>
  <c r="E793" i="22"/>
  <c r="N779" i="7"/>
  <c r="R778" i="7"/>
  <c r="R779" i="7" s="1"/>
  <c r="J783" i="23"/>
  <c r="L782" i="23"/>
  <c r="O796" i="22"/>
  <c r="K796" i="22"/>
  <c r="M814" i="31" s="1"/>
  <c r="M815" i="31" s="1"/>
  <c r="E797" i="22"/>
  <c r="E808" i="22"/>
  <c r="I808" i="22" s="1"/>
  <c r="E824" i="24"/>
  <c r="I824" i="24" s="1"/>
  <c r="I825" i="24" s="1"/>
  <c r="E813" i="24"/>
  <c r="J779" i="23"/>
  <c r="L778" i="23"/>
  <c r="J764" i="22"/>
  <c r="L782" i="31" s="1"/>
  <c r="N764" i="22"/>
  <c r="P782" i="31" s="1"/>
  <c r="K765" i="22"/>
  <c r="N777" i="7"/>
  <c r="R776" i="7"/>
  <c r="R777" i="7" s="1"/>
  <c r="J789" i="1"/>
  <c r="L788" i="1"/>
  <c r="N788" i="21"/>
  <c r="J788" i="21"/>
  <c r="K789" i="21"/>
  <c r="N784" i="21"/>
  <c r="K785" i="21"/>
  <c r="J784" i="21"/>
  <c r="J767" i="24"/>
  <c r="L766" i="24"/>
  <c r="N768" i="22"/>
  <c r="P786" i="31" s="1"/>
  <c r="K769" i="22"/>
  <c r="J768" i="22"/>
  <c r="L786" i="31" s="1"/>
  <c r="N800" i="1"/>
  <c r="J800" i="1"/>
  <c r="K801" i="1"/>
  <c r="R772" i="23"/>
  <c r="R773" i="23" s="1"/>
  <c r="J759" i="1"/>
  <c r="L758" i="1"/>
  <c r="L772" i="31" l="1"/>
  <c r="L773" i="31" s="1"/>
  <c r="P772" i="31"/>
  <c r="J808" i="1"/>
  <c r="J809" i="1" s="1"/>
  <c r="J810" i="1"/>
  <c r="J811" i="1" s="1"/>
  <c r="I813" i="22"/>
  <c r="K830" i="31"/>
  <c r="E278" i="35"/>
  <c r="I278" i="35" s="1"/>
  <c r="I279" i="35" s="1"/>
  <c r="I824" i="7"/>
  <c r="I825" i="7" s="1"/>
  <c r="E270" i="35"/>
  <c r="I270" i="35" s="1"/>
  <c r="I271" i="35" s="1"/>
  <c r="I816" i="7"/>
  <c r="I817" i="7" s="1"/>
  <c r="E274" i="35"/>
  <c r="I274" i="35" s="1"/>
  <c r="I275" i="35" s="1"/>
  <c r="I820" i="7"/>
  <c r="I821" i="7" s="1"/>
  <c r="E276" i="34"/>
  <c r="I276" i="34" s="1"/>
  <c r="I277" i="34" s="1"/>
  <c r="I822" i="1"/>
  <c r="I823" i="1" s="1"/>
  <c r="E278" i="34"/>
  <c r="I278" i="34" s="1"/>
  <c r="I279" i="34" s="1"/>
  <c r="I824" i="1"/>
  <c r="I825" i="1" s="1"/>
  <c r="E272" i="35"/>
  <c r="I272" i="35" s="1"/>
  <c r="I273" i="35" s="1"/>
  <c r="I818" i="7"/>
  <c r="I819" i="7" s="1"/>
  <c r="I805" i="22"/>
  <c r="K822" i="31"/>
  <c r="E268" i="34"/>
  <c r="I268" i="34" s="1"/>
  <c r="I269" i="34" s="1"/>
  <c r="I814" i="1"/>
  <c r="I815" i="1" s="1"/>
  <c r="I811" i="22"/>
  <c r="K828" i="31"/>
  <c r="E268" i="35"/>
  <c r="I268" i="35" s="1"/>
  <c r="I269" i="35" s="1"/>
  <c r="I814" i="7"/>
  <c r="I815" i="7" s="1"/>
  <c r="I809" i="22"/>
  <c r="K826" i="31"/>
  <c r="I807" i="22"/>
  <c r="K824" i="31"/>
  <c r="E270" i="34"/>
  <c r="I270" i="34" s="1"/>
  <c r="I271" i="34" s="1"/>
  <c r="I816" i="1"/>
  <c r="I817" i="1" s="1"/>
  <c r="E276" i="35"/>
  <c r="I276" i="35" s="1"/>
  <c r="I277" i="35" s="1"/>
  <c r="I822" i="7"/>
  <c r="I823" i="7" s="1"/>
  <c r="E274" i="34"/>
  <c r="I274" i="34" s="1"/>
  <c r="I275" i="34" s="1"/>
  <c r="I820" i="1"/>
  <c r="I821" i="1" s="1"/>
  <c r="E272" i="34"/>
  <c r="I272" i="34" s="1"/>
  <c r="I273" i="34" s="1"/>
  <c r="I818" i="1"/>
  <c r="I819" i="1" s="1"/>
  <c r="I803" i="22"/>
  <c r="K820" i="31"/>
  <c r="K262" i="35"/>
  <c r="K263" i="35" s="1"/>
  <c r="N264" i="35"/>
  <c r="N265" i="35" s="1"/>
  <c r="O260" i="34"/>
  <c r="O261" i="34" s="1"/>
  <c r="J266" i="34"/>
  <c r="L266" i="34" s="1"/>
  <c r="O262" i="35"/>
  <c r="O263" i="35" s="1"/>
  <c r="J260" i="34"/>
  <c r="L260" i="34" s="1"/>
  <c r="O264" i="34"/>
  <c r="O265" i="34" s="1"/>
  <c r="K260" i="34"/>
  <c r="K261" i="34" s="1"/>
  <c r="O266" i="34"/>
  <c r="O267" i="34" s="1"/>
  <c r="J266" i="35"/>
  <c r="J267" i="35" s="1"/>
  <c r="K266" i="35"/>
  <c r="K267" i="35" s="1"/>
  <c r="K264" i="35"/>
  <c r="K265" i="35" s="1"/>
  <c r="N262" i="35"/>
  <c r="R262" i="35" s="1"/>
  <c r="R263" i="35" s="1"/>
  <c r="O227" i="39"/>
  <c r="Q226" i="41"/>
  <c r="O241" i="39"/>
  <c r="Q240" i="41"/>
  <c r="Q241" i="41" s="1"/>
  <c r="K223" i="37"/>
  <c r="N222" i="37"/>
  <c r="J222" i="37"/>
  <c r="M222" i="40"/>
  <c r="V804" i="31"/>
  <c r="V805" i="31" s="1"/>
  <c r="P805" i="31"/>
  <c r="U804" i="31"/>
  <c r="K221" i="36"/>
  <c r="J220" i="36"/>
  <c r="N220" i="36"/>
  <c r="K227" i="39"/>
  <c r="M226" i="41"/>
  <c r="J226" i="39"/>
  <c r="N226" i="39"/>
  <c r="Q787" i="31"/>
  <c r="G209" i="40"/>
  <c r="K233" i="36"/>
  <c r="J232" i="36"/>
  <c r="N232" i="36"/>
  <c r="O229" i="39"/>
  <c r="Q228" i="41"/>
  <c r="L787" i="31"/>
  <c r="U782" i="31"/>
  <c r="V782" i="31"/>
  <c r="P783" i="31"/>
  <c r="E251" i="39"/>
  <c r="E251" i="37"/>
  <c r="E266" i="39"/>
  <c r="I266" i="39" s="1"/>
  <c r="E266" i="37"/>
  <c r="I266" i="37" s="1"/>
  <c r="G830" i="31"/>
  <c r="E255" i="38"/>
  <c r="E255" i="36"/>
  <c r="U792" i="31"/>
  <c r="V792" i="31"/>
  <c r="P793" i="31"/>
  <c r="E253" i="38"/>
  <c r="E253" i="36"/>
  <c r="E249" i="39"/>
  <c r="E249" i="37"/>
  <c r="K243" i="38"/>
  <c r="N242" i="38"/>
  <c r="J242" i="38"/>
  <c r="G219" i="40"/>
  <c r="K229" i="37"/>
  <c r="J228" i="37"/>
  <c r="N228" i="37"/>
  <c r="M228" i="40"/>
  <c r="O250" i="38"/>
  <c r="O251" i="38" s="1"/>
  <c r="K250" i="38"/>
  <c r="O252" i="37"/>
  <c r="K252" i="37"/>
  <c r="G252" i="40"/>
  <c r="G253" i="40" s="1"/>
  <c r="J264" i="35"/>
  <c r="K243" i="36"/>
  <c r="J242" i="36"/>
  <c r="N242" i="36"/>
  <c r="Q220" i="35"/>
  <c r="Q221" i="35" s="1"/>
  <c r="L221" i="35"/>
  <c r="Q218" i="34"/>
  <c r="Q219" i="34" s="1"/>
  <c r="L219" i="34"/>
  <c r="K217" i="39"/>
  <c r="J216" i="39"/>
  <c r="M216" i="41"/>
  <c r="N216" i="39"/>
  <c r="K227" i="37"/>
  <c r="J226" i="37"/>
  <c r="N226" i="37"/>
  <c r="M226" i="40"/>
  <c r="Q795" i="31"/>
  <c r="K217" i="38"/>
  <c r="N216" i="38"/>
  <c r="J216" i="38"/>
  <c r="O211" i="37"/>
  <c r="Q210" i="40"/>
  <c r="Q216" i="34"/>
  <c r="Q217" i="34" s="1"/>
  <c r="L217" i="34"/>
  <c r="K239" i="37"/>
  <c r="N238" i="37"/>
  <c r="J238" i="37"/>
  <c r="M238" i="40"/>
  <c r="M239" i="40" s="1"/>
  <c r="K233" i="38"/>
  <c r="N232" i="38"/>
  <c r="J232" i="38"/>
  <c r="K213" i="36"/>
  <c r="J212" i="36"/>
  <c r="N212" i="36"/>
  <c r="K217" i="37"/>
  <c r="N216" i="37"/>
  <c r="J216" i="37"/>
  <c r="M216" i="40"/>
  <c r="Q779" i="31"/>
  <c r="K264" i="34"/>
  <c r="K265" i="34" s="1"/>
  <c r="G221" i="41"/>
  <c r="G254" i="41"/>
  <c r="G255" i="41" s="1"/>
  <c r="K254" i="39"/>
  <c r="O254" i="39"/>
  <c r="K250" i="37"/>
  <c r="O250" i="37"/>
  <c r="G250" i="40"/>
  <c r="G251" i="40" s="1"/>
  <c r="O231" i="37"/>
  <c r="Q230" i="40"/>
  <c r="K211" i="38"/>
  <c r="N210" i="38"/>
  <c r="J210" i="38"/>
  <c r="G213" i="41"/>
  <c r="N209" i="34"/>
  <c r="R208" i="34"/>
  <c r="R209" i="34" s="1"/>
  <c r="G246" i="41"/>
  <c r="G247" i="41" s="1"/>
  <c r="K246" i="39"/>
  <c r="O246" i="39"/>
  <c r="K227" i="38"/>
  <c r="N226" i="38"/>
  <c r="J226" i="38"/>
  <c r="K225" i="39"/>
  <c r="M224" i="41"/>
  <c r="J224" i="39"/>
  <c r="N224" i="39"/>
  <c r="J255" i="35"/>
  <c r="L254" i="35"/>
  <c r="Q238" i="35"/>
  <c r="Q239" i="35" s="1"/>
  <c r="L239" i="35"/>
  <c r="G229" i="41"/>
  <c r="O266" i="35"/>
  <c r="O267" i="35" s="1"/>
  <c r="O793" i="22"/>
  <c r="Q810" i="31"/>
  <c r="Q811" i="31" s="1"/>
  <c r="Q220" i="34"/>
  <c r="Q221" i="34" s="1"/>
  <c r="L221" i="34"/>
  <c r="Q793" i="31"/>
  <c r="O223" i="39"/>
  <c r="Q222" i="41"/>
  <c r="K235" i="36"/>
  <c r="J234" i="36"/>
  <c r="N234" i="36"/>
  <c r="L246" i="35"/>
  <c r="J247" i="35"/>
  <c r="O797" i="22"/>
  <c r="Q814" i="31"/>
  <c r="Q815" i="31" s="1"/>
  <c r="V794" i="31"/>
  <c r="U794" i="31"/>
  <c r="P795" i="31"/>
  <c r="O268" i="34"/>
  <c r="O269" i="34" s="1"/>
  <c r="L793" i="31"/>
  <c r="K219" i="37"/>
  <c r="N218" i="37"/>
  <c r="J218" i="37"/>
  <c r="M218" i="40"/>
  <c r="J262" i="34"/>
  <c r="O254" i="36"/>
  <c r="O255" i="36" s="1"/>
  <c r="K254" i="36"/>
  <c r="O235" i="37"/>
  <c r="Q234" i="40"/>
  <c r="Q235" i="40" s="1"/>
  <c r="N255" i="34"/>
  <c r="R254" i="34"/>
  <c r="R255" i="34" s="1"/>
  <c r="O241" i="37"/>
  <c r="Q240" i="40"/>
  <c r="Q241" i="40" s="1"/>
  <c r="G225" i="41"/>
  <c r="N247" i="35"/>
  <c r="R246" i="35"/>
  <c r="R247" i="35" s="1"/>
  <c r="O211" i="39"/>
  <c r="Q210" i="41"/>
  <c r="L241" i="35"/>
  <c r="Q240" i="35"/>
  <c r="Q241" i="35" s="1"/>
  <c r="E258" i="38"/>
  <c r="I258" i="38" s="1"/>
  <c r="I259" i="38" s="1"/>
  <c r="E258" i="36"/>
  <c r="I258" i="36" s="1"/>
  <c r="I259" i="36" s="1"/>
  <c r="E262" i="38"/>
  <c r="I262" i="38" s="1"/>
  <c r="I263" i="38" s="1"/>
  <c r="E262" i="36"/>
  <c r="I262" i="36" s="1"/>
  <c r="I263" i="36" s="1"/>
  <c r="V778" i="31"/>
  <c r="P779" i="31"/>
  <c r="U778" i="31"/>
  <c r="L791" i="31"/>
  <c r="K237" i="36"/>
  <c r="J236" i="36"/>
  <c r="N236" i="36"/>
  <c r="O219" i="37"/>
  <c r="Q218" i="40"/>
  <c r="Q791" i="31"/>
  <c r="O252" i="36"/>
  <c r="O253" i="36" s="1"/>
  <c r="K252" i="36"/>
  <c r="J260" i="35"/>
  <c r="L217" i="35"/>
  <c r="Q216" i="35"/>
  <c r="Q217" i="35" s="1"/>
  <c r="Q214" i="34"/>
  <c r="Q215" i="34" s="1"/>
  <c r="L215" i="34"/>
  <c r="O215" i="39"/>
  <c r="Q214" i="41"/>
  <c r="K262" i="34"/>
  <c r="K263" i="34" s="1"/>
  <c r="K254" i="38"/>
  <c r="O254" i="38"/>
  <c r="O255" i="38" s="1"/>
  <c r="K231" i="38"/>
  <c r="N230" i="38"/>
  <c r="J230" i="38"/>
  <c r="J249" i="34"/>
  <c r="L248" i="34"/>
  <c r="R250" i="34"/>
  <c r="R251" i="34" s="1"/>
  <c r="N251" i="34"/>
  <c r="O217" i="39"/>
  <c r="Q216" i="41"/>
  <c r="O256" i="34"/>
  <c r="O257" i="34" s="1"/>
  <c r="G213" i="40"/>
  <c r="K241" i="37"/>
  <c r="J240" i="37"/>
  <c r="N240" i="37"/>
  <c r="M240" i="40"/>
  <c r="M241" i="40" s="1"/>
  <c r="Q228" i="34"/>
  <c r="Q229" i="34" s="1"/>
  <c r="L229" i="34"/>
  <c r="O246" i="38"/>
  <c r="O247" i="38" s="1"/>
  <c r="K246" i="38"/>
  <c r="N258" i="35"/>
  <c r="Q212" i="34"/>
  <c r="Q213" i="34" s="1"/>
  <c r="L213" i="34"/>
  <c r="K211" i="36"/>
  <c r="J210" i="36"/>
  <c r="N210" i="36"/>
  <c r="Q785" i="31"/>
  <c r="K239" i="38"/>
  <c r="N238" i="38"/>
  <c r="J238" i="38"/>
  <c r="Q234" i="35"/>
  <c r="Q235" i="35" s="1"/>
  <c r="L235" i="35"/>
  <c r="K241" i="36"/>
  <c r="J240" i="36"/>
  <c r="N240" i="36"/>
  <c r="O248" i="38"/>
  <c r="O249" i="38" s="1"/>
  <c r="K248" i="38"/>
  <c r="J258" i="34"/>
  <c r="J259" i="34" s="1"/>
  <c r="G223" i="41"/>
  <c r="O237" i="37"/>
  <c r="Q236" i="40"/>
  <c r="Q237" i="40" s="1"/>
  <c r="O225" i="39"/>
  <c r="Q224" i="41"/>
  <c r="K211" i="39"/>
  <c r="M210" i="41"/>
  <c r="J210" i="39"/>
  <c r="N210" i="39"/>
  <c r="Q236" i="34"/>
  <c r="Q237" i="34" s="1"/>
  <c r="L237" i="34"/>
  <c r="O256" i="35"/>
  <c r="O257" i="35" s="1"/>
  <c r="N266" i="35"/>
  <c r="E251" i="38"/>
  <c r="E251" i="36"/>
  <c r="O221" i="39"/>
  <c r="Q220" i="41"/>
  <c r="O209" i="39"/>
  <c r="Q208" i="41"/>
  <c r="L785" i="31"/>
  <c r="K215" i="38"/>
  <c r="N214" i="38"/>
  <c r="J214" i="38"/>
  <c r="K209" i="38"/>
  <c r="N208" i="38"/>
  <c r="J208" i="38"/>
  <c r="K239" i="36"/>
  <c r="J238" i="36"/>
  <c r="N238" i="36"/>
  <c r="O223" i="37"/>
  <c r="Q222" i="40"/>
  <c r="O246" i="36"/>
  <c r="O247" i="36" s="1"/>
  <c r="K246" i="36"/>
  <c r="O233" i="39"/>
  <c r="Q232" i="41"/>
  <c r="Q233" i="41" s="1"/>
  <c r="U784" i="31"/>
  <c r="P785" i="31"/>
  <c r="V784" i="31"/>
  <c r="E260" i="38"/>
  <c r="I260" i="38" s="1"/>
  <c r="I261" i="38" s="1"/>
  <c r="E260" i="36"/>
  <c r="I260" i="36" s="1"/>
  <c r="I261" i="36" s="1"/>
  <c r="V790" i="31"/>
  <c r="P791" i="31"/>
  <c r="U790" i="31"/>
  <c r="P789" i="31"/>
  <c r="U788" i="31"/>
  <c r="V788" i="31"/>
  <c r="O799" i="22"/>
  <c r="Q816" i="31"/>
  <c r="Q817" i="31" s="1"/>
  <c r="V780" i="31"/>
  <c r="P781" i="31"/>
  <c r="U780" i="31"/>
  <c r="J245" i="34"/>
  <c r="L244" i="34"/>
  <c r="O225" i="37"/>
  <c r="Q224" i="40"/>
  <c r="O252" i="38"/>
  <c r="O253" i="38" s="1"/>
  <c r="K252" i="38"/>
  <c r="K260" i="35"/>
  <c r="K261" i="35" s="1"/>
  <c r="L211" i="34"/>
  <c r="Q210" i="34"/>
  <c r="Q211" i="34" s="1"/>
  <c r="L227" i="35"/>
  <c r="Q226" i="35"/>
  <c r="Q227" i="35" s="1"/>
  <c r="G227" i="41"/>
  <c r="N262" i="34"/>
  <c r="O233" i="37"/>
  <c r="Q232" i="40"/>
  <c r="Q233" i="40" s="1"/>
  <c r="Q789" i="31"/>
  <c r="K215" i="37"/>
  <c r="N214" i="37"/>
  <c r="J214" i="37"/>
  <c r="M214" i="40"/>
  <c r="J255" i="34"/>
  <c r="L254" i="34"/>
  <c r="N256" i="34"/>
  <c r="J253" i="35"/>
  <c r="L252" i="35"/>
  <c r="G231" i="41"/>
  <c r="L225" i="34"/>
  <c r="Q224" i="34"/>
  <c r="Q225" i="34" s="1"/>
  <c r="K231" i="36"/>
  <c r="J230" i="36"/>
  <c r="N230" i="36"/>
  <c r="K241" i="38"/>
  <c r="N240" i="38"/>
  <c r="J240" i="38"/>
  <c r="Q783" i="31"/>
  <c r="J258" i="35"/>
  <c r="O209" i="37"/>
  <c r="Q208" i="40"/>
  <c r="O237" i="39"/>
  <c r="Q236" i="41"/>
  <c r="Q237" i="41" s="1"/>
  <c r="K244" i="36"/>
  <c r="O244" i="36"/>
  <c r="O245" i="36" s="1"/>
  <c r="K258" i="34"/>
  <c r="K259" i="34" s="1"/>
  <c r="K223" i="39"/>
  <c r="M222" i="41"/>
  <c r="J222" i="39"/>
  <c r="N222" i="39"/>
  <c r="K237" i="37"/>
  <c r="N236" i="37"/>
  <c r="J236" i="37"/>
  <c r="M236" i="40"/>
  <c r="M237" i="40" s="1"/>
  <c r="K215" i="36"/>
  <c r="J214" i="36"/>
  <c r="N214" i="36"/>
  <c r="Q222" i="35"/>
  <c r="Q223" i="35" s="1"/>
  <c r="L223" i="35"/>
  <c r="L223" i="34"/>
  <c r="Q222" i="34"/>
  <c r="Q223" i="34" s="1"/>
  <c r="G221" i="40"/>
  <c r="O795" i="22"/>
  <c r="Q812" i="31"/>
  <c r="Q813" i="31" s="1"/>
  <c r="L777" i="31"/>
  <c r="K225" i="38"/>
  <c r="N224" i="38"/>
  <c r="J224" i="38"/>
  <c r="K235" i="39"/>
  <c r="M234" i="41"/>
  <c r="M235" i="41" s="1"/>
  <c r="J234" i="39"/>
  <c r="N234" i="39"/>
  <c r="K239" i="39"/>
  <c r="J238" i="39"/>
  <c r="M238" i="41"/>
  <c r="M239" i="41" s="1"/>
  <c r="N238" i="39"/>
  <c r="E258" i="39"/>
  <c r="I258" i="39" s="1"/>
  <c r="E258" i="37"/>
  <c r="I258" i="37" s="1"/>
  <c r="G822" i="31"/>
  <c r="U776" i="31"/>
  <c r="V776" i="31"/>
  <c r="P777" i="31"/>
  <c r="K209" i="36"/>
  <c r="J208" i="36"/>
  <c r="N208" i="36"/>
  <c r="J251" i="34"/>
  <c r="L250" i="34"/>
  <c r="N253" i="35"/>
  <c r="R252" i="35"/>
  <c r="R253" i="35" s="1"/>
  <c r="R260" i="34"/>
  <c r="R261" i="34" s="1"/>
  <c r="N261" i="34"/>
  <c r="Q232" i="34"/>
  <c r="Q233" i="34" s="1"/>
  <c r="L233" i="34"/>
  <c r="N256" i="35"/>
  <c r="E266" i="38"/>
  <c r="I266" i="38" s="1"/>
  <c r="I267" i="38" s="1"/>
  <c r="E266" i="36"/>
  <c r="I266" i="36" s="1"/>
  <c r="I267" i="36" s="1"/>
  <c r="U798" i="31"/>
  <c r="V798" i="31"/>
  <c r="V799" i="31" s="1"/>
  <c r="P799" i="31"/>
  <c r="V774" i="31"/>
  <c r="P775" i="31"/>
  <c r="U774" i="31"/>
  <c r="E253" i="39"/>
  <c r="E253" i="37"/>
  <c r="N245" i="34"/>
  <c r="R244" i="34"/>
  <c r="R245" i="34" s="1"/>
  <c r="Q212" i="35"/>
  <c r="Q213" i="35" s="1"/>
  <c r="L213" i="35"/>
  <c r="K225" i="37"/>
  <c r="J224" i="37"/>
  <c r="N224" i="37"/>
  <c r="M224" i="40"/>
  <c r="G229" i="40"/>
  <c r="N260" i="35"/>
  <c r="Q230" i="35"/>
  <c r="Q231" i="35" s="1"/>
  <c r="L231" i="35"/>
  <c r="O219" i="39"/>
  <c r="Q218" i="41"/>
  <c r="G215" i="41"/>
  <c r="K229" i="36"/>
  <c r="J228" i="36"/>
  <c r="N228" i="36"/>
  <c r="O262" i="34"/>
  <c r="O263" i="34" s="1"/>
  <c r="O248" i="37"/>
  <c r="K248" i="37"/>
  <c r="G248" i="40"/>
  <c r="G249" i="40" s="1"/>
  <c r="K233" i="37"/>
  <c r="N232" i="37"/>
  <c r="J232" i="37"/>
  <c r="M232" i="40"/>
  <c r="M233" i="40" s="1"/>
  <c r="R248" i="34"/>
  <c r="R249" i="34" s="1"/>
  <c r="N249" i="34"/>
  <c r="O215" i="37"/>
  <c r="Q214" i="40"/>
  <c r="R244" i="35"/>
  <c r="R245" i="35" s="1"/>
  <c r="N245" i="35"/>
  <c r="J256" i="34"/>
  <c r="O213" i="37"/>
  <c r="Q212" i="40"/>
  <c r="Q775" i="31"/>
  <c r="G211" i="40"/>
  <c r="O231" i="39"/>
  <c r="Q230" i="41"/>
  <c r="G217" i="40"/>
  <c r="K223" i="36"/>
  <c r="J222" i="36"/>
  <c r="N222" i="36"/>
  <c r="K258" i="35"/>
  <c r="K259" i="35" s="1"/>
  <c r="Q210" i="35"/>
  <c r="Q211" i="35" s="1"/>
  <c r="L211" i="35"/>
  <c r="K209" i="37"/>
  <c r="N208" i="37"/>
  <c r="J208" i="37"/>
  <c r="M208" i="40"/>
  <c r="K219" i="36"/>
  <c r="J218" i="36"/>
  <c r="N218" i="36"/>
  <c r="G231" i="40"/>
  <c r="Q224" i="35"/>
  <c r="Q225" i="35" s="1"/>
  <c r="L225" i="35"/>
  <c r="K213" i="39"/>
  <c r="J212" i="39"/>
  <c r="M212" i="41"/>
  <c r="N212" i="39"/>
  <c r="K217" i="36"/>
  <c r="J216" i="36"/>
  <c r="N216" i="36"/>
  <c r="K244" i="38"/>
  <c r="O244" i="38"/>
  <c r="O245" i="38" s="1"/>
  <c r="N258" i="34"/>
  <c r="Q238" i="34"/>
  <c r="Q239" i="34" s="1"/>
  <c r="L239" i="34"/>
  <c r="K237" i="38"/>
  <c r="J236" i="38"/>
  <c r="N236" i="38"/>
  <c r="G211" i="41"/>
  <c r="J253" i="34"/>
  <c r="L252" i="34"/>
  <c r="J256" i="35"/>
  <c r="J257" i="35" s="1"/>
  <c r="U772" i="31"/>
  <c r="V772" i="31"/>
  <c r="P773" i="31"/>
  <c r="E245" i="39"/>
  <c r="E245" i="37"/>
  <c r="L250" i="35"/>
  <c r="J251" i="35"/>
  <c r="J249" i="35"/>
  <c r="L248" i="35"/>
  <c r="O252" i="39"/>
  <c r="K252" i="39"/>
  <c r="G252" i="41"/>
  <c r="G253" i="41" s="1"/>
  <c r="K225" i="36"/>
  <c r="J224" i="36"/>
  <c r="N224" i="36"/>
  <c r="Q242" i="35"/>
  <c r="Q243" i="35" s="1"/>
  <c r="L243" i="35"/>
  <c r="G217" i="41"/>
  <c r="N247" i="34"/>
  <c r="R246" i="34"/>
  <c r="R247" i="34" s="1"/>
  <c r="K237" i="39"/>
  <c r="M236" i="41"/>
  <c r="M237" i="41" s="1"/>
  <c r="J236" i="39"/>
  <c r="N236" i="39"/>
  <c r="L266" i="35"/>
  <c r="G225" i="40"/>
  <c r="O248" i="36"/>
  <c r="O249" i="36" s="1"/>
  <c r="K248" i="36"/>
  <c r="L795" i="31"/>
  <c r="E255" i="39"/>
  <c r="E255" i="37"/>
  <c r="V800" i="31"/>
  <c r="V801" i="31" s="1"/>
  <c r="U800" i="31"/>
  <c r="P801" i="31"/>
  <c r="L789" i="31"/>
  <c r="E245" i="38"/>
  <c r="E245" i="36"/>
  <c r="L781" i="31"/>
  <c r="E256" i="39"/>
  <c r="I256" i="39" s="1"/>
  <c r="E256" i="37"/>
  <c r="I256" i="37" s="1"/>
  <c r="G820" i="31"/>
  <c r="K243" i="37"/>
  <c r="N242" i="37"/>
  <c r="J242" i="37"/>
  <c r="M242" i="40"/>
  <c r="M243" i="40" s="1"/>
  <c r="L231" i="34"/>
  <c r="Q230" i="34"/>
  <c r="Q231" i="34" s="1"/>
  <c r="L241" i="34"/>
  <c r="Q240" i="34"/>
  <c r="Q241" i="34" s="1"/>
  <c r="O260" i="35"/>
  <c r="O261" i="35" s="1"/>
  <c r="Q218" i="35"/>
  <c r="Q219" i="35" s="1"/>
  <c r="L219" i="35"/>
  <c r="O243" i="39"/>
  <c r="Q242" i="41"/>
  <c r="Q243" i="41" s="1"/>
  <c r="K219" i="39"/>
  <c r="J218" i="39"/>
  <c r="M218" i="41"/>
  <c r="N218" i="39"/>
  <c r="K215" i="39"/>
  <c r="J214" i="39"/>
  <c r="M214" i="41"/>
  <c r="N214" i="39"/>
  <c r="G248" i="41"/>
  <c r="G249" i="41" s="1"/>
  <c r="O248" i="39"/>
  <c r="K248" i="39"/>
  <c r="Q228" i="35"/>
  <c r="Q229" i="35" s="1"/>
  <c r="L229" i="35"/>
  <c r="K241" i="39"/>
  <c r="J240" i="39"/>
  <c r="M240" i="41"/>
  <c r="M241" i="41" s="1"/>
  <c r="N240" i="39"/>
  <c r="O239" i="39"/>
  <c r="Q238" i="41"/>
  <c r="Q239" i="41" s="1"/>
  <c r="G227" i="40"/>
  <c r="K223" i="38"/>
  <c r="N222" i="38"/>
  <c r="J222" i="38"/>
  <c r="K256" i="34"/>
  <c r="K257" i="34" s="1"/>
  <c r="K213" i="37"/>
  <c r="J212" i="37"/>
  <c r="N212" i="37"/>
  <c r="M212" i="40"/>
  <c r="K219" i="38"/>
  <c r="N218" i="38"/>
  <c r="J218" i="38"/>
  <c r="N264" i="34"/>
  <c r="Q773" i="31"/>
  <c r="K221" i="39"/>
  <c r="M220" i="41"/>
  <c r="J220" i="39"/>
  <c r="N220" i="39"/>
  <c r="J209" i="34"/>
  <c r="L208" i="34"/>
  <c r="G209" i="41"/>
  <c r="K244" i="37"/>
  <c r="O244" i="37"/>
  <c r="G244" i="40"/>
  <c r="G245" i="40" s="1"/>
  <c r="O258" i="34"/>
  <c r="O259" i="34" s="1"/>
  <c r="J262" i="35"/>
  <c r="K235" i="38"/>
  <c r="N234" i="38"/>
  <c r="J234" i="38"/>
  <c r="K227" i="36"/>
  <c r="J226" i="36"/>
  <c r="N226" i="36"/>
  <c r="Q208" i="35"/>
  <c r="Q209" i="35" s="1"/>
  <c r="L209" i="35"/>
  <c r="Q214" i="35"/>
  <c r="Q215" i="35" s="1"/>
  <c r="L215" i="35"/>
  <c r="R254" i="35"/>
  <c r="R255" i="35" s="1"/>
  <c r="N255" i="35"/>
  <c r="K221" i="38"/>
  <c r="J220" i="38"/>
  <c r="N220" i="38"/>
  <c r="K256" i="35"/>
  <c r="K257" i="35" s="1"/>
  <c r="O221" i="37"/>
  <c r="Q220" i="40"/>
  <c r="L783" i="31"/>
  <c r="E249" i="38"/>
  <c r="E249" i="36"/>
  <c r="L779" i="31"/>
  <c r="K235" i="37"/>
  <c r="N234" i="37"/>
  <c r="J234" i="37"/>
  <c r="M234" i="40"/>
  <c r="M235" i="40" s="1"/>
  <c r="O227" i="37"/>
  <c r="Q226" i="40"/>
  <c r="O239" i="37"/>
  <c r="Q238" i="40"/>
  <c r="Q239" i="40" s="1"/>
  <c r="N267" i="34"/>
  <c r="Q777" i="31"/>
  <c r="U786" i="31"/>
  <c r="V786" i="31"/>
  <c r="P787" i="31"/>
  <c r="E247" i="38"/>
  <c r="E247" i="36"/>
  <c r="E260" i="39"/>
  <c r="I260" i="39" s="1"/>
  <c r="E260" i="37"/>
  <c r="I260" i="37" s="1"/>
  <c r="G824" i="31"/>
  <c r="R250" i="35"/>
  <c r="R251" i="35" s="1"/>
  <c r="N251" i="35"/>
  <c r="N249" i="35"/>
  <c r="R248" i="35"/>
  <c r="R249" i="35" s="1"/>
  <c r="G215" i="40"/>
  <c r="L243" i="34"/>
  <c r="Q242" i="34"/>
  <c r="Q243" i="34" s="1"/>
  <c r="O258" i="35"/>
  <c r="O259" i="35" s="1"/>
  <c r="U802" i="31"/>
  <c r="P803" i="31"/>
  <c r="V802" i="31"/>
  <c r="V803" i="31" s="1"/>
  <c r="E262" i="39"/>
  <c r="I262" i="39" s="1"/>
  <c r="E262" i="37"/>
  <c r="I262" i="37" s="1"/>
  <c r="G826" i="31"/>
  <c r="E247" i="39"/>
  <c r="E247" i="37"/>
  <c r="O801" i="22"/>
  <c r="Q818" i="31"/>
  <c r="Q819" i="31" s="1"/>
  <c r="P797" i="31"/>
  <c r="V796" i="31"/>
  <c r="V797" i="31" s="1"/>
  <c r="U796" i="31"/>
  <c r="L775" i="31"/>
  <c r="E264" i="36"/>
  <c r="I264" i="36" s="1"/>
  <c r="I265" i="36" s="1"/>
  <c r="E264" i="38"/>
  <c r="I264" i="38" s="1"/>
  <c r="I265" i="38" s="1"/>
  <c r="E264" i="39"/>
  <c r="I264" i="39" s="1"/>
  <c r="E264" i="37"/>
  <c r="I264" i="37" s="1"/>
  <c r="G828" i="31"/>
  <c r="P807" i="31"/>
  <c r="U806" i="31"/>
  <c r="V806" i="31"/>
  <c r="V807" i="31" s="1"/>
  <c r="E256" i="38"/>
  <c r="I256" i="38" s="1"/>
  <c r="I257" i="38" s="1"/>
  <c r="E256" i="36"/>
  <c r="I256" i="36" s="1"/>
  <c r="I257" i="36" s="1"/>
  <c r="K276" i="34"/>
  <c r="K277" i="34" s="1"/>
  <c r="N276" i="34"/>
  <c r="O791" i="22"/>
  <c r="Q808" i="31"/>
  <c r="Q809" i="31" s="1"/>
  <c r="L235" i="34"/>
  <c r="Q234" i="34"/>
  <c r="Q235" i="34" s="1"/>
  <c r="O243" i="37"/>
  <c r="Q242" i="40"/>
  <c r="Q243" i="40" s="1"/>
  <c r="K229" i="38"/>
  <c r="J228" i="38"/>
  <c r="N228" i="38"/>
  <c r="O229" i="37"/>
  <c r="Q228" i="40"/>
  <c r="K250" i="36"/>
  <c r="O250" i="36"/>
  <c r="O251" i="36" s="1"/>
  <c r="O264" i="35"/>
  <c r="O265" i="35" s="1"/>
  <c r="K243" i="39"/>
  <c r="M242" i="41"/>
  <c r="M243" i="41" s="1"/>
  <c r="J242" i="39"/>
  <c r="N242" i="39"/>
  <c r="O235" i="39"/>
  <c r="Q234" i="41"/>
  <c r="Q235" i="41" s="1"/>
  <c r="G219" i="41"/>
  <c r="Q226" i="34"/>
  <c r="Q227" i="34" s="1"/>
  <c r="L227" i="34"/>
  <c r="Q232" i="35"/>
  <c r="Q233" i="35" s="1"/>
  <c r="L233" i="35"/>
  <c r="Q236" i="35"/>
  <c r="Q237" i="35" s="1"/>
  <c r="L237" i="35"/>
  <c r="K213" i="38"/>
  <c r="J212" i="38"/>
  <c r="N212" i="38"/>
  <c r="J245" i="35"/>
  <c r="L244" i="35"/>
  <c r="G223" i="40"/>
  <c r="K211" i="37"/>
  <c r="N210" i="37"/>
  <c r="J210" i="37"/>
  <c r="M210" i="40"/>
  <c r="K231" i="39"/>
  <c r="J230" i="39"/>
  <c r="M230" i="41"/>
  <c r="N230" i="39"/>
  <c r="O217" i="37"/>
  <c r="Q216" i="40"/>
  <c r="J264" i="34"/>
  <c r="K233" i="39"/>
  <c r="J232" i="39"/>
  <c r="M232" i="41"/>
  <c r="M233" i="41" s="1"/>
  <c r="N232" i="39"/>
  <c r="O254" i="37"/>
  <c r="K254" i="37"/>
  <c r="G254" i="40"/>
  <c r="G255" i="40" s="1"/>
  <c r="J247" i="34"/>
  <c r="L246" i="34"/>
  <c r="G250" i="41"/>
  <c r="G251" i="41" s="1"/>
  <c r="O250" i="39"/>
  <c r="K250" i="39"/>
  <c r="K231" i="37"/>
  <c r="N230" i="37"/>
  <c r="J230" i="37"/>
  <c r="M230" i="40"/>
  <c r="O213" i="39"/>
  <c r="Q212" i="41"/>
  <c r="K209" i="39"/>
  <c r="J208" i="39"/>
  <c r="M208" i="41"/>
  <c r="N208" i="39"/>
  <c r="O244" i="39"/>
  <c r="G244" i="41"/>
  <c r="G245" i="41" s="1"/>
  <c r="K244" i="39"/>
  <c r="O246" i="37"/>
  <c r="K246" i="37"/>
  <c r="G246" i="40"/>
  <c r="G247" i="40" s="1"/>
  <c r="Q781" i="31"/>
  <c r="N253" i="34"/>
  <c r="R252" i="34"/>
  <c r="R253" i="34" s="1"/>
  <c r="K229" i="39"/>
  <c r="M228" i="41"/>
  <c r="J228" i="39"/>
  <c r="N228" i="39"/>
  <c r="K221" i="37"/>
  <c r="N220" i="37"/>
  <c r="J220" i="37"/>
  <c r="M220" i="40"/>
  <c r="O804" i="1"/>
  <c r="O805" i="1" s="1"/>
  <c r="J804" i="1"/>
  <c r="J805" i="1" s="1"/>
  <c r="K804" i="1"/>
  <c r="K805" i="1" s="1"/>
  <c r="K812" i="23"/>
  <c r="K813" i="23" s="1"/>
  <c r="O812" i="7"/>
  <c r="O813" i="7" s="1"/>
  <c r="K806" i="23"/>
  <c r="N806" i="23" s="1"/>
  <c r="K804" i="7"/>
  <c r="K805" i="7" s="1"/>
  <c r="K812" i="7"/>
  <c r="K813" i="7" s="1"/>
  <c r="J812" i="7"/>
  <c r="J813" i="7" s="1"/>
  <c r="K802" i="23"/>
  <c r="N802" i="23" s="1"/>
  <c r="J810" i="23"/>
  <c r="J811" i="23" s="1"/>
  <c r="O810" i="24"/>
  <c r="O811" i="24" s="1"/>
  <c r="N804" i="7"/>
  <c r="N805" i="7" s="1"/>
  <c r="J812" i="1"/>
  <c r="J813" i="1" s="1"/>
  <c r="O804" i="24"/>
  <c r="O805" i="24" s="1"/>
  <c r="O808" i="24"/>
  <c r="O809" i="24" s="1"/>
  <c r="J802" i="7"/>
  <c r="J803" i="7" s="1"/>
  <c r="N812" i="7"/>
  <c r="L806" i="23"/>
  <c r="L807" i="23" s="1"/>
  <c r="O812" i="1"/>
  <c r="O813" i="1" s="1"/>
  <c r="K804" i="24"/>
  <c r="K805" i="24" s="1"/>
  <c r="K808" i="24"/>
  <c r="J808" i="24" s="1"/>
  <c r="N806" i="1"/>
  <c r="N807" i="1" s="1"/>
  <c r="O802" i="23"/>
  <c r="O803" i="23" s="1"/>
  <c r="K810" i="23"/>
  <c r="K811" i="23" s="1"/>
  <c r="O804" i="7"/>
  <c r="O805" i="7" s="1"/>
  <c r="O810" i="23"/>
  <c r="O811" i="23" s="1"/>
  <c r="K802" i="1"/>
  <c r="K803" i="1" s="1"/>
  <c r="K802" i="24"/>
  <c r="K803" i="24" s="1"/>
  <c r="N802" i="1"/>
  <c r="N803" i="1" s="1"/>
  <c r="K806" i="1"/>
  <c r="K807" i="1" s="1"/>
  <c r="O802" i="24"/>
  <c r="O803" i="24" s="1"/>
  <c r="N808" i="7"/>
  <c r="N809" i="7" s="1"/>
  <c r="L759" i="1"/>
  <c r="Q758" i="1"/>
  <c r="Q759" i="1" s="1"/>
  <c r="N769" i="22"/>
  <c r="R768" i="22"/>
  <c r="N789" i="21"/>
  <c r="R788" i="21"/>
  <c r="R789" i="21" s="1"/>
  <c r="Q778" i="23"/>
  <c r="Q779" i="23" s="1"/>
  <c r="L779" i="23"/>
  <c r="L783" i="1"/>
  <c r="Q782" i="1"/>
  <c r="Q783" i="1" s="1"/>
  <c r="E805" i="21"/>
  <c r="E816" i="21"/>
  <c r="I816" i="21" s="1"/>
  <c r="I817" i="21" s="1"/>
  <c r="O804" i="21"/>
  <c r="O805" i="21" s="1"/>
  <c r="N777" i="22"/>
  <c r="R776" i="22"/>
  <c r="J771" i="21"/>
  <c r="L770" i="21"/>
  <c r="J757" i="22"/>
  <c r="L756" i="22"/>
  <c r="N774" i="31" s="1"/>
  <c r="R786" i="21"/>
  <c r="R787" i="21" s="1"/>
  <c r="N787" i="21"/>
  <c r="L777" i="24"/>
  <c r="Q776" i="24"/>
  <c r="Q777" i="24" s="1"/>
  <c r="N775" i="21"/>
  <c r="R774" i="21"/>
  <c r="R775" i="21" s="1"/>
  <c r="N767" i="21"/>
  <c r="R766" i="21"/>
  <c r="R767" i="21" s="1"/>
  <c r="J793" i="7"/>
  <c r="L792" i="7"/>
  <c r="R760" i="22"/>
  <c r="N761" i="22"/>
  <c r="E821" i="7"/>
  <c r="E275" i="35" s="1"/>
  <c r="L785" i="1"/>
  <c r="Q784" i="1"/>
  <c r="Q785" i="1" s="1"/>
  <c r="J775" i="22"/>
  <c r="L774" i="22"/>
  <c r="N792" i="31" s="1"/>
  <c r="R794" i="1"/>
  <c r="R795" i="1" s="1"/>
  <c r="N795" i="1"/>
  <c r="L796" i="1"/>
  <c r="J797" i="1"/>
  <c r="J808" i="23"/>
  <c r="J809" i="23" s="1"/>
  <c r="J783" i="21"/>
  <c r="L782" i="21"/>
  <c r="L779" i="24"/>
  <c r="Q778" i="24"/>
  <c r="Q779" i="24" s="1"/>
  <c r="R796" i="24"/>
  <c r="R797" i="24" s="1"/>
  <c r="N797" i="24"/>
  <c r="N789" i="22"/>
  <c r="R788" i="22"/>
  <c r="L773" i="7"/>
  <c r="Q772" i="7"/>
  <c r="Q773" i="7" s="1"/>
  <c r="J804" i="23"/>
  <c r="J805" i="23" s="1"/>
  <c r="J797" i="23"/>
  <c r="L796" i="23"/>
  <c r="O806" i="24"/>
  <c r="O807" i="24" s="1"/>
  <c r="N810" i="1"/>
  <c r="J787" i="22"/>
  <c r="L786" i="22"/>
  <c r="N804" i="31" s="1"/>
  <c r="N805" i="31" s="1"/>
  <c r="L767" i="24"/>
  <c r="Q766" i="24"/>
  <c r="Q767" i="24" s="1"/>
  <c r="L789" i="1"/>
  <c r="Q788" i="1"/>
  <c r="Q789" i="1" s="1"/>
  <c r="E820" i="22"/>
  <c r="I820" i="22" s="1"/>
  <c r="E809" i="22"/>
  <c r="L771" i="7"/>
  <c r="Q770" i="7"/>
  <c r="Q771" i="7" s="1"/>
  <c r="N802" i="7"/>
  <c r="L775" i="7"/>
  <c r="Q774" i="7"/>
  <c r="Q775" i="7" s="1"/>
  <c r="R766" i="22"/>
  <c r="N767" i="22"/>
  <c r="J796" i="21"/>
  <c r="N796" i="21"/>
  <c r="K797" i="21"/>
  <c r="R770" i="21"/>
  <c r="R771" i="21" s="1"/>
  <c r="N771" i="21"/>
  <c r="J804" i="7"/>
  <c r="J802" i="23"/>
  <c r="J803" i="23" s="1"/>
  <c r="L765" i="23"/>
  <c r="Q764" i="23"/>
  <c r="Q765" i="23" s="1"/>
  <c r="Q768" i="24"/>
  <c r="Q769" i="24" s="1"/>
  <c r="L769" i="24"/>
  <c r="K810" i="24"/>
  <c r="J767" i="21"/>
  <c r="L766" i="21"/>
  <c r="J799" i="1"/>
  <c r="L798" i="1"/>
  <c r="O808" i="1"/>
  <c r="O809" i="1" s="1"/>
  <c r="L787" i="24"/>
  <c r="Q786" i="24"/>
  <c r="Q787" i="24" s="1"/>
  <c r="Q756" i="24"/>
  <c r="Q757" i="24" s="1"/>
  <c r="L757" i="24"/>
  <c r="Q788" i="23"/>
  <c r="Q789" i="23" s="1"/>
  <c r="L789" i="23"/>
  <c r="J795" i="1"/>
  <c r="L794" i="1"/>
  <c r="N783" i="21"/>
  <c r="R782" i="21"/>
  <c r="R783" i="21" s="1"/>
  <c r="J771" i="22"/>
  <c r="L770" i="22"/>
  <c r="N788" i="31" s="1"/>
  <c r="E803" i="21"/>
  <c r="E814" i="21"/>
  <c r="I814" i="21" s="1"/>
  <c r="I815" i="21" s="1"/>
  <c r="E817" i="23"/>
  <c r="Q784" i="23"/>
  <c r="Q785" i="23" s="1"/>
  <c r="L785" i="23"/>
  <c r="N797" i="23"/>
  <c r="R796" i="23"/>
  <c r="R797" i="23" s="1"/>
  <c r="L771" i="24"/>
  <c r="Q770" i="24"/>
  <c r="Q771" i="24" s="1"/>
  <c r="E819" i="24"/>
  <c r="J793" i="1"/>
  <c r="L792" i="1"/>
  <c r="Q780" i="23"/>
  <c r="Q781" i="23" s="1"/>
  <c r="L781" i="23"/>
  <c r="N765" i="21"/>
  <c r="R764" i="21"/>
  <c r="R765" i="21" s="1"/>
  <c r="N790" i="22"/>
  <c r="P808" i="31" s="1"/>
  <c r="J790" i="22"/>
  <c r="L808" i="31" s="1"/>
  <c r="L809" i="31" s="1"/>
  <c r="K791" i="22"/>
  <c r="K810" i="7"/>
  <c r="K811" i="7" s="1"/>
  <c r="L755" i="7"/>
  <c r="Q754" i="7"/>
  <c r="Q755" i="7" s="1"/>
  <c r="E815" i="7"/>
  <c r="E269" i="35" s="1"/>
  <c r="K806" i="7"/>
  <c r="K807" i="7" s="1"/>
  <c r="J777" i="22"/>
  <c r="L776" i="22"/>
  <c r="N794" i="31" s="1"/>
  <c r="L781" i="24"/>
  <c r="Q780" i="24"/>
  <c r="Q781" i="24" s="1"/>
  <c r="L783" i="24"/>
  <c r="Q782" i="24"/>
  <c r="Q783" i="24" s="1"/>
  <c r="E821" i="1"/>
  <c r="E275" i="34" s="1"/>
  <c r="J773" i="21"/>
  <c r="L772" i="21"/>
  <c r="Q760" i="24"/>
  <c r="Q761" i="24" s="1"/>
  <c r="L761" i="24"/>
  <c r="J773" i="22"/>
  <c r="L772" i="22"/>
  <c r="N790" i="31" s="1"/>
  <c r="L771" i="23"/>
  <c r="Q770" i="23"/>
  <c r="Q771" i="23" s="1"/>
  <c r="J795" i="23"/>
  <c r="L794" i="23"/>
  <c r="L771" i="1"/>
  <c r="Q770" i="1"/>
  <c r="Q771" i="1" s="1"/>
  <c r="L777" i="7"/>
  <c r="Q776" i="7"/>
  <c r="Q777" i="7" s="1"/>
  <c r="J759" i="21"/>
  <c r="L758" i="21"/>
  <c r="N792" i="22"/>
  <c r="P810" i="31" s="1"/>
  <c r="K793" i="22"/>
  <c r="J792" i="22"/>
  <c r="L810" i="31" s="1"/>
  <c r="L811" i="31" s="1"/>
  <c r="L779" i="1"/>
  <c r="Q778" i="1"/>
  <c r="Q779" i="1" s="1"/>
  <c r="Q774" i="23"/>
  <c r="Q775" i="23" s="1"/>
  <c r="L775" i="23"/>
  <c r="N773" i="22"/>
  <c r="R772" i="22"/>
  <c r="E811" i="22"/>
  <c r="E822" i="22"/>
  <c r="I822" i="22" s="1"/>
  <c r="E823" i="1"/>
  <c r="E277" i="34" s="1"/>
  <c r="L763" i="1"/>
  <c r="Q762" i="1"/>
  <c r="Q763" i="1" s="1"/>
  <c r="J769" i="21"/>
  <c r="L768" i="21"/>
  <c r="J761" i="21"/>
  <c r="L760" i="21"/>
  <c r="R758" i="21"/>
  <c r="R759" i="21" s="1"/>
  <c r="N759" i="21"/>
  <c r="J757" i="21"/>
  <c r="L756" i="21"/>
  <c r="K812" i="24"/>
  <c r="J812" i="23"/>
  <c r="N799" i="23"/>
  <c r="R798" i="23"/>
  <c r="R799" i="23" s="1"/>
  <c r="N795" i="7"/>
  <c r="R794" i="7"/>
  <c r="R795" i="7" s="1"/>
  <c r="R784" i="22"/>
  <c r="N785" i="22"/>
  <c r="J799" i="7"/>
  <c r="L798" i="7"/>
  <c r="O806" i="23"/>
  <c r="O807" i="23" s="1"/>
  <c r="Q768" i="1"/>
  <c r="Q769" i="1" s="1"/>
  <c r="L769" i="1"/>
  <c r="N812" i="1"/>
  <c r="Q758" i="23"/>
  <c r="Q759" i="23" s="1"/>
  <c r="L759" i="23"/>
  <c r="N795" i="24"/>
  <c r="R794" i="24"/>
  <c r="R795" i="24" s="1"/>
  <c r="L773" i="24"/>
  <c r="Q772" i="24"/>
  <c r="Q773" i="24" s="1"/>
  <c r="L781" i="1"/>
  <c r="Q780" i="1"/>
  <c r="Q781" i="1" s="1"/>
  <c r="L808" i="1"/>
  <c r="K808" i="7"/>
  <c r="K809" i="7" s="1"/>
  <c r="N777" i="21"/>
  <c r="R776" i="21"/>
  <c r="R777" i="21" s="1"/>
  <c r="N783" i="22"/>
  <c r="R782" i="22"/>
  <c r="K799" i="21"/>
  <c r="N798" i="21"/>
  <c r="J798" i="21"/>
  <c r="J793" i="23"/>
  <c r="L792" i="23"/>
  <c r="N793" i="24"/>
  <c r="R792" i="24"/>
  <c r="R793" i="24" s="1"/>
  <c r="L757" i="1"/>
  <c r="Q756" i="1"/>
  <c r="Q757" i="1" s="1"/>
  <c r="Q760" i="7"/>
  <c r="Q761" i="7" s="1"/>
  <c r="L761" i="7"/>
  <c r="R754" i="22"/>
  <c r="N755" i="22"/>
  <c r="J801" i="24"/>
  <c r="L800" i="24"/>
  <c r="R778" i="21"/>
  <c r="R779" i="21" s="1"/>
  <c r="N779" i="21"/>
  <c r="N763" i="22"/>
  <c r="R762" i="22"/>
  <c r="N769" i="21"/>
  <c r="R768" i="21"/>
  <c r="R769" i="21" s="1"/>
  <c r="Q772" i="23"/>
  <c r="Q773" i="23" s="1"/>
  <c r="L773" i="23"/>
  <c r="L765" i="1"/>
  <c r="Q764" i="1"/>
  <c r="Q765" i="1" s="1"/>
  <c r="R790" i="1"/>
  <c r="R791" i="1" s="1"/>
  <c r="N791" i="1"/>
  <c r="E820" i="21"/>
  <c r="I820" i="21" s="1"/>
  <c r="I821" i="21" s="1"/>
  <c r="E809" i="21"/>
  <c r="O808" i="21"/>
  <c r="O809" i="21" s="1"/>
  <c r="J801" i="23"/>
  <c r="L800" i="23"/>
  <c r="K810" i="1"/>
  <c r="K811" i="1" s="1"/>
  <c r="N787" i="22"/>
  <c r="R786" i="22"/>
  <c r="Q760" i="1"/>
  <c r="Q761" i="1" s="1"/>
  <c r="L761" i="1"/>
  <c r="N796" i="22"/>
  <c r="P814" i="31" s="1"/>
  <c r="K797" i="22"/>
  <c r="J796" i="22"/>
  <c r="L814" i="31" s="1"/>
  <c r="L815" i="31" s="1"/>
  <c r="J799" i="24"/>
  <c r="L798" i="24"/>
  <c r="L763" i="23"/>
  <c r="Q762" i="23"/>
  <c r="Q763" i="23" s="1"/>
  <c r="N773" i="21"/>
  <c r="R772" i="21"/>
  <c r="R773" i="21" s="1"/>
  <c r="N795" i="23"/>
  <c r="R794" i="23"/>
  <c r="R795" i="23" s="1"/>
  <c r="J791" i="1"/>
  <c r="L790" i="1"/>
  <c r="N801" i="1"/>
  <c r="R800" i="1"/>
  <c r="R801" i="1" s="1"/>
  <c r="E825" i="24"/>
  <c r="E816" i="22"/>
  <c r="I816" i="22" s="1"/>
  <c r="E805" i="22"/>
  <c r="J799" i="23"/>
  <c r="L798" i="23"/>
  <c r="N792" i="21"/>
  <c r="J792" i="21"/>
  <c r="K793" i="21"/>
  <c r="E813" i="21"/>
  <c r="E824" i="21"/>
  <c r="I824" i="21" s="1"/>
  <c r="I825" i="21" s="1"/>
  <c r="J785" i="22"/>
  <c r="L784" i="22"/>
  <c r="N802" i="31" s="1"/>
  <c r="N803" i="31" s="1"/>
  <c r="E818" i="21"/>
  <c r="I818" i="21" s="1"/>
  <c r="I819" i="21" s="1"/>
  <c r="O806" i="21"/>
  <c r="O807" i="21" s="1"/>
  <c r="E807" i="21"/>
  <c r="N799" i="7"/>
  <c r="R798" i="7"/>
  <c r="R799" i="7" s="1"/>
  <c r="N799" i="24"/>
  <c r="R798" i="24"/>
  <c r="R799" i="24" s="1"/>
  <c r="K818" i="23"/>
  <c r="E819" i="23"/>
  <c r="E817" i="7"/>
  <c r="E271" i="35" s="1"/>
  <c r="K814" i="23"/>
  <c r="E815" i="23"/>
  <c r="L773" i="1"/>
  <c r="Q772" i="1"/>
  <c r="Q773" i="1" s="1"/>
  <c r="Q760" i="23"/>
  <c r="Q761" i="23" s="1"/>
  <c r="L761" i="23"/>
  <c r="Q754" i="24"/>
  <c r="Q755" i="24" s="1"/>
  <c r="L755" i="24"/>
  <c r="Q758" i="7"/>
  <c r="Q759" i="7" s="1"/>
  <c r="L759" i="7"/>
  <c r="E815" i="1"/>
  <c r="E269" i="34" s="1"/>
  <c r="E823" i="24"/>
  <c r="E823" i="23"/>
  <c r="E821" i="24"/>
  <c r="R762" i="21"/>
  <c r="R763" i="21" s="1"/>
  <c r="N763" i="21"/>
  <c r="J777" i="21"/>
  <c r="L776" i="21"/>
  <c r="J755" i="21"/>
  <c r="L754" i="21"/>
  <c r="J797" i="7"/>
  <c r="L796" i="7"/>
  <c r="K808" i="23"/>
  <c r="E807" i="22"/>
  <c r="E818" i="22"/>
  <c r="I818" i="22" s="1"/>
  <c r="Q776" i="23"/>
  <c r="Q777" i="23" s="1"/>
  <c r="L777" i="23"/>
  <c r="J755" i="22"/>
  <c r="L754" i="22"/>
  <c r="R800" i="24"/>
  <c r="R801" i="24" s="1"/>
  <c r="N801" i="24"/>
  <c r="L787" i="7"/>
  <c r="Q786" i="7"/>
  <c r="Q787" i="7" s="1"/>
  <c r="Q762" i="24"/>
  <c r="Q763" i="24" s="1"/>
  <c r="L763" i="24"/>
  <c r="L767" i="23"/>
  <c r="Q766" i="23"/>
  <c r="Q767" i="23" s="1"/>
  <c r="J801" i="7"/>
  <c r="L800" i="7"/>
  <c r="Q788" i="7"/>
  <c r="Q789" i="7" s="1"/>
  <c r="L789" i="7"/>
  <c r="N761" i="21"/>
  <c r="R760" i="21"/>
  <c r="R761" i="21" s="1"/>
  <c r="L790" i="23"/>
  <c r="J791" i="23"/>
  <c r="N757" i="21"/>
  <c r="R756" i="21"/>
  <c r="R757" i="21" s="1"/>
  <c r="N802" i="24"/>
  <c r="J802" i="24"/>
  <c r="J803" i="24" s="1"/>
  <c r="L763" i="7"/>
  <c r="Q762" i="7"/>
  <c r="Q763" i="7" s="1"/>
  <c r="J793" i="24"/>
  <c r="L792" i="24"/>
  <c r="J820" i="23"/>
  <c r="J821" i="23" s="1"/>
  <c r="E821" i="23"/>
  <c r="K799" i="22"/>
  <c r="N798" i="22"/>
  <c r="P816" i="31" s="1"/>
  <c r="J798" i="22"/>
  <c r="L816" i="31" s="1"/>
  <c r="L817" i="31" s="1"/>
  <c r="J789" i="22"/>
  <c r="L788" i="22"/>
  <c r="N806" i="31" s="1"/>
  <c r="N807" i="31" s="1"/>
  <c r="E819" i="7"/>
  <c r="E273" i="35" s="1"/>
  <c r="N804" i="24"/>
  <c r="J804" i="24"/>
  <c r="L777" i="1"/>
  <c r="Q776" i="1"/>
  <c r="Q777" i="1" s="1"/>
  <c r="E817" i="1"/>
  <c r="E271" i="34" s="1"/>
  <c r="L781" i="7"/>
  <c r="Q780" i="7"/>
  <c r="Q781" i="7" s="1"/>
  <c r="J779" i="21"/>
  <c r="L778" i="21"/>
  <c r="Q784" i="7"/>
  <c r="Q785" i="7" s="1"/>
  <c r="L785" i="7"/>
  <c r="L800" i="1"/>
  <c r="J801" i="1"/>
  <c r="R784" i="21"/>
  <c r="R785" i="21" s="1"/>
  <c r="N785" i="21"/>
  <c r="Q782" i="23"/>
  <c r="Q783" i="23" s="1"/>
  <c r="L783" i="23"/>
  <c r="O812" i="23"/>
  <c r="O813" i="23" s="1"/>
  <c r="Q784" i="24"/>
  <c r="Q785" i="24" s="1"/>
  <c r="L785" i="24"/>
  <c r="J769" i="22"/>
  <c r="L768" i="22"/>
  <c r="N786" i="31" s="1"/>
  <c r="N765" i="22"/>
  <c r="R764" i="22"/>
  <c r="O812" i="24"/>
  <c r="O813" i="24" s="1"/>
  <c r="E825" i="23"/>
  <c r="J824" i="23"/>
  <c r="J825" i="23" s="1"/>
  <c r="K802" i="7"/>
  <c r="K803" i="7" s="1"/>
  <c r="J806" i="7"/>
  <c r="J807" i="7" s="1"/>
  <c r="J795" i="7"/>
  <c r="L794" i="7"/>
  <c r="E824" i="22"/>
  <c r="I824" i="22" s="1"/>
  <c r="E813" i="22"/>
  <c r="J779" i="22"/>
  <c r="L778" i="22"/>
  <c r="N796" i="31" s="1"/>
  <c r="N797" i="31" s="1"/>
  <c r="N781" i="22"/>
  <c r="R780" i="22"/>
  <c r="N757" i="22"/>
  <c r="R756" i="22"/>
  <c r="J791" i="7"/>
  <c r="L790" i="7"/>
  <c r="L767" i="7"/>
  <c r="Q766" i="7"/>
  <c r="Q767" i="7" s="1"/>
  <c r="E817" i="24"/>
  <c r="E815" i="24"/>
  <c r="J802" i="1"/>
  <c r="F803" i="1"/>
  <c r="J781" i="21"/>
  <c r="L780" i="21"/>
  <c r="J763" i="21"/>
  <c r="L762" i="21"/>
  <c r="J795" i="24"/>
  <c r="L794" i="24"/>
  <c r="J761" i="22"/>
  <c r="L760" i="22"/>
  <c r="N778" i="31" s="1"/>
  <c r="L787" i="1"/>
  <c r="Q786" i="1"/>
  <c r="Q787" i="1" s="1"/>
  <c r="N808" i="1"/>
  <c r="J808" i="7"/>
  <c r="N775" i="22"/>
  <c r="R774" i="22"/>
  <c r="E822" i="21"/>
  <c r="I822" i="21" s="1"/>
  <c r="I823" i="21" s="1"/>
  <c r="E811" i="21"/>
  <c r="R754" i="21"/>
  <c r="R755" i="21" s="1"/>
  <c r="N755" i="21"/>
  <c r="N793" i="23"/>
  <c r="R792" i="23"/>
  <c r="R793" i="23" s="1"/>
  <c r="R796" i="7"/>
  <c r="R797" i="7" s="1"/>
  <c r="N797" i="7"/>
  <c r="J794" i="22"/>
  <c r="L812" i="31" s="1"/>
  <c r="L813" i="31" s="1"/>
  <c r="K795" i="22"/>
  <c r="N794" i="22"/>
  <c r="P812" i="31" s="1"/>
  <c r="L775" i="1"/>
  <c r="Q774" i="1"/>
  <c r="Q775" i="1" s="1"/>
  <c r="O804" i="23"/>
  <c r="O805" i="23" s="1"/>
  <c r="J759" i="22"/>
  <c r="L758" i="22"/>
  <c r="N776" i="31" s="1"/>
  <c r="Q768" i="23"/>
  <c r="Q769" i="23" s="1"/>
  <c r="L769" i="23"/>
  <c r="L810" i="1"/>
  <c r="O818" i="1"/>
  <c r="O819" i="1" s="1"/>
  <c r="E819" i="1"/>
  <c r="E273" i="34" s="1"/>
  <c r="L765" i="7"/>
  <c r="Q764" i="7"/>
  <c r="Q765" i="7" s="1"/>
  <c r="J763" i="22"/>
  <c r="L762" i="22"/>
  <c r="N780" i="31" s="1"/>
  <c r="R800" i="7"/>
  <c r="R801" i="7" s="1"/>
  <c r="N801" i="7"/>
  <c r="Q768" i="7"/>
  <c r="Q769" i="7" s="1"/>
  <c r="L769" i="7"/>
  <c r="J810" i="7"/>
  <c r="J811" i="7" s="1"/>
  <c r="N791" i="24"/>
  <c r="R790" i="24"/>
  <c r="R791" i="24" s="1"/>
  <c r="L775" i="24"/>
  <c r="Q774" i="24"/>
  <c r="Q775" i="24" s="1"/>
  <c r="N791" i="23"/>
  <c r="R790" i="23"/>
  <c r="R791" i="23" s="1"/>
  <c r="R754" i="1"/>
  <c r="R755" i="1" s="1"/>
  <c r="N755" i="1"/>
  <c r="L765" i="24"/>
  <c r="Q764" i="24"/>
  <c r="Q765" i="24" s="1"/>
  <c r="J785" i="21"/>
  <c r="L784" i="21"/>
  <c r="K795" i="21"/>
  <c r="N794" i="21"/>
  <c r="J794" i="21"/>
  <c r="N801" i="23"/>
  <c r="R800" i="23"/>
  <c r="R801" i="23" s="1"/>
  <c r="L757" i="23"/>
  <c r="Q756" i="23"/>
  <c r="Q757" i="23" s="1"/>
  <c r="E825" i="1"/>
  <c r="E279" i="34" s="1"/>
  <c r="N799" i="1"/>
  <c r="R798" i="1"/>
  <c r="R799" i="1" s="1"/>
  <c r="J783" i="22"/>
  <c r="L782" i="22"/>
  <c r="N800" i="31" s="1"/>
  <c r="N801" i="31" s="1"/>
  <c r="L767" i="1"/>
  <c r="Q766" i="1"/>
  <c r="Q767" i="1" s="1"/>
  <c r="K822" i="7"/>
  <c r="K823" i="7" s="1"/>
  <c r="E823" i="7"/>
  <c r="E277" i="35" s="1"/>
  <c r="J789" i="21"/>
  <c r="L788" i="21"/>
  <c r="J765" i="22"/>
  <c r="L764" i="22"/>
  <c r="N782" i="31" s="1"/>
  <c r="N806" i="7"/>
  <c r="E825" i="7"/>
  <c r="E279" i="35" s="1"/>
  <c r="J767" i="22"/>
  <c r="L766" i="22"/>
  <c r="N784" i="31" s="1"/>
  <c r="K801" i="22"/>
  <c r="N800" i="22"/>
  <c r="P818" i="31" s="1"/>
  <c r="J800" i="22"/>
  <c r="L818" i="31" s="1"/>
  <c r="L819" i="31" s="1"/>
  <c r="N800" i="21"/>
  <c r="J800" i="21"/>
  <c r="K801" i="21"/>
  <c r="R778" i="22"/>
  <c r="N779" i="22"/>
  <c r="J781" i="22"/>
  <c r="L780" i="22"/>
  <c r="N798" i="31" s="1"/>
  <c r="N799" i="31" s="1"/>
  <c r="J787" i="21"/>
  <c r="L786" i="21"/>
  <c r="R790" i="7"/>
  <c r="R791" i="7" s="1"/>
  <c r="N791" i="7"/>
  <c r="Q754" i="23"/>
  <c r="Q755" i="23" s="1"/>
  <c r="L755" i="23"/>
  <c r="Q782" i="7"/>
  <c r="Q783" i="7" s="1"/>
  <c r="L783" i="7"/>
  <c r="J775" i="21"/>
  <c r="L774" i="21"/>
  <c r="N781" i="21"/>
  <c r="R780" i="21"/>
  <c r="R781" i="21" s="1"/>
  <c r="N793" i="7"/>
  <c r="R792" i="7"/>
  <c r="R793" i="7" s="1"/>
  <c r="K808" i="1"/>
  <c r="K809" i="1" s="1"/>
  <c r="O808" i="7"/>
  <c r="O809" i="7" s="1"/>
  <c r="L789" i="24"/>
  <c r="Q788" i="24"/>
  <c r="Q789" i="24" s="1"/>
  <c r="N797" i="1"/>
  <c r="R796" i="1"/>
  <c r="R797" i="1" s="1"/>
  <c r="O808" i="23"/>
  <c r="O809" i="23" s="1"/>
  <c r="R770" i="22"/>
  <c r="N771" i="22"/>
  <c r="J797" i="24"/>
  <c r="L796" i="24"/>
  <c r="N804" i="1"/>
  <c r="N790" i="21"/>
  <c r="J790" i="21"/>
  <c r="K791" i="21"/>
  <c r="K804" i="23"/>
  <c r="R758" i="22"/>
  <c r="N759" i="22"/>
  <c r="K806" i="24"/>
  <c r="O810" i="1"/>
  <c r="O811" i="1" s="1"/>
  <c r="L757" i="7"/>
  <c r="Q756" i="7"/>
  <c r="Q757" i="7" s="1"/>
  <c r="J806" i="1"/>
  <c r="N793" i="1"/>
  <c r="R792" i="1"/>
  <c r="R793" i="1" s="1"/>
  <c r="L787" i="23"/>
  <c r="Q786" i="23"/>
  <c r="Q787" i="23" s="1"/>
  <c r="J765" i="21"/>
  <c r="L764" i="21"/>
  <c r="E803" i="22"/>
  <c r="E814" i="22"/>
  <c r="I814" i="22" s="1"/>
  <c r="O810" i="7"/>
  <c r="O811" i="7" s="1"/>
  <c r="J791" i="24"/>
  <c r="L790" i="24"/>
  <c r="Q778" i="7"/>
  <c r="Q779" i="7" s="1"/>
  <c r="L779" i="7"/>
  <c r="N810" i="7"/>
  <c r="L759" i="24"/>
  <c r="Q758" i="24"/>
  <c r="Q759" i="24" s="1"/>
  <c r="J755" i="1"/>
  <c r="L754" i="1"/>
  <c r="G825" i="31" l="1"/>
  <c r="G18" i="42"/>
  <c r="G19" i="42" s="1"/>
  <c r="G827" i="31"/>
  <c r="G20" i="42"/>
  <c r="G21" i="42" s="1"/>
  <c r="G821" i="31"/>
  <c r="G14" i="42"/>
  <c r="G15" i="42" s="1"/>
  <c r="K821" i="31"/>
  <c r="K14" i="42"/>
  <c r="K15" i="42" s="1"/>
  <c r="K829" i="31"/>
  <c r="K22" i="42"/>
  <c r="K23" i="42" s="1"/>
  <c r="K825" i="31"/>
  <c r="K18" i="42"/>
  <c r="K19" i="42" s="1"/>
  <c r="K831" i="31"/>
  <c r="K24" i="42"/>
  <c r="K25" i="42" s="1"/>
  <c r="K827" i="31"/>
  <c r="K20" i="42"/>
  <c r="K21" i="42" s="1"/>
  <c r="K823" i="31"/>
  <c r="K16" i="42"/>
  <c r="K17" i="42" s="1"/>
  <c r="G831" i="31"/>
  <c r="G24" i="42"/>
  <c r="G25" i="42" s="1"/>
  <c r="G829" i="31"/>
  <c r="G22" i="42"/>
  <c r="G23" i="42" s="1"/>
  <c r="G823" i="31"/>
  <c r="G16" i="42"/>
  <c r="G17" i="42" s="1"/>
  <c r="N772" i="31"/>
  <c r="R266" i="34"/>
  <c r="R267" i="34" s="1"/>
  <c r="L258" i="34"/>
  <c r="K814" i="7"/>
  <c r="K815" i="7" s="1"/>
  <c r="I267" i="37"/>
  <c r="K266" i="40"/>
  <c r="I267" i="39"/>
  <c r="K266" i="41"/>
  <c r="N812" i="23"/>
  <c r="I821" i="22"/>
  <c r="K838" i="31"/>
  <c r="K820" i="7"/>
  <c r="K821" i="7" s="1"/>
  <c r="I263" i="39"/>
  <c r="K262" i="41"/>
  <c r="I261" i="39"/>
  <c r="K260" i="41"/>
  <c r="I259" i="37"/>
  <c r="K258" i="40"/>
  <c r="I261" i="37"/>
  <c r="K260" i="40"/>
  <c r="I815" i="22"/>
  <c r="K832" i="31"/>
  <c r="I825" i="22"/>
  <c r="K842" i="31"/>
  <c r="I265" i="37"/>
  <c r="K264" i="40"/>
  <c r="I257" i="37"/>
  <c r="K256" i="40"/>
  <c r="I259" i="39"/>
  <c r="K258" i="41"/>
  <c r="I817" i="22"/>
  <c r="K834" i="31"/>
  <c r="I265" i="39"/>
  <c r="K264" i="41"/>
  <c r="I257" i="39"/>
  <c r="K256" i="41"/>
  <c r="K820" i="1"/>
  <c r="K821" i="1" s="1"/>
  <c r="J267" i="34"/>
  <c r="I819" i="22"/>
  <c r="K836" i="31"/>
  <c r="I823" i="22"/>
  <c r="K840" i="31"/>
  <c r="I263" i="37"/>
  <c r="K262" i="40"/>
  <c r="L802" i="23"/>
  <c r="N263" i="35"/>
  <c r="O276" i="35"/>
  <c r="O277" i="35" s="1"/>
  <c r="K276" i="35"/>
  <c r="K277" i="35" s="1"/>
  <c r="N274" i="34"/>
  <c r="O278" i="35"/>
  <c r="O279" i="35" s="1"/>
  <c r="K278" i="35"/>
  <c r="K279" i="35" s="1"/>
  <c r="N270" i="35"/>
  <c r="N271" i="35" s="1"/>
  <c r="N278" i="35"/>
  <c r="N279" i="35" s="1"/>
  <c r="L810" i="23"/>
  <c r="L811" i="23" s="1"/>
  <c r="J261" i="34"/>
  <c r="N268" i="34"/>
  <c r="R268" i="34" s="1"/>
  <c r="R269" i="34" s="1"/>
  <c r="J272" i="34"/>
  <c r="L272" i="34" s="1"/>
  <c r="O276" i="34"/>
  <c r="O277" i="34" s="1"/>
  <c r="K272" i="34"/>
  <c r="K273" i="34" s="1"/>
  <c r="N270" i="34"/>
  <c r="K272" i="35"/>
  <c r="K273" i="35" s="1"/>
  <c r="J274" i="34"/>
  <c r="L274" i="34" s="1"/>
  <c r="J268" i="34"/>
  <c r="J269" i="34" s="1"/>
  <c r="J272" i="35"/>
  <c r="J273" i="35" s="1"/>
  <c r="K268" i="34"/>
  <c r="K269" i="34" s="1"/>
  <c r="O268" i="35"/>
  <c r="O269" i="35" s="1"/>
  <c r="O272" i="34"/>
  <c r="O273" i="34" s="1"/>
  <c r="O274" i="34"/>
  <c r="O275" i="34" s="1"/>
  <c r="K268" i="35"/>
  <c r="K269" i="35" s="1"/>
  <c r="N276" i="35"/>
  <c r="N272" i="34"/>
  <c r="N273" i="34" s="1"/>
  <c r="K274" i="35"/>
  <c r="K275" i="35" s="1"/>
  <c r="J278" i="35"/>
  <c r="J221" i="37"/>
  <c r="L220" i="40"/>
  <c r="L220" i="37"/>
  <c r="P242" i="41"/>
  <c r="R242" i="39"/>
  <c r="N243" i="39"/>
  <c r="M215" i="40"/>
  <c r="R238" i="38"/>
  <c r="R239" i="38" s="1"/>
  <c r="N239" i="38"/>
  <c r="G266" i="40"/>
  <c r="N783" i="31"/>
  <c r="N781" i="31"/>
  <c r="E265" i="38"/>
  <c r="E265" i="36"/>
  <c r="N779" i="31"/>
  <c r="H830" i="31"/>
  <c r="E261" i="38"/>
  <c r="E261" i="36"/>
  <c r="R783" i="22"/>
  <c r="T800" i="31"/>
  <c r="T801" i="31" s="1"/>
  <c r="N791" i="31"/>
  <c r="U808" i="31"/>
  <c r="V808" i="31"/>
  <c r="V809" i="31" s="1"/>
  <c r="P809" i="31"/>
  <c r="R777" i="22"/>
  <c r="T794" i="31"/>
  <c r="M221" i="40"/>
  <c r="N244" i="39"/>
  <c r="M244" i="41"/>
  <c r="M245" i="41" s="1"/>
  <c r="K245" i="39"/>
  <c r="J244" i="39"/>
  <c r="J209" i="39"/>
  <c r="L208" i="41"/>
  <c r="L208" i="39"/>
  <c r="O255" i="37"/>
  <c r="Q254" i="40"/>
  <c r="Q255" i="40" s="1"/>
  <c r="P230" i="41"/>
  <c r="R230" i="39"/>
  <c r="N231" i="39"/>
  <c r="N250" i="36"/>
  <c r="J250" i="36"/>
  <c r="K251" i="36"/>
  <c r="G264" i="41"/>
  <c r="O264" i="39"/>
  <c r="L259" i="34"/>
  <c r="Q258" i="34"/>
  <c r="Q259" i="34" s="1"/>
  <c r="R220" i="38"/>
  <c r="R221" i="38" s="1"/>
  <c r="N221" i="38"/>
  <c r="J219" i="38"/>
  <c r="L218" i="38"/>
  <c r="J223" i="38"/>
  <c r="L222" i="38"/>
  <c r="P214" i="41"/>
  <c r="N215" i="39"/>
  <c r="R214" i="39"/>
  <c r="J237" i="39"/>
  <c r="L236" i="41"/>
  <c r="L237" i="41" s="1"/>
  <c r="L236" i="39"/>
  <c r="L249" i="35"/>
  <c r="Q248" i="35"/>
  <c r="Q249" i="35" s="1"/>
  <c r="V773" i="31"/>
  <c r="J237" i="38"/>
  <c r="L236" i="38"/>
  <c r="N217" i="36"/>
  <c r="R216" i="36"/>
  <c r="R217" i="36" s="1"/>
  <c r="N209" i="37"/>
  <c r="R208" i="37"/>
  <c r="P208" i="40"/>
  <c r="Q213" i="40"/>
  <c r="U775" i="31"/>
  <c r="A774" i="31"/>
  <c r="J209" i="36"/>
  <c r="L208" i="36"/>
  <c r="O274" i="35"/>
  <c r="O275" i="35" s="1"/>
  <c r="J239" i="39"/>
  <c r="L238" i="41"/>
  <c r="L239" i="41" s="1"/>
  <c r="L238" i="39"/>
  <c r="J237" i="37"/>
  <c r="L236" i="40"/>
  <c r="L237" i="40" s="1"/>
  <c r="L236" i="37"/>
  <c r="U789" i="31"/>
  <c r="A788" i="31"/>
  <c r="Q221" i="41"/>
  <c r="J239" i="38"/>
  <c r="L238" i="38"/>
  <c r="R230" i="38"/>
  <c r="R231" i="38" s="1"/>
  <c r="N231" i="38"/>
  <c r="J219" i="37"/>
  <c r="L218" i="40"/>
  <c r="L218" i="37"/>
  <c r="J246" i="39"/>
  <c r="M246" i="41"/>
  <c r="M247" i="41" s="1"/>
  <c r="N246" i="39"/>
  <c r="K247" i="39"/>
  <c r="K255" i="39"/>
  <c r="N254" i="39"/>
  <c r="M254" i="41"/>
  <c r="M255" i="41" s="1"/>
  <c r="J254" i="39"/>
  <c r="M217" i="40"/>
  <c r="R232" i="38"/>
  <c r="R233" i="38" s="1"/>
  <c r="N233" i="38"/>
  <c r="Q211" i="40"/>
  <c r="N227" i="37"/>
  <c r="R226" i="37"/>
  <c r="P226" i="40"/>
  <c r="U783" i="31"/>
  <c r="A782" i="31"/>
  <c r="R220" i="36"/>
  <c r="R221" i="36" s="1"/>
  <c r="N221" i="36"/>
  <c r="K270" i="34"/>
  <c r="K271" i="34" s="1"/>
  <c r="M223" i="40"/>
  <c r="U814" i="31"/>
  <c r="V814" i="31"/>
  <c r="V815" i="31" s="1"/>
  <c r="P815" i="31"/>
  <c r="M231" i="41"/>
  <c r="V787" i="31"/>
  <c r="R226" i="36"/>
  <c r="R227" i="36" s="1"/>
  <c r="N227" i="36"/>
  <c r="M215" i="41"/>
  <c r="N229" i="36"/>
  <c r="R228" i="36"/>
  <c r="R229" i="36" s="1"/>
  <c r="V785" i="31"/>
  <c r="Q231" i="40"/>
  <c r="J223" i="37"/>
  <c r="L222" i="40"/>
  <c r="L222" i="37"/>
  <c r="H820" i="31"/>
  <c r="R771" i="22"/>
  <c r="T788" i="31"/>
  <c r="R775" i="22"/>
  <c r="T792" i="31"/>
  <c r="R757" i="22"/>
  <c r="T774" i="31"/>
  <c r="E278" i="39"/>
  <c r="I278" i="39" s="1"/>
  <c r="E278" i="37"/>
  <c r="I278" i="37" s="1"/>
  <c r="G842" i="31"/>
  <c r="R765" i="22"/>
  <c r="T782" i="31"/>
  <c r="E272" i="39"/>
  <c r="I272" i="39" s="1"/>
  <c r="E272" i="37"/>
  <c r="I272" i="37" s="1"/>
  <c r="G836" i="31"/>
  <c r="E272" i="36"/>
  <c r="I272" i="36" s="1"/>
  <c r="I273" i="36" s="1"/>
  <c r="E272" i="38"/>
  <c r="I272" i="38" s="1"/>
  <c r="I273" i="38" s="1"/>
  <c r="E276" i="39"/>
  <c r="I276" i="39" s="1"/>
  <c r="E276" i="37"/>
  <c r="I276" i="37" s="1"/>
  <c r="G840" i="31"/>
  <c r="E268" i="38"/>
  <c r="I268" i="38" s="1"/>
  <c r="I269" i="38" s="1"/>
  <c r="E268" i="36"/>
  <c r="I268" i="36" s="1"/>
  <c r="I269" i="36" s="1"/>
  <c r="N793" i="31"/>
  <c r="R220" i="37"/>
  <c r="N221" i="37"/>
  <c r="P220" i="40"/>
  <c r="Q213" i="41"/>
  <c r="O251" i="39"/>
  <c r="Q250" i="41"/>
  <c r="Q251" i="41" s="1"/>
  <c r="J231" i="39"/>
  <c r="L230" i="41"/>
  <c r="L230" i="39"/>
  <c r="Q244" i="35"/>
  <c r="Q245" i="35" s="1"/>
  <c r="L245" i="35"/>
  <c r="J243" i="39"/>
  <c r="L242" i="41"/>
  <c r="L243" i="41" s="1"/>
  <c r="L242" i="39"/>
  <c r="K264" i="36"/>
  <c r="U787" i="31"/>
  <c r="A786" i="31"/>
  <c r="J227" i="36"/>
  <c r="L226" i="36"/>
  <c r="J221" i="39"/>
  <c r="L220" i="41"/>
  <c r="L220" i="39"/>
  <c r="J215" i="39"/>
  <c r="L214" i="41"/>
  <c r="L214" i="39"/>
  <c r="J243" i="37"/>
  <c r="L242" i="40"/>
  <c r="L243" i="40" s="1"/>
  <c r="L242" i="37"/>
  <c r="J273" i="34"/>
  <c r="J225" i="36"/>
  <c r="L224" i="36"/>
  <c r="Q231" i="41"/>
  <c r="L256" i="34"/>
  <c r="J257" i="34"/>
  <c r="J233" i="37"/>
  <c r="L232" i="40"/>
  <c r="L233" i="40" s="1"/>
  <c r="L232" i="37"/>
  <c r="J229" i="36"/>
  <c r="L228" i="36"/>
  <c r="N261" i="35"/>
  <c r="R260" i="35"/>
  <c r="R261" i="35" s="1"/>
  <c r="V775" i="31"/>
  <c r="O270" i="35"/>
  <c r="O271" i="35" s="1"/>
  <c r="J274" i="35"/>
  <c r="P234" i="41"/>
  <c r="R234" i="39"/>
  <c r="N235" i="39"/>
  <c r="N244" i="36"/>
  <c r="J244" i="36"/>
  <c r="K245" i="36"/>
  <c r="L240" i="38"/>
  <c r="J241" i="38"/>
  <c r="J215" i="37"/>
  <c r="L214" i="40"/>
  <c r="L214" i="37"/>
  <c r="J252" i="38"/>
  <c r="K253" i="38"/>
  <c r="N252" i="38"/>
  <c r="R214" i="38"/>
  <c r="R215" i="38" s="1"/>
  <c r="N215" i="38"/>
  <c r="L278" i="35"/>
  <c r="J279" i="35"/>
  <c r="L247" i="35"/>
  <c r="Q246" i="35"/>
  <c r="Q247" i="35" s="1"/>
  <c r="N217" i="37"/>
  <c r="R216" i="37"/>
  <c r="P216" i="40"/>
  <c r="J217" i="38"/>
  <c r="L216" i="38"/>
  <c r="O253" i="37"/>
  <c r="Q252" i="40"/>
  <c r="Q253" i="40" s="1"/>
  <c r="G266" i="41"/>
  <c r="K266" i="39"/>
  <c r="P226" i="41"/>
  <c r="R226" i="39"/>
  <c r="N227" i="39"/>
  <c r="O270" i="34"/>
  <c r="O271" i="34" s="1"/>
  <c r="R222" i="37"/>
  <c r="N223" i="37"/>
  <c r="P222" i="40"/>
  <c r="Q217" i="41"/>
  <c r="E257" i="39"/>
  <c r="E257" i="37"/>
  <c r="E265" i="39"/>
  <c r="E265" i="37"/>
  <c r="E257" i="38"/>
  <c r="E257" i="36"/>
  <c r="O808" i="22"/>
  <c r="H826" i="31"/>
  <c r="E270" i="38"/>
  <c r="I270" i="38" s="1"/>
  <c r="I271" i="38" s="1"/>
  <c r="E270" i="36"/>
  <c r="I270" i="36" s="1"/>
  <c r="I271" i="36" s="1"/>
  <c r="R769" i="22"/>
  <c r="T786" i="31"/>
  <c r="O245" i="39"/>
  <c r="Q244" i="41"/>
  <c r="Q245" i="41" s="1"/>
  <c r="J233" i="39"/>
  <c r="L232" i="41"/>
  <c r="L233" i="41" s="1"/>
  <c r="L232" i="39"/>
  <c r="R228" i="38"/>
  <c r="R229" i="38" s="1"/>
  <c r="N229" i="38"/>
  <c r="G262" i="40"/>
  <c r="K260" i="37"/>
  <c r="G260" i="40"/>
  <c r="O245" i="37"/>
  <c r="Q244" i="40"/>
  <c r="Q245" i="40" s="1"/>
  <c r="M221" i="41"/>
  <c r="M213" i="40"/>
  <c r="R242" i="37"/>
  <c r="N243" i="37"/>
  <c r="P242" i="40"/>
  <c r="O256" i="37"/>
  <c r="G256" i="40"/>
  <c r="L251" i="35"/>
  <c r="Q250" i="35"/>
  <c r="Q251" i="35" s="1"/>
  <c r="L253" i="34"/>
  <c r="Q252" i="34"/>
  <c r="Q253" i="34" s="1"/>
  <c r="P212" i="41"/>
  <c r="R212" i="39"/>
  <c r="N213" i="39"/>
  <c r="R218" i="36"/>
  <c r="R219" i="36" s="1"/>
  <c r="N219" i="36"/>
  <c r="R232" i="37"/>
  <c r="N233" i="37"/>
  <c r="P232" i="40"/>
  <c r="J235" i="39"/>
  <c r="L234" i="41"/>
  <c r="L235" i="41" s="1"/>
  <c r="L234" i="39"/>
  <c r="P222" i="41"/>
  <c r="R222" i="39"/>
  <c r="N223" i="39"/>
  <c r="R240" i="38"/>
  <c r="R241" i="38" s="1"/>
  <c r="N241" i="38"/>
  <c r="R214" i="37"/>
  <c r="N215" i="37"/>
  <c r="P214" i="40"/>
  <c r="V781" i="31"/>
  <c r="U791" i="31"/>
  <c r="A790" i="31"/>
  <c r="U785" i="31"/>
  <c r="A784" i="31"/>
  <c r="R238" i="36"/>
  <c r="R239" i="36" s="1"/>
  <c r="N239" i="36"/>
  <c r="N241" i="36"/>
  <c r="R240" i="36"/>
  <c r="R241" i="36" s="1"/>
  <c r="L261" i="34"/>
  <c r="Q260" i="34"/>
  <c r="Q261" i="34" s="1"/>
  <c r="R240" i="37"/>
  <c r="N241" i="37"/>
  <c r="P240" i="40"/>
  <c r="R236" i="36"/>
  <c r="R237" i="36" s="1"/>
  <c r="N237" i="36"/>
  <c r="V779" i="31"/>
  <c r="R234" i="36"/>
  <c r="R235" i="36" s="1"/>
  <c r="N235" i="36"/>
  <c r="L255" i="35"/>
  <c r="Q254" i="35"/>
  <c r="Q255" i="35" s="1"/>
  <c r="J227" i="38"/>
  <c r="L226" i="38"/>
  <c r="J239" i="37"/>
  <c r="L238" i="40"/>
  <c r="L239" i="40" s="1"/>
  <c r="L238" i="37"/>
  <c r="R216" i="38"/>
  <c r="R217" i="38" s="1"/>
  <c r="N217" i="38"/>
  <c r="P216" i="41"/>
  <c r="R216" i="39"/>
  <c r="N217" i="39"/>
  <c r="R242" i="36"/>
  <c r="R243" i="36" s="1"/>
  <c r="N243" i="36"/>
  <c r="K251" i="38"/>
  <c r="N250" i="38"/>
  <c r="J250" i="38"/>
  <c r="J243" i="38"/>
  <c r="L242" i="38"/>
  <c r="R232" i="36"/>
  <c r="R233" i="36" s="1"/>
  <c r="N233" i="36"/>
  <c r="J227" i="39"/>
  <c r="L226" i="41"/>
  <c r="L226" i="39"/>
  <c r="U805" i="31"/>
  <c r="A804" i="31"/>
  <c r="E268" i="39"/>
  <c r="I268" i="39" s="1"/>
  <c r="E268" i="37"/>
  <c r="I268" i="37" s="1"/>
  <c r="G832" i="31"/>
  <c r="E276" i="38"/>
  <c r="I276" i="38" s="1"/>
  <c r="I277" i="38" s="1"/>
  <c r="E276" i="36"/>
  <c r="I276" i="36" s="1"/>
  <c r="I277" i="36" s="1"/>
  <c r="E267" i="39"/>
  <c r="E267" i="37"/>
  <c r="Q227" i="40"/>
  <c r="J221" i="38"/>
  <c r="L220" i="38"/>
  <c r="R218" i="38"/>
  <c r="R219" i="38" s="1"/>
  <c r="N219" i="38"/>
  <c r="J241" i="39"/>
  <c r="L240" i="41"/>
  <c r="L241" i="41" s="1"/>
  <c r="L240" i="39"/>
  <c r="N277" i="35"/>
  <c r="N225" i="36"/>
  <c r="R224" i="36"/>
  <c r="R225" i="36" s="1"/>
  <c r="U781" i="31"/>
  <c r="A780" i="31"/>
  <c r="Q225" i="41"/>
  <c r="Q229" i="41"/>
  <c r="H824" i="31"/>
  <c r="E263" i="38"/>
  <c r="E263" i="36"/>
  <c r="R779" i="22"/>
  <c r="T796" i="31"/>
  <c r="T797" i="31" s="1"/>
  <c r="R781" i="22"/>
  <c r="T798" i="31"/>
  <c r="T799" i="31" s="1"/>
  <c r="N787" i="31"/>
  <c r="E261" i="39"/>
  <c r="E261" i="37"/>
  <c r="R787" i="22"/>
  <c r="T804" i="31"/>
  <c r="T805" i="31" s="1"/>
  <c r="E274" i="38"/>
  <c r="I274" i="38" s="1"/>
  <c r="I275" i="38" s="1"/>
  <c r="E274" i="36"/>
  <c r="I274" i="36" s="1"/>
  <c r="I275" i="36" s="1"/>
  <c r="R755" i="22"/>
  <c r="T772" i="31"/>
  <c r="H828" i="31"/>
  <c r="N795" i="31"/>
  <c r="N789" i="31"/>
  <c r="R767" i="22"/>
  <c r="T784" i="31"/>
  <c r="E263" i="39"/>
  <c r="E263" i="37"/>
  <c r="R789" i="22"/>
  <c r="T806" i="31"/>
  <c r="T807" i="31" s="1"/>
  <c r="N775" i="31"/>
  <c r="E259" i="38"/>
  <c r="E259" i="36"/>
  <c r="P228" i="41"/>
  <c r="R228" i="39"/>
  <c r="N229" i="39"/>
  <c r="M231" i="40"/>
  <c r="L247" i="34"/>
  <c r="Q246" i="34"/>
  <c r="Q247" i="34" s="1"/>
  <c r="M211" i="40"/>
  <c r="R212" i="38"/>
  <c r="R213" i="38" s="1"/>
  <c r="N213" i="38"/>
  <c r="J229" i="38"/>
  <c r="L228" i="38"/>
  <c r="U807" i="31"/>
  <c r="A806" i="31"/>
  <c r="J268" i="35"/>
  <c r="G262" i="41"/>
  <c r="K262" i="39"/>
  <c r="O262" i="39"/>
  <c r="G260" i="41"/>
  <c r="O260" i="39"/>
  <c r="J235" i="37"/>
  <c r="L234" i="40"/>
  <c r="L235" i="40" s="1"/>
  <c r="L234" i="37"/>
  <c r="L234" i="38"/>
  <c r="J235" i="38"/>
  <c r="J244" i="37"/>
  <c r="K245" i="37"/>
  <c r="N244" i="37"/>
  <c r="M244" i="40"/>
  <c r="M245" i="40" s="1"/>
  <c r="R212" i="37"/>
  <c r="N213" i="37"/>
  <c r="P212" i="40"/>
  <c r="P218" i="41"/>
  <c r="R218" i="39"/>
  <c r="N219" i="39"/>
  <c r="G256" i="41"/>
  <c r="R258" i="34"/>
  <c r="R259" i="34" s="1"/>
  <c r="N259" i="34"/>
  <c r="M213" i="41"/>
  <c r="J219" i="36"/>
  <c r="L218" i="36"/>
  <c r="J270" i="35"/>
  <c r="J271" i="35" s="1"/>
  <c r="V777" i="31"/>
  <c r="O258" i="37"/>
  <c r="G258" i="40"/>
  <c r="R214" i="36"/>
  <c r="R215" i="36" s="1"/>
  <c r="N215" i="36"/>
  <c r="J223" i="39"/>
  <c r="L222" i="41"/>
  <c r="L222" i="39"/>
  <c r="L253" i="35"/>
  <c r="Q252" i="35"/>
  <c r="Q253" i="35" s="1"/>
  <c r="Q225" i="40"/>
  <c r="J239" i="36"/>
  <c r="L238" i="36"/>
  <c r="K274" i="34"/>
  <c r="K275" i="34" s="1"/>
  <c r="J241" i="36"/>
  <c r="L240" i="36"/>
  <c r="R258" i="35"/>
  <c r="R259" i="35" s="1"/>
  <c r="N259" i="35"/>
  <c r="J241" i="37"/>
  <c r="L240" i="40"/>
  <c r="L241" i="40" s="1"/>
  <c r="L240" i="37"/>
  <c r="J254" i="38"/>
  <c r="K255" i="38"/>
  <c r="N254" i="38"/>
  <c r="L260" i="35"/>
  <c r="J261" i="35"/>
  <c r="J237" i="36"/>
  <c r="L236" i="36"/>
  <c r="J254" i="36"/>
  <c r="K255" i="36"/>
  <c r="N254" i="36"/>
  <c r="J235" i="36"/>
  <c r="L234" i="36"/>
  <c r="R226" i="38"/>
  <c r="R227" i="38" s="1"/>
  <c r="N227" i="38"/>
  <c r="R212" i="36"/>
  <c r="R213" i="36" s="1"/>
  <c r="N213" i="36"/>
  <c r="R238" i="37"/>
  <c r="N239" i="37"/>
  <c r="P238" i="40"/>
  <c r="M217" i="41"/>
  <c r="J243" i="36"/>
  <c r="L242" i="36"/>
  <c r="R242" i="38"/>
  <c r="R243" i="38" s="1"/>
  <c r="N243" i="38"/>
  <c r="V793" i="31"/>
  <c r="N272" i="35"/>
  <c r="J233" i="36"/>
  <c r="L232" i="36"/>
  <c r="M227" i="41"/>
  <c r="J278" i="34"/>
  <c r="N777" i="31"/>
  <c r="N250" i="39"/>
  <c r="M250" i="41"/>
  <c r="M251" i="41" s="1"/>
  <c r="K251" i="39"/>
  <c r="J250" i="39"/>
  <c r="P220" i="41"/>
  <c r="R220" i="39"/>
  <c r="N221" i="39"/>
  <c r="U801" i="31"/>
  <c r="A800" i="31"/>
  <c r="U773" i="31"/>
  <c r="A772" i="31"/>
  <c r="R262" i="34"/>
  <c r="R263" i="34" s="1"/>
  <c r="N263" i="34"/>
  <c r="J215" i="38"/>
  <c r="L214" i="38"/>
  <c r="N248" i="38"/>
  <c r="J248" i="38"/>
  <c r="K249" i="38"/>
  <c r="Q219" i="40"/>
  <c r="N785" i="31"/>
  <c r="E278" i="38"/>
  <c r="I278" i="38" s="1"/>
  <c r="I279" i="38" s="1"/>
  <c r="E278" i="36"/>
  <c r="I278" i="36" s="1"/>
  <c r="I279" i="36" s="1"/>
  <c r="H822" i="31"/>
  <c r="R763" i="22"/>
  <c r="T780" i="31"/>
  <c r="R773" i="22"/>
  <c r="T790" i="31"/>
  <c r="V810" i="31"/>
  <c r="V811" i="31" s="1"/>
  <c r="U810" i="31"/>
  <c r="P811" i="31"/>
  <c r="E274" i="37"/>
  <c r="I274" i="37" s="1"/>
  <c r="E274" i="39"/>
  <c r="I274" i="39" s="1"/>
  <c r="G838" i="31"/>
  <c r="J229" i="39"/>
  <c r="L228" i="41"/>
  <c r="L228" i="39"/>
  <c r="Q266" i="34"/>
  <c r="Q267" i="34" s="1"/>
  <c r="L267" i="34"/>
  <c r="J231" i="37"/>
  <c r="L230" i="40"/>
  <c r="L230" i="37"/>
  <c r="L264" i="34"/>
  <c r="J265" i="34"/>
  <c r="J211" i="37"/>
  <c r="L210" i="40"/>
  <c r="L210" i="37"/>
  <c r="L212" i="38"/>
  <c r="J213" i="38"/>
  <c r="U797" i="31"/>
  <c r="A796" i="31"/>
  <c r="N235" i="37"/>
  <c r="R234" i="37"/>
  <c r="P234" i="40"/>
  <c r="Q221" i="40"/>
  <c r="R234" i="38"/>
  <c r="R235" i="38" s="1"/>
  <c r="N235" i="38"/>
  <c r="J213" i="37"/>
  <c r="L212" i="40"/>
  <c r="L212" i="37"/>
  <c r="K249" i="39"/>
  <c r="M248" i="41"/>
  <c r="M249" i="41" s="1"/>
  <c r="J248" i="39"/>
  <c r="N248" i="39"/>
  <c r="M219" i="41"/>
  <c r="J213" i="39"/>
  <c r="L212" i="41"/>
  <c r="L212" i="39"/>
  <c r="R222" i="36"/>
  <c r="R223" i="36" s="1"/>
  <c r="N223" i="36"/>
  <c r="Q215" i="40"/>
  <c r="M225" i="40"/>
  <c r="U799" i="31"/>
  <c r="A798" i="31"/>
  <c r="K270" i="35"/>
  <c r="K271" i="35" s="1"/>
  <c r="L251" i="34"/>
  <c r="Q250" i="34"/>
  <c r="Q251" i="34" s="1"/>
  <c r="U777" i="31"/>
  <c r="A776" i="31"/>
  <c r="G258" i="41"/>
  <c r="K258" i="39"/>
  <c r="J215" i="36"/>
  <c r="L214" i="36"/>
  <c r="M223" i="41"/>
  <c r="Q209" i="40"/>
  <c r="R230" i="36"/>
  <c r="R231" i="36" s="1"/>
  <c r="N231" i="36"/>
  <c r="V791" i="31"/>
  <c r="R274" i="34"/>
  <c r="R275" i="34" s="1"/>
  <c r="N275" i="34"/>
  <c r="P210" i="41"/>
  <c r="N211" i="39"/>
  <c r="R210" i="39"/>
  <c r="R210" i="36"/>
  <c r="R211" i="36" s="1"/>
  <c r="N211" i="36"/>
  <c r="L249" i="34"/>
  <c r="Q248" i="34"/>
  <c r="Q249" i="34" s="1"/>
  <c r="K253" i="36"/>
  <c r="N252" i="36"/>
  <c r="J252" i="36"/>
  <c r="U795" i="31"/>
  <c r="A794" i="31"/>
  <c r="P224" i="41"/>
  <c r="R224" i="39"/>
  <c r="N225" i="39"/>
  <c r="O251" i="37"/>
  <c r="Q250" i="40"/>
  <c r="Q251" i="40" s="1"/>
  <c r="J213" i="36"/>
  <c r="L212" i="36"/>
  <c r="J217" i="39"/>
  <c r="L216" i="41"/>
  <c r="L216" i="39"/>
  <c r="M229" i="40"/>
  <c r="U793" i="31"/>
  <c r="A792" i="31"/>
  <c r="K278" i="34"/>
  <c r="K279" i="34" s="1"/>
  <c r="P819" i="31"/>
  <c r="V818" i="31"/>
  <c r="V819" i="31" s="1"/>
  <c r="U818" i="31"/>
  <c r="V816" i="31"/>
  <c r="V817" i="31" s="1"/>
  <c r="P817" i="31"/>
  <c r="U816" i="31"/>
  <c r="P232" i="41"/>
  <c r="R232" i="39"/>
  <c r="N233" i="39"/>
  <c r="Q223" i="40"/>
  <c r="J217" i="37"/>
  <c r="L216" i="40"/>
  <c r="L216" i="37"/>
  <c r="J227" i="37"/>
  <c r="L226" i="40"/>
  <c r="L226" i="37"/>
  <c r="N252" i="37"/>
  <c r="K253" i="37"/>
  <c r="J252" i="37"/>
  <c r="M252" i="40"/>
  <c r="M253" i="40" s="1"/>
  <c r="J221" i="36"/>
  <c r="L220" i="36"/>
  <c r="N773" i="31"/>
  <c r="E267" i="38"/>
  <c r="E267" i="36"/>
  <c r="E259" i="39"/>
  <c r="E259" i="37"/>
  <c r="R812" i="7"/>
  <c r="R813" i="7" s="1"/>
  <c r="M229" i="41"/>
  <c r="J246" i="37"/>
  <c r="K247" i="37"/>
  <c r="N246" i="37"/>
  <c r="M246" i="40"/>
  <c r="M247" i="40" s="1"/>
  <c r="P208" i="41"/>
  <c r="N209" i="39"/>
  <c r="R208" i="39"/>
  <c r="R230" i="37"/>
  <c r="N231" i="37"/>
  <c r="P230" i="40"/>
  <c r="Q217" i="40"/>
  <c r="N211" i="37"/>
  <c r="R210" i="37"/>
  <c r="P210" i="40"/>
  <c r="N277" i="34"/>
  <c r="Q248" i="41"/>
  <c r="Q249" i="41" s="1"/>
  <c r="O249" i="39"/>
  <c r="J219" i="39"/>
  <c r="L218" i="41"/>
  <c r="L218" i="39"/>
  <c r="Q266" i="35"/>
  <c r="Q267" i="35" s="1"/>
  <c r="L267" i="35"/>
  <c r="K253" i="39"/>
  <c r="N252" i="39"/>
  <c r="M252" i="41"/>
  <c r="M253" i="41" s="1"/>
  <c r="J252" i="39"/>
  <c r="M209" i="40"/>
  <c r="J223" i="36"/>
  <c r="L222" i="36"/>
  <c r="K249" i="37"/>
  <c r="N248" i="37"/>
  <c r="J248" i="37"/>
  <c r="M248" i="40"/>
  <c r="M249" i="40" s="1"/>
  <c r="Q219" i="41"/>
  <c r="R224" i="37"/>
  <c r="N225" i="37"/>
  <c r="P224" i="40"/>
  <c r="R256" i="35"/>
  <c r="R257" i="35" s="1"/>
  <c r="N257" i="35"/>
  <c r="P238" i="41"/>
  <c r="N239" i="39"/>
  <c r="R238" i="39"/>
  <c r="J225" i="38"/>
  <c r="L224" i="38"/>
  <c r="J231" i="36"/>
  <c r="L230" i="36"/>
  <c r="R256" i="34"/>
  <c r="R257" i="34" s="1"/>
  <c r="N257" i="34"/>
  <c r="L245" i="34"/>
  <c r="Q244" i="34"/>
  <c r="Q245" i="34" s="1"/>
  <c r="J209" i="38"/>
  <c r="L208" i="38"/>
  <c r="Q209" i="41"/>
  <c r="J211" i="39"/>
  <c r="L210" i="41"/>
  <c r="L210" i="39"/>
  <c r="J211" i="36"/>
  <c r="L210" i="36"/>
  <c r="J246" i="38"/>
  <c r="K247" i="38"/>
  <c r="N246" i="38"/>
  <c r="Q215" i="41"/>
  <c r="L262" i="34"/>
  <c r="J263" i="34"/>
  <c r="V795" i="31"/>
  <c r="Q223" i="41"/>
  <c r="J225" i="39"/>
  <c r="L224" i="41"/>
  <c r="L224" i="39"/>
  <c r="J211" i="38"/>
  <c r="L210" i="38"/>
  <c r="N250" i="37"/>
  <c r="K251" i="37"/>
  <c r="J250" i="37"/>
  <c r="M250" i="40"/>
  <c r="M251" i="40" s="1"/>
  <c r="L264" i="35"/>
  <c r="J265" i="35"/>
  <c r="N229" i="37"/>
  <c r="R228" i="37"/>
  <c r="P228" i="40"/>
  <c r="R264" i="35"/>
  <c r="R265" i="35" s="1"/>
  <c r="N278" i="34"/>
  <c r="Q227" i="41"/>
  <c r="R759" i="22"/>
  <c r="T776" i="31"/>
  <c r="R761" i="22"/>
  <c r="T778" i="31"/>
  <c r="Q229" i="40"/>
  <c r="R222" i="38"/>
  <c r="R223" i="38" s="1"/>
  <c r="N223" i="38"/>
  <c r="J217" i="36"/>
  <c r="L216" i="36"/>
  <c r="R236" i="37"/>
  <c r="N237" i="37"/>
  <c r="P236" i="40"/>
  <c r="N267" i="35"/>
  <c r="R266" i="35"/>
  <c r="R267" i="35" s="1"/>
  <c r="U779" i="31"/>
  <c r="A778" i="31"/>
  <c r="R218" i="37"/>
  <c r="N219" i="37"/>
  <c r="P218" i="40"/>
  <c r="P813" i="31"/>
  <c r="U812" i="31"/>
  <c r="V812" i="31"/>
  <c r="V813" i="31" s="1"/>
  <c r="E270" i="39"/>
  <c r="I270" i="39" s="1"/>
  <c r="E270" i="37"/>
  <c r="I270" i="37" s="1"/>
  <c r="G834" i="31"/>
  <c r="R785" i="22"/>
  <c r="T802" i="31"/>
  <c r="T803" i="31" s="1"/>
  <c r="O247" i="37"/>
  <c r="Q246" i="40"/>
  <c r="Q247" i="40" s="1"/>
  <c r="M209" i="41"/>
  <c r="K255" i="37"/>
  <c r="N254" i="37"/>
  <c r="J254" i="37"/>
  <c r="M254" i="40"/>
  <c r="M255" i="40" s="1"/>
  <c r="J276" i="34"/>
  <c r="K264" i="37"/>
  <c r="G264" i="40"/>
  <c r="N268" i="35"/>
  <c r="U803" i="31"/>
  <c r="A802" i="31"/>
  <c r="L262" i="35"/>
  <c r="J263" i="35"/>
  <c r="Q208" i="34"/>
  <c r="Q209" i="34" s="1"/>
  <c r="L209" i="34"/>
  <c r="R264" i="34"/>
  <c r="R265" i="34" s="1"/>
  <c r="N265" i="34"/>
  <c r="P240" i="41"/>
  <c r="R240" i="39"/>
  <c r="N241" i="39"/>
  <c r="J276" i="35"/>
  <c r="K249" i="36"/>
  <c r="N248" i="36"/>
  <c r="J248" i="36"/>
  <c r="P236" i="41"/>
  <c r="R236" i="39"/>
  <c r="N237" i="39"/>
  <c r="O253" i="39"/>
  <c r="Q252" i="41"/>
  <c r="Q253" i="41" s="1"/>
  <c r="R236" i="38"/>
  <c r="R237" i="38" s="1"/>
  <c r="N237" i="38"/>
  <c r="K245" i="38"/>
  <c r="J244" i="38"/>
  <c r="N244" i="38"/>
  <c r="J209" i="37"/>
  <c r="L208" i="40"/>
  <c r="L208" i="37"/>
  <c r="O249" i="37"/>
  <c r="Q248" i="40"/>
  <c r="Q249" i="40" s="1"/>
  <c r="J225" i="37"/>
  <c r="L224" i="40"/>
  <c r="L224" i="37"/>
  <c r="N209" i="36"/>
  <c r="R208" i="36"/>
  <c r="R209" i="36" s="1"/>
  <c r="N274" i="35"/>
  <c r="R224" i="38"/>
  <c r="R225" i="38" s="1"/>
  <c r="N225" i="38"/>
  <c r="L256" i="35"/>
  <c r="L258" i="35"/>
  <c r="J259" i="35"/>
  <c r="L255" i="34"/>
  <c r="Q254" i="34"/>
  <c r="Q255" i="34" s="1"/>
  <c r="V789" i="31"/>
  <c r="J246" i="36"/>
  <c r="K247" i="36"/>
  <c r="N246" i="36"/>
  <c r="R208" i="38"/>
  <c r="R209" i="38" s="1"/>
  <c r="N209" i="38"/>
  <c r="M211" i="41"/>
  <c r="J231" i="38"/>
  <c r="L230" i="38"/>
  <c r="Q211" i="41"/>
  <c r="M219" i="40"/>
  <c r="M225" i="41"/>
  <c r="O247" i="39"/>
  <c r="Q246" i="41"/>
  <c r="Q247" i="41" s="1"/>
  <c r="R210" i="38"/>
  <c r="R211" i="38" s="1"/>
  <c r="N211" i="38"/>
  <c r="Q254" i="41"/>
  <c r="Q255" i="41" s="1"/>
  <c r="O255" i="39"/>
  <c r="J233" i="38"/>
  <c r="L232" i="38"/>
  <c r="M227" i="40"/>
  <c r="J229" i="37"/>
  <c r="L228" i="40"/>
  <c r="L228" i="37"/>
  <c r="V783" i="31"/>
  <c r="O272" i="35"/>
  <c r="O273" i="35" s="1"/>
  <c r="J270" i="34"/>
  <c r="O278" i="34"/>
  <c r="O279" i="34" s="1"/>
  <c r="L808" i="23"/>
  <c r="Q808" i="23" s="1"/>
  <c r="Q809" i="23" s="1"/>
  <c r="L804" i="1"/>
  <c r="L805" i="1" s="1"/>
  <c r="R806" i="1"/>
  <c r="R807" i="1" s="1"/>
  <c r="K809" i="24"/>
  <c r="K807" i="23"/>
  <c r="L812" i="1"/>
  <c r="Q812" i="1" s="1"/>
  <c r="Q813" i="1" s="1"/>
  <c r="N808" i="24"/>
  <c r="R802" i="1"/>
  <c r="R803" i="1" s="1"/>
  <c r="R804" i="7"/>
  <c r="R805" i="7" s="1"/>
  <c r="L812" i="7"/>
  <c r="Q812" i="7" s="1"/>
  <c r="Q813" i="7" s="1"/>
  <c r="L802" i="7"/>
  <c r="Q802" i="7" s="1"/>
  <c r="Q803" i="7" s="1"/>
  <c r="O816" i="23"/>
  <c r="O817" i="23" s="1"/>
  <c r="O810" i="21"/>
  <c r="O811" i="21" s="1"/>
  <c r="L804" i="23"/>
  <c r="L805" i="23" s="1"/>
  <c r="N820" i="7"/>
  <c r="N821" i="7" s="1"/>
  <c r="K822" i="24"/>
  <c r="K823" i="24" s="1"/>
  <c r="K812" i="22"/>
  <c r="N813" i="7"/>
  <c r="K803" i="23"/>
  <c r="N810" i="23"/>
  <c r="R810" i="23" s="1"/>
  <c r="R811" i="23" s="1"/>
  <c r="O820" i="24"/>
  <c r="O821" i="24" s="1"/>
  <c r="O816" i="1"/>
  <c r="O817" i="1" s="1"/>
  <c r="J818" i="23"/>
  <c r="J819" i="23" s="1"/>
  <c r="J814" i="7"/>
  <c r="J815" i="7" s="1"/>
  <c r="J816" i="23"/>
  <c r="O814" i="23"/>
  <c r="O815" i="23" s="1"/>
  <c r="K816" i="23"/>
  <c r="K817" i="23" s="1"/>
  <c r="J816" i="1"/>
  <c r="J817" i="1" s="1"/>
  <c r="N824" i="7"/>
  <c r="N825" i="7" s="1"/>
  <c r="O822" i="7"/>
  <c r="O823" i="7" s="1"/>
  <c r="O812" i="22"/>
  <c r="N816" i="1"/>
  <c r="N817" i="1" s="1"/>
  <c r="O802" i="21"/>
  <c r="O803" i="21" s="1"/>
  <c r="J818" i="1"/>
  <c r="J819" i="1" s="1"/>
  <c r="K812" i="21"/>
  <c r="K813" i="21" s="1"/>
  <c r="J820" i="1"/>
  <c r="J821" i="1" s="1"/>
  <c r="N818" i="1"/>
  <c r="N819" i="1" s="1"/>
  <c r="K806" i="22"/>
  <c r="K802" i="22"/>
  <c r="K824" i="7"/>
  <c r="K825" i="7" s="1"/>
  <c r="R808" i="7"/>
  <c r="R809" i="7" s="1"/>
  <c r="O824" i="24"/>
  <c r="O825" i="24" s="1"/>
  <c r="K822" i="1"/>
  <c r="K823" i="1" s="1"/>
  <c r="J824" i="7"/>
  <c r="J825" i="7" s="1"/>
  <c r="O816" i="24"/>
  <c r="O817" i="24" s="1"/>
  <c r="K820" i="23"/>
  <c r="K821" i="23" s="1"/>
  <c r="O822" i="24"/>
  <c r="O823" i="24" s="1"/>
  <c r="N822" i="1"/>
  <c r="N823" i="1" s="1"/>
  <c r="O824" i="7"/>
  <c r="O825" i="7" s="1"/>
  <c r="K816" i="24"/>
  <c r="N816" i="24" s="1"/>
  <c r="O822" i="1"/>
  <c r="O823" i="1" s="1"/>
  <c r="O820" i="1"/>
  <c r="O821" i="1" s="1"/>
  <c r="N814" i="7"/>
  <c r="N815" i="7" s="1"/>
  <c r="N816" i="7"/>
  <c r="N817" i="7" s="1"/>
  <c r="L775" i="21"/>
  <c r="Q774" i="21"/>
  <c r="Q775" i="21" s="1"/>
  <c r="E825" i="21"/>
  <c r="Q754" i="1"/>
  <c r="Q755" i="1" s="1"/>
  <c r="L755" i="1"/>
  <c r="Q764" i="21"/>
  <c r="Q765" i="21" s="1"/>
  <c r="L765" i="21"/>
  <c r="J791" i="21"/>
  <c r="L790" i="21"/>
  <c r="N791" i="21"/>
  <c r="R790" i="21"/>
  <c r="R791" i="21" s="1"/>
  <c r="N807" i="7"/>
  <c r="R806" i="7"/>
  <c r="R807" i="7" s="1"/>
  <c r="Q758" i="22"/>
  <c r="L759" i="22"/>
  <c r="J795" i="22"/>
  <c r="L794" i="22"/>
  <c r="N812" i="31" s="1"/>
  <c r="N813" i="31" s="1"/>
  <c r="J809" i="7"/>
  <c r="L808" i="7"/>
  <c r="Q762" i="21"/>
  <c r="Q763" i="21" s="1"/>
  <c r="L763" i="21"/>
  <c r="K814" i="24"/>
  <c r="L779" i="22"/>
  <c r="Q778" i="22"/>
  <c r="Q794" i="7"/>
  <c r="Q795" i="7" s="1"/>
  <c r="L795" i="7"/>
  <c r="O818" i="7"/>
  <c r="O819" i="7" s="1"/>
  <c r="L810" i="7"/>
  <c r="L755" i="22"/>
  <c r="Q754" i="22"/>
  <c r="J816" i="7"/>
  <c r="O812" i="21"/>
  <c r="O813" i="21" s="1"/>
  <c r="Q798" i="23"/>
  <c r="Q799" i="23" s="1"/>
  <c r="L799" i="23"/>
  <c r="K808" i="21"/>
  <c r="K813" i="24"/>
  <c r="N812" i="24"/>
  <c r="J812" i="24"/>
  <c r="N793" i="22"/>
  <c r="R792" i="22"/>
  <c r="J805" i="7"/>
  <c r="L804" i="7"/>
  <c r="K808" i="22"/>
  <c r="M826" i="31" s="1"/>
  <c r="J820" i="7"/>
  <c r="E817" i="21"/>
  <c r="L785" i="21"/>
  <c r="Q784" i="21"/>
  <c r="Q785" i="21" s="1"/>
  <c r="L789" i="22"/>
  <c r="Q788" i="22"/>
  <c r="L799" i="1"/>
  <c r="Q798" i="1"/>
  <c r="Q799" i="1" s="1"/>
  <c r="O802" i="22"/>
  <c r="K807" i="24"/>
  <c r="J806" i="24"/>
  <c r="N806" i="24"/>
  <c r="L797" i="24"/>
  <c r="Q796" i="24"/>
  <c r="Q797" i="24" s="1"/>
  <c r="Q802" i="23"/>
  <c r="Q803" i="23" s="1"/>
  <c r="L803" i="23"/>
  <c r="J801" i="21"/>
  <c r="L800" i="21"/>
  <c r="N822" i="7"/>
  <c r="N824" i="1"/>
  <c r="L763" i="22"/>
  <c r="Q762" i="22"/>
  <c r="K810" i="21"/>
  <c r="L781" i="21"/>
  <c r="Q780" i="21"/>
  <c r="Q781" i="21" s="1"/>
  <c r="L791" i="7"/>
  <c r="Q790" i="7"/>
  <c r="Q791" i="7" s="1"/>
  <c r="N807" i="23"/>
  <c r="R806" i="23"/>
  <c r="R807" i="23" s="1"/>
  <c r="O820" i="23"/>
  <c r="O821" i="23" s="1"/>
  <c r="R802" i="24"/>
  <c r="R803" i="24" s="1"/>
  <c r="N803" i="24"/>
  <c r="K809" i="23"/>
  <c r="N808" i="23"/>
  <c r="O822" i="23"/>
  <c r="O823" i="23" s="1"/>
  <c r="O816" i="7"/>
  <c r="O817" i="7" s="1"/>
  <c r="O818" i="23"/>
  <c r="O819" i="23" s="1"/>
  <c r="K806" i="21"/>
  <c r="K824" i="24"/>
  <c r="E821" i="21"/>
  <c r="L793" i="1"/>
  <c r="Q792" i="1"/>
  <c r="Q793" i="1" s="1"/>
  <c r="L802" i="24"/>
  <c r="E821" i="22"/>
  <c r="Q798" i="24"/>
  <c r="Q799" i="24" s="1"/>
  <c r="L799" i="24"/>
  <c r="N811" i="7"/>
  <c r="R810" i="7"/>
  <c r="R811" i="7" s="1"/>
  <c r="L787" i="21"/>
  <c r="Q786" i="21"/>
  <c r="Q787" i="21" s="1"/>
  <c r="N801" i="21"/>
  <c r="R800" i="21"/>
  <c r="R801" i="21" s="1"/>
  <c r="Q788" i="21"/>
  <c r="Q789" i="21" s="1"/>
  <c r="L789" i="21"/>
  <c r="J824" i="1"/>
  <c r="K818" i="1"/>
  <c r="K819" i="1" s="1"/>
  <c r="J799" i="22"/>
  <c r="L798" i="22"/>
  <c r="N816" i="31" s="1"/>
  <c r="N817" i="31" s="1"/>
  <c r="Q792" i="24"/>
  <c r="Q793" i="24" s="1"/>
  <c r="L793" i="24"/>
  <c r="L797" i="7"/>
  <c r="Q796" i="7"/>
  <c r="Q797" i="7" s="1"/>
  <c r="K822" i="23"/>
  <c r="K816" i="7"/>
  <c r="K817" i="7" s="1"/>
  <c r="K818" i="21"/>
  <c r="E819" i="21"/>
  <c r="O804" i="22"/>
  <c r="J797" i="22"/>
  <c r="L796" i="22"/>
  <c r="N814" i="31" s="1"/>
  <c r="N815" i="31" s="1"/>
  <c r="Q792" i="23"/>
  <c r="Q793" i="23" s="1"/>
  <c r="L793" i="23"/>
  <c r="K810" i="22"/>
  <c r="M828" i="31" s="1"/>
  <c r="Q772" i="22"/>
  <c r="L773" i="22"/>
  <c r="L771" i="22"/>
  <c r="Q770" i="22"/>
  <c r="Q766" i="21"/>
  <c r="Q767" i="21" s="1"/>
  <c r="L767" i="21"/>
  <c r="N803" i="7"/>
  <c r="R802" i="7"/>
  <c r="R803" i="7" s="1"/>
  <c r="Q796" i="23"/>
  <c r="Q797" i="23" s="1"/>
  <c r="L797" i="23"/>
  <c r="Q792" i="7"/>
  <c r="Q793" i="7" s="1"/>
  <c r="L793" i="7"/>
  <c r="N803" i="23"/>
  <c r="R802" i="23"/>
  <c r="R803" i="23" s="1"/>
  <c r="O814" i="1"/>
  <c r="O815" i="1" s="1"/>
  <c r="N810" i="24"/>
  <c r="J810" i="24"/>
  <c r="K811" i="24"/>
  <c r="N811" i="1"/>
  <c r="R810" i="1"/>
  <c r="R811" i="1" s="1"/>
  <c r="Q770" i="21"/>
  <c r="Q771" i="21" s="1"/>
  <c r="L771" i="21"/>
  <c r="J801" i="22"/>
  <c r="L800" i="22"/>
  <c r="N818" i="31" s="1"/>
  <c r="N819" i="31" s="1"/>
  <c r="J795" i="21"/>
  <c r="L794" i="21"/>
  <c r="L811" i="1"/>
  <c r="Q810" i="1"/>
  <c r="Q811" i="1" s="1"/>
  <c r="Q760" i="22"/>
  <c r="L761" i="22"/>
  <c r="L824" i="23"/>
  <c r="Q768" i="22"/>
  <c r="L769" i="22"/>
  <c r="N818" i="7"/>
  <c r="R798" i="22"/>
  <c r="N799" i="22"/>
  <c r="K815" i="23"/>
  <c r="N814" i="23"/>
  <c r="L785" i="22"/>
  <c r="Q784" i="22"/>
  <c r="K804" i="22"/>
  <c r="M822" i="31" s="1"/>
  <c r="Q800" i="23"/>
  <c r="Q801" i="23" s="1"/>
  <c r="L801" i="23"/>
  <c r="Q798" i="7"/>
  <c r="Q799" i="7" s="1"/>
  <c r="L799" i="7"/>
  <c r="O810" i="22"/>
  <c r="J791" i="22"/>
  <c r="L790" i="22"/>
  <c r="N808" i="31" s="1"/>
  <c r="N809" i="31" s="1"/>
  <c r="N797" i="21"/>
  <c r="R796" i="21"/>
  <c r="R797" i="21" s="1"/>
  <c r="Q796" i="1"/>
  <c r="Q797" i="1" s="1"/>
  <c r="L797" i="1"/>
  <c r="R808" i="1"/>
  <c r="R809" i="1" s="1"/>
  <c r="N809" i="1"/>
  <c r="Q778" i="21"/>
  <c r="Q779" i="21" s="1"/>
  <c r="L779" i="21"/>
  <c r="Q758" i="21"/>
  <c r="Q759" i="21" s="1"/>
  <c r="L759" i="21"/>
  <c r="N801" i="22"/>
  <c r="R800" i="22"/>
  <c r="O824" i="1"/>
  <c r="O825" i="1" s="1"/>
  <c r="Q804" i="1"/>
  <c r="Q805" i="1" s="1"/>
  <c r="E823" i="21"/>
  <c r="O822" i="21"/>
  <c r="O823" i="21" s="1"/>
  <c r="J803" i="1"/>
  <c r="L802" i="1"/>
  <c r="O824" i="23"/>
  <c r="O825" i="23" s="1"/>
  <c r="J818" i="7"/>
  <c r="J819" i="7" s="1"/>
  <c r="Q800" i="7"/>
  <c r="Q801" i="7" s="1"/>
  <c r="L801" i="7"/>
  <c r="Q754" i="21"/>
  <c r="Q755" i="21" s="1"/>
  <c r="L755" i="21"/>
  <c r="J822" i="23"/>
  <c r="J823" i="23" s="1"/>
  <c r="K814" i="1"/>
  <c r="K815" i="1" s="1"/>
  <c r="J793" i="21"/>
  <c r="L792" i="21"/>
  <c r="R796" i="22"/>
  <c r="N797" i="22"/>
  <c r="J799" i="21"/>
  <c r="L798" i="21"/>
  <c r="L809" i="1"/>
  <c r="Q808" i="1"/>
  <c r="Q809" i="1" s="1"/>
  <c r="Q760" i="21"/>
  <c r="Q761" i="21" s="1"/>
  <c r="L761" i="21"/>
  <c r="E823" i="22"/>
  <c r="L777" i="22"/>
  <c r="Q776" i="22"/>
  <c r="O814" i="7"/>
  <c r="O815" i="7" s="1"/>
  <c r="N791" i="22"/>
  <c r="R790" i="22"/>
  <c r="K818" i="24"/>
  <c r="J797" i="21"/>
  <c r="L796" i="21"/>
  <c r="O820" i="7"/>
  <c r="O821" i="7" s="1"/>
  <c r="N805" i="1"/>
  <c r="R804" i="1"/>
  <c r="R805" i="1" s="1"/>
  <c r="Q800" i="24"/>
  <c r="Q801" i="24" s="1"/>
  <c r="L801" i="24"/>
  <c r="E815" i="21"/>
  <c r="E815" i="22"/>
  <c r="K805" i="23"/>
  <c r="N804" i="23"/>
  <c r="L781" i="22"/>
  <c r="Q780" i="22"/>
  <c r="Q782" i="22"/>
  <c r="L783" i="22"/>
  <c r="N795" i="21"/>
  <c r="R794" i="21"/>
  <c r="R795" i="21" s="1"/>
  <c r="L791" i="24"/>
  <c r="Q790" i="24"/>
  <c r="Q791" i="24" s="1"/>
  <c r="J807" i="1"/>
  <c r="L806" i="1"/>
  <c r="J822" i="7"/>
  <c r="K824" i="1"/>
  <c r="K825" i="1" s="1"/>
  <c r="N795" i="22"/>
  <c r="R794" i="22"/>
  <c r="L795" i="24"/>
  <c r="Q794" i="24"/>
  <c r="Q795" i="24" s="1"/>
  <c r="L801" i="1"/>
  <c r="Q800" i="1"/>
  <c r="Q801" i="1" s="1"/>
  <c r="K816" i="1"/>
  <c r="K817" i="1" s="1"/>
  <c r="J805" i="24"/>
  <c r="L804" i="24"/>
  <c r="K818" i="7"/>
  <c r="K819" i="7" s="1"/>
  <c r="L820" i="23"/>
  <c r="O806" i="22"/>
  <c r="K820" i="24"/>
  <c r="N814" i="1"/>
  <c r="J814" i="23"/>
  <c r="R792" i="21"/>
  <c r="R793" i="21" s="1"/>
  <c r="N793" i="21"/>
  <c r="N799" i="21"/>
  <c r="R798" i="21"/>
  <c r="R799" i="21" s="1"/>
  <c r="J822" i="1"/>
  <c r="J793" i="22"/>
  <c r="L792" i="22"/>
  <c r="N810" i="31" s="1"/>
  <c r="N811" i="31" s="1"/>
  <c r="N820" i="1"/>
  <c r="O818" i="24"/>
  <c r="O819" i="24" s="1"/>
  <c r="K802" i="21"/>
  <c r="R808" i="24"/>
  <c r="R809" i="24" s="1"/>
  <c r="N809" i="24"/>
  <c r="Q806" i="23"/>
  <c r="Q807" i="23" s="1"/>
  <c r="Q764" i="22"/>
  <c r="L765" i="22"/>
  <c r="Q756" i="21"/>
  <c r="Q757" i="21" s="1"/>
  <c r="L757" i="21"/>
  <c r="L767" i="22"/>
  <c r="Q766" i="22"/>
  <c r="N813" i="23"/>
  <c r="R812" i="23"/>
  <c r="R813" i="23" s="1"/>
  <c r="O814" i="24"/>
  <c r="O815" i="24" s="1"/>
  <c r="E825" i="22"/>
  <c r="K824" i="23"/>
  <c r="N805" i="24"/>
  <c r="R804" i="24"/>
  <c r="R805" i="24" s="1"/>
  <c r="Q790" i="23"/>
  <c r="Q791" i="23" s="1"/>
  <c r="L791" i="23"/>
  <c r="E819" i="22"/>
  <c r="Q776" i="21"/>
  <c r="Q777" i="21" s="1"/>
  <c r="L777" i="21"/>
  <c r="J814" i="1"/>
  <c r="J815" i="1" s="1"/>
  <c r="K819" i="23"/>
  <c r="N818" i="23"/>
  <c r="L806" i="7"/>
  <c r="E817" i="22"/>
  <c r="L791" i="1"/>
  <c r="Q790" i="1"/>
  <c r="Q791" i="1" s="1"/>
  <c r="N813" i="1"/>
  <c r="R812" i="1"/>
  <c r="R813" i="1" s="1"/>
  <c r="J813" i="23"/>
  <c r="L812" i="23"/>
  <c r="Q768" i="21"/>
  <c r="Q769" i="21" s="1"/>
  <c r="L769" i="21"/>
  <c r="Q794" i="23"/>
  <c r="Q795" i="23" s="1"/>
  <c r="L795" i="23"/>
  <c r="Q772" i="21"/>
  <c r="Q773" i="21" s="1"/>
  <c r="L773" i="21"/>
  <c r="L795" i="1"/>
  <c r="Q794" i="1"/>
  <c r="Q795" i="1" s="1"/>
  <c r="J809" i="24"/>
  <c r="L808" i="24"/>
  <c r="L787" i="22"/>
  <c r="Q786" i="22"/>
  <c r="L783" i="21"/>
  <c r="Q782" i="21"/>
  <c r="Q783" i="21" s="1"/>
  <c r="L775" i="22"/>
  <c r="Q774" i="22"/>
  <c r="L757" i="22"/>
  <c r="Q756" i="22"/>
  <c r="K804" i="21"/>
  <c r="G261" i="40" l="1"/>
  <c r="G38" i="42"/>
  <c r="G39" i="42" s="1"/>
  <c r="G267" i="41"/>
  <c r="G64" i="42"/>
  <c r="G65" i="42" s="1"/>
  <c r="G841" i="31"/>
  <c r="G22" i="33"/>
  <c r="G23" i="33" s="1"/>
  <c r="M823" i="31"/>
  <c r="M16" i="42"/>
  <c r="M17" i="42" s="1"/>
  <c r="G839" i="31"/>
  <c r="G20" i="33"/>
  <c r="G21" i="33" s="1"/>
  <c r="K259" i="41"/>
  <c r="K56" i="42"/>
  <c r="K57" i="42" s="1"/>
  <c r="K833" i="31"/>
  <c r="K14" i="33"/>
  <c r="K15" i="33" s="1"/>
  <c r="K263" i="41"/>
  <c r="K60" i="42"/>
  <c r="K61" i="42" s="1"/>
  <c r="K267" i="40"/>
  <c r="K44" i="42"/>
  <c r="K45" i="42" s="1"/>
  <c r="H829" i="31"/>
  <c r="H22" i="42"/>
  <c r="H23" i="42" s="1"/>
  <c r="G263" i="41"/>
  <c r="G60" i="42"/>
  <c r="G61" i="42" s="1"/>
  <c r="H825" i="31"/>
  <c r="H18" i="42"/>
  <c r="H19" i="42" s="1"/>
  <c r="G833" i="31"/>
  <c r="G14" i="33"/>
  <c r="G15" i="33" s="1"/>
  <c r="G263" i="40"/>
  <c r="G40" i="42"/>
  <c r="G41" i="42" s="1"/>
  <c r="G843" i="31"/>
  <c r="G24" i="33"/>
  <c r="G25" i="33" s="1"/>
  <c r="H831" i="31"/>
  <c r="H24" i="42"/>
  <c r="H25" i="42" s="1"/>
  <c r="K837" i="31"/>
  <c r="K18" i="33"/>
  <c r="K19" i="33" s="1"/>
  <c r="K835" i="31"/>
  <c r="K16" i="33"/>
  <c r="K17" i="33" s="1"/>
  <c r="K843" i="31"/>
  <c r="K24" i="33"/>
  <c r="K25" i="33" s="1"/>
  <c r="K267" i="41"/>
  <c r="K64" i="42"/>
  <c r="K65" i="42" s="1"/>
  <c r="H823" i="31"/>
  <c r="H16" i="42"/>
  <c r="H17" i="42" s="1"/>
  <c r="G259" i="40"/>
  <c r="G36" i="42"/>
  <c r="G37" i="42" s="1"/>
  <c r="H821" i="31"/>
  <c r="H14" i="42"/>
  <c r="H15" i="42" s="1"/>
  <c r="G267" i="40"/>
  <c r="G44" i="42"/>
  <c r="G45" i="42" s="1"/>
  <c r="K263" i="40"/>
  <c r="K40" i="42"/>
  <c r="K41" i="42" s="1"/>
  <c r="K257" i="41"/>
  <c r="K54" i="42"/>
  <c r="K55" i="42" s="1"/>
  <c r="K257" i="40"/>
  <c r="K34" i="42"/>
  <c r="K35" i="42" s="1"/>
  <c r="K261" i="40"/>
  <c r="K38" i="42"/>
  <c r="K39" i="42" s="1"/>
  <c r="G261" i="41"/>
  <c r="G58" i="42"/>
  <c r="G59" i="42" s="1"/>
  <c r="K839" i="31"/>
  <c r="K20" i="33"/>
  <c r="K21" i="33" s="1"/>
  <c r="K261" i="41"/>
  <c r="K58" i="42"/>
  <c r="K59" i="42" s="1"/>
  <c r="G257" i="40"/>
  <c r="G34" i="42"/>
  <c r="G35" i="42" s="1"/>
  <c r="G837" i="31"/>
  <c r="G18" i="33"/>
  <c r="G19" i="33" s="1"/>
  <c r="G265" i="41"/>
  <c r="G62" i="42"/>
  <c r="G63" i="42" s="1"/>
  <c r="K841" i="31"/>
  <c r="K22" i="33"/>
  <c r="K23" i="33" s="1"/>
  <c r="K265" i="41"/>
  <c r="K62" i="42"/>
  <c r="K63" i="42" s="1"/>
  <c r="K265" i="40"/>
  <c r="K42" i="42"/>
  <c r="K43" i="42" s="1"/>
  <c r="K259" i="40"/>
  <c r="K36" i="42"/>
  <c r="K37" i="42" s="1"/>
  <c r="M829" i="31"/>
  <c r="M22" i="42"/>
  <c r="M23" i="42" s="1"/>
  <c r="M827" i="31"/>
  <c r="M20" i="42"/>
  <c r="M21" i="42" s="1"/>
  <c r="G265" i="40"/>
  <c r="G42" i="42"/>
  <c r="G43" i="42" s="1"/>
  <c r="G835" i="31"/>
  <c r="G16" i="33"/>
  <c r="G17" i="33" s="1"/>
  <c r="G259" i="41"/>
  <c r="G56" i="42"/>
  <c r="G57" i="42" s="1"/>
  <c r="G257" i="41"/>
  <c r="G54" i="42"/>
  <c r="G55" i="42" s="1"/>
  <c r="H827" i="31"/>
  <c r="H20" i="42"/>
  <c r="H21" i="42" s="1"/>
  <c r="L272" i="35"/>
  <c r="R276" i="35"/>
  <c r="R277" i="35" s="1"/>
  <c r="L268" i="34"/>
  <c r="N269" i="34"/>
  <c r="L809" i="23"/>
  <c r="Q810" i="23"/>
  <c r="Q811" i="23" s="1"/>
  <c r="R276" i="34"/>
  <c r="R277" i="34" s="1"/>
  <c r="J816" i="24"/>
  <c r="R270" i="34"/>
  <c r="R271" i="34" s="1"/>
  <c r="I275" i="37"/>
  <c r="K274" i="40"/>
  <c r="I273" i="39"/>
  <c r="K272" i="41"/>
  <c r="I271" i="37"/>
  <c r="K270" i="40"/>
  <c r="I271" i="39"/>
  <c r="K270" i="41"/>
  <c r="I277" i="37"/>
  <c r="K276" i="40"/>
  <c r="I275" i="39"/>
  <c r="K274" i="41"/>
  <c r="I269" i="37"/>
  <c r="K268" i="40"/>
  <c r="I277" i="39"/>
  <c r="K276" i="41"/>
  <c r="I273" i="37"/>
  <c r="K272" i="40"/>
  <c r="I269" i="39"/>
  <c r="K268" i="41"/>
  <c r="I279" i="37"/>
  <c r="K278" i="40"/>
  <c r="N271" i="34"/>
  <c r="I279" i="39"/>
  <c r="K278" i="41"/>
  <c r="J275" i="34"/>
  <c r="R272" i="34"/>
  <c r="R273" i="34" s="1"/>
  <c r="N812" i="21"/>
  <c r="L803" i="7"/>
  <c r="N816" i="23"/>
  <c r="R278" i="35"/>
  <c r="R279" i="35" s="1"/>
  <c r="O266" i="38"/>
  <c r="O267" i="38" s="1"/>
  <c r="K256" i="37"/>
  <c r="J812" i="21"/>
  <c r="J813" i="21" s="1"/>
  <c r="K260" i="38"/>
  <c r="K256" i="36"/>
  <c r="J256" i="36" s="1"/>
  <c r="O264" i="36"/>
  <c r="O265" i="36" s="1"/>
  <c r="R270" i="35"/>
  <c r="R271" i="35" s="1"/>
  <c r="K258" i="36"/>
  <c r="O262" i="36"/>
  <c r="O263" i="36" s="1"/>
  <c r="K256" i="38"/>
  <c r="N256" i="38" s="1"/>
  <c r="O258" i="36"/>
  <c r="O259" i="36" s="1"/>
  <c r="O256" i="38"/>
  <c r="O257" i="38" s="1"/>
  <c r="O260" i="38"/>
  <c r="O261" i="38" s="1"/>
  <c r="K264" i="38"/>
  <c r="N264" i="38" s="1"/>
  <c r="O260" i="37"/>
  <c r="O258" i="39"/>
  <c r="Q258" i="41" s="1"/>
  <c r="N266" i="39"/>
  <c r="K267" i="39"/>
  <c r="M266" i="41"/>
  <c r="J266" i="39"/>
  <c r="O261" i="39"/>
  <c r="Q260" i="41"/>
  <c r="K259" i="39"/>
  <c r="M258" i="41"/>
  <c r="N258" i="39"/>
  <c r="J258" i="39"/>
  <c r="L258" i="39" s="1"/>
  <c r="J260" i="37"/>
  <c r="K261" i="37"/>
  <c r="N260" i="37"/>
  <c r="M260" i="40"/>
  <c r="Q256" i="35"/>
  <c r="Q257" i="35" s="1"/>
  <c r="L257" i="35"/>
  <c r="L217" i="37"/>
  <c r="Q216" i="37"/>
  <c r="N216" i="40"/>
  <c r="L213" i="36"/>
  <c r="Q212" i="36"/>
  <c r="Q213" i="36" s="1"/>
  <c r="L278" i="34"/>
  <c r="J279" i="34"/>
  <c r="Q232" i="37"/>
  <c r="L233" i="37"/>
  <c r="N232" i="40"/>
  <c r="N233" i="40" s="1"/>
  <c r="Q777" i="22"/>
  <c r="S794" i="31"/>
  <c r="Q757" i="22"/>
  <c r="S774" i="31"/>
  <c r="H834" i="31"/>
  <c r="Q767" i="22"/>
  <c r="S784" i="31"/>
  <c r="O807" i="22"/>
  <c r="Q824" i="31"/>
  <c r="Q773" i="22"/>
  <c r="S790" i="31"/>
  <c r="O803" i="22"/>
  <c r="Q820" i="31"/>
  <c r="L229" i="40"/>
  <c r="Q258" i="35"/>
  <c r="Q259" i="35" s="1"/>
  <c r="L259" i="35"/>
  <c r="K266" i="38"/>
  <c r="L209" i="40"/>
  <c r="Q262" i="35"/>
  <c r="Q263" i="35" s="1"/>
  <c r="L263" i="35"/>
  <c r="L276" i="34"/>
  <c r="J277" i="34"/>
  <c r="R278" i="34"/>
  <c r="R279" i="34" s="1"/>
  <c r="N279" i="34"/>
  <c r="J251" i="37"/>
  <c r="L250" i="40"/>
  <c r="L251" i="40" s="1"/>
  <c r="L250" i="37"/>
  <c r="L211" i="36"/>
  <c r="Q210" i="36"/>
  <c r="Q211" i="36" s="1"/>
  <c r="R225" i="37"/>
  <c r="T224" i="40"/>
  <c r="P211" i="40"/>
  <c r="V210" i="40"/>
  <c r="U210" i="40"/>
  <c r="R209" i="39"/>
  <c r="T208" i="41"/>
  <c r="L221" i="36"/>
  <c r="Q220" i="36"/>
  <c r="Q221" i="36" s="1"/>
  <c r="P233" i="41"/>
  <c r="V232" i="41"/>
  <c r="V233" i="41" s="1"/>
  <c r="U232" i="41"/>
  <c r="Q272" i="35"/>
  <c r="Q273" i="35" s="1"/>
  <c r="L273" i="35"/>
  <c r="N253" i="36"/>
  <c r="R252" i="36"/>
  <c r="R253" i="36" s="1"/>
  <c r="P211" i="41"/>
  <c r="U210" i="41"/>
  <c r="V210" i="41"/>
  <c r="Q212" i="39"/>
  <c r="N212" i="41"/>
  <c r="L213" i="39"/>
  <c r="P235" i="40"/>
  <c r="V234" i="40"/>
  <c r="V235" i="40" s="1"/>
  <c r="U234" i="40"/>
  <c r="L211" i="40"/>
  <c r="U811" i="31"/>
  <c r="A810" i="31"/>
  <c r="N255" i="36"/>
  <c r="R254" i="36"/>
  <c r="R255" i="36" s="1"/>
  <c r="L241" i="37"/>
  <c r="Q240" i="37"/>
  <c r="N240" i="40"/>
  <c r="N241" i="40" s="1"/>
  <c r="L239" i="36"/>
  <c r="Q238" i="36"/>
  <c r="Q239" i="36" s="1"/>
  <c r="P219" i="41"/>
  <c r="V218" i="41"/>
  <c r="U218" i="41"/>
  <c r="H256" i="40"/>
  <c r="T787" i="31"/>
  <c r="T16" i="33"/>
  <c r="T17" i="33" s="1"/>
  <c r="O256" i="36"/>
  <c r="O257" i="36" s="1"/>
  <c r="P227" i="41"/>
  <c r="U226" i="41"/>
  <c r="V226" i="41"/>
  <c r="Q216" i="38"/>
  <c r="Q217" i="38" s="1"/>
  <c r="L217" i="38"/>
  <c r="Q278" i="35"/>
  <c r="Q279" i="35" s="1"/>
  <c r="L279" i="35"/>
  <c r="P235" i="41"/>
  <c r="V234" i="41"/>
  <c r="V235" i="41" s="1"/>
  <c r="U234" i="41"/>
  <c r="L225" i="36"/>
  <c r="Q224" i="36"/>
  <c r="Q225" i="36" s="1"/>
  <c r="L215" i="41"/>
  <c r="G278" i="41"/>
  <c r="O278" i="39"/>
  <c r="R227" i="37"/>
  <c r="T226" i="40"/>
  <c r="J255" i="39"/>
  <c r="L254" i="41"/>
  <c r="L255" i="41" s="1"/>
  <c r="L254" i="39"/>
  <c r="H266" i="40"/>
  <c r="E279" i="38"/>
  <c r="E279" i="36"/>
  <c r="N812" i="22"/>
  <c r="P830" i="31" s="1"/>
  <c r="P24" i="42" s="1"/>
  <c r="P25" i="42" s="1"/>
  <c r="M830" i="31"/>
  <c r="H832" i="31"/>
  <c r="Q763" i="22"/>
  <c r="S780" i="31"/>
  <c r="N260" i="38"/>
  <c r="J260" i="38"/>
  <c r="J261" i="38" s="1"/>
  <c r="K261" i="38"/>
  <c r="L225" i="37"/>
  <c r="Q224" i="37"/>
  <c r="N224" i="40"/>
  <c r="N245" i="38"/>
  <c r="R244" i="38"/>
  <c r="R245" i="38" s="1"/>
  <c r="R237" i="39"/>
  <c r="T236" i="41"/>
  <c r="T237" i="41" s="1"/>
  <c r="P241" i="41"/>
  <c r="V240" i="41"/>
  <c r="V241" i="41" s="1"/>
  <c r="U240" i="41"/>
  <c r="L254" i="37"/>
  <c r="J255" i="37"/>
  <c r="L254" i="40"/>
  <c r="L255" i="40" s="1"/>
  <c r="T779" i="31"/>
  <c r="P229" i="40"/>
  <c r="V228" i="40"/>
  <c r="U228" i="40"/>
  <c r="N251" i="37"/>
  <c r="R250" i="37"/>
  <c r="P250" i="40"/>
  <c r="L211" i="39"/>
  <c r="N210" i="41"/>
  <c r="Q210" i="39"/>
  <c r="K260" i="36"/>
  <c r="L219" i="41"/>
  <c r="P209" i="41"/>
  <c r="U208" i="41"/>
  <c r="V208" i="41"/>
  <c r="L217" i="40"/>
  <c r="L213" i="40"/>
  <c r="L229" i="41"/>
  <c r="T791" i="31"/>
  <c r="T20" i="33"/>
  <c r="T21" i="33" s="1"/>
  <c r="R248" i="38"/>
  <c r="R249" i="38" s="1"/>
  <c r="N249" i="38"/>
  <c r="O264" i="38"/>
  <c r="O265" i="38" s="1"/>
  <c r="J255" i="36"/>
  <c r="L254" i="36"/>
  <c r="Q234" i="37"/>
  <c r="L235" i="37"/>
  <c r="N234" i="40"/>
  <c r="N235" i="40" s="1"/>
  <c r="H262" i="41"/>
  <c r="Q228" i="38"/>
  <c r="Q229" i="38" s="1"/>
  <c r="L229" i="38"/>
  <c r="K268" i="37"/>
  <c r="G268" i="40"/>
  <c r="Q226" i="38"/>
  <c r="Q227" i="38" s="1"/>
  <c r="L227" i="38"/>
  <c r="L270" i="35"/>
  <c r="P213" i="41"/>
  <c r="U212" i="41"/>
  <c r="V212" i="41"/>
  <c r="J256" i="37"/>
  <c r="K257" i="37"/>
  <c r="N256" i="37"/>
  <c r="M256" i="40"/>
  <c r="P223" i="40"/>
  <c r="U222" i="40"/>
  <c r="V222" i="40"/>
  <c r="L266" i="39"/>
  <c r="U216" i="40"/>
  <c r="P217" i="40"/>
  <c r="V216" i="40"/>
  <c r="Q240" i="38"/>
  <c r="Q241" i="38" s="1"/>
  <c r="L241" i="38"/>
  <c r="L221" i="39"/>
  <c r="N220" i="41"/>
  <c r="Q220" i="39"/>
  <c r="O272" i="37"/>
  <c r="G272" i="40"/>
  <c r="L223" i="40"/>
  <c r="N255" i="39"/>
  <c r="P254" i="41"/>
  <c r="R254" i="39"/>
  <c r="Q218" i="37"/>
  <c r="L219" i="37"/>
  <c r="N218" i="40"/>
  <c r="R215" i="39"/>
  <c r="T214" i="41"/>
  <c r="J251" i="36"/>
  <c r="L250" i="36"/>
  <c r="L209" i="41"/>
  <c r="T795" i="31"/>
  <c r="T24" i="33"/>
  <c r="T25" i="33" s="1"/>
  <c r="K266" i="37"/>
  <c r="R793" i="22"/>
  <c r="T810" i="31"/>
  <c r="T811" i="31" s="1"/>
  <c r="R211" i="37"/>
  <c r="T210" i="40"/>
  <c r="U817" i="31"/>
  <c r="A816" i="31"/>
  <c r="L213" i="41"/>
  <c r="L237" i="36"/>
  <c r="Q236" i="36"/>
  <c r="Q237" i="36" s="1"/>
  <c r="L221" i="38"/>
  <c r="Q220" i="38"/>
  <c r="Q221" i="38" s="1"/>
  <c r="T775" i="31"/>
  <c r="R799" i="22"/>
  <c r="T816" i="31"/>
  <c r="T817" i="31" s="1"/>
  <c r="Q789" i="22"/>
  <c r="S806" i="31"/>
  <c r="S807" i="31" s="1"/>
  <c r="Q779" i="22"/>
  <c r="S796" i="31"/>
  <c r="S797" i="31" s="1"/>
  <c r="K803" i="22"/>
  <c r="M820" i="31"/>
  <c r="O813" i="22"/>
  <c r="Q830" i="31"/>
  <c r="L270" i="34"/>
  <c r="J271" i="34"/>
  <c r="L225" i="40"/>
  <c r="J245" i="38"/>
  <c r="L244" i="38"/>
  <c r="P237" i="41"/>
  <c r="V236" i="41"/>
  <c r="V237" i="41" s="1"/>
  <c r="U236" i="41"/>
  <c r="N269" i="35"/>
  <c r="R268" i="35"/>
  <c r="R269" i="35" s="1"/>
  <c r="R254" i="37"/>
  <c r="N255" i="37"/>
  <c r="P254" i="40"/>
  <c r="R219" i="37"/>
  <c r="T218" i="40"/>
  <c r="R237" i="37"/>
  <c r="T236" i="40"/>
  <c r="T237" i="40" s="1"/>
  <c r="R229" i="37"/>
  <c r="T228" i="40"/>
  <c r="Q210" i="38"/>
  <c r="Q211" i="38" s="1"/>
  <c r="L211" i="38"/>
  <c r="L211" i="41"/>
  <c r="Q224" i="38"/>
  <c r="Q225" i="38" s="1"/>
  <c r="L225" i="38"/>
  <c r="L252" i="41"/>
  <c r="L253" i="41" s="1"/>
  <c r="J253" i="39"/>
  <c r="L252" i="39"/>
  <c r="J253" i="37"/>
  <c r="L252" i="40"/>
  <c r="L253" i="40" s="1"/>
  <c r="L252" i="37"/>
  <c r="Q214" i="36"/>
  <c r="Q215" i="36" s="1"/>
  <c r="L215" i="36"/>
  <c r="Q264" i="34"/>
  <c r="Q265" i="34" s="1"/>
  <c r="L265" i="34"/>
  <c r="L215" i="38"/>
  <c r="Q214" i="38"/>
  <c r="Q215" i="38" s="1"/>
  <c r="L250" i="41"/>
  <c r="L251" i="41" s="1"/>
  <c r="J251" i="39"/>
  <c r="L250" i="39"/>
  <c r="L243" i="36"/>
  <c r="Q242" i="36"/>
  <c r="Q243" i="36" s="1"/>
  <c r="L219" i="36"/>
  <c r="Q218" i="36"/>
  <c r="Q219" i="36" s="1"/>
  <c r="R213" i="37"/>
  <c r="T212" i="40"/>
  <c r="G268" i="41"/>
  <c r="K268" i="39"/>
  <c r="L243" i="38"/>
  <c r="Q242" i="38"/>
  <c r="Q243" i="38" s="1"/>
  <c r="R217" i="39"/>
  <c r="T216" i="41"/>
  <c r="P233" i="40"/>
  <c r="V232" i="40"/>
  <c r="V233" i="40" s="1"/>
  <c r="U232" i="40"/>
  <c r="O257" i="37"/>
  <c r="Q256" i="40"/>
  <c r="H262" i="40"/>
  <c r="L233" i="39"/>
  <c r="N232" i="41"/>
  <c r="N233" i="41" s="1"/>
  <c r="Q232" i="39"/>
  <c r="O266" i="39"/>
  <c r="R217" i="37"/>
  <c r="T216" i="40"/>
  <c r="R252" i="38"/>
  <c r="R253" i="38" s="1"/>
  <c r="N253" i="38"/>
  <c r="L273" i="34"/>
  <c r="Q272" i="34"/>
  <c r="Q273" i="34" s="1"/>
  <c r="L221" i="41"/>
  <c r="K265" i="36"/>
  <c r="N264" i="36"/>
  <c r="J264" i="36"/>
  <c r="O268" i="38"/>
  <c r="O269" i="38" s="1"/>
  <c r="G272" i="41"/>
  <c r="T793" i="31"/>
  <c r="T22" i="33"/>
  <c r="T23" i="33" s="1"/>
  <c r="L219" i="40"/>
  <c r="N251" i="36"/>
  <c r="R250" i="36"/>
  <c r="R251" i="36" s="1"/>
  <c r="O266" i="37"/>
  <c r="R243" i="39"/>
  <c r="T242" i="41"/>
  <c r="T243" i="41" s="1"/>
  <c r="R241" i="39"/>
  <c r="T240" i="41"/>
  <c r="T241" i="41" s="1"/>
  <c r="P237" i="40"/>
  <c r="U236" i="40"/>
  <c r="V236" i="40"/>
  <c r="V237" i="40" s="1"/>
  <c r="L231" i="36"/>
  <c r="Q230" i="36"/>
  <c r="Q231" i="36" s="1"/>
  <c r="Q228" i="39"/>
  <c r="N228" i="41"/>
  <c r="L229" i="39"/>
  <c r="R239" i="37"/>
  <c r="T238" i="40"/>
  <c r="T239" i="40" s="1"/>
  <c r="H256" i="41"/>
  <c r="Q234" i="38"/>
  <c r="Q235" i="38" s="1"/>
  <c r="L235" i="38"/>
  <c r="O261" i="37"/>
  <c r="Q260" i="40"/>
  <c r="Q238" i="39"/>
  <c r="N238" i="41"/>
  <c r="N239" i="41" s="1"/>
  <c r="L239" i="39"/>
  <c r="E269" i="39"/>
  <c r="E269" i="37"/>
  <c r="E273" i="39"/>
  <c r="E273" i="37"/>
  <c r="E279" i="39"/>
  <c r="E279" i="37"/>
  <c r="E269" i="38"/>
  <c r="E269" i="36"/>
  <c r="H840" i="31"/>
  <c r="E275" i="38"/>
  <c r="E275" i="36"/>
  <c r="Q755" i="22"/>
  <c r="S772" i="31"/>
  <c r="N806" i="22"/>
  <c r="P824" i="31" s="1"/>
  <c r="P18" i="42" s="1"/>
  <c r="P19" i="42" s="1"/>
  <c r="M824" i="31"/>
  <c r="Q232" i="38"/>
  <c r="Q233" i="38" s="1"/>
  <c r="L233" i="38"/>
  <c r="K258" i="38"/>
  <c r="R246" i="36"/>
  <c r="R247" i="36" s="1"/>
  <c r="N247" i="36"/>
  <c r="R274" i="35"/>
  <c r="R275" i="35" s="1"/>
  <c r="N275" i="35"/>
  <c r="L248" i="36"/>
  <c r="J249" i="36"/>
  <c r="O270" i="37"/>
  <c r="K270" i="37"/>
  <c r="G270" i="40"/>
  <c r="L217" i="36"/>
  <c r="Q216" i="36"/>
  <c r="Q217" i="36" s="1"/>
  <c r="T777" i="31"/>
  <c r="Q268" i="34"/>
  <c r="Q269" i="34" s="1"/>
  <c r="L269" i="34"/>
  <c r="O260" i="36"/>
  <c r="O261" i="36" s="1"/>
  <c r="K266" i="36"/>
  <c r="L248" i="37"/>
  <c r="J249" i="37"/>
  <c r="L248" i="40"/>
  <c r="L249" i="40" s="1"/>
  <c r="R246" i="37"/>
  <c r="N247" i="37"/>
  <c r="P246" i="40"/>
  <c r="U819" i="31"/>
  <c r="A818" i="31"/>
  <c r="L231" i="37"/>
  <c r="Q230" i="37"/>
  <c r="N230" i="40"/>
  <c r="T781" i="31"/>
  <c r="L233" i="36"/>
  <c r="Q232" i="36"/>
  <c r="Q233" i="36" s="1"/>
  <c r="L261" i="35"/>
  <c r="Q260" i="35"/>
  <c r="Q261" i="35" s="1"/>
  <c r="H258" i="40"/>
  <c r="K256" i="39"/>
  <c r="O263" i="39"/>
  <c r="Q262" i="41"/>
  <c r="L241" i="39"/>
  <c r="N240" i="41"/>
  <c r="N241" i="41" s="1"/>
  <c r="Q240" i="39"/>
  <c r="P217" i="41"/>
  <c r="U216" i="41"/>
  <c r="V216" i="41"/>
  <c r="U240" i="40"/>
  <c r="V240" i="40"/>
  <c r="V241" i="40" s="1"/>
  <c r="P241" i="40"/>
  <c r="L275" i="34"/>
  <c r="Q274" i="34"/>
  <c r="Q275" i="34" s="1"/>
  <c r="U242" i="40"/>
  <c r="V242" i="40"/>
  <c r="V243" i="40" s="1"/>
  <c r="P243" i="40"/>
  <c r="R223" i="37"/>
  <c r="T222" i="40"/>
  <c r="J245" i="36"/>
  <c r="L244" i="36"/>
  <c r="L243" i="37"/>
  <c r="Q242" i="37"/>
  <c r="N242" i="40"/>
  <c r="N243" i="40" s="1"/>
  <c r="T783" i="31"/>
  <c r="P209" i="40"/>
  <c r="V208" i="40"/>
  <c r="U208" i="40"/>
  <c r="P215" i="41"/>
  <c r="U214" i="41"/>
  <c r="V214" i="41"/>
  <c r="J245" i="39"/>
  <c r="L244" i="41"/>
  <c r="L245" i="41" s="1"/>
  <c r="L244" i="39"/>
  <c r="P243" i="41"/>
  <c r="U242" i="41"/>
  <c r="V242" i="41"/>
  <c r="V243" i="41" s="1"/>
  <c r="E271" i="39"/>
  <c r="E271" i="37"/>
  <c r="Q761" i="22"/>
  <c r="S778" i="31"/>
  <c r="H266" i="41"/>
  <c r="Q242" i="39"/>
  <c r="N242" i="41"/>
  <c r="N243" i="41" s="1"/>
  <c r="L243" i="39"/>
  <c r="L223" i="37"/>
  <c r="Q222" i="37"/>
  <c r="N222" i="40"/>
  <c r="H842" i="31"/>
  <c r="Q765" i="22"/>
  <c r="S782" i="31"/>
  <c r="Q783" i="22"/>
  <c r="S800" i="31"/>
  <c r="S801" i="31" s="1"/>
  <c r="E277" i="39"/>
  <c r="E277" i="37"/>
  <c r="R797" i="22"/>
  <c r="T814" i="31"/>
  <c r="T815" i="31" s="1"/>
  <c r="E277" i="38"/>
  <c r="E277" i="36"/>
  <c r="Q771" i="22"/>
  <c r="S788" i="31"/>
  <c r="Q759" i="22"/>
  <c r="S776" i="31"/>
  <c r="O258" i="38"/>
  <c r="O259" i="38" s="1"/>
  <c r="R248" i="36"/>
  <c r="R249" i="36" s="1"/>
  <c r="N249" i="36"/>
  <c r="H264" i="40"/>
  <c r="G270" i="41"/>
  <c r="L225" i="39"/>
  <c r="N224" i="41"/>
  <c r="Q224" i="39"/>
  <c r="N247" i="38"/>
  <c r="R246" i="38"/>
  <c r="R247" i="38" s="1"/>
  <c r="R239" i="39"/>
  <c r="T238" i="41"/>
  <c r="T239" i="41" s="1"/>
  <c r="O266" i="36"/>
  <c r="O267" i="36" s="1"/>
  <c r="R248" i="37"/>
  <c r="N249" i="37"/>
  <c r="P248" i="40"/>
  <c r="N253" i="39"/>
  <c r="P252" i="41"/>
  <c r="R252" i="39"/>
  <c r="P231" i="40"/>
  <c r="V230" i="40"/>
  <c r="U230" i="40"/>
  <c r="R252" i="37"/>
  <c r="N253" i="37"/>
  <c r="P252" i="40"/>
  <c r="O262" i="38"/>
  <c r="O263" i="38" s="1"/>
  <c r="H258" i="41"/>
  <c r="R248" i="39"/>
  <c r="P248" i="41"/>
  <c r="N249" i="39"/>
  <c r="L231" i="40"/>
  <c r="G274" i="41"/>
  <c r="K274" i="39"/>
  <c r="R221" i="39"/>
  <c r="T220" i="41"/>
  <c r="N255" i="38"/>
  <c r="R254" i="38"/>
  <c r="R255" i="38" s="1"/>
  <c r="Q240" i="36"/>
  <c r="Q241" i="36" s="1"/>
  <c r="L241" i="36"/>
  <c r="O256" i="39"/>
  <c r="N245" i="37"/>
  <c r="R244" i="37"/>
  <c r="P244" i="40"/>
  <c r="H260" i="41"/>
  <c r="J262" i="39"/>
  <c r="M262" i="41"/>
  <c r="K263" i="39"/>
  <c r="N262" i="39"/>
  <c r="R229" i="39"/>
  <c r="T228" i="41"/>
  <c r="L250" i="38"/>
  <c r="J251" i="38"/>
  <c r="R223" i="39"/>
  <c r="T222" i="41"/>
  <c r="R233" i="37"/>
  <c r="T232" i="40"/>
  <c r="T233" i="40" s="1"/>
  <c r="O262" i="37"/>
  <c r="O809" i="22"/>
  <c r="Q826" i="31"/>
  <c r="J253" i="38"/>
  <c r="L252" i="38"/>
  <c r="R244" i="36"/>
  <c r="R245" i="36" s="1"/>
  <c r="N245" i="36"/>
  <c r="L257" i="34"/>
  <c r="Q256" i="34"/>
  <c r="Q257" i="34" s="1"/>
  <c r="L227" i="36"/>
  <c r="Q226" i="36"/>
  <c r="Q227" i="36" s="1"/>
  <c r="P221" i="40"/>
  <c r="U220" i="40"/>
  <c r="V220" i="40"/>
  <c r="K276" i="37"/>
  <c r="G276" i="40"/>
  <c r="T789" i="31"/>
  <c r="T18" i="33"/>
  <c r="T19" i="33" s="1"/>
  <c r="P246" i="41"/>
  <c r="R246" i="39"/>
  <c r="N247" i="39"/>
  <c r="L209" i="36"/>
  <c r="Q208" i="36"/>
  <c r="Q209" i="36" s="1"/>
  <c r="R209" i="37"/>
  <c r="T208" i="40"/>
  <c r="L223" i="38"/>
  <c r="Q222" i="38"/>
  <c r="Q223" i="38" s="1"/>
  <c r="H264" i="41"/>
  <c r="R231" i="39"/>
  <c r="T230" i="41"/>
  <c r="L221" i="37"/>
  <c r="Q220" i="37"/>
  <c r="N220" i="40"/>
  <c r="R801" i="22"/>
  <c r="T818" i="31"/>
  <c r="T819" i="31" s="1"/>
  <c r="P219" i="40"/>
  <c r="U218" i="40"/>
  <c r="V218" i="40"/>
  <c r="L213" i="37"/>
  <c r="Q212" i="37"/>
  <c r="N212" i="40"/>
  <c r="R215" i="37"/>
  <c r="T214" i="40"/>
  <c r="L274" i="35"/>
  <c r="J275" i="35"/>
  <c r="Q775" i="22"/>
  <c r="S792" i="31"/>
  <c r="R795" i="22"/>
  <c r="T812" i="31"/>
  <c r="T813" i="31" s="1"/>
  <c r="Q787" i="22"/>
  <c r="S804" i="31"/>
  <c r="S805" i="31" s="1"/>
  <c r="Q781" i="22"/>
  <c r="S798" i="31"/>
  <c r="S799" i="31" s="1"/>
  <c r="R791" i="22"/>
  <c r="T808" i="31"/>
  <c r="T809" i="31" s="1"/>
  <c r="Q785" i="22"/>
  <c r="S802" i="31"/>
  <c r="S803" i="31" s="1"/>
  <c r="Q769" i="22"/>
  <c r="S786" i="31"/>
  <c r="O805" i="22"/>
  <c r="Q822" i="31"/>
  <c r="E275" i="39"/>
  <c r="E275" i="37"/>
  <c r="L231" i="38"/>
  <c r="Q230" i="38"/>
  <c r="Q231" i="38" s="1"/>
  <c r="J247" i="36"/>
  <c r="L246" i="36"/>
  <c r="O264" i="37"/>
  <c r="L265" i="35"/>
  <c r="Q264" i="35"/>
  <c r="Q265" i="35" s="1"/>
  <c r="L225" i="41"/>
  <c r="L263" i="34"/>
  <c r="Q262" i="34"/>
  <c r="Q263" i="34" s="1"/>
  <c r="P225" i="40"/>
  <c r="V224" i="40"/>
  <c r="U224" i="40"/>
  <c r="J247" i="37"/>
  <c r="L246" i="40"/>
  <c r="L247" i="40" s="1"/>
  <c r="L246" i="37"/>
  <c r="Q226" i="37"/>
  <c r="L227" i="37"/>
  <c r="N226" i="40"/>
  <c r="L217" i="39"/>
  <c r="N216" i="41"/>
  <c r="Q216" i="39"/>
  <c r="R225" i="39"/>
  <c r="T224" i="41"/>
  <c r="K262" i="38"/>
  <c r="R211" i="39"/>
  <c r="T210" i="41"/>
  <c r="L248" i="39"/>
  <c r="L248" i="41"/>
  <c r="L249" i="41" s="1"/>
  <c r="J249" i="39"/>
  <c r="Q212" i="38"/>
  <c r="Q213" i="38" s="1"/>
  <c r="L213" i="38"/>
  <c r="K274" i="37"/>
  <c r="G274" i="40"/>
  <c r="P221" i="41"/>
  <c r="V220" i="41"/>
  <c r="U220" i="41"/>
  <c r="P250" i="41"/>
  <c r="N251" i="39"/>
  <c r="R250" i="39"/>
  <c r="R272" i="35"/>
  <c r="R273" i="35" s="1"/>
  <c r="N273" i="35"/>
  <c r="L235" i="36"/>
  <c r="Q234" i="36"/>
  <c r="Q235" i="36" s="1"/>
  <c r="Q222" i="39"/>
  <c r="N222" i="41"/>
  <c r="L223" i="39"/>
  <c r="K258" i="37"/>
  <c r="K260" i="39"/>
  <c r="P229" i="41"/>
  <c r="V228" i="41"/>
  <c r="U228" i="41"/>
  <c r="Q226" i="39"/>
  <c r="N226" i="41"/>
  <c r="L227" i="39"/>
  <c r="R250" i="38"/>
  <c r="R251" i="38" s="1"/>
  <c r="N251" i="38"/>
  <c r="R241" i="37"/>
  <c r="T240" i="40"/>
  <c r="T241" i="40" s="1"/>
  <c r="P223" i="41"/>
  <c r="U222" i="41"/>
  <c r="V222" i="41"/>
  <c r="R243" i="37"/>
  <c r="T242" i="40"/>
  <c r="T243" i="40" s="1"/>
  <c r="H260" i="40"/>
  <c r="K262" i="37"/>
  <c r="L215" i="37"/>
  <c r="Q214" i="37"/>
  <c r="N214" i="40"/>
  <c r="L231" i="39"/>
  <c r="N230" i="41"/>
  <c r="Q230" i="39"/>
  <c r="G276" i="41"/>
  <c r="O276" i="39"/>
  <c r="K276" i="39"/>
  <c r="U815" i="31"/>
  <c r="A814" i="31"/>
  <c r="Q236" i="37"/>
  <c r="L237" i="37"/>
  <c r="N236" i="40"/>
  <c r="N237" i="40" s="1"/>
  <c r="O265" i="39"/>
  <c r="Q264" i="41"/>
  <c r="P231" i="41"/>
  <c r="V230" i="41"/>
  <c r="U230" i="41"/>
  <c r="U809" i="31"/>
  <c r="A808" i="31"/>
  <c r="L221" i="40"/>
  <c r="K259" i="36"/>
  <c r="N258" i="36"/>
  <c r="J258" i="36"/>
  <c r="J259" i="36" s="1"/>
  <c r="L219" i="39"/>
  <c r="N218" i="41"/>
  <c r="Q218" i="39"/>
  <c r="R235" i="37"/>
  <c r="T234" i="40"/>
  <c r="T235" i="40" s="1"/>
  <c r="J249" i="38"/>
  <c r="L248" i="38"/>
  <c r="P213" i="40"/>
  <c r="V212" i="40"/>
  <c r="U212" i="40"/>
  <c r="R213" i="39"/>
  <c r="T212" i="41"/>
  <c r="Q236" i="38"/>
  <c r="Q237" i="38" s="1"/>
  <c r="L237" i="38"/>
  <c r="L209" i="39"/>
  <c r="N208" i="41"/>
  <c r="Q208" i="39"/>
  <c r="H836" i="31"/>
  <c r="O811" i="22"/>
  <c r="Q828" i="31"/>
  <c r="E273" i="38"/>
  <c r="E273" i="36"/>
  <c r="H838" i="31"/>
  <c r="E271" i="38"/>
  <c r="E271" i="36"/>
  <c r="L229" i="37"/>
  <c r="Q228" i="37"/>
  <c r="N228" i="40"/>
  <c r="L209" i="37"/>
  <c r="Q208" i="37"/>
  <c r="N208" i="40"/>
  <c r="L276" i="35"/>
  <c r="J277" i="35"/>
  <c r="N264" i="37"/>
  <c r="J264" i="37"/>
  <c r="K265" i="37"/>
  <c r="M264" i="40"/>
  <c r="U813" i="31"/>
  <c r="A812" i="31"/>
  <c r="J247" i="38"/>
  <c r="L246" i="38"/>
  <c r="Q208" i="38"/>
  <c r="Q209" i="38" s="1"/>
  <c r="L209" i="38"/>
  <c r="P239" i="41"/>
  <c r="U238" i="41"/>
  <c r="V238" i="41"/>
  <c r="V239" i="41" s="1"/>
  <c r="L223" i="36"/>
  <c r="Q222" i="36"/>
  <c r="Q223" i="36" s="1"/>
  <c r="R231" i="37"/>
  <c r="T230" i="40"/>
  <c r="L227" i="40"/>
  <c r="R233" i="39"/>
  <c r="T232" i="41"/>
  <c r="T233" i="41" s="1"/>
  <c r="L217" i="41"/>
  <c r="P225" i="41"/>
  <c r="V224" i="41"/>
  <c r="U224" i="41"/>
  <c r="L252" i="36"/>
  <c r="J253" i="36"/>
  <c r="L211" i="37"/>
  <c r="Q210" i="37"/>
  <c r="N210" i="40"/>
  <c r="P239" i="40"/>
  <c r="V238" i="40"/>
  <c r="V239" i="40" s="1"/>
  <c r="U238" i="40"/>
  <c r="K262" i="36"/>
  <c r="J255" i="38"/>
  <c r="L254" i="38"/>
  <c r="L223" i="41"/>
  <c r="O259" i="37"/>
  <c r="Q258" i="40"/>
  <c r="R219" i="39"/>
  <c r="T218" i="41"/>
  <c r="J245" i="37"/>
  <c r="L244" i="40"/>
  <c r="L245" i="40" s="1"/>
  <c r="L244" i="37"/>
  <c r="J269" i="35"/>
  <c r="L268" i="35"/>
  <c r="T785" i="31"/>
  <c r="T14" i="33"/>
  <c r="T15" i="33" s="1"/>
  <c r="T773" i="31"/>
  <c r="L227" i="41"/>
  <c r="L239" i="37"/>
  <c r="Q238" i="37"/>
  <c r="N238" i="40"/>
  <c r="N239" i="40" s="1"/>
  <c r="P215" i="40"/>
  <c r="U214" i="40"/>
  <c r="V214" i="40"/>
  <c r="L235" i="39"/>
  <c r="N234" i="41"/>
  <c r="N235" i="41" s="1"/>
  <c r="Q234" i="39"/>
  <c r="L260" i="37"/>
  <c r="R227" i="39"/>
  <c r="T226" i="41"/>
  <c r="L215" i="40"/>
  <c r="R235" i="39"/>
  <c r="T234" i="41"/>
  <c r="T235" i="41" s="1"/>
  <c r="Q228" i="36"/>
  <c r="Q229" i="36" s="1"/>
  <c r="L229" i="36"/>
  <c r="L215" i="39"/>
  <c r="N214" i="41"/>
  <c r="Q214" i="39"/>
  <c r="L231" i="41"/>
  <c r="R221" i="37"/>
  <c r="T220" i="40"/>
  <c r="K278" i="37"/>
  <c r="G278" i="40"/>
  <c r="V226" i="40"/>
  <c r="P227" i="40"/>
  <c r="U226" i="40"/>
  <c r="L246" i="41"/>
  <c r="L247" i="41" s="1"/>
  <c r="J247" i="39"/>
  <c r="L246" i="39"/>
  <c r="Q238" i="38"/>
  <c r="Q239" i="38" s="1"/>
  <c r="L239" i="38"/>
  <c r="L237" i="39"/>
  <c r="N236" i="41"/>
  <c r="N237" i="41" s="1"/>
  <c r="Q236" i="39"/>
  <c r="L219" i="38"/>
  <c r="Q218" i="38"/>
  <c r="Q219" i="38" s="1"/>
  <c r="K264" i="39"/>
  <c r="P244" i="41"/>
  <c r="N245" i="39"/>
  <c r="R244" i="39"/>
  <c r="L813" i="1"/>
  <c r="K817" i="24"/>
  <c r="J812" i="22"/>
  <c r="R822" i="1"/>
  <c r="R823" i="1" s="1"/>
  <c r="K813" i="22"/>
  <c r="L816" i="1"/>
  <c r="L817" i="1" s="1"/>
  <c r="N811" i="23"/>
  <c r="Q804" i="23"/>
  <c r="Q805" i="23" s="1"/>
  <c r="L813" i="7"/>
  <c r="R818" i="1"/>
  <c r="R819" i="1" s="1"/>
  <c r="K807" i="22"/>
  <c r="N802" i="22"/>
  <c r="J822" i="24"/>
  <c r="J823" i="24" s="1"/>
  <c r="N820" i="23"/>
  <c r="R820" i="23" s="1"/>
  <c r="R821" i="23" s="1"/>
  <c r="N822" i="24"/>
  <c r="R822" i="24" s="1"/>
  <c r="R823" i="24" s="1"/>
  <c r="J806" i="22"/>
  <c r="R816" i="1"/>
  <c r="R817" i="1" s="1"/>
  <c r="L818" i="23"/>
  <c r="L819" i="23" s="1"/>
  <c r="L820" i="1"/>
  <c r="L821" i="1" s="1"/>
  <c r="L814" i="7"/>
  <c r="L815" i="7" s="1"/>
  <c r="L818" i="1"/>
  <c r="Q818" i="1" s="1"/>
  <c r="Q819" i="1" s="1"/>
  <c r="R824" i="7"/>
  <c r="R825" i="7" s="1"/>
  <c r="K814" i="22"/>
  <c r="R816" i="7"/>
  <c r="R817" i="7" s="1"/>
  <c r="O814" i="22"/>
  <c r="O820" i="21"/>
  <c r="O821" i="21" s="1"/>
  <c r="K816" i="21"/>
  <c r="K817" i="21" s="1"/>
  <c r="J817" i="23"/>
  <c r="L816" i="23"/>
  <c r="O822" i="22"/>
  <c r="O824" i="21"/>
  <c r="O825" i="21" s="1"/>
  <c r="L824" i="7"/>
  <c r="K824" i="21"/>
  <c r="J824" i="21" s="1"/>
  <c r="O824" i="22"/>
  <c r="Q820" i="1"/>
  <c r="Q821" i="1" s="1"/>
  <c r="J802" i="22"/>
  <c r="K820" i="21"/>
  <c r="K821" i="21" s="1"/>
  <c r="O814" i="21"/>
  <c r="O815" i="21" s="1"/>
  <c r="O816" i="21"/>
  <c r="O817" i="21" s="1"/>
  <c r="O816" i="22"/>
  <c r="K824" i="22"/>
  <c r="N818" i="21"/>
  <c r="J818" i="21"/>
  <c r="K819" i="21"/>
  <c r="N821" i="1"/>
  <c r="R820" i="1"/>
  <c r="R821" i="1" s="1"/>
  <c r="L811" i="7"/>
  <c r="Q810" i="7"/>
  <c r="Q811" i="7" s="1"/>
  <c r="K825" i="23"/>
  <c r="N824" i="23"/>
  <c r="Q806" i="1"/>
  <c r="Q807" i="1" s="1"/>
  <c r="L807" i="1"/>
  <c r="K822" i="22"/>
  <c r="M840" i="31" s="1"/>
  <c r="L803" i="1"/>
  <c r="Q802" i="1"/>
  <c r="Q803" i="1" s="1"/>
  <c r="R818" i="7"/>
  <c r="R819" i="7" s="1"/>
  <c r="N819" i="7"/>
  <c r="R820" i="7"/>
  <c r="R821" i="7" s="1"/>
  <c r="L818" i="7"/>
  <c r="O820" i="22"/>
  <c r="R814" i="7"/>
  <c r="R815" i="7" s="1"/>
  <c r="K825" i="24"/>
  <c r="N824" i="24"/>
  <c r="J824" i="24"/>
  <c r="N809" i="23"/>
  <c r="R808" i="23"/>
  <c r="R809" i="23" s="1"/>
  <c r="L812" i="22"/>
  <c r="N830" i="31" s="1"/>
  <c r="N825" i="1"/>
  <c r="R824" i="1"/>
  <c r="R825" i="1" s="1"/>
  <c r="Q804" i="7"/>
  <c r="Q805" i="7" s="1"/>
  <c r="L805" i="7"/>
  <c r="L795" i="22"/>
  <c r="Q794" i="22"/>
  <c r="Q790" i="21"/>
  <c r="Q791" i="21" s="1"/>
  <c r="L791" i="21"/>
  <c r="L812" i="21"/>
  <c r="R804" i="23"/>
  <c r="R805" i="23" s="1"/>
  <c r="N805" i="23"/>
  <c r="N815" i="23"/>
  <c r="R814" i="23"/>
  <c r="R815" i="23" s="1"/>
  <c r="O818" i="22"/>
  <c r="Q804" i="24"/>
  <c r="Q805" i="24" s="1"/>
  <c r="L805" i="24"/>
  <c r="L825" i="23"/>
  <c r="Q824" i="23"/>
  <c r="Q825" i="23" s="1"/>
  <c r="L795" i="21"/>
  <c r="Q794" i="21"/>
  <c r="Q795" i="21" s="1"/>
  <c r="J825" i="1"/>
  <c r="L824" i="1"/>
  <c r="L803" i="24"/>
  <c r="Q802" i="24"/>
  <c r="Q803" i="24" s="1"/>
  <c r="J806" i="21"/>
  <c r="K807" i="21"/>
  <c r="N806" i="21"/>
  <c r="R806" i="24"/>
  <c r="R807" i="24" s="1"/>
  <c r="N807" i="24"/>
  <c r="K815" i="24"/>
  <c r="N814" i="24"/>
  <c r="J814" i="24"/>
  <c r="Q806" i="7"/>
  <c r="Q807" i="7" s="1"/>
  <c r="L807" i="7"/>
  <c r="L799" i="21"/>
  <c r="Q798" i="21"/>
  <c r="Q799" i="21" s="1"/>
  <c r="N823" i="7"/>
  <c r="R822" i="7"/>
  <c r="R823" i="7" s="1"/>
  <c r="N804" i="21"/>
  <c r="J804" i="21"/>
  <c r="K805" i="21"/>
  <c r="L809" i="24"/>
  <c r="Q808" i="24"/>
  <c r="Q809" i="24" s="1"/>
  <c r="R812" i="21"/>
  <c r="R813" i="21" s="1"/>
  <c r="N813" i="21"/>
  <c r="K818" i="22"/>
  <c r="M836" i="31" s="1"/>
  <c r="J823" i="1"/>
  <c r="L822" i="1"/>
  <c r="K822" i="21"/>
  <c r="L814" i="1"/>
  <c r="J811" i="24"/>
  <c r="L810" i="24"/>
  <c r="N810" i="22"/>
  <c r="P828" i="31" s="1"/>
  <c r="P22" i="42" s="1"/>
  <c r="P23" i="42" s="1"/>
  <c r="J810" i="22"/>
  <c r="L828" i="31" s="1"/>
  <c r="K811" i="22"/>
  <c r="J807" i="24"/>
  <c r="L806" i="24"/>
  <c r="L821" i="23"/>
  <c r="Q820" i="23"/>
  <c r="Q821" i="23" s="1"/>
  <c r="Q792" i="22"/>
  <c r="L793" i="22"/>
  <c r="K809" i="21"/>
  <c r="N808" i="21"/>
  <c r="J808" i="21"/>
  <c r="N819" i="23"/>
  <c r="R818" i="23"/>
  <c r="R819" i="23" s="1"/>
  <c r="J815" i="23"/>
  <c r="L814" i="23"/>
  <c r="L801" i="22"/>
  <c r="Q800" i="22"/>
  <c r="N811" i="24"/>
  <c r="R810" i="24"/>
  <c r="R811" i="24" s="1"/>
  <c r="O818" i="21"/>
  <c r="O819" i="21" s="1"/>
  <c r="R816" i="23"/>
  <c r="R817" i="23" s="1"/>
  <c r="N817" i="23"/>
  <c r="J810" i="21"/>
  <c r="N810" i="21"/>
  <c r="K811" i="21"/>
  <c r="L801" i="21"/>
  <c r="Q800" i="21"/>
  <c r="Q801" i="21" s="1"/>
  <c r="J821" i="7"/>
  <c r="L820" i="7"/>
  <c r="J818" i="24"/>
  <c r="N818" i="24"/>
  <c r="K819" i="24"/>
  <c r="Q812" i="23"/>
  <c r="Q813" i="23" s="1"/>
  <c r="L813" i="23"/>
  <c r="K816" i="22"/>
  <c r="M834" i="31" s="1"/>
  <c r="K803" i="21"/>
  <c r="J802" i="21"/>
  <c r="N802" i="21"/>
  <c r="N815" i="1"/>
  <c r="R814" i="1"/>
  <c r="R815" i="1" s="1"/>
  <c r="K814" i="21"/>
  <c r="Q792" i="21"/>
  <c r="Q793" i="21" s="1"/>
  <c r="L793" i="21"/>
  <c r="R816" i="24"/>
  <c r="R817" i="24" s="1"/>
  <c r="N817" i="24"/>
  <c r="L791" i="22"/>
  <c r="Q790" i="22"/>
  <c r="R812" i="22"/>
  <c r="N813" i="22"/>
  <c r="L799" i="22"/>
  <c r="Q798" i="22"/>
  <c r="J813" i="24"/>
  <c r="L812" i="24"/>
  <c r="L809" i="7"/>
  <c r="Q808" i="7"/>
  <c r="Q809" i="7" s="1"/>
  <c r="K821" i="24"/>
  <c r="N820" i="24"/>
  <c r="J820" i="24"/>
  <c r="J823" i="7"/>
  <c r="L822" i="7"/>
  <c r="L797" i="21"/>
  <c r="Q796" i="21"/>
  <c r="Q797" i="21" s="1"/>
  <c r="J817" i="24"/>
  <c r="L816" i="24"/>
  <c r="N804" i="22"/>
  <c r="P822" i="31" s="1"/>
  <c r="P16" i="42" s="1"/>
  <c r="P17" i="42" s="1"/>
  <c r="K805" i="22"/>
  <c r="J804" i="22"/>
  <c r="L822" i="31" s="1"/>
  <c r="L797" i="22"/>
  <c r="Q796" i="22"/>
  <c r="K823" i="23"/>
  <c r="N822" i="23"/>
  <c r="K820" i="22"/>
  <c r="M838" i="31" s="1"/>
  <c r="J808" i="22"/>
  <c r="L826" i="31" s="1"/>
  <c r="N808" i="22"/>
  <c r="P826" i="31" s="1"/>
  <c r="P20" i="42" s="1"/>
  <c r="P21" i="42" s="1"/>
  <c r="K809" i="22"/>
  <c r="N813" i="24"/>
  <c r="R812" i="24"/>
  <c r="R813" i="24" s="1"/>
  <c r="J817" i="7"/>
  <c r="L816" i="7"/>
  <c r="L822" i="23"/>
  <c r="H257" i="40" l="1"/>
  <c r="H34" i="42"/>
  <c r="H35" i="42" s="1"/>
  <c r="Q261" i="41"/>
  <c r="Q58" i="42"/>
  <c r="Q59" i="42" s="1"/>
  <c r="Q259" i="40"/>
  <c r="Q36" i="42"/>
  <c r="Q37" i="42" s="1"/>
  <c r="M265" i="40"/>
  <c r="M42" i="42"/>
  <c r="M43" i="42" s="1"/>
  <c r="G277" i="40"/>
  <c r="G72" i="33"/>
  <c r="G73" i="33" s="1"/>
  <c r="G271" i="41"/>
  <c r="G86" i="33"/>
  <c r="G87" i="33" s="1"/>
  <c r="H841" i="31"/>
  <c r="H22" i="33"/>
  <c r="H23" i="33" s="1"/>
  <c r="H257" i="41"/>
  <c r="H54" i="42"/>
  <c r="H55" i="42" s="1"/>
  <c r="M821" i="31"/>
  <c r="M14" i="42"/>
  <c r="M15" i="42" s="1"/>
  <c r="H263" i="41"/>
  <c r="H60" i="42"/>
  <c r="H61" i="42" s="1"/>
  <c r="H833" i="31"/>
  <c r="H14" i="33"/>
  <c r="H15" i="33" s="1"/>
  <c r="K269" i="41"/>
  <c r="K84" i="33"/>
  <c r="K85" i="33" s="1"/>
  <c r="K275" i="41"/>
  <c r="K90" i="33"/>
  <c r="K91" i="33" s="1"/>
  <c r="K273" i="41"/>
  <c r="K88" i="33"/>
  <c r="K89" i="33" s="1"/>
  <c r="M839" i="31"/>
  <c r="M20" i="33"/>
  <c r="M21" i="33" s="1"/>
  <c r="H259" i="41"/>
  <c r="H56" i="42"/>
  <c r="H57" i="42" s="1"/>
  <c r="M831" i="31"/>
  <c r="M24" i="42"/>
  <c r="M25" i="42" s="1"/>
  <c r="M841" i="31"/>
  <c r="M22" i="33"/>
  <c r="M23" i="33" s="1"/>
  <c r="G277" i="41"/>
  <c r="G92" i="33"/>
  <c r="G93" i="33" s="1"/>
  <c r="H261" i="40"/>
  <c r="H38" i="42"/>
  <c r="H39" i="42" s="1"/>
  <c r="Q823" i="31"/>
  <c r="Q16" i="42"/>
  <c r="Q17" i="42" s="1"/>
  <c r="H267" i="41"/>
  <c r="H64" i="42"/>
  <c r="H65" i="42" s="1"/>
  <c r="H259" i="40"/>
  <c r="H36" i="42"/>
  <c r="H37" i="42" s="1"/>
  <c r="M825" i="31"/>
  <c r="M18" i="42"/>
  <c r="M19" i="42" s="1"/>
  <c r="G273" i="41"/>
  <c r="G88" i="33"/>
  <c r="G89" i="33" s="1"/>
  <c r="Q825" i="31"/>
  <c r="Q18" i="42"/>
  <c r="Q19" i="42" s="1"/>
  <c r="M267" i="41"/>
  <c r="M64" i="42"/>
  <c r="M65" i="42" s="1"/>
  <c r="K273" i="40"/>
  <c r="K68" i="33"/>
  <c r="K69" i="33" s="1"/>
  <c r="K277" i="40"/>
  <c r="K72" i="33"/>
  <c r="K73" i="33" s="1"/>
  <c r="K275" i="40"/>
  <c r="K70" i="33"/>
  <c r="K71" i="33" s="1"/>
  <c r="Q263" i="41"/>
  <c r="Q60" i="42"/>
  <c r="Q61" i="42" s="1"/>
  <c r="Q265" i="41"/>
  <c r="Q62" i="42"/>
  <c r="Q63" i="42" s="1"/>
  <c r="G279" i="40"/>
  <c r="G74" i="33"/>
  <c r="G75" i="33" s="1"/>
  <c r="H837" i="31"/>
  <c r="H18" i="33"/>
  <c r="H19" i="33" s="1"/>
  <c r="H843" i="31"/>
  <c r="H24" i="33"/>
  <c r="H25" i="33" s="1"/>
  <c r="H263" i="40"/>
  <c r="H40" i="42"/>
  <c r="H41" i="42" s="1"/>
  <c r="K279" i="41"/>
  <c r="K94" i="33"/>
  <c r="K95" i="33" s="1"/>
  <c r="H261" i="41"/>
  <c r="H58" i="42"/>
  <c r="H59" i="42" s="1"/>
  <c r="G273" i="40"/>
  <c r="G68" i="33"/>
  <c r="G69" i="33" s="1"/>
  <c r="M257" i="40"/>
  <c r="M34" i="42"/>
  <c r="M35" i="42" s="1"/>
  <c r="M261" i="40"/>
  <c r="M38" i="42"/>
  <c r="M39" i="42" s="1"/>
  <c r="H265" i="40"/>
  <c r="H42" i="42"/>
  <c r="H43" i="42" s="1"/>
  <c r="G275" i="41"/>
  <c r="G90" i="33"/>
  <c r="G91" i="33" s="1"/>
  <c r="L823" i="31"/>
  <c r="L16" i="42"/>
  <c r="L17" i="42" s="1"/>
  <c r="M835" i="31"/>
  <c r="M16" i="33"/>
  <c r="M17" i="33" s="1"/>
  <c r="N831" i="31"/>
  <c r="N24" i="42"/>
  <c r="N25" i="42" s="1"/>
  <c r="G275" i="40"/>
  <c r="G70" i="33"/>
  <c r="G71" i="33" s="1"/>
  <c r="H265" i="41"/>
  <c r="H62" i="42"/>
  <c r="H63" i="42" s="1"/>
  <c r="Q261" i="40"/>
  <c r="Q38" i="42"/>
  <c r="Q39" i="42" s="1"/>
  <c r="Q257" i="40"/>
  <c r="Q34" i="42"/>
  <c r="Q35" i="42" s="1"/>
  <c r="G269" i="40"/>
  <c r="G64" i="33"/>
  <c r="G65" i="33" s="1"/>
  <c r="G279" i="41"/>
  <c r="G94" i="33"/>
  <c r="G95" i="33" s="1"/>
  <c r="K277" i="41"/>
  <c r="K92" i="33"/>
  <c r="K93" i="33" s="1"/>
  <c r="K271" i="41"/>
  <c r="K86" i="33"/>
  <c r="K87" i="33" s="1"/>
  <c r="Q829" i="31"/>
  <c r="Q22" i="42"/>
  <c r="Q23" i="42" s="1"/>
  <c r="M263" i="41"/>
  <c r="M60" i="42"/>
  <c r="M61" i="42" s="1"/>
  <c r="H267" i="40"/>
  <c r="H44" i="42"/>
  <c r="H45" i="42" s="1"/>
  <c r="M259" i="41"/>
  <c r="M56" i="42"/>
  <c r="M57" i="42" s="1"/>
  <c r="Q259" i="41"/>
  <c r="Q56" i="42"/>
  <c r="Q57" i="42" s="1"/>
  <c r="L827" i="31"/>
  <c r="L20" i="42"/>
  <c r="L21" i="42" s="1"/>
  <c r="L829" i="31"/>
  <c r="L22" i="42"/>
  <c r="L23" i="42" s="1"/>
  <c r="M837" i="31"/>
  <c r="M18" i="33"/>
  <c r="M19" i="33" s="1"/>
  <c r="H839" i="31"/>
  <c r="H20" i="33"/>
  <c r="H21" i="33" s="1"/>
  <c r="Q827" i="31"/>
  <c r="Q20" i="42"/>
  <c r="Q21" i="42" s="1"/>
  <c r="G271" i="40"/>
  <c r="G66" i="33"/>
  <c r="G67" i="33" s="1"/>
  <c r="G269" i="41"/>
  <c r="G84" i="33"/>
  <c r="G85" i="33" s="1"/>
  <c r="Q831" i="31"/>
  <c r="Q24" i="42"/>
  <c r="Q25" i="42" s="1"/>
  <c r="Q821" i="31"/>
  <c r="Q14" i="42"/>
  <c r="Q15" i="42" s="1"/>
  <c r="H835" i="31"/>
  <c r="H16" i="33"/>
  <c r="H17" i="33" s="1"/>
  <c r="K279" i="40"/>
  <c r="K74" i="33"/>
  <c r="K75" i="33" s="1"/>
  <c r="K269" i="40"/>
  <c r="K64" i="33"/>
  <c r="K65" i="33" s="1"/>
  <c r="K271" i="40"/>
  <c r="K66" i="33"/>
  <c r="K67" i="33" s="1"/>
  <c r="K265" i="38"/>
  <c r="J264" i="38"/>
  <c r="J265" i="38" s="1"/>
  <c r="L822" i="24"/>
  <c r="O259" i="39"/>
  <c r="J256" i="38"/>
  <c r="J257" i="38" s="1"/>
  <c r="K257" i="38"/>
  <c r="K257" i="36"/>
  <c r="N256" i="36"/>
  <c r="L819" i="1"/>
  <c r="K270" i="38"/>
  <c r="N270" i="38" s="1"/>
  <c r="O276" i="37"/>
  <c r="O277" i="37" s="1"/>
  <c r="O272" i="38"/>
  <c r="O273" i="38" s="1"/>
  <c r="K278" i="39"/>
  <c r="K279" i="39" s="1"/>
  <c r="N816" i="21"/>
  <c r="N817" i="21" s="1"/>
  <c r="K272" i="37"/>
  <c r="K268" i="38"/>
  <c r="J268" i="38" s="1"/>
  <c r="O270" i="38"/>
  <c r="O271" i="38" s="1"/>
  <c r="O278" i="37"/>
  <c r="O279" i="37" s="1"/>
  <c r="K278" i="38"/>
  <c r="J278" i="38" s="1"/>
  <c r="O278" i="38"/>
  <c r="O279" i="38" s="1"/>
  <c r="K275" i="39"/>
  <c r="N274" i="39"/>
  <c r="M274" i="41"/>
  <c r="J274" i="39"/>
  <c r="J278" i="37"/>
  <c r="K279" i="37"/>
  <c r="N278" i="37"/>
  <c r="M278" i="40"/>
  <c r="N260" i="39"/>
  <c r="J260" i="39"/>
  <c r="K261" i="39"/>
  <c r="M260" i="41"/>
  <c r="Q211" i="39"/>
  <c r="S210" i="41"/>
  <c r="V826" i="31"/>
  <c r="U826" i="31"/>
  <c r="U20" i="42" s="1"/>
  <c r="P827" i="31"/>
  <c r="Q793" i="22"/>
  <c r="S810" i="31"/>
  <c r="S811" i="31" s="1"/>
  <c r="J824" i="22"/>
  <c r="L842" i="31" s="1"/>
  <c r="M842" i="31"/>
  <c r="O815" i="22"/>
  <c r="Q832" i="31"/>
  <c r="N215" i="41"/>
  <c r="T227" i="41"/>
  <c r="T90" i="33"/>
  <c r="T91" i="33" s="1"/>
  <c r="U215" i="40"/>
  <c r="A214" i="40"/>
  <c r="L253" i="36"/>
  <c r="Q252" i="36"/>
  <c r="Q253" i="36" s="1"/>
  <c r="A238" i="41"/>
  <c r="U239" i="41"/>
  <c r="U231" i="41"/>
  <c r="A230" i="41"/>
  <c r="N231" i="41"/>
  <c r="V221" i="41"/>
  <c r="T225" i="41"/>
  <c r="T88" i="33"/>
  <c r="T89" i="33" s="1"/>
  <c r="L247" i="37"/>
  <c r="Q246" i="37"/>
  <c r="N246" i="40"/>
  <c r="N247" i="40" s="1"/>
  <c r="N213" i="40"/>
  <c r="U246" i="41"/>
  <c r="V246" i="41"/>
  <c r="V247" i="41" s="1"/>
  <c r="P247" i="41"/>
  <c r="R245" i="37"/>
  <c r="T244" i="40"/>
  <c r="T245" i="40" s="1"/>
  <c r="R253" i="37"/>
  <c r="T252" i="40"/>
  <c r="T253" i="40" s="1"/>
  <c r="P249" i="40"/>
  <c r="V248" i="40"/>
  <c r="V249" i="40" s="1"/>
  <c r="U248" i="40"/>
  <c r="Q225" i="39"/>
  <c r="S224" i="41"/>
  <c r="V215" i="41"/>
  <c r="T223" i="40"/>
  <c r="T66" i="33"/>
  <c r="T67" i="33" s="1"/>
  <c r="L249" i="37"/>
  <c r="Q248" i="37"/>
  <c r="N248" i="40"/>
  <c r="N249" i="40" s="1"/>
  <c r="Q248" i="36"/>
  <c r="Q249" i="36" s="1"/>
  <c r="L249" i="36"/>
  <c r="K274" i="36"/>
  <c r="O267" i="37"/>
  <c r="Q266" i="40"/>
  <c r="J270" i="38"/>
  <c r="K271" i="38"/>
  <c r="H268" i="41"/>
  <c r="V254" i="40"/>
  <c r="V255" i="40" s="1"/>
  <c r="U254" i="40"/>
  <c r="P255" i="40"/>
  <c r="L245" i="38"/>
  <c r="Q244" i="38"/>
  <c r="Q245" i="38" s="1"/>
  <c r="Q250" i="36"/>
  <c r="Q251" i="36" s="1"/>
  <c r="L251" i="36"/>
  <c r="P255" i="41"/>
  <c r="U254" i="41"/>
  <c r="V254" i="41"/>
  <c r="V255" i="41" s="1"/>
  <c r="O273" i="37"/>
  <c r="Q272" i="40"/>
  <c r="U223" i="40"/>
  <c r="A222" i="40"/>
  <c r="N260" i="36"/>
  <c r="K261" i="36"/>
  <c r="J260" i="36"/>
  <c r="U229" i="40"/>
  <c r="A228" i="40"/>
  <c r="U241" i="41"/>
  <c r="A240" i="41"/>
  <c r="Q225" i="37"/>
  <c r="S224" i="40"/>
  <c r="J278" i="39"/>
  <c r="M278" i="41"/>
  <c r="N278" i="39"/>
  <c r="L264" i="38"/>
  <c r="V211" i="41"/>
  <c r="L258" i="36"/>
  <c r="S785" i="31"/>
  <c r="O817" i="22"/>
  <c r="Q834" i="31"/>
  <c r="Q278" i="40"/>
  <c r="L269" i="35"/>
  <c r="Q268" i="35"/>
  <c r="Q269" i="35" s="1"/>
  <c r="S783" i="31"/>
  <c r="U235" i="41"/>
  <c r="A234" i="41"/>
  <c r="U211" i="41"/>
  <c r="A210" i="41"/>
  <c r="A210" i="40"/>
  <c r="U211" i="40"/>
  <c r="J814" i="22"/>
  <c r="L832" i="31" s="1"/>
  <c r="M832" i="31"/>
  <c r="A226" i="40"/>
  <c r="U227" i="40"/>
  <c r="L256" i="38"/>
  <c r="L261" i="37"/>
  <c r="Q260" i="37"/>
  <c r="N260" i="40"/>
  <c r="N261" i="40" s="1"/>
  <c r="K276" i="36"/>
  <c r="U225" i="41"/>
  <c r="A224" i="41"/>
  <c r="L264" i="37"/>
  <c r="J265" i="37"/>
  <c r="L264" i="40"/>
  <c r="Q229" i="37"/>
  <c r="S228" i="40"/>
  <c r="H276" i="41"/>
  <c r="N215" i="40"/>
  <c r="J258" i="37"/>
  <c r="K259" i="37"/>
  <c r="N258" i="37"/>
  <c r="M258" i="40"/>
  <c r="Q217" i="39"/>
  <c r="S216" i="41"/>
  <c r="S793" i="31"/>
  <c r="Q221" i="37"/>
  <c r="S220" i="40"/>
  <c r="T209" i="40"/>
  <c r="U221" i="40"/>
  <c r="A220" i="40"/>
  <c r="L253" i="38"/>
  <c r="Q252" i="38"/>
  <c r="Q253" i="38" s="1"/>
  <c r="O257" i="39"/>
  <c r="Q256" i="41"/>
  <c r="L274" i="39"/>
  <c r="R249" i="39"/>
  <c r="T248" i="41"/>
  <c r="T249" i="41" s="1"/>
  <c r="U231" i="40"/>
  <c r="A230" i="40"/>
  <c r="R249" i="37"/>
  <c r="T248" i="40"/>
  <c r="T249" i="40" s="1"/>
  <c r="Q243" i="39"/>
  <c r="S242" i="41"/>
  <c r="S243" i="41" s="1"/>
  <c r="U243" i="41"/>
  <c r="A242" i="41"/>
  <c r="A240" i="40"/>
  <c r="U241" i="40"/>
  <c r="S773" i="31"/>
  <c r="Q239" i="39"/>
  <c r="S238" i="41"/>
  <c r="S239" i="41" s="1"/>
  <c r="A236" i="40"/>
  <c r="U237" i="40"/>
  <c r="L264" i="36"/>
  <c r="J265" i="36"/>
  <c r="Q233" i="39"/>
  <c r="S232" i="41"/>
  <c r="S233" i="41" s="1"/>
  <c r="K269" i="39"/>
  <c r="N268" i="39"/>
  <c r="M268" i="41"/>
  <c r="J268" i="39"/>
  <c r="T229" i="40"/>
  <c r="T72" i="33"/>
  <c r="T73" i="33" s="1"/>
  <c r="R255" i="37"/>
  <c r="T254" i="40"/>
  <c r="T255" i="40" s="1"/>
  <c r="T215" i="41"/>
  <c r="O268" i="36"/>
  <c r="O269" i="36" s="1"/>
  <c r="V217" i="40"/>
  <c r="K274" i="38"/>
  <c r="Q235" i="37"/>
  <c r="S234" i="40"/>
  <c r="S235" i="40" s="1"/>
  <c r="N211" i="41"/>
  <c r="U830" i="31"/>
  <c r="U24" i="42" s="1"/>
  <c r="V830" i="31"/>
  <c r="P831" i="31"/>
  <c r="T227" i="40"/>
  <c r="T70" i="33"/>
  <c r="T71" i="33" s="1"/>
  <c r="U227" i="41"/>
  <c r="A226" i="41"/>
  <c r="V211" i="40"/>
  <c r="Q233" i="37"/>
  <c r="S232" i="40"/>
  <c r="S233" i="40" s="1"/>
  <c r="N261" i="37"/>
  <c r="R260" i="37"/>
  <c r="P260" i="40"/>
  <c r="P38" i="42" s="1"/>
  <c r="P39" i="42" s="1"/>
  <c r="R245" i="39"/>
  <c r="T244" i="41"/>
  <c r="T245" i="41" s="1"/>
  <c r="T223" i="41"/>
  <c r="T86" i="33"/>
  <c r="T87" i="33" s="1"/>
  <c r="N225" i="41"/>
  <c r="N266" i="36"/>
  <c r="J266" i="36"/>
  <c r="K267" i="36"/>
  <c r="H272" i="41"/>
  <c r="V229" i="40"/>
  <c r="U235" i="40"/>
  <c r="A234" i="40"/>
  <c r="U233" i="41"/>
  <c r="A232" i="41"/>
  <c r="Q250" i="37"/>
  <c r="L251" i="37"/>
  <c r="N250" i="40"/>
  <c r="N251" i="40" s="1"/>
  <c r="O823" i="22"/>
  <c r="Q840" i="31"/>
  <c r="U244" i="41"/>
  <c r="V244" i="41"/>
  <c r="V245" i="41" s="1"/>
  <c r="P245" i="41"/>
  <c r="Q235" i="39"/>
  <c r="S234" i="41"/>
  <c r="S235" i="41" s="1"/>
  <c r="L245" i="37"/>
  <c r="Q244" i="37"/>
  <c r="N244" i="40"/>
  <c r="N245" i="40" s="1"/>
  <c r="V225" i="41"/>
  <c r="T231" i="40"/>
  <c r="T74" i="33"/>
  <c r="T75" i="33" s="1"/>
  <c r="N265" i="37"/>
  <c r="R264" i="37"/>
  <c r="P264" i="40"/>
  <c r="P42" i="42" s="1"/>
  <c r="P43" i="42" s="1"/>
  <c r="T213" i="41"/>
  <c r="N276" i="39"/>
  <c r="J276" i="39"/>
  <c r="L276" i="39" s="1"/>
  <c r="K277" i="39"/>
  <c r="M276" i="41"/>
  <c r="Q215" i="37"/>
  <c r="S214" i="40"/>
  <c r="V223" i="41"/>
  <c r="N227" i="41"/>
  <c r="R251" i="39"/>
  <c r="T250" i="41"/>
  <c r="T251" i="41" s="1"/>
  <c r="H274" i="40"/>
  <c r="N248" i="41"/>
  <c r="N249" i="41" s="1"/>
  <c r="L249" i="39"/>
  <c r="Q248" i="39"/>
  <c r="N217" i="41"/>
  <c r="O274" i="39"/>
  <c r="V231" i="40"/>
  <c r="H270" i="41"/>
  <c r="V246" i="40"/>
  <c r="V247" i="40" s="1"/>
  <c r="U246" i="40"/>
  <c r="P247" i="40"/>
  <c r="N229" i="41"/>
  <c r="O272" i="39"/>
  <c r="N265" i="36"/>
  <c r="R264" i="36"/>
  <c r="R265" i="36" s="1"/>
  <c r="T217" i="40"/>
  <c r="O268" i="39"/>
  <c r="N250" i="41"/>
  <c r="N251" i="41" s="1"/>
  <c r="Q250" i="39"/>
  <c r="L251" i="39"/>
  <c r="N266" i="37"/>
  <c r="K267" i="37"/>
  <c r="J266" i="37"/>
  <c r="M266" i="40"/>
  <c r="K268" i="36"/>
  <c r="K270" i="36"/>
  <c r="V213" i="41"/>
  <c r="O274" i="38"/>
  <c r="O275" i="38" s="1"/>
  <c r="L255" i="36"/>
  <c r="Q254" i="36"/>
  <c r="Q255" i="36" s="1"/>
  <c r="V209" i="41"/>
  <c r="K272" i="36"/>
  <c r="O276" i="38"/>
  <c r="O277" i="38" s="1"/>
  <c r="K278" i="36"/>
  <c r="J257" i="36"/>
  <c r="L256" i="36"/>
  <c r="L249" i="38"/>
  <c r="Q248" i="38"/>
  <c r="Q249" i="38" s="1"/>
  <c r="P262" i="41"/>
  <c r="P60" i="42" s="1"/>
  <c r="P61" i="42" s="1"/>
  <c r="R262" i="39"/>
  <c r="N263" i="39"/>
  <c r="V227" i="41"/>
  <c r="R806" i="22"/>
  <c r="R813" i="22"/>
  <c r="T830" i="31"/>
  <c r="K265" i="39"/>
  <c r="N264" i="39"/>
  <c r="J264" i="39"/>
  <c r="M264" i="41"/>
  <c r="V227" i="40"/>
  <c r="K272" i="38"/>
  <c r="R256" i="38"/>
  <c r="R257" i="38" s="1"/>
  <c r="N257" i="38"/>
  <c r="O276" i="36"/>
  <c r="O277" i="36" s="1"/>
  <c r="L255" i="38"/>
  <c r="Q254" i="38"/>
  <c r="Q255" i="38" s="1"/>
  <c r="N211" i="40"/>
  <c r="Q246" i="38"/>
  <c r="Q247" i="38" s="1"/>
  <c r="L247" i="38"/>
  <c r="A222" i="41"/>
  <c r="U223" i="41"/>
  <c r="Q227" i="39"/>
  <c r="S226" i="41"/>
  <c r="N223" i="41"/>
  <c r="N258" i="41"/>
  <c r="N259" i="41" s="1"/>
  <c r="L259" i="39"/>
  <c r="Q258" i="39"/>
  <c r="A224" i="40"/>
  <c r="U225" i="40"/>
  <c r="V219" i="40"/>
  <c r="T231" i="41"/>
  <c r="T94" i="33"/>
  <c r="T95" i="33" s="1"/>
  <c r="H276" i="40"/>
  <c r="Q250" i="38"/>
  <c r="Q251" i="38" s="1"/>
  <c r="L251" i="38"/>
  <c r="L262" i="41"/>
  <c r="J263" i="39"/>
  <c r="L262" i="39"/>
  <c r="K270" i="39"/>
  <c r="N244" i="41"/>
  <c r="N245" i="41" s="1"/>
  <c r="L245" i="39"/>
  <c r="Q244" i="39"/>
  <c r="A208" i="40"/>
  <c r="U209" i="40"/>
  <c r="Q243" i="37"/>
  <c r="S242" i="40"/>
  <c r="S243" i="40" s="1"/>
  <c r="V217" i="41"/>
  <c r="N256" i="39"/>
  <c r="M256" i="41"/>
  <c r="J256" i="39"/>
  <c r="K257" i="39"/>
  <c r="H270" i="40"/>
  <c r="Q229" i="39"/>
  <c r="S228" i="41"/>
  <c r="K272" i="39"/>
  <c r="T217" i="41"/>
  <c r="L253" i="37"/>
  <c r="Q252" i="37"/>
  <c r="N252" i="40"/>
  <c r="N253" i="40" s="1"/>
  <c r="N219" i="40"/>
  <c r="Q221" i="39"/>
  <c r="S220" i="41"/>
  <c r="A216" i="40"/>
  <c r="U217" i="40"/>
  <c r="U213" i="41"/>
  <c r="A212" i="41"/>
  <c r="H268" i="40"/>
  <c r="U209" i="41"/>
  <c r="A208" i="41"/>
  <c r="P251" i="40"/>
  <c r="V250" i="40"/>
  <c r="V251" i="40" s="1"/>
  <c r="U250" i="40"/>
  <c r="N261" i="38"/>
  <c r="R260" i="38"/>
  <c r="R261" i="38" s="1"/>
  <c r="H278" i="41"/>
  <c r="O272" i="36"/>
  <c r="O273" i="36" s="1"/>
  <c r="K276" i="38"/>
  <c r="Q241" i="37"/>
  <c r="S240" i="40"/>
  <c r="S241" i="40" s="1"/>
  <c r="O278" i="36"/>
  <c r="O279" i="36" s="1"/>
  <c r="T225" i="40"/>
  <c r="T68" i="33"/>
  <c r="T69" i="33" s="1"/>
  <c r="K267" i="38"/>
  <c r="N266" i="38"/>
  <c r="J266" i="38"/>
  <c r="S791" i="31"/>
  <c r="S775" i="31"/>
  <c r="N217" i="40"/>
  <c r="J261" i="37"/>
  <c r="L260" i="40"/>
  <c r="L266" i="41"/>
  <c r="J267" i="39"/>
  <c r="P823" i="31"/>
  <c r="U822" i="31"/>
  <c r="U16" i="42" s="1"/>
  <c r="V822" i="31"/>
  <c r="J807" i="22"/>
  <c r="L824" i="31"/>
  <c r="R264" i="38"/>
  <c r="R265" i="38" s="1"/>
  <c r="N265" i="38"/>
  <c r="J257" i="37"/>
  <c r="L256" i="40"/>
  <c r="L256" i="37"/>
  <c r="Q797" i="22"/>
  <c r="S814" i="31"/>
  <c r="S815" i="31" s="1"/>
  <c r="O821" i="22"/>
  <c r="Q838" i="31"/>
  <c r="J803" i="22"/>
  <c r="L820" i="31"/>
  <c r="R802" i="22"/>
  <c r="P820" i="31"/>
  <c r="P14" i="42" s="1"/>
  <c r="P15" i="42" s="1"/>
  <c r="Q239" i="37"/>
  <c r="S238" i="40"/>
  <c r="S239" i="40" s="1"/>
  <c r="Q211" i="37"/>
  <c r="S210" i="40"/>
  <c r="L277" i="35"/>
  <c r="Q276" i="35"/>
  <c r="Q277" i="35" s="1"/>
  <c r="Q219" i="39"/>
  <c r="S218" i="41"/>
  <c r="O277" i="39"/>
  <c r="Q276" i="41"/>
  <c r="J262" i="37"/>
  <c r="K263" i="37"/>
  <c r="N262" i="37"/>
  <c r="M262" i="40"/>
  <c r="Q223" i="39"/>
  <c r="S222" i="41"/>
  <c r="P251" i="41"/>
  <c r="V250" i="41"/>
  <c r="V251" i="41" s="1"/>
  <c r="U250" i="41"/>
  <c r="J274" i="37"/>
  <c r="K275" i="37"/>
  <c r="N274" i="37"/>
  <c r="M274" i="40"/>
  <c r="T211" i="41"/>
  <c r="N227" i="40"/>
  <c r="V225" i="40"/>
  <c r="O265" i="37"/>
  <c r="Q264" i="40"/>
  <c r="Q274" i="35"/>
  <c r="Q275" i="35" s="1"/>
  <c r="L275" i="35"/>
  <c r="U219" i="40"/>
  <c r="A218" i="40"/>
  <c r="R253" i="39"/>
  <c r="T252" i="41"/>
  <c r="T253" i="41" s="1"/>
  <c r="S777" i="31"/>
  <c r="N223" i="40"/>
  <c r="S779" i="31"/>
  <c r="V209" i="40"/>
  <c r="A242" i="40"/>
  <c r="U243" i="40"/>
  <c r="U217" i="41"/>
  <c r="A216" i="41"/>
  <c r="N231" i="40"/>
  <c r="R247" i="37"/>
  <c r="T246" i="40"/>
  <c r="T247" i="40" s="1"/>
  <c r="N270" i="37"/>
  <c r="J270" i="37"/>
  <c r="K271" i="37"/>
  <c r="M270" i="40"/>
  <c r="K259" i="38"/>
  <c r="N258" i="38"/>
  <c r="J258" i="38"/>
  <c r="O267" i="39"/>
  <c r="Q266" i="41"/>
  <c r="T213" i="40"/>
  <c r="A236" i="41"/>
  <c r="U237" i="41"/>
  <c r="H272" i="40"/>
  <c r="N221" i="41"/>
  <c r="N266" i="41"/>
  <c r="N267" i="41" s="1"/>
  <c r="L267" i="39"/>
  <c r="Q266" i="39"/>
  <c r="O270" i="36"/>
  <c r="O271" i="36" s="1"/>
  <c r="R251" i="37"/>
  <c r="T250" i="40"/>
  <c r="T251" i="40" s="1"/>
  <c r="S781" i="31"/>
  <c r="N213" i="41"/>
  <c r="R256" i="36"/>
  <c r="R257" i="36" s="1"/>
  <c r="N257" i="36"/>
  <c r="Q217" i="37"/>
  <c r="S216" i="40"/>
  <c r="L258" i="41"/>
  <c r="J259" i="39"/>
  <c r="Q799" i="22"/>
  <c r="S816" i="31"/>
  <c r="S817" i="31" s="1"/>
  <c r="N229" i="40"/>
  <c r="V231" i="41"/>
  <c r="N221" i="40"/>
  <c r="V221" i="40"/>
  <c r="H274" i="41"/>
  <c r="U215" i="41"/>
  <c r="A214" i="41"/>
  <c r="V824" i="31"/>
  <c r="P825" i="31"/>
  <c r="U824" i="31"/>
  <c r="U18" i="42" s="1"/>
  <c r="A232" i="40"/>
  <c r="U233" i="40"/>
  <c r="N807" i="22"/>
  <c r="J813" i="22"/>
  <c r="L830" i="31"/>
  <c r="N246" i="41"/>
  <c r="N247" i="41" s="1"/>
  <c r="Q246" i="39"/>
  <c r="L247" i="39"/>
  <c r="H278" i="40"/>
  <c r="T221" i="40"/>
  <c r="T64" i="33"/>
  <c r="T65" i="33" s="1"/>
  <c r="T219" i="41"/>
  <c r="J262" i="36"/>
  <c r="N262" i="36"/>
  <c r="K263" i="36"/>
  <c r="N209" i="40"/>
  <c r="Q209" i="39"/>
  <c r="S208" i="41"/>
  <c r="U213" i="40"/>
  <c r="A212" i="40"/>
  <c r="N219" i="41"/>
  <c r="U229" i="41"/>
  <c r="A228" i="41"/>
  <c r="O274" i="37"/>
  <c r="Q246" i="36"/>
  <c r="Q247" i="36" s="1"/>
  <c r="L247" i="36"/>
  <c r="S787" i="31"/>
  <c r="T215" i="40"/>
  <c r="Q276" i="40"/>
  <c r="O263" i="37"/>
  <c r="Q262" i="40"/>
  <c r="P253" i="40"/>
  <c r="U252" i="40"/>
  <c r="V252" i="40"/>
  <c r="V253" i="40" s="1"/>
  <c r="P253" i="41"/>
  <c r="U252" i="41"/>
  <c r="V252" i="41"/>
  <c r="V253" i="41" s="1"/>
  <c r="O270" i="39"/>
  <c r="Q223" i="37"/>
  <c r="S222" i="40"/>
  <c r="Q244" i="36"/>
  <c r="Q245" i="36" s="1"/>
  <c r="L245" i="36"/>
  <c r="Q231" i="37"/>
  <c r="S230" i="40"/>
  <c r="O271" i="37"/>
  <c r="Q270" i="40"/>
  <c r="T219" i="40"/>
  <c r="Q270" i="34"/>
  <c r="Q271" i="34" s="1"/>
  <c r="L271" i="34"/>
  <c r="Q219" i="37"/>
  <c r="S218" i="40"/>
  <c r="L271" i="35"/>
  <c r="Q270" i="35"/>
  <c r="Q271" i="35" s="1"/>
  <c r="O268" i="37"/>
  <c r="O279" i="39"/>
  <c r="Q278" i="41"/>
  <c r="U219" i="41"/>
  <c r="A218" i="41"/>
  <c r="Q213" i="39"/>
  <c r="S212" i="41"/>
  <c r="T209" i="41"/>
  <c r="S795" i="31"/>
  <c r="R258" i="39"/>
  <c r="P258" i="41"/>
  <c r="P56" i="42" s="1"/>
  <c r="P57" i="42" s="1"/>
  <c r="N259" i="39"/>
  <c r="R258" i="36"/>
  <c r="R259" i="36" s="1"/>
  <c r="N259" i="36"/>
  <c r="Q213" i="37"/>
  <c r="S212" i="40"/>
  <c r="P249" i="41"/>
  <c r="V248" i="41"/>
  <c r="V249" i="41" s="1"/>
  <c r="U248" i="41"/>
  <c r="Q791" i="22"/>
  <c r="S808" i="31"/>
  <c r="S809" i="31" s="1"/>
  <c r="Q801" i="22"/>
  <c r="S818" i="31"/>
  <c r="S819" i="31" s="1"/>
  <c r="V828" i="31"/>
  <c r="U828" i="31"/>
  <c r="U22" i="42" s="1"/>
  <c r="P829" i="31"/>
  <c r="O819" i="22"/>
  <c r="Q836" i="31"/>
  <c r="Q795" i="22"/>
  <c r="S812" i="31"/>
  <c r="S813" i="31" s="1"/>
  <c r="O825" i="22"/>
  <c r="Q842" i="31"/>
  <c r="Q237" i="39"/>
  <c r="S236" i="41"/>
  <c r="S237" i="41" s="1"/>
  <c r="Q215" i="39"/>
  <c r="S214" i="41"/>
  <c r="V215" i="40"/>
  <c r="U239" i="40"/>
  <c r="A238" i="40"/>
  <c r="Q209" i="37"/>
  <c r="S208" i="40"/>
  <c r="N209" i="41"/>
  <c r="V213" i="40"/>
  <c r="Q237" i="37"/>
  <c r="S236" i="40"/>
  <c r="S237" i="40" s="1"/>
  <c r="Q231" i="39"/>
  <c r="S230" i="41"/>
  <c r="V229" i="41"/>
  <c r="U221" i="41"/>
  <c r="A220" i="41"/>
  <c r="J262" i="38"/>
  <c r="N262" i="38"/>
  <c r="K263" i="38"/>
  <c r="Q227" i="37"/>
  <c r="S226" i="40"/>
  <c r="R247" i="39"/>
  <c r="T246" i="41"/>
  <c r="T247" i="41" s="1"/>
  <c r="J276" i="37"/>
  <c r="K277" i="37"/>
  <c r="N276" i="37"/>
  <c r="M276" i="40"/>
  <c r="T229" i="41"/>
  <c r="T92" i="33"/>
  <c r="T93" i="33" s="1"/>
  <c r="U244" i="40"/>
  <c r="V244" i="40"/>
  <c r="V245" i="40" s="1"/>
  <c r="P245" i="40"/>
  <c r="T221" i="41"/>
  <c r="T84" i="33"/>
  <c r="T85" i="33" s="1"/>
  <c r="S789" i="31"/>
  <c r="Q241" i="39"/>
  <c r="S240" i="41"/>
  <c r="S241" i="41" s="1"/>
  <c r="O274" i="36"/>
  <c r="O275" i="36" s="1"/>
  <c r="N252" i="41"/>
  <c r="N253" i="41" s="1"/>
  <c r="L253" i="39"/>
  <c r="Q252" i="39"/>
  <c r="T211" i="40"/>
  <c r="R255" i="39"/>
  <c r="T254" i="41"/>
  <c r="T255" i="41" s="1"/>
  <c r="J272" i="37"/>
  <c r="K273" i="37"/>
  <c r="N272" i="37"/>
  <c r="M272" i="40"/>
  <c r="V223" i="40"/>
  <c r="R256" i="37"/>
  <c r="N257" i="37"/>
  <c r="P256" i="40"/>
  <c r="P34" i="42" s="1"/>
  <c r="P35" i="42" s="1"/>
  <c r="N268" i="37"/>
  <c r="K269" i="37"/>
  <c r="J268" i="37"/>
  <c r="M268" i="40"/>
  <c r="L255" i="37"/>
  <c r="Q254" i="37"/>
  <c r="N254" i="40"/>
  <c r="N255" i="40" s="1"/>
  <c r="N225" i="40"/>
  <c r="L255" i="39"/>
  <c r="N254" i="41"/>
  <c r="N255" i="41" s="1"/>
  <c r="Q254" i="39"/>
  <c r="V219" i="41"/>
  <c r="Q276" i="34"/>
  <c r="Q277" i="34" s="1"/>
  <c r="L277" i="34"/>
  <c r="L260" i="38"/>
  <c r="L279" i="34"/>
  <c r="Q278" i="34"/>
  <c r="Q279" i="34" s="1"/>
  <c r="P266" i="41"/>
  <c r="P64" i="42" s="1"/>
  <c r="P65" i="42" s="1"/>
  <c r="N267" i="39"/>
  <c r="R266" i="39"/>
  <c r="Q816" i="1"/>
  <c r="Q817" i="1" s="1"/>
  <c r="N821" i="23"/>
  <c r="N823" i="24"/>
  <c r="N814" i="22"/>
  <c r="P832" i="31" s="1"/>
  <c r="P14" i="33" s="1"/>
  <c r="P15" i="33" s="1"/>
  <c r="N820" i="21"/>
  <c r="N821" i="21" s="1"/>
  <c r="J820" i="21"/>
  <c r="J821" i="21" s="1"/>
  <c r="K815" i="22"/>
  <c r="J816" i="21"/>
  <c r="J817" i="21" s="1"/>
  <c r="L806" i="22"/>
  <c r="N824" i="31" s="1"/>
  <c r="N803" i="22"/>
  <c r="L802" i="22"/>
  <c r="Q814" i="7"/>
  <c r="Q815" i="7" s="1"/>
  <c r="N824" i="22"/>
  <c r="N824" i="21"/>
  <c r="R824" i="21" s="1"/>
  <c r="R825" i="21" s="1"/>
  <c r="K825" i="21"/>
  <c r="Q818" i="23"/>
  <c r="Q819" i="23" s="1"/>
  <c r="K825" i="22"/>
  <c r="Q824" i="7"/>
  <c r="Q825" i="7" s="1"/>
  <c r="L825" i="7"/>
  <c r="L817" i="23"/>
  <c r="Q816" i="23"/>
  <c r="Q817" i="23" s="1"/>
  <c r="L811" i="24"/>
  <c r="Q810" i="24"/>
  <c r="Q811" i="24" s="1"/>
  <c r="L825" i="1"/>
  <c r="Q824" i="1"/>
  <c r="Q825" i="1" s="1"/>
  <c r="R824" i="24"/>
  <c r="R825" i="24" s="1"/>
  <c r="N825" i="24"/>
  <c r="Q822" i="7"/>
  <c r="Q823" i="7" s="1"/>
  <c r="L823" i="7"/>
  <c r="Q820" i="7"/>
  <c r="Q821" i="7" s="1"/>
  <c r="L821" i="7"/>
  <c r="J820" i="22"/>
  <c r="L838" i="31" s="1"/>
  <c r="K821" i="22"/>
  <c r="N820" i="22"/>
  <c r="P838" i="31" s="1"/>
  <c r="P20" i="33" s="1"/>
  <c r="P21" i="33" s="1"/>
  <c r="J809" i="21"/>
  <c r="L808" i="21"/>
  <c r="R814" i="24"/>
  <c r="R815" i="24" s="1"/>
  <c r="N815" i="24"/>
  <c r="J825" i="24"/>
  <c r="L824" i="24"/>
  <c r="R822" i="23"/>
  <c r="R823" i="23" s="1"/>
  <c r="N823" i="23"/>
  <c r="Q822" i="24"/>
  <c r="Q823" i="24" s="1"/>
  <c r="L823" i="24"/>
  <c r="Q806" i="24"/>
  <c r="Q807" i="24" s="1"/>
  <c r="L807" i="24"/>
  <c r="J803" i="21"/>
  <c r="L802" i="21"/>
  <c r="J822" i="21"/>
  <c r="K823" i="21"/>
  <c r="N822" i="21"/>
  <c r="N819" i="21"/>
  <c r="R818" i="21"/>
  <c r="R819" i="21" s="1"/>
  <c r="R804" i="22"/>
  <c r="N805" i="22"/>
  <c r="J815" i="24"/>
  <c r="L814" i="24"/>
  <c r="Q816" i="7"/>
  <c r="Q817" i="7" s="1"/>
  <c r="L817" i="7"/>
  <c r="Q814" i="1"/>
  <c r="Q815" i="1" s="1"/>
  <c r="L815" i="1"/>
  <c r="J825" i="21"/>
  <c r="L824" i="21"/>
  <c r="N821" i="24"/>
  <c r="R820" i="24"/>
  <c r="R821" i="24" s="1"/>
  <c r="N803" i="21"/>
  <c r="R802" i="21"/>
  <c r="R803" i="21" s="1"/>
  <c r="N809" i="21"/>
  <c r="R808" i="21"/>
  <c r="R809" i="21" s="1"/>
  <c r="N814" i="21"/>
  <c r="K815" i="21"/>
  <c r="J814" i="21"/>
  <c r="N811" i="21"/>
  <c r="R810" i="21"/>
  <c r="R811" i="21" s="1"/>
  <c r="K823" i="22"/>
  <c r="N822" i="22"/>
  <c r="P840" i="31" s="1"/>
  <c r="P22" i="33" s="1"/>
  <c r="P23" i="33" s="1"/>
  <c r="J822" i="22"/>
  <c r="L840" i="31" s="1"/>
  <c r="K817" i="22"/>
  <c r="N816" i="22"/>
  <c r="P834" i="31" s="1"/>
  <c r="P16" i="33" s="1"/>
  <c r="P17" i="33" s="1"/>
  <c r="J816" i="22"/>
  <c r="L834" i="31" s="1"/>
  <c r="Q822" i="23"/>
  <c r="Q823" i="23" s="1"/>
  <c r="L823" i="23"/>
  <c r="J809" i="22"/>
  <c r="L808" i="22"/>
  <c r="N826" i="31" s="1"/>
  <c r="K819" i="22"/>
  <c r="N818" i="22"/>
  <c r="P836" i="31" s="1"/>
  <c r="P18" i="33" s="1"/>
  <c r="P19" i="33" s="1"/>
  <c r="J818" i="22"/>
  <c r="L836" i="31" s="1"/>
  <c r="J807" i="21"/>
  <c r="L806" i="21"/>
  <c r="L813" i="21"/>
  <c r="Q812" i="21"/>
  <c r="Q813" i="21" s="1"/>
  <c r="N825" i="23"/>
  <c r="R824" i="23"/>
  <c r="R825" i="23" s="1"/>
  <c r="Q816" i="24"/>
  <c r="Q817" i="24" s="1"/>
  <c r="L817" i="24"/>
  <c r="J821" i="24"/>
  <c r="L820" i="24"/>
  <c r="J815" i="22"/>
  <c r="L814" i="22"/>
  <c r="N832" i="31" s="1"/>
  <c r="N819" i="24"/>
  <c r="R818" i="24"/>
  <c r="R819" i="24" s="1"/>
  <c r="J811" i="21"/>
  <c r="L810" i="21"/>
  <c r="Q814" i="23"/>
  <c r="Q815" i="23" s="1"/>
  <c r="L815" i="23"/>
  <c r="J811" i="22"/>
  <c r="L810" i="22"/>
  <c r="N828" i="31" s="1"/>
  <c r="L823" i="1"/>
  <c r="Q822" i="1"/>
  <c r="Q823" i="1" s="1"/>
  <c r="J805" i="21"/>
  <c r="L804" i="21"/>
  <c r="N807" i="21"/>
  <c r="R806" i="21"/>
  <c r="R807" i="21" s="1"/>
  <c r="R808" i="22"/>
  <c r="N809" i="22"/>
  <c r="J805" i="22"/>
  <c r="L804" i="22"/>
  <c r="N822" i="31" s="1"/>
  <c r="Q812" i="24"/>
  <c r="Q813" i="24" s="1"/>
  <c r="L813" i="24"/>
  <c r="J819" i="24"/>
  <c r="L818" i="24"/>
  <c r="N811" i="22"/>
  <c r="R810" i="22"/>
  <c r="N805" i="21"/>
  <c r="R804" i="21"/>
  <c r="R805" i="21" s="1"/>
  <c r="L813" i="22"/>
  <c r="Q812" i="22"/>
  <c r="Q818" i="7"/>
  <c r="Q819" i="7" s="1"/>
  <c r="L819" i="7"/>
  <c r="J819" i="21"/>
  <c r="L818" i="21"/>
  <c r="N64" i="42" l="1"/>
  <c r="N65" i="42" s="1"/>
  <c r="N38" i="42"/>
  <c r="N39" i="42" s="1"/>
  <c r="L835" i="31"/>
  <c r="L16" i="33"/>
  <c r="L17" i="33" s="1"/>
  <c r="L839" i="31"/>
  <c r="L20" i="33"/>
  <c r="L21" i="33" s="1"/>
  <c r="Q837" i="31"/>
  <c r="Q18" i="33"/>
  <c r="Q19" i="33" s="1"/>
  <c r="Q277" i="40"/>
  <c r="Q72" i="33"/>
  <c r="Q73" i="33" s="1"/>
  <c r="Q839" i="31"/>
  <c r="Q20" i="33"/>
  <c r="Q21" i="33" s="1"/>
  <c r="L261" i="40"/>
  <c r="L38" i="42"/>
  <c r="L39" i="42" s="1"/>
  <c r="L263" i="41"/>
  <c r="L60" i="42"/>
  <c r="L61" i="42" s="1"/>
  <c r="H275" i="40"/>
  <c r="H70" i="33"/>
  <c r="H71" i="33" s="1"/>
  <c r="V831" i="31"/>
  <c r="V24" i="42"/>
  <c r="V25" i="42" s="1"/>
  <c r="H269" i="41"/>
  <c r="H84" i="33"/>
  <c r="H85" i="33" s="1"/>
  <c r="M275" i="41"/>
  <c r="M90" i="33"/>
  <c r="M91" i="33" s="1"/>
  <c r="M261" i="41"/>
  <c r="M58" i="42"/>
  <c r="M59" i="42" s="1"/>
  <c r="M271" i="40"/>
  <c r="M66" i="33"/>
  <c r="M67" i="33" s="1"/>
  <c r="L825" i="31"/>
  <c r="L18" i="42"/>
  <c r="L19" i="42" s="1"/>
  <c r="M257" i="41"/>
  <c r="M54" i="42"/>
  <c r="M55" i="42" s="1"/>
  <c r="M265" i="41"/>
  <c r="M62" i="42"/>
  <c r="M63" i="42" s="1"/>
  <c r="M277" i="41"/>
  <c r="M92" i="33"/>
  <c r="M93" i="33" s="1"/>
  <c r="H273" i="41"/>
  <c r="H88" i="33"/>
  <c r="H89" i="33" s="1"/>
  <c r="U25" i="42"/>
  <c r="A24" i="42"/>
  <c r="M269" i="41"/>
  <c r="M84" i="33"/>
  <c r="M85" i="33" s="1"/>
  <c r="H277" i="41"/>
  <c r="H92" i="33"/>
  <c r="H93" i="33" s="1"/>
  <c r="L831" i="31"/>
  <c r="L24" i="42"/>
  <c r="L25" i="42" s="1"/>
  <c r="L843" i="31"/>
  <c r="L24" i="33"/>
  <c r="L25" i="33" s="1"/>
  <c r="L837" i="31"/>
  <c r="L18" i="33"/>
  <c r="L19" i="33" s="1"/>
  <c r="M269" i="40"/>
  <c r="M64" i="33"/>
  <c r="M65" i="33" s="1"/>
  <c r="M277" i="40"/>
  <c r="M72" i="33"/>
  <c r="M73" i="33" s="1"/>
  <c r="H275" i="41"/>
  <c r="H90" i="33"/>
  <c r="H91" i="33" s="1"/>
  <c r="Q277" i="41"/>
  <c r="Q92" i="33"/>
  <c r="Q93" i="33" s="1"/>
  <c r="H279" i="41"/>
  <c r="H94" i="33"/>
  <c r="H95" i="33" s="1"/>
  <c r="N56" i="42"/>
  <c r="N57" i="42" s="1"/>
  <c r="N823" i="31"/>
  <c r="N16" i="42"/>
  <c r="N17" i="42" s="1"/>
  <c r="H269" i="40"/>
  <c r="H64" i="33"/>
  <c r="H65" i="33" s="1"/>
  <c r="M259" i="40"/>
  <c r="M36" i="42"/>
  <c r="M37" i="42" s="1"/>
  <c r="Q279" i="40"/>
  <c r="Q74" i="33"/>
  <c r="Q75" i="33" s="1"/>
  <c r="Q267" i="40"/>
  <c r="Q44" i="42"/>
  <c r="Q45" i="42" s="1"/>
  <c r="U21" i="42"/>
  <c r="A20" i="42"/>
  <c r="M279" i="40"/>
  <c r="M74" i="33"/>
  <c r="M75" i="33" s="1"/>
  <c r="H273" i="40"/>
  <c r="H68" i="33"/>
  <c r="H69" i="33" s="1"/>
  <c r="L841" i="31"/>
  <c r="L22" i="33"/>
  <c r="L23" i="33" s="1"/>
  <c r="M273" i="40"/>
  <c r="M68" i="33"/>
  <c r="M69" i="33" s="1"/>
  <c r="V823" i="31"/>
  <c r="V16" i="42"/>
  <c r="V17" i="42" s="1"/>
  <c r="H277" i="40"/>
  <c r="H72" i="33"/>
  <c r="H73" i="33" s="1"/>
  <c r="N827" i="31"/>
  <c r="N20" i="42"/>
  <c r="N21" i="42" s="1"/>
  <c r="Q843" i="31"/>
  <c r="Q24" i="33"/>
  <c r="Q25" i="33" s="1"/>
  <c r="V829" i="31"/>
  <c r="V22" i="42"/>
  <c r="V23" i="42" s="1"/>
  <c r="Q279" i="41"/>
  <c r="Q94" i="33"/>
  <c r="Q95" i="33" s="1"/>
  <c r="A18" i="42"/>
  <c r="U19" i="42"/>
  <c r="Q267" i="41"/>
  <c r="Q64" i="42"/>
  <c r="Q65" i="42" s="1"/>
  <c r="U17" i="42"/>
  <c r="A16" i="42"/>
  <c r="Q257" i="41"/>
  <c r="Q54" i="42"/>
  <c r="Q55" i="42" s="1"/>
  <c r="L265" i="40"/>
  <c r="L42" i="42"/>
  <c r="L43" i="42" s="1"/>
  <c r="Q835" i="31"/>
  <c r="Q16" i="33"/>
  <c r="Q17" i="33" s="1"/>
  <c r="Q273" i="40"/>
  <c r="Q68" i="33"/>
  <c r="Q69" i="33" s="1"/>
  <c r="Q833" i="31"/>
  <c r="Q14" i="33"/>
  <c r="Q15" i="33" s="1"/>
  <c r="V827" i="31"/>
  <c r="V20" i="42"/>
  <c r="V21" i="42" s="1"/>
  <c r="L267" i="41"/>
  <c r="L64" i="42"/>
  <c r="L65" i="42" s="1"/>
  <c r="H271" i="41"/>
  <c r="H86" i="33"/>
  <c r="H87" i="33" s="1"/>
  <c r="M275" i="40"/>
  <c r="M70" i="33"/>
  <c r="M71" i="33" s="1"/>
  <c r="T831" i="31"/>
  <c r="T24" i="42"/>
  <c r="T25" i="42" s="1"/>
  <c r="M267" i="40"/>
  <c r="M44" i="42"/>
  <c r="M45" i="42" s="1"/>
  <c r="N825" i="31"/>
  <c r="N18" i="42"/>
  <c r="N19" i="42" s="1"/>
  <c r="Q271" i="40"/>
  <c r="Q66" i="33"/>
  <c r="Q67" i="33" s="1"/>
  <c r="A22" i="42"/>
  <c r="U23" i="42"/>
  <c r="H279" i="40"/>
  <c r="H74" i="33"/>
  <c r="H75" i="33" s="1"/>
  <c r="N829" i="31"/>
  <c r="N22" i="42"/>
  <c r="N23" i="42" s="1"/>
  <c r="N833" i="31"/>
  <c r="N14" i="33"/>
  <c r="N15" i="33" s="1"/>
  <c r="Q265" i="40"/>
  <c r="Q42" i="42"/>
  <c r="Q43" i="42" s="1"/>
  <c r="L257" i="40"/>
  <c r="L34" i="42"/>
  <c r="L35" i="42" s="1"/>
  <c r="M833" i="31"/>
  <c r="M14" i="33"/>
  <c r="M15" i="33" s="1"/>
  <c r="M279" i="41"/>
  <c r="M94" i="33"/>
  <c r="M95" i="33" s="1"/>
  <c r="Q263" i="40"/>
  <c r="Q40" i="42"/>
  <c r="Q41" i="42" s="1"/>
  <c r="V825" i="31"/>
  <c r="V18" i="42"/>
  <c r="V19" i="42" s="1"/>
  <c r="L259" i="41"/>
  <c r="L56" i="42"/>
  <c r="L57" i="42" s="1"/>
  <c r="M263" i="40"/>
  <c r="M40" i="42"/>
  <c r="M41" i="42" s="1"/>
  <c r="L821" i="31"/>
  <c r="L14" i="42"/>
  <c r="L15" i="42" s="1"/>
  <c r="H271" i="40"/>
  <c r="H66" i="33"/>
  <c r="H67" i="33" s="1"/>
  <c r="Q841" i="31"/>
  <c r="Q22" i="33"/>
  <c r="Q23" i="33" s="1"/>
  <c r="L833" i="31"/>
  <c r="L14" i="33"/>
  <c r="L15" i="33" s="1"/>
  <c r="M843" i="31"/>
  <c r="M24" i="33"/>
  <c r="M25" i="33" s="1"/>
  <c r="R816" i="21"/>
  <c r="R817" i="21" s="1"/>
  <c r="N278" i="38"/>
  <c r="K279" i="38"/>
  <c r="L816" i="21"/>
  <c r="Q816" i="21" s="1"/>
  <c r="Q817" i="21" s="1"/>
  <c r="J825" i="22"/>
  <c r="N268" i="38"/>
  <c r="R268" i="38" s="1"/>
  <c r="R269" i="38" s="1"/>
  <c r="K269" i="38"/>
  <c r="L824" i="22"/>
  <c r="N842" i="31" s="1"/>
  <c r="N815" i="22"/>
  <c r="N276" i="41"/>
  <c r="L277" i="39"/>
  <c r="Q276" i="39"/>
  <c r="S213" i="41"/>
  <c r="R266" i="38"/>
  <c r="R267" i="38" s="1"/>
  <c r="N267" i="38"/>
  <c r="L264" i="39"/>
  <c r="L264" i="41"/>
  <c r="J265" i="39"/>
  <c r="R267" i="39"/>
  <c r="T266" i="41"/>
  <c r="Q255" i="37"/>
  <c r="S254" i="40"/>
  <c r="S255" i="40" s="1"/>
  <c r="O275" i="39"/>
  <c r="Q274" i="41"/>
  <c r="R811" i="22"/>
  <c r="T828" i="31"/>
  <c r="U256" i="40"/>
  <c r="U34" i="42" s="1"/>
  <c r="A34" i="42" s="1"/>
  <c r="V256" i="40"/>
  <c r="P257" i="40"/>
  <c r="J273" i="37"/>
  <c r="L272" i="40"/>
  <c r="O269" i="37"/>
  <c r="Q268" i="40"/>
  <c r="U253" i="40"/>
  <c r="A252" i="40"/>
  <c r="J275" i="37"/>
  <c r="L274" i="40"/>
  <c r="S211" i="40"/>
  <c r="L266" i="38"/>
  <c r="J267" i="38"/>
  <c r="K277" i="38"/>
  <c r="J276" i="38"/>
  <c r="N276" i="38"/>
  <c r="Q259" i="39"/>
  <c r="S258" i="41"/>
  <c r="S259" i="41" s="1"/>
  <c r="J278" i="36"/>
  <c r="N278" i="36"/>
  <c r="K279" i="36"/>
  <c r="O273" i="39"/>
  <c r="Q272" i="41"/>
  <c r="S215" i="40"/>
  <c r="V264" i="40"/>
  <c r="U264" i="40"/>
  <c r="U42" i="42" s="1"/>
  <c r="A42" i="42" s="1"/>
  <c r="P265" i="40"/>
  <c r="Q245" i="37"/>
  <c r="S244" i="40"/>
  <c r="S245" i="40" s="1"/>
  <c r="N269" i="39"/>
  <c r="P268" i="41"/>
  <c r="P84" i="33" s="1"/>
  <c r="P85" i="33" s="1"/>
  <c r="R268" i="39"/>
  <c r="Q261" i="37"/>
  <c r="S260" i="40"/>
  <c r="S261" i="40" s="1"/>
  <c r="R278" i="37"/>
  <c r="N279" i="37"/>
  <c r="P278" i="40"/>
  <c r="P74" i="33" s="1"/>
  <c r="P75" i="33" s="1"/>
  <c r="U245" i="40"/>
  <c r="A244" i="40"/>
  <c r="A250" i="41"/>
  <c r="U251" i="41"/>
  <c r="R257" i="37"/>
  <c r="T256" i="40"/>
  <c r="S227" i="40"/>
  <c r="U43" i="42"/>
  <c r="R263" i="39"/>
  <c r="T262" i="41"/>
  <c r="L257" i="38"/>
  <c r="Q256" i="38"/>
  <c r="Q257" i="38" s="1"/>
  <c r="Q247" i="37"/>
  <c r="S246" i="40"/>
  <c r="S247" i="40" s="1"/>
  <c r="J279" i="37"/>
  <c r="L278" i="40"/>
  <c r="L278" i="37"/>
  <c r="R809" i="22"/>
  <c r="T826" i="31"/>
  <c r="P839" i="31"/>
  <c r="V838" i="31"/>
  <c r="U838" i="31"/>
  <c r="U20" i="33" s="1"/>
  <c r="U249" i="41"/>
  <c r="A248" i="41"/>
  <c r="P259" i="41"/>
  <c r="U258" i="41"/>
  <c r="U56" i="42" s="1"/>
  <c r="U57" i="42" s="1"/>
  <c r="V258" i="41"/>
  <c r="L272" i="37"/>
  <c r="Q270" i="41"/>
  <c r="O271" i="39"/>
  <c r="J263" i="36"/>
  <c r="L262" i="36"/>
  <c r="Q247" i="39"/>
  <c r="S246" i="41"/>
  <c r="S247" i="41" s="1"/>
  <c r="L270" i="37"/>
  <c r="J271" i="37"/>
  <c r="L270" i="40"/>
  <c r="L274" i="37"/>
  <c r="P263" i="41"/>
  <c r="U262" i="41"/>
  <c r="U60" i="42" s="1"/>
  <c r="U61" i="42" s="1"/>
  <c r="V262" i="41"/>
  <c r="K269" i="36"/>
  <c r="J268" i="36"/>
  <c r="N268" i="36"/>
  <c r="O269" i="39"/>
  <c r="Q268" i="41"/>
  <c r="S221" i="40"/>
  <c r="J279" i="38"/>
  <c r="L278" i="38"/>
  <c r="J271" i="38"/>
  <c r="L270" i="38"/>
  <c r="S225" i="41"/>
  <c r="J263" i="37"/>
  <c r="L262" i="40"/>
  <c r="L262" i="37"/>
  <c r="N274" i="41"/>
  <c r="L275" i="39"/>
  <c r="Q274" i="39"/>
  <c r="N279" i="38"/>
  <c r="R278" i="38"/>
  <c r="R279" i="38" s="1"/>
  <c r="S211" i="41"/>
  <c r="R262" i="36"/>
  <c r="R263" i="36" s="1"/>
  <c r="N263" i="36"/>
  <c r="U825" i="31"/>
  <c r="A824" i="31"/>
  <c r="Q253" i="37"/>
  <c r="S252" i="40"/>
  <c r="S253" i="40" s="1"/>
  <c r="N262" i="41"/>
  <c r="L263" i="39"/>
  <c r="Q262" i="39"/>
  <c r="N272" i="36"/>
  <c r="K273" i="36"/>
  <c r="J272" i="36"/>
  <c r="N270" i="36"/>
  <c r="J270" i="36"/>
  <c r="K271" i="36"/>
  <c r="P278" i="41"/>
  <c r="P94" i="33" s="1"/>
  <c r="P95" i="33" s="1"/>
  <c r="R278" i="39"/>
  <c r="N279" i="39"/>
  <c r="S209" i="40"/>
  <c r="R270" i="37"/>
  <c r="N271" i="37"/>
  <c r="P270" i="40"/>
  <c r="P66" i="33" s="1"/>
  <c r="P67" i="33" s="1"/>
  <c r="S223" i="41"/>
  <c r="S219" i="41"/>
  <c r="P821" i="31"/>
  <c r="V820" i="31"/>
  <c r="U820" i="31"/>
  <c r="U14" i="42" s="1"/>
  <c r="L257" i="37"/>
  <c r="Q256" i="37"/>
  <c r="N256" i="40"/>
  <c r="U823" i="31"/>
  <c r="A822" i="31"/>
  <c r="L256" i="41"/>
  <c r="J257" i="39"/>
  <c r="L256" i="39"/>
  <c r="U247" i="40"/>
  <c r="A246" i="40"/>
  <c r="J277" i="39"/>
  <c r="L276" i="41"/>
  <c r="Q251" i="37"/>
  <c r="S250" i="40"/>
  <c r="S251" i="40" s="1"/>
  <c r="K275" i="38"/>
  <c r="J274" i="38"/>
  <c r="N274" i="38"/>
  <c r="J259" i="37"/>
  <c r="L258" i="40"/>
  <c r="L258" i="37"/>
  <c r="L274" i="41"/>
  <c r="J275" i="39"/>
  <c r="V840" i="31"/>
  <c r="P841" i="31"/>
  <c r="U840" i="31"/>
  <c r="U22" i="33" s="1"/>
  <c r="S223" i="40"/>
  <c r="Q267" i="39"/>
  <c r="S266" i="41"/>
  <c r="S267" i="41" s="1"/>
  <c r="Q251" i="39"/>
  <c r="S250" i="41"/>
  <c r="S251" i="41" s="1"/>
  <c r="S229" i="40"/>
  <c r="S215" i="41"/>
  <c r="R264" i="39"/>
  <c r="P264" i="41"/>
  <c r="P62" i="42" s="1"/>
  <c r="P63" i="42" s="1"/>
  <c r="N265" i="39"/>
  <c r="R258" i="37"/>
  <c r="N259" i="37"/>
  <c r="P258" i="40"/>
  <c r="P36" i="42" s="1"/>
  <c r="P37" i="42" s="1"/>
  <c r="Q255" i="39"/>
  <c r="S254" i="41"/>
  <c r="S255" i="41" s="1"/>
  <c r="S231" i="41"/>
  <c r="R259" i="39"/>
  <c r="T258" i="41"/>
  <c r="S219" i="40"/>
  <c r="O275" i="37"/>
  <c r="Q274" i="40"/>
  <c r="R814" i="22"/>
  <c r="R824" i="22"/>
  <c r="P842" i="31"/>
  <c r="P24" i="33" s="1"/>
  <c r="P25" i="33" s="1"/>
  <c r="J269" i="37"/>
  <c r="L268" i="40"/>
  <c r="L268" i="37"/>
  <c r="Q253" i="39"/>
  <c r="S252" i="41"/>
  <c r="S253" i="41" s="1"/>
  <c r="R276" i="37"/>
  <c r="N277" i="37"/>
  <c r="P276" i="40"/>
  <c r="P72" i="33" s="1"/>
  <c r="P73" i="33" s="1"/>
  <c r="N263" i="38"/>
  <c r="R262" i="38"/>
  <c r="R263" i="38" s="1"/>
  <c r="U829" i="31"/>
  <c r="A828" i="31"/>
  <c r="S231" i="40"/>
  <c r="A252" i="41"/>
  <c r="U253" i="41"/>
  <c r="S209" i="41"/>
  <c r="R803" i="22"/>
  <c r="T820" i="31"/>
  <c r="S221" i="41"/>
  <c r="N272" i="38"/>
  <c r="K273" i="38"/>
  <c r="J272" i="38"/>
  <c r="J267" i="37"/>
  <c r="L266" i="40"/>
  <c r="L266" i="37"/>
  <c r="Q249" i="39"/>
  <c r="S248" i="41"/>
  <c r="S249" i="41" s="1"/>
  <c r="P276" i="41"/>
  <c r="P92" i="33" s="1"/>
  <c r="P93" i="33" s="1"/>
  <c r="R276" i="39"/>
  <c r="N277" i="39"/>
  <c r="L265" i="36"/>
  <c r="Q264" i="36"/>
  <c r="Q265" i="36" s="1"/>
  <c r="L265" i="37"/>
  <c r="Q264" i="37"/>
  <c r="N264" i="40"/>
  <c r="L278" i="41"/>
  <c r="J279" i="39"/>
  <c r="L278" i="39"/>
  <c r="J261" i="36"/>
  <c r="L260" i="36"/>
  <c r="A254" i="40"/>
  <c r="U255" i="40"/>
  <c r="Q249" i="37"/>
  <c r="S248" i="40"/>
  <c r="S249" i="40" s="1"/>
  <c r="A248" i="40"/>
  <c r="U249" i="40"/>
  <c r="J261" i="39"/>
  <c r="L260" i="41"/>
  <c r="L260" i="39"/>
  <c r="K271" i="39"/>
  <c r="M270" i="41"/>
  <c r="N270" i="39"/>
  <c r="J270" i="39"/>
  <c r="R265" i="37"/>
  <c r="T264" i="40"/>
  <c r="L265" i="38"/>
  <c r="Q264" i="38"/>
  <c r="Q265" i="38" s="1"/>
  <c r="N271" i="38"/>
  <c r="R270" i="38"/>
  <c r="R271" i="38" s="1"/>
  <c r="K275" i="36"/>
  <c r="N274" i="36"/>
  <c r="J274" i="36"/>
  <c r="Q813" i="22"/>
  <c r="S830" i="31"/>
  <c r="P267" i="41"/>
  <c r="U266" i="41"/>
  <c r="U64" i="42" s="1"/>
  <c r="U65" i="42" s="1"/>
  <c r="V266" i="41"/>
  <c r="V832" i="31"/>
  <c r="U832" i="31"/>
  <c r="U14" i="33" s="1"/>
  <c r="P833" i="31"/>
  <c r="R272" i="37"/>
  <c r="N273" i="37"/>
  <c r="P272" i="40"/>
  <c r="P68" i="33" s="1"/>
  <c r="P69" i="33" s="1"/>
  <c r="J263" i="38"/>
  <c r="L262" i="38"/>
  <c r="S213" i="40"/>
  <c r="S217" i="40"/>
  <c r="J259" i="38"/>
  <c r="L258" i="38"/>
  <c r="R274" i="37"/>
  <c r="N275" i="37"/>
  <c r="P274" i="40"/>
  <c r="P70" i="33" s="1"/>
  <c r="P71" i="33" s="1"/>
  <c r="U251" i="40"/>
  <c r="A250" i="40"/>
  <c r="N272" i="39"/>
  <c r="M272" i="41"/>
  <c r="K273" i="39"/>
  <c r="J272" i="39"/>
  <c r="P256" i="41"/>
  <c r="P54" i="42" s="1"/>
  <c r="P55" i="42" s="1"/>
  <c r="N257" i="39"/>
  <c r="R256" i="39"/>
  <c r="Q245" i="39"/>
  <c r="S244" i="41"/>
  <c r="S245" i="41" s="1"/>
  <c r="S227" i="41"/>
  <c r="R807" i="22"/>
  <c r="T824" i="31"/>
  <c r="L257" i="36"/>
  <c r="Q256" i="36"/>
  <c r="Q257" i="36" s="1"/>
  <c r="J267" i="36"/>
  <c r="L266" i="36"/>
  <c r="U260" i="40"/>
  <c r="U38" i="42" s="1"/>
  <c r="U39" i="42" s="1"/>
  <c r="V260" i="40"/>
  <c r="P261" i="40"/>
  <c r="L268" i="41"/>
  <c r="J269" i="39"/>
  <c r="L268" i="39"/>
  <c r="L259" i="36"/>
  <c r="Q258" i="36"/>
  <c r="Q259" i="36" s="1"/>
  <c r="S225" i="40"/>
  <c r="A254" i="41"/>
  <c r="U255" i="41"/>
  <c r="J269" i="38"/>
  <c r="L268" i="38"/>
  <c r="A246" i="41"/>
  <c r="U247" i="41"/>
  <c r="P260" i="41"/>
  <c r="P58" i="42" s="1"/>
  <c r="P59" i="42" s="1"/>
  <c r="R260" i="39"/>
  <c r="N261" i="39"/>
  <c r="R274" i="39"/>
  <c r="P274" i="41"/>
  <c r="P90" i="33" s="1"/>
  <c r="P91" i="33" s="1"/>
  <c r="N275" i="39"/>
  <c r="P835" i="31"/>
  <c r="V834" i="31"/>
  <c r="U834" i="31"/>
  <c r="U16" i="33" s="1"/>
  <c r="P837" i="31"/>
  <c r="U836" i="31"/>
  <c r="U18" i="33" s="1"/>
  <c r="V836" i="31"/>
  <c r="R805" i="22"/>
  <c r="T822" i="31"/>
  <c r="Q802" i="22"/>
  <c r="N820" i="31"/>
  <c r="L261" i="38"/>
  <c r="Q260" i="38"/>
  <c r="Q261" i="38" s="1"/>
  <c r="N269" i="37"/>
  <c r="R268" i="37"/>
  <c r="P268" i="40"/>
  <c r="P64" i="33" s="1"/>
  <c r="P65" i="33" s="1"/>
  <c r="J277" i="37"/>
  <c r="L276" i="40"/>
  <c r="L276" i="37"/>
  <c r="R258" i="38"/>
  <c r="R259" i="38" s="1"/>
  <c r="N259" i="38"/>
  <c r="R262" i="37"/>
  <c r="N263" i="37"/>
  <c r="P262" i="40"/>
  <c r="P40" i="42" s="1"/>
  <c r="P41" i="42" s="1"/>
  <c r="S229" i="41"/>
  <c r="R266" i="37"/>
  <c r="N267" i="37"/>
  <c r="P266" i="40"/>
  <c r="P44" i="42" s="1"/>
  <c r="P45" i="42" s="1"/>
  <c r="U245" i="41"/>
  <c r="A244" i="41"/>
  <c r="N267" i="36"/>
  <c r="R266" i="36"/>
  <c r="R267" i="36" s="1"/>
  <c r="R261" i="37"/>
  <c r="T260" i="40"/>
  <c r="U831" i="31"/>
  <c r="A830" i="31"/>
  <c r="S217" i="41"/>
  <c r="N276" i="36"/>
  <c r="J276" i="36"/>
  <c r="K277" i="36"/>
  <c r="R260" i="36"/>
  <c r="R261" i="36" s="1"/>
  <c r="N261" i="36"/>
  <c r="U827" i="31"/>
  <c r="A826" i="31"/>
  <c r="L820" i="21"/>
  <c r="L821" i="21" s="1"/>
  <c r="N825" i="22"/>
  <c r="R820" i="21"/>
  <c r="R821" i="21" s="1"/>
  <c r="L803" i="22"/>
  <c r="N825" i="21"/>
  <c r="L807" i="22"/>
  <c r="Q806" i="22"/>
  <c r="L817" i="21"/>
  <c r="Q814" i="24"/>
  <c r="Q815" i="24" s="1"/>
  <c r="L815" i="24"/>
  <c r="N823" i="21"/>
  <c r="R822" i="21"/>
  <c r="R823" i="21" s="1"/>
  <c r="L825" i="21"/>
  <c r="Q824" i="21"/>
  <c r="Q825" i="21" s="1"/>
  <c r="Q804" i="22"/>
  <c r="L805" i="22"/>
  <c r="L822" i="22"/>
  <c r="N840" i="31" s="1"/>
  <c r="J823" i="22"/>
  <c r="L809" i="22"/>
  <c r="Q808" i="22"/>
  <c r="N823" i="22"/>
  <c r="R822" i="22"/>
  <c r="Q802" i="21"/>
  <c r="Q803" i="21" s="1"/>
  <c r="L803" i="21"/>
  <c r="Q824" i="24"/>
  <c r="Q825" i="24" s="1"/>
  <c r="L825" i="24"/>
  <c r="J821" i="22"/>
  <c r="L820" i="22"/>
  <c r="N838" i="31" s="1"/>
  <c r="Q810" i="21"/>
  <c r="Q811" i="21" s="1"/>
  <c r="L811" i="21"/>
  <c r="L819" i="24"/>
  <c r="Q818" i="24"/>
  <c r="Q819" i="24" s="1"/>
  <c r="Q810" i="22"/>
  <c r="L811" i="22"/>
  <c r="Q814" i="22"/>
  <c r="L815" i="22"/>
  <c r="J819" i="22"/>
  <c r="L818" i="22"/>
  <c r="N836" i="31" s="1"/>
  <c r="Q818" i="21"/>
  <c r="Q819" i="21" s="1"/>
  <c r="L819" i="21"/>
  <c r="R816" i="22"/>
  <c r="N817" i="22"/>
  <c r="R814" i="21"/>
  <c r="R815" i="21" s="1"/>
  <c r="N815" i="21"/>
  <c r="N821" i="22"/>
  <c r="R820" i="22"/>
  <c r="J823" i="21"/>
  <c r="L822" i="21"/>
  <c r="L821" i="24"/>
  <c r="Q820" i="24"/>
  <c r="Q821" i="24" s="1"/>
  <c r="L807" i="21"/>
  <c r="Q806" i="21"/>
  <c r="Q807" i="21" s="1"/>
  <c r="L805" i="21"/>
  <c r="Q804" i="21"/>
  <c r="Q805" i="21" s="1"/>
  <c r="R818" i="22"/>
  <c r="N819" i="22"/>
  <c r="J817" i="22"/>
  <c r="L816" i="22"/>
  <c r="N834" i="31" s="1"/>
  <c r="J815" i="21"/>
  <c r="L814" i="21"/>
  <c r="Q808" i="21"/>
  <c r="Q809" i="21" s="1"/>
  <c r="L809" i="21"/>
  <c r="A60" i="42" l="1"/>
  <c r="U35" i="42"/>
  <c r="S38" i="42"/>
  <c r="S39" i="42" s="1"/>
  <c r="A14" i="33"/>
  <c r="U15" i="33"/>
  <c r="N837" i="31"/>
  <c r="N18" i="33"/>
  <c r="N19" i="33" s="1"/>
  <c r="L279" i="41"/>
  <c r="L94" i="33"/>
  <c r="L95" i="33" s="1"/>
  <c r="Q275" i="40"/>
  <c r="Q70" i="33"/>
  <c r="Q71" i="33" s="1"/>
  <c r="A38" i="42"/>
  <c r="L275" i="41"/>
  <c r="L90" i="33"/>
  <c r="L91" i="33" s="1"/>
  <c r="N257" i="40"/>
  <c r="N34" i="42"/>
  <c r="N35" i="42" s="1"/>
  <c r="Q271" i="41"/>
  <c r="Q86" i="33"/>
  <c r="Q87" i="33" s="1"/>
  <c r="L275" i="40"/>
  <c r="L70" i="33"/>
  <c r="L71" i="33" s="1"/>
  <c r="L265" i="41"/>
  <c r="L62" i="42"/>
  <c r="L63" i="42" s="1"/>
  <c r="L257" i="41"/>
  <c r="L54" i="42"/>
  <c r="L55" i="42" s="1"/>
  <c r="M271" i="41"/>
  <c r="M86" i="33"/>
  <c r="M87" i="33" s="1"/>
  <c r="Q275" i="41"/>
  <c r="Q90" i="33"/>
  <c r="Q91" i="33" s="1"/>
  <c r="M273" i="41"/>
  <c r="M88" i="33"/>
  <c r="M89" i="33" s="1"/>
  <c r="L271" i="40"/>
  <c r="L66" i="33"/>
  <c r="L67" i="33" s="1"/>
  <c r="Q273" i="41"/>
  <c r="Q88" i="33"/>
  <c r="Q89" i="33" s="1"/>
  <c r="L273" i="40"/>
  <c r="L68" i="33"/>
  <c r="L69" i="33" s="1"/>
  <c r="N277" i="41"/>
  <c r="N92" i="33"/>
  <c r="N93" i="33" s="1"/>
  <c r="V837" i="31"/>
  <c r="V18" i="33"/>
  <c r="V19" i="33" s="1"/>
  <c r="N265" i="40"/>
  <c r="N42" i="42"/>
  <c r="N43" i="42" s="1"/>
  <c r="A56" i="42"/>
  <c r="S56" i="42"/>
  <c r="S57" i="42" s="1"/>
  <c r="L263" i="40"/>
  <c r="L40" i="42"/>
  <c r="L41" i="42" s="1"/>
  <c r="U21" i="33"/>
  <c r="A20" i="33"/>
  <c r="T263" i="41"/>
  <c r="T60" i="42"/>
  <c r="T61" i="42" s="1"/>
  <c r="N841" i="31"/>
  <c r="N22" i="33"/>
  <c r="N23" i="33" s="1"/>
  <c r="T825" i="31"/>
  <c r="T18" i="42"/>
  <c r="T19" i="42" s="1"/>
  <c r="T823" i="31"/>
  <c r="T16" i="42"/>
  <c r="T17" i="42" s="1"/>
  <c r="V261" i="40"/>
  <c r="V38" i="42"/>
  <c r="V39" i="42" s="1"/>
  <c r="V267" i="41"/>
  <c r="V64" i="42"/>
  <c r="V65" i="42" s="1"/>
  <c r="L277" i="41"/>
  <c r="L92" i="33"/>
  <c r="L93" i="33" s="1"/>
  <c r="N275" i="41"/>
  <c r="N90" i="33"/>
  <c r="N91" i="33" s="1"/>
  <c r="L279" i="40"/>
  <c r="L74" i="33"/>
  <c r="L75" i="33" s="1"/>
  <c r="N839" i="31"/>
  <c r="N20" i="33"/>
  <c r="N21" i="33" s="1"/>
  <c r="U19" i="33"/>
  <c r="A18" i="33"/>
  <c r="S831" i="31"/>
  <c r="S24" i="42"/>
  <c r="S25" i="42" s="1"/>
  <c r="N263" i="41"/>
  <c r="N60" i="42"/>
  <c r="N61" i="42" s="1"/>
  <c r="V263" i="41"/>
  <c r="V60" i="42"/>
  <c r="V61" i="42" s="1"/>
  <c r="A64" i="42"/>
  <c r="V839" i="31"/>
  <c r="V20" i="33"/>
  <c r="V21" i="33" s="1"/>
  <c r="N843" i="31"/>
  <c r="N24" i="33"/>
  <c r="N25" i="33" s="1"/>
  <c r="N821" i="31"/>
  <c r="N14" i="42"/>
  <c r="N15" i="42" s="1"/>
  <c r="T261" i="40"/>
  <c r="T38" i="42"/>
  <c r="T39" i="42" s="1"/>
  <c r="T265" i="40"/>
  <c r="T42" i="42"/>
  <c r="T43" i="42" s="1"/>
  <c r="L269" i="40"/>
  <c r="L64" i="33"/>
  <c r="L65" i="33" s="1"/>
  <c r="U15" i="42"/>
  <c r="A14" i="42"/>
  <c r="M17" i="32" s="1"/>
  <c r="N4" i="42" s="1"/>
  <c r="V257" i="40"/>
  <c r="V34" i="42"/>
  <c r="V35" i="42" s="1"/>
  <c r="T267" i="41"/>
  <c r="T64" i="42"/>
  <c r="T65" i="42" s="1"/>
  <c r="T821" i="31"/>
  <c r="T14" i="42"/>
  <c r="T15" i="42" s="1"/>
  <c r="T257" i="40"/>
  <c r="T34" i="42"/>
  <c r="T35" i="42" s="1"/>
  <c r="N835" i="31"/>
  <c r="N16" i="33"/>
  <c r="N17" i="33" s="1"/>
  <c r="U17" i="33"/>
  <c r="A16" i="33"/>
  <c r="L261" i="41"/>
  <c r="L58" i="42"/>
  <c r="L59" i="42" s="1"/>
  <c r="L267" i="40"/>
  <c r="L44" i="42"/>
  <c r="L45" i="42" s="1"/>
  <c r="T259" i="41"/>
  <c r="T56" i="42"/>
  <c r="T57" i="42" s="1"/>
  <c r="A22" i="33"/>
  <c r="U23" i="33"/>
  <c r="V821" i="31"/>
  <c r="V14" i="42"/>
  <c r="V15" i="42" s="1"/>
  <c r="V259" i="41"/>
  <c r="V56" i="42"/>
  <c r="V57" i="42" s="1"/>
  <c r="T827" i="31"/>
  <c r="T20" i="42"/>
  <c r="T21" i="42" s="1"/>
  <c r="Q269" i="41"/>
  <c r="Q84" i="33"/>
  <c r="Q85" i="33" s="1"/>
  <c r="V835" i="31"/>
  <c r="V16" i="33"/>
  <c r="V17" i="33" s="1"/>
  <c r="L269" i="41"/>
  <c r="L84" i="33"/>
  <c r="L85" i="33" s="1"/>
  <c r="V265" i="40"/>
  <c r="V42" i="42"/>
  <c r="V43" i="42" s="1"/>
  <c r="T829" i="31"/>
  <c r="T22" i="42"/>
  <c r="T23" i="42" s="1"/>
  <c r="L277" i="40"/>
  <c r="L72" i="33"/>
  <c r="L73" i="33" s="1"/>
  <c r="V833" i="31"/>
  <c r="V14" i="33"/>
  <c r="V15" i="33" s="1"/>
  <c r="V841" i="31"/>
  <c r="V22" i="33"/>
  <c r="V23" i="33" s="1"/>
  <c r="L259" i="40"/>
  <c r="L36" i="42"/>
  <c r="L37" i="42" s="1"/>
  <c r="S64" i="42"/>
  <c r="S65" i="42" s="1"/>
  <c r="Q269" i="40"/>
  <c r="Q64" i="33"/>
  <c r="Q65" i="33" s="1"/>
  <c r="N269" i="38"/>
  <c r="L825" i="22"/>
  <c r="Q824" i="22"/>
  <c r="N277" i="36"/>
  <c r="R276" i="36"/>
  <c r="R277" i="36" s="1"/>
  <c r="P261" i="41"/>
  <c r="U260" i="41"/>
  <c r="U58" i="42" s="1"/>
  <c r="V260" i="41"/>
  <c r="J277" i="38"/>
  <c r="L276" i="38"/>
  <c r="U837" i="31"/>
  <c r="A836" i="31"/>
  <c r="R819" i="22"/>
  <c r="T836" i="31"/>
  <c r="T837" i="31" s="1"/>
  <c r="Q815" i="22"/>
  <c r="S832" i="31"/>
  <c r="J277" i="36"/>
  <c r="L276" i="36"/>
  <c r="R267" i="37"/>
  <c r="T266" i="40"/>
  <c r="R261" i="39"/>
  <c r="T260" i="41"/>
  <c r="N268" i="41"/>
  <c r="L269" i="39"/>
  <c r="Q268" i="39"/>
  <c r="R257" i="39"/>
  <c r="T256" i="41"/>
  <c r="R273" i="37"/>
  <c r="T272" i="40"/>
  <c r="T273" i="40" s="1"/>
  <c r="N260" i="41"/>
  <c r="L261" i="39"/>
  <c r="Q260" i="39"/>
  <c r="L267" i="37"/>
  <c r="Q266" i="37"/>
  <c r="N266" i="40"/>
  <c r="Q257" i="37"/>
  <c r="S256" i="40"/>
  <c r="V278" i="41"/>
  <c r="P279" i="41"/>
  <c r="U278" i="41"/>
  <c r="U94" i="33" s="1"/>
  <c r="L279" i="38"/>
  <c r="Q278" i="38"/>
  <c r="Q279" i="38" s="1"/>
  <c r="L273" i="37"/>
  <c r="Q272" i="37"/>
  <c r="N272" i="40"/>
  <c r="U839" i="31"/>
  <c r="A838" i="31"/>
  <c r="R279" i="37"/>
  <c r="T278" i="40"/>
  <c r="T279" i="40" s="1"/>
  <c r="N277" i="38"/>
  <c r="R276" i="38"/>
  <c r="R277" i="38" s="1"/>
  <c r="N264" i="41"/>
  <c r="L265" i="39"/>
  <c r="Q264" i="39"/>
  <c r="P257" i="41"/>
  <c r="U256" i="41"/>
  <c r="U54" i="42" s="1"/>
  <c r="V256" i="41"/>
  <c r="U833" i="31"/>
  <c r="A832" i="31"/>
  <c r="R274" i="36"/>
  <c r="R275" i="36" s="1"/>
  <c r="N275" i="36"/>
  <c r="J271" i="39"/>
  <c r="L270" i="41"/>
  <c r="L270" i="39"/>
  <c r="U276" i="40"/>
  <c r="U72" i="33" s="1"/>
  <c r="V276" i="40"/>
  <c r="P277" i="40"/>
  <c r="V842" i="31"/>
  <c r="U842" i="31"/>
  <c r="U24" i="33" s="1"/>
  <c r="P843" i="31"/>
  <c r="J275" i="38"/>
  <c r="L274" i="38"/>
  <c r="N256" i="41"/>
  <c r="L257" i="39"/>
  <c r="Q256" i="39"/>
  <c r="U821" i="31"/>
  <c r="A820" i="31"/>
  <c r="J271" i="36"/>
  <c r="L270" i="36"/>
  <c r="U263" i="41"/>
  <c r="A262" i="41"/>
  <c r="N279" i="36"/>
  <c r="R278" i="36"/>
  <c r="R279" i="36" s="1"/>
  <c r="J275" i="36"/>
  <c r="L274" i="36"/>
  <c r="R274" i="38"/>
  <c r="R275" i="38" s="1"/>
  <c r="N275" i="38"/>
  <c r="Q811" i="22"/>
  <c r="S828" i="31"/>
  <c r="L277" i="37"/>
  <c r="Q276" i="37"/>
  <c r="N276" i="40"/>
  <c r="Q820" i="21"/>
  <c r="Q821" i="21" s="1"/>
  <c r="V262" i="40"/>
  <c r="U262" i="40"/>
  <c r="U40" i="42" s="1"/>
  <c r="P263" i="40"/>
  <c r="Q803" i="22"/>
  <c r="S820" i="31"/>
  <c r="L272" i="41"/>
  <c r="J273" i="39"/>
  <c r="L272" i="39"/>
  <c r="P275" i="40"/>
  <c r="U274" i="40"/>
  <c r="U70" i="33" s="1"/>
  <c r="V274" i="40"/>
  <c r="N271" i="39"/>
  <c r="P270" i="41"/>
  <c r="P86" i="33" s="1"/>
  <c r="P87" i="33" s="1"/>
  <c r="R270" i="39"/>
  <c r="N278" i="41"/>
  <c r="L279" i="39"/>
  <c r="Q278" i="39"/>
  <c r="J273" i="38"/>
  <c r="L272" i="38"/>
  <c r="R825" i="22"/>
  <c r="T842" i="31"/>
  <c r="T843" i="31" s="1"/>
  <c r="P265" i="41"/>
  <c r="U264" i="41"/>
  <c r="U62" i="42" s="1"/>
  <c r="V264" i="41"/>
  <c r="R271" i="37"/>
  <c r="T270" i="40"/>
  <c r="T271" i="40" s="1"/>
  <c r="N271" i="36"/>
  <c r="R270" i="36"/>
  <c r="R271" i="36" s="1"/>
  <c r="U265" i="40"/>
  <c r="A264" i="40"/>
  <c r="J279" i="36"/>
  <c r="L278" i="36"/>
  <c r="U257" i="40"/>
  <c r="A256" i="40"/>
  <c r="U835" i="31"/>
  <c r="A834" i="31"/>
  <c r="R817" i="22"/>
  <c r="T834" i="31"/>
  <c r="T835" i="31" s="1"/>
  <c r="Q805" i="22"/>
  <c r="S822" i="31"/>
  <c r="Q807" i="22"/>
  <c r="S824" i="31"/>
  <c r="L269" i="38"/>
  <c r="Q268" i="38"/>
  <c r="Q269" i="38" s="1"/>
  <c r="L263" i="38"/>
  <c r="Q262" i="38"/>
  <c r="Q263" i="38" s="1"/>
  <c r="R277" i="39"/>
  <c r="T276" i="41"/>
  <c r="T277" i="41" s="1"/>
  <c r="R277" i="37"/>
  <c r="T276" i="40"/>
  <c r="T277" i="40" s="1"/>
  <c r="R815" i="22"/>
  <c r="T832" i="31"/>
  <c r="T833" i="31" s="1"/>
  <c r="R265" i="39"/>
  <c r="T264" i="41"/>
  <c r="L259" i="37"/>
  <c r="Q258" i="37"/>
  <c r="N258" i="40"/>
  <c r="J273" i="36"/>
  <c r="L272" i="36"/>
  <c r="Q275" i="39"/>
  <c r="S274" i="41"/>
  <c r="L275" i="37"/>
  <c r="Q274" i="37"/>
  <c r="N274" i="40"/>
  <c r="L263" i="36"/>
  <c r="Q262" i="36"/>
  <c r="Q263" i="36" s="1"/>
  <c r="U259" i="41"/>
  <c r="A258" i="41"/>
  <c r="L267" i="38"/>
  <c r="Q266" i="38"/>
  <c r="Q267" i="38" s="1"/>
  <c r="L271" i="37"/>
  <c r="Q270" i="37"/>
  <c r="N270" i="40"/>
  <c r="R823" i="22"/>
  <c r="T840" i="31"/>
  <c r="T841" i="31" s="1"/>
  <c r="R263" i="37"/>
  <c r="T262" i="40"/>
  <c r="U267" i="41"/>
  <c r="A266" i="41"/>
  <c r="U276" i="41"/>
  <c r="U92" i="33" s="1"/>
  <c r="V276" i="41"/>
  <c r="P277" i="41"/>
  <c r="R272" i="38"/>
  <c r="R273" i="38" s="1"/>
  <c r="N273" i="38"/>
  <c r="L21" i="32"/>
  <c r="N21" i="32" s="1"/>
  <c r="M6" i="42" s="1"/>
  <c r="L19" i="32"/>
  <c r="N19" i="32" s="1"/>
  <c r="L18" i="32"/>
  <c r="N18" i="32" s="1"/>
  <c r="M16" i="32"/>
  <c r="L20" i="32"/>
  <c r="N20" i="32" s="1"/>
  <c r="M5" i="42" s="1"/>
  <c r="L279" i="37"/>
  <c r="Q278" i="37"/>
  <c r="N278" i="40"/>
  <c r="R269" i="39"/>
  <c r="T268" i="41"/>
  <c r="T269" i="41" s="1"/>
  <c r="Q277" i="39"/>
  <c r="S276" i="41"/>
  <c r="L261" i="36"/>
  <c r="Q260" i="36"/>
  <c r="Q261" i="36" s="1"/>
  <c r="R259" i="37"/>
  <c r="T258" i="40"/>
  <c r="P271" i="40"/>
  <c r="U270" i="40"/>
  <c r="U66" i="33" s="1"/>
  <c r="V270" i="40"/>
  <c r="R821" i="22"/>
  <c r="T838" i="31"/>
  <c r="T839" i="31" s="1"/>
  <c r="P269" i="40"/>
  <c r="U268" i="40"/>
  <c r="U64" i="33" s="1"/>
  <c r="V268" i="40"/>
  <c r="P275" i="41"/>
  <c r="U274" i="41"/>
  <c r="U90" i="33" s="1"/>
  <c r="V274" i="41"/>
  <c r="U261" i="40"/>
  <c r="A260" i="40"/>
  <c r="R275" i="37"/>
  <c r="T274" i="40"/>
  <c r="T275" i="40" s="1"/>
  <c r="Q825" i="22"/>
  <c r="S842" i="31"/>
  <c r="P267" i="40"/>
  <c r="V266" i="40"/>
  <c r="U266" i="40"/>
  <c r="U44" i="42" s="1"/>
  <c r="R269" i="37"/>
  <c r="T268" i="40"/>
  <c r="T269" i="40" s="1"/>
  <c r="R275" i="39"/>
  <c r="T274" i="41"/>
  <c r="T275" i="41" s="1"/>
  <c r="L267" i="36"/>
  <c r="Q266" i="36"/>
  <c r="Q267" i="36" s="1"/>
  <c r="P272" i="41"/>
  <c r="P88" i="33" s="1"/>
  <c r="P89" i="33" s="1"/>
  <c r="N273" i="39"/>
  <c r="R272" i="39"/>
  <c r="L259" i="38"/>
  <c r="Q258" i="38"/>
  <c r="Q259" i="38" s="1"/>
  <c r="V272" i="40"/>
  <c r="P273" i="40"/>
  <c r="U272" i="40"/>
  <c r="U68" i="33" s="1"/>
  <c r="R272" i="36"/>
  <c r="R273" i="36" s="1"/>
  <c r="N273" i="36"/>
  <c r="L271" i="38"/>
  <c r="Q270" i="38"/>
  <c r="Q271" i="38" s="1"/>
  <c r="N269" i="36"/>
  <c r="R268" i="36"/>
  <c r="R269" i="36" s="1"/>
  <c r="V278" i="40"/>
  <c r="U278" i="40"/>
  <c r="U74" i="33" s="1"/>
  <c r="P279" i="40"/>
  <c r="P269" i="41"/>
  <c r="U268" i="41"/>
  <c r="U84" i="33" s="1"/>
  <c r="V268" i="41"/>
  <c r="U841" i="31"/>
  <c r="A840" i="31"/>
  <c r="Q809" i="22"/>
  <c r="S826" i="31"/>
  <c r="L14" i="32"/>
  <c r="L13" i="32"/>
  <c r="L12" i="32"/>
  <c r="Q265" i="37"/>
  <c r="S264" i="40"/>
  <c r="L269" i="37"/>
  <c r="Q268" i="37"/>
  <c r="N268" i="40"/>
  <c r="P259" i="40"/>
  <c r="U258" i="40"/>
  <c r="U36" i="42" s="1"/>
  <c r="V258" i="40"/>
  <c r="R279" i="39"/>
  <c r="T278" i="41"/>
  <c r="T279" i="41" s="1"/>
  <c r="Q263" i="39"/>
  <c r="S262" i="41"/>
  <c r="L263" i="37"/>
  <c r="Q262" i="37"/>
  <c r="N262" i="40"/>
  <c r="L268" i="36"/>
  <c r="J269" i="36"/>
  <c r="L815" i="21"/>
  <c r="Q814" i="21"/>
  <c r="Q815" i="21" s="1"/>
  <c r="Q822" i="21"/>
  <c r="Q823" i="21" s="1"/>
  <c r="L823" i="21"/>
  <c r="Q816" i="22"/>
  <c r="L817" i="22"/>
  <c r="Q820" i="22"/>
  <c r="L821" i="22"/>
  <c r="L819" i="22"/>
  <c r="Q818" i="22"/>
  <c r="Q822" i="22"/>
  <c r="L823" i="22"/>
  <c r="V259" i="40" l="1"/>
  <c r="V36" i="42"/>
  <c r="V37" i="42" s="1"/>
  <c r="A64" i="33"/>
  <c r="U65" i="33"/>
  <c r="V275" i="40"/>
  <c r="V70" i="33"/>
  <c r="V71" i="33" s="1"/>
  <c r="U55" i="42"/>
  <c r="A54" i="42"/>
  <c r="U95" i="33"/>
  <c r="A94" i="33"/>
  <c r="S833" i="31"/>
  <c r="S14" i="33"/>
  <c r="S15" i="33" s="1"/>
  <c r="V261" i="41"/>
  <c r="V58" i="42"/>
  <c r="V59" i="42" s="1"/>
  <c r="T259" i="40"/>
  <c r="T36" i="42"/>
  <c r="T37" i="42" s="1"/>
  <c r="N257" i="41"/>
  <c r="N54" i="42"/>
  <c r="N55" i="42" s="1"/>
  <c r="N263" i="40"/>
  <c r="N40" i="42"/>
  <c r="N41" i="42" s="1"/>
  <c r="U37" i="42"/>
  <c r="A36" i="42"/>
  <c r="V269" i="41"/>
  <c r="V84" i="33"/>
  <c r="V85" i="33" s="1"/>
  <c r="S825" i="31"/>
  <c r="S18" i="42"/>
  <c r="S19" i="42" s="1"/>
  <c r="U71" i="33"/>
  <c r="A70" i="33"/>
  <c r="U41" i="42"/>
  <c r="A40" i="42"/>
  <c r="L271" i="41"/>
  <c r="L86" i="33"/>
  <c r="L87" i="33" s="1"/>
  <c r="N269" i="41"/>
  <c r="N84" i="33"/>
  <c r="N85" i="33" s="1"/>
  <c r="U59" i="42"/>
  <c r="A58" i="42"/>
  <c r="U85" i="33"/>
  <c r="A84" i="33"/>
  <c r="V277" i="41"/>
  <c r="V92" i="33"/>
  <c r="V93" i="33" s="1"/>
  <c r="N259" i="40"/>
  <c r="N36" i="42"/>
  <c r="N37" i="42" s="1"/>
  <c r="V263" i="40"/>
  <c r="V40" i="42"/>
  <c r="V41" i="42" s="1"/>
  <c r="V279" i="41"/>
  <c r="V94" i="33"/>
  <c r="V95" i="33" s="1"/>
  <c r="N261" i="41"/>
  <c r="N58" i="42"/>
  <c r="N59" i="42" s="1"/>
  <c r="N271" i="40"/>
  <c r="N66" i="33"/>
  <c r="N67" i="33" s="1"/>
  <c r="T261" i="41"/>
  <c r="T58" i="42"/>
  <c r="T59" i="42" s="1"/>
  <c r="N269" i="40"/>
  <c r="N64" i="33"/>
  <c r="N65" i="33" s="1"/>
  <c r="U45" i="42"/>
  <c r="A44" i="42"/>
  <c r="S277" i="41"/>
  <c r="S92" i="33"/>
  <c r="S93" i="33" s="1"/>
  <c r="U93" i="33"/>
  <c r="A92" i="33"/>
  <c r="N275" i="40"/>
  <c r="N70" i="33"/>
  <c r="N71" i="33" s="1"/>
  <c r="S823" i="31"/>
  <c r="S16" i="42"/>
  <c r="S17" i="42" s="1"/>
  <c r="V265" i="41"/>
  <c r="V62" i="42"/>
  <c r="V63" i="42" s="1"/>
  <c r="U25" i="33"/>
  <c r="A24" i="33"/>
  <c r="M8" i="32" s="1"/>
  <c r="N4" i="33" s="1"/>
  <c r="N273" i="40"/>
  <c r="N68" i="33"/>
  <c r="N69" i="33" s="1"/>
  <c r="S257" i="40"/>
  <c r="S34" i="42"/>
  <c r="S35" i="42" s="1"/>
  <c r="V273" i="40"/>
  <c r="V68" i="33"/>
  <c r="V69" i="33" s="1"/>
  <c r="N279" i="40"/>
  <c r="N74" i="33"/>
  <c r="N75" i="33" s="1"/>
  <c r="S829" i="31"/>
  <c r="S22" i="42"/>
  <c r="S23" i="42" s="1"/>
  <c r="V257" i="41"/>
  <c r="V54" i="42"/>
  <c r="V55" i="42" s="1"/>
  <c r="S263" i="41"/>
  <c r="S60" i="42"/>
  <c r="S61" i="42" s="1"/>
  <c r="V267" i="40"/>
  <c r="V44" i="42"/>
  <c r="V45" i="42" s="1"/>
  <c r="V275" i="41"/>
  <c r="V90" i="33"/>
  <c r="V91" i="33" s="1"/>
  <c r="V271" i="40"/>
  <c r="V66" i="33"/>
  <c r="V67" i="33" s="1"/>
  <c r="U63" i="42"/>
  <c r="A62" i="42"/>
  <c r="N279" i="41"/>
  <c r="N94" i="33"/>
  <c r="N95" i="33" s="1"/>
  <c r="N277" i="40"/>
  <c r="N72" i="33"/>
  <c r="N73" i="33" s="1"/>
  <c r="V843" i="31"/>
  <c r="V24" i="33"/>
  <c r="V25" i="33" s="1"/>
  <c r="N265" i="41"/>
  <c r="N62" i="42"/>
  <c r="N63" i="42" s="1"/>
  <c r="T267" i="40"/>
  <c r="T44" i="42"/>
  <c r="T45" i="42" s="1"/>
  <c r="V269" i="40"/>
  <c r="V64" i="33"/>
  <c r="V65" i="33" s="1"/>
  <c r="S827" i="31"/>
  <c r="S20" i="42"/>
  <c r="S21" i="42" s="1"/>
  <c r="U69" i="33"/>
  <c r="A68" i="33"/>
  <c r="U91" i="33"/>
  <c r="A90" i="33"/>
  <c r="U67" i="33"/>
  <c r="A66" i="33"/>
  <c r="T265" i="41"/>
  <c r="T62" i="42"/>
  <c r="T63" i="42" s="1"/>
  <c r="L273" i="41"/>
  <c r="L88" i="33"/>
  <c r="L89" i="33" s="1"/>
  <c r="N267" i="40"/>
  <c r="N44" i="42"/>
  <c r="N45" i="42" s="1"/>
  <c r="T257" i="41"/>
  <c r="T54" i="42"/>
  <c r="T55" i="42" s="1"/>
  <c r="U73" i="33"/>
  <c r="A72" i="33"/>
  <c r="U75" i="33"/>
  <c r="A74" i="33"/>
  <c r="S265" i="40"/>
  <c r="S42" i="42"/>
  <c r="S43" i="42" s="1"/>
  <c r="V279" i="40"/>
  <c r="V74" i="33"/>
  <c r="V75" i="33" s="1"/>
  <c r="S843" i="31"/>
  <c r="S24" i="33"/>
  <c r="S25" i="33" s="1"/>
  <c r="T263" i="40"/>
  <c r="T40" i="42"/>
  <c r="T41" i="42" s="1"/>
  <c r="S275" i="41"/>
  <c r="S90" i="33"/>
  <c r="S91" i="33" s="1"/>
  <c r="S821" i="31"/>
  <c r="S14" i="42"/>
  <c r="S15" i="42" s="1"/>
  <c r="V277" i="40"/>
  <c r="V72" i="33"/>
  <c r="V73" i="33" s="1"/>
  <c r="M24" i="32"/>
  <c r="Q823" i="22"/>
  <c r="S840" i="31"/>
  <c r="Q269" i="37"/>
  <c r="S268" i="40"/>
  <c r="P273" i="41"/>
  <c r="V272" i="41"/>
  <c r="U272" i="41"/>
  <c r="U88" i="33" s="1"/>
  <c r="Q819" i="22"/>
  <c r="S836" i="31"/>
  <c r="U279" i="40"/>
  <c r="A278" i="40"/>
  <c r="U273" i="40"/>
  <c r="A272" i="40"/>
  <c r="U275" i="41"/>
  <c r="A274" i="41"/>
  <c r="U271" i="40"/>
  <c r="A270" i="40"/>
  <c r="M4" i="42"/>
  <c r="R271" i="39"/>
  <c r="T270" i="41"/>
  <c r="T271" i="41" s="1"/>
  <c r="Q277" i="37"/>
  <c r="S276" i="40"/>
  <c r="Q257" i="39"/>
  <c r="S256" i="41"/>
  <c r="P271" i="41"/>
  <c r="U270" i="41"/>
  <c r="U86" i="33" s="1"/>
  <c r="V270" i="41"/>
  <c r="Q267" i="37"/>
  <c r="S266" i="40"/>
  <c r="L277" i="38"/>
  <c r="Q276" i="38"/>
  <c r="Q277" i="38" s="1"/>
  <c r="U277" i="40"/>
  <c r="A276" i="40"/>
  <c r="Q269" i="39"/>
  <c r="S268" i="41"/>
  <c r="L277" i="36"/>
  <c r="Q276" i="36"/>
  <c r="Q277" i="36" s="1"/>
  <c r="Q821" i="22"/>
  <c r="S838" i="31"/>
  <c r="L269" i="36"/>
  <c r="Q268" i="36"/>
  <c r="Q269" i="36" s="1"/>
  <c r="A268" i="40"/>
  <c r="U269" i="40"/>
  <c r="Q279" i="37"/>
  <c r="S278" i="40"/>
  <c r="L273" i="36"/>
  <c r="Q272" i="36"/>
  <c r="Q273" i="36" s="1"/>
  <c r="L273" i="38"/>
  <c r="Q272" i="38"/>
  <c r="Q273" i="38" s="1"/>
  <c r="L275" i="38"/>
  <c r="Q274" i="38"/>
  <c r="Q275" i="38" s="1"/>
  <c r="L271" i="39"/>
  <c r="N270" i="41"/>
  <c r="Q270" i="39"/>
  <c r="U257" i="41"/>
  <c r="A256" i="41"/>
  <c r="A278" i="41"/>
  <c r="U279" i="41"/>
  <c r="Q261" i="39"/>
  <c r="S260" i="41"/>
  <c r="U259" i="40"/>
  <c r="A258" i="40"/>
  <c r="M4" i="33"/>
  <c r="N12" i="32"/>
  <c r="U275" i="40"/>
  <c r="A274" i="40"/>
  <c r="U263" i="40"/>
  <c r="A262" i="40"/>
  <c r="L271" i="36"/>
  <c r="Q270" i="36"/>
  <c r="Q271" i="36" s="1"/>
  <c r="U261" i="41"/>
  <c r="A260" i="41"/>
  <c r="Q817" i="22"/>
  <c r="S834" i="31"/>
  <c r="Q263" i="37"/>
  <c r="S262" i="40"/>
  <c r="Q279" i="39"/>
  <c r="S278" i="41"/>
  <c r="Q265" i="39"/>
  <c r="S264" i="41"/>
  <c r="N13" i="32"/>
  <c r="M5" i="33"/>
  <c r="U269" i="41"/>
  <c r="A268" i="41"/>
  <c r="R273" i="39"/>
  <c r="T272" i="41"/>
  <c r="T273" i="41" s="1"/>
  <c r="N14" i="32"/>
  <c r="M6" i="33"/>
  <c r="U267" i="40"/>
  <c r="A266" i="40"/>
  <c r="U277" i="41"/>
  <c r="A276" i="41"/>
  <c r="Q271" i="37"/>
  <c r="S270" i="40"/>
  <c r="Q259" i="37"/>
  <c r="S258" i="40"/>
  <c r="L279" i="36"/>
  <c r="Q278" i="36"/>
  <c r="Q279" i="36" s="1"/>
  <c r="N272" i="41"/>
  <c r="L273" i="39"/>
  <c r="Q272" i="39"/>
  <c r="L275" i="36"/>
  <c r="Q274" i="36"/>
  <c r="Q275" i="36" s="1"/>
  <c r="U843" i="31"/>
  <c r="A842" i="31"/>
  <c r="Q275" i="37"/>
  <c r="S274" i="40"/>
  <c r="U265" i="41"/>
  <c r="A264" i="41"/>
  <c r="Q273" i="37"/>
  <c r="S272" i="40"/>
  <c r="M9" i="32" l="1"/>
  <c r="M10" i="32"/>
  <c r="L10" i="32"/>
  <c r="M2" i="33" s="1"/>
  <c r="N271" i="41"/>
  <c r="N86" i="33"/>
  <c r="N87" i="33" s="1"/>
  <c r="S279" i="40"/>
  <c r="S74" i="33"/>
  <c r="S75" i="33" s="1"/>
  <c r="S267" i="40"/>
  <c r="S44" i="42"/>
  <c r="S45" i="42" s="1"/>
  <c r="S263" i="40"/>
  <c r="S40" i="42"/>
  <c r="S41" i="42" s="1"/>
  <c r="S261" i="41"/>
  <c r="S58" i="42"/>
  <c r="S59" i="42" s="1"/>
  <c r="S269" i="40"/>
  <c r="S64" i="33"/>
  <c r="S65" i="33" s="1"/>
  <c r="S279" i="41"/>
  <c r="S94" i="33"/>
  <c r="S95" i="33" s="1"/>
  <c r="N273" i="41"/>
  <c r="N88" i="33"/>
  <c r="N89" i="33" s="1"/>
  <c r="S269" i="41"/>
  <c r="S84" i="33"/>
  <c r="S85" i="33" s="1"/>
  <c r="V271" i="41"/>
  <c r="V86" i="33"/>
  <c r="V87" i="33" s="1"/>
  <c r="S839" i="31"/>
  <c r="S20" i="33"/>
  <c r="S21" i="33" s="1"/>
  <c r="S277" i="40"/>
  <c r="S72" i="33"/>
  <c r="S73" i="33" s="1"/>
  <c r="S275" i="40"/>
  <c r="S70" i="33"/>
  <c r="S71" i="33" s="1"/>
  <c r="S835" i="31"/>
  <c r="S16" i="33"/>
  <c r="S17" i="33" s="1"/>
  <c r="U87" i="33"/>
  <c r="A86" i="33"/>
  <c r="S841" i="31"/>
  <c r="S22" i="33"/>
  <c r="S23" i="33" s="1"/>
  <c r="V273" i="41"/>
  <c r="V88" i="33"/>
  <c r="V89" i="33" s="1"/>
  <c r="S273" i="40"/>
  <c r="S68" i="33"/>
  <c r="S69" i="33" s="1"/>
  <c r="U89" i="33"/>
  <c r="A88" i="33"/>
  <c r="S271" i="40"/>
  <c r="S66" i="33"/>
  <c r="S67" i="33" s="1"/>
  <c r="S837" i="31"/>
  <c r="S18" i="33"/>
  <c r="S19" i="33" s="1"/>
  <c r="S259" i="40"/>
  <c r="S36" i="42"/>
  <c r="S37" i="42" s="1"/>
  <c r="S265" i="41"/>
  <c r="S62" i="42"/>
  <c r="S63" i="42" s="1"/>
  <c r="S257" i="41"/>
  <c r="S54" i="42"/>
  <c r="S55" i="42" s="1"/>
  <c r="N24" i="32"/>
  <c r="M26" i="32" s="1"/>
  <c r="Q2" i="33" s="1"/>
  <c r="U273" i="41"/>
  <c r="A272" i="41"/>
  <c r="Q273" i="39"/>
  <c r="S272" i="41"/>
  <c r="Q271" i="39"/>
  <c r="S270" i="41"/>
  <c r="A270" i="41"/>
  <c r="U271" i="41"/>
  <c r="S273" i="41" l="1"/>
  <c r="S88" i="33"/>
  <c r="S89" i="33" s="1"/>
  <c r="S271" i="41"/>
  <c r="S86" i="33"/>
  <c r="S87" i="33" s="1"/>
</calcChain>
</file>

<file path=xl/sharedStrings.xml><?xml version="1.0" encoding="utf-8"?>
<sst xmlns="http://schemas.openxmlformats.org/spreadsheetml/2006/main" count="13338" uniqueCount="259">
  <si>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</si>
  <si>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</si>
  <si>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</si>
  <si>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</si>
  <si>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</si>
  <si>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</si>
  <si>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</si>
  <si>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</si>
  <si>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</si>
  <si>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</si>
  <si>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</si>
  <si>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</si>
  <si>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</si>
  <si>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</si>
  <si>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</si>
  <si>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</si>
  <si>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</si>
  <si>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</si>
  <si>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</si>
  <si>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</si>
  <si>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</si>
  <si>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</si>
  <si>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</si>
  <si>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</si>
  <si>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</si>
  <si>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</si>
  <si>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</si>
  <si>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</si>
  <si>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</si>
  <si>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</si>
  <si>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</si>
  <si>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</si>
  <si>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</si>
  <si>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</si>
  <si>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</si>
  <si>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</si>
  <si>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</si>
  <si>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</si>
  <si>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</si>
  <si>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</si>
  <si>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</si>
  <si>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</si>
  <si>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</si>
  <si>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</si>
  <si>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</si>
  <si>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</si>
  <si>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</si>
  <si>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</si>
  <si>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</si>
  <si>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</si>
  <si>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</si>
  <si>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</si>
  <si>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</si>
  <si>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</si>
  <si>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</si>
  <si>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</si>
  <si>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</si>
  <si>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</si>
  <si>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</si>
  <si>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</si>
  <si>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</si>
  <si>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</si>
  <si>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</si>
  <si>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</si>
  <si>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</si>
  <si>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</si>
  <si>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</si>
  <si>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</si>
  <si>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</si>
  <si>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</si>
  <si>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</si>
  <si>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</si>
  <si>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</si>
  <si>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</si>
  <si>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</si>
  <si>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</si>
  <si>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</si>
  <si>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</si>
  <si>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</si>
  <si>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</si>
  <si>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</si>
  <si>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</si>
  <si>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</si>
  <si>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</si>
  <si>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</si>
  <si>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</si>
  <si>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</si>
  <si>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</si>
  <si>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</si>
  <si>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</si>
  <si>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</si>
  <si>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</si>
  <si>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</si>
  <si>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</si>
  <si>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</si>
  <si>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</si>
  <si>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</si>
  <si>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</si>
  <si>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</si>
  <si>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</si>
  <si>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</si>
  <si>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</si>
  <si>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</si>
  <si>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</si>
  <si>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</si>
  <si>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</si>
  <si>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</si>
  <si>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</si>
  <si>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</si>
  <si>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</si>
  <si>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</si>
  <si>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</si>
  <si>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</si>
  <si>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</si>
  <si>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</si>
  <si>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</si>
  <si>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</si>
  <si>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</si>
  <si>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</si>
  <si>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</si>
  <si>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</si>
  <si>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</si>
  <si>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</si>
  <si>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</si>
  <si>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</si>
  <si>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</si>
  <si>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</si>
  <si>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</si>
  <si>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</si>
  <si>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</si>
  <si>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</si>
  <si>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</si>
  <si>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</si>
  <si>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</si>
  <si>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</si>
  <si>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</si>
  <si>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</si>
  <si>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</si>
  <si>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</si>
  <si>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</si>
  <si>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</si>
  <si>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</si>
  <si>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</si>
  <si>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</si>
  <si>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</si>
  <si>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</si>
  <si>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</si>
  <si>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</si>
  <si>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</si>
  <si>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</si>
  <si>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</si>
  <si>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</si>
  <si>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</si>
  <si>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</si>
  <si>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</si>
  <si>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</si>
  <si>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</si>
  <si>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</si>
  <si>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</si>
  <si>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</si>
  <si>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</si>
  <si>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</si>
  <si>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</si>
  <si>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</si>
  <si>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</si>
  <si>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family val="2"/>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</si>
  <si>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</si>
  <si>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</si>
  <si>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family val="2"/>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</si>
  <si>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</si>
  <si>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</si>
  <si>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</si>
  <si>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</si>
  <si>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</si>
  <si>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</si>
  <si>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</si>
  <si>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</si>
  <si>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</si>
  <si>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</si>
  <si>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</si>
  <si>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</si>
  <si>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Imponibile quota A pensione</t>
  </si>
  <si>
    <t>Nuova</t>
  </si>
  <si>
    <t>PassWeb</t>
  </si>
  <si>
    <t>Personale direttivo</t>
  </si>
  <si>
    <t>Collaboratore scolastico</t>
  </si>
  <si>
    <t>Collaboratore tecnico</t>
  </si>
  <si>
    <t>Assistente Tecnico</t>
  </si>
  <si>
    <t>Assistente Amministrativo</t>
  </si>
  <si>
    <t>Responsabile - Coordinatore Amministrativo</t>
  </si>
  <si>
    <t>DSGA</t>
  </si>
  <si>
    <t>Docente laureato Scuola Media</t>
  </si>
  <si>
    <t>Docente Diplomato Scuola Secondaria</t>
  </si>
  <si>
    <t>Docente Laureato Scuola Secondaria</t>
  </si>
  <si>
    <t>Direttivi - Presidi - Direttori Didattici</t>
  </si>
  <si>
    <t>Qualifica scolastica</t>
  </si>
  <si>
    <t>Scegli qualifica:</t>
  </si>
  <si>
    <t>Docente Scuola Materna Elementare</t>
  </si>
  <si>
    <t>Data Domanda/Cessazione:</t>
  </si>
  <si>
    <t>Imponibile Mensile TFS:</t>
  </si>
  <si>
    <t>Imponibile Mensile TFS</t>
  </si>
  <si>
    <t>Scadenze contrattuali</t>
  </si>
  <si>
    <t>Scadenza contrattuale :</t>
  </si>
  <si>
    <t>Retribuzione fissa e continuativa:</t>
  </si>
  <si>
    <t>13^ mensilità:</t>
  </si>
  <si>
    <t>Retribuzioni  magg. 18%:</t>
  </si>
  <si>
    <t>Guardarobieri, aiutanti cuochi ed equiparati --&gt; dal 1° gen. 1995 Collaboratore scolastico tecnico --&gt; dal 1° gen. 2002 Collaboratore scolastico istruttore  --&gt; dal 1° gen. 2006 Collaboratore scolastico dei servizi (PRIMA POSIZIONE ECONOMICA art. 7 CCNL)</t>
  </si>
  <si>
    <t>art. 7 ccnl Valor. ATA</t>
  </si>
  <si>
    <t>(d)+(e)+(h)</t>
  </si>
  <si>
    <t>Collaboratore tecnico, cuoco, infermiere --&gt; dal 1-1-1995 Assistente tecnico, cuoco, infermiere (PRIMA POSIZIONE ECONOMICA art. 7 CCNL)</t>
  </si>
  <si>
    <t>Collaboratore amministrativo--&gt; dal 1-1-1995 Assistente amministrativo ed equiparati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</si>
  <si>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</si>
  <si>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 
(SECONDA POSIZIONE ECONOMICA art. 7 CCNL - SEQUENZA CONTRATTUALE Art. 62,Art. 2, C. 3)</t>
  </si>
  <si>
    <t>Ausiliari ed equiparati --&gt; dal 1-1-1995 Collaboratori scolastici
(PRIMA POSIZIONE ECONOMICA art. 7 CCNL)</t>
  </si>
  <si>
    <t>Imponibile Mensile TFR</t>
  </si>
  <si>
    <t>Imponibile Mensile TFR:</t>
  </si>
  <si>
    <t>TFR</t>
  </si>
  <si>
    <t>Retribuzione incrementata con l'indennità Valorizzazione personale ATA: 1^ Posizione Economica.</t>
  </si>
  <si>
    <t>Retribuzione incrementata con l'indennità Valorizzazione personale ATA: 2^ Posizione Economica.</t>
  </si>
  <si>
    <r>
      <t>art. 7 ccnl /</t>
    </r>
    <r>
      <rPr>
        <b/>
        <sz val="10"/>
        <color rgb="FFFF0000"/>
        <rFont val="Tahoma"/>
        <family val="2"/>
      </rPr>
      <t>Valor. ATA</t>
    </r>
  </si>
  <si>
    <t>9)</t>
  </si>
  <si>
    <t>IVC per l’anno 2022 in applicazione della Legge 30 dicembre 2021, n. 234 (Legge di Bilancio 2022) al comma 609 dell’articolo 1</t>
  </si>
  <si>
    <t>DAL 1 maggio 1990 AL 31 dicembre 2022</t>
  </si>
  <si>
    <t xml:space="preserve">Coordinatore amministrativo --&gt; dal 1° gen. 1995 Responsabile amministrativo </t>
  </si>
  <si>
    <t>INDENNITA' DI DIREZIONE*
(parte fissa e parte variabile)</t>
  </si>
  <si>
    <t>CCNL DEL COMPARTO ISTRUZIONE E RICERCA TRIENNIO 2019-2021</t>
  </si>
  <si>
    <t>Decorrenze aumenti contrattuali</t>
  </si>
  <si>
    <t>Data di sottoscrizione:</t>
  </si>
  <si>
    <t>Data effetti giuridici:</t>
  </si>
  <si>
    <r>
      <t xml:space="preserve">previsti: </t>
    </r>
    <r>
      <rPr>
        <sz val="10"/>
        <rFont val="Arial"/>
        <family val="2"/>
      </rPr>
      <t>01/01/2019 - 01/01/2020 - 01/01/2021</t>
    </r>
  </si>
  <si>
    <t>Ai sensi dell'art. 3 c. 3 "A decorrere dal primo giorno del secondo mese successivo a quello di sottoscrizione del presente CCNL, l’elemento perequativo una tantum di cui all’art. 37 (elemento perequativo) del CCNL 19/04/2018 e di cui all’art. 1, comma 440, lett. b) della legge n. 145/2018 cessa di essere corrisposto come specifica voce retributiva ed è conglobato nello stipendio tabellare, come indicato nell’allegata Tabella C1."</t>
  </si>
  <si>
    <t>10)</t>
  </si>
  <si>
    <t>Retribuzione tabellare dal</t>
  </si>
  <si>
    <t>Elemento perequativo dal</t>
  </si>
  <si>
    <t>Retribuzione tabellare con EP conglobato</t>
  </si>
  <si>
    <t>Anzianità di servizio</t>
  </si>
  <si>
    <t>0 - 8</t>
  </si>
  <si>
    <t>9 - 14</t>
  </si>
  <si>
    <t>15 - 20</t>
  </si>
  <si>
    <t>21 - 27</t>
  </si>
  <si>
    <t>28 - 34</t>
  </si>
  <si>
    <t>da 35</t>
  </si>
  <si>
    <t>Collaboratore scol. dei servizi/addetto az.agrarie</t>
  </si>
  <si>
    <t>Ass. amm. e Tecnico/Cuoco/Infermiere/Guardarobiere</t>
  </si>
  <si>
    <t>Coordinatore amministrativo e tecnico</t>
  </si>
  <si>
    <t>Direttori dei servizi generali ed amm.vi</t>
  </si>
  <si>
    <t>Docente scuola dell'infanzia ed elementare</t>
  </si>
  <si>
    <t>Docente scuola media - Ins.educ.fis. sc.media</t>
  </si>
  <si>
    <t>Docente diplomato istituti sec. II grado</t>
  </si>
  <si>
    <t>Docente laureato istituti sec. II grado</t>
  </si>
  <si>
    <t>Estremi G.U.: Gazzetta Ufficiale Serie Generale n.296 del 20-12-2022.</t>
  </si>
  <si>
    <t>Indennità conglobata con decorrenza:</t>
  </si>
  <si>
    <t>1° febbraio 2023.</t>
  </si>
  <si>
    <t>Tabella C1 CCNL Comparto Istruzione e ricerca 2019-2021</t>
  </si>
  <si>
    <t>Versione del 1° gennaio 2023</t>
  </si>
  <si>
    <r>
      <rPr>
        <b/>
        <sz val="10"/>
        <color rgb="FFFF0000"/>
        <rFont val="Verdana"/>
        <family val="2"/>
      </rPr>
      <t>SI EVIDENZIA CHE,</t>
    </r>
    <r>
      <rPr>
        <sz val="10"/>
        <color rgb="FFFF0000"/>
        <rFont val="Verdana"/>
        <family val="2"/>
      </rPr>
      <t xml:space="preserve"> ai sensi dell'art. 3 c. 3 del CCNL, a decorrere dal primo giorno del secondo mese successivo a quello di sottoscrizione del presente CCNL, </t>
    </r>
    <r>
      <rPr>
        <b/>
        <u/>
        <sz val="10"/>
        <color rgb="FFFF0000"/>
        <rFont val="Verdana"/>
        <family val="2"/>
      </rPr>
      <t xml:space="preserve">ai titolari </t>
    </r>
    <r>
      <rPr>
        <sz val="10"/>
        <color rgb="FFFF0000"/>
        <rFont val="Verdana"/>
        <family val="2"/>
      </rPr>
      <t>dell’elemento perequativo una tantum lo stesso sarà conglobato nello stipendio tabellare, come indicato nella Tabella C1.</t>
    </r>
  </si>
  <si>
    <r>
      <rPr>
        <b/>
        <sz val="10"/>
        <rFont val="Verdana"/>
        <family val="2"/>
      </rPr>
      <t xml:space="preserve">(*) </t>
    </r>
    <r>
      <rPr>
        <sz val="10"/>
        <rFont val="Verdana"/>
        <family val="2"/>
      </rPr>
      <t>gli importi sono rideterminati sulla base degli stipendi tabellari comprensivi dell' elemento perequativo conglobato (art. 3, c. 3, CCNL 2019-2021)</t>
    </r>
  </si>
  <si>
    <t>IVC X 12 mensilità – 0,50% stipendi tabellari(*)</t>
  </si>
  <si>
    <t>IVC mensile – 0,50% stipendi tabellari(*)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</si>
</sst>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L.-410]\ #,##0"/>
    <numFmt numFmtId="165" formatCode="[$€-2]\ #,##0.00;\-[$€-2]\ #,##0.00"/>
    <numFmt numFmtId="166" formatCode="dd\ mmmm\ yyyy"/>
    <numFmt numFmtId="167" formatCode="_-* #,##0\ _€_-;\-* #,##0\ _€_-;_-* &quot;-&quot;\ _€_-;_-@_-"/>
    <numFmt numFmtId="168" formatCode="#,##0.00\ [$€-410];\-#,##0.00\ [$€-410]"/>
    <numFmt numFmtId="169" formatCode="#,##0.00\ _€"/>
  </numFmts>
  <fonts count="32" x14ac:knownFonts="1">
    <font>
      <sz val="10"/>
      <name val="Arial"/>
    </font>
    <font>
      <sz val="10"/>
      <color theme="1"/>
      <name val="Verdana"/>
      <family val="2"/>
    </font>
    <font>
      <sz val="10"/>
      <color theme="1"/>
      <name val="Verdana"/>
      <family val="2"/>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10"/>
      <color theme="1"/>
      <name val="Verdana"/>
      <family val="2"/>
    </font>
    <font>
      <sz val="10"/>
      <color rgb="FFFF0000"/>
      <name val="Verdana"/>
      <family val="2"/>
    </font>
    <font>
      <b/>
      <sz val="10"/>
      <name val="Verdana"/>
      <family val="2"/>
    </font>
    <font>
      <b/>
      <sz val="10"/>
      <color rgb="FFFF0000"/>
      <name val="Verdana"/>
      <family val="2"/>
    </font>
    <font>
      <b/>
      <u/>
      <sz val="10"/>
      <color rgb="FFFF0000"/>
      <name val="Verdana"/>
      <family val="2"/>
    </font>
    <font>
      <sz val="10"/>
      <name val="Verdana"/>
      <family val="2"/>
    </font>
  </fonts>
  <fills count="9">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gradientFill degree="90">
        <stop position="0">
          <color theme="0"/>
        </stop>
        <stop position="0.5">
          <color rgb="FFFFFF99"/>
        </stop>
        <stop position="1">
          <color theme="0"/>
        </stop>
      </gradientFill>
    </fill>
  </fills>
  <borders count="6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s>
  <cellStyleXfs count="4">
    <xf numFmtId="0" fontId="0" fillId="0" borderId="0"/>
    <xf numFmtId="0" fontId="6" fillId="0" borderId="0"/>
    <xf numFmtId="43" fontId="22" fillId="0" borderId="0" applyFont="0" applyFill="0" applyBorder="0" applyAlignment="0" applyProtection="0"/>
    <xf numFmtId="0" fontId="2" fillId="0" borderId="0"/>
  </cellStyleXfs>
  <cellXfs count="584">
    <xf numFmtId="0" fontId="0" fillId="0" borderId="0" xfId="0"/>
    <xf numFmtId="0" fontId="0" fillId="0" borderId="0" xfId="0" applyBorder="1"/>
    <xf numFmtId="0" fontId="0" fillId="0" borderId="0" xfId="0" applyAlignment="1">
      <alignment horizontal="center"/>
    </xf>
    <xf numFmtId="0" fontId="3" fillId="0" borderId="0" xfId="0" applyFont="1" applyBorder="1"/>
    <xf numFmtId="0" fontId="0" fillId="0" borderId="1" xfId="0" applyBorder="1"/>
    <xf numFmtId="0" fontId="0" fillId="0" borderId="2" xfId="0" applyBorder="1" applyAlignment="1">
      <alignment horizontal="center"/>
    </xf>
    <xf numFmtId="0" fontId="0" fillId="0" borderId="0" xfId="0" applyBorder="1" applyAlignment="1"/>
    <xf numFmtId="0" fontId="3" fillId="0" borderId="0" xfId="0" applyFont="1" applyBorder="1" applyAlignment="1"/>
    <xf numFmtId="14" fontId="0" fillId="0" borderId="0" xfId="0" applyNumberFormat="1" applyBorder="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3" fillId="0" borderId="1" xfId="0" applyFont="1" applyBorder="1" applyAlignment="1">
      <alignment horizontal="right"/>
    </xf>
    <xf numFmtId="0" fontId="3" fillId="0" borderId="7" xfId="0" applyFont="1" applyBorder="1" applyAlignment="1">
      <alignment horizontal="left"/>
    </xf>
    <xf numFmtId="0" fontId="3" fillId="0" borderId="8" xfId="0" applyFont="1" applyBorder="1"/>
    <xf numFmtId="0" fontId="0" fillId="0" borderId="8" xfId="0" applyBorder="1" applyAlignment="1"/>
    <xf numFmtId="0" fontId="0" fillId="0" borderId="8" xfId="0" applyBorder="1"/>
    <xf numFmtId="0" fontId="0" fillId="0" borderId="9" xfId="0" applyBorder="1"/>
    <xf numFmtId="0" fontId="5" fillId="0" borderId="0" xfId="0" applyFont="1" applyBorder="1" applyAlignment="1"/>
    <xf numFmtId="14" fontId="0" fillId="0" borderId="4" xfId="0" applyNumberFormat="1" applyBorder="1"/>
    <xf numFmtId="14" fontId="0" fillId="0" borderId="0" xfId="0" applyNumberFormat="1" applyBorder="1"/>
    <xf numFmtId="0" fontId="3"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3"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3"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7" fillId="0" borderId="0" xfId="0" applyFont="1" applyBorder="1"/>
    <xf numFmtId="0" fontId="8" fillId="0" borderId="0" xfId="1" applyFont="1" applyFill="1" applyBorder="1" applyAlignment="1">
      <alignment horizontal="right"/>
    </xf>
    <xf numFmtId="0" fontId="8" fillId="0" borderId="0" xfId="1" applyFont="1" applyFill="1" applyBorder="1" applyAlignment="1">
      <alignment horizontal="left"/>
    </xf>
    <xf numFmtId="20" fontId="7" fillId="0" borderId="0" xfId="0" applyNumberFormat="1" applyFont="1" applyBorder="1"/>
    <xf numFmtId="14" fontId="0" fillId="0" borderId="6" xfId="0" applyNumberFormat="1" applyBorder="1" applyAlignment="1">
      <alignment horizontal="center"/>
    </xf>
    <xf numFmtId="0" fontId="5" fillId="0" borderId="2" xfId="0" applyFont="1" applyBorder="1" applyAlignment="1">
      <alignment horizontal="center"/>
    </xf>
    <xf numFmtId="0" fontId="5" fillId="0" borderId="0" xfId="0" applyFont="1" applyBorder="1"/>
    <xf numFmtId="14" fontId="7" fillId="0" borderId="21" xfId="0" applyNumberFormat="1" applyFont="1" applyBorder="1" applyAlignment="1">
      <alignment horizontal="center" vertical="center"/>
    </xf>
    <xf numFmtId="0" fontId="7" fillId="0" borderId="22" xfId="0" applyFont="1" applyBorder="1" applyAlignment="1">
      <alignment horizontal="center" vertical="center"/>
    </xf>
    <xf numFmtId="165" fontId="10" fillId="0" borderId="23" xfId="0" applyNumberFormat="1" applyFont="1" applyBorder="1" applyAlignment="1">
      <alignment horizontal="right" vertical="center" shrinkToFit="1"/>
    </xf>
    <xf numFmtId="165" fontId="11" fillId="0" borderId="23" xfId="0" applyNumberFormat="1" applyFont="1" applyBorder="1" applyAlignment="1">
      <alignment horizontal="right" vertical="center" shrinkToFit="1"/>
    </xf>
    <xf numFmtId="165" fontId="11" fillId="2" borderId="24" xfId="0" applyNumberFormat="1" applyFont="1" applyFill="1" applyBorder="1" applyAlignment="1">
      <alignment horizontal="right" vertical="center" shrinkToFit="1"/>
    </xf>
    <xf numFmtId="0" fontId="7" fillId="0" borderId="0" xfId="0" applyFont="1"/>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9" fillId="0" borderId="25" xfId="0" applyNumberFormat="1" applyFont="1" applyBorder="1" applyAlignment="1">
      <alignment horizontal="right" vertical="center" shrinkToFit="1"/>
    </xf>
    <xf numFmtId="164" fontId="9" fillId="0" borderId="4" xfId="0" applyNumberFormat="1" applyFont="1" applyBorder="1" applyAlignment="1">
      <alignment horizontal="right" vertical="center" shrinkToFit="1"/>
    </xf>
    <xf numFmtId="164" fontId="9" fillId="0" borderId="5" xfId="0" applyNumberFormat="1" applyFont="1" applyBorder="1" applyAlignment="1">
      <alignment horizontal="right" vertical="center" shrinkToFit="1"/>
    </xf>
    <xf numFmtId="14"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165" fontId="10" fillId="0" borderId="28" xfId="0" applyNumberFormat="1" applyFont="1" applyBorder="1" applyAlignment="1">
      <alignment horizontal="right" vertical="center" shrinkToFit="1"/>
    </xf>
    <xf numFmtId="165" fontId="11" fillId="0" borderId="28" xfId="0" applyNumberFormat="1" applyFont="1" applyBorder="1" applyAlignment="1">
      <alignment horizontal="right" vertical="center" shrinkToFit="1"/>
    </xf>
    <xf numFmtId="165" fontId="11" fillId="2" borderId="29" xfId="0" applyNumberFormat="1" applyFont="1" applyFill="1" applyBorder="1" applyAlignment="1">
      <alignment horizontal="right" vertical="center" shrinkToFit="1"/>
    </xf>
    <xf numFmtId="0" fontId="7" fillId="0" borderId="10" xfId="0" applyFont="1" applyBorder="1" applyAlignment="1">
      <alignment horizontal="center" vertical="center"/>
    </xf>
    <xf numFmtId="0" fontId="7" fillId="0" borderId="6" xfId="0" applyFont="1" applyBorder="1" applyAlignment="1">
      <alignment horizontal="center" vertical="center"/>
    </xf>
    <xf numFmtId="164" fontId="9" fillId="0" borderId="6" xfId="0" applyNumberFormat="1" applyFont="1" applyBorder="1" applyAlignment="1">
      <alignment horizontal="right" vertical="center" shrinkToFit="1"/>
    </xf>
    <xf numFmtId="164" fontId="9" fillId="0" borderId="30" xfId="0" applyNumberFormat="1" applyFont="1" applyBorder="1" applyAlignment="1">
      <alignment horizontal="right" vertical="center" shrinkToFit="1"/>
    </xf>
    <xf numFmtId="164" fontId="9" fillId="0" borderId="31" xfId="0" applyNumberFormat="1" applyFont="1" applyBorder="1" applyAlignment="1">
      <alignment horizontal="right" vertical="center" shrinkToFit="1"/>
    </xf>
    <xf numFmtId="0" fontId="7" fillId="0" borderId="0" xfId="0" applyFont="1" applyAlignment="1">
      <alignment horizontal="center"/>
    </xf>
    <xf numFmtId="0" fontId="7" fillId="0" borderId="0" xfId="0" applyFont="1" applyFill="1" applyBorder="1" applyAlignment="1">
      <alignment horizontal="left" vertical="center"/>
    </xf>
    <xf numFmtId="0" fontId="10" fillId="0" borderId="10" xfId="0" applyFont="1" applyBorder="1" applyAlignment="1">
      <alignment horizontal="center" vertical="center"/>
    </xf>
    <xf numFmtId="0" fontId="10" fillId="0" borderId="6" xfId="0" applyFont="1" applyBorder="1" applyAlignment="1">
      <alignment horizontal="left" vertical="center"/>
    </xf>
    <xf numFmtId="0" fontId="10"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0" xfId="0" applyFont="1" applyFill="1" applyBorder="1" applyAlignment="1">
      <alignment horizontal="center" vertical="top" wrapText="1"/>
    </xf>
    <xf numFmtId="0" fontId="9" fillId="0" borderId="0" xfId="0" applyFont="1" applyAlignment="1">
      <alignment vertical="top"/>
    </xf>
    <xf numFmtId="164" fontId="9" fillId="0" borderId="35" xfId="0" applyNumberFormat="1" applyFont="1" applyBorder="1" applyAlignment="1">
      <alignment horizontal="right" vertical="center" shrinkToFit="1"/>
    </xf>
    <xf numFmtId="165" fontId="11" fillId="2" borderId="9" xfId="0" applyNumberFormat="1" applyFont="1" applyFill="1" applyBorder="1" applyAlignment="1">
      <alignment horizontal="right" vertical="center" shrinkToFit="1"/>
    </xf>
    <xf numFmtId="164" fontId="9" fillId="0" borderId="36" xfId="0" applyNumberFormat="1" applyFont="1" applyBorder="1" applyAlignment="1">
      <alignment horizontal="right" vertical="center" shrinkToFit="1"/>
    </xf>
    <xf numFmtId="165" fontId="11" fillId="2" borderId="36" xfId="0" applyNumberFormat="1" applyFont="1" applyFill="1" applyBorder="1" applyAlignment="1">
      <alignment horizontal="right" vertical="center" shrinkToFit="1"/>
    </xf>
    <xf numFmtId="164" fontId="9" fillId="0" borderId="37" xfId="0" applyNumberFormat="1" applyFont="1" applyBorder="1" applyAlignment="1">
      <alignment horizontal="right" vertical="center" shrinkToFit="1"/>
    </xf>
    <xf numFmtId="0" fontId="12" fillId="0" borderId="0" xfId="0" applyFont="1" applyBorder="1" applyAlignment="1">
      <alignment horizontal="center" vertical="center" textRotation="78"/>
    </xf>
    <xf numFmtId="0" fontId="7" fillId="0" borderId="0" xfId="0" applyFont="1" applyBorder="1" applyAlignment="1">
      <alignment horizontal="center" vertical="center"/>
    </xf>
    <xf numFmtId="164" fontId="9" fillId="0" borderId="0" xfId="0" applyNumberFormat="1" applyFont="1" applyBorder="1" applyAlignment="1">
      <alignment horizontal="right" vertical="center" shrinkToFit="1"/>
    </xf>
    <xf numFmtId="0" fontId="7" fillId="0" borderId="0" xfId="0" applyFont="1" applyFill="1"/>
    <xf numFmtId="0" fontId="10" fillId="0" borderId="21" xfId="0" applyFont="1" applyBorder="1"/>
    <xf numFmtId="0" fontId="10" fillId="0" borderId="38" xfId="0" applyFont="1" applyBorder="1"/>
    <xf numFmtId="0" fontId="10" fillId="0" borderId="39" xfId="0" applyFont="1" applyBorder="1"/>
    <xf numFmtId="14" fontId="10" fillId="0" borderId="21" xfId="0" applyNumberFormat="1" applyFont="1" applyBorder="1" applyAlignment="1">
      <alignment horizontal="center" vertical="center" textRotation="90"/>
    </xf>
    <xf numFmtId="14" fontId="7" fillId="0" borderId="22" xfId="0" applyNumberFormat="1" applyFont="1" applyBorder="1" applyAlignment="1">
      <alignment horizontal="center" vertical="center"/>
    </xf>
    <xf numFmtId="0" fontId="7" fillId="0" borderId="32" xfId="0" applyFont="1" applyBorder="1" applyAlignment="1">
      <alignment horizontal="center" vertical="center"/>
    </xf>
    <xf numFmtId="0" fontId="7" fillId="0" borderId="10" xfId="0" applyFont="1" applyBorder="1" applyAlignment="1">
      <alignment horizontal="center" vertical="center" textRotation="90"/>
    </xf>
    <xf numFmtId="0" fontId="7" fillId="0" borderId="31" xfId="0" applyFont="1" applyBorder="1" applyAlignment="1">
      <alignment horizontal="center" vertical="center"/>
    </xf>
    <xf numFmtId="164" fontId="7" fillId="0" borderId="30" xfId="0" applyNumberFormat="1" applyFont="1" applyBorder="1" applyAlignment="1">
      <alignment horizontal="right" vertical="center" shrinkToFit="1"/>
    </xf>
    <xf numFmtId="0" fontId="10" fillId="0" borderId="33" xfId="0" applyFont="1" applyBorder="1" applyAlignment="1">
      <alignment horizontal="center" vertical="center"/>
    </xf>
    <xf numFmtId="14" fontId="7" fillId="0" borderId="21" xfId="0" applyNumberFormat="1" applyFont="1" applyBorder="1" applyAlignment="1">
      <alignment horizontal="left" vertical="center"/>
    </xf>
    <xf numFmtId="0" fontId="7" fillId="0" borderId="22" xfId="0" applyFont="1" applyBorder="1" applyAlignment="1">
      <alignment horizontal="left" vertical="center"/>
    </xf>
    <xf numFmtId="165" fontId="10" fillId="0" borderId="22" xfId="0" applyNumberFormat="1" applyFont="1" applyBorder="1" applyAlignment="1">
      <alignment horizontal="center" vertical="center"/>
    </xf>
    <xf numFmtId="165" fontId="10" fillId="0" borderId="22" xfId="0" applyNumberFormat="1" applyFont="1" applyBorder="1" applyAlignment="1">
      <alignment horizontal="right" vertical="center"/>
    </xf>
    <xf numFmtId="0" fontId="7" fillId="0" borderId="10" xfId="0" applyFont="1" applyBorder="1" applyAlignment="1">
      <alignment horizontal="left" vertical="center"/>
    </xf>
    <xf numFmtId="0" fontId="7" fillId="0" borderId="6" xfId="0" applyFont="1" applyBorder="1" applyAlignment="1">
      <alignment horizontal="left" vertical="center"/>
    </xf>
    <xf numFmtId="164" fontId="7" fillId="0" borderId="6" xfId="0" applyNumberFormat="1" applyFont="1" applyBorder="1" applyAlignment="1">
      <alignment horizontal="right" vertical="center"/>
    </xf>
    <xf numFmtId="0" fontId="7" fillId="0" borderId="6" xfId="0" applyFont="1" applyBorder="1"/>
    <xf numFmtId="0" fontId="9" fillId="0" borderId="23" xfId="0" applyFont="1" applyBorder="1" applyAlignment="1">
      <alignment horizontal="center" vertical="center" wrapText="1"/>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Protection="1">
      <protection hidden="1"/>
    </xf>
    <xf numFmtId="0" fontId="14" fillId="0" borderId="0" xfId="0" applyFont="1" applyProtection="1">
      <protection hidden="1"/>
    </xf>
    <xf numFmtId="0" fontId="7"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14" xfId="0" applyBorder="1" applyAlignment="1"/>
    <xf numFmtId="0" fontId="0" fillId="0" borderId="2" xfId="0" applyBorder="1" applyAlignment="1">
      <alignment horizontal="left"/>
    </xf>
    <xf numFmtId="0" fontId="3" fillId="0" borderId="21"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7" fillId="0" borderId="44" xfId="0" applyFont="1" applyFill="1" applyBorder="1" applyAlignment="1">
      <alignment horizontal="center" vertical="center"/>
    </xf>
    <xf numFmtId="0" fontId="10" fillId="0" borderId="44" xfId="0" applyFont="1" applyFill="1" applyBorder="1" applyAlignment="1">
      <alignment horizontal="center" vertical="center"/>
    </xf>
    <xf numFmtId="0" fontId="9" fillId="0" borderId="0" xfId="0" applyFont="1" applyFill="1" applyBorder="1" applyAlignment="1">
      <alignment horizontal="center" vertical="center"/>
    </xf>
    <xf numFmtId="165" fontId="11"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165" fontId="10" fillId="0" borderId="23" xfId="0" applyNumberFormat="1" applyFont="1" applyFill="1" applyBorder="1" applyAlignment="1">
      <alignment horizontal="right" vertical="center" shrinkToFit="1"/>
    </xf>
    <xf numFmtId="164" fontId="9" fillId="0" borderId="25" xfId="0" applyNumberFormat="1" applyFont="1" applyFill="1" applyBorder="1" applyAlignment="1">
      <alignment horizontal="right" vertical="center" shrinkToFit="1"/>
    </xf>
    <xf numFmtId="164" fontId="9" fillId="0" borderId="0" xfId="0" applyNumberFormat="1" applyFont="1" applyFill="1" applyBorder="1" applyAlignment="1">
      <alignment horizontal="right" vertical="center" shrinkToFit="1"/>
    </xf>
    <xf numFmtId="165" fontId="10" fillId="0" borderId="0" xfId="0" applyNumberFormat="1" applyFont="1" applyFill="1" applyBorder="1" applyAlignment="1">
      <alignment horizontal="right" vertical="center" shrinkToFit="1"/>
    </xf>
    <xf numFmtId="164" fontId="9" fillId="0" borderId="30" xfId="0" applyNumberFormat="1" applyFont="1" applyFill="1" applyBorder="1" applyAlignment="1">
      <alignment horizontal="right" vertical="center" shrinkToFit="1"/>
    </xf>
    <xf numFmtId="0" fontId="10" fillId="0" borderId="23" xfId="0" applyFont="1" applyBorder="1" applyAlignment="1">
      <alignment horizontal="center" vertical="center" shrinkToFit="1"/>
    </xf>
    <xf numFmtId="0" fontId="9" fillId="0" borderId="33" xfId="0" applyFont="1" applyFill="1" applyBorder="1" applyAlignment="1">
      <alignment horizontal="center" vertical="center" wrapText="1"/>
    </xf>
    <xf numFmtId="0" fontId="9" fillId="0" borderId="30" xfId="0" applyFont="1" applyBorder="1" applyAlignment="1">
      <alignment horizontal="center" vertical="center" wrapText="1"/>
    </xf>
    <xf numFmtId="14" fontId="10" fillId="0" borderId="33" xfId="0" applyNumberFormat="1" applyFont="1" applyBorder="1" applyAlignment="1">
      <alignment horizontal="center" shrinkToFit="1"/>
    </xf>
    <xf numFmtId="14" fontId="10" fillId="0" borderId="33" xfId="0" applyNumberFormat="1" applyFont="1" applyBorder="1" applyAlignment="1">
      <alignment shrinkToFit="1"/>
    </xf>
    <xf numFmtId="0" fontId="9" fillId="0" borderId="33" xfId="0" applyFont="1" applyFill="1" applyBorder="1" applyAlignment="1">
      <alignment horizontal="center" vertical="center" shrinkToFit="1"/>
    </xf>
    <xf numFmtId="0" fontId="10" fillId="0" borderId="44" xfId="0" applyFont="1" applyBorder="1" applyAlignment="1">
      <alignment horizontal="center" vertical="center"/>
    </xf>
    <xf numFmtId="165" fontId="10" fillId="0" borderId="33" xfId="0" applyNumberFormat="1" applyFont="1" applyFill="1" applyBorder="1" applyAlignment="1">
      <alignment horizontal="right" vertical="center" shrinkToFit="1"/>
    </xf>
    <xf numFmtId="164" fontId="9" fillId="0" borderId="33" xfId="0" applyNumberFormat="1" applyFont="1" applyFill="1" applyBorder="1" applyAlignment="1">
      <alignment horizontal="right" vertical="center" shrinkToFit="1"/>
    </xf>
    <xf numFmtId="14" fontId="10" fillId="0" borderId="30" xfId="0" applyNumberFormat="1" applyFont="1" applyBorder="1" applyAlignment="1">
      <alignment horizontal="center" shrinkToFit="1"/>
    </xf>
    <xf numFmtId="14" fontId="10" fillId="0" borderId="10" xfId="0" applyNumberFormat="1" applyFont="1" applyBorder="1" applyAlignment="1">
      <alignment shrinkToFit="1"/>
    </xf>
    <xf numFmtId="14" fontId="10" fillId="0" borderId="30" xfId="0" applyNumberFormat="1" applyFont="1" applyBorder="1" applyAlignment="1">
      <alignment shrinkToFit="1"/>
    </xf>
    <xf numFmtId="14" fontId="10" fillId="0" borderId="34" xfId="0" applyNumberFormat="1" applyFont="1" applyBorder="1" applyAlignment="1">
      <alignment shrinkToFit="1"/>
    </xf>
    <xf numFmtId="0" fontId="3" fillId="0" borderId="23"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 xfId="0" applyFont="1" applyBorder="1" applyAlignment="1"/>
    <xf numFmtId="14" fontId="5" fillId="0" borderId="4" xfId="0" applyNumberFormat="1" applyFont="1" applyBorder="1" applyAlignment="1">
      <alignment horizontal="left"/>
    </xf>
    <xf numFmtId="0" fontId="3" fillId="0" borderId="0" xfId="0" applyFont="1" applyBorder="1" applyAlignment="1">
      <alignment horizontal="left"/>
    </xf>
    <xf numFmtId="0" fontId="3" fillId="0" borderId="22" xfId="0" applyFont="1" applyBorder="1" applyAlignment="1"/>
    <xf numFmtId="0" fontId="0" fillId="0" borderId="22" xfId="0" applyBorder="1" applyAlignment="1"/>
    <xf numFmtId="0" fontId="0" fillId="0" borderId="49" xfId="0" applyBorder="1" applyAlignment="1"/>
    <xf numFmtId="14" fontId="0" fillId="0" borderId="14" xfId="0" applyNumberFormat="1" applyBorder="1"/>
    <xf numFmtId="0" fontId="5" fillId="0" borderId="0" xfId="0" applyFont="1" applyFill="1" applyBorder="1" applyAlignment="1"/>
    <xf numFmtId="0" fontId="3" fillId="0" borderId="6" xfId="0" applyFont="1" applyBorder="1" applyAlignment="1">
      <alignment horizontal="left"/>
    </xf>
    <xf numFmtId="0" fontId="0" fillId="0" borderId="42" xfId="0" applyBorder="1" applyAlignment="1">
      <alignment horizontal="center"/>
    </xf>
    <xf numFmtId="0" fontId="0" fillId="0" borderId="43" xfId="0" applyBorder="1"/>
    <xf numFmtId="166" fontId="11" fillId="0" borderId="0" xfId="0" applyNumberFormat="1" applyFont="1" applyFill="1" applyBorder="1" applyAlignment="1">
      <alignment vertical="center" textRotation="90"/>
    </xf>
    <xf numFmtId="14" fontId="7" fillId="0" borderId="0" xfId="0" applyNumberFormat="1" applyFont="1" applyFill="1" applyBorder="1" applyAlignment="1">
      <alignment vertical="center"/>
    </xf>
    <xf numFmtId="0" fontId="7" fillId="0" borderId="0" xfId="0" applyFont="1" applyFill="1" applyBorder="1" applyAlignment="1">
      <alignment vertical="center"/>
    </xf>
    <xf numFmtId="165" fontId="10" fillId="0" borderId="0" xfId="0" applyNumberFormat="1" applyFont="1" applyFill="1" applyBorder="1" applyAlignment="1">
      <alignment vertical="center"/>
    </xf>
    <xf numFmtId="165" fontId="11" fillId="0" borderId="0" xfId="0" applyNumberFormat="1" applyFont="1" applyFill="1" applyBorder="1" applyAlignment="1">
      <alignment vertical="center"/>
    </xf>
    <xf numFmtId="164" fontId="9" fillId="0" borderId="0" xfId="0" applyNumberFormat="1" applyFont="1" applyFill="1" applyBorder="1" applyAlignment="1">
      <alignment vertical="center"/>
    </xf>
    <xf numFmtId="0" fontId="3" fillId="0" borderId="0" xfId="0" applyFont="1" applyFill="1" applyBorder="1" applyAlignment="1"/>
    <xf numFmtId="164" fontId="21" fillId="0" borderId="25" xfId="0" applyNumberFormat="1" applyFont="1" applyFill="1" applyBorder="1" applyAlignment="1">
      <alignment horizontal="right" vertical="center" shrinkToFit="1"/>
    </xf>
    <xf numFmtId="167" fontId="0" fillId="0" borderId="0" xfId="0" applyNumberFormat="1" applyAlignment="1">
      <alignment horizontal="left"/>
    </xf>
    <xf numFmtId="0" fontId="7" fillId="0" borderId="0" xfId="0" applyFont="1" applyAlignment="1" applyProtection="1">
      <alignment vertical="center"/>
      <protection hidden="1"/>
    </xf>
    <xf numFmtId="0" fontId="7" fillId="0" borderId="0" xfId="0"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0" fontId="7" fillId="0" borderId="0" xfId="0" applyFont="1" applyBorder="1" applyAlignment="1" applyProtection="1">
      <alignment horizontal="right" vertical="center"/>
      <protection hidden="1"/>
    </xf>
    <xf numFmtId="14" fontId="0" fillId="0" borderId="0" xfId="0" applyNumberFormat="1"/>
    <xf numFmtId="43" fontId="0" fillId="0" borderId="0" xfId="2" applyNumberFormat="1" applyFont="1"/>
    <xf numFmtId="0" fontId="5" fillId="0" borderId="0" xfId="0" applyFont="1"/>
    <xf numFmtId="0" fontId="10" fillId="0" borderId="44" xfId="0" applyFont="1" applyBorder="1" applyAlignment="1" applyProtection="1">
      <alignment horizontal="center" vertical="center"/>
      <protection hidden="1"/>
    </xf>
    <xf numFmtId="0" fontId="3" fillId="0" borderId="23"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10" fillId="0" borderId="6" xfId="0" applyFont="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3" fillId="0" borderId="30" xfId="0" applyFont="1" applyBorder="1" applyAlignment="1" applyProtection="1">
      <alignment horizontal="center" vertical="center" wrapText="1"/>
      <protection hidden="1"/>
    </xf>
    <xf numFmtId="0" fontId="17" fillId="0" borderId="44" xfId="0" applyFont="1" applyFill="1" applyBorder="1" applyAlignment="1" applyProtection="1">
      <alignment horizontal="center" vertical="center"/>
      <protection hidden="1"/>
    </xf>
    <xf numFmtId="0" fontId="10" fillId="0" borderId="23" xfId="0" applyFont="1" applyBorder="1" applyAlignment="1" applyProtection="1">
      <alignment horizontal="center" vertical="center" shrinkToFit="1"/>
      <protection hidden="1"/>
    </xf>
    <xf numFmtId="0" fontId="10" fillId="0" borderId="33" xfId="0" applyFont="1" applyBorder="1" applyAlignment="1" applyProtection="1">
      <alignment horizontal="center" vertical="center" wrapText="1"/>
      <protection hidden="1"/>
    </xf>
    <xf numFmtId="0" fontId="10" fillId="0" borderId="44" xfId="0" applyFont="1" applyFill="1" applyBorder="1" applyAlignment="1" applyProtection="1">
      <alignment horizontal="center" vertical="center"/>
      <protection hidden="1"/>
    </xf>
    <xf numFmtId="0" fontId="9" fillId="0" borderId="30"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9" fillId="0" borderId="33" xfId="0" applyFont="1" applyFill="1" applyBorder="1" applyAlignment="1" applyProtection="1">
      <alignment horizontal="center" vertical="center" shrinkToFit="1"/>
      <protection hidden="1"/>
    </xf>
    <xf numFmtId="0" fontId="9" fillId="0" borderId="33" xfId="0" applyFont="1" applyFill="1" applyBorder="1" applyAlignment="1" applyProtection="1">
      <alignment horizontal="center" vertical="center" wrapText="1"/>
      <protection hidden="1"/>
    </xf>
    <xf numFmtId="164" fontId="9" fillId="0" borderId="35" xfId="0" applyNumberFormat="1" applyFont="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protection hidden="1"/>
    </xf>
    <xf numFmtId="164" fontId="9" fillId="0" borderId="25" xfId="0" applyNumberFormat="1" applyFont="1" applyFill="1" applyBorder="1" applyAlignment="1" applyProtection="1">
      <alignment horizontal="right" vertical="center" shrinkToFit="1"/>
      <protection hidden="1"/>
    </xf>
    <xf numFmtId="43" fontId="11" fillId="2" borderId="24" xfId="2" applyFont="1" applyFill="1" applyBorder="1" applyAlignment="1" applyProtection="1">
      <alignment horizontal="right" vertical="center" shrinkToFit="1"/>
      <protection hidden="1"/>
    </xf>
    <xf numFmtId="43" fontId="11" fillId="0" borderId="0" xfId="2" applyFont="1" applyFill="1" applyBorder="1" applyAlignment="1" applyProtection="1">
      <alignment horizontal="right" vertical="center"/>
      <protection hidden="1"/>
    </xf>
    <xf numFmtId="43" fontId="7" fillId="0" borderId="0" xfId="0" applyNumberFormat="1" applyFont="1" applyAlignment="1" applyProtection="1">
      <alignment vertical="center"/>
      <protection hidden="1"/>
    </xf>
    <xf numFmtId="0" fontId="7" fillId="0" borderId="38" xfId="0" applyFont="1" applyBorder="1" applyAlignment="1" applyProtection="1">
      <alignment vertical="center"/>
      <protection hidden="1"/>
    </xf>
    <xf numFmtId="0" fontId="7" fillId="0" borderId="34" xfId="0" applyFont="1" applyBorder="1" applyAlignment="1" applyProtection="1">
      <alignment vertical="center"/>
      <protection hidden="1"/>
    </xf>
    <xf numFmtId="0" fontId="10" fillId="0" borderId="39" xfId="0" applyFont="1" applyBorder="1" applyAlignment="1" applyProtection="1">
      <alignment horizontal="right" vertical="center"/>
      <protection hidden="1"/>
    </xf>
    <xf numFmtId="43" fontId="23" fillId="0" borderId="0" xfId="2"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165" fontId="7" fillId="0" borderId="0" xfId="0" applyNumberFormat="1" applyFont="1"/>
    <xf numFmtId="164" fontId="9" fillId="0" borderId="10" xfId="0" applyNumberFormat="1" applyFont="1" applyBorder="1" applyAlignment="1">
      <alignment horizontal="right" vertical="center" shrinkToFit="1"/>
    </xf>
    <xf numFmtId="0" fontId="10"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Border="1" applyAlignment="1" applyProtection="1">
      <alignment vertical="center"/>
      <protection hidden="1"/>
    </xf>
    <xf numFmtId="0" fontId="0" fillId="0" borderId="6" xfId="0" applyBorder="1" applyAlignment="1" applyProtection="1">
      <alignment vertical="center"/>
      <protection hidden="1"/>
    </xf>
    <xf numFmtId="0" fontId="3" fillId="0" borderId="0" xfId="0" applyFont="1" applyBorder="1" applyAlignment="1" applyProtection="1">
      <alignment vertical="center"/>
      <protection hidden="1"/>
    </xf>
    <xf numFmtId="0" fontId="7" fillId="3" borderId="34" xfId="0" applyFont="1" applyFill="1" applyBorder="1" applyAlignment="1" applyProtection="1">
      <alignment vertical="center"/>
      <protection hidden="1"/>
    </xf>
    <xf numFmtId="0" fontId="7" fillId="3" borderId="38" xfId="0" applyFont="1" applyFill="1" applyBorder="1" applyAlignment="1" applyProtection="1">
      <alignment vertical="center"/>
      <protection hidden="1"/>
    </xf>
    <xf numFmtId="0" fontId="10" fillId="3" borderId="39" xfId="0" applyFont="1" applyFill="1" applyBorder="1" applyAlignment="1" applyProtection="1">
      <alignment horizontal="right" vertical="center"/>
      <protection hidden="1"/>
    </xf>
    <xf numFmtId="0" fontId="7" fillId="3" borderId="39" xfId="0" applyFont="1" applyFill="1" applyBorder="1" applyAlignment="1" applyProtection="1">
      <alignment horizontal="right" vertical="center"/>
      <protection hidden="1"/>
    </xf>
    <xf numFmtId="0" fontId="7" fillId="3" borderId="10" xfId="0" applyFont="1" applyFill="1" applyBorder="1" applyAlignment="1" applyProtection="1">
      <alignment horizontal="right" vertical="center"/>
      <protection hidden="1"/>
    </xf>
    <xf numFmtId="0" fontId="7" fillId="3" borderId="6" xfId="0" applyFont="1" applyFill="1" applyBorder="1" applyAlignment="1" applyProtection="1">
      <alignment vertical="center"/>
      <protection hidden="1"/>
    </xf>
    <xf numFmtId="0" fontId="7" fillId="3" borderId="6" xfId="0" applyFont="1" applyFill="1" applyBorder="1" applyAlignment="1" applyProtection="1">
      <alignment horizontal="right" vertical="center"/>
      <protection hidden="1"/>
    </xf>
    <xf numFmtId="43" fontId="10" fillId="3" borderId="51" xfId="2" applyFont="1" applyFill="1" applyBorder="1" applyAlignment="1" applyProtection="1">
      <alignment horizontal="right" vertical="center" shrinkToFit="1"/>
      <protection hidden="1"/>
    </xf>
    <xf numFmtId="0" fontId="7" fillId="3" borderId="34" xfId="0" applyFont="1" applyFill="1" applyBorder="1" applyAlignment="1" applyProtection="1">
      <alignment horizontal="right" vertical="center"/>
      <protection hidden="1"/>
    </xf>
    <xf numFmtId="14" fontId="10" fillId="3" borderId="38" xfId="0" applyNumberFormat="1" applyFont="1" applyFill="1" applyBorder="1" applyAlignment="1" applyProtection="1">
      <alignment horizontal="left" vertical="center"/>
      <protection hidden="1"/>
    </xf>
    <xf numFmtId="0" fontId="7" fillId="3" borderId="38" xfId="0" applyFont="1" applyFill="1" applyBorder="1" applyAlignment="1" applyProtection="1">
      <alignment horizontal="right" vertical="center"/>
      <protection hidden="1"/>
    </xf>
    <xf numFmtId="43" fontId="10" fillId="3" borderId="50" xfId="2" applyFont="1" applyFill="1" applyBorder="1" applyAlignment="1" applyProtection="1">
      <alignment horizontal="right" vertical="center" shrinkToFit="1"/>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protection hidden="1"/>
    </xf>
    <xf numFmtId="0" fontId="7" fillId="0" borderId="2" xfId="0" applyFont="1" applyBorder="1" applyAlignment="1" applyProtection="1">
      <alignment horizontal="center" vertical="center"/>
      <protection hidden="1"/>
    </xf>
    <xf numFmtId="164" fontId="9" fillId="0" borderId="44" xfId="0" applyNumberFormat="1" applyFont="1" applyBorder="1" applyAlignment="1" applyProtection="1">
      <alignment horizontal="right" vertical="center" shrinkToFit="1"/>
      <protection hidden="1"/>
    </xf>
    <xf numFmtId="164" fontId="9" fillId="0" borderId="0" xfId="0" applyNumberFormat="1" applyFont="1" applyBorder="1" applyAlignment="1" applyProtection="1">
      <alignment horizontal="right" vertical="center" shrinkToFit="1"/>
      <protection hidden="1"/>
    </xf>
    <xf numFmtId="164" fontId="9" fillId="0" borderId="28" xfId="0" applyNumberFormat="1" applyFont="1" applyBorder="1" applyAlignment="1" applyProtection="1">
      <alignment horizontal="right" vertical="center" shrinkToFit="1"/>
      <protection hidden="1"/>
    </xf>
    <xf numFmtId="14" fontId="7" fillId="0" borderId="7" xfId="0" applyNumberFormat="1"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43" fontId="10" fillId="0" borderId="24" xfId="2" applyFont="1" applyBorder="1" applyAlignment="1" applyProtection="1">
      <alignment horizontal="right" vertical="center" shrinkToFit="1"/>
      <protection hidden="1"/>
    </xf>
    <xf numFmtId="43" fontId="11" fillId="0" borderId="24" xfId="2" applyFont="1" applyBorder="1" applyAlignment="1" applyProtection="1">
      <alignment horizontal="right" vertical="center" shrinkToFit="1"/>
      <protection hidden="1"/>
    </xf>
    <xf numFmtId="43" fontId="10" fillId="0" borderId="24" xfId="2" applyFont="1" applyFill="1" applyBorder="1" applyAlignment="1" applyProtection="1">
      <alignment horizontal="right" vertical="center" shrinkToFit="1"/>
      <protection hidden="1"/>
    </xf>
    <xf numFmtId="0" fontId="7" fillId="0" borderId="52" xfId="0" applyFont="1" applyBorder="1" applyAlignment="1" applyProtection="1">
      <alignment horizontal="center" vertical="center"/>
      <protection hidden="1"/>
    </xf>
    <xf numFmtId="0" fontId="7" fillId="0" borderId="53" xfId="0" applyFont="1" applyBorder="1" applyAlignment="1" applyProtection="1">
      <alignment horizontal="center" vertical="center"/>
      <protection hidden="1"/>
    </xf>
    <xf numFmtId="164" fontId="9" fillId="0" borderId="53" xfId="0" applyNumberFormat="1" applyFont="1" applyBorder="1" applyAlignment="1" applyProtection="1">
      <alignment horizontal="right" vertical="center" shrinkToFit="1"/>
      <protection hidden="1"/>
    </xf>
    <xf numFmtId="164" fontId="9" fillId="0" borderId="35" xfId="0" applyNumberFormat="1" applyFont="1" applyFill="1" applyBorder="1" applyAlignment="1" applyProtection="1">
      <alignment horizontal="right" vertical="center" shrinkToFit="1"/>
      <protection hidden="1"/>
    </xf>
    <xf numFmtId="0" fontId="3" fillId="0" borderId="0"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43" fontId="10" fillId="0" borderId="0" xfId="2" applyFont="1" applyFill="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shrinkToFit="1"/>
      <protection hidden="1"/>
    </xf>
    <xf numFmtId="0" fontId="5" fillId="0" borderId="0" xfId="0" applyFont="1" applyAlignment="1">
      <alignment horizontal="center"/>
    </xf>
    <xf numFmtId="0" fontId="7" fillId="0" borderId="6"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0" fillId="0" borderId="2" xfId="0" applyFill="1" applyBorder="1" applyAlignment="1" applyProtection="1">
      <alignment vertical="center"/>
      <protection hidden="1"/>
    </xf>
    <xf numFmtId="0" fontId="0" fillId="0" borderId="0" xfId="0" applyFill="1" applyBorder="1" applyAlignment="1" applyProtection="1">
      <alignment vertical="center"/>
      <protection hidden="1"/>
    </xf>
    <xf numFmtId="0" fontId="0" fillId="0" borderId="10" xfId="0" applyFill="1" applyBorder="1" applyAlignment="1" applyProtection="1">
      <alignment vertical="center"/>
      <protection hidden="1"/>
    </xf>
    <xf numFmtId="0" fontId="0" fillId="0" borderId="6" xfId="0" applyFill="1" applyBorder="1" applyAlignment="1" applyProtection="1">
      <alignment vertical="center"/>
      <protection hidden="1"/>
    </xf>
    <xf numFmtId="0" fontId="9" fillId="0" borderId="0" xfId="0" applyFont="1" applyAlignment="1" applyProtection="1">
      <alignment vertical="top"/>
      <protection hidden="1"/>
    </xf>
    <xf numFmtId="14" fontId="7" fillId="0" borderId="0" xfId="0" applyNumberFormat="1" applyFont="1" applyProtection="1">
      <protection hidden="1"/>
    </xf>
    <xf numFmtId="14" fontId="7" fillId="0" borderId="21" xfId="0" applyNumberFormat="1"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165" fontId="10" fillId="0" borderId="23" xfId="0" applyNumberFormat="1" applyFont="1" applyBorder="1" applyAlignment="1" applyProtection="1">
      <alignment horizontal="right" vertical="center" shrinkToFit="1"/>
      <protection hidden="1"/>
    </xf>
    <xf numFmtId="165" fontId="11" fillId="0" borderId="23" xfId="0" applyNumberFormat="1" applyFont="1" applyBorder="1" applyAlignment="1" applyProtection="1">
      <alignment horizontal="right" vertical="center" shrinkToFit="1"/>
      <protection hidden="1"/>
    </xf>
    <xf numFmtId="165" fontId="11" fillId="2" borderId="24" xfId="0" applyNumberFormat="1" applyFont="1" applyFill="1" applyBorder="1" applyAlignment="1" applyProtection="1">
      <alignment horizontal="right" vertical="center" shrinkToFit="1"/>
      <protection hidden="1"/>
    </xf>
    <xf numFmtId="165" fontId="11" fillId="0" borderId="0" xfId="0" applyNumberFormat="1" applyFont="1" applyFill="1" applyBorder="1" applyAlignment="1" applyProtection="1">
      <alignment horizontal="right" vertical="center"/>
      <protection hidden="1"/>
    </xf>
    <xf numFmtId="165" fontId="10" fillId="0" borderId="23" xfId="0" applyNumberFormat="1" applyFont="1" applyFill="1" applyBorder="1" applyAlignment="1" applyProtection="1">
      <alignment horizontal="right" vertical="center" shrinkToFit="1"/>
      <protection hidden="1"/>
    </xf>
    <xf numFmtId="165" fontId="7" fillId="0" borderId="0" xfId="0" applyNumberFormat="1" applyFont="1" applyProtection="1">
      <protection hidden="1"/>
    </xf>
    <xf numFmtId="0" fontId="7" fillId="0" borderId="3"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4" fontId="9" fillId="0" borderId="25" xfId="0" applyNumberFormat="1" applyFont="1" applyBorder="1" applyAlignment="1" applyProtection="1">
      <alignment horizontal="right" vertical="center" shrinkToFit="1"/>
      <protection hidden="1"/>
    </xf>
    <xf numFmtId="164" fontId="9" fillId="0" borderId="4" xfId="0" applyNumberFormat="1" applyFont="1" applyBorder="1" applyAlignment="1" applyProtection="1">
      <alignment horizontal="right" vertical="center" shrinkToFit="1"/>
      <protection hidden="1"/>
    </xf>
    <xf numFmtId="164" fontId="9" fillId="0" borderId="5" xfId="0" applyNumberFormat="1" applyFont="1" applyBorder="1" applyAlignment="1" applyProtection="1">
      <alignment horizontal="right" vertical="center" shrinkToFit="1"/>
      <protection hidden="1"/>
    </xf>
    <xf numFmtId="14" fontId="7" fillId="0" borderId="26" xfId="0" applyNumberFormat="1" applyFont="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165" fontId="10" fillId="0" borderId="28" xfId="0" applyNumberFormat="1" applyFont="1" applyBorder="1" applyAlignment="1" applyProtection="1">
      <alignment horizontal="right" vertical="center" shrinkToFit="1"/>
      <protection hidden="1"/>
    </xf>
    <xf numFmtId="165" fontId="11" fillId="0" borderId="28" xfId="0" applyNumberFormat="1" applyFont="1" applyBorder="1" applyAlignment="1" applyProtection="1">
      <alignment horizontal="right" vertical="center" shrinkToFit="1"/>
      <protection hidden="1"/>
    </xf>
    <xf numFmtId="165" fontId="11" fillId="2" borderId="29" xfId="0" applyNumberFormat="1" applyFont="1" applyFill="1" applyBorder="1" applyAlignment="1" applyProtection="1">
      <alignment horizontal="right" vertical="center" shrinkToFit="1"/>
      <protection hidden="1"/>
    </xf>
    <xf numFmtId="0" fontId="7" fillId="0" borderId="10"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164" fontId="9" fillId="0" borderId="6" xfId="0" applyNumberFormat="1" applyFont="1" applyBorder="1" applyAlignment="1" applyProtection="1">
      <alignment horizontal="right" vertical="center" shrinkToFit="1"/>
      <protection hidden="1"/>
    </xf>
    <xf numFmtId="164" fontId="9" fillId="0" borderId="30" xfId="0" applyNumberFormat="1" applyFont="1" applyBorder="1" applyAlignment="1" applyProtection="1">
      <alignment horizontal="right" vertical="center" shrinkToFit="1"/>
      <protection hidden="1"/>
    </xf>
    <xf numFmtId="164" fontId="9" fillId="0" borderId="31" xfId="0" applyNumberFormat="1" applyFont="1" applyBorder="1" applyAlignment="1" applyProtection="1">
      <alignment horizontal="right" vertical="center" shrinkToFit="1"/>
      <protection hidden="1"/>
    </xf>
    <xf numFmtId="164" fontId="9" fillId="0" borderId="30" xfId="0" applyNumberFormat="1" applyFont="1" applyFill="1" applyBorder="1" applyAlignment="1" applyProtection="1">
      <alignment horizontal="right" vertical="center" shrinkToFit="1"/>
      <protection hidden="1"/>
    </xf>
    <xf numFmtId="0" fontId="10" fillId="0" borderId="22" xfId="0" applyFont="1" applyBorder="1" applyAlignment="1" applyProtection="1">
      <alignment horizontal="left" vertical="center"/>
      <protection hidden="1"/>
    </xf>
    <xf numFmtId="0" fontId="10" fillId="0" borderId="22"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3" borderId="34" xfId="0" applyFont="1" applyFill="1" applyBorder="1" applyAlignment="1" applyProtection="1">
      <alignment vertical="center"/>
      <protection hidden="1"/>
    </xf>
    <xf numFmtId="164" fontId="9" fillId="0" borderId="6" xfId="0" applyNumberFormat="1" applyFont="1" applyFill="1" applyBorder="1" applyAlignment="1" applyProtection="1">
      <alignment horizontal="right" vertical="center"/>
      <protection hidden="1"/>
    </xf>
    <xf numFmtId="43" fontId="11" fillId="0" borderId="24" xfId="2" applyFont="1" applyFill="1" applyBorder="1" applyAlignment="1" applyProtection="1">
      <alignment horizontal="right" vertical="center" shrinkToFit="1"/>
      <protection hidden="1"/>
    </xf>
    <xf numFmtId="164" fontId="9" fillId="0" borderId="28" xfId="0" applyNumberFormat="1" applyFont="1" applyFill="1" applyBorder="1" applyAlignment="1" applyProtection="1">
      <alignment horizontal="right" vertical="center" shrinkToFit="1"/>
      <protection hidden="1"/>
    </xf>
    <xf numFmtId="14" fontId="7" fillId="0" borderId="7"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164" fontId="9" fillId="0" borderId="44" xfId="0" applyNumberFormat="1" applyFont="1" applyFill="1" applyBorder="1" applyAlignment="1" applyProtection="1">
      <alignment horizontal="right" vertical="center" shrinkToFit="1"/>
      <protection hidden="1"/>
    </xf>
    <xf numFmtId="0" fontId="7" fillId="0" borderId="10"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164" fontId="9" fillId="0" borderId="6" xfId="0" applyNumberFormat="1" applyFont="1" applyFill="1" applyBorder="1" applyAlignment="1" applyProtection="1">
      <alignment horizontal="right" vertical="center" shrinkToFit="1"/>
      <protection hidden="1"/>
    </xf>
    <xf numFmtId="0" fontId="7" fillId="0" borderId="0" xfId="0" applyFont="1" applyFill="1" applyAlignment="1" applyProtection="1">
      <alignment vertical="center"/>
      <protection hidden="1"/>
    </xf>
    <xf numFmtId="0" fontId="10" fillId="0" borderId="30" xfId="0" applyFont="1" applyFill="1" applyBorder="1" applyAlignment="1" applyProtection="1">
      <alignment horizontal="center" vertical="center" wrapText="1"/>
      <protection hidden="1"/>
    </xf>
    <xf numFmtId="0" fontId="7" fillId="0" borderId="52" xfId="0" applyFont="1" applyFill="1" applyBorder="1" applyAlignment="1" applyProtection="1">
      <alignment horizontal="center" vertical="center"/>
      <protection hidden="1"/>
    </xf>
    <xf numFmtId="0" fontId="7" fillId="0" borderId="53" xfId="0" applyFont="1" applyFill="1" applyBorder="1" applyAlignment="1" applyProtection="1">
      <alignment horizontal="center" vertical="center"/>
      <protection hidden="1"/>
    </xf>
    <xf numFmtId="164" fontId="9" fillId="0" borderId="53" xfId="0" applyNumberFormat="1" applyFont="1" applyFill="1" applyBorder="1" applyAlignment="1" applyProtection="1">
      <alignment horizontal="right" vertical="center" shrinkToFit="1"/>
      <protection hidden="1"/>
    </xf>
    <xf numFmtId="0" fontId="10" fillId="0" borderId="30" xfId="0" applyFont="1" applyBorder="1" applyAlignment="1">
      <alignment horizontal="center" vertical="center" wrapText="1"/>
    </xf>
    <xf numFmtId="0" fontId="10" fillId="0" borderId="30" xfId="0" applyFont="1" applyBorder="1" applyAlignment="1">
      <alignment horizontal="center" vertical="center" wrapText="1"/>
    </xf>
    <xf numFmtId="0" fontId="3" fillId="0" borderId="2" xfId="0" applyFont="1" applyBorder="1" applyAlignment="1">
      <alignment horizontal="center"/>
    </xf>
    <xf numFmtId="14" fontId="5" fillId="0" borderId="0" xfId="0" applyNumberFormat="1" applyFont="1" applyBorder="1" applyAlignment="1">
      <alignment horizontal="left"/>
    </xf>
    <xf numFmtId="0" fontId="3" fillId="0" borderId="13" xfId="0" applyFont="1" applyBorder="1" applyAlignment="1">
      <alignment horizontal="left"/>
    </xf>
    <xf numFmtId="0" fontId="3" fillId="0" borderId="2" xfId="0" applyFont="1" applyBorder="1" applyAlignment="1">
      <alignment horizontal="left"/>
    </xf>
    <xf numFmtId="0" fontId="0" fillId="0" borderId="0" xfId="0" applyBorder="1" applyAlignment="1">
      <alignment horizontal="center"/>
    </xf>
    <xf numFmtId="0" fontId="3" fillId="0" borderId="22" xfId="0" applyFont="1" applyBorder="1"/>
    <xf numFmtId="0" fontId="0" fillId="0" borderId="22" xfId="0" applyBorder="1"/>
    <xf numFmtId="0" fontId="0" fillId="0" borderId="48" xfId="0" applyBorder="1" applyAlignment="1"/>
    <xf numFmtId="0" fontId="5"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0" fontId="3" fillId="0" borderId="13" xfId="0" applyFont="1" applyBorder="1" applyAlignment="1"/>
    <xf numFmtId="0" fontId="3" fillId="0" borderId="54" xfId="0" applyFont="1" applyBorder="1" applyAlignment="1">
      <alignment horizontal="left"/>
    </xf>
    <xf numFmtId="0" fontId="0" fillId="0" borderId="49" xfId="0" applyBorder="1"/>
    <xf numFmtId="14" fontId="3" fillId="0" borderId="0" xfId="0" applyNumberFormat="1" applyFont="1" applyBorder="1" applyAlignment="1">
      <alignment horizontal="left"/>
    </xf>
    <xf numFmtId="0" fontId="10" fillId="0" borderId="30" xfId="0" applyFont="1" applyBorder="1" applyAlignment="1">
      <alignment horizontal="center" vertical="center" wrapText="1"/>
    </xf>
    <xf numFmtId="0" fontId="3" fillId="0" borderId="0" xfId="0" applyFont="1" applyBorder="1" applyAlignment="1">
      <alignment horizontal="right"/>
    </xf>
    <xf numFmtId="0" fontId="0" fillId="0" borderId="32" xfId="0" applyBorder="1" applyAlignment="1"/>
    <xf numFmtId="14" fontId="5" fillId="0" borderId="1" xfId="0" applyNumberFormat="1" applyFont="1" applyBorder="1" applyAlignment="1">
      <alignment horizontal="right"/>
    </xf>
    <xf numFmtId="0" fontId="0" fillId="0" borderId="48" xfId="0" applyBorder="1" applyAlignment="1">
      <alignment horizontal="center"/>
    </xf>
    <xf numFmtId="0" fontId="10" fillId="0" borderId="30" xfId="0" applyFont="1" applyBorder="1" applyAlignment="1">
      <alignment horizontal="center" vertical="center" wrapText="1"/>
    </xf>
    <xf numFmtId="0" fontId="2" fillId="6" borderId="33" xfId="3" applyFill="1" applyBorder="1" applyAlignment="1">
      <alignment horizontal="center" vertical="center" wrapText="1"/>
    </xf>
    <xf numFmtId="0" fontId="2" fillId="0" borderId="33" xfId="3" applyBorder="1" applyAlignment="1">
      <alignment horizontal="center" vertical="center" wrapText="1"/>
    </xf>
    <xf numFmtId="0" fontId="2" fillId="0" borderId="0" xfId="3"/>
    <xf numFmtId="0" fontId="2" fillId="7" borderId="33" xfId="3" quotePrefix="1" applyFill="1" applyBorder="1" applyAlignment="1">
      <alignment horizontal="center" vertical="center"/>
    </xf>
    <xf numFmtId="169" fontId="2" fillId="0" borderId="33" xfId="3" applyNumberFormat="1" applyBorder="1" applyAlignment="1">
      <alignment horizontal="center" vertical="center"/>
    </xf>
    <xf numFmtId="0" fontId="2" fillId="7" borderId="33" xfId="3" applyFill="1" applyBorder="1" applyAlignment="1">
      <alignment horizontal="center" vertical="center"/>
    </xf>
    <xf numFmtId="2" fontId="2" fillId="0" borderId="0" xfId="3" applyNumberFormat="1" applyAlignment="1">
      <alignment horizontal="center" vertical="center"/>
    </xf>
    <xf numFmtId="2" fontId="2" fillId="0" borderId="33" xfId="3" applyNumberFormat="1" applyBorder="1" applyAlignment="1">
      <alignment horizontal="center" vertical="center"/>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3" fillId="0" borderId="6" xfId="0" applyFont="1" applyBorder="1" applyAlignment="1"/>
    <xf numFmtId="0" fontId="0" fillId="0" borderId="31" xfId="0" applyBorder="1"/>
    <xf numFmtId="14" fontId="3" fillId="0" borderId="0" xfId="0" applyNumberFormat="1" applyFont="1" applyBorder="1"/>
    <xf numFmtId="0" fontId="26" fillId="0" borderId="55" xfId="3" applyFont="1" applyBorder="1" applyAlignment="1">
      <alignment horizontal="justify" vertical="center" wrapText="1"/>
    </xf>
    <xf numFmtId="0" fontId="26" fillId="7" borderId="33" xfId="3" applyFont="1" applyFill="1" applyBorder="1" applyAlignment="1">
      <alignment horizontal="center" vertical="center" wrapText="1"/>
    </xf>
    <xf numFmtId="14" fontId="26" fillId="7" borderId="33" xfId="3" applyNumberFormat="1" applyFont="1" applyFill="1" applyBorder="1" applyAlignment="1">
      <alignment horizontal="center" vertical="center"/>
    </xf>
    <xf numFmtId="14" fontId="7" fillId="0" borderId="0" xfId="0" applyNumberFormat="1" applyFont="1" applyAlignment="1" applyProtection="1">
      <alignment vertical="center"/>
      <protection hidden="1"/>
    </xf>
    <xf numFmtId="0" fontId="28" fillId="0" borderId="38" xfId="0" applyFont="1" applyFill="1" applyBorder="1" applyAlignment="1" applyProtection="1">
      <alignment vertical="center" wrapText="1"/>
      <protection hidden="1"/>
    </xf>
    <xf numFmtId="0" fontId="0" fillId="0" borderId="59" xfId="0" applyBorder="1" applyAlignment="1">
      <alignment horizontal="justify" vertical="center" wrapText="1"/>
    </xf>
    <xf numFmtId="0" fontId="1" fillId="0" borderId="33" xfId="3" applyFont="1" applyBorder="1" applyAlignment="1">
      <alignment horizontal="center" vertical="center" wrapText="1"/>
    </xf>
    <xf numFmtId="0" fontId="13"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5" fillId="0" borderId="0" xfId="0" applyFont="1"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0" fontId="3"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5"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0" fillId="0" borderId="0" xfId="0" applyAlignment="1">
      <alignment horizontal="left" wrapText="1"/>
    </xf>
    <xf numFmtId="0" fontId="3" fillId="0" borderId="0" xfId="0" applyFont="1"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5" fillId="0" borderId="0" xfId="0" applyNumberFormat="1" applyFont="1" applyBorder="1" applyAlignment="1">
      <alignment horizontal="left" vertical="top" wrapText="1"/>
    </xf>
    <xf numFmtId="0" fontId="0" fillId="0" borderId="0" xfId="0" applyBorder="1" applyAlignment="1">
      <alignment vertical="top" wrapText="1"/>
    </xf>
    <xf numFmtId="0" fontId="0" fillId="0" borderId="1" xfId="0" applyBorder="1" applyAlignment="1">
      <alignment vertical="top" wrapText="1"/>
    </xf>
    <xf numFmtId="14" fontId="9" fillId="0" borderId="33" xfId="0" applyNumberFormat="1" applyFont="1" applyBorder="1" applyAlignment="1" applyProtection="1">
      <alignment horizontal="center" vertical="center" shrinkToFit="1"/>
      <protection hidden="1"/>
    </xf>
    <xf numFmtId="14" fontId="10" fillId="3" borderId="34" xfId="0" applyNumberFormat="1"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10" fillId="3" borderId="21" xfId="0" applyFont="1" applyFill="1" applyBorder="1" applyAlignment="1" applyProtection="1">
      <alignment vertical="center" wrapText="1"/>
      <protection hidden="1"/>
    </xf>
    <xf numFmtId="0" fontId="7" fillId="0" borderId="22" xfId="0" applyFont="1" applyBorder="1" applyAlignment="1" applyProtection="1">
      <alignment vertical="center" wrapText="1"/>
      <protection hidden="1"/>
    </xf>
    <xf numFmtId="0" fontId="7" fillId="0" borderId="32" xfId="0" applyFont="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0"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31" xfId="0" applyFont="1" applyBorder="1" applyAlignment="1" applyProtection="1">
      <alignment vertical="center" wrapText="1"/>
      <protection hidden="1"/>
    </xf>
    <xf numFmtId="0" fontId="19" fillId="0" borderId="23" xfId="0"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166" fontId="11" fillId="0" borderId="44" xfId="0" applyNumberFormat="1" applyFont="1" applyBorder="1" applyAlignment="1" applyProtection="1">
      <alignment horizontal="center" vertical="center" textRotation="90"/>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10" fillId="0" borderId="21" xfId="0" applyFont="1" applyBorder="1" applyAlignment="1" applyProtection="1">
      <alignment horizontal="right" vertical="center" shrinkToFit="1"/>
      <protection hidden="1"/>
    </xf>
    <xf numFmtId="0" fontId="7" fillId="0" borderId="22" xfId="0" applyFont="1" applyBorder="1" applyAlignment="1" applyProtection="1">
      <alignment vertical="center" shrinkToFit="1"/>
      <protection hidden="1"/>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0" borderId="22" xfId="0" applyFont="1" applyBorder="1" applyAlignment="1" applyProtection="1">
      <alignment horizontal="center" vertical="center" textRotation="90" wrapText="1"/>
      <protection hidden="1"/>
    </xf>
    <xf numFmtId="0" fontId="10" fillId="0" borderId="32" xfId="0" applyFont="1" applyBorder="1" applyAlignment="1" applyProtection="1">
      <alignment horizontal="center" vertical="center" textRotation="90" wrapText="1"/>
      <protection hidden="1"/>
    </xf>
    <xf numFmtId="0" fontId="10" fillId="0" borderId="10" xfId="0" applyFont="1" applyBorder="1" applyAlignment="1" applyProtection="1">
      <alignment horizontal="center" vertical="center" textRotation="90" wrapText="1"/>
      <protection hidden="1"/>
    </xf>
    <xf numFmtId="0" fontId="10" fillId="0" borderId="31" xfId="0" applyFont="1" applyBorder="1" applyAlignment="1" applyProtection="1">
      <alignment horizontal="center" vertical="center" textRotation="90" wrapText="1"/>
      <protection hidden="1"/>
    </xf>
    <xf numFmtId="0" fontId="10" fillId="0" borderId="38" xfId="0" applyFont="1" applyBorder="1" applyAlignment="1" applyProtection="1">
      <alignment horizontal="center" vertical="center"/>
      <protection hidden="1"/>
    </xf>
    <xf numFmtId="0" fontId="7" fillId="0" borderId="39" xfId="0" applyFont="1" applyBorder="1" applyAlignment="1" applyProtection="1">
      <alignment horizontal="center" vertical="center"/>
      <protection hidden="1"/>
    </xf>
    <xf numFmtId="0" fontId="17" fillId="0" borderId="23" xfId="0" applyFont="1" applyFill="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10" fillId="0" borderId="34" xfId="0" applyFont="1" applyFill="1" applyBorder="1" applyAlignment="1" applyProtection="1">
      <alignment vertical="center"/>
      <protection locked="0"/>
    </xf>
    <xf numFmtId="0" fontId="7" fillId="0" borderId="38" xfId="0" applyFont="1" applyFill="1" applyBorder="1" applyAlignment="1" applyProtection="1">
      <alignment vertical="center"/>
      <protection locked="0"/>
    </xf>
    <xf numFmtId="0" fontId="7" fillId="0" borderId="39" xfId="0" applyFont="1" applyFill="1" applyBorder="1" applyAlignment="1" applyProtection="1">
      <alignment vertical="center"/>
      <protection locked="0"/>
    </xf>
    <xf numFmtId="0" fontId="10" fillId="4" borderId="34" xfId="0" applyFont="1" applyFill="1" applyBorder="1" applyAlignment="1" applyProtection="1">
      <alignment vertical="center" shrinkToFit="1"/>
      <protection hidden="1"/>
    </xf>
    <xf numFmtId="0" fontId="7" fillId="0" borderId="38" xfId="0" applyFont="1" applyBorder="1" applyAlignment="1" applyProtection="1">
      <alignment vertical="center" shrinkToFit="1"/>
      <protection hidden="1"/>
    </xf>
    <xf numFmtId="0" fontId="7" fillId="0" borderId="39" xfId="0" applyFont="1" applyBorder="1" applyAlignment="1" applyProtection="1">
      <alignment vertical="center" shrinkToFit="1"/>
      <protection hidden="1"/>
    </xf>
    <xf numFmtId="0" fontId="10" fillId="0" borderId="30" xfId="0" applyFont="1" applyFill="1" applyBorder="1" applyAlignment="1" applyProtection="1">
      <alignment horizontal="center" vertical="center" wrapText="1"/>
      <protection hidden="1"/>
    </xf>
    <xf numFmtId="14" fontId="10" fillId="3" borderId="34" xfId="0" applyNumberFormat="1"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168" fontId="10" fillId="3" borderId="34" xfId="0" applyNumberFormat="1" applyFont="1" applyFill="1" applyBorder="1" applyAlignment="1" applyProtection="1">
      <alignment horizontal="center" vertical="center"/>
      <protection locked="0"/>
    </xf>
    <xf numFmtId="168" fontId="7" fillId="3" borderId="39" xfId="0" applyNumberFormat="1" applyFont="1" applyFill="1" applyBorder="1" applyAlignment="1" applyProtection="1">
      <alignment horizontal="center" vertical="center"/>
      <protection locked="0"/>
    </xf>
    <xf numFmtId="0" fontId="10" fillId="0" borderId="22" xfId="0" applyFont="1" applyBorder="1" applyAlignment="1" applyProtection="1">
      <alignment horizontal="left" vertical="center" wrapText="1"/>
      <protection hidden="1"/>
    </xf>
    <xf numFmtId="0" fontId="29" fillId="5" borderId="34" xfId="0" applyFont="1" applyFill="1" applyBorder="1" applyAlignment="1" applyProtection="1">
      <alignment vertical="center" wrapText="1"/>
      <protection hidden="1"/>
    </xf>
    <xf numFmtId="0" fontId="29" fillId="5" borderId="38" xfId="0" applyFont="1" applyFill="1" applyBorder="1" applyAlignment="1" applyProtection="1">
      <alignment vertical="center" wrapText="1"/>
      <protection hidden="1"/>
    </xf>
    <xf numFmtId="0" fontId="29" fillId="5" borderId="39" xfId="0" applyFont="1" applyFill="1" applyBorder="1" applyAlignment="1" applyProtection="1">
      <alignment vertical="center" wrapText="1"/>
      <protection hidden="1"/>
    </xf>
    <xf numFmtId="0" fontId="27" fillId="8" borderId="21" xfId="0" applyFont="1" applyFill="1" applyBorder="1" applyAlignment="1" applyProtection="1">
      <alignment horizontal="justify" vertical="center" wrapText="1"/>
      <protection hidden="1"/>
    </xf>
    <xf numFmtId="0" fontId="27" fillId="8" borderId="22" xfId="0" applyFont="1" applyFill="1" applyBorder="1" applyAlignment="1" applyProtection="1">
      <alignment horizontal="justify" vertical="center" wrapText="1"/>
      <protection hidden="1"/>
    </xf>
    <xf numFmtId="0" fontId="27" fillId="8" borderId="32" xfId="0" applyFont="1" applyFill="1" applyBorder="1" applyAlignment="1" applyProtection="1">
      <alignment horizontal="justify" vertical="center" wrapText="1"/>
      <protection hidden="1"/>
    </xf>
    <xf numFmtId="0" fontId="27" fillId="8" borderId="2" xfId="0" applyFont="1" applyFill="1" applyBorder="1" applyAlignment="1" applyProtection="1">
      <alignment horizontal="justify" vertical="center" wrapText="1"/>
      <protection hidden="1"/>
    </xf>
    <xf numFmtId="0" fontId="27" fillId="8" borderId="0" xfId="0" applyFont="1" applyFill="1" applyAlignment="1" applyProtection="1">
      <alignment horizontal="justify" vertical="center" wrapText="1"/>
      <protection hidden="1"/>
    </xf>
    <xf numFmtId="0" fontId="27" fillId="8" borderId="1" xfId="0" applyFont="1" applyFill="1" applyBorder="1" applyAlignment="1" applyProtection="1">
      <alignment horizontal="justify" vertical="center" wrapText="1"/>
      <protection hidden="1"/>
    </xf>
    <xf numFmtId="0" fontId="27" fillId="8" borderId="10" xfId="0" applyFont="1" applyFill="1" applyBorder="1" applyAlignment="1" applyProtection="1">
      <alignment horizontal="justify" vertical="center" wrapText="1"/>
      <protection hidden="1"/>
    </xf>
    <xf numFmtId="0" fontId="27" fillId="8" borderId="6" xfId="0" applyFont="1" applyFill="1" applyBorder="1" applyAlignment="1" applyProtection="1">
      <alignment horizontal="justify" vertical="center" wrapText="1"/>
      <protection hidden="1"/>
    </xf>
    <xf numFmtId="0" fontId="27" fillId="8" borderId="31" xfId="0" applyFont="1" applyFill="1" applyBorder="1" applyAlignment="1" applyProtection="1">
      <alignment horizontal="justify" vertical="center" wrapText="1"/>
      <protection hidden="1"/>
    </xf>
    <xf numFmtId="0" fontId="9" fillId="0" borderId="34" xfId="0" applyFont="1" applyFill="1" applyBorder="1" applyAlignment="1" applyProtection="1">
      <alignment horizontal="center" vertical="center" wrapText="1"/>
      <protection hidden="1"/>
    </xf>
    <xf numFmtId="0" fontId="9" fillId="0" borderId="39" xfId="0" applyFont="1" applyFill="1" applyBorder="1" applyAlignment="1" applyProtection="1">
      <alignment horizontal="center" vertical="center" wrapText="1"/>
      <protection hidden="1"/>
    </xf>
    <xf numFmtId="0" fontId="10" fillId="0" borderId="22" xfId="0" applyFont="1" applyFill="1" applyBorder="1" applyAlignment="1" applyProtection="1">
      <alignment horizontal="left" vertical="center" wrapText="1"/>
      <protection hidden="1"/>
    </xf>
    <xf numFmtId="0" fontId="7" fillId="0" borderId="22" xfId="0" applyFont="1" applyFill="1" applyBorder="1" applyAlignment="1" applyProtection="1">
      <alignment vertical="center" wrapText="1"/>
      <protection hidden="1"/>
    </xf>
    <xf numFmtId="0" fontId="7" fillId="0" borderId="32" xfId="0" applyFont="1" applyFill="1" applyBorder="1" applyAlignment="1" applyProtection="1">
      <alignment vertical="center" wrapText="1"/>
      <protection hidden="1"/>
    </xf>
    <xf numFmtId="0" fontId="7" fillId="0" borderId="6" xfId="0" applyFont="1" applyFill="1" applyBorder="1" applyAlignment="1" applyProtection="1">
      <alignment vertical="center" wrapText="1"/>
      <protection hidden="1"/>
    </xf>
    <xf numFmtId="0" fontId="7" fillId="0" borderId="31" xfId="0" applyFont="1" applyFill="1" applyBorder="1" applyAlignment="1" applyProtection="1">
      <alignment vertical="center" wrapText="1"/>
      <protection hidden="1"/>
    </xf>
    <xf numFmtId="0" fontId="10" fillId="0" borderId="22" xfId="0" applyFont="1" applyFill="1" applyBorder="1" applyAlignment="1" applyProtection="1">
      <alignment horizontal="center" vertical="center" textRotation="90" wrapText="1"/>
      <protection hidden="1"/>
    </xf>
    <xf numFmtId="0" fontId="10" fillId="0" borderId="32" xfId="0" applyFont="1" applyFill="1" applyBorder="1" applyAlignment="1" applyProtection="1">
      <alignment horizontal="center" vertical="center" textRotation="90" wrapText="1"/>
      <protection hidden="1"/>
    </xf>
    <xf numFmtId="0" fontId="10" fillId="0" borderId="10" xfId="0" applyFont="1" applyFill="1" applyBorder="1" applyAlignment="1" applyProtection="1">
      <alignment horizontal="center" vertical="center" textRotation="90" wrapText="1"/>
      <protection hidden="1"/>
    </xf>
    <xf numFmtId="0" fontId="10" fillId="0" borderId="31" xfId="0" applyFont="1" applyFill="1" applyBorder="1" applyAlignment="1" applyProtection="1">
      <alignment horizontal="center" vertical="center" textRotation="90" wrapText="1"/>
      <protection hidden="1"/>
    </xf>
    <xf numFmtId="0" fontId="10" fillId="0" borderId="34" xfId="0" applyFont="1" applyFill="1" applyBorder="1" applyAlignment="1" applyProtection="1">
      <alignment horizontal="center" vertical="center"/>
      <protection hidden="1"/>
    </xf>
    <xf numFmtId="0" fontId="10" fillId="0" borderId="38" xfId="0" applyFont="1" applyFill="1" applyBorder="1" applyAlignment="1" applyProtection="1">
      <alignment horizontal="center" vertical="center"/>
      <protection hidden="1"/>
    </xf>
    <xf numFmtId="0" fontId="7" fillId="0" borderId="39" xfId="0" applyFont="1" applyFill="1" applyBorder="1" applyAlignment="1" applyProtection="1">
      <alignment horizontal="center" vertical="center"/>
      <protection hidden="1"/>
    </xf>
    <xf numFmtId="14" fontId="9" fillId="0" borderId="23" xfId="0" applyNumberFormat="1" applyFont="1" applyBorder="1" applyAlignment="1" applyProtection="1">
      <alignment horizontal="center" vertical="center" shrinkToFit="1"/>
      <protection hidden="1"/>
    </xf>
    <xf numFmtId="14" fontId="9" fillId="0" borderId="44" xfId="0" applyNumberFormat="1" applyFont="1" applyBorder="1" applyAlignment="1" applyProtection="1">
      <alignment horizontal="center" vertical="center" shrinkToFit="1"/>
      <protection hidden="1"/>
    </xf>
    <xf numFmtId="166" fontId="11" fillId="0" borderId="30" xfId="0" applyNumberFormat="1" applyFont="1" applyBorder="1" applyAlignment="1" applyProtection="1">
      <alignment horizontal="center" vertical="center" textRotation="90"/>
      <protection hidden="1"/>
    </xf>
    <xf numFmtId="166" fontId="11" fillId="0" borderId="23" xfId="0" applyNumberFormat="1" applyFont="1" applyBorder="1" applyAlignment="1" applyProtection="1">
      <alignment horizontal="center" vertical="center" textRotation="90"/>
      <protection hidden="1"/>
    </xf>
    <xf numFmtId="0" fontId="10" fillId="0" borderId="38" xfId="0" applyFont="1" applyFill="1" applyBorder="1" applyAlignment="1" applyProtection="1">
      <alignment vertical="center"/>
      <protection locked="0"/>
    </xf>
    <xf numFmtId="0" fontId="10" fillId="0" borderId="39" xfId="0" applyFont="1" applyFill="1" applyBorder="1" applyAlignment="1" applyProtection="1">
      <alignment vertical="center"/>
      <protection locked="0"/>
    </xf>
    <xf numFmtId="0" fontId="1" fillId="0" borderId="56" xfId="3" applyFont="1" applyBorder="1" applyAlignment="1">
      <alignment horizontal="justify" vertical="center" wrapText="1"/>
    </xf>
    <xf numFmtId="0" fontId="0" fillId="0" borderId="57" xfId="0" applyBorder="1" applyAlignment="1">
      <alignment horizontal="justify" vertical="center" wrapText="1"/>
    </xf>
    <xf numFmtId="0" fontId="31" fillId="0" borderId="55" xfId="0" applyFont="1" applyBorder="1" applyAlignment="1">
      <alignment horizontal="justify" vertical="center" wrapText="1"/>
    </xf>
    <xf numFmtId="0" fontId="31" fillId="0" borderId="57" xfId="0" applyFont="1" applyBorder="1" applyAlignment="1">
      <alignment wrapText="1"/>
    </xf>
    <xf numFmtId="0" fontId="31" fillId="0" borderId="58" xfId="0" applyFont="1" applyBorder="1" applyAlignment="1">
      <alignment wrapText="1"/>
    </xf>
    <xf numFmtId="0" fontId="7"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10" fillId="0" borderId="34" xfId="0" applyNumberFormat="1" applyFont="1" applyFill="1" applyBorder="1" applyAlignment="1" applyProtection="1">
      <alignment horizontal="center" vertical="center"/>
      <protection hidden="1"/>
    </xf>
    <xf numFmtId="168" fontId="0" fillId="0" borderId="39" xfId="0" applyNumberFormat="1" applyFill="1" applyBorder="1" applyAlignment="1" applyProtection="1">
      <alignment horizontal="center" vertical="center"/>
      <protection hidden="1"/>
    </xf>
    <xf numFmtId="0" fontId="10" fillId="0" borderId="34" xfId="0" applyFont="1" applyFill="1" applyBorder="1" applyAlignment="1" applyProtection="1">
      <alignment vertical="center"/>
      <protection hidden="1"/>
    </xf>
    <xf numFmtId="0" fontId="0" fillId="0" borderId="38" xfId="0" applyFill="1" applyBorder="1" applyAlignment="1" applyProtection="1">
      <alignment vertical="center"/>
      <protection hidden="1"/>
    </xf>
    <xf numFmtId="0" fontId="0" fillId="0" borderId="39" xfId="0" applyFill="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10" fillId="0" borderId="34"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vertical="center"/>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0" fontId="0" fillId="0" borderId="22" xfId="0" applyBorder="1" applyAlignment="1" applyProtection="1">
      <alignment vertical="center" shrinkToFi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20" fillId="0" borderId="30" xfId="0" applyFont="1" applyBorder="1" applyAlignment="1" applyProtection="1">
      <alignment horizontal="center" vertical="center" wrapText="1"/>
      <protection hidden="1"/>
    </xf>
    <xf numFmtId="166" fontId="11" fillId="0" borderId="44" xfId="0" applyNumberFormat="1" applyFont="1" applyBorder="1" applyAlignment="1" applyProtection="1">
      <alignment horizontal="center" vertical="center" textRotation="90" shrinkToFit="1"/>
      <protection hidden="1"/>
    </xf>
    <xf numFmtId="166" fontId="11" fillId="0" borderId="30" xfId="0" applyNumberFormat="1" applyFont="1" applyBorder="1" applyAlignment="1" applyProtection="1">
      <alignment horizontal="center" vertical="center" textRotation="90" shrinkToFit="1"/>
      <protection hidden="1"/>
    </xf>
    <xf numFmtId="166" fontId="11" fillId="0" borderId="44" xfId="0" applyNumberFormat="1" applyFont="1" applyBorder="1" applyAlignment="1">
      <alignment horizontal="center" vertical="center" textRotation="90" shrinkToFit="1"/>
    </xf>
    <xf numFmtId="166" fontId="11" fillId="0" borderId="30" xfId="0" applyNumberFormat="1" applyFont="1" applyBorder="1" applyAlignment="1">
      <alignment horizontal="center" vertical="center" textRotation="90" shrinkToFit="1"/>
    </xf>
    <xf numFmtId="14" fontId="9" fillId="0" borderId="23" xfId="0" applyNumberFormat="1" applyFont="1" applyBorder="1" applyAlignment="1">
      <alignment horizontal="center" vertical="center" shrinkToFit="1"/>
    </xf>
    <xf numFmtId="14" fontId="9" fillId="0" borderId="44" xfId="0" applyNumberFormat="1" applyFont="1" applyBorder="1" applyAlignment="1">
      <alignment horizontal="center" vertical="center" shrinkToFit="1"/>
    </xf>
    <xf numFmtId="166" fontId="11" fillId="0" borderId="44" xfId="0" applyNumberFormat="1" applyFont="1" applyBorder="1" applyAlignment="1" applyProtection="1">
      <alignment horizontal="center" textRotation="90" shrinkToFit="1"/>
      <protection hidden="1"/>
    </xf>
    <xf numFmtId="166" fontId="11" fillId="0" borderId="30" xfId="0" applyNumberFormat="1" applyFont="1" applyBorder="1" applyAlignment="1" applyProtection="1">
      <alignment horizontal="center" textRotation="90" shrinkToFit="1"/>
      <protection hidden="1"/>
    </xf>
    <xf numFmtId="166" fontId="18" fillId="0" borderId="44" xfId="0" applyNumberFormat="1" applyFont="1" applyBorder="1" applyAlignment="1">
      <alignment horizontal="center" vertical="center" textRotation="90"/>
    </xf>
    <xf numFmtId="0" fontId="18" fillId="0" borderId="44" xfId="0" applyFont="1" applyBorder="1" applyAlignment="1">
      <alignment horizontal="center" vertical="center" textRotation="90"/>
    </xf>
    <xf numFmtId="0" fontId="18" fillId="0" borderId="30" xfId="0" applyFont="1" applyBorder="1" applyAlignment="1">
      <alignment horizontal="center" vertical="center" textRotation="90"/>
    </xf>
    <xf numFmtId="0" fontId="10"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10" fillId="0" borderId="21" xfId="0" applyNumberFormat="1" applyFont="1" applyBorder="1" applyAlignment="1">
      <alignment horizontal="center" vertical="center" textRotation="90"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10" fillId="0" borderId="34"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166" fontId="11" fillId="0" borderId="44" xfId="0" applyNumberFormat="1" applyFont="1" applyBorder="1" applyAlignment="1">
      <alignment horizontal="center" textRotation="90" shrinkToFit="1"/>
    </xf>
    <xf numFmtId="166" fontId="11" fillId="0" borderId="30" xfId="0" applyNumberFormat="1" applyFont="1" applyBorder="1" applyAlignment="1">
      <alignment horizontal="center" textRotation="90" shrinkToFit="1"/>
    </xf>
    <xf numFmtId="166" fontId="11" fillId="0" borderId="44" xfId="0" applyNumberFormat="1" applyFont="1" applyBorder="1" applyAlignment="1">
      <alignment horizontal="center" vertical="center" textRotation="90"/>
    </xf>
    <xf numFmtId="166" fontId="11" fillId="0" borderId="30" xfId="0" applyNumberFormat="1" applyFont="1" applyBorder="1" applyAlignment="1">
      <alignment horizontal="center" vertical="center" textRotation="90"/>
    </xf>
    <xf numFmtId="0" fontId="0" fillId="0" borderId="44" xfId="0" applyBorder="1" applyAlignment="1">
      <alignment shrinkToFit="1"/>
    </xf>
    <xf numFmtId="0" fontId="19" fillId="0" borderId="23" xfId="0" applyFont="1" applyBorder="1" applyAlignment="1">
      <alignment horizontal="center" vertical="center" wrapText="1"/>
    </xf>
    <xf numFmtId="0" fontId="20" fillId="0" borderId="30" xfId="0" applyFont="1" applyBorder="1" applyAlignment="1">
      <alignment horizontal="center" vertical="center" wrapText="1"/>
    </xf>
    <xf numFmtId="0" fontId="10" fillId="0" borderId="34" xfId="0" applyFont="1" applyBorder="1" applyAlignment="1">
      <alignment horizontal="center" vertical="center"/>
    </xf>
    <xf numFmtId="0" fontId="10" fillId="0" borderId="38" xfId="0" applyFont="1" applyBorder="1" applyAlignment="1">
      <alignment horizontal="center" vertical="center"/>
    </xf>
    <xf numFmtId="0" fontId="7" fillId="0" borderId="39" xfId="0" applyFont="1" applyBorder="1" applyAlignment="1">
      <alignment horizontal="center" vertical="center"/>
    </xf>
    <xf numFmtId="0" fontId="10" fillId="0" borderId="23" xfId="0" applyFont="1" applyBorder="1" applyAlignment="1">
      <alignment horizontal="center" vertical="center" wrapText="1"/>
    </xf>
    <xf numFmtId="0" fontId="0" fillId="0" borderId="30" xfId="0" applyBorder="1" applyAlignment="1">
      <alignment horizontal="center" vertical="center" wrapText="1"/>
    </xf>
    <xf numFmtId="0" fontId="17" fillId="0" borderId="23" xfId="0" applyFont="1" applyFill="1" applyBorder="1" applyAlignment="1">
      <alignment horizontal="center" vertical="center" wrapText="1"/>
    </xf>
    <xf numFmtId="0" fontId="10" fillId="0" borderId="30" xfId="0" applyFont="1" applyBorder="1" applyAlignment="1">
      <alignment horizontal="center" vertical="center" wrapText="1"/>
    </xf>
    <xf numFmtId="0" fontId="10" fillId="0" borderId="22"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31" xfId="0" applyFont="1" applyBorder="1" applyAlignment="1">
      <alignment horizontal="center" vertical="center" textRotation="90" wrapText="1"/>
    </xf>
    <xf numFmtId="0" fontId="9" fillId="0" borderId="34" xfId="0" applyFont="1" applyBorder="1" applyAlignment="1">
      <alignment horizontal="center" vertical="center" wrapText="1"/>
    </xf>
    <xf numFmtId="0" fontId="9" fillId="0" borderId="39" xfId="0" applyFont="1" applyBorder="1" applyAlignment="1">
      <alignment horizontal="center" vertical="center" wrapText="1"/>
    </xf>
    <xf numFmtId="0" fontId="10" fillId="0" borderId="39" xfId="0" applyFont="1" applyBorder="1" applyAlignment="1">
      <alignment horizontal="center" vertical="center"/>
    </xf>
    <xf numFmtId="0" fontId="10" fillId="0" borderId="21" xfId="0" applyFont="1" applyBorder="1" applyAlignment="1">
      <alignment horizontal="center" vertical="center" wrapText="1"/>
    </xf>
    <xf numFmtId="0" fontId="10" fillId="0" borderId="21" xfId="0" applyFont="1" applyBorder="1" applyAlignment="1">
      <alignment horizontal="right" vertical="center" shrinkToFit="1"/>
    </xf>
    <xf numFmtId="0" fontId="0" fillId="0" borderId="22" xfId="0" applyBorder="1" applyAlignment="1">
      <alignment vertical="center" shrinkToFit="1"/>
    </xf>
    <xf numFmtId="0" fontId="10"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17" fillId="0" borderId="22" xfId="0" applyFont="1" applyBorder="1" applyAlignment="1">
      <alignment horizontal="left" vertical="center" wrapText="1"/>
    </xf>
    <xf numFmtId="0" fontId="4" fillId="0" borderId="22" xfId="0" applyFont="1" applyBorder="1" applyAlignment="1">
      <alignment vertical="center" wrapText="1"/>
    </xf>
    <xf numFmtId="0" fontId="4" fillId="0" borderId="32" xfId="0" applyFont="1" applyBorder="1" applyAlignment="1">
      <alignment vertical="center" wrapText="1"/>
    </xf>
    <xf numFmtId="0" fontId="4" fillId="0" borderId="6" xfId="0" applyFont="1" applyBorder="1" applyAlignment="1">
      <alignment vertical="center" wrapText="1"/>
    </xf>
    <xf numFmtId="0" fontId="4" fillId="0" borderId="31" xfId="0" applyFont="1" applyBorder="1" applyAlignment="1">
      <alignment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6" xfId="0" applyFont="1" applyBorder="1" applyAlignment="1">
      <alignment vertical="center" wrapText="1"/>
    </xf>
    <xf numFmtId="0" fontId="5" fillId="0" borderId="31" xfId="0" applyFont="1" applyBorder="1" applyAlignment="1">
      <alignment vertical="center" wrapText="1"/>
    </xf>
    <xf numFmtId="0" fontId="9" fillId="0" borderId="23" xfId="0" applyFont="1" applyBorder="1" applyAlignment="1">
      <alignment vertical="top" wrapText="1"/>
    </xf>
    <xf numFmtId="0" fontId="9" fillId="0" borderId="30" xfId="0" applyFont="1" applyBorder="1" applyAlignment="1">
      <alignment vertical="top" wrapText="1"/>
    </xf>
    <xf numFmtId="14" fontId="7" fillId="0" borderId="21" xfId="0" applyNumberFormat="1" applyFont="1" applyBorder="1" applyAlignment="1">
      <alignment horizontal="left" vertical="center" wrapText="1"/>
    </xf>
    <xf numFmtId="0" fontId="7" fillId="0" borderId="22" xfId="0" applyFont="1" applyBorder="1"/>
    <xf numFmtId="0" fontId="7" fillId="0" borderId="32" xfId="0" applyFont="1" applyBorder="1"/>
    <xf numFmtId="0" fontId="7" fillId="0" borderId="10" xfId="0" applyFont="1" applyBorder="1"/>
    <xf numFmtId="0" fontId="7" fillId="0" borderId="6" xfId="0" applyFont="1" applyBorder="1"/>
    <xf numFmtId="0" fontId="7" fillId="0" borderId="31" xfId="0" applyFont="1" applyBorder="1"/>
    <xf numFmtId="0" fontId="7" fillId="0" borderId="38" xfId="0" applyFont="1" applyBorder="1" applyAlignment="1">
      <alignment vertical="center" wrapText="1"/>
    </xf>
    <xf numFmtId="0" fontId="0" fillId="0" borderId="39" xfId="0" applyBorder="1" applyAlignment="1">
      <alignment wrapText="1"/>
    </xf>
    <xf numFmtId="14" fontId="7" fillId="0" borderId="2" xfId="0" applyNumberFormat="1" applyFont="1" applyBorder="1" applyAlignment="1">
      <alignment horizontal="left" vertical="center" wrapText="1"/>
    </xf>
    <xf numFmtId="0" fontId="7" fillId="0" borderId="0" xfId="0" applyFont="1" applyBorder="1" applyAlignment="1">
      <alignment horizontal="left" vertical="center" wrapText="1"/>
    </xf>
    <xf numFmtId="0" fontId="7" fillId="0" borderId="1" xfId="0" applyFont="1" applyBorder="1" applyAlignment="1">
      <alignment horizontal="left" vertical="center" wrapText="1"/>
    </xf>
    <xf numFmtId="0" fontId="7" fillId="0" borderId="22" xfId="0" applyFont="1" applyBorder="1" applyAlignment="1">
      <alignment horizontal="left" vertical="center" wrapText="1"/>
    </xf>
    <xf numFmtId="0" fontId="7" fillId="0" borderId="32" xfId="0" applyFont="1" applyBorder="1" applyAlignment="1">
      <alignment horizontal="left" vertical="center" wrapText="1"/>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7" fillId="0" borderId="23" xfId="0" applyFont="1" applyBorder="1" applyAlignment="1">
      <alignment vertical="top" wrapText="1"/>
    </xf>
    <xf numFmtId="0" fontId="7" fillId="0" borderId="30" xfId="0" applyFont="1" applyBorder="1" applyAlignment="1">
      <alignment vertical="top" wrapText="1"/>
    </xf>
    <xf numFmtId="0" fontId="7" fillId="0" borderId="32" xfId="0" applyFont="1" applyBorder="1" applyAlignment="1">
      <alignment vertical="top" wrapText="1"/>
    </xf>
    <xf numFmtId="0" fontId="7" fillId="0" borderId="31" xfId="0" applyFont="1" applyBorder="1" applyAlignment="1">
      <alignment vertical="top" wrapText="1"/>
    </xf>
    <xf numFmtId="0" fontId="0" fillId="0" borderId="39" xfId="0" applyBorder="1" applyAlignment="1"/>
    <xf numFmtId="0" fontId="12" fillId="0" borderId="44" xfId="0" applyFont="1" applyBorder="1" applyAlignment="1">
      <alignment horizontal="center" vertical="center" textRotation="90"/>
    </xf>
    <xf numFmtId="0" fontId="12" fillId="0" borderId="30" xfId="0" applyFont="1" applyBorder="1" applyAlignment="1">
      <alignment horizontal="center" vertical="center" textRotation="90"/>
    </xf>
    <xf numFmtId="14" fontId="10" fillId="0" borderId="23" xfId="0" applyNumberFormat="1" applyFont="1" applyBorder="1" applyAlignment="1">
      <alignment horizontal="center" vertical="center" textRotation="90" wrapText="1"/>
    </xf>
    <xf numFmtId="0" fontId="7" fillId="0" borderId="44" xfId="0" applyFont="1" applyBorder="1" applyAlignment="1">
      <alignment horizontal="center" vertical="center" textRotation="90" wrapText="1"/>
    </xf>
    <xf numFmtId="0" fontId="7" fillId="0" borderId="30" xfId="0" applyFont="1" applyBorder="1" applyAlignment="1">
      <alignment horizontal="center" vertical="center" textRotation="90" wrapText="1"/>
    </xf>
  </cellXfs>
  <cellStyles count="4">
    <cellStyle name="Migliaia" xfId="2" builtinId="3"/>
    <cellStyle name="Normale" xfId="0" builtinId="0"/>
    <cellStyle name="Normale 2" xfId="3" xr:uid="{3BCCBE57-49A4-4E77-A065-57F0E45D4543}"/>
    <cellStyle name="Normale_S7" xfId="1" xr:uid="{00000000-0005-0000-0000-000001000000}"/>
  </cellStyles>
  <dxfs count="5857">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bgColor theme="0"/>
        </patternFill>
      </fill>
    </dxf>
    <dxf>
      <font>
        <color theme="0"/>
      </font>
      <border>
        <left/>
        <right/>
        <top/>
        <bottom/>
        <vertical/>
        <horizontal/>
      </border>
    </dxf>
    <dxf>
      <font>
        <color theme="0"/>
      </font>
      <fill>
        <patternFill patternType="none">
          <bgColor auto="1"/>
        </patternFill>
      </fill>
      <border>
        <left/>
        <right/>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dimension ref="A18:I22"/>
  <sheetViews>
    <sheetView showGridLines="0" showRowColHeaders="0" zoomScaleNormal="100" workbookViewId="0">
      <selection activeCell="I40" sqref="I40"/>
    </sheetView>
  </sheetViews>
  <sheetFormatPr defaultColWidth="9.140625" defaultRowHeight="12.75" x14ac:dyDescent="0.2"/>
  <cols>
    <col min="1" max="16384" width="9.140625" style="104"/>
  </cols>
  <sheetData>
    <row r="18" spans="1:9" ht="32.25" x14ac:dyDescent="0.2">
      <c r="A18" s="342" t="s">
        <v>142</v>
      </c>
      <c r="B18" s="343"/>
      <c r="C18" s="343"/>
      <c r="D18" s="343"/>
      <c r="E18" s="343"/>
      <c r="F18" s="343"/>
      <c r="G18" s="343"/>
      <c r="H18" s="343"/>
      <c r="I18" s="343"/>
    </row>
    <row r="19" spans="1:9" ht="32.25" x14ac:dyDescent="0.4">
      <c r="B19" s="105"/>
    </row>
    <row r="20" spans="1:9" ht="44.25" x14ac:dyDescent="0.2">
      <c r="A20" s="344" t="s">
        <v>34</v>
      </c>
      <c r="B20" s="344"/>
      <c r="C20" s="344"/>
      <c r="D20" s="344"/>
      <c r="E20" s="344"/>
      <c r="F20" s="344"/>
      <c r="G20" s="344"/>
      <c r="H20" s="344"/>
      <c r="I20" s="344"/>
    </row>
    <row r="21" spans="1:9" ht="27" x14ac:dyDescent="0.2">
      <c r="A21" s="345" t="s">
        <v>222</v>
      </c>
      <c r="B21" s="345"/>
      <c r="C21" s="345"/>
      <c r="D21" s="345"/>
      <c r="E21" s="345"/>
      <c r="F21" s="345"/>
      <c r="G21" s="345"/>
      <c r="H21" s="345"/>
      <c r="I21" s="345"/>
    </row>
    <row r="22" spans="1:9" x14ac:dyDescent="0.2">
      <c r="E22" s="106" t="s">
        <v>254</v>
      </c>
    </row>
  </sheetData>
  <mergeCells count="3">
    <mergeCell ref="A18:I18"/>
    <mergeCell ref="A20:I20"/>
    <mergeCell ref="A21:I21"/>
  </mergeCells>
  <phoneticPr fontId="3"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01C6-5089-405D-A7AA-5C2EBA45CD6E}">
  <sheetPr codeName="Foglio11">
    <pageSetUpPr fitToPage="1"/>
  </sheetPr>
  <dimension ref="A1:W843"/>
  <sheetViews>
    <sheetView showGridLines="0" zoomScaleNormal="100" workbookViewId="0">
      <pane ySplit="4" topLeftCell="A5" activePane="bottomLeft" state="frozenSplit"/>
      <selection pane="bottomLeft" activeCell="J20" sqref="J20"/>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23" width="16.85546875" style="104" customWidth="1"/>
    <col min="24" max="16384" width="9.140625" style="104"/>
  </cols>
  <sheetData>
    <row r="1" spans="1:23" ht="16.5" customHeight="1" x14ac:dyDescent="0.2">
      <c r="C1" s="392">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84">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70">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71"/>
      <c r="G1" s="271"/>
      <c r="H1" s="271"/>
      <c r="I1" s="271"/>
      <c r="J1" s="271"/>
      <c r="K1" s="271"/>
      <c r="L1" s="271"/>
      <c r="M1" s="271"/>
      <c r="N1" s="272"/>
      <c r="O1" s="167"/>
      <c r="P1" s="394" t="s">
        <v>149</v>
      </c>
      <c r="Q1" s="485"/>
      <c r="R1" s="486"/>
      <c r="S1" s="168" t="s">
        <v>161</v>
      </c>
      <c r="T1" s="168" t="s">
        <v>182</v>
      </c>
      <c r="U1" s="168" t="s">
        <v>182</v>
      </c>
      <c r="V1" s="168" t="s">
        <v>182</v>
      </c>
    </row>
    <row r="2" spans="1:23" ht="12" customHeight="1" x14ac:dyDescent="0.2">
      <c r="C2" s="169">
        <v>1</v>
      </c>
      <c r="D2" s="170"/>
      <c r="E2" s="170"/>
      <c r="F2" s="273"/>
      <c r="G2" s="273"/>
      <c r="H2" s="273"/>
      <c r="I2" s="273"/>
      <c r="J2" s="273"/>
      <c r="K2" s="273"/>
      <c r="L2" s="273"/>
      <c r="M2" s="273"/>
      <c r="N2" s="274"/>
      <c r="O2" s="171"/>
      <c r="P2" s="487"/>
      <c r="Q2" s="488"/>
      <c r="R2" s="489"/>
      <c r="S2" s="172" t="s">
        <v>162</v>
      </c>
      <c r="T2" s="172" t="s">
        <v>183</v>
      </c>
      <c r="U2" s="172" t="s">
        <v>183</v>
      </c>
      <c r="V2" s="172" t="s">
        <v>183</v>
      </c>
    </row>
    <row r="3" spans="1:23" ht="12.75" customHeight="1" x14ac:dyDescent="0.2">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2">
      <c r="C4" s="175" t="s">
        <v>20</v>
      </c>
      <c r="D4" s="175" t="s">
        <v>21</v>
      </c>
      <c r="E4" s="404"/>
      <c r="F4" s="405"/>
      <c r="G4" s="214" t="s">
        <v>17</v>
      </c>
      <c r="H4" s="214" t="s">
        <v>154</v>
      </c>
      <c r="I4" s="214" t="s">
        <v>0</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2">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160</v>
      </c>
      <c r="R5" s="181"/>
      <c r="S5" s="181"/>
      <c r="T5" s="181"/>
      <c r="U5" s="181"/>
      <c r="V5" s="181"/>
    </row>
    <row r="6" spans="1:23" s="47" customFormat="1" ht="12.75" customHeight="1" x14ac:dyDescent="0.2">
      <c r="A6" s="104">
        <f>IF(Foglio2!$J$7=1,TRUNC(Base!V6,0),TRUNC(Base!U6,0))</f>
        <v>0</v>
      </c>
      <c r="B6" s="245">
        <f>C8</f>
        <v>32994</v>
      </c>
      <c r="C6" s="496">
        <v>32994</v>
      </c>
      <c r="D6" s="496">
        <v>33177</v>
      </c>
      <c r="E6" s="42" t="s">
        <v>3</v>
      </c>
      <c r="F6" s="43">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48">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48">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48">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48">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48">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48">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49">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50">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51">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52">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52">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52">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52">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52">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52">
        <f t="shared" ref="U6" si="0">(P6)/12*0.8</f>
        <v>0</v>
      </c>
      <c r="V6" s="252">
        <f t="shared" ref="V6" si="1">(P6+R6)/12*0.8</f>
        <v>0</v>
      </c>
      <c r="W6" s="253" t="str">
        <f t="shared" ref="W6" si="2">"Fascia Da "&amp;F6&amp;" a "&amp;F7&amp;" Decorrenza "&amp;DAY(C6)&amp;"/"&amp;MONTH(C6)&amp;"/"&amp;YEAR(C6)</f>
        <v>Fascia Da 0 a 0 Decorrenza 1/5/1990</v>
      </c>
    </row>
    <row r="7" spans="1:23" s="47" customFormat="1" ht="8.25" customHeight="1" x14ac:dyDescent="0.2">
      <c r="A7" s="104"/>
      <c r="B7" s="245">
        <f>B6+1</f>
        <v>32995</v>
      </c>
      <c r="C7" s="497"/>
      <c r="D7" s="497"/>
      <c r="E7" s="48" t="s">
        <v>4</v>
      </c>
      <c r="F7" s="49">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67">
        <f t="shared" ref="G7:S7" si="3">G6*1936.27</f>
        <v>0</v>
      </c>
      <c r="H7" s="267">
        <f t="shared" si="3"/>
        <v>0</v>
      </c>
      <c r="I7" s="267">
        <f t="shared" si="3"/>
        <v>0</v>
      </c>
      <c r="J7" s="267">
        <f t="shared" si="3"/>
        <v>0</v>
      </c>
      <c r="K7" s="267">
        <f t="shared" si="3"/>
        <v>0</v>
      </c>
      <c r="L7" s="266">
        <f t="shared" si="3"/>
        <v>0</v>
      </c>
      <c r="M7" s="267">
        <f t="shared" si="3"/>
        <v>0</v>
      </c>
      <c r="N7" s="182">
        <f t="shared" si="3"/>
        <v>0</v>
      </c>
      <c r="O7" s="183">
        <f t="shared" si="3"/>
        <v>0</v>
      </c>
      <c r="P7" s="184">
        <f t="shared" si="3"/>
        <v>0</v>
      </c>
      <c r="Q7" s="184">
        <f t="shared" si="3"/>
        <v>0</v>
      </c>
      <c r="R7" s="184">
        <f t="shared" si="3"/>
        <v>0</v>
      </c>
      <c r="S7" s="184">
        <f t="shared" si="3"/>
        <v>0</v>
      </c>
      <c r="T7" s="184">
        <f t="shared" ref="T7" si="4">T6*1936.27</f>
        <v>0</v>
      </c>
      <c r="U7" s="184">
        <f t="shared" ref="U7:V7" si="5">U6*1936.27</f>
        <v>0</v>
      </c>
      <c r="V7" s="184">
        <f t="shared" si="5"/>
        <v>0</v>
      </c>
      <c r="W7" s="104"/>
    </row>
    <row r="8" spans="1:23" s="47" customFormat="1" ht="12.75" customHeight="1" x14ac:dyDescent="0.2">
      <c r="A8" s="104">
        <f>IF(Foglio2!$J$7=1,TRUNC(Base!V8,0),TRUNC(Base!U8,0))</f>
        <v>0</v>
      </c>
      <c r="B8" s="245">
        <f t="shared" ref="B8:B47" si="6">B7+1</f>
        <v>32996</v>
      </c>
      <c r="C8" s="500">
        <v>32994</v>
      </c>
      <c r="D8" s="500">
        <v>33177</v>
      </c>
      <c r="E8" s="53" t="s">
        <v>3</v>
      </c>
      <c r="F8" s="54">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48">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48">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48">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48">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48">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48">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49">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50">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51">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52">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52">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52">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52">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52">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52">
        <f t="shared" ref="U8" si="7">(P8)/12*0.8</f>
        <v>0</v>
      </c>
      <c r="V8" s="252">
        <f t="shared" ref="V8" si="8">(P8+R8)/12*0.8</f>
        <v>0</v>
      </c>
      <c r="W8" s="253" t="str">
        <f t="shared" ref="W8" si="9">"Fascia Da "&amp;F8&amp;" a "&amp;F9&amp;" Decorrenza "&amp;DAY(C8)&amp;"/"&amp;MONTH(C8)&amp;"/"&amp;YEAR(C8)</f>
        <v>Fascia Da 0 a 0 Decorrenza 1/5/1990</v>
      </c>
    </row>
    <row r="9" spans="1:23" s="47" customFormat="1" ht="8.25" customHeight="1" x14ac:dyDescent="0.2">
      <c r="A9" s="104"/>
      <c r="B9" s="245">
        <f t="shared" si="6"/>
        <v>32997</v>
      </c>
      <c r="C9" s="500"/>
      <c r="D9" s="500"/>
      <c r="E9" s="48" t="s">
        <v>4</v>
      </c>
      <c r="F9" s="49">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67">
        <f t="shared" ref="G9" si="10">G8*1936.27</f>
        <v>0</v>
      </c>
      <c r="H9" s="267">
        <f t="shared" ref="H9" si="11">H8*1936.27</f>
        <v>0</v>
      </c>
      <c r="I9" s="267">
        <f t="shared" ref="I9" si="12">I8*1936.27</f>
        <v>0</v>
      </c>
      <c r="J9" s="267">
        <f t="shared" ref="J9" si="13">J8*1936.27</f>
        <v>0</v>
      </c>
      <c r="K9" s="267">
        <f t="shared" ref="K9" si="14">K8*1936.27</f>
        <v>0</v>
      </c>
      <c r="L9" s="266">
        <f t="shared" ref="L9" si="15">L8*1936.27</f>
        <v>0</v>
      </c>
      <c r="M9" s="267">
        <f t="shared" ref="M9" si="16">M8*1936.27</f>
        <v>0</v>
      </c>
      <c r="N9" s="182">
        <f t="shared" ref="N9" si="17">N8*1936.27</f>
        <v>0</v>
      </c>
      <c r="O9" s="183">
        <f t="shared" ref="O9" si="18">O8*1936.27</f>
        <v>0</v>
      </c>
      <c r="P9" s="184">
        <f t="shared" ref="P9" si="19">P8*1936.27</f>
        <v>0</v>
      </c>
      <c r="Q9" s="184">
        <f t="shared" ref="Q9" si="20">Q8*1936.27</f>
        <v>0</v>
      </c>
      <c r="R9" s="184">
        <f t="shared" ref="R9" si="21">R8*1936.27</f>
        <v>0</v>
      </c>
      <c r="S9" s="184">
        <f t="shared" ref="S9:T9" si="22">S8*1936.27</f>
        <v>0</v>
      </c>
      <c r="T9" s="184">
        <f t="shared" si="22"/>
        <v>0</v>
      </c>
      <c r="U9" s="184">
        <f t="shared" ref="U9:V9" si="23">U8*1936.27</f>
        <v>0</v>
      </c>
      <c r="V9" s="184">
        <f t="shared" si="23"/>
        <v>0</v>
      </c>
      <c r="W9" s="104"/>
    </row>
    <row r="10" spans="1:23" s="47" customFormat="1" ht="12.75" customHeight="1" x14ac:dyDescent="0.2">
      <c r="A10" s="104">
        <f>IF(Foglio2!$J$7=1,TRUNC(Base!V10,0),TRUNC(Base!U10,0))</f>
        <v>0</v>
      </c>
      <c r="B10" s="245">
        <f t="shared" si="6"/>
        <v>32998</v>
      </c>
      <c r="C10" s="501"/>
      <c r="D10" s="501"/>
      <c r="E10" s="53" t="s">
        <v>3</v>
      </c>
      <c r="F10" s="54">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48">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48">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48">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48">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48">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48">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49">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50">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51">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52">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52">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52">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52">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52">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52">
        <f t="shared" ref="U10" si="24">(P10)/12*0.8</f>
        <v>0</v>
      </c>
      <c r="V10" s="252">
        <f t="shared" ref="V10" si="25">(P10+R10)/12*0.8</f>
        <v>0</v>
      </c>
      <c r="W10" s="253" t="str">
        <f t="shared" ref="W10" si="26">"Fascia Da "&amp;F10&amp;" a "&amp;F11&amp;" Decorrenza "&amp;DAY(C10)&amp;"/"&amp;MONTH(C10)&amp;"/"&amp;YEAR(C10)</f>
        <v>Fascia Da 0 a 0 Decorrenza 0/1/1900</v>
      </c>
    </row>
    <row r="11" spans="1:23" s="47" customFormat="1" ht="8.25" customHeight="1" x14ac:dyDescent="0.2">
      <c r="A11" s="104"/>
      <c r="B11" s="245">
        <f t="shared" si="6"/>
        <v>32999</v>
      </c>
      <c r="C11" s="501"/>
      <c r="D11" s="501"/>
      <c r="E11" s="48" t="s">
        <v>4</v>
      </c>
      <c r="F11" s="49">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67">
        <f t="shared" ref="G11" si="27">G10*1936.27</f>
        <v>0</v>
      </c>
      <c r="H11" s="267">
        <f t="shared" ref="H11" si="28">H10*1936.27</f>
        <v>0</v>
      </c>
      <c r="I11" s="267">
        <f t="shared" ref="I11" si="29">I10*1936.27</f>
        <v>0</v>
      </c>
      <c r="J11" s="267">
        <f t="shared" ref="J11" si="30">J10*1936.27</f>
        <v>0</v>
      </c>
      <c r="K11" s="267">
        <f t="shared" ref="K11" si="31">K10*1936.27</f>
        <v>0</v>
      </c>
      <c r="L11" s="266">
        <f t="shared" ref="L11" si="32">L10*1936.27</f>
        <v>0</v>
      </c>
      <c r="M11" s="267">
        <f t="shared" ref="M11" si="33">M10*1936.27</f>
        <v>0</v>
      </c>
      <c r="N11" s="182">
        <f t="shared" ref="N11" si="34">N10*1936.27</f>
        <v>0</v>
      </c>
      <c r="O11" s="183">
        <f t="shared" ref="O11" si="35">O10*1936.27</f>
        <v>0</v>
      </c>
      <c r="P11" s="184">
        <f t="shared" ref="P11" si="36">P10*1936.27</f>
        <v>0</v>
      </c>
      <c r="Q11" s="184">
        <f t="shared" ref="Q11" si="37">Q10*1936.27</f>
        <v>0</v>
      </c>
      <c r="R11" s="184">
        <f t="shared" ref="R11" si="38">R10*1936.27</f>
        <v>0</v>
      </c>
      <c r="S11" s="184">
        <f t="shared" ref="S11:T11" si="39">S10*1936.27</f>
        <v>0</v>
      </c>
      <c r="T11" s="184">
        <f t="shared" si="39"/>
        <v>0</v>
      </c>
      <c r="U11" s="184">
        <f t="shared" ref="U11:V11" si="40">U10*1936.27</f>
        <v>0</v>
      </c>
      <c r="V11" s="184">
        <f t="shared" si="40"/>
        <v>0</v>
      </c>
      <c r="W11" s="104"/>
    </row>
    <row r="12" spans="1:23" s="47" customFormat="1" ht="12.75" customHeight="1" x14ac:dyDescent="0.2">
      <c r="A12" s="104">
        <f>IF(Foglio2!$J$7=1,TRUNC(Base!V12,0),TRUNC(Base!U12,0))</f>
        <v>0</v>
      </c>
      <c r="B12" s="245">
        <f t="shared" si="6"/>
        <v>33000</v>
      </c>
      <c r="C12" s="501"/>
      <c r="D12" s="501"/>
      <c r="E12" s="53" t="s">
        <v>3</v>
      </c>
      <c r="F12" s="54">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48">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48">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48">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48">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48">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48">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49">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50">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51">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52">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52">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52">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52">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52">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52">
        <f t="shared" ref="U12" si="41">(P12)/12*0.8</f>
        <v>0</v>
      </c>
      <c r="V12" s="252">
        <f t="shared" ref="V12" si="42">(P12+R12)/12*0.8</f>
        <v>0</v>
      </c>
      <c r="W12" s="253" t="str">
        <f t="shared" ref="W12" si="43">"Fascia Da "&amp;F12&amp;" a "&amp;F13&amp;" Decorrenza "&amp;DAY(C12)&amp;"/"&amp;MONTH(C12)&amp;"/"&amp;YEAR(C12)</f>
        <v>Fascia Da 0 a 0 Decorrenza 0/1/1900</v>
      </c>
    </row>
    <row r="13" spans="1:23" s="47" customFormat="1" ht="8.25" customHeight="1" x14ac:dyDescent="0.2">
      <c r="A13" s="104"/>
      <c r="B13" s="245">
        <f t="shared" si="6"/>
        <v>33001</v>
      </c>
      <c r="C13" s="501"/>
      <c r="D13" s="501"/>
      <c r="E13" s="48" t="s">
        <v>4</v>
      </c>
      <c r="F13" s="49">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67">
        <f t="shared" ref="G13" si="44">G12*1936.27</f>
        <v>0</v>
      </c>
      <c r="H13" s="267">
        <f t="shared" ref="H13" si="45">H12*1936.27</f>
        <v>0</v>
      </c>
      <c r="I13" s="267">
        <f t="shared" ref="I13" si="46">I12*1936.27</f>
        <v>0</v>
      </c>
      <c r="J13" s="267">
        <f t="shared" ref="J13" si="47">J12*1936.27</f>
        <v>0</v>
      </c>
      <c r="K13" s="267">
        <f t="shared" ref="K13" si="48">K12*1936.27</f>
        <v>0</v>
      </c>
      <c r="L13" s="266">
        <f t="shared" ref="L13" si="49">L12*1936.27</f>
        <v>0</v>
      </c>
      <c r="M13" s="267">
        <f t="shared" ref="M13" si="50">M12*1936.27</f>
        <v>0</v>
      </c>
      <c r="N13" s="182">
        <f t="shared" ref="N13" si="51">N12*1936.27</f>
        <v>0</v>
      </c>
      <c r="O13" s="183">
        <f t="shared" ref="O13" si="52">O12*1936.27</f>
        <v>0</v>
      </c>
      <c r="P13" s="184">
        <f t="shared" ref="P13" si="53">P12*1936.27</f>
        <v>0</v>
      </c>
      <c r="Q13" s="184">
        <f t="shared" ref="Q13" si="54">Q12*1936.27</f>
        <v>0</v>
      </c>
      <c r="R13" s="184">
        <f t="shared" ref="R13" si="55">R12*1936.27</f>
        <v>0</v>
      </c>
      <c r="S13" s="184">
        <f t="shared" ref="S13:T13" si="56">S12*1936.27</f>
        <v>0</v>
      </c>
      <c r="T13" s="184">
        <f t="shared" si="56"/>
        <v>0</v>
      </c>
      <c r="U13" s="184">
        <f t="shared" ref="U13:V13" si="57">U12*1936.27</f>
        <v>0</v>
      </c>
      <c r="V13" s="184">
        <f t="shared" si="57"/>
        <v>0</v>
      </c>
      <c r="W13" s="104"/>
    </row>
    <row r="14" spans="1:23" s="47" customFormat="1" ht="12.75" customHeight="1" x14ac:dyDescent="0.2">
      <c r="A14" s="104">
        <f>IF(Foglio2!$J$7=1,TRUNC(Base!V14,0),TRUNC(Base!U14,0))</f>
        <v>0</v>
      </c>
      <c r="B14" s="245">
        <f t="shared" si="6"/>
        <v>33002</v>
      </c>
      <c r="C14" s="501"/>
      <c r="D14" s="501"/>
      <c r="E14" s="53" t="s">
        <v>3</v>
      </c>
      <c r="F14" s="54">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48">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48">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48">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48">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48">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48">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49">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50">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51">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52">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52">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52">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52">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52">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52">
        <f t="shared" ref="U14" si="58">(P14)/12*0.8</f>
        <v>0</v>
      </c>
      <c r="V14" s="252">
        <f t="shared" ref="V14" si="59">(P14+R14)/12*0.8</f>
        <v>0</v>
      </c>
      <c r="W14" s="253" t="str">
        <f t="shared" ref="W14" si="60">"Fascia Da "&amp;F14&amp;" a "&amp;F15&amp;" Decorrenza "&amp;DAY(C14)&amp;"/"&amp;MONTH(C14)&amp;"/"&amp;YEAR(C14)</f>
        <v>Fascia Da 0 a 0 Decorrenza 0/1/1900</v>
      </c>
    </row>
    <row r="15" spans="1:23" s="47" customFormat="1" ht="8.25" customHeight="1" x14ac:dyDescent="0.2">
      <c r="A15" s="104"/>
      <c r="B15" s="245">
        <f t="shared" si="6"/>
        <v>33003</v>
      </c>
      <c r="C15" s="501"/>
      <c r="D15" s="501"/>
      <c r="E15" s="48" t="s">
        <v>4</v>
      </c>
      <c r="F15" s="49">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67">
        <f t="shared" ref="G15" si="61">G14*1936.27</f>
        <v>0</v>
      </c>
      <c r="H15" s="267">
        <f t="shared" ref="H15" si="62">H14*1936.27</f>
        <v>0</v>
      </c>
      <c r="I15" s="267">
        <f t="shared" ref="I15" si="63">I14*1936.27</f>
        <v>0</v>
      </c>
      <c r="J15" s="267">
        <f t="shared" ref="J15" si="64">J14*1936.27</f>
        <v>0</v>
      </c>
      <c r="K15" s="267">
        <f t="shared" ref="K15" si="65">K14*1936.27</f>
        <v>0</v>
      </c>
      <c r="L15" s="266">
        <f t="shared" ref="L15" si="66">L14*1936.27</f>
        <v>0</v>
      </c>
      <c r="M15" s="267">
        <f t="shared" ref="M15" si="67">M14*1936.27</f>
        <v>0</v>
      </c>
      <c r="N15" s="182">
        <f t="shared" ref="N15" si="68">N14*1936.27</f>
        <v>0</v>
      </c>
      <c r="O15" s="183">
        <f t="shared" ref="O15" si="69">O14*1936.27</f>
        <v>0</v>
      </c>
      <c r="P15" s="184">
        <f t="shared" ref="P15" si="70">P14*1936.27</f>
        <v>0</v>
      </c>
      <c r="Q15" s="184">
        <f t="shared" ref="Q15" si="71">Q14*1936.27</f>
        <v>0</v>
      </c>
      <c r="R15" s="184">
        <f t="shared" ref="R15" si="72">R14*1936.27</f>
        <v>0</v>
      </c>
      <c r="S15" s="184">
        <f t="shared" ref="S15:T15" si="73">S14*1936.27</f>
        <v>0</v>
      </c>
      <c r="T15" s="184">
        <f t="shared" si="73"/>
        <v>0</v>
      </c>
      <c r="U15" s="184">
        <f t="shared" ref="U15:V15" si="74">U14*1936.27</f>
        <v>0</v>
      </c>
      <c r="V15" s="184">
        <f t="shared" si="74"/>
        <v>0</v>
      </c>
      <c r="W15" s="104"/>
    </row>
    <row r="16" spans="1:23" s="47" customFormat="1" ht="12.75" customHeight="1" x14ac:dyDescent="0.2">
      <c r="A16" s="104">
        <f>IF(Foglio2!$J$7=1,TRUNC(Base!V16,0),TRUNC(Base!U16,0))</f>
        <v>0</v>
      </c>
      <c r="B16" s="245">
        <f t="shared" si="6"/>
        <v>33004</v>
      </c>
      <c r="C16" s="501"/>
      <c r="D16" s="501"/>
      <c r="E16" s="53" t="s">
        <v>3</v>
      </c>
      <c r="F16" s="54">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48">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48">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48">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48">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48">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48">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49">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50">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51">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52">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52">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52">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52">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52">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52">
        <f t="shared" ref="U16" si="75">(P16)/12*0.8</f>
        <v>0</v>
      </c>
      <c r="V16" s="252">
        <f t="shared" ref="V16" si="76">(P16+R16)/12*0.8</f>
        <v>0</v>
      </c>
      <c r="W16" s="253" t="str">
        <f t="shared" ref="W16" si="77">"Fascia Da "&amp;F16&amp;" a "&amp;F17&amp;" Decorrenza "&amp;DAY(C16)&amp;"/"&amp;MONTH(C16)&amp;"/"&amp;YEAR(C16)</f>
        <v>Fascia Da 0 a 0 Decorrenza 0/1/1900</v>
      </c>
    </row>
    <row r="17" spans="1:23" s="47" customFormat="1" ht="8.25" customHeight="1" x14ac:dyDescent="0.2">
      <c r="A17" s="104"/>
      <c r="B17" s="245">
        <f t="shared" si="6"/>
        <v>33005</v>
      </c>
      <c r="C17" s="501"/>
      <c r="D17" s="501"/>
      <c r="E17" s="48" t="s">
        <v>4</v>
      </c>
      <c r="F17" s="49">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67">
        <f t="shared" ref="G17" si="78">G16*1936.27</f>
        <v>0</v>
      </c>
      <c r="H17" s="267">
        <f t="shared" ref="H17" si="79">H16*1936.27</f>
        <v>0</v>
      </c>
      <c r="I17" s="267">
        <f t="shared" ref="I17" si="80">I16*1936.27</f>
        <v>0</v>
      </c>
      <c r="J17" s="267">
        <f t="shared" ref="J17" si="81">J16*1936.27</f>
        <v>0</v>
      </c>
      <c r="K17" s="267">
        <f t="shared" ref="K17" si="82">K16*1936.27</f>
        <v>0</v>
      </c>
      <c r="L17" s="266">
        <f t="shared" ref="L17" si="83">L16*1936.27</f>
        <v>0</v>
      </c>
      <c r="M17" s="267">
        <f t="shared" ref="M17" si="84">M16*1936.27</f>
        <v>0</v>
      </c>
      <c r="N17" s="182">
        <f t="shared" ref="N17" si="85">N16*1936.27</f>
        <v>0</v>
      </c>
      <c r="O17" s="183">
        <f t="shared" ref="O17" si="86">O16*1936.27</f>
        <v>0</v>
      </c>
      <c r="P17" s="184">
        <f t="shared" ref="P17" si="87">P16*1936.27</f>
        <v>0</v>
      </c>
      <c r="Q17" s="184">
        <f t="shared" ref="Q17" si="88">Q16*1936.27</f>
        <v>0</v>
      </c>
      <c r="R17" s="184">
        <f t="shared" ref="R17" si="89">R16*1936.27</f>
        <v>0</v>
      </c>
      <c r="S17" s="184">
        <f t="shared" ref="S17:T17" si="90">S16*1936.27</f>
        <v>0</v>
      </c>
      <c r="T17" s="184">
        <f t="shared" si="90"/>
        <v>0</v>
      </c>
      <c r="U17" s="184">
        <f t="shared" ref="U17:V17" si="91">U16*1936.27</f>
        <v>0</v>
      </c>
      <c r="V17" s="184">
        <f t="shared" si="91"/>
        <v>0</v>
      </c>
      <c r="W17" s="104"/>
    </row>
    <row r="18" spans="1:23" s="47" customFormat="1" ht="12.75" customHeight="1" x14ac:dyDescent="0.2">
      <c r="A18" s="104">
        <f>IF(Foglio2!$J$7=1,TRUNC(Base!V18,0),TRUNC(Base!U18,0))</f>
        <v>0</v>
      </c>
      <c r="B18" s="245">
        <f t="shared" si="6"/>
        <v>33006</v>
      </c>
      <c r="C18" s="501"/>
      <c r="D18" s="501"/>
      <c r="E18" s="53" t="s">
        <v>3</v>
      </c>
      <c r="F18" s="54">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48">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48">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48">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48">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48">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48">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49">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50">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51">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52">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52">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52">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52">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52">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52">
        <f t="shared" ref="U18" si="92">(P18)/12*0.8</f>
        <v>0</v>
      </c>
      <c r="V18" s="252">
        <f t="shared" ref="V18" si="93">(P18+R18)/12*0.8</f>
        <v>0</v>
      </c>
      <c r="W18" s="253" t="str">
        <f t="shared" ref="W18" si="94">"Fascia Da "&amp;F18&amp;" a "&amp;F19&amp;" Decorrenza "&amp;DAY(C18)&amp;"/"&amp;MONTH(C18)&amp;"/"&amp;YEAR(C18)</f>
        <v>Fascia Da 0 a 0 Decorrenza 0/1/1900</v>
      </c>
    </row>
    <row r="19" spans="1:23" s="47" customFormat="1" ht="8.25" customHeight="1" x14ac:dyDescent="0.2">
      <c r="A19" s="104"/>
      <c r="B19" s="245">
        <f t="shared" si="6"/>
        <v>33007</v>
      </c>
      <c r="C19" s="501"/>
      <c r="D19" s="501"/>
      <c r="E19" s="48" t="s">
        <v>4</v>
      </c>
      <c r="F19" s="49">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67">
        <f t="shared" ref="G19" si="95">G18*1936.27</f>
        <v>0</v>
      </c>
      <c r="H19" s="267">
        <f t="shared" ref="H19" si="96">H18*1936.27</f>
        <v>0</v>
      </c>
      <c r="I19" s="267">
        <f t="shared" ref="I19" si="97">I18*1936.27</f>
        <v>0</v>
      </c>
      <c r="J19" s="267">
        <f t="shared" ref="J19" si="98">J18*1936.27</f>
        <v>0</v>
      </c>
      <c r="K19" s="267">
        <f t="shared" ref="K19" si="99">K18*1936.27</f>
        <v>0</v>
      </c>
      <c r="L19" s="266">
        <f t="shared" ref="L19" si="100">L18*1936.27</f>
        <v>0</v>
      </c>
      <c r="M19" s="267">
        <f t="shared" ref="M19" si="101">M18*1936.27</f>
        <v>0</v>
      </c>
      <c r="N19" s="182">
        <f t="shared" ref="N19" si="102">N18*1936.27</f>
        <v>0</v>
      </c>
      <c r="O19" s="183">
        <f t="shared" ref="O19" si="103">O18*1936.27</f>
        <v>0</v>
      </c>
      <c r="P19" s="184">
        <f t="shared" ref="P19" si="104">P18*1936.27</f>
        <v>0</v>
      </c>
      <c r="Q19" s="184">
        <f t="shared" ref="Q19" si="105">Q18*1936.27</f>
        <v>0</v>
      </c>
      <c r="R19" s="184">
        <f t="shared" ref="R19" si="106">R18*1936.27</f>
        <v>0</v>
      </c>
      <c r="S19" s="184">
        <f t="shared" ref="S19:T19" si="107">S18*1936.27</f>
        <v>0</v>
      </c>
      <c r="T19" s="184">
        <f t="shared" si="107"/>
        <v>0</v>
      </c>
      <c r="U19" s="184">
        <f t="shared" ref="U19:V19" si="108">U18*1936.27</f>
        <v>0</v>
      </c>
      <c r="V19" s="184">
        <f t="shared" si="108"/>
        <v>0</v>
      </c>
      <c r="W19" s="104"/>
    </row>
    <row r="20" spans="1:23" s="47" customFormat="1" ht="12.75" customHeight="1" x14ac:dyDescent="0.2">
      <c r="A20" s="104">
        <f>IF(Foglio2!$J$7=1,TRUNC(Base!V20,0),TRUNC(Base!U20,0))</f>
        <v>0</v>
      </c>
      <c r="B20" s="245">
        <f t="shared" si="6"/>
        <v>33008</v>
      </c>
      <c r="C20" s="501"/>
      <c r="D20" s="501"/>
      <c r="E20" s="53" t="s">
        <v>3</v>
      </c>
      <c r="F20" s="54">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48">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48">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48">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48">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48">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48">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49">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50">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51">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52">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52">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52">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52">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52">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52">
        <f t="shared" ref="U20" si="109">(P20)/12*0.8</f>
        <v>0</v>
      </c>
      <c r="V20" s="252">
        <f t="shared" ref="V20" si="110">(P20+R20)/12*0.8</f>
        <v>0</v>
      </c>
      <c r="W20" s="253" t="str">
        <f t="shared" ref="W20" si="111">"Fascia Da "&amp;F20&amp;" a "&amp;F21&amp;" Decorrenza "&amp;DAY(C20)&amp;"/"&amp;MONTH(C20)&amp;"/"&amp;YEAR(C20)</f>
        <v>Fascia Da 0 a 0 Decorrenza 0/1/1900</v>
      </c>
    </row>
    <row r="21" spans="1:23" s="47" customFormat="1" ht="7.5" customHeight="1" x14ac:dyDescent="0.2">
      <c r="A21" s="104"/>
      <c r="B21" s="245">
        <f t="shared" si="6"/>
        <v>33009</v>
      </c>
      <c r="C21" s="501"/>
      <c r="D21" s="501"/>
      <c r="E21" s="48" t="s">
        <v>4</v>
      </c>
      <c r="F21" s="49">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67">
        <f t="shared" ref="G21" si="112">G20*1936.27</f>
        <v>0</v>
      </c>
      <c r="H21" s="267">
        <f t="shared" ref="H21" si="113">H20*1936.27</f>
        <v>0</v>
      </c>
      <c r="I21" s="267">
        <f t="shared" ref="I21" si="114">I20*1936.27</f>
        <v>0</v>
      </c>
      <c r="J21" s="267">
        <f t="shared" ref="J21" si="115">J20*1936.27</f>
        <v>0</v>
      </c>
      <c r="K21" s="267">
        <f t="shared" ref="K21" si="116">K20*1936.27</f>
        <v>0</v>
      </c>
      <c r="L21" s="266">
        <f t="shared" ref="L21" si="117">L20*1936.27</f>
        <v>0</v>
      </c>
      <c r="M21" s="267">
        <f t="shared" ref="M21" si="118">M20*1936.27</f>
        <v>0</v>
      </c>
      <c r="N21" s="182">
        <f t="shared" ref="N21" si="119">N20*1936.27</f>
        <v>0</v>
      </c>
      <c r="O21" s="183">
        <f t="shared" ref="O21" si="120">O20*1936.27</f>
        <v>0</v>
      </c>
      <c r="P21" s="184">
        <f t="shared" ref="P21" si="121">P20*1936.27</f>
        <v>0</v>
      </c>
      <c r="Q21" s="184">
        <f t="shared" ref="Q21" si="122">Q20*1936.27</f>
        <v>0</v>
      </c>
      <c r="R21" s="184">
        <f t="shared" ref="R21" si="123">R20*1936.27</f>
        <v>0</v>
      </c>
      <c r="S21" s="184">
        <f t="shared" ref="S21:T21" si="124">S20*1936.27</f>
        <v>0</v>
      </c>
      <c r="T21" s="184">
        <f t="shared" si="124"/>
        <v>0</v>
      </c>
      <c r="U21" s="184">
        <f t="shared" ref="U21:V21" si="125">U20*1936.27</f>
        <v>0</v>
      </c>
      <c r="V21" s="184">
        <f t="shared" si="125"/>
        <v>0</v>
      </c>
      <c r="W21" s="104"/>
    </row>
    <row r="22" spans="1:23" s="47" customFormat="1" ht="12.75" customHeight="1" x14ac:dyDescent="0.2">
      <c r="A22" s="104">
        <f>IF(Foglio2!$J$7=1,TRUNC(Base!V22,0),TRUNC(Base!U22,0))</f>
        <v>0</v>
      </c>
      <c r="B22" s="245">
        <f t="shared" si="6"/>
        <v>33010</v>
      </c>
      <c r="C22" s="501"/>
      <c r="D22" s="501"/>
      <c r="E22" s="53" t="s">
        <v>3</v>
      </c>
      <c r="F22" s="54">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48">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48">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48">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48">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48">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48">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49">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50">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51">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52">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52">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52">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52">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52">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52">
        <f t="shared" ref="U22" si="126">(P22)/12*0.8</f>
        <v>0</v>
      </c>
      <c r="V22" s="252">
        <f t="shared" ref="V22" si="127">(P22+R22)/12*0.8</f>
        <v>0</v>
      </c>
      <c r="W22" s="253" t="str">
        <f t="shared" ref="W22" si="128">"Fascia Da "&amp;F22&amp;" a "&amp;F23&amp;" Decorrenza "&amp;DAY(C22)&amp;"/"&amp;MONTH(C22)&amp;"/"&amp;YEAR(C22)</f>
        <v>Fascia Da 0 a 0 Decorrenza 0/1/1900</v>
      </c>
    </row>
    <row r="23" spans="1:23" s="47" customFormat="1" ht="7.5" customHeight="1" x14ac:dyDescent="0.2">
      <c r="A23" s="104"/>
      <c r="B23" s="245">
        <f t="shared" si="6"/>
        <v>33011</v>
      </c>
      <c r="C23" s="501"/>
      <c r="D23" s="501"/>
      <c r="E23" s="48" t="s">
        <v>4</v>
      </c>
      <c r="F23" s="49">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67">
        <f t="shared" ref="G23" si="129">G22*1936.27</f>
        <v>0</v>
      </c>
      <c r="H23" s="267">
        <f t="shared" ref="H23" si="130">H22*1936.27</f>
        <v>0</v>
      </c>
      <c r="I23" s="267">
        <f t="shared" ref="I23" si="131">I22*1936.27</f>
        <v>0</v>
      </c>
      <c r="J23" s="267">
        <f t="shared" ref="J23" si="132">J22*1936.27</f>
        <v>0</v>
      </c>
      <c r="K23" s="267">
        <f t="shared" ref="K23" si="133">K22*1936.27</f>
        <v>0</v>
      </c>
      <c r="L23" s="266">
        <f t="shared" ref="L23" si="134">L22*1936.27</f>
        <v>0</v>
      </c>
      <c r="M23" s="267">
        <f t="shared" ref="M23" si="135">M22*1936.27</f>
        <v>0</v>
      </c>
      <c r="N23" s="182">
        <f t="shared" ref="N23" si="136">N22*1936.27</f>
        <v>0</v>
      </c>
      <c r="O23" s="183">
        <f t="shared" ref="O23" si="137">O22*1936.27</f>
        <v>0</v>
      </c>
      <c r="P23" s="184">
        <f t="shared" ref="P23" si="138">P22*1936.27</f>
        <v>0</v>
      </c>
      <c r="Q23" s="184">
        <f t="shared" ref="Q23" si="139">Q22*1936.27</f>
        <v>0</v>
      </c>
      <c r="R23" s="184">
        <f t="shared" ref="R23" si="140">R22*1936.27</f>
        <v>0</v>
      </c>
      <c r="S23" s="184">
        <f t="shared" ref="S23:T23" si="141">S22*1936.27</f>
        <v>0</v>
      </c>
      <c r="T23" s="184">
        <f t="shared" si="141"/>
        <v>0</v>
      </c>
      <c r="U23" s="184">
        <f t="shared" ref="U23:V23" si="142">U22*1936.27</f>
        <v>0</v>
      </c>
      <c r="V23" s="184">
        <f t="shared" si="142"/>
        <v>0</v>
      </c>
      <c r="W23" s="104"/>
    </row>
    <row r="24" spans="1:23" s="47" customFormat="1" ht="12.75" customHeight="1" x14ac:dyDescent="0.2">
      <c r="A24" s="104">
        <f>IF(Foglio2!$J$7=1,TRUNC(Base!V24,0),TRUNC(Base!U24,0))</f>
        <v>0</v>
      </c>
      <c r="B24" s="245">
        <f t="shared" si="6"/>
        <v>33012</v>
      </c>
      <c r="C24" s="501"/>
      <c r="D24" s="501"/>
      <c r="E24" s="53" t="s">
        <v>3</v>
      </c>
      <c r="F24" s="54">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48">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48">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48">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48">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48">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48">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49">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50">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51">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52">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52">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52">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52">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52">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52">
        <f t="shared" ref="U24" si="143">(P24)/12*0.8</f>
        <v>0</v>
      </c>
      <c r="V24" s="252">
        <f t="shared" ref="V24" si="144">(P24+R24)/12*0.8</f>
        <v>0</v>
      </c>
      <c r="W24" s="253" t="str">
        <f t="shared" ref="W24" si="145">"Fascia Da "&amp;F24&amp;" a "&amp;F25&amp;" Decorrenza "&amp;DAY(C24)&amp;"/"&amp;MONTH(C24)&amp;"/"&amp;YEAR(C24)</f>
        <v>Fascia Da 0 a 0 Decorrenza 0/1/1900</v>
      </c>
    </row>
    <row r="25" spans="1:23" s="47" customFormat="1" ht="8.25" customHeight="1" x14ac:dyDescent="0.2">
      <c r="A25" s="104"/>
      <c r="B25" s="245">
        <f t="shared" si="6"/>
        <v>33013</v>
      </c>
      <c r="C25" s="501"/>
      <c r="D25" s="501"/>
      <c r="E25" s="48" t="s">
        <v>4</v>
      </c>
      <c r="F25" s="49">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67">
        <f t="shared" ref="G25" si="146">G24*1936.27</f>
        <v>0</v>
      </c>
      <c r="H25" s="267">
        <f t="shared" ref="H25" si="147">H24*1936.27</f>
        <v>0</v>
      </c>
      <c r="I25" s="267">
        <f t="shared" ref="I25" si="148">I24*1936.27</f>
        <v>0</v>
      </c>
      <c r="J25" s="267">
        <f t="shared" ref="J25" si="149">J24*1936.27</f>
        <v>0</v>
      </c>
      <c r="K25" s="267">
        <f t="shared" ref="K25" si="150">K24*1936.27</f>
        <v>0</v>
      </c>
      <c r="L25" s="266">
        <f t="shared" ref="L25" si="151">L24*1936.27</f>
        <v>0</v>
      </c>
      <c r="M25" s="267">
        <f t="shared" ref="M25" si="152">M24*1936.27</f>
        <v>0</v>
      </c>
      <c r="N25" s="182">
        <f t="shared" ref="N25" si="153">N24*1936.27</f>
        <v>0</v>
      </c>
      <c r="O25" s="183">
        <f t="shared" ref="O25" si="154">O24*1936.27</f>
        <v>0</v>
      </c>
      <c r="P25" s="184">
        <f t="shared" ref="P25" si="155">P24*1936.27</f>
        <v>0</v>
      </c>
      <c r="Q25" s="184">
        <f t="shared" ref="Q25" si="156">Q24*1936.27</f>
        <v>0</v>
      </c>
      <c r="R25" s="184">
        <f t="shared" ref="R25" si="157">R24*1936.27</f>
        <v>0</v>
      </c>
      <c r="S25" s="184">
        <f t="shared" ref="S25:T25" si="158">S24*1936.27</f>
        <v>0</v>
      </c>
      <c r="T25" s="184">
        <f t="shared" si="158"/>
        <v>0</v>
      </c>
      <c r="U25" s="184">
        <f t="shared" ref="U25:V25" si="159">U24*1936.27</f>
        <v>0</v>
      </c>
      <c r="V25" s="184">
        <f t="shared" si="159"/>
        <v>0</v>
      </c>
      <c r="W25" s="104"/>
    </row>
    <row r="26" spans="1:23" s="47" customFormat="1" ht="12.75" customHeight="1" x14ac:dyDescent="0.2">
      <c r="A26" s="104">
        <f>IF(Foglio2!$J$7=1,TRUNC(Base!V26,0),TRUNC(Base!U26,0))</f>
        <v>0</v>
      </c>
      <c r="B26" s="245">
        <f t="shared" si="6"/>
        <v>33014</v>
      </c>
      <c r="C26" s="501"/>
      <c r="D26" s="501"/>
      <c r="E26" s="53" t="s">
        <v>3</v>
      </c>
      <c r="F26" s="54">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48">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48">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48">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48">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48">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48">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49">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50">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51">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52">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52">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52">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52">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52">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52">
        <f t="shared" ref="U26" si="160">(P26)/12*0.8</f>
        <v>0</v>
      </c>
      <c r="V26" s="252">
        <f t="shared" ref="V26" si="161">(P26+R26)/12*0.8</f>
        <v>0</v>
      </c>
      <c r="W26" s="253" t="str">
        <f t="shared" ref="W26" si="162">"Fascia Da "&amp;F26&amp;" a "&amp;F27&amp;" Decorrenza "&amp;DAY(C26)&amp;"/"&amp;MONTH(C26)&amp;"/"&amp;YEAR(C26)</f>
        <v>Fascia Da 0 a 0 Decorrenza 0/1/1900</v>
      </c>
    </row>
    <row r="27" spans="1:23" s="47" customFormat="1" ht="7.5" customHeight="1" x14ac:dyDescent="0.2">
      <c r="A27" s="104"/>
      <c r="B27" s="245">
        <f t="shared" si="6"/>
        <v>33015</v>
      </c>
      <c r="C27" s="501"/>
      <c r="D27" s="501"/>
      <c r="E27" s="48" t="s">
        <v>4</v>
      </c>
      <c r="F27" s="49">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67">
        <f t="shared" ref="G27" si="163">G26*1936.27</f>
        <v>0</v>
      </c>
      <c r="H27" s="267">
        <f t="shared" ref="H27" si="164">H26*1936.27</f>
        <v>0</v>
      </c>
      <c r="I27" s="267">
        <f t="shared" ref="I27" si="165">I26*1936.27</f>
        <v>0</v>
      </c>
      <c r="J27" s="267">
        <f t="shared" ref="J27" si="166">J26*1936.27</f>
        <v>0</v>
      </c>
      <c r="K27" s="267">
        <f t="shared" ref="K27" si="167">K26*1936.27</f>
        <v>0</v>
      </c>
      <c r="L27" s="266">
        <f t="shared" ref="L27" si="168">L26*1936.27</f>
        <v>0</v>
      </c>
      <c r="M27" s="267">
        <f t="shared" ref="M27" si="169">M26*1936.27</f>
        <v>0</v>
      </c>
      <c r="N27" s="182">
        <f t="shared" ref="N27" si="170">N26*1936.27</f>
        <v>0</v>
      </c>
      <c r="O27" s="183">
        <f t="shared" ref="O27" si="171">O26*1936.27</f>
        <v>0</v>
      </c>
      <c r="P27" s="184">
        <f t="shared" ref="P27" si="172">P26*1936.27</f>
        <v>0</v>
      </c>
      <c r="Q27" s="184">
        <f t="shared" ref="Q27" si="173">Q26*1936.27</f>
        <v>0</v>
      </c>
      <c r="R27" s="184">
        <f t="shared" ref="R27" si="174">R26*1936.27</f>
        <v>0</v>
      </c>
      <c r="S27" s="184">
        <f t="shared" ref="S27:T27" si="175">S26*1936.27</f>
        <v>0</v>
      </c>
      <c r="T27" s="184">
        <f t="shared" si="175"/>
        <v>0</v>
      </c>
      <c r="U27" s="184">
        <f t="shared" ref="U27:V27" si="176">U26*1936.27</f>
        <v>0</v>
      </c>
      <c r="V27" s="184">
        <f t="shared" si="176"/>
        <v>0</v>
      </c>
      <c r="W27" s="104"/>
    </row>
    <row r="28" spans="1:23" s="47" customFormat="1" ht="12.75" customHeight="1" x14ac:dyDescent="0.2">
      <c r="A28" s="104">
        <f>IF(Foglio2!$J$7=1,TRUNC(Base!V28,0),TRUNC(Base!U28,0))</f>
        <v>0</v>
      </c>
      <c r="B28" s="245">
        <f t="shared" si="6"/>
        <v>33016</v>
      </c>
      <c r="C28" s="501"/>
      <c r="D28" s="501"/>
      <c r="E28" s="53" t="s">
        <v>3</v>
      </c>
      <c r="F28" s="54">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48">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48">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48">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48">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48">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48">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49">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50">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51">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52">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52">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52">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52">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52">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52">
        <f t="shared" ref="U28" si="177">(P28)/12*0.8</f>
        <v>0</v>
      </c>
      <c r="V28" s="252">
        <f t="shared" ref="V28" si="178">(P28+R28)/12*0.8</f>
        <v>0</v>
      </c>
      <c r="W28" s="253" t="str">
        <f t="shared" ref="W28" si="179">"Fascia Da "&amp;F28&amp;" a "&amp;F29&amp;" Decorrenza "&amp;DAY(C28)&amp;"/"&amp;MONTH(C28)&amp;"/"&amp;YEAR(C28)</f>
        <v>Fascia Da 0 a 0 Decorrenza 0/1/1900</v>
      </c>
    </row>
    <row r="29" spans="1:23" s="47" customFormat="1" ht="6.75" customHeight="1" x14ac:dyDescent="0.2">
      <c r="A29" s="104"/>
      <c r="B29" s="245">
        <f t="shared" si="6"/>
        <v>33017</v>
      </c>
      <c r="C29" s="501"/>
      <c r="D29" s="501"/>
      <c r="E29" s="48" t="s">
        <v>4</v>
      </c>
      <c r="F29" s="49">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67">
        <f t="shared" ref="G29" si="180">G28*1936.27</f>
        <v>0</v>
      </c>
      <c r="H29" s="267">
        <f t="shared" ref="H29" si="181">H28*1936.27</f>
        <v>0</v>
      </c>
      <c r="I29" s="267">
        <f t="shared" ref="I29" si="182">I28*1936.27</f>
        <v>0</v>
      </c>
      <c r="J29" s="267">
        <f t="shared" ref="J29" si="183">J28*1936.27</f>
        <v>0</v>
      </c>
      <c r="K29" s="267">
        <f t="shared" ref="K29" si="184">K28*1936.27</f>
        <v>0</v>
      </c>
      <c r="L29" s="266">
        <f t="shared" ref="L29" si="185">L28*1936.27</f>
        <v>0</v>
      </c>
      <c r="M29" s="267">
        <f t="shared" ref="M29" si="186">M28*1936.27</f>
        <v>0</v>
      </c>
      <c r="N29" s="182">
        <f t="shared" ref="N29" si="187">N28*1936.27</f>
        <v>0</v>
      </c>
      <c r="O29" s="183">
        <f t="shared" ref="O29" si="188">O28*1936.27</f>
        <v>0</v>
      </c>
      <c r="P29" s="184">
        <f t="shared" ref="P29" si="189">P28*1936.27</f>
        <v>0</v>
      </c>
      <c r="Q29" s="184">
        <f t="shared" ref="Q29" si="190">Q28*1936.27</f>
        <v>0</v>
      </c>
      <c r="R29" s="184">
        <f t="shared" ref="R29" si="191">R28*1936.27</f>
        <v>0</v>
      </c>
      <c r="S29" s="184">
        <f t="shared" ref="S29:T29" si="192">S28*1936.27</f>
        <v>0</v>
      </c>
      <c r="T29" s="184">
        <f t="shared" si="192"/>
        <v>0</v>
      </c>
      <c r="U29" s="184">
        <f t="shared" ref="U29:V29" si="193">U28*1936.27</f>
        <v>0</v>
      </c>
      <c r="V29" s="184">
        <f t="shared" si="193"/>
        <v>0</v>
      </c>
      <c r="W29" s="104"/>
    </row>
    <row r="30" spans="1:23" s="47" customFormat="1" ht="12.75" customHeight="1" x14ac:dyDescent="0.2">
      <c r="A30" s="104">
        <f>IF(Foglio2!$J$7=1,TRUNC(Base!V30,0),TRUNC(Base!U30,0))</f>
        <v>0</v>
      </c>
      <c r="B30" s="245">
        <f t="shared" si="6"/>
        <v>33018</v>
      </c>
      <c r="C30" s="501"/>
      <c r="D30" s="501"/>
      <c r="E30" s="53" t="s">
        <v>3</v>
      </c>
      <c r="F30" s="54">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48">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48">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48">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48">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48">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48">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49">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50">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51">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52">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52">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52">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52">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52">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52">
        <f t="shared" ref="U30" si="194">(P30)/12*0.8</f>
        <v>0</v>
      </c>
      <c r="V30" s="252">
        <f t="shared" ref="V30" si="195">(P30+R30)/12*0.8</f>
        <v>0</v>
      </c>
      <c r="W30" s="253" t="str">
        <f t="shared" ref="W30" si="196">"Fascia Da "&amp;F30&amp;" a "&amp;F31&amp;" Decorrenza "&amp;DAY(C30)&amp;"/"&amp;MONTH(C30)&amp;"/"&amp;YEAR(C30)</f>
        <v>Fascia Da 0 a 0 Decorrenza 0/1/1900</v>
      </c>
    </row>
    <row r="31" spans="1:23" s="47" customFormat="1" ht="8.25" customHeight="1" x14ac:dyDescent="0.2">
      <c r="A31" s="104"/>
      <c r="B31" s="245">
        <f t="shared" si="6"/>
        <v>33019</v>
      </c>
      <c r="C31" s="501"/>
      <c r="D31" s="501"/>
      <c r="E31" s="48" t="s">
        <v>4</v>
      </c>
      <c r="F31" s="49">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67">
        <f t="shared" ref="G31" si="197">G30*1936.27</f>
        <v>0</v>
      </c>
      <c r="H31" s="267">
        <f t="shared" ref="H31" si="198">H30*1936.27</f>
        <v>0</v>
      </c>
      <c r="I31" s="267">
        <f t="shared" ref="I31" si="199">I30*1936.27</f>
        <v>0</v>
      </c>
      <c r="J31" s="267">
        <f t="shared" ref="J31" si="200">J30*1936.27</f>
        <v>0</v>
      </c>
      <c r="K31" s="267">
        <f t="shared" ref="K31" si="201">K30*1936.27</f>
        <v>0</v>
      </c>
      <c r="L31" s="266">
        <f t="shared" ref="L31" si="202">L30*1936.27</f>
        <v>0</v>
      </c>
      <c r="M31" s="267">
        <f t="shared" ref="M31" si="203">M30*1936.27</f>
        <v>0</v>
      </c>
      <c r="N31" s="182">
        <f t="shared" ref="N31" si="204">N30*1936.27</f>
        <v>0</v>
      </c>
      <c r="O31" s="183">
        <f t="shared" ref="O31" si="205">O30*1936.27</f>
        <v>0</v>
      </c>
      <c r="P31" s="184">
        <f t="shared" ref="P31" si="206">P30*1936.27</f>
        <v>0</v>
      </c>
      <c r="Q31" s="184">
        <f t="shared" ref="Q31" si="207">Q30*1936.27</f>
        <v>0</v>
      </c>
      <c r="R31" s="184">
        <f t="shared" ref="R31" si="208">R30*1936.27</f>
        <v>0</v>
      </c>
      <c r="S31" s="184">
        <f t="shared" ref="S31:T31" si="209">S30*1936.27</f>
        <v>0</v>
      </c>
      <c r="T31" s="184">
        <f t="shared" si="209"/>
        <v>0</v>
      </c>
      <c r="U31" s="184">
        <f t="shared" ref="U31:V31" si="210">U30*1936.27</f>
        <v>0</v>
      </c>
      <c r="V31" s="184">
        <f t="shared" si="210"/>
        <v>0</v>
      </c>
      <c r="W31" s="104"/>
    </row>
    <row r="32" spans="1:23" s="47" customFormat="1" ht="12.75" customHeight="1" x14ac:dyDescent="0.2">
      <c r="A32" s="104">
        <f>IF(Foglio2!$J$7=1,TRUNC(Base!V32,0),TRUNC(Base!U32,0))</f>
        <v>0</v>
      </c>
      <c r="B32" s="245">
        <f t="shared" si="6"/>
        <v>33020</v>
      </c>
      <c r="C32" s="501"/>
      <c r="D32" s="501"/>
      <c r="E32" s="53" t="s">
        <v>3</v>
      </c>
      <c r="F32" s="54">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48">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48">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48">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48">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48">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48">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49">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50">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51">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52">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52">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52">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52">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52">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52">
        <f t="shared" ref="U32" si="211">(P32)/12*0.8</f>
        <v>0</v>
      </c>
      <c r="V32" s="252">
        <f t="shared" ref="V32" si="212">(P32+R32)/12*0.8</f>
        <v>0</v>
      </c>
      <c r="W32" s="253" t="str">
        <f t="shared" ref="W32" si="213">"Fascia Da "&amp;F32&amp;" a "&amp;F33&amp;" Decorrenza "&amp;DAY(C32)&amp;"/"&amp;MONTH(C32)&amp;"/"&amp;YEAR(C32)</f>
        <v>Fascia Da 0 a 0 Decorrenza 0/1/1900</v>
      </c>
    </row>
    <row r="33" spans="1:23" s="47" customFormat="1" ht="7.5" customHeight="1" x14ac:dyDescent="0.2">
      <c r="A33" s="104"/>
      <c r="B33" s="245">
        <f t="shared" si="6"/>
        <v>33021</v>
      </c>
      <c r="C33" s="501"/>
      <c r="D33" s="501"/>
      <c r="E33" s="48" t="s">
        <v>4</v>
      </c>
      <c r="F33" s="49">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67">
        <f t="shared" ref="G33" si="214">G32*1936.27</f>
        <v>0</v>
      </c>
      <c r="H33" s="267">
        <f t="shared" ref="H33" si="215">H32*1936.27</f>
        <v>0</v>
      </c>
      <c r="I33" s="267">
        <f t="shared" ref="I33" si="216">I32*1936.27</f>
        <v>0</v>
      </c>
      <c r="J33" s="267">
        <f t="shared" ref="J33" si="217">J32*1936.27</f>
        <v>0</v>
      </c>
      <c r="K33" s="267">
        <f t="shared" ref="K33" si="218">K32*1936.27</f>
        <v>0</v>
      </c>
      <c r="L33" s="266">
        <f t="shared" ref="L33" si="219">L32*1936.27</f>
        <v>0</v>
      </c>
      <c r="M33" s="267">
        <f t="shared" ref="M33" si="220">M32*1936.27</f>
        <v>0</v>
      </c>
      <c r="N33" s="182">
        <f t="shared" ref="N33" si="221">N32*1936.27</f>
        <v>0</v>
      </c>
      <c r="O33" s="183">
        <f t="shared" ref="O33" si="222">O32*1936.27</f>
        <v>0</v>
      </c>
      <c r="P33" s="184">
        <f t="shared" ref="P33" si="223">P32*1936.27</f>
        <v>0</v>
      </c>
      <c r="Q33" s="184">
        <f t="shared" ref="Q33" si="224">Q32*1936.27</f>
        <v>0</v>
      </c>
      <c r="R33" s="184">
        <f t="shared" ref="R33" si="225">R32*1936.27</f>
        <v>0</v>
      </c>
      <c r="S33" s="184">
        <f t="shared" ref="S33:T33" si="226">S32*1936.27</f>
        <v>0</v>
      </c>
      <c r="T33" s="184">
        <f t="shared" si="226"/>
        <v>0</v>
      </c>
      <c r="U33" s="184">
        <f t="shared" ref="U33:V33" si="227">U32*1936.27</f>
        <v>0</v>
      </c>
      <c r="V33" s="184">
        <f t="shared" si="227"/>
        <v>0</v>
      </c>
      <c r="W33" s="104"/>
    </row>
    <row r="34" spans="1:23" s="47" customFormat="1" ht="12.75" customHeight="1" x14ac:dyDescent="0.2">
      <c r="A34" s="104">
        <f>IF(Foglio2!$J$7=1,TRUNC(Base!V34,0),TRUNC(Base!U34,0))</f>
        <v>0</v>
      </c>
      <c r="B34" s="245">
        <f t="shared" si="6"/>
        <v>33022</v>
      </c>
      <c r="C34" s="501"/>
      <c r="D34" s="501"/>
      <c r="E34" s="53" t="s">
        <v>3</v>
      </c>
      <c r="F34" s="54">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48">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48">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48">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48">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48">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48">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49">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50">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51">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52">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52">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52">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52">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52">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52">
        <f t="shared" ref="U34" si="228">(P34)/12*0.8</f>
        <v>0</v>
      </c>
      <c r="V34" s="252">
        <f t="shared" ref="V34" si="229">(P34+R34)/12*0.8</f>
        <v>0</v>
      </c>
      <c r="W34" s="253" t="str">
        <f t="shared" ref="W34" si="230">"Fascia Da "&amp;F34&amp;" a "&amp;F35&amp;" Decorrenza "&amp;DAY(C34)&amp;"/"&amp;MONTH(C34)&amp;"/"&amp;YEAR(C34)</f>
        <v>Fascia Da 0 a 0 Decorrenza 0/1/1900</v>
      </c>
    </row>
    <row r="35" spans="1:23" s="47" customFormat="1" ht="8.25" customHeight="1" x14ac:dyDescent="0.2">
      <c r="A35" s="104"/>
      <c r="B35" s="245">
        <f t="shared" si="6"/>
        <v>33023</v>
      </c>
      <c r="C35" s="501"/>
      <c r="D35" s="501"/>
      <c r="E35" s="48" t="s">
        <v>4</v>
      </c>
      <c r="F35" s="49">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67">
        <f t="shared" ref="G35" si="231">G34*1936.27</f>
        <v>0</v>
      </c>
      <c r="H35" s="267">
        <f t="shared" ref="H35" si="232">H34*1936.27</f>
        <v>0</v>
      </c>
      <c r="I35" s="267">
        <f t="shared" ref="I35" si="233">I34*1936.27</f>
        <v>0</v>
      </c>
      <c r="J35" s="267">
        <f t="shared" ref="J35" si="234">J34*1936.27</f>
        <v>0</v>
      </c>
      <c r="K35" s="267">
        <f t="shared" ref="K35" si="235">K34*1936.27</f>
        <v>0</v>
      </c>
      <c r="L35" s="266">
        <f t="shared" ref="L35" si="236">L34*1936.27</f>
        <v>0</v>
      </c>
      <c r="M35" s="267">
        <f t="shared" ref="M35" si="237">M34*1936.27</f>
        <v>0</v>
      </c>
      <c r="N35" s="182">
        <f t="shared" ref="N35" si="238">N34*1936.27</f>
        <v>0</v>
      </c>
      <c r="O35" s="183">
        <f t="shared" ref="O35" si="239">O34*1936.27</f>
        <v>0</v>
      </c>
      <c r="P35" s="184">
        <f t="shared" ref="P35" si="240">P34*1936.27</f>
        <v>0</v>
      </c>
      <c r="Q35" s="184">
        <f t="shared" ref="Q35" si="241">Q34*1936.27</f>
        <v>0</v>
      </c>
      <c r="R35" s="184">
        <f t="shared" ref="R35" si="242">R34*1936.27</f>
        <v>0</v>
      </c>
      <c r="S35" s="184">
        <f t="shared" ref="S35:T35" si="243">S34*1936.27</f>
        <v>0</v>
      </c>
      <c r="T35" s="184">
        <f t="shared" si="243"/>
        <v>0</v>
      </c>
      <c r="U35" s="184">
        <f t="shared" ref="U35:V35" si="244">U34*1936.27</f>
        <v>0</v>
      </c>
      <c r="V35" s="184">
        <f t="shared" si="244"/>
        <v>0</v>
      </c>
      <c r="W35" s="104"/>
    </row>
    <row r="36" spans="1:23" s="47" customFormat="1" ht="12.75" customHeight="1" x14ac:dyDescent="0.2">
      <c r="A36" s="104">
        <f>IF(Foglio2!$J$7=1,TRUNC(Base!V36,0),TRUNC(Base!U36,0))</f>
        <v>0</v>
      </c>
      <c r="B36" s="245">
        <f t="shared" si="6"/>
        <v>33024</v>
      </c>
      <c r="C36" s="501"/>
      <c r="D36" s="501"/>
      <c r="E36" s="53" t="s">
        <v>3</v>
      </c>
      <c r="F36" s="54">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48">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48">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48">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48">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48">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48">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49">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50">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51">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52">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52">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52">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52">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52">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52">
        <f t="shared" ref="U36" si="245">(P36)/12*0.8</f>
        <v>0</v>
      </c>
      <c r="V36" s="252">
        <f t="shared" ref="V36" si="246">(P36+R36)/12*0.8</f>
        <v>0</v>
      </c>
      <c r="W36" s="253" t="str">
        <f t="shared" ref="W36" si="247">"Fascia Da "&amp;F36&amp;" a "&amp;F37&amp;" Decorrenza "&amp;DAY(C36)&amp;"/"&amp;MONTH(C36)&amp;"/"&amp;YEAR(C36)</f>
        <v>Fascia Da 0 a 0 Decorrenza 0/1/1900</v>
      </c>
    </row>
    <row r="37" spans="1:23" s="47" customFormat="1" ht="9" customHeight="1" x14ac:dyDescent="0.2">
      <c r="A37" s="104"/>
      <c r="B37" s="245">
        <f t="shared" si="6"/>
        <v>33025</v>
      </c>
      <c r="C37" s="501"/>
      <c r="D37" s="501"/>
      <c r="E37" s="48" t="s">
        <v>4</v>
      </c>
      <c r="F37" s="49">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67">
        <f t="shared" ref="G37" si="248">G36*1936.27</f>
        <v>0</v>
      </c>
      <c r="H37" s="267">
        <f t="shared" ref="H37" si="249">H36*1936.27</f>
        <v>0</v>
      </c>
      <c r="I37" s="267">
        <f t="shared" ref="I37" si="250">I36*1936.27</f>
        <v>0</v>
      </c>
      <c r="J37" s="267">
        <f t="shared" ref="J37" si="251">J36*1936.27</f>
        <v>0</v>
      </c>
      <c r="K37" s="267">
        <f t="shared" ref="K37" si="252">K36*1936.27</f>
        <v>0</v>
      </c>
      <c r="L37" s="266">
        <f t="shared" ref="L37" si="253">L36*1936.27</f>
        <v>0</v>
      </c>
      <c r="M37" s="267">
        <f t="shared" ref="M37" si="254">M36*1936.27</f>
        <v>0</v>
      </c>
      <c r="N37" s="182">
        <f t="shared" ref="N37" si="255">N36*1936.27</f>
        <v>0</v>
      </c>
      <c r="O37" s="183">
        <f t="shared" ref="O37" si="256">O36*1936.27</f>
        <v>0</v>
      </c>
      <c r="P37" s="184">
        <f t="shared" ref="P37" si="257">P36*1936.27</f>
        <v>0</v>
      </c>
      <c r="Q37" s="184">
        <f t="shared" ref="Q37" si="258">Q36*1936.27</f>
        <v>0</v>
      </c>
      <c r="R37" s="184">
        <f t="shared" ref="R37" si="259">R36*1936.27</f>
        <v>0</v>
      </c>
      <c r="S37" s="184">
        <f t="shared" ref="S37:T37" si="260">S36*1936.27</f>
        <v>0</v>
      </c>
      <c r="T37" s="184">
        <f t="shared" si="260"/>
        <v>0</v>
      </c>
      <c r="U37" s="184">
        <f t="shared" ref="U37:V37" si="261">U36*1936.27</f>
        <v>0</v>
      </c>
      <c r="V37" s="184">
        <f t="shared" si="261"/>
        <v>0</v>
      </c>
      <c r="W37" s="104"/>
    </row>
    <row r="38" spans="1:23" s="47" customFormat="1" ht="12.75" customHeight="1" x14ac:dyDescent="0.2">
      <c r="A38" s="104">
        <f>IF(Foglio2!$J$7=1,TRUNC(Base!V38,0),TRUNC(Base!U38,0))</f>
        <v>0</v>
      </c>
      <c r="B38" s="245">
        <f t="shared" si="6"/>
        <v>33026</v>
      </c>
      <c r="C38" s="501"/>
      <c r="D38" s="501"/>
      <c r="E38" s="53" t="s">
        <v>3</v>
      </c>
      <c r="F38" s="54">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48">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48">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48">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48">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48">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48">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49">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50">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51">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52">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52">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52">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52">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52">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52">
        <f t="shared" ref="U38" si="262">(P38)/12*0.8</f>
        <v>0</v>
      </c>
      <c r="V38" s="252">
        <f t="shared" ref="V38" si="263">(P38+R38)/12*0.8</f>
        <v>0</v>
      </c>
      <c r="W38" s="253" t="str">
        <f t="shared" ref="W38" si="264">"Fascia Da "&amp;F38&amp;" a "&amp;F39&amp;" Decorrenza "&amp;DAY(C38)&amp;"/"&amp;MONTH(C38)&amp;"/"&amp;YEAR(C38)</f>
        <v>Fascia Da 0 a 0 Decorrenza 0/1/1900</v>
      </c>
    </row>
    <row r="39" spans="1:23" s="47" customFormat="1" ht="9" customHeight="1" x14ac:dyDescent="0.2">
      <c r="A39" s="104"/>
      <c r="B39" s="245">
        <f t="shared" si="6"/>
        <v>33027</v>
      </c>
      <c r="C39" s="501"/>
      <c r="D39" s="501"/>
      <c r="E39" s="48" t="s">
        <v>4</v>
      </c>
      <c r="F39" s="49">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67">
        <f t="shared" ref="G39" si="265">G38*1936.27</f>
        <v>0</v>
      </c>
      <c r="H39" s="267">
        <f t="shared" ref="H39" si="266">H38*1936.27</f>
        <v>0</v>
      </c>
      <c r="I39" s="267">
        <f t="shared" ref="I39" si="267">I38*1936.27</f>
        <v>0</v>
      </c>
      <c r="J39" s="267">
        <f t="shared" ref="J39" si="268">J38*1936.27</f>
        <v>0</v>
      </c>
      <c r="K39" s="267">
        <f t="shared" ref="K39" si="269">K38*1936.27</f>
        <v>0</v>
      </c>
      <c r="L39" s="266">
        <f t="shared" ref="L39" si="270">L38*1936.27</f>
        <v>0</v>
      </c>
      <c r="M39" s="267">
        <f t="shared" ref="M39" si="271">M38*1936.27</f>
        <v>0</v>
      </c>
      <c r="N39" s="182">
        <f t="shared" ref="N39" si="272">N38*1936.27</f>
        <v>0</v>
      </c>
      <c r="O39" s="183">
        <f t="shared" ref="O39" si="273">O38*1936.27</f>
        <v>0</v>
      </c>
      <c r="P39" s="184">
        <f t="shared" ref="P39" si="274">P38*1936.27</f>
        <v>0</v>
      </c>
      <c r="Q39" s="184">
        <f t="shared" ref="Q39" si="275">Q38*1936.27</f>
        <v>0</v>
      </c>
      <c r="R39" s="184">
        <f t="shared" ref="R39" si="276">R38*1936.27</f>
        <v>0</v>
      </c>
      <c r="S39" s="184">
        <f t="shared" ref="S39:T39" si="277">S38*1936.27</f>
        <v>0</v>
      </c>
      <c r="T39" s="184">
        <f t="shared" si="277"/>
        <v>0</v>
      </c>
      <c r="U39" s="184">
        <f t="shared" ref="U39:V39" si="278">U38*1936.27</f>
        <v>0</v>
      </c>
      <c r="V39" s="184">
        <f t="shared" si="278"/>
        <v>0</v>
      </c>
      <c r="W39" s="104"/>
    </row>
    <row r="40" spans="1:23" s="47" customFormat="1" ht="12.75" customHeight="1" x14ac:dyDescent="0.2">
      <c r="A40" s="104">
        <f>IF(Foglio2!$J$7=1,TRUNC(Base!V40,0),TRUNC(Base!U40,0))</f>
        <v>0</v>
      </c>
      <c r="B40" s="245">
        <f t="shared" si="6"/>
        <v>33028</v>
      </c>
      <c r="C40" s="501"/>
      <c r="D40" s="501"/>
      <c r="E40" s="53" t="s">
        <v>3</v>
      </c>
      <c r="F40" s="54">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48">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48">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48">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48">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48">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48">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49">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50">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51">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52">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52">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52">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52">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52">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52">
        <f t="shared" ref="U40" si="279">(P40)/12*0.8</f>
        <v>0</v>
      </c>
      <c r="V40" s="252">
        <f t="shared" ref="V40" si="280">(P40+R40)/12*0.8</f>
        <v>0</v>
      </c>
      <c r="W40" s="253" t="str">
        <f t="shared" ref="W40" si="281">"Fascia Da "&amp;F40&amp;" a "&amp;F41&amp;" Decorrenza "&amp;DAY(C40)&amp;"/"&amp;MONTH(C40)&amp;"/"&amp;YEAR(C40)</f>
        <v>Fascia Da 0 a 0 Decorrenza 0/1/1900</v>
      </c>
    </row>
    <row r="41" spans="1:23" s="47" customFormat="1" ht="9" customHeight="1" x14ac:dyDescent="0.2">
      <c r="A41" s="104"/>
      <c r="B41" s="245">
        <f t="shared" si="6"/>
        <v>33029</v>
      </c>
      <c r="C41" s="501"/>
      <c r="D41" s="501"/>
      <c r="E41" s="48" t="s">
        <v>4</v>
      </c>
      <c r="F41" s="49">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67">
        <f t="shared" ref="G41" si="282">G40*1936.27</f>
        <v>0</v>
      </c>
      <c r="H41" s="267">
        <f t="shared" ref="H41" si="283">H40*1936.27</f>
        <v>0</v>
      </c>
      <c r="I41" s="267">
        <f t="shared" ref="I41" si="284">I40*1936.27</f>
        <v>0</v>
      </c>
      <c r="J41" s="267">
        <f t="shared" ref="J41" si="285">J40*1936.27</f>
        <v>0</v>
      </c>
      <c r="K41" s="267">
        <f t="shared" ref="K41" si="286">K40*1936.27</f>
        <v>0</v>
      </c>
      <c r="L41" s="266">
        <f t="shared" ref="L41" si="287">L40*1936.27</f>
        <v>0</v>
      </c>
      <c r="M41" s="267">
        <f t="shared" ref="M41" si="288">M40*1936.27</f>
        <v>0</v>
      </c>
      <c r="N41" s="182">
        <f t="shared" ref="N41" si="289">N40*1936.27</f>
        <v>0</v>
      </c>
      <c r="O41" s="183">
        <f t="shared" ref="O41" si="290">O40*1936.27</f>
        <v>0</v>
      </c>
      <c r="P41" s="184">
        <f t="shared" ref="P41" si="291">P40*1936.27</f>
        <v>0</v>
      </c>
      <c r="Q41" s="184">
        <f t="shared" ref="Q41" si="292">Q40*1936.27</f>
        <v>0</v>
      </c>
      <c r="R41" s="184">
        <f t="shared" ref="R41" si="293">R40*1936.27</f>
        <v>0</v>
      </c>
      <c r="S41" s="184">
        <f t="shared" ref="S41:T41" si="294">S40*1936.27</f>
        <v>0</v>
      </c>
      <c r="T41" s="184">
        <f t="shared" si="294"/>
        <v>0</v>
      </c>
      <c r="U41" s="184">
        <f t="shared" ref="U41:V41" si="295">U40*1936.27</f>
        <v>0</v>
      </c>
      <c r="V41" s="184">
        <f t="shared" si="295"/>
        <v>0</v>
      </c>
      <c r="W41" s="104"/>
    </row>
    <row r="42" spans="1:23" s="47" customFormat="1" ht="12.75" customHeight="1" x14ac:dyDescent="0.2">
      <c r="A42" s="104">
        <f>IF(Foglio2!$J$7=1,TRUNC(Base!V42,0),TRUNC(Base!U42,0))</f>
        <v>0</v>
      </c>
      <c r="B42" s="245">
        <f t="shared" si="6"/>
        <v>33030</v>
      </c>
      <c r="C42" s="501"/>
      <c r="D42" s="501"/>
      <c r="E42" s="53" t="s">
        <v>3</v>
      </c>
      <c r="F42" s="54">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48">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48">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48">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48">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48">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48">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49">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50">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51">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52">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52">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52">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52">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52">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52">
        <f t="shared" ref="U42" si="296">(P42)/12*0.8</f>
        <v>0</v>
      </c>
      <c r="V42" s="252">
        <f t="shared" ref="V42" si="297">(P42+R42)/12*0.8</f>
        <v>0</v>
      </c>
      <c r="W42" s="253" t="str">
        <f t="shared" ref="W42" si="298">"Fascia Da "&amp;F42&amp;" a "&amp;F43&amp;" Decorrenza "&amp;DAY(C42)&amp;"/"&amp;MONTH(C42)&amp;"/"&amp;YEAR(C42)</f>
        <v>Fascia Da 0 a 0 Decorrenza 0/1/1900</v>
      </c>
    </row>
    <row r="43" spans="1:23" s="47" customFormat="1" ht="9" customHeight="1" x14ac:dyDescent="0.2">
      <c r="A43" s="104"/>
      <c r="B43" s="245">
        <f t="shared" si="6"/>
        <v>33031</v>
      </c>
      <c r="C43" s="501"/>
      <c r="D43" s="501"/>
      <c r="E43" s="48" t="s">
        <v>4</v>
      </c>
      <c r="F43" s="49">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67">
        <f t="shared" ref="G43" si="299">G42*1936.27</f>
        <v>0</v>
      </c>
      <c r="H43" s="267">
        <f t="shared" ref="H43" si="300">H42*1936.27</f>
        <v>0</v>
      </c>
      <c r="I43" s="267">
        <f t="shared" ref="I43" si="301">I42*1936.27</f>
        <v>0</v>
      </c>
      <c r="J43" s="267">
        <f t="shared" ref="J43" si="302">J42*1936.27</f>
        <v>0</v>
      </c>
      <c r="K43" s="267">
        <f t="shared" ref="K43" si="303">K42*1936.27</f>
        <v>0</v>
      </c>
      <c r="L43" s="266">
        <f t="shared" ref="L43" si="304">L42*1936.27</f>
        <v>0</v>
      </c>
      <c r="M43" s="267">
        <f t="shared" ref="M43" si="305">M42*1936.27</f>
        <v>0</v>
      </c>
      <c r="N43" s="182">
        <f t="shared" ref="N43" si="306">N42*1936.27</f>
        <v>0</v>
      </c>
      <c r="O43" s="183">
        <f t="shared" ref="O43" si="307">O42*1936.27</f>
        <v>0</v>
      </c>
      <c r="P43" s="184">
        <f t="shared" ref="P43" si="308">P42*1936.27</f>
        <v>0</v>
      </c>
      <c r="Q43" s="184">
        <f t="shared" ref="Q43" si="309">Q42*1936.27</f>
        <v>0</v>
      </c>
      <c r="R43" s="184">
        <f t="shared" ref="R43" si="310">R42*1936.27</f>
        <v>0</v>
      </c>
      <c r="S43" s="184">
        <f t="shared" ref="S43:T43" si="311">S42*1936.27</f>
        <v>0</v>
      </c>
      <c r="T43" s="184">
        <f t="shared" si="311"/>
        <v>0</v>
      </c>
      <c r="U43" s="184">
        <f t="shared" ref="U43:V43" si="312">U42*1936.27</f>
        <v>0</v>
      </c>
      <c r="V43" s="184">
        <f t="shared" si="312"/>
        <v>0</v>
      </c>
      <c r="W43" s="104"/>
    </row>
    <row r="44" spans="1:23" s="47" customFormat="1" ht="12.75" customHeight="1" x14ac:dyDescent="0.2">
      <c r="A44" s="104">
        <f>IF(Foglio2!$J$7=1,TRUNC(Base!V44,0),TRUNC(Base!U44,0))</f>
        <v>0</v>
      </c>
      <c r="B44" s="245">
        <f t="shared" si="6"/>
        <v>33032</v>
      </c>
      <c r="C44" s="501"/>
      <c r="D44" s="501"/>
      <c r="E44" s="53" t="s">
        <v>3</v>
      </c>
      <c r="F44" s="54">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48">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48">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48">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48">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48">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48">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49">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50">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51">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52">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52">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52">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52">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52">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52">
        <f t="shared" ref="U44" si="313">(P44)/12*0.8</f>
        <v>0</v>
      </c>
      <c r="V44" s="252">
        <f t="shared" ref="V44" si="314">(P44+R44)/12*0.8</f>
        <v>0</v>
      </c>
      <c r="W44" s="253" t="str">
        <f t="shared" ref="W44" si="315">"Fascia Da "&amp;F44&amp;" a "&amp;F45&amp;" Decorrenza "&amp;DAY(C44)&amp;"/"&amp;MONTH(C44)&amp;"/"&amp;YEAR(C44)</f>
        <v>Fascia Da 0 a 0 Decorrenza 0/1/1900</v>
      </c>
    </row>
    <row r="45" spans="1:23" s="47" customFormat="1" ht="9" customHeight="1" x14ac:dyDescent="0.2">
      <c r="A45" s="104"/>
      <c r="B45" s="245">
        <f t="shared" si="6"/>
        <v>33033</v>
      </c>
      <c r="C45" s="501"/>
      <c r="D45" s="501"/>
      <c r="E45" s="48" t="s">
        <v>4</v>
      </c>
      <c r="F45" s="49">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67">
        <f t="shared" ref="G45" si="316">G44*1936.27</f>
        <v>0</v>
      </c>
      <c r="H45" s="267">
        <f t="shared" ref="H45" si="317">H44*1936.27</f>
        <v>0</v>
      </c>
      <c r="I45" s="267">
        <f t="shared" ref="I45" si="318">I44*1936.27</f>
        <v>0</v>
      </c>
      <c r="J45" s="267">
        <f t="shared" ref="J45" si="319">J44*1936.27</f>
        <v>0</v>
      </c>
      <c r="K45" s="267">
        <f t="shared" ref="K45" si="320">K44*1936.27</f>
        <v>0</v>
      </c>
      <c r="L45" s="266">
        <f t="shared" ref="L45" si="321">L44*1936.27</f>
        <v>0</v>
      </c>
      <c r="M45" s="267">
        <f t="shared" ref="M45" si="322">M44*1936.27</f>
        <v>0</v>
      </c>
      <c r="N45" s="182">
        <f t="shared" ref="N45" si="323">N44*1936.27</f>
        <v>0</v>
      </c>
      <c r="O45" s="183">
        <f t="shared" ref="O45" si="324">O44*1936.27</f>
        <v>0</v>
      </c>
      <c r="P45" s="184">
        <f t="shared" ref="P45" si="325">P44*1936.27</f>
        <v>0</v>
      </c>
      <c r="Q45" s="184">
        <f t="shared" ref="Q45" si="326">Q44*1936.27</f>
        <v>0</v>
      </c>
      <c r="R45" s="184">
        <f t="shared" ref="R45" si="327">R44*1936.27</f>
        <v>0</v>
      </c>
      <c r="S45" s="184">
        <f t="shared" ref="S45:T45" si="328">S44*1936.27</f>
        <v>0</v>
      </c>
      <c r="T45" s="184">
        <f t="shared" si="328"/>
        <v>0</v>
      </c>
      <c r="U45" s="184">
        <f t="shared" ref="U45:V45" si="329">U44*1936.27</f>
        <v>0</v>
      </c>
      <c r="V45" s="184">
        <f t="shared" si="329"/>
        <v>0</v>
      </c>
      <c r="W45" s="104"/>
    </row>
    <row r="46" spans="1:23" s="47" customFormat="1" ht="9" customHeight="1" x14ac:dyDescent="0.2">
      <c r="A46" s="104">
        <f>IF(Foglio2!$J$7=1,TRUNC(Base!V46,0),TRUNC(Base!U46,0))</f>
        <v>0</v>
      </c>
      <c r="B46" s="245">
        <f t="shared" si="6"/>
        <v>33034</v>
      </c>
      <c r="C46" s="501"/>
      <c r="D46" s="501"/>
      <c r="E46" s="103" t="s">
        <v>3</v>
      </c>
      <c r="F46" s="79">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48">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48">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48">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48">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48">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48">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49">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50">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51">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52">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52">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52">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52">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52">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52">
        <f t="shared" ref="U46" si="330">(P46)/12*0.8</f>
        <v>0</v>
      </c>
      <c r="V46" s="252">
        <f t="shared" ref="V46" si="331">(P46+R46)/12*0.8</f>
        <v>0</v>
      </c>
      <c r="W46" s="253" t="str">
        <f t="shared" ref="W46" si="332">"Fascia Da "&amp;F46&amp;" a "&amp;F47&amp;" Decorrenza "&amp;DAY(C46)&amp;"/"&amp;MONTH(C46)&amp;"/"&amp;YEAR(C46)</f>
        <v>Fascia Da 0 a 0 Decorrenza 0/1/1900</v>
      </c>
    </row>
    <row r="47" spans="1:23" s="47" customFormat="1" ht="9" customHeight="1" x14ac:dyDescent="0.2">
      <c r="A47" s="104"/>
      <c r="B47" s="245">
        <f t="shared" si="6"/>
        <v>33035</v>
      </c>
      <c r="C47" s="501"/>
      <c r="D47" s="501"/>
      <c r="E47" s="103" t="s">
        <v>4</v>
      </c>
      <c r="F47" s="79">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67">
        <f t="shared" ref="G47" si="333">G46*1936.27</f>
        <v>0</v>
      </c>
      <c r="H47" s="267">
        <f t="shared" ref="H47" si="334">H46*1936.27</f>
        <v>0</v>
      </c>
      <c r="I47" s="267">
        <f t="shared" ref="I47" si="335">I46*1936.27</f>
        <v>0</v>
      </c>
      <c r="J47" s="267">
        <f t="shared" ref="J47" si="336">J46*1936.27</f>
        <v>0</v>
      </c>
      <c r="K47" s="267">
        <f t="shared" ref="K47" si="337">K46*1936.27</f>
        <v>0</v>
      </c>
      <c r="L47" s="266">
        <f t="shared" ref="L47" si="338">L46*1936.27</f>
        <v>0</v>
      </c>
      <c r="M47" s="267">
        <f t="shared" ref="M47" si="339">M46*1936.27</f>
        <v>0</v>
      </c>
      <c r="N47" s="182">
        <f t="shared" ref="N47" si="340">N46*1936.27</f>
        <v>0</v>
      </c>
      <c r="O47" s="183">
        <f t="shared" ref="O47" si="341">O46*1936.27</f>
        <v>0</v>
      </c>
      <c r="P47" s="184">
        <f t="shared" ref="P47" si="342">P46*1936.27</f>
        <v>0</v>
      </c>
      <c r="Q47" s="184">
        <f t="shared" ref="Q47" si="343">Q46*1936.27</f>
        <v>0</v>
      </c>
      <c r="R47" s="184">
        <f t="shared" ref="R47" si="344">R46*1936.27</f>
        <v>0</v>
      </c>
      <c r="S47" s="184">
        <f t="shared" ref="S47:T47" si="345">S46*1936.27</f>
        <v>0</v>
      </c>
      <c r="T47" s="184">
        <f t="shared" si="345"/>
        <v>0</v>
      </c>
      <c r="U47" s="184">
        <f t="shared" ref="U47:V47" si="346">U46*1936.27</f>
        <v>0</v>
      </c>
      <c r="V47" s="184">
        <f t="shared" si="346"/>
        <v>0</v>
      </c>
      <c r="W47" s="104"/>
    </row>
    <row r="48" spans="1:23" s="47" customFormat="1" ht="12.75" customHeight="1" x14ac:dyDescent="0.2">
      <c r="A48" s="104">
        <f>IF(Foglio2!$J$7=1,TRUNC(Base!V48,0),TRUNC(Base!U48,0))</f>
        <v>0</v>
      </c>
      <c r="B48" s="245">
        <f>IF(A48&gt;0,B47+1,0)</f>
        <v>0</v>
      </c>
      <c r="C48" s="501"/>
      <c r="D48" s="501"/>
      <c r="E48" s="53" t="s">
        <v>3</v>
      </c>
      <c r="F48" s="54">
        <f>IF(Foglio2!$J$3=Foglio2!$E$12,Doc_laureati_scuola_sec.!D48,0)</f>
        <v>0</v>
      </c>
      <c r="G48" s="248">
        <f>IF(Foglio2!$J$3=Foglio2!$E$12,Doc_laureati_scuola_sec.!E48,0)</f>
        <v>0</v>
      </c>
      <c r="H48" s="248">
        <f>IF(Foglio2!$J$3=Foglio2!$E$12,Doc_laureati_scuola_sec.!F48,0)</f>
        <v>0</v>
      </c>
      <c r="I48" s="248">
        <f>IF(Foglio2!$J$3=Foglio2!$E$12,Doc_laureati_scuola_sec.!G48,0)</f>
        <v>0</v>
      </c>
      <c r="J48" s="248">
        <f>IF(Foglio2!$J$3=Foglio2!$E$12,Doc_laureati_scuola_sec.!H48,0)</f>
        <v>0</v>
      </c>
      <c r="K48" s="248">
        <f>IF(Foglio2!$J$3=Foglio2!$E$12,Doc_laureati_scuola_sec.!I48,0)</f>
        <v>0</v>
      </c>
      <c r="L48" s="248">
        <f>IF(Foglio2!$J$3=Foglio2!$E$12,Doc_laureati_scuola_sec.!J48,0)</f>
        <v>0</v>
      </c>
      <c r="M48" s="249">
        <f>IF(Foglio2!$J$3=Foglio2!$E$12,Doc_laureati_scuola_sec.!K48,0)</f>
        <v>0</v>
      </c>
      <c r="N48" s="250">
        <f>IF(Foglio2!$J$3=Foglio2!$E$12,Doc_laureati_scuola_sec.!L48,0)</f>
        <v>0</v>
      </c>
      <c r="O48" s="251">
        <f>IF(Foglio2!$J$3=Foglio2!$E$12,Doc_laureati_scuola_sec.!M48,0)</f>
        <v>0</v>
      </c>
      <c r="P48" s="252">
        <f>IF(Foglio2!$J$3=Foglio2!$E$12,Doc_laureati_scuola_sec.!N48,0)</f>
        <v>0</v>
      </c>
      <c r="Q48" s="252">
        <f>IF(Foglio2!$J$3=Foglio2!$E$12,Doc_laureati_scuola_sec.!O48,0)</f>
        <v>0</v>
      </c>
      <c r="R48" s="252">
        <f>IF(Foglio2!$J$3=Foglio2!$E$12,Doc_laureati_scuola_sec.!P48,0)</f>
        <v>0</v>
      </c>
      <c r="S48" s="252">
        <f>IF(Foglio2!$J$3=Foglio2!$E$12,Doc_laureati_scuola_sec.!Q48,0)</f>
        <v>0</v>
      </c>
      <c r="T48" s="252">
        <f>IF(Foglio2!$J$3=Foglio2!$E$12,Doc_laureati_scuola_sec.!R48,0)</f>
        <v>0</v>
      </c>
      <c r="U48" s="252">
        <f t="shared" ref="U48" si="347">(P48)/12*0.8</f>
        <v>0</v>
      </c>
      <c r="V48" s="252">
        <f t="shared" ref="V48" si="348">(P48+R48)/12*0.8</f>
        <v>0</v>
      </c>
      <c r="W48" s="253" t="str">
        <f t="shared" ref="W48" si="349">"Fascia Da "&amp;F48&amp;" a "&amp;F49&amp;" Decorrenza "&amp;DAY(C48)&amp;"/"&amp;MONTH(C48)&amp;"/"&amp;YEAR(C48)</f>
        <v>Fascia Da 0 a 0 Decorrenza 0/1/1900</v>
      </c>
    </row>
    <row r="49" spans="1:23" s="47" customFormat="1" ht="9" customHeight="1" x14ac:dyDescent="0.2">
      <c r="A49" s="104"/>
      <c r="B49" s="245">
        <f>IF(A48&gt;0,B48+1,0)</f>
        <v>0</v>
      </c>
      <c r="C49" s="502"/>
      <c r="D49" s="502"/>
      <c r="E49" s="58"/>
      <c r="F49" s="59">
        <f>IF(Foglio2!$J$3=Foglio2!$E$12,Doc_laureati_scuola_sec.!D49,0)</f>
        <v>0</v>
      </c>
      <c r="G49" s="267">
        <f t="shared" ref="G49" si="350">G48*1936.27</f>
        <v>0</v>
      </c>
      <c r="H49" s="267">
        <f t="shared" ref="H49" si="351">H48*1936.27</f>
        <v>0</v>
      </c>
      <c r="I49" s="267">
        <f t="shared" ref="I49" si="352">I48*1936.27</f>
        <v>0</v>
      </c>
      <c r="J49" s="267">
        <f t="shared" ref="J49" si="353">J48*1936.27</f>
        <v>0</v>
      </c>
      <c r="K49" s="267">
        <f t="shared" ref="K49" si="354">K48*1936.27</f>
        <v>0</v>
      </c>
      <c r="L49" s="266">
        <f t="shared" ref="L49" si="355">L48*1936.27</f>
        <v>0</v>
      </c>
      <c r="M49" s="267">
        <f t="shared" ref="M49" si="356">M48*1936.27</f>
        <v>0</v>
      </c>
      <c r="N49" s="182">
        <f t="shared" ref="N49" si="357">N48*1936.27</f>
        <v>0</v>
      </c>
      <c r="O49" s="183">
        <f t="shared" ref="O49" si="358">O48*1936.27</f>
        <v>0</v>
      </c>
      <c r="P49" s="184">
        <f t="shared" ref="P49" si="359">P48*1936.27</f>
        <v>0</v>
      </c>
      <c r="Q49" s="184">
        <f t="shared" ref="Q49" si="360">Q48*1936.27</f>
        <v>0</v>
      </c>
      <c r="R49" s="184">
        <f t="shared" ref="R49" si="361">R48*1936.27</f>
        <v>0</v>
      </c>
      <c r="S49" s="184">
        <f t="shared" ref="S49:T49" si="362">S48*1936.27</f>
        <v>0</v>
      </c>
      <c r="T49" s="184">
        <f t="shared" si="362"/>
        <v>0</v>
      </c>
      <c r="U49" s="184">
        <f t="shared" ref="U49:V49" si="363">U48*1936.27</f>
        <v>0</v>
      </c>
      <c r="V49" s="184">
        <f t="shared" si="363"/>
        <v>0</v>
      </c>
      <c r="W49" s="104"/>
    </row>
    <row r="50" spans="1:23" s="47" customFormat="1" ht="12.75" customHeight="1" x14ac:dyDescent="0.2">
      <c r="A50" s="104">
        <f>IF(Foglio2!$J$7=1,TRUNC(Base!V50,0),TRUNC(Base!U50,0))</f>
        <v>0</v>
      </c>
      <c r="B50" s="245">
        <f>C52</f>
        <v>33178</v>
      </c>
      <c r="C50" s="496">
        <v>33178</v>
      </c>
      <c r="D50" s="496">
        <v>33358</v>
      </c>
      <c r="E50" s="42" t="s">
        <v>3</v>
      </c>
      <c r="F50" s="43">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48">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48">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48">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48">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48">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48">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49">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50">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51">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52">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52">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52">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52">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52">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52">
        <f t="shared" ref="U50" si="364">(P50)/12*0.8</f>
        <v>0</v>
      </c>
      <c r="V50" s="252">
        <f t="shared" ref="V50" si="365">(P50+R50)/12*0.8</f>
        <v>0</v>
      </c>
      <c r="W50" s="253" t="str">
        <f t="shared" ref="W50" si="366">"Fascia Da "&amp;F50&amp;" a "&amp;F51&amp;" Decorrenza "&amp;DAY(C50)&amp;"/"&amp;MONTH(C50)&amp;"/"&amp;YEAR(C50)</f>
        <v>Fascia Da 0 a 0 Decorrenza 1/11/1990</v>
      </c>
    </row>
    <row r="51" spans="1:23" s="47" customFormat="1" ht="8.25" customHeight="1" x14ac:dyDescent="0.2">
      <c r="A51" s="104"/>
      <c r="B51" s="245">
        <f>B50+1</f>
        <v>33179</v>
      </c>
      <c r="C51" s="497"/>
      <c r="D51" s="497"/>
      <c r="E51" s="48" t="s">
        <v>4</v>
      </c>
      <c r="F51" s="49">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67">
        <f t="shared" ref="G51" si="367">G50*1936.27</f>
        <v>0</v>
      </c>
      <c r="H51" s="267">
        <f t="shared" ref="H51" si="368">H50*1936.27</f>
        <v>0</v>
      </c>
      <c r="I51" s="267">
        <f t="shared" ref="I51" si="369">I50*1936.27</f>
        <v>0</v>
      </c>
      <c r="J51" s="267">
        <f t="shared" ref="J51" si="370">J50*1936.27</f>
        <v>0</v>
      </c>
      <c r="K51" s="267">
        <f t="shared" ref="K51" si="371">K50*1936.27</f>
        <v>0</v>
      </c>
      <c r="L51" s="266">
        <f t="shared" ref="L51" si="372">L50*1936.27</f>
        <v>0</v>
      </c>
      <c r="M51" s="267">
        <f t="shared" ref="M51" si="373">M50*1936.27</f>
        <v>0</v>
      </c>
      <c r="N51" s="182">
        <f t="shared" ref="N51" si="374">N50*1936.27</f>
        <v>0</v>
      </c>
      <c r="O51" s="183">
        <f t="shared" ref="O51" si="375">O50*1936.27</f>
        <v>0</v>
      </c>
      <c r="P51" s="184">
        <f t="shared" ref="P51" si="376">P50*1936.27</f>
        <v>0</v>
      </c>
      <c r="Q51" s="184">
        <f t="shared" ref="Q51" si="377">Q50*1936.27</f>
        <v>0</v>
      </c>
      <c r="R51" s="184">
        <f t="shared" ref="R51" si="378">R50*1936.27</f>
        <v>0</v>
      </c>
      <c r="S51" s="184">
        <f t="shared" ref="S51:T51" si="379">S50*1936.27</f>
        <v>0</v>
      </c>
      <c r="T51" s="184">
        <f t="shared" si="379"/>
        <v>0</v>
      </c>
      <c r="U51" s="184">
        <f t="shared" ref="U51:V51" si="380">U50*1936.27</f>
        <v>0</v>
      </c>
      <c r="V51" s="184">
        <f t="shared" si="380"/>
        <v>0</v>
      </c>
      <c r="W51" s="104"/>
    </row>
    <row r="52" spans="1:23" s="47" customFormat="1" ht="12.75" customHeight="1" x14ac:dyDescent="0.2">
      <c r="A52" s="104">
        <f>IF(Foglio2!$J$7=1,TRUNC(Base!V52,0),TRUNC(Base!U52,0))</f>
        <v>0</v>
      </c>
      <c r="B52" s="245">
        <f t="shared" ref="B52:B93" si="381">B51+1</f>
        <v>33180</v>
      </c>
      <c r="C52" s="500">
        <v>33178</v>
      </c>
      <c r="D52" s="500">
        <v>33358</v>
      </c>
      <c r="E52" s="53" t="s">
        <v>3</v>
      </c>
      <c r="F52" s="54">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48">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48">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48">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48">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48">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48">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49">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50">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51">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52">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52">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52">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52">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52">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52">
        <f t="shared" ref="U52" si="382">(P52)/12*0.8</f>
        <v>0</v>
      </c>
      <c r="V52" s="252">
        <f t="shared" ref="V52" si="383">(P52+R52)/12*0.8</f>
        <v>0</v>
      </c>
      <c r="W52" s="253" t="str">
        <f t="shared" ref="W52" si="384">"Fascia Da "&amp;F52&amp;" a "&amp;F53&amp;" Decorrenza "&amp;DAY(C52)&amp;"/"&amp;MONTH(C52)&amp;"/"&amp;YEAR(C52)</f>
        <v>Fascia Da 0 a 0 Decorrenza 1/11/1990</v>
      </c>
    </row>
    <row r="53" spans="1:23" s="47" customFormat="1" ht="8.25" customHeight="1" x14ac:dyDescent="0.2">
      <c r="A53" s="104"/>
      <c r="B53" s="245">
        <f t="shared" si="381"/>
        <v>33181</v>
      </c>
      <c r="C53" s="500"/>
      <c r="D53" s="500"/>
      <c r="E53" s="48" t="s">
        <v>4</v>
      </c>
      <c r="F53" s="49">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67">
        <f t="shared" ref="G53" si="385">G52*1936.27</f>
        <v>0</v>
      </c>
      <c r="H53" s="267">
        <f t="shared" ref="H53" si="386">H52*1936.27</f>
        <v>0</v>
      </c>
      <c r="I53" s="267">
        <f t="shared" ref="I53" si="387">I52*1936.27</f>
        <v>0</v>
      </c>
      <c r="J53" s="267">
        <f t="shared" ref="J53" si="388">J52*1936.27</f>
        <v>0</v>
      </c>
      <c r="K53" s="267">
        <f t="shared" ref="K53" si="389">K52*1936.27</f>
        <v>0</v>
      </c>
      <c r="L53" s="266">
        <f t="shared" ref="L53" si="390">L52*1936.27</f>
        <v>0</v>
      </c>
      <c r="M53" s="267">
        <f t="shared" ref="M53" si="391">M52*1936.27</f>
        <v>0</v>
      </c>
      <c r="N53" s="182">
        <f t="shared" ref="N53" si="392">N52*1936.27</f>
        <v>0</v>
      </c>
      <c r="O53" s="183">
        <f t="shared" ref="O53" si="393">O52*1936.27</f>
        <v>0</v>
      </c>
      <c r="P53" s="184">
        <f t="shared" ref="P53" si="394">P52*1936.27</f>
        <v>0</v>
      </c>
      <c r="Q53" s="184">
        <f t="shared" ref="Q53" si="395">Q52*1936.27</f>
        <v>0</v>
      </c>
      <c r="R53" s="184">
        <f t="shared" ref="R53" si="396">R52*1936.27</f>
        <v>0</v>
      </c>
      <c r="S53" s="184">
        <f t="shared" ref="S53" si="397">S52*1936.27</f>
        <v>0</v>
      </c>
      <c r="T53" s="184">
        <f t="shared" ref="T53" si="398">T52*1936.27</f>
        <v>0</v>
      </c>
      <c r="U53" s="184">
        <f t="shared" ref="U53:V53" si="399">U52*1936.27</f>
        <v>0</v>
      </c>
      <c r="V53" s="184">
        <f t="shared" si="399"/>
        <v>0</v>
      </c>
      <c r="W53" s="104"/>
    </row>
    <row r="54" spans="1:23" s="47" customFormat="1" ht="12.75" customHeight="1" x14ac:dyDescent="0.2">
      <c r="A54" s="104">
        <f>IF(Foglio2!$J$7=1,TRUNC(Base!V54,0),TRUNC(Base!U54,0))</f>
        <v>0</v>
      </c>
      <c r="B54" s="245">
        <f t="shared" si="381"/>
        <v>33182</v>
      </c>
      <c r="C54" s="501"/>
      <c r="D54" s="501"/>
      <c r="E54" s="53" t="s">
        <v>3</v>
      </c>
      <c r="F54" s="54">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48">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48">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48">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48">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48">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48">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49">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50">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51">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52">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52">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52">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52">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52">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52">
        <f t="shared" ref="U54" si="400">(P54)/12*0.8</f>
        <v>0</v>
      </c>
      <c r="V54" s="252">
        <f t="shared" ref="V54" si="401">(P54+R54)/12*0.8</f>
        <v>0</v>
      </c>
      <c r="W54" s="253" t="str">
        <f t="shared" ref="W54" si="402">"Fascia Da "&amp;F54&amp;" a "&amp;F55&amp;" Decorrenza "&amp;DAY(C54)&amp;"/"&amp;MONTH(C54)&amp;"/"&amp;YEAR(C54)</f>
        <v>Fascia Da 0 a 0 Decorrenza 0/1/1900</v>
      </c>
    </row>
    <row r="55" spans="1:23" s="47" customFormat="1" ht="8.25" customHeight="1" x14ac:dyDescent="0.2">
      <c r="A55" s="104"/>
      <c r="B55" s="245">
        <f t="shared" si="381"/>
        <v>33183</v>
      </c>
      <c r="C55" s="501"/>
      <c r="D55" s="501"/>
      <c r="E55" s="48" t="s">
        <v>4</v>
      </c>
      <c r="F55" s="49">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67">
        <f t="shared" ref="G55" si="403">G54*1936.27</f>
        <v>0</v>
      </c>
      <c r="H55" s="267">
        <f t="shared" ref="H55" si="404">H54*1936.27</f>
        <v>0</v>
      </c>
      <c r="I55" s="267">
        <f t="shared" ref="I55" si="405">I54*1936.27</f>
        <v>0</v>
      </c>
      <c r="J55" s="267">
        <f t="shared" ref="J55" si="406">J54*1936.27</f>
        <v>0</v>
      </c>
      <c r="K55" s="267">
        <f t="shared" ref="K55" si="407">K54*1936.27</f>
        <v>0</v>
      </c>
      <c r="L55" s="266">
        <f t="shared" ref="L55" si="408">L54*1936.27</f>
        <v>0</v>
      </c>
      <c r="M55" s="267">
        <f t="shared" ref="M55" si="409">M54*1936.27</f>
        <v>0</v>
      </c>
      <c r="N55" s="182">
        <f t="shared" ref="N55" si="410">N54*1936.27</f>
        <v>0</v>
      </c>
      <c r="O55" s="183">
        <f t="shared" ref="O55" si="411">O54*1936.27</f>
        <v>0</v>
      </c>
      <c r="P55" s="184">
        <f t="shared" ref="P55" si="412">P54*1936.27</f>
        <v>0</v>
      </c>
      <c r="Q55" s="184">
        <f t="shared" ref="Q55" si="413">Q54*1936.27</f>
        <v>0</v>
      </c>
      <c r="R55" s="184">
        <f t="shared" ref="R55" si="414">R54*1936.27</f>
        <v>0</v>
      </c>
      <c r="S55" s="184">
        <f t="shared" ref="S55" si="415">S54*1936.27</f>
        <v>0</v>
      </c>
      <c r="T55" s="184">
        <f t="shared" ref="T55" si="416">T54*1936.27</f>
        <v>0</v>
      </c>
      <c r="U55" s="184">
        <f t="shared" ref="U55:V55" si="417">U54*1936.27</f>
        <v>0</v>
      </c>
      <c r="V55" s="184">
        <f t="shared" si="417"/>
        <v>0</v>
      </c>
      <c r="W55" s="104"/>
    </row>
    <row r="56" spans="1:23" s="47" customFormat="1" ht="12.75" customHeight="1" x14ac:dyDescent="0.2">
      <c r="A56" s="104">
        <f>IF(Foglio2!$J$7=1,TRUNC(Base!V56,0),TRUNC(Base!U56,0))</f>
        <v>0</v>
      </c>
      <c r="B56" s="245">
        <f t="shared" si="381"/>
        <v>33184</v>
      </c>
      <c r="C56" s="501"/>
      <c r="D56" s="501"/>
      <c r="E56" s="53" t="s">
        <v>3</v>
      </c>
      <c r="F56" s="54">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48">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48">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48">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48">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48">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48">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49">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50">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51">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52">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52">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52">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52">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52">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52">
        <f t="shared" ref="U56" si="418">(P56)/12*0.8</f>
        <v>0</v>
      </c>
      <c r="V56" s="252">
        <f t="shared" ref="V56" si="419">(P56+R56)/12*0.8</f>
        <v>0</v>
      </c>
      <c r="W56" s="253" t="str">
        <f t="shared" ref="W56" si="420">"Fascia Da "&amp;F56&amp;" a "&amp;F57&amp;" Decorrenza "&amp;DAY(C56)&amp;"/"&amp;MONTH(C56)&amp;"/"&amp;YEAR(C56)</f>
        <v>Fascia Da 0 a 0 Decorrenza 0/1/1900</v>
      </c>
    </row>
    <row r="57" spans="1:23" s="47" customFormat="1" ht="8.25" customHeight="1" x14ac:dyDescent="0.2">
      <c r="A57" s="104"/>
      <c r="B57" s="245">
        <f t="shared" si="381"/>
        <v>33185</v>
      </c>
      <c r="C57" s="501"/>
      <c r="D57" s="501"/>
      <c r="E57" s="48" t="s">
        <v>4</v>
      </c>
      <c r="F57" s="49">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67">
        <f t="shared" ref="G57" si="421">G56*1936.27</f>
        <v>0</v>
      </c>
      <c r="H57" s="267">
        <f t="shared" ref="H57" si="422">H56*1936.27</f>
        <v>0</v>
      </c>
      <c r="I57" s="267">
        <f t="shared" ref="I57" si="423">I56*1936.27</f>
        <v>0</v>
      </c>
      <c r="J57" s="267">
        <f t="shared" ref="J57" si="424">J56*1936.27</f>
        <v>0</v>
      </c>
      <c r="K57" s="267">
        <f t="shared" ref="K57" si="425">K56*1936.27</f>
        <v>0</v>
      </c>
      <c r="L57" s="266">
        <f t="shared" ref="L57" si="426">L56*1936.27</f>
        <v>0</v>
      </c>
      <c r="M57" s="267">
        <f t="shared" ref="M57" si="427">M56*1936.27</f>
        <v>0</v>
      </c>
      <c r="N57" s="182">
        <f t="shared" ref="N57" si="428">N56*1936.27</f>
        <v>0</v>
      </c>
      <c r="O57" s="183">
        <f t="shared" ref="O57" si="429">O56*1936.27</f>
        <v>0</v>
      </c>
      <c r="P57" s="184">
        <f t="shared" ref="P57" si="430">P56*1936.27</f>
        <v>0</v>
      </c>
      <c r="Q57" s="184">
        <f t="shared" ref="Q57" si="431">Q56*1936.27</f>
        <v>0</v>
      </c>
      <c r="R57" s="184">
        <f t="shared" ref="R57" si="432">R56*1936.27</f>
        <v>0</v>
      </c>
      <c r="S57" s="184">
        <f t="shared" ref="S57" si="433">S56*1936.27</f>
        <v>0</v>
      </c>
      <c r="T57" s="184">
        <f t="shared" ref="T57" si="434">T56*1936.27</f>
        <v>0</v>
      </c>
      <c r="U57" s="184">
        <f t="shared" ref="U57:V57" si="435">U56*1936.27</f>
        <v>0</v>
      </c>
      <c r="V57" s="184">
        <f t="shared" si="435"/>
        <v>0</v>
      </c>
      <c r="W57" s="104"/>
    </row>
    <row r="58" spans="1:23" s="47" customFormat="1" ht="12.75" customHeight="1" x14ac:dyDescent="0.2">
      <c r="A58" s="104">
        <f>IF(Foglio2!$J$7=1,TRUNC(Base!V58,0),TRUNC(Base!U58,0))</f>
        <v>0</v>
      </c>
      <c r="B58" s="245">
        <f t="shared" si="381"/>
        <v>33186</v>
      </c>
      <c r="C58" s="501"/>
      <c r="D58" s="501"/>
      <c r="E58" s="53" t="s">
        <v>3</v>
      </c>
      <c r="F58" s="54">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48">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48">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48">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48">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48">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48">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49">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50">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51">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52">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52">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52">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52">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52">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52">
        <f t="shared" ref="U58" si="436">(P58)/12*0.8</f>
        <v>0</v>
      </c>
      <c r="V58" s="252">
        <f t="shared" ref="V58" si="437">(P58+R58)/12*0.8</f>
        <v>0</v>
      </c>
      <c r="W58" s="253" t="str">
        <f t="shared" ref="W58" si="438">"Fascia Da "&amp;F58&amp;" a "&amp;F59&amp;" Decorrenza "&amp;DAY(C58)&amp;"/"&amp;MONTH(C58)&amp;"/"&amp;YEAR(C58)</f>
        <v>Fascia Da 0 a 0 Decorrenza 0/1/1900</v>
      </c>
    </row>
    <row r="59" spans="1:23" s="47" customFormat="1" ht="8.25" customHeight="1" x14ac:dyDescent="0.2">
      <c r="A59" s="104"/>
      <c r="B59" s="245">
        <f t="shared" si="381"/>
        <v>33187</v>
      </c>
      <c r="C59" s="501"/>
      <c r="D59" s="501"/>
      <c r="E59" s="48" t="s">
        <v>4</v>
      </c>
      <c r="F59" s="49">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67">
        <f t="shared" ref="G59" si="439">G58*1936.27</f>
        <v>0</v>
      </c>
      <c r="H59" s="267">
        <f t="shared" ref="H59" si="440">H58*1936.27</f>
        <v>0</v>
      </c>
      <c r="I59" s="267">
        <f t="shared" ref="I59" si="441">I58*1936.27</f>
        <v>0</v>
      </c>
      <c r="J59" s="267">
        <f t="shared" ref="J59" si="442">J58*1936.27</f>
        <v>0</v>
      </c>
      <c r="K59" s="267">
        <f t="shared" ref="K59" si="443">K58*1936.27</f>
        <v>0</v>
      </c>
      <c r="L59" s="266">
        <f t="shared" ref="L59" si="444">L58*1936.27</f>
        <v>0</v>
      </c>
      <c r="M59" s="267">
        <f t="shared" ref="M59" si="445">M58*1936.27</f>
        <v>0</v>
      </c>
      <c r="N59" s="182">
        <f t="shared" ref="N59" si="446">N58*1936.27</f>
        <v>0</v>
      </c>
      <c r="O59" s="183">
        <f t="shared" ref="O59" si="447">O58*1936.27</f>
        <v>0</v>
      </c>
      <c r="P59" s="184">
        <f t="shared" ref="P59" si="448">P58*1936.27</f>
        <v>0</v>
      </c>
      <c r="Q59" s="184">
        <f t="shared" ref="Q59" si="449">Q58*1936.27</f>
        <v>0</v>
      </c>
      <c r="R59" s="184">
        <f t="shared" ref="R59" si="450">R58*1936.27</f>
        <v>0</v>
      </c>
      <c r="S59" s="184">
        <f t="shared" ref="S59" si="451">S58*1936.27</f>
        <v>0</v>
      </c>
      <c r="T59" s="184">
        <f t="shared" ref="T59" si="452">T58*1936.27</f>
        <v>0</v>
      </c>
      <c r="U59" s="184">
        <f t="shared" ref="U59:V59" si="453">U58*1936.27</f>
        <v>0</v>
      </c>
      <c r="V59" s="184">
        <f t="shared" si="453"/>
        <v>0</v>
      </c>
      <c r="W59" s="104"/>
    </row>
    <row r="60" spans="1:23" s="47" customFormat="1" ht="12.75" customHeight="1" x14ac:dyDescent="0.2">
      <c r="A60" s="104">
        <f>IF(Foglio2!$J$7=1,TRUNC(Base!V60,0),TRUNC(Base!U60,0))</f>
        <v>0</v>
      </c>
      <c r="B60" s="245">
        <f t="shared" si="381"/>
        <v>33188</v>
      </c>
      <c r="C60" s="501"/>
      <c r="D60" s="501"/>
      <c r="E60" s="53" t="s">
        <v>3</v>
      </c>
      <c r="F60" s="54">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48">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48">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48">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48">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48">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48">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49">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50">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51">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52">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52">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52">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52">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52">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52">
        <f t="shared" ref="U60" si="454">(P60)/12*0.8</f>
        <v>0</v>
      </c>
      <c r="V60" s="252">
        <f t="shared" ref="V60" si="455">(P60+R60)/12*0.8</f>
        <v>0</v>
      </c>
      <c r="W60" s="253" t="str">
        <f t="shared" ref="W60" si="456">"Fascia Da "&amp;F60&amp;" a "&amp;F61&amp;" Decorrenza "&amp;DAY(C60)&amp;"/"&amp;MONTH(C60)&amp;"/"&amp;YEAR(C60)</f>
        <v>Fascia Da 0 a 0 Decorrenza 0/1/1900</v>
      </c>
    </row>
    <row r="61" spans="1:23" s="47" customFormat="1" ht="8.25" customHeight="1" x14ac:dyDescent="0.2">
      <c r="A61" s="104"/>
      <c r="B61" s="245">
        <f t="shared" si="381"/>
        <v>33189</v>
      </c>
      <c r="C61" s="501"/>
      <c r="D61" s="501"/>
      <c r="E61" s="48" t="s">
        <v>4</v>
      </c>
      <c r="F61" s="49">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67">
        <f t="shared" ref="G61" si="457">G60*1936.27</f>
        <v>0</v>
      </c>
      <c r="H61" s="267">
        <f t="shared" ref="H61" si="458">H60*1936.27</f>
        <v>0</v>
      </c>
      <c r="I61" s="267">
        <f t="shared" ref="I61" si="459">I60*1936.27</f>
        <v>0</v>
      </c>
      <c r="J61" s="267">
        <f t="shared" ref="J61" si="460">J60*1936.27</f>
        <v>0</v>
      </c>
      <c r="K61" s="267">
        <f t="shared" ref="K61" si="461">K60*1936.27</f>
        <v>0</v>
      </c>
      <c r="L61" s="266">
        <f t="shared" ref="L61" si="462">L60*1936.27</f>
        <v>0</v>
      </c>
      <c r="M61" s="267">
        <f t="shared" ref="M61" si="463">M60*1936.27</f>
        <v>0</v>
      </c>
      <c r="N61" s="182">
        <f t="shared" ref="N61" si="464">N60*1936.27</f>
        <v>0</v>
      </c>
      <c r="O61" s="183">
        <f t="shared" ref="O61" si="465">O60*1936.27</f>
        <v>0</v>
      </c>
      <c r="P61" s="184">
        <f t="shared" ref="P61" si="466">P60*1936.27</f>
        <v>0</v>
      </c>
      <c r="Q61" s="184">
        <f t="shared" ref="Q61" si="467">Q60*1936.27</f>
        <v>0</v>
      </c>
      <c r="R61" s="184">
        <f t="shared" ref="R61" si="468">R60*1936.27</f>
        <v>0</v>
      </c>
      <c r="S61" s="184">
        <f t="shared" ref="S61" si="469">S60*1936.27</f>
        <v>0</v>
      </c>
      <c r="T61" s="184">
        <f t="shared" ref="T61" si="470">T60*1936.27</f>
        <v>0</v>
      </c>
      <c r="U61" s="184">
        <f t="shared" ref="U61:V61" si="471">U60*1936.27</f>
        <v>0</v>
      </c>
      <c r="V61" s="184">
        <f t="shared" si="471"/>
        <v>0</v>
      </c>
      <c r="W61" s="104"/>
    </row>
    <row r="62" spans="1:23" s="47" customFormat="1" ht="12.75" customHeight="1" x14ac:dyDescent="0.2">
      <c r="A62" s="104">
        <f>IF(Foglio2!$J$7=1,TRUNC(Base!V62,0),TRUNC(Base!U62,0))</f>
        <v>0</v>
      </c>
      <c r="B62" s="245">
        <f t="shared" si="381"/>
        <v>33190</v>
      </c>
      <c r="C62" s="501"/>
      <c r="D62" s="501"/>
      <c r="E62" s="53" t="s">
        <v>3</v>
      </c>
      <c r="F62" s="54">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48">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48">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48">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48">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48">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48">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49">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50">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51">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52">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52">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52">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52">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52">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52">
        <f t="shared" ref="U62" si="472">(P62)/12*0.8</f>
        <v>0</v>
      </c>
      <c r="V62" s="252">
        <f t="shared" ref="V62" si="473">(P62+R62)/12*0.8</f>
        <v>0</v>
      </c>
      <c r="W62" s="253" t="str">
        <f t="shared" ref="W62" si="474">"Fascia Da "&amp;F62&amp;" a "&amp;F63&amp;" Decorrenza "&amp;DAY(C62)&amp;"/"&amp;MONTH(C62)&amp;"/"&amp;YEAR(C62)</f>
        <v>Fascia Da 0 a 0 Decorrenza 0/1/1900</v>
      </c>
    </row>
    <row r="63" spans="1:23" s="47" customFormat="1" ht="8.25" customHeight="1" x14ac:dyDescent="0.2">
      <c r="A63" s="104"/>
      <c r="B63" s="245">
        <f t="shared" si="381"/>
        <v>33191</v>
      </c>
      <c r="C63" s="501"/>
      <c r="D63" s="501"/>
      <c r="E63" s="48" t="s">
        <v>4</v>
      </c>
      <c r="F63" s="49">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67">
        <f t="shared" ref="G63" si="475">G62*1936.27</f>
        <v>0</v>
      </c>
      <c r="H63" s="267">
        <f t="shared" ref="H63" si="476">H62*1936.27</f>
        <v>0</v>
      </c>
      <c r="I63" s="267">
        <f t="shared" ref="I63" si="477">I62*1936.27</f>
        <v>0</v>
      </c>
      <c r="J63" s="267">
        <f t="shared" ref="J63" si="478">J62*1936.27</f>
        <v>0</v>
      </c>
      <c r="K63" s="267">
        <f t="shared" ref="K63" si="479">K62*1936.27</f>
        <v>0</v>
      </c>
      <c r="L63" s="266">
        <f t="shared" ref="L63" si="480">L62*1936.27</f>
        <v>0</v>
      </c>
      <c r="M63" s="267">
        <f t="shared" ref="M63" si="481">M62*1936.27</f>
        <v>0</v>
      </c>
      <c r="N63" s="182">
        <f t="shared" ref="N63" si="482">N62*1936.27</f>
        <v>0</v>
      </c>
      <c r="O63" s="183">
        <f t="shared" ref="O63" si="483">O62*1936.27</f>
        <v>0</v>
      </c>
      <c r="P63" s="184">
        <f t="shared" ref="P63" si="484">P62*1936.27</f>
        <v>0</v>
      </c>
      <c r="Q63" s="184">
        <f t="shared" ref="Q63" si="485">Q62*1936.27</f>
        <v>0</v>
      </c>
      <c r="R63" s="184">
        <f t="shared" ref="R63" si="486">R62*1936.27</f>
        <v>0</v>
      </c>
      <c r="S63" s="184">
        <f t="shared" ref="S63" si="487">S62*1936.27</f>
        <v>0</v>
      </c>
      <c r="T63" s="184">
        <f t="shared" ref="T63" si="488">T62*1936.27</f>
        <v>0</v>
      </c>
      <c r="U63" s="184">
        <f t="shared" ref="U63:V63" si="489">U62*1936.27</f>
        <v>0</v>
      </c>
      <c r="V63" s="184">
        <f t="shared" si="489"/>
        <v>0</v>
      </c>
      <c r="W63" s="104"/>
    </row>
    <row r="64" spans="1:23" s="47" customFormat="1" ht="12.75" customHeight="1" x14ac:dyDescent="0.2">
      <c r="A64" s="104">
        <f>IF(Foglio2!$J$7=1,TRUNC(Base!V64,0),TRUNC(Base!U64,0))</f>
        <v>0</v>
      </c>
      <c r="B64" s="245">
        <f t="shared" si="381"/>
        <v>33192</v>
      </c>
      <c r="C64" s="501"/>
      <c r="D64" s="501"/>
      <c r="E64" s="53" t="s">
        <v>3</v>
      </c>
      <c r="F64" s="54">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48">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48">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48">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48">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48">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48">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49">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50">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51">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52">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52">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52">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52">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52">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52">
        <f t="shared" ref="U64" si="490">(P64)/12*0.8</f>
        <v>0</v>
      </c>
      <c r="V64" s="252">
        <f t="shared" ref="V64" si="491">(P64+R64)/12*0.8</f>
        <v>0</v>
      </c>
      <c r="W64" s="253" t="str">
        <f t="shared" ref="W64" si="492">"Fascia Da "&amp;F64&amp;" a "&amp;F65&amp;" Decorrenza "&amp;DAY(C64)&amp;"/"&amp;MONTH(C64)&amp;"/"&amp;YEAR(C64)</f>
        <v>Fascia Da 0 a 0 Decorrenza 0/1/1900</v>
      </c>
    </row>
    <row r="65" spans="1:23" s="47" customFormat="1" ht="7.5" customHeight="1" x14ac:dyDescent="0.2">
      <c r="A65" s="104"/>
      <c r="B65" s="245">
        <f t="shared" si="381"/>
        <v>33193</v>
      </c>
      <c r="C65" s="501"/>
      <c r="D65" s="501"/>
      <c r="E65" s="48" t="s">
        <v>4</v>
      </c>
      <c r="F65" s="49">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67">
        <f t="shared" ref="G65" si="493">G64*1936.27</f>
        <v>0</v>
      </c>
      <c r="H65" s="267">
        <f t="shared" ref="H65" si="494">H64*1936.27</f>
        <v>0</v>
      </c>
      <c r="I65" s="267">
        <f t="shared" ref="I65" si="495">I64*1936.27</f>
        <v>0</v>
      </c>
      <c r="J65" s="267">
        <f t="shared" ref="J65" si="496">J64*1936.27</f>
        <v>0</v>
      </c>
      <c r="K65" s="267">
        <f t="shared" ref="K65" si="497">K64*1936.27</f>
        <v>0</v>
      </c>
      <c r="L65" s="266">
        <f t="shared" ref="L65" si="498">L64*1936.27</f>
        <v>0</v>
      </c>
      <c r="M65" s="267">
        <f t="shared" ref="M65" si="499">M64*1936.27</f>
        <v>0</v>
      </c>
      <c r="N65" s="182">
        <f t="shared" ref="N65" si="500">N64*1936.27</f>
        <v>0</v>
      </c>
      <c r="O65" s="183">
        <f t="shared" ref="O65" si="501">O64*1936.27</f>
        <v>0</v>
      </c>
      <c r="P65" s="184">
        <f t="shared" ref="P65" si="502">P64*1936.27</f>
        <v>0</v>
      </c>
      <c r="Q65" s="184">
        <f t="shared" ref="Q65" si="503">Q64*1936.27</f>
        <v>0</v>
      </c>
      <c r="R65" s="184">
        <f t="shared" ref="R65" si="504">R64*1936.27</f>
        <v>0</v>
      </c>
      <c r="S65" s="184">
        <f t="shared" ref="S65" si="505">S64*1936.27</f>
        <v>0</v>
      </c>
      <c r="T65" s="184">
        <f t="shared" ref="T65" si="506">T64*1936.27</f>
        <v>0</v>
      </c>
      <c r="U65" s="184">
        <f t="shared" ref="U65:V65" si="507">U64*1936.27</f>
        <v>0</v>
      </c>
      <c r="V65" s="184">
        <f t="shared" si="507"/>
        <v>0</v>
      </c>
      <c r="W65" s="104"/>
    </row>
    <row r="66" spans="1:23" s="47" customFormat="1" ht="12.75" customHeight="1" x14ac:dyDescent="0.2">
      <c r="A66" s="104">
        <f>IF(Foglio2!$J$7=1,TRUNC(Base!V66,0),TRUNC(Base!U66,0))</f>
        <v>0</v>
      </c>
      <c r="B66" s="245">
        <f t="shared" si="381"/>
        <v>33194</v>
      </c>
      <c r="C66" s="501"/>
      <c r="D66" s="501"/>
      <c r="E66" s="53" t="s">
        <v>3</v>
      </c>
      <c r="F66" s="54">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48">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48">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48">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48">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48">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48">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49">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50">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51">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52">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52">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52">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52">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52">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52">
        <f t="shared" ref="U66" si="508">(P66)/12*0.8</f>
        <v>0</v>
      </c>
      <c r="V66" s="252">
        <f t="shared" ref="V66" si="509">(P66+R66)/12*0.8</f>
        <v>0</v>
      </c>
      <c r="W66" s="253" t="str">
        <f t="shared" ref="W66" si="510">"Fascia Da "&amp;F66&amp;" a "&amp;F67&amp;" Decorrenza "&amp;DAY(C66)&amp;"/"&amp;MONTH(C66)&amp;"/"&amp;YEAR(C66)</f>
        <v>Fascia Da 0 a 0 Decorrenza 0/1/1900</v>
      </c>
    </row>
    <row r="67" spans="1:23" s="47" customFormat="1" ht="7.5" customHeight="1" x14ac:dyDescent="0.2">
      <c r="A67" s="104"/>
      <c r="B67" s="245">
        <f t="shared" si="381"/>
        <v>33195</v>
      </c>
      <c r="C67" s="501"/>
      <c r="D67" s="501"/>
      <c r="E67" s="48" t="s">
        <v>4</v>
      </c>
      <c r="F67" s="49">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67">
        <f t="shared" ref="G67" si="511">G66*1936.27</f>
        <v>0</v>
      </c>
      <c r="H67" s="267">
        <f t="shared" ref="H67" si="512">H66*1936.27</f>
        <v>0</v>
      </c>
      <c r="I67" s="267">
        <f t="shared" ref="I67" si="513">I66*1936.27</f>
        <v>0</v>
      </c>
      <c r="J67" s="267">
        <f t="shared" ref="J67" si="514">J66*1936.27</f>
        <v>0</v>
      </c>
      <c r="K67" s="267">
        <f t="shared" ref="K67" si="515">K66*1936.27</f>
        <v>0</v>
      </c>
      <c r="L67" s="266">
        <f t="shared" ref="L67" si="516">L66*1936.27</f>
        <v>0</v>
      </c>
      <c r="M67" s="267">
        <f t="shared" ref="M67" si="517">M66*1936.27</f>
        <v>0</v>
      </c>
      <c r="N67" s="182">
        <f t="shared" ref="N67" si="518">N66*1936.27</f>
        <v>0</v>
      </c>
      <c r="O67" s="183">
        <f t="shared" ref="O67" si="519">O66*1936.27</f>
        <v>0</v>
      </c>
      <c r="P67" s="184">
        <f t="shared" ref="P67" si="520">P66*1936.27</f>
        <v>0</v>
      </c>
      <c r="Q67" s="184">
        <f t="shared" ref="Q67" si="521">Q66*1936.27</f>
        <v>0</v>
      </c>
      <c r="R67" s="184">
        <f t="shared" ref="R67" si="522">R66*1936.27</f>
        <v>0</v>
      </c>
      <c r="S67" s="184">
        <f t="shared" ref="S67" si="523">S66*1936.27</f>
        <v>0</v>
      </c>
      <c r="T67" s="184">
        <f t="shared" ref="T67" si="524">T66*1936.27</f>
        <v>0</v>
      </c>
      <c r="U67" s="184">
        <f t="shared" ref="U67:V67" si="525">U66*1936.27</f>
        <v>0</v>
      </c>
      <c r="V67" s="184">
        <f t="shared" si="525"/>
        <v>0</v>
      </c>
      <c r="W67" s="104"/>
    </row>
    <row r="68" spans="1:23" s="47" customFormat="1" ht="12.75" customHeight="1" x14ac:dyDescent="0.2">
      <c r="A68" s="104">
        <f>IF(Foglio2!$J$7=1,TRUNC(Base!V68,0),TRUNC(Base!U68,0))</f>
        <v>0</v>
      </c>
      <c r="B68" s="245">
        <f t="shared" si="381"/>
        <v>33196</v>
      </c>
      <c r="C68" s="501"/>
      <c r="D68" s="501"/>
      <c r="E68" s="53" t="s">
        <v>3</v>
      </c>
      <c r="F68" s="54">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48">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48">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48">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48">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48">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48">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49">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50">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51">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52">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52">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52">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52">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52">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52">
        <f t="shared" ref="U68" si="526">(P68)/12*0.8</f>
        <v>0</v>
      </c>
      <c r="V68" s="252">
        <f t="shared" ref="V68" si="527">(P68+R68)/12*0.8</f>
        <v>0</v>
      </c>
      <c r="W68" s="253" t="str">
        <f t="shared" ref="W68" si="528">"Fascia Da "&amp;F68&amp;" a "&amp;F69&amp;" Decorrenza "&amp;DAY(C68)&amp;"/"&amp;MONTH(C68)&amp;"/"&amp;YEAR(C68)</f>
        <v>Fascia Da 0 a 0 Decorrenza 0/1/1900</v>
      </c>
    </row>
    <row r="69" spans="1:23" s="47" customFormat="1" ht="8.25" customHeight="1" x14ac:dyDescent="0.2">
      <c r="A69" s="104"/>
      <c r="B69" s="245">
        <f t="shared" si="381"/>
        <v>33197</v>
      </c>
      <c r="C69" s="501"/>
      <c r="D69" s="501"/>
      <c r="E69" s="48" t="s">
        <v>4</v>
      </c>
      <c r="F69" s="49">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67">
        <f t="shared" ref="G69" si="529">G68*1936.27</f>
        <v>0</v>
      </c>
      <c r="H69" s="267">
        <f t="shared" ref="H69" si="530">H68*1936.27</f>
        <v>0</v>
      </c>
      <c r="I69" s="267">
        <f t="shared" ref="I69" si="531">I68*1936.27</f>
        <v>0</v>
      </c>
      <c r="J69" s="267">
        <f t="shared" ref="J69" si="532">J68*1936.27</f>
        <v>0</v>
      </c>
      <c r="K69" s="267">
        <f t="shared" ref="K69" si="533">K68*1936.27</f>
        <v>0</v>
      </c>
      <c r="L69" s="266">
        <f t="shared" ref="L69" si="534">L68*1936.27</f>
        <v>0</v>
      </c>
      <c r="M69" s="267">
        <f t="shared" ref="M69" si="535">M68*1936.27</f>
        <v>0</v>
      </c>
      <c r="N69" s="182">
        <f t="shared" ref="N69" si="536">N68*1936.27</f>
        <v>0</v>
      </c>
      <c r="O69" s="183">
        <f t="shared" ref="O69" si="537">O68*1936.27</f>
        <v>0</v>
      </c>
      <c r="P69" s="184">
        <f t="shared" ref="P69" si="538">P68*1936.27</f>
        <v>0</v>
      </c>
      <c r="Q69" s="184">
        <f t="shared" ref="Q69" si="539">Q68*1936.27</f>
        <v>0</v>
      </c>
      <c r="R69" s="184">
        <f t="shared" ref="R69" si="540">R68*1936.27</f>
        <v>0</v>
      </c>
      <c r="S69" s="184">
        <f t="shared" ref="S69" si="541">S68*1936.27</f>
        <v>0</v>
      </c>
      <c r="T69" s="184">
        <f t="shared" ref="T69" si="542">T68*1936.27</f>
        <v>0</v>
      </c>
      <c r="U69" s="184">
        <f t="shared" ref="U69:V69" si="543">U68*1936.27</f>
        <v>0</v>
      </c>
      <c r="V69" s="184">
        <f t="shared" si="543"/>
        <v>0</v>
      </c>
      <c r="W69" s="104"/>
    </row>
    <row r="70" spans="1:23" s="47" customFormat="1" ht="12.75" customHeight="1" x14ac:dyDescent="0.2">
      <c r="A70" s="104">
        <f>IF(Foglio2!$J$7=1,TRUNC(Base!V70,0),TRUNC(Base!U70,0))</f>
        <v>0</v>
      </c>
      <c r="B70" s="245">
        <f t="shared" si="381"/>
        <v>33198</v>
      </c>
      <c r="C70" s="501"/>
      <c r="D70" s="501"/>
      <c r="E70" s="53" t="s">
        <v>3</v>
      </c>
      <c r="F70" s="54">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48">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48">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48">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48">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48">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48">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49">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50">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51">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52">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52">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52">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52">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52">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52">
        <f t="shared" ref="U70" si="544">(P70)/12*0.8</f>
        <v>0</v>
      </c>
      <c r="V70" s="252">
        <f t="shared" ref="V70" si="545">(P70+R70)/12*0.8</f>
        <v>0</v>
      </c>
      <c r="W70" s="253" t="str">
        <f t="shared" ref="W70" si="546">"Fascia Da "&amp;F70&amp;" a "&amp;F71&amp;" Decorrenza "&amp;DAY(C70)&amp;"/"&amp;MONTH(C70)&amp;"/"&amp;YEAR(C70)</f>
        <v>Fascia Da 0 a 0 Decorrenza 0/1/1900</v>
      </c>
    </row>
    <row r="71" spans="1:23" s="47" customFormat="1" ht="7.5" customHeight="1" x14ac:dyDescent="0.2">
      <c r="A71" s="104"/>
      <c r="B71" s="245">
        <f t="shared" si="381"/>
        <v>33199</v>
      </c>
      <c r="C71" s="501"/>
      <c r="D71" s="501"/>
      <c r="E71" s="48" t="s">
        <v>4</v>
      </c>
      <c r="F71" s="49">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67">
        <f t="shared" ref="G71" si="547">G70*1936.27</f>
        <v>0</v>
      </c>
      <c r="H71" s="267">
        <f t="shared" ref="H71" si="548">H70*1936.27</f>
        <v>0</v>
      </c>
      <c r="I71" s="267">
        <f t="shared" ref="I71" si="549">I70*1936.27</f>
        <v>0</v>
      </c>
      <c r="J71" s="267">
        <f t="shared" ref="J71" si="550">J70*1936.27</f>
        <v>0</v>
      </c>
      <c r="K71" s="267">
        <f t="shared" ref="K71" si="551">K70*1936.27</f>
        <v>0</v>
      </c>
      <c r="L71" s="266">
        <f t="shared" ref="L71" si="552">L70*1936.27</f>
        <v>0</v>
      </c>
      <c r="M71" s="267">
        <f t="shared" ref="M71" si="553">M70*1936.27</f>
        <v>0</v>
      </c>
      <c r="N71" s="182">
        <f t="shared" ref="N71" si="554">N70*1936.27</f>
        <v>0</v>
      </c>
      <c r="O71" s="183">
        <f t="shared" ref="O71" si="555">O70*1936.27</f>
        <v>0</v>
      </c>
      <c r="P71" s="184">
        <f t="shared" ref="P71" si="556">P70*1936.27</f>
        <v>0</v>
      </c>
      <c r="Q71" s="184">
        <f t="shared" ref="Q71" si="557">Q70*1936.27</f>
        <v>0</v>
      </c>
      <c r="R71" s="184">
        <f t="shared" ref="R71" si="558">R70*1936.27</f>
        <v>0</v>
      </c>
      <c r="S71" s="184">
        <f t="shared" ref="S71" si="559">S70*1936.27</f>
        <v>0</v>
      </c>
      <c r="T71" s="184">
        <f t="shared" ref="T71" si="560">T70*1936.27</f>
        <v>0</v>
      </c>
      <c r="U71" s="184">
        <f t="shared" ref="U71:V71" si="561">U70*1936.27</f>
        <v>0</v>
      </c>
      <c r="V71" s="184">
        <f t="shared" si="561"/>
        <v>0</v>
      </c>
      <c r="W71" s="104"/>
    </row>
    <row r="72" spans="1:23" s="47" customFormat="1" ht="12.75" customHeight="1" x14ac:dyDescent="0.2">
      <c r="A72" s="104">
        <f>IF(Foglio2!$J$7=1,TRUNC(Base!V72,0),TRUNC(Base!U72,0))</f>
        <v>0</v>
      </c>
      <c r="B72" s="245">
        <f t="shared" si="381"/>
        <v>33200</v>
      </c>
      <c r="C72" s="501"/>
      <c r="D72" s="501"/>
      <c r="E72" s="53" t="s">
        <v>3</v>
      </c>
      <c r="F72" s="54">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48">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48">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48">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48">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48">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48">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49">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50">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51">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52">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52">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52">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52">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52">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52">
        <f t="shared" ref="U72" si="562">(P72)/12*0.8</f>
        <v>0</v>
      </c>
      <c r="V72" s="252">
        <f t="shared" ref="V72" si="563">(P72+R72)/12*0.8</f>
        <v>0</v>
      </c>
      <c r="W72" s="253" t="str">
        <f t="shared" ref="W72" si="564">"Fascia Da "&amp;F72&amp;" a "&amp;F73&amp;" Decorrenza "&amp;DAY(C72)&amp;"/"&amp;MONTH(C72)&amp;"/"&amp;YEAR(C72)</f>
        <v>Fascia Da 0 a 0 Decorrenza 0/1/1900</v>
      </c>
    </row>
    <row r="73" spans="1:23" s="47" customFormat="1" ht="6.75" customHeight="1" x14ac:dyDescent="0.2">
      <c r="A73" s="104"/>
      <c r="B73" s="245">
        <f t="shared" si="381"/>
        <v>33201</v>
      </c>
      <c r="C73" s="501"/>
      <c r="D73" s="501"/>
      <c r="E73" s="48" t="s">
        <v>4</v>
      </c>
      <c r="F73" s="49">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67">
        <f t="shared" ref="G73" si="565">G72*1936.27</f>
        <v>0</v>
      </c>
      <c r="H73" s="267">
        <f t="shared" ref="H73" si="566">H72*1936.27</f>
        <v>0</v>
      </c>
      <c r="I73" s="267">
        <f t="shared" ref="I73" si="567">I72*1936.27</f>
        <v>0</v>
      </c>
      <c r="J73" s="267">
        <f t="shared" ref="J73" si="568">J72*1936.27</f>
        <v>0</v>
      </c>
      <c r="K73" s="267">
        <f t="shared" ref="K73" si="569">K72*1936.27</f>
        <v>0</v>
      </c>
      <c r="L73" s="266">
        <f t="shared" ref="L73" si="570">L72*1936.27</f>
        <v>0</v>
      </c>
      <c r="M73" s="267">
        <f t="shared" ref="M73" si="571">M72*1936.27</f>
        <v>0</v>
      </c>
      <c r="N73" s="182">
        <f t="shared" ref="N73" si="572">N72*1936.27</f>
        <v>0</v>
      </c>
      <c r="O73" s="183">
        <f t="shared" ref="O73" si="573">O72*1936.27</f>
        <v>0</v>
      </c>
      <c r="P73" s="184">
        <f t="shared" ref="P73" si="574">P72*1936.27</f>
        <v>0</v>
      </c>
      <c r="Q73" s="184">
        <f t="shared" ref="Q73" si="575">Q72*1936.27</f>
        <v>0</v>
      </c>
      <c r="R73" s="184">
        <f t="shared" ref="R73" si="576">R72*1936.27</f>
        <v>0</v>
      </c>
      <c r="S73" s="184">
        <f t="shared" ref="S73" si="577">S72*1936.27</f>
        <v>0</v>
      </c>
      <c r="T73" s="184">
        <f t="shared" ref="T73" si="578">T72*1936.27</f>
        <v>0</v>
      </c>
      <c r="U73" s="184">
        <f t="shared" ref="U73:V73" si="579">U72*1936.27</f>
        <v>0</v>
      </c>
      <c r="V73" s="184">
        <f t="shared" si="579"/>
        <v>0</v>
      </c>
      <c r="W73" s="104"/>
    </row>
    <row r="74" spans="1:23" s="47" customFormat="1" ht="12.75" customHeight="1" x14ac:dyDescent="0.2">
      <c r="A74" s="104">
        <f>IF(Foglio2!$J$7=1,TRUNC(Base!V74,0),TRUNC(Base!U74,0))</f>
        <v>0</v>
      </c>
      <c r="B74" s="245">
        <f t="shared" si="381"/>
        <v>33202</v>
      </c>
      <c r="C74" s="501"/>
      <c r="D74" s="501"/>
      <c r="E74" s="53" t="s">
        <v>3</v>
      </c>
      <c r="F74" s="54">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48">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48">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48">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48">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48">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48">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49">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50">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51">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52">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52">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52">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52">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52">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52">
        <f t="shared" ref="U74" si="580">(P74)/12*0.8</f>
        <v>0</v>
      </c>
      <c r="V74" s="252">
        <f t="shared" ref="V74" si="581">(P74+R74)/12*0.8</f>
        <v>0</v>
      </c>
      <c r="W74" s="253" t="str">
        <f t="shared" ref="W74" si="582">"Fascia Da "&amp;F74&amp;" a "&amp;F75&amp;" Decorrenza "&amp;DAY(C74)&amp;"/"&amp;MONTH(C74)&amp;"/"&amp;YEAR(C74)</f>
        <v>Fascia Da 0 a 0 Decorrenza 0/1/1900</v>
      </c>
    </row>
    <row r="75" spans="1:23" s="47" customFormat="1" ht="8.25" customHeight="1" x14ac:dyDescent="0.2">
      <c r="A75" s="104"/>
      <c r="B75" s="245">
        <f t="shared" si="381"/>
        <v>33203</v>
      </c>
      <c r="C75" s="501"/>
      <c r="D75" s="501"/>
      <c r="E75" s="48" t="s">
        <v>4</v>
      </c>
      <c r="F75" s="49">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67">
        <f t="shared" ref="G75" si="583">G74*1936.27</f>
        <v>0</v>
      </c>
      <c r="H75" s="267">
        <f t="shared" ref="H75" si="584">H74*1936.27</f>
        <v>0</v>
      </c>
      <c r="I75" s="267">
        <f t="shared" ref="I75" si="585">I74*1936.27</f>
        <v>0</v>
      </c>
      <c r="J75" s="267">
        <f t="shared" ref="J75" si="586">J74*1936.27</f>
        <v>0</v>
      </c>
      <c r="K75" s="267">
        <f t="shared" ref="K75" si="587">K74*1936.27</f>
        <v>0</v>
      </c>
      <c r="L75" s="266">
        <f t="shared" ref="L75" si="588">L74*1936.27</f>
        <v>0</v>
      </c>
      <c r="M75" s="267">
        <f t="shared" ref="M75" si="589">M74*1936.27</f>
        <v>0</v>
      </c>
      <c r="N75" s="182">
        <f t="shared" ref="N75" si="590">N74*1936.27</f>
        <v>0</v>
      </c>
      <c r="O75" s="183">
        <f t="shared" ref="O75" si="591">O74*1936.27</f>
        <v>0</v>
      </c>
      <c r="P75" s="184">
        <f t="shared" ref="P75" si="592">P74*1936.27</f>
        <v>0</v>
      </c>
      <c r="Q75" s="184">
        <f t="shared" ref="Q75" si="593">Q74*1936.27</f>
        <v>0</v>
      </c>
      <c r="R75" s="184">
        <f t="shared" ref="R75" si="594">R74*1936.27</f>
        <v>0</v>
      </c>
      <c r="S75" s="184">
        <f t="shared" ref="S75" si="595">S74*1936.27</f>
        <v>0</v>
      </c>
      <c r="T75" s="184">
        <f t="shared" ref="T75" si="596">T74*1936.27</f>
        <v>0</v>
      </c>
      <c r="U75" s="184">
        <f t="shared" ref="U75:V75" si="597">U74*1936.27</f>
        <v>0</v>
      </c>
      <c r="V75" s="184">
        <f t="shared" si="597"/>
        <v>0</v>
      </c>
      <c r="W75" s="104"/>
    </row>
    <row r="76" spans="1:23" s="47" customFormat="1" ht="12.75" customHeight="1" x14ac:dyDescent="0.2">
      <c r="A76" s="104">
        <f>IF(Foglio2!$J$7=1,TRUNC(Base!V76,0),TRUNC(Base!U76,0))</f>
        <v>0</v>
      </c>
      <c r="B76" s="245">
        <f t="shared" si="381"/>
        <v>33204</v>
      </c>
      <c r="C76" s="501"/>
      <c r="D76" s="501"/>
      <c r="E76" s="53" t="s">
        <v>3</v>
      </c>
      <c r="F76" s="54">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48">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48">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48">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48">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48">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48">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49">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50">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51">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52">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52">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52">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52">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52">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52">
        <f t="shared" ref="U76" si="598">(P76)/12*0.8</f>
        <v>0</v>
      </c>
      <c r="V76" s="252">
        <f t="shared" ref="V76" si="599">(P76+R76)/12*0.8</f>
        <v>0</v>
      </c>
      <c r="W76" s="253" t="str">
        <f t="shared" ref="W76" si="600">"Fascia Da "&amp;F76&amp;" a "&amp;F77&amp;" Decorrenza "&amp;DAY(C76)&amp;"/"&amp;MONTH(C76)&amp;"/"&amp;YEAR(C76)</f>
        <v>Fascia Da 0 a 0 Decorrenza 0/1/1900</v>
      </c>
    </row>
    <row r="77" spans="1:23" s="47" customFormat="1" ht="7.5" customHeight="1" x14ac:dyDescent="0.2">
      <c r="A77" s="104"/>
      <c r="B77" s="245">
        <f t="shared" si="381"/>
        <v>33205</v>
      </c>
      <c r="C77" s="501"/>
      <c r="D77" s="501"/>
      <c r="E77" s="48" t="s">
        <v>4</v>
      </c>
      <c r="F77" s="49">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67">
        <f t="shared" ref="G77" si="601">G76*1936.27</f>
        <v>0</v>
      </c>
      <c r="H77" s="267">
        <f t="shared" ref="H77" si="602">H76*1936.27</f>
        <v>0</v>
      </c>
      <c r="I77" s="267">
        <f t="shared" ref="I77" si="603">I76*1936.27</f>
        <v>0</v>
      </c>
      <c r="J77" s="267">
        <f t="shared" ref="J77" si="604">J76*1936.27</f>
        <v>0</v>
      </c>
      <c r="K77" s="267">
        <f t="shared" ref="K77" si="605">K76*1936.27</f>
        <v>0</v>
      </c>
      <c r="L77" s="266">
        <f t="shared" ref="L77" si="606">L76*1936.27</f>
        <v>0</v>
      </c>
      <c r="M77" s="267">
        <f t="shared" ref="M77" si="607">M76*1936.27</f>
        <v>0</v>
      </c>
      <c r="N77" s="182">
        <f t="shared" ref="N77" si="608">N76*1936.27</f>
        <v>0</v>
      </c>
      <c r="O77" s="183">
        <f t="shared" ref="O77" si="609">O76*1936.27</f>
        <v>0</v>
      </c>
      <c r="P77" s="184">
        <f t="shared" ref="P77" si="610">P76*1936.27</f>
        <v>0</v>
      </c>
      <c r="Q77" s="184">
        <f t="shared" ref="Q77" si="611">Q76*1936.27</f>
        <v>0</v>
      </c>
      <c r="R77" s="184">
        <f t="shared" ref="R77" si="612">R76*1936.27</f>
        <v>0</v>
      </c>
      <c r="S77" s="184">
        <f t="shared" ref="S77" si="613">S76*1936.27</f>
        <v>0</v>
      </c>
      <c r="T77" s="184">
        <f t="shared" ref="T77" si="614">T76*1936.27</f>
        <v>0</v>
      </c>
      <c r="U77" s="184">
        <f t="shared" ref="U77:V77" si="615">U76*1936.27</f>
        <v>0</v>
      </c>
      <c r="V77" s="184">
        <f t="shared" si="615"/>
        <v>0</v>
      </c>
      <c r="W77" s="104"/>
    </row>
    <row r="78" spans="1:23" s="47" customFormat="1" ht="12.75" customHeight="1" x14ac:dyDescent="0.2">
      <c r="A78" s="104">
        <f>IF(Foglio2!$J$7=1,TRUNC(Base!V78,0),TRUNC(Base!U78,0))</f>
        <v>0</v>
      </c>
      <c r="B78" s="245">
        <f t="shared" si="381"/>
        <v>33206</v>
      </c>
      <c r="C78" s="501"/>
      <c r="D78" s="501"/>
      <c r="E78" s="53" t="s">
        <v>3</v>
      </c>
      <c r="F78" s="54">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48">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48">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48">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48">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48">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48">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49">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50">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51">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52">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52">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52">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52">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52">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52">
        <f t="shared" ref="U78" si="616">(P78)/12*0.8</f>
        <v>0</v>
      </c>
      <c r="V78" s="252">
        <f t="shared" ref="V78" si="617">(P78+R78)/12*0.8</f>
        <v>0</v>
      </c>
      <c r="W78" s="253" t="str">
        <f t="shared" ref="W78" si="618">"Fascia Da "&amp;F78&amp;" a "&amp;F79&amp;" Decorrenza "&amp;DAY(C78)&amp;"/"&amp;MONTH(C78)&amp;"/"&amp;YEAR(C78)</f>
        <v>Fascia Da 0 a 0 Decorrenza 0/1/1900</v>
      </c>
    </row>
    <row r="79" spans="1:23" s="47" customFormat="1" ht="8.25" customHeight="1" x14ac:dyDescent="0.2">
      <c r="A79" s="104"/>
      <c r="B79" s="245">
        <f t="shared" si="381"/>
        <v>33207</v>
      </c>
      <c r="C79" s="501"/>
      <c r="D79" s="501"/>
      <c r="E79" s="48" t="s">
        <v>4</v>
      </c>
      <c r="F79" s="49">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67">
        <f t="shared" ref="G79" si="619">G78*1936.27</f>
        <v>0</v>
      </c>
      <c r="H79" s="267">
        <f t="shared" ref="H79" si="620">H78*1936.27</f>
        <v>0</v>
      </c>
      <c r="I79" s="267">
        <f t="shared" ref="I79" si="621">I78*1936.27</f>
        <v>0</v>
      </c>
      <c r="J79" s="267">
        <f t="shared" ref="J79" si="622">J78*1936.27</f>
        <v>0</v>
      </c>
      <c r="K79" s="267">
        <f t="shared" ref="K79" si="623">K78*1936.27</f>
        <v>0</v>
      </c>
      <c r="L79" s="266">
        <f t="shared" ref="L79" si="624">L78*1936.27</f>
        <v>0</v>
      </c>
      <c r="M79" s="267">
        <f t="shared" ref="M79" si="625">M78*1936.27</f>
        <v>0</v>
      </c>
      <c r="N79" s="182">
        <f t="shared" ref="N79" si="626">N78*1936.27</f>
        <v>0</v>
      </c>
      <c r="O79" s="183">
        <f t="shared" ref="O79" si="627">O78*1936.27</f>
        <v>0</v>
      </c>
      <c r="P79" s="184">
        <f t="shared" ref="P79" si="628">P78*1936.27</f>
        <v>0</v>
      </c>
      <c r="Q79" s="184">
        <f t="shared" ref="Q79" si="629">Q78*1936.27</f>
        <v>0</v>
      </c>
      <c r="R79" s="184">
        <f t="shared" ref="R79" si="630">R78*1936.27</f>
        <v>0</v>
      </c>
      <c r="S79" s="184">
        <f t="shared" ref="S79" si="631">S78*1936.27</f>
        <v>0</v>
      </c>
      <c r="T79" s="184">
        <f t="shared" ref="T79" si="632">T78*1936.27</f>
        <v>0</v>
      </c>
      <c r="U79" s="184">
        <f t="shared" ref="U79:V79" si="633">U78*1936.27</f>
        <v>0</v>
      </c>
      <c r="V79" s="184">
        <f t="shared" si="633"/>
        <v>0</v>
      </c>
      <c r="W79" s="104"/>
    </row>
    <row r="80" spans="1:23" s="47" customFormat="1" ht="12.75" customHeight="1" x14ac:dyDescent="0.2">
      <c r="A80" s="104">
        <f>IF(Foglio2!$J$7=1,TRUNC(Base!V80,0),TRUNC(Base!U80,0))</f>
        <v>0</v>
      </c>
      <c r="B80" s="245">
        <f t="shared" si="381"/>
        <v>33208</v>
      </c>
      <c r="C80" s="501"/>
      <c r="D80" s="501"/>
      <c r="E80" s="53" t="s">
        <v>3</v>
      </c>
      <c r="F80" s="54">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48">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48">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48">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48">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48">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48">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49">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50">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51">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52">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52">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52">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52">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52">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52">
        <f t="shared" ref="U80" si="634">(P80)/12*0.8</f>
        <v>0</v>
      </c>
      <c r="V80" s="252">
        <f t="shared" ref="V80" si="635">(P80+R80)/12*0.8</f>
        <v>0</v>
      </c>
      <c r="W80" s="253" t="str">
        <f t="shared" ref="W80" si="636">"Fascia Da "&amp;F80&amp;" a "&amp;F81&amp;" Decorrenza "&amp;DAY(C80)&amp;"/"&amp;MONTH(C80)&amp;"/"&amp;YEAR(C80)</f>
        <v>Fascia Da 0 a 0 Decorrenza 0/1/1900</v>
      </c>
    </row>
    <row r="81" spans="1:23" s="47" customFormat="1" ht="9" customHeight="1" x14ac:dyDescent="0.2">
      <c r="A81" s="104"/>
      <c r="B81" s="245">
        <f t="shared" si="381"/>
        <v>33209</v>
      </c>
      <c r="C81" s="501"/>
      <c r="D81" s="501"/>
      <c r="E81" s="48" t="s">
        <v>4</v>
      </c>
      <c r="F81" s="49">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67">
        <f t="shared" ref="G81" si="637">G80*1936.27</f>
        <v>0</v>
      </c>
      <c r="H81" s="267">
        <f t="shared" ref="H81" si="638">H80*1936.27</f>
        <v>0</v>
      </c>
      <c r="I81" s="267">
        <f t="shared" ref="I81" si="639">I80*1936.27</f>
        <v>0</v>
      </c>
      <c r="J81" s="267">
        <f t="shared" ref="J81" si="640">J80*1936.27</f>
        <v>0</v>
      </c>
      <c r="K81" s="267">
        <f t="shared" ref="K81" si="641">K80*1936.27</f>
        <v>0</v>
      </c>
      <c r="L81" s="266">
        <f t="shared" ref="L81" si="642">L80*1936.27</f>
        <v>0</v>
      </c>
      <c r="M81" s="267">
        <f t="shared" ref="M81" si="643">M80*1936.27</f>
        <v>0</v>
      </c>
      <c r="N81" s="182">
        <f t="shared" ref="N81" si="644">N80*1936.27</f>
        <v>0</v>
      </c>
      <c r="O81" s="183">
        <f t="shared" ref="O81" si="645">O80*1936.27</f>
        <v>0</v>
      </c>
      <c r="P81" s="184">
        <f t="shared" ref="P81" si="646">P80*1936.27</f>
        <v>0</v>
      </c>
      <c r="Q81" s="184">
        <f t="shared" ref="Q81" si="647">Q80*1936.27</f>
        <v>0</v>
      </c>
      <c r="R81" s="184">
        <f t="shared" ref="R81" si="648">R80*1936.27</f>
        <v>0</v>
      </c>
      <c r="S81" s="184">
        <f t="shared" ref="S81" si="649">S80*1936.27</f>
        <v>0</v>
      </c>
      <c r="T81" s="184">
        <f t="shared" ref="T81" si="650">T80*1936.27</f>
        <v>0</v>
      </c>
      <c r="U81" s="184">
        <f t="shared" ref="U81:V81" si="651">U80*1936.27</f>
        <v>0</v>
      </c>
      <c r="V81" s="184">
        <f t="shared" si="651"/>
        <v>0</v>
      </c>
      <c r="W81" s="104"/>
    </row>
    <row r="82" spans="1:23" s="47" customFormat="1" ht="12.75" customHeight="1" x14ac:dyDescent="0.2">
      <c r="A82" s="104">
        <f>IF(Foglio2!$J$7=1,TRUNC(Base!V82,0),TRUNC(Base!U82,0))</f>
        <v>0</v>
      </c>
      <c r="B82" s="245">
        <f t="shared" si="381"/>
        <v>33210</v>
      </c>
      <c r="C82" s="501"/>
      <c r="D82" s="501"/>
      <c r="E82" s="53" t="s">
        <v>3</v>
      </c>
      <c r="F82" s="54">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48">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48">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48">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48">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48">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48">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49">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50">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51">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52">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52">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52">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52">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52">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52">
        <f t="shared" ref="U82" si="652">(P82)/12*0.8</f>
        <v>0</v>
      </c>
      <c r="V82" s="252">
        <f t="shared" ref="V82" si="653">(P82+R82)/12*0.8</f>
        <v>0</v>
      </c>
      <c r="W82" s="253" t="str">
        <f t="shared" ref="W82" si="654">"Fascia Da "&amp;F82&amp;" a "&amp;F83&amp;" Decorrenza "&amp;DAY(C82)&amp;"/"&amp;MONTH(C82)&amp;"/"&amp;YEAR(C82)</f>
        <v>Fascia Da 0 a 0 Decorrenza 0/1/1900</v>
      </c>
    </row>
    <row r="83" spans="1:23" s="47" customFormat="1" ht="9" customHeight="1" x14ac:dyDescent="0.2">
      <c r="A83" s="104"/>
      <c r="B83" s="245">
        <f t="shared" si="381"/>
        <v>33211</v>
      </c>
      <c r="C83" s="501"/>
      <c r="D83" s="501"/>
      <c r="E83" s="48" t="s">
        <v>4</v>
      </c>
      <c r="F83" s="49">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67">
        <f t="shared" ref="G83" si="655">G82*1936.27</f>
        <v>0</v>
      </c>
      <c r="H83" s="267">
        <f t="shared" ref="H83" si="656">H82*1936.27</f>
        <v>0</v>
      </c>
      <c r="I83" s="267">
        <f t="shared" ref="I83" si="657">I82*1936.27</f>
        <v>0</v>
      </c>
      <c r="J83" s="267">
        <f t="shared" ref="J83" si="658">J82*1936.27</f>
        <v>0</v>
      </c>
      <c r="K83" s="267">
        <f t="shared" ref="K83" si="659">K82*1936.27</f>
        <v>0</v>
      </c>
      <c r="L83" s="266">
        <f t="shared" ref="L83" si="660">L82*1936.27</f>
        <v>0</v>
      </c>
      <c r="M83" s="267">
        <f t="shared" ref="M83" si="661">M82*1936.27</f>
        <v>0</v>
      </c>
      <c r="N83" s="182">
        <f t="shared" ref="N83" si="662">N82*1936.27</f>
        <v>0</v>
      </c>
      <c r="O83" s="183">
        <f t="shared" ref="O83" si="663">O82*1936.27</f>
        <v>0</v>
      </c>
      <c r="P83" s="184">
        <f t="shared" ref="P83" si="664">P82*1936.27</f>
        <v>0</v>
      </c>
      <c r="Q83" s="184">
        <f t="shared" ref="Q83" si="665">Q82*1936.27</f>
        <v>0</v>
      </c>
      <c r="R83" s="184">
        <f t="shared" ref="R83" si="666">R82*1936.27</f>
        <v>0</v>
      </c>
      <c r="S83" s="184">
        <f t="shared" ref="S83" si="667">S82*1936.27</f>
        <v>0</v>
      </c>
      <c r="T83" s="184">
        <f t="shared" ref="T83" si="668">T82*1936.27</f>
        <v>0</v>
      </c>
      <c r="U83" s="184">
        <f t="shared" ref="U83:V83" si="669">U82*1936.27</f>
        <v>0</v>
      </c>
      <c r="V83" s="184">
        <f t="shared" si="669"/>
        <v>0</v>
      </c>
      <c r="W83" s="104"/>
    </row>
    <row r="84" spans="1:23" s="47" customFormat="1" ht="12.75" customHeight="1" x14ac:dyDescent="0.2">
      <c r="A84" s="104">
        <f>IF(Foglio2!$J$7=1,TRUNC(Base!V84,0),TRUNC(Base!U84,0))</f>
        <v>0</v>
      </c>
      <c r="B84" s="245">
        <f t="shared" si="381"/>
        <v>33212</v>
      </c>
      <c r="C84" s="501"/>
      <c r="D84" s="501"/>
      <c r="E84" s="53" t="s">
        <v>3</v>
      </c>
      <c r="F84" s="54">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48">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48">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48">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48">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48">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48">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49">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50">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51">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52">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52">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52">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52">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52">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52">
        <f t="shared" ref="U84" si="670">(P84)/12*0.8</f>
        <v>0</v>
      </c>
      <c r="V84" s="252">
        <f t="shared" ref="V84" si="671">(P84+R84)/12*0.8</f>
        <v>0</v>
      </c>
      <c r="W84" s="253" t="str">
        <f t="shared" ref="W84" si="672">"Fascia Da "&amp;F84&amp;" a "&amp;F85&amp;" Decorrenza "&amp;DAY(C84)&amp;"/"&amp;MONTH(C84)&amp;"/"&amp;YEAR(C84)</f>
        <v>Fascia Da 0 a 0 Decorrenza 0/1/1900</v>
      </c>
    </row>
    <row r="85" spans="1:23" s="47" customFormat="1" ht="9" customHeight="1" x14ac:dyDescent="0.2">
      <c r="A85" s="104"/>
      <c r="B85" s="245">
        <f t="shared" si="381"/>
        <v>33213</v>
      </c>
      <c r="C85" s="501"/>
      <c r="D85" s="501"/>
      <c r="E85" s="48" t="s">
        <v>4</v>
      </c>
      <c r="F85" s="49">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67">
        <f t="shared" ref="G85" si="673">G84*1936.27</f>
        <v>0</v>
      </c>
      <c r="H85" s="267">
        <f t="shared" ref="H85" si="674">H84*1936.27</f>
        <v>0</v>
      </c>
      <c r="I85" s="267">
        <f t="shared" ref="I85" si="675">I84*1936.27</f>
        <v>0</v>
      </c>
      <c r="J85" s="267">
        <f t="shared" ref="J85" si="676">J84*1936.27</f>
        <v>0</v>
      </c>
      <c r="K85" s="267">
        <f t="shared" ref="K85" si="677">K84*1936.27</f>
        <v>0</v>
      </c>
      <c r="L85" s="266">
        <f t="shared" ref="L85" si="678">L84*1936.27</f>
        <v>0</v>
      </c>
      <c r="M85" s="267">
        <f t="shared" ref="M85" si="679">M84*1936.27</f>
        <v>0</v>
      </c>
      <c r="N85" s="182">
        <f t="shared" ref="N85" si="680">N84*1936.27</f>
        <v>0</v>
      </c>
      <c r="O85" s="183">
        <f t="shared" ref="O85" si="681">O84*1936.27</f>
        <v>0</v>
      </c>
      <c r="P85" s="184">
        <f t="shared" ref="P85" si="682">P84*1936.27</f>
        <v>0</v>
      </c>
      <c r="Q85" s="184">
        <f t="shared" ref="Q85" si="683">Q84*1936.27</f>
        <v>0</v>
      </c>
      <c r="R85" s="184">
        <f t="shared" ref="R85" si="684">R84*1936.27</f>
        <v>0</v>
      </c>
      <c r="S85" s="184">
        <f t="shared" ref="S85" si="685">S84*1936.27</f>
        <v>0</v>
      </c>
      <c r="T85" s="184">
        <f t="shared" ref="T85" si="686">T84*1936.27</f>
        <v>0</v>
      </c>
      <c r="U85" s="184">
        <f t="shared" ref="U85:V85" si="687">U84*1936.27</f>
        <v>0</v>
      </c>
      <c r="V85" s="184">
        <f t="shared" si="687"/>
        <v>0</v>
      </c>
      <c r="W85" s="104"/>
    </row>
    <row r="86" spans="1:23" s="47" customFormat="1" ht="12.75" customHeight="1" x14ac:dyDescent="0.2">
      <c r="A86" s="104">
        <f>IF(Foglio2!$J$7=1,TRUNC(Base!V86,0),TRUNC(Base!U86,0))</f>
        <v>0</v>
      </c>
      <c r="B86" s="245">
        <f t="shared" si="381"/>
        <v>33214</v>
      </c>
      <c r="C86" s="501"/>
      <c r="D86" s="501"/>
      <c r="E86" s="53" t="s">
        <v>3</v>
      </c>
      <c r="F86" s="54">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48">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48">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48">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48">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48">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48">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49">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50">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51">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52">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52">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52">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52">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52">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52">
        <f t="shared" ref="U86" si="688">(P86)/12*0.8</f>
        <v>0</v>
      </c>
      <c r="V86" s="252">
        <f t="shared" ref="V86" si="689">(P86+R86)/12*0.8</f>
        <v>0</v>
      </c>
      <c r="W86" s="253" t="str">
        <f t="shared" ref="W86" si="690">"Fascia Da "&amp;F86&amp;" a "&amp;F87&amp;" Decorrenza "&amp;DAY(C86)&amp;"/"&amp;MONTH(C86)&amp;"/"&amp;YEAR(C86)</f>
        <v>Fascia Da 0 a 0 Decorrenza 0/1/1900</v>
      </c>
    </row>
    <row r="87" spans="1:23" s="47" customFormat="1" ht="9" customHeight="1" x14ac:dyDescent="0.2">
      <c r="A87" s="104"/>
      <c r="B87" s="245">
        <f t="shared" si="381"/>
        <v>33215</v>
      </c>
      <c r="C87" s="501"/>
      <c r="D87" s="501"/>
      <c r="E87" s="48" t="s">
        <v>4</v>
      </c>
      <c r="F87" s="49">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67">
        <f t="shared" ref="G87" si="691">G86*1936.27</f>
        <v>0</v>
      </c>
      <c r="H87" s="267">
        <f t="shared" ref="H87" si="692">H86*1936.27</f>
        <v>0</v>
      </c>
      <c r="I87" s="267">
        <f t="shared" ref="I87" si="693">I86*1936.27</f>
        <v>0</v>
      </c>
      <c r="J87" s="267">
        <f t="shared" ref="J87" si="694">J86*1936.27</f>
        <v>0</v>
      </c>
      <c r="K87" s="267">
        <f t="shared" ref="K87" si="695">K86*1936.27</f>
        <v>0</v>
      </c>
      <c r="L87" s="266">
        <f t="shared" ref="L87" si="696">L86*1936.27</f>
        <v>0</v>
      </c>
      <c r="M87" s="267">
        <f t="shared" ref="M87" si="697">M86*1936.27</f>
        <v>0</v>
      </c>
      <c r="N87" s="182">
        <f t="shared" ref="N87" si="698">N86*1936.27</f>
        <v>0</v>
      </c>
      <c r="O87" s="183">
        <f t="shared" ref="O87" si="699">O86*1936.27</f>
        <v>0</v>
      </c>
      <c r="P87" s="184">
        <f t="shared" ref="P87" si="700">P86*1936.27</f>
        <v>0</v>
      </c>
      <c r="Q87" s="184">
        <f t="shared" ref="Q87" si="701">Q86*1936.27</f>
        <v>0</v>
      </c>
      <c r="R87" s="184">
        <f t="shared" ref="R87" si="702">R86*1936.27</f>
        <v>0</v>
      </c>
      <c r="S87" s="184">
        <f t="shared" ref="S87" si="703">S86*1936.27</f>
        <v>0</v>
      </c>
      <c r="T87" s="184">
        <f t="shared" ref="T87" si="704">T86*1936.27</f>
        <v>0</v>
      </c>
      <c r="U87" s="184">
        <f t="shared" ref="U87:V87" si="705">U86*1936.27</f>
        <v>0</v>
      </c>
      <c r="V87" s="184">
        <f t="shared" si="705"/>
        <v>0</v>
      </c>
      <c r="W87" s="104"/>
    </row>
    <row r="88" spans="1:23" s="47" customFormat="1" ht="12.75" customHeight="1" x14ac:dyDescent="0.2">
      <c r="A88" s="104">
        <f>IF(Foglio2!$J$7=1,TRUNC(Base!V88,0),TRUNC(Base!U88,0))</f>
        <v>0</v>
      </c>
      <c r="B88" s="245">
        <f t="shared" si="381"/>
        <v>33216</v>
      </c>
      <c r="C88" s="501"/>
      <c r="D88" s="501"/>
      <c r="E88" s="53" t="s">
        <v>3</v>
      </c>
      <c r="F88" s="54">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48">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48">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48">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48">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48">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48">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49">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50">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51">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52">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52">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52">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52">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52">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52">
        <f t="shared" ref="U88" si="706">(P88)/12*0.8</f>
        <v>0</v>
      </c>
      <c r="V88" s="252">
        <f t="shared" ref="V88" si="707">(P88+R88)/12*0.8</f>
        <v>0</v>
      </c>
      <c r="W88" s="253" t="str">
        <f t="shared" ref="W88" si="708">"Fascia Da "&amp;F88&amp;" a "&amp;F89&amp;" Decorrenza "&amp;DAY(C88)&amp;"/"&amp;MONTH(C88)&amp;"/"&amp;YEAR(C88)</f>
        <v>Fascia Da 0 a 0 Decorrenza 0/1/1900</v>
      </c>
    </row>
    <row r="89" spans="1:23" s="47" customFormat="1" ht="9" customHeight="1" x14ac:dyDescent="0.2">
      <c r="A89" s="104"/>
      <c r="B89" s="245">
        <f t="shared" si="381"/>
        <v>33217</v>
      </c>
      <c r="C89" s="501"/>
      <c r="D89" s="501"/>
      <c r="E89" s="48" t="s">
        <v>4</v>
      </c>
      <c r="F89" s="49">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67">
        <f t="shared" ref="G89" si="709">G88*1936.27</f>
        <v>0</v>
      </c>
      <c r="H89" s="267">
        <f t="shared" ref="H89" si="710">H88*1936.27</f>
        <v>0</v>
      </c>
      <c r="I89" s="267">
        <f t="shared" ref="I89" si="711">I88*1936.27</f>
        <v>0</v>
      </c>
      <c r="J89" s="267">
        <f t="shared" ref="J89" si="712">J88*1936.27</f>
        <v>0</v>
      </c>
      <c r="K89" s="267">
        <f t="shared" ref="K89" si="713">K88*1936.27</f>
        <v>0</v>
      </c>
      <c r="L89" s="266">
        <f t="shared" ref="L89" si="714">L88*1936.27</f>
        <v>0</v>
      </c>
      <c r="M89" s="267">
        <f t="shared" ref="M89" si="715">M88*1936.27</f>
        <v>0</v>
      </c>
      <c r="N89" s="182">
        <f t="shared" ref="N89" si="716">N88*1936.27</f>
        <v>0</v>
      </c>
      <c r="O89" s="183">
        <f t="shared" ref="O89" si="717">O88*1936.27</f>
        <v>0</v>
      </c>
      <c r="P89" s="184">
        <f t="shared" ref="P89" si="718">P88*1936.27</f>
        <v>0</v>
      </c>
      <c r="Q89" s="184">
        <f t="shared" ref="Q89" si="719">Q88*1936.27</f>
        <v>0</v>
      </c>
      <c r="R89" s="184">
        <f t="shared" ref="R89" si="720">R88*1936.27</f>
        <v>0</v>
      </c>
      <c r="S89" s="184">
        <f t="shared" ref="S89" si="721">S88*1936.27</f>
        <v>0</v>
      </c>
      <c r="T89" s="184">
        <f t="shared" ref="T89" si="722">T88*1936.27</f>
        <v>0</v>
      </c>
      <c r="U89" s="184">
        <f t="shared" ref="U89:V89" si="723">U88*1936.27</f>
        <v>0</v>
      </c>
      <c r="V89" s="184">
        <f t="shared" si="723"/>
        <v>0</v>
      </c>
      <c r="W89" s="104"/>
    </row>
    <row r="90" spans="1:23" s="47" customFormat="1" ht="9" customHeight="1" x14ac:dyDescent="0.2">
      <c r="A90" s="104">
        <f>IF(Foglio2!$J$7=1,TRUNC(Base!V90,0),TRUNC(Base!U90,0))</f>
        <v>0</v>
      </c>
      <c r="B90" s="245">
        <f t="shared" si="381"/>
        <v>33218</v>
      </c>
      <c r="C90" s="501"/>
      <c r="D90" s="501"/>
      <c r="E90" s="103" t="s">
        <v>3</v>
      </c>
      <c r="F90" s="79">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48">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48">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48">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48">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48">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48">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49">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50">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51">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52">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52">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52">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52">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52">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52">
        <f t="shared" ref="U90" si="724">(P90)/12*0.8</f>
        <v>0</v>
      </c>
      <c r="V90" s="252">
        <f t="shared" ref="V90" si="725">(P90+R90)/12*0.8</f>
        <v>0</v>
      </c>
      <c r="W90" s="253" t="str">
        <f t="shared" ref="W90" si="726">"Fascia Da "&amp;F90&amp;" a "&amp;F91&amp;" Decorrenza "&amp;DAY(C90)&amp;"/"&amp;MONTH(C90)&amp;"/"&amp;YEAR(C90)</f>
        <v>Fascia Da 0 a 0 Decorrenza 0/1/1900</v>
      </c>
    </row>
    <row r="91" spans="1:23" s="47" customFormat="1" ht="9" customHeight="1" x14ac:dyDescent="0.2">
      <c r="A91" s="104"/>
      <c r="B91" s="245">
        <f t="shared" si="381"/>
        <v>33219</v>
      </c>
      <c r="C91" s="501"/>
      <c r="D91" s="501"/>
      <c r="E91" s="103" t="s">
        <v>4</v>
      </c>
      <c r="F91" s="79">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67">
        <f t="shared" ref="G91" si="727">G90*1936.27</f>
        <v>0</v>
      </c>
      <c r="H91" s="267">
        <f t="shared" ref="H91" si="728">H90*1936.27</f>
        <v>0</v>
      </c>
      <c r="I91" s="267">
        <f t="shared" ref="I91" si="729">I90*1936.27</f>
        <v>0</v>
      </c>
      <c r="J91" s="267">
        <f t="shared" ref="J91" si="730">J90*1936.27</f>
        <v>0</v>
      </c>
      <c r="K91" s="267">
        <f t="shared" ref="K91" si="731">K90*1936.27</f>
        <v>0</v>
      </c>
      <c r="L91" s="266">
        <f t="shared" ref="L91" si="732">L90*1936.27</f>
        <v>0</v>
      </c>
      <c r="M91" s="267">
        <f t="shared" ref="M91" si="733">M90*1936.27</f>
        <v>0</v>
      </c>
      <c r="N91" s="182">
        <f t="shared" ref="N91" si="734">N90*1936.27</f>
        <v>0</v>
      </c>
      <c r="O91" s="183">
        <f t="shared" ref="O91" si="735">O90*1936.27</f>
        <v>0</v>
      </c>
      <c r="P91" s="184">
        <f t="shared" ref="P91" si="736">P90*1936.27</f>
        <v>0</v>
      </c>
      <c r="Q91" s="184">
        <f t="shared" ref="Q91" si="737">Q90*1936.27</f>
        <v>0</v>
      </c>
      <c r="R91" s="184">
        <f t="shared" ref="R91" si="738">R90*1936.27</f>
        <v>0</v>
      </c>
      <c r="S91" s="184">
        <f t="shared" ref="S91" si="739">S90*1936.27</f>
        <v>0</v>
      </c>
      <c r="T91" s="184">
        <f t="shared" ref="T91" si="740">T90*1936.27</f>
        <v>0</v>
      </c>
      <c r="U91" s="184">
        <f t="shared" ref="U91:V91" si="741">U90*1936.27</f>
        <v>0</v>
      </c>
      <c r="V91" s="184">
        <f t="shared" si="741"/>
        <v>0</v>
      </c>
      <c r="W91" s="104"/>
    </row>
    <row r="92" spans="1:23" s="47" customFormat="1" ht="12.75" customHeight="1" x14ac:dyDescent="0.2">
      <c r="A92" s="104">
        <f>IF(Foglio2!$J$7=1,TRUNC(Base!V92,0),TRUNC(Base!U92,0))</f>
        <v>0</v>
      </c>
      <c r="B92" s="245">
        <f t="shared" si="381"/>
        <v>33220</v>
      </c>
      <c r="C92" s="501"/>
      <c r="D92" s="501"/>
      <c r="E92" s="53" t="s">
        <v>3</v>
      </c>
      <c r="F92" s="54">
        <f>IF(Foglio2!$J$3=Foglio2!$E$12,Doc_laureati_scuola_sec.!D92,0)</f>
        <v>0</v>
      </c>
      <c r="G92" s="248">
        <f>IF(Foglio2!$J$3=Foglio2!$E$12,Doc_laureati_scuola_sec.!E92,0)</f>
        <v>0</v>
      </c>
      <c r="H92" s="248">
        <f>IF(Foglio2!$J$3=Foglio2!$E$12,Doc_laureati_scuola_sec.!F92,0)</f>
        <v>0</v>
      </c>
      <c r="I92" s="248">
        <f>IF(Foglio2!$J$3=Foglio2!$E$12,Doc_laureati_scuola_sec.!G92,0)</f>
        <v>0</v>
      </c>
      <c r="J92" s="248">
        <f>IF(Foglio2!$J$3=Foglio2!$E$12,Doc_laureati_scuola_sec.!H92,0)</f>
        <v>0</v>
      </c>
      <c r="K92" s="248">
        <f>IF(Foglio2!$J$3=Foglio2!$E$12,Doc_laureati_scuola_sec.!I92,0)</f>
        <v>0</v>
      </c>
      <c r="L92" s="248">
        <f>IF(Foglio2!$J$3=Foglio2!$E$12,Doc_laureati_scuola_sec.!J92,0)</f>
        <v>0</v>
      </c>
      <c r="M92" s="249">
        <f>IF(Foglio2!$J$3=Foglio2!$E$12,Doc_laureati_scuola_sec.!K92,0)</f>
        <v>0</v>
      </c>
      <c r="N92" s="250">
        <f>IF(Foglio2!$J$3=Foglio2!$E$12,Doc_laureati_scuola_sec.!L92,0)</f>
        <v>0</v>
      </c>
      <c r="O92" s="251">
        <f>IF(Foglio2!$J$3=Foglio2!$E$12,Doc_laureati_scuola_sec.!M92,0)</f>
        <v>0</v>
      </c>
      <c r="P92" s="252">
        <f>IF(Foglio2!$J$3=Foglio2!$E$12,Doc_laureati_scuola_sec.!N92,0)</f>
        <v>0</v>
      </c>
      <c r="Q92" s="252">
        <f>IF(Foglio2!$J$3=Foglio2!$E$12,Doc_laureati_scuola_sec.!O92,0)</f>
        <v>0</v>
      </c>
      <c r="R92" s="252">
        <f>IF(Foglio2!$J$3=Foglio2!$E$12,Doc_laureati_scuola_sec.!P92,0)</f>
        <v>0</v>
      </c>
      <c r="S92" s="252">
        <f>IF(Foglio2!$J$3=Foglio2!$E$12,Doc_laureati_scuola_sec.!Q92,0)</f>
        <v>0</v>
      </c>
      <c r="T92" s="252">
        <f>IF(Foglio2!$J$3=Foglio2!$E$12,Doc_laureati_scuola_sec.!R92,0)</f>
        <v>0</v>
      </c>
      <c r="U92" s="252">
        <f t="shared" ref="U92" si="742">(P92)/12*0.8</f>
        <v>0</v>
      </c>
      <c r="V92" s="252">
        <f t="shared" ref="V92" si="743">(P92+R92)/12*0.8</f>
        <v>0</v>
      </c>
      <c r="W92" s="253" t="str">
        <f t="shared" ref="W92" si="744">"Fascia Da "&amp;F92&amp;" a "&amp;F93&amp;" Decorrenza "&amp;DAY(C92)&amp;"/"&amp;MONTH(C92)&amp;"/"&amp;YEAR(C92)</f>
        <v>Fascia Da 0 a 0 Decorrenza 0/1/1900</v>
      </c>
    </row>
    <row r="93" spans="1:23" s="47" customFormat="1" ht="9" customHeight="1" x14ac:dyDescent="0.2">
      <c r="A93" s="104"/>
      <c r="B93" s="245">
        <f t="shared" si="381"/>
        <v>33221</v>
      </c>
      <c r="C93" s="502"/>
      <c r="D93" s="502"/>
      <c r="E93" s="58"/>
      <c r="F93" s="59">
        <f>IF(Foglio2!$J$3=Foglio2!$E$12,Doc_laureati_scuola_sec.!D93,0)</f>
        <v>0</v>
      </c>
      <c r="G93" s="267">
        <f t="shared" ref="G93" si="745">G92*1936.27</f>
        <v>0</v>
      </c>
      <c r="H93" s="267">
        <f t="shared" ref="H93" si="746">H92*1936.27</f>
        <v>0</v>
      </c>
      <c r="I93" s="267">
        <f t="shared" ref="I93" si="747">I92*1936.27</f>
        <v>0</v>
      </c>
      <c r="J93" s="267">
        <f t="shared" ref="J93" si="748">J92*1936.27</f>
        <v>0</v>
      </c>
      <c r="K93" s="267">
        <f t="shared" ref="K93" si="749">K92*1936.27</f>
        <v>0</v>
      </c>
      <c r="L93" s="266">
        <f t="shared" ref="L93" si="750">L92*1936.27</f>
        <v>0</v>
      </c>
      <c r="M93" s="267">
        <f t="shared" ref="M93" si="751">M92*1936.27</f>
        <v>0</v>
      </c>
      <c r="N93" s="182">
        <f t="shared" ref="N93" si="752">N92*1936.27</f>
        <v>0</v>
      </c>
      <c r="O93" s="183">
        <f t="shared" ref="O93" si="753">O92*1936.27</f>
        <v>0</v>
      </c>
      <c r="P93" s="184">
        <f t="shared" ref="P93" si="754">P92*1936.27</f>
        <v>0</v>
      </c>
      <c r="Q93" s="184">
        <f t="shared" ref="Q93" si="755">Q92*1936.27</f>
        <v>0</v>
      </c>
      <c r="R93" s="184">
        <f t="shared" ref="R93" si="756">R92*1936.27</f>
        <v>0</v>
      </c>
      <c r="S93" s="184">
        <f t="shared" ref="S93" si="757">S92*1936.27</f>
        <v>0</v>
      </c>
      <c r="T93" s="184">
        <f t="shared" ref="T93" si="758">T92*1936.27</f>
        <v>0</v>
      </c>
      <c r="U93" s="184">
        <f t="shared" ref="U93:V93" si="759">U92*1936.27</f>
        <v>0</v>
      </c>
      <c r="V93" s="184">
        <f t="shared" si="759"/>
        <v>0</v>
      </c>
      <c r="W93" s="104"/>
    </row>
    <row r="94" spans="1:23" s="47" customFormat="1" ht="12.75" customHeight="1" x14ac:dyDescent="0.2">
      <c r="A94" s="104">
        <f>IF(Foglio2!$J$7=1,TRUNC(Base!V94,0),TRUNC(Base!U94,0))</f>
        <v>0</v>
      </c>
      <c r="B94" s="245">
        <f t="shared" ref="B94" si="760">C96</f>
        <v>33359</v>
      </c>
      <c r="C94" s="496">
        <v>33359</v>
      </c>
      <c r="D94" s="496">
        <v>33542</v>
      </c>
      <c r="E94" s="42" t="s">
        <v>3</v>
      </c>
      <c r="F94" s="43">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48">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48">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48">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48">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48">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48">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49">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50">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51">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52">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52">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52">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52">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52">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52">
        <f t="shared" ref="U94" si="761">(P94)/12*0.8</f>
        <v>0</v>
      </c>
      <c r="V94" s="252">
        <f t="shared" ref="V94" si="762">(P94+R94)/12*0.8</f>
        <v>0</v>
      </c>
      <c r="W94" s="253" t="str">
        <f t="shared" ref="W94" si="763">"Fascia Da "&amp;F94&amp;" a "&amp;F95&amp;" Decorrenza "&amp;DAY(C94)&amp;"/"&amp;MONTH(C94)&amp;"/"&amp;YEAR(C94)</f>
        <v>Fascia Da 0 a 0 Decorrenza 1/5/1991</v>
      </c>
    </row>
    <row r="95" spans="1:23" s="47" customFormat="1" ht="8.25" customHeight="1" x14ac:dyDescent="0.2">
      <c r="A95" s="104"/>
      <c r="B95" s="245">
        <f t="shared" ref="B95:B158" si="764">B94+1</f>
        <v>33360</v>
      </c>
      <c r="C95" s="497"/>
      <c r="D95" s="497"/>
      <c r="E95" s="48" t="s">
        <v>4</v>
      </c>
      <c r="F95" s="49">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67">
        <f t="shared" ref="G95:G135" si="765">G94*1936.27</f>
        <v>0</v>
      </c>
      <c r="H95" s="267">
        <f t="shared" ref="H95:H135" si="766">H94*1936.27</f>
        <v>0</v>
      </c>
      <c r="I95" s="267">
        <f t="shared" ref="I95:I135" si="767">I94*1936.27</f>
        <v>0</v>
      </c>
      <c r="J95" s="267">
        <f t="shared" ref="J95:J135" si="768">J94*1936.27</f>
        <v>0</v>
      </c>
      <c r="K95" s="267">
        <f t="shared" ref="K95:K135" si="769">K94*1936.27</f>
        <v>0</v>
      </c>
      <c r="L95" s="266">
        <f t="shared" ref="L95:L135" si="770">L94*1936.27</f>
        <v>0</v>
      </c>
      <c r="M95" s="267">
        <f t="shared" ref="M95:M135" si="771">M94*1936.27</f>
        <v>0</v>
      </c>
      <c r="N95" s="182">
        <f t="shared" ref="N95:N135" si="772">N94*1936.27</f>
        <v>0</v>
      </c>
      <c r="O95" s="183">
        <f t="shared" ref="O95:O135" si="773">O94*1936.27</f>
        <v>0</v>
      </c>
      <c r="P95" s="184">
        <f t="shared" ref="P95:P135" si="774">P94*1936.27</f>
        <v>0</v>
      </c>
      <c r="Q95" s="184">
        <f t="shared" ref="Q95:Q135" si="775">Q94*1936.27</f>
        <v>0</v>
      </c>
      <c r="R95" s="184">
        <f t="shared" ref="R95:R135" si="776">R94*1936.27</f>
        <v>0</v>
      </c>
      <c r="S95" s="184">
        <f t="shared" ref="S95:S135" si="777">S94*1936.27</f>
        <v>0</v>
      </c>
      <c r="T95" s="184">
        <f t="shared" ref="T95:T135" si="778">T94*1936.27</f>
        <v>0</v>
      </c>
      <c r="U95" s="184">
        <f t="shared" ref="U95:V95" si="779">U94*1936.27</f>
        <v>0</v>
      </c>
      <c r="V95" s="184">
        <f t="shared" si="779"/>
        <v>0</v>
      </c>
      <c r="W95" s="104"/>
    </row>
    <row r="96" spans="1:23" s="47" customFormat="1" ht="12.75" customHeight="1" x14ac:dyDescent="0.2">
      <c r="A96" s="104">
        <f>IF(Foglio2!$J$7=1,TRUNC(Base!V96,0),TRUNC(Base!U96,0))</f>
        <v>0</v>
      </c>
      <c r="B96" s="245">
        <f t="shared" si="764"/>
        <v>33361</v>
      </c>
      <c r="C96" s="500">
        <v>33359</v>
      </c>
      <c r="D96" s="500">
        <v>33542</v>
      </c>
      <c r="E96" s="53" t="s">
        <v>3</v>
      </c>
      <c r="F96" s="54">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48">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48">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48">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48">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48">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48">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49">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50">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51">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52">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52">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52">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52">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52">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52">
        <f t="shared" ref="U96" si="780">(P96)/12*0.8</f>
        <v>0</v>
      </c>
      <c r="V96" s="252">
        <f t="shared" ref="V96" si="781">(P96+R96)/12*0.8</f>
        <v>0</v>
      </c>
      <c r="W96" s="253" t="str">
        <f t="shared" ref="W96" si="782">"Fascia Da "&amp;F96&amp;" a "&amp;F97&amp;" Decorrenza "&amp;DAY(C96)&amp;"/"&amp;MONTH(C96)&amp;"/"&amp;YEAR(C96)</f>
        <v>Fascia Da 0 a 0 Decorrenza 1/5/1991</v>
      </c>
    </row>
    <row r="97" spans="1:23" s="47" customFormat="1" ht="8.25" customHeight="1" x14ac:dyDescent="0.2">
      <c r="A97" s="104"/>
      <c r="B97" s="245">
        <f t="shared" si="764"/>
        <v>33362</v>
      </c>
      <c r="C97" s="500"/>
      <c r="D97" s="500"/>
      <c r="E97" s="48" t="s">
        <v>4</v>
      </c>
      <c r="F97" s="49">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67">
        <f t="shared" si="765"/>
        <v>0</v>
      </c>
      <c r="H97" s="267">
        <f t="shared" si="766"/>
        <v>0</v>
      </c>
      <c r="I97" s="267">
        <f t="shared" si="767"/>
        <v>0</v>
      </c>
      <c r="J97" s="267">
        <f t="shared" si="768"/>
        <v>0</v>
      </c>
      <c r="K97" s="267">
        <f t="shared" si="769"/>
        <v>0</v>
      </c>
      <c r="L97" s="266">
        <f t="shared" si="770"/>
        <v>0</v>
      </c>
      <c r="M97" s="267">
        <f t="shared" si="771"/>
        <v>0</v>
      </c>
      <c r="N97" s="182">
        <f t="shared" si="772"/>
        <v>0</v>
      </c>
      <c r="O97" s="183">
        <f t="shared" si="773"/>
        <v>0</v>
      </c>
      <c r="P97" s="184">
        <f t="shared" si="774"/>
        <v>0</v>
      </c>
      <c r="Q97" s="184">
        <f t="shared" si="775"/>
        <v>0</v>
      </c>
      <c r="R97" s="184">
        <f t="shared" si="776"/>
        <v>0</v>
      </c>
      <c r="S97" s="184">
        <f t="shared" si="777"/>
        <v>0</v>
      </c>
      <c r="T97" s="184">
        <f t="shared" si="778"/>
        <v>0</v>
      </c>
      <c r="U97" s="184">
        <f t="shared" ref="U97:V97" si="783">U96*1936.27</f>
        <v>0</v>
      </c>
      <c r="V97" s="184">
        <f t="shared" si="783"/>
        <v>0</v>
      </c>
      <c r="W97" s="104"/>
    </row>
    <row r="98" spans="1:23" s="47" customFormat="1" ht="12.75" customHeight="1" x14ac:dyDescent="0.2">
      <c r="A98" s="104">
        <f>IF(Foglio2!$J$7=1,TRUNC(Base!V98,0),TRUNC(Base!U98,0))</f>
        <v>0</v>
      </c>
      <c r="B98" s="245">
        <f t="shared" si="764"/>
        <v>33363</v>
      </c>
      <c r="C98" s="501"/>
      <c r="D98" s="501"/>
      <c r="E98" s="53" t="s">
        <v>3</v>
      </c>
      <c r="F98" s="54">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48">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48">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48">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48">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48">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48">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49">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50">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51">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52">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52">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52">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52">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52">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52">
        <f t="shared" ref="U98" si="784">(P98)/12*0.8</f>
        <v>0</v>
      </c>
      <c r="V98" s="252">
        <f t="shared" ref="V98" si="785">(P98+R98)/12*0.8</f>
        <v>0</v>
      </c>
      <c r="W98" s="253" t="str">
        <f t="shared" ref="W98" si="786">"Fascia Da "&amp;F98&amp;" a "&amp;F99&amp;" Decorrenza "&amp;DAY(C98)&amp;"/"&amp;MONTH(C98)&amp;"/"&amp;YEAR(C98)</f>
        <v>Fascia Da 0 a 0 Decorrenza 0/1/1900</v>
      </c>
    </row>
    <row r="99" spans="1:23" s="47" customFormat="1" ht="8.25" customHeight="1" x14ac:dyDescent="0.2">
      <c r="A99" s="104"/>
      <c r="B99" s="245">
        <f t="shared" si="764"/>
        <v>33364</v>
      </c>
      <c r="C99" s="501"/>
      <c r="D99" s="501"/>
      <c r="E99" s="48" t="s">
        <v>4</v>
      </c>
      <c r="F99" s="49">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67">
        <f t="shared" si="765"/>
        <v>0</v>
      </c>
      <c r="H99" s="267">
        <f t="shared" si="766"/>
        <v>0</v>
      </c>
      <c r="I99" s="267">
        <f t="shared" si="767"/>
        <v>0</v>
      </c>
      <c r="J99" s="267">
        <f t="shared" si="768"/>
        <v>0</v>
      </c>
      <c r="K99" s="267">
        <f t="shared" si="769"/>
        <v>0</v>
      </c>
      <c r="L99" s="266">
        <f t="shared" si="770"/>
        <v>0</v>
      </c>
      <c r="M99" s="267">
        <f t="shared" si="771"/>
        <v>0</v>
      </c>
      <c r="N99" s="182">
        <f t="shared" si="772"/>
        <v>0</v>
      </c>
      <c r="O99" s="183">
        <f t="shared" si="773"/>
        <v>0</v>
      </c>
      <c r="P99" s="184">
        <f t="shared" si="774"/>
        <v>0</v>
      </c>
      <c r="Q99" s="184">
        <f t="shared" si="775"/>
        <v>0</v>
      </c>
      <c r="R99" s="184">
        <f t="shared" si="776"/>
        <v>0</v>
      </c>
      <c r="S99" s="184">
        <f t="shared" si="777"/>
        <v>0</v>
      </c>
      <c r="T99" s="184">
        <f t="shared" si="778"/>
        <v>0</v>
      </c>
      <c r="U99" s="184">
        <f t="shared" ref="U99:V99" si="787">U98*1936.27</f>
        <v>0</v>
      </c>
      <c r="V99" s="184">
        <f t="shared" si="787"/>
        <v>0</v>
      </c>
      <c r="W99" s="104"/>
    </row>
    <row r="100" spans="1:23" s="47" customFormat="1" ht="12.75" customHeight="1" x14ac:dyDescent="0.2">
      <c r="A100" s="104">
        <f>IF(Foglio2!$J$7=1,TRUNC(Base!V100,0),TRUNC(Base!U100,0))</f>
        <v>0</v>
      </c>
      <c r="B100" s="245">
        <f t="shared" si="764"/>
        <v>33365</v>
      </c>
      <c r="C100" s="501"/>
      <c r="D100" s="501"/>
      <c r="E100" s="53" t="s">
        <v>3</v>
      </c>
      <c r="F100" s="54">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48">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48">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48">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48">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48">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48">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49">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50">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51">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52">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52">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52">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52">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52">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52">
        <f t="shared" ref="U100" si="788">(P100)/12*0.8</f>
        <v>0</v>
      </c>
      <c r="V100" s="252">
        <f t="shared" ref="V100" si="789">(P100+R100)/12*0.8</f>
        <v>0</v>
      </c>
      <c r="W100" s="253" t="str">
        <f t="shared" ref="W100" si="790">"Fascia Da "&amp;F100&amp;" a "&amp;F101&amp;" Decorrenza "&amp;DAY(C100)&amp;"/"&amp;MONTH(C100)&amp;"/"&amp;YEAR(C100)</f>
        <v>Fascia Da 0 a 0 Decorrenza 0/1/1900</v>
      </c>
    </row>
    <row r="101" spans="1:23" s="47" customFormat="1" ht="8.25" customHeight="1" x14ac:dyDescent="0.2">
      <c r="A101" s="104"/>
      <c r="B101" s="245">
        <f t="shared" si="764"/>
        <v>33366</v>
      </c>
      <c r="C101" s="501"/>
      <c r="D101" s="501"/>
      <c r="E101" s="48" t="s">
        <v>4</v>
      </c>
      <c r="F101" s="49">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67">
        <f t="shared" si="765"/>
        <v>0</v>
      </c>
      <c r="H101" s="267">
        <f t="shared" si="766"/>
        <v>0</v>
      </c>
      <c r="I101" s="267">
        <f t="shared" si="767"/>
        <v>0</v>
      </c>
      <c r="J101" s="267">
        <f t="shared" si="768"/>
        <v>0</v>
      </c>
      <c r="K101" s="267">
        <f t="shared" si="769"/>
        <v>0</v>
      </c>
      <c r="L101" s="266">
        <f t="shared" si="770"/>
        <v>0</v>
      </c>
      <c r="M101" s="267">
        <f t="shared" si="771"/>
        <v>0</v>
      </c>
      <c r="N101" s="182">
        <f t="shared" si="772"/>
        <v>0</v>
      </c>
      <c r="O101" s="183">
        <f t="shared" si="773"/>
        <v>0</v>
      </c>
      <c r="P101" s="184">
        <f t="shared" si="774"/>
        <v>0</v>
      </c>
      <c r="Q101" s="184">
        <f t="shared" si="775"/>
        <v>0</v>
      </c>
      <c r="R101" s="184">
        <f t="shared" si="776"/>
        <v>0</v>
      </c>
      <c r="S101" s="184">
        <f t="shared" si="777"/>
        <v>0</v>
      </c>
      <c r="T101" s="184">
        <f t="shared" si="778"/>
        <v>0</v>
      </c>
      <c r="U101" s="184">
        <f t="shared" ref="U101:V101" si="791">U100*1936.27</f>
        <v>0</v>
      </c>
      <c r="V101" s="184">
        <f t="shared" si="791"/>
        <v>0</v>
      </c>
      <c r="W101" s="104"/>
    </row>
    <row r="102" spans="1:23" s="47" customFormat="1" ht="12.75" customHeight="1" x14ac:dyDescent="0.2">
      <c r="A102" s="104">
        <f>IF(Foglio2!$J$7=1,TRUNC(Base!V102,0),TRUNC(Base!U102,0))</f>
        <v>0</v>
      </c>
      <c r="B102" s="245">
        <f t="shared" si="764"/>
        <v>33367</v>
      </c>
      <c r="C102" s="501"/>
      <c r="D102" s="501"/>
      <c r="E102" s="53" t="s">
        <v>3</v>
      </c>
      <c r="F102" s="54">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48">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48">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48">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48">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48">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48">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49">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50">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51">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52">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52">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52">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52">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52">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52">
        <f t="shared" ref="U102" si="792">(P102)/12*0.8</f>
        <v>0</v>
      </c>
      <c r="V102" s="252">
        <f t="shared" ref="V102" si="793">(P102+R102)/12*0.8</f>
        <v>0</v>
      </c>
      <c r="W102" s="253" t="str">
        <f t="shared" ref="W102" si="794">"Fascia Da "&amp;F102&amp;" a "&amp;F103&amp;" Decorrenza "&amp;DAY(C102)&amp;"/"&amp;MONTH(C102)&amp;"/"&amp;YEAR(C102)</f>
        <v>Fascia Da 0 a 0 Decorrenza 0/1/1900</v>
      </c>
    </row>
    <row r="103" spans="1:23" s="47" customFormat="1" ht="8.25" customHeight="1" x14ac:dyDescent="0.2">
      <c r="A103" s="104"/>
      <c r="B103" s="245">
        <f t="shared" si="764"/>
        <v>33368</v>
      </c>
      <c r="C103" s="501"/>
      <c r="D103" s="501"/>
      <c r="E103" s="48" t="s">
        <v>4</v>
      </c>
      <c r="F103" s="49">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67">
        <f t="shared" si="765"/>
        <v>0</v>
      </c>
      <c r="H103" s="267">
        <f t="shared" si="766"/>
        <v>0</v>
      </c>
      <c r="I103" s="267">
        <f t="shared" si="767"/>
        <v>0</v>
      </c>
      <c r="J103" s="267">
        <f t="shared" si="768"/>
        <v>0</v>
      </c>
      <c r="K103" s="267">
        <f t="shared" si="769"/>
        <v>0</v>
      </c>
      <c r="L103" s="266">
        <f t="shared" si="770"/>
        <v>0</v>
      </c>
      <c r="M103" s="267">
        <f t="shared" si="771"/>
        <v>0</v>
      </c>
      <c r="N103" s="182">
        <f t="shared" si="772"/>
        <v>0</v>
      </c>
      <c r="O103" s="183">
        <f t="shared" si="773"/>
        <v>0</v>
      </c>
      <c r="P103" s="184">
        <f t="shared" si="774"/>
        <v>0</v>
      </c>
      <c r="Q103" s="184">
        <f t="shared" si="775"/>
        <v>0</v>
      </c>
      <c r="R103" s="184">
        <f t="shared" si="776"/>
        <v>0</v>
      </c>
      <c r="S103" s="184">
        <f t="shared" si="777"/>
        <v>0</v>
      </c>
      <c r="T103" s="184">
        <f t="shared" si="778"/>
        <v>0</v>
      </c>
      <c r="U103" s="184">
        <f t="shared" ref="U103:V103" si="795">U102*1936.27</f>
        <v>0</v>
      </c>
      <c r="V103" s="184">
        <f t="shared" si="795"/>
        <v>0</v>
      </c>
      <c r="W103" s="104"/>
    </row>
    <row r="104" spans="1:23" s="47" customFormat="1" ht="12.75" customHeight="1" x14ac:dyDescent="0.2">
      <c r="A104" s="104">
        <f>IF(Foglio2!$J$7=1,TRUNC(Base!V104,0),TRUNC(Base!U104,0))</f>
        <v>0</v>
      </c>
      <c r="B104" s="245">
        <f t="shared" si="764"/>
        <v>33369</v>
      </c>
      <c r="C104" s="501"/>
      <c r="D104" s="501"/>
      <c r="E104" s="53" t="s">
        <v>3</v>
      </c>
      <c r="F104" s="54">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48">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48">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48">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48">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48">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48">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49">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50">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51">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52">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52">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52">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52">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52">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52">
        <f t="shared" ref="U104" si="796">(P104)/12*0.8</f>
        <v>0</v>
      </c>
      <c r="V104" s="252">
        <f t="shared" ref="V104" si="797">(P104+R104)/12*0.8</f>
        <v>0</v>
      </c>
      <c r="W104" s="253" t="str">
        <f t="shared" ref="W104" si="798">"Fascia Da "&amp;F104&amp;" a "&amp;F105&amp;" Decorrenza "&amp;DAY(C104)&amp;"/"&amp;MONTH(C104)&amp;"/"&amp;YEAR(C104)</f>
        <v>Fascia Da 0 a 0 Decorrenza 0/1/1900</v>
      </c>
    </row>
    <row r="105" spans="1:23" s="47" customFormat="1" ht="8.25" customHeight="1" x14ac:dyDescent="0.2">
      <c r="A105" s="104"/>
      <c r="B105" s="245">
        <f t="shared" si="764"/>
        <v>33370</v>
      </c>
      <c r="C105" s="501"/>
      <c r="D105" s="501"/>
      <c r="E105" s="48" t="s">
        <v>4</v>
      </c>
      <c r="F105" s="49">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67">
        <f t="shared" si="765"/>
        <v>0</v>
      </c>
      <c r="H105" s="267">
        <f t="shared" si="766"/>
        <v>0</v>
      </c>
      <c r="I105" s="267">
        <f t="shared" si="767"/>
        <v>0</v>
      </c>
      <c r="J105" s="267">
        <f t="shared" si="768"/>
        <v>0</v>
      </c>
      <c r="K105" s="267">
        <f t="shared" si="769"/>
        <v>0</v>
      </c>
      <c r="L105" s="266">
        <f t="shared" si="770"/>
        <v>0</v>
      </c>
      <c r="M105" s="267">
        <f t="shared" si="771"/>
        <v>0</v>
      </c>
      <c r="N105" s="182">
        <f t="shared" si="772"/>
        <v>0</v>
      </c>
      <c r="O105" s="183">
        <f t="shared" si="773"/>
        <v>0</v>
      </c>
      <c r="P105" s="184">
        <f t="shared" si="774"/>
        <v>0</v>
      </c>
      <c r="Q105" s="184">
        <f t="shared" si="775"/>
        <v>0</v>
      </c>
      <c r="R105" s="184">
        <f t="shared" si="776"/>
        <v>0</v>
      </c>
      <c r="S105" s="184">
        <f t="shared" si="777"/>
        <v>0</v>
      </c>
      <c r="T105" s="184">
        <f t="shared" si="778"/>
        <v>0</v>
      </c>
      <c r="U105" s="184">
        <f t="shared" ref="U105:V105" si="799">U104*1936.27</f>
        <v>0</v>
      </c>
      <c r="V105" s="184">
        <f t="shared" si="799"/>
        <v>0</v>
      </c>
      <c r="W105" s="104"/>
    </row>
    <row r="106" spans="1:23" s="47" customFormat="1" ht="12.75" customHeight="1" x14ac:dyDescent="0.2">
      <c r="A106" s="104">
        <f>IF(Foglio2!$J$7=1,TRUNC(Base!V106,0),TRUNC(Base!U106,0))</f>
        <v>0</v>
      </c>
      <c r="B106" s="245">
        <f t="shared" si="764"/>
        <v>33371</v>
      </c>
      <c r="C106" s="501"/>
      <c r="D106" s="501"/>
      <c r="E106" s="53" t="s">
        <v>3</v>
      </c>
      <c r="F106" s="54">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48">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48">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48">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48">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48">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48">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49">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50">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51">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52">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52">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52">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52">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52">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52">
        <f t="shared" ref="U106" si="800">(P106)/12*0.8</f>
        <v>0</v>
      </c>
      <c r="V106" s="252">
        <f t="shared" ref="V106" si="801">(P106+R106)/12*0.8</f>
        <v>0</v>
      </c>
      <c r="W106" s="253" t="str">
        <f t="shared" ref="W106" si="802">"Fascia Da "&amp;F106&amp;" a "&amp;F107&amp;" Decorrenza "&amp;DAY(C106)&amp;"/"&amp;MONTH(C106)&amp;"/"&amp;YEAR(C106)</f>
        <v>Fascia Da 0 a 0 Decorrenza 0/1/1900</v>
      </c>
    </row>
    <row r="107" spans="1:23" s="47" customFormat="1" ht="8.25" customHeight="1" x14ac:dyDescent="0.2">
      <c r="A107" s="104"/>
      <c r="B107" s="245">
        <f t="shared" si="764"/>
        <v>33372</v>
      </c>
      <c r="C107" s="501"/>
      <c r="D107" s="501"/>
      <c r="E107" s="48" t="s">
        <v>4</v>
      </c>
      <c r="F107" s="49">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67">
        <f t="shared" si="765"/>
        <v>0</v>
      </c>
      <c r="H107" s="267">
        <f t="shared" si="766"/>
        <v>0</v>
      </c>
      <c r="I107" s="267">
        <f t="shared" si="767"/>
        <v>0</v>
      </c>
      <c r="J107" s="267">
        <f t="shared" si="768"/>
        <v>0</v>
      </c>
      <c r="K107" s="267">
        <f t="shared" si="769"/>
        <v>0</v>
      </c>
      <c r="L107" s="266">
        <f t="shared" si="770"/>
        <v>0</v>
      </c>
      <c r="M107" s="267">
        <f t="shared" si="771"/>
        <v>0</v>
      </c>
      <c r="N107" s="182">
        <f t="shared" si="772"/>
        <v>0</v>
      </c>
      <c r="O107" s="183">
        <f t="shared" si="773"/>
        <v>0</v>
      </c>
      <c r="P107" s="184">
        <f t="shared" si="774"/>
        <v>0</v>
      </c>
      <c r="Q107" s="184">
        <f t="shared" si="775"/>
        <v>0</v>
      </c>
      <c r="R107" s="184">
        <f t="shared" si="776"/>
        <v>0</v>
      </c>
      <c r="S107" s="184">
        <f t="shared" si="777"/>
        <v>0</v>
      </c>
      <c r="T107" s="184">
        <f t="shared" si="778"/>
        <v>0</v>
      </c>
      <c r="U107" s="184">
        <f t="shared" ref="U107:V107" si="803">U106*1936.27</f>
        <v>0</v>
      </c>
      <c r="V107" s="184">
        <f t="shared" si="803"/>
        <v>0</v>
      </c>
      <c r="W107" s="104"/>
    </row>
    <row r="108" spans="1:23" s="47" customFormat="1" ht="12.75" customHeight="1" x14ac:dyDescent="0.2">
      <c r="A108" s="104">
        <f>IF(Foglio2!$J$7=1,TRUNC(Base!V108,0),TRUNC(Base!U108,0))</f>
        <v>0</v>
      </c>
      <c r="B108" s="245">
        <f t="shared" si="764"/>
        <v>33373</v>
      </c>
      <c r="C108" s="501"/>
      <c r="D108" s="501"/>
      <c r="E108" s="53" t="s">
        <v>3</v>
      </c>
      <c r="F108" s="54">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48">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48">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48">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48">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48">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48">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49">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50">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51">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52">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52">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52">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52">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52">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52">
        <f t="shared" ref="U108" si="804">(P108)/12*0.8</f>
        <v>0</v>
      </c>
      <c r="V108" s="252">
        <f t="shared" ref="V108" si="805">(P108+R108)/12*0.8</f>
        <v>0</v>
      </c>
      <c r="W108" s="253" t="str">
        <f t="shared" ref="W108" si="806">"Fascia Da "&amp;F108&amp;" a "&amp;F109&amp;" Decorrenza "&amp;DAY(C108)&amp;"/"&amp;MONTH(C108)&amp;"/"&amp;YEAR(C108)</f>
        <v>Fascia Da 0 a 0 Decorrenza 0/1/1900</v>
      </c>
    </row>
    <row r="109" spans="1:23" s="47" customFormat="1" ht="7.5" customHeight="1" x14ac:dyDescent="0.2">
      <c r="A109" s="104"/>
      <c r="B109" s="245">
        <f t="shared" si="764"/>
        <v>33374</v>
      </c>
      <c r="C109" s="501"/>
      <c r="D109" s="501"/>
      <c r="E109" s="48" t="s">
        <v>4</v>
      </c>
      <c r="F109" s="49">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67">
        <f t="shared" si="765"/>
        <v>0</v>
      </c>
      <c r="H109" s="267">
        <f t="shared" si="766"/>
        <v>0</v>
      </c>
      <c r="I109" s="267">
        <f t="shared" si="767"/>
        <v>0</v>
      </c>
      <c r="J109" s="267">
        <f t="shared" si="768"/>
        <v>0</v>
      </c>
      <c r="K109" s="267">
        <f t="shared" si="769"/>
        <v>0</v>
      </c>
      <c r="L109" s="266">
        <f t="shared" si="770"/>
        <v>0</v>
      </c>
      <c r="M109" s="267">
        <f t="shared" si="771"/>
        <v>0</v>
      </c>
      <c r="N109" s="182">
        <f t="shared" si="772"/>
        <v>0</v>
      </c>
      <c r="O109" s="183">
        <f t="shared" si="773"/>
        <v>0</v>
      </c>
      <c r="P109" s="184">
        <f t="shared" si="774"/>
        <v>0</v>
      </c>
      <c r="Q109" s="184">
        <f t="shared" si="775"/>
        <v>0</v>
      </c>
      <c r="R109" s="184">
        <f t="shared" si="776"/>
        <v>0</v>
      </c>
      <c r="S109" s="184">
        <f t="shared" si="777"/>
        <v>0</v>
      </c>
      <c r="T109" s="184">
        <f t="shared" si="778"/>
        <v>0</v>
      </c>
      <c r="U109" s="184">
        <f t="shared" ref="U109:V109" si="807">U108*1936.27</f>
        <v>0</v>
      </c>
      <c r="V109" s="184">
        <f t="shared" si="807"/>
        <v>0</v>
      </c>
      <c r="W109" s="104"/>
    </row>
    <row r="110" spans="1:23" s="47" customFormat="1" ht="12.75" customHeight="1" x14ac:dyDescent="0.2">
      <c r="A110" s="104">
        <f>IF(Foglio2!$J$7=1,TRUNC(Base!V110,0),TRUNC(Base!U110,0))</f>
        <v>0</v>
      </c>
      <c r="B110" s="245">
        <f t="shared" si="764"/>
        <v>33375</v>
      </c>
      <c r="C110" s="501"/>
      <c r="D110" s="501"/>
      <c r="E110" s="53" t="s">
        <v>3</v>
      </c>
      <c r="F110" s="54">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48">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48">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48">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48">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48">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48">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49">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50">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51">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52">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52">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52">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52">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52">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52">
        <f t="shared" ref="U110" si="808">(P110)/12*0.8</f>
        <v>0</v>
      </c>
      <c r="V110" s="252">
        <f t="shared" ref="V110" si="809">(P110+R110)/12*0.8</f>
        <v>0</v>
      </c>
      <c r="W110" s="253" t="str">
        <f t="shared" ref="W110" si="810">"Fascia Da "&amp;F110&amp;" a "&amp;F111&amp;" Decorrenza "&amp;DAY(C110)&amp;"/"&amp;MONTH(C110)&amp;"/"&amp;YEAR(C110)</f>
        <v>Fascia Da 0 a 0 Decorrenza 0/1/1900</v>
      </c>
    </row>
    <row r="111" spans="1:23" s="47" customFormat="1" ht="7.5" customHeight="1" x14ac:dyDescent="0.2">
      <c r="A111" s="104"/>
      <c r="B111" s="245">
        <f t="shared" si="764"/>
        <v>33376</v>
      </c>
      <c r="C111" s="501"/>
      <c r="D111" s="501"/>
      <c r="E111" s="48" t="s">
        <v>4</v>
      </c>
      <c r="F111" s="49">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67">
        <f t="shared" si="765"/>
        <v>0</v>
      </c>
      <c r="H111" s="267">
        <f t="shared" si="766"/>
        <v>0</v>
      </c>
      <c r="I111" s="267">
        <f t="shared" si="767"/>
        <v>0</v>
      </c>
      <c r="J111" s="267">
        <f t="shared" si="768"/>
        <v>0</v>
      </c>
      <c r="K111" s="267">
        <f t="shared" si="769"/>
        <v>0</v>
      </c>
      <c r="L111" s="266">
        <f t="shared" si="770"/>
        <v>0</v>
      </c>
      <c r="M111" s="267">
        <f t="shared" si="771"/>
        <v>0</v>
      </c>
      <c r="N111" s="182">
        <f t="shared" si="772"/>
        <v>0</v>
      </c>
      <c r="O111" s="183">
        <f t="shared" si="773"/>
        <v>0</v>
      </c>
      <c r="P111" s="184">
        <f t="shared" si="774"/>
        <v>0</v>
      </c>
      <c r="Q111" s="184">
        <f t="shared" si="775"/>
        <v>0</v>
      </c>
      <c r="R111" s="184">
        <f t="shared" si="776"/>
        <v>0</v>
      </c>
      <c r="S111" s="184">
        <f t="shared" si="777"/>
        <v>0</v>
      </c>
      <c r="T111" s="184">
        <f t="shared" si="778"/>
        <v>0</v>
      </c>
      <c r="U111" s="184">
        <f t="shared" ref="U111:V111" si="811">U110*1936.27</f>
        <v>0</v>
      </c>
      <c r="V111" s="184">
        <f t="shared" si="811"/>
        <v>0</v>
      </c>
      <c r="W111" s="104"/>
    </row>
    <row r="112" spans="1:23" s="47" customFormat="1" ht="12.75" customHeight="1" x14ac:dyDescent="0.2">
      <c r="A112" s="104">
        <f>IF(Foglio2!$J$7=1,TRUNC(Base!V112,0),TRUNC(Base!U112,0))</f>
        <v>0</v>
      </c>
      <c r="B112" s="245">
        <f t="shared" si="764"/>
        <v>33377</v>
      </c>
      <c r="C112" s="501"/>
      <c r="D112" s="501"/>
      <c r="E112" s="53" t="s">
        <v>3</v>
      </c>
      <c r="F112" s="54">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48">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48">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48">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48">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48">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48">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49">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50">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51">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52">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52">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52">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52">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52">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52">
        <f t="shared" ref="U112" si="812">(P112)/12*0.8</f>
        <v>0</v>
      </c>
      <c r="V112" s="252">
        <f t="shared" ref="V112" si="813">(P112+R112)/12*0.8</f>
        <v>0</v>
      </c>
      <c r="W112" s="253" t="str">
        <f t="shared" ref="W112" si="814">"Fascia Da "&amp;F112&amp;" a "&amp;F113&amp;" Decorrenza "&amp;DAY(C112)&amp;"/"&amp;MONTH(C112)&amp;"/"&amp;YEAR(C112)</f>
        <v>Fascia Da 0 a 0 Decorrenza 0/1/1900</v>
      </c>
    </row>
    <row r="113" spans="1:23" s="47" customFormat="1" ht="8.25" customHeight="1" x14ac:dyDescent="0.2">
      <c r="A113" s="104"/>
      <c r="B113" s="245">
        <f t="shared" si="764"/>
        <v>33378</v>
      </c>
      <c r="C113" s="501"/>
      <c r="D113" s="501"/>
      <c r="E113" s="48" t="s">
        <v>4</v>
      </c>
      <c r="F113" s="49">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67">
        <f t="shared" si="765"/>
        <v>0</v>
      </c>
      <c r="H113" s="267">
        <f t="shared" si="766"/>
        <v>0</v>
      </c>
      <c r="I113" s="267">
        <f t="shared" si="767"/>
        <v>0</v>
      </c>
      <c r="J113" s="267">
        <f t="shared" si="768"/>
        <v>0</v>
      </c>
      <c r="K113" s="267">
        <f t="shared" si="769"/>
        <v>0</v>
      </c>
      <c r="L113" s="266">
        <f t="shared" si="770"/>
        <v>0</v>
      </c>
      <c r="M113" s="267">
        <f t="shared" si="771"/>
        <v>0</v>
      </c>
      <c r="N113" s="182">
        <f t="shared" si="772"/>
        <v>0</v>
      </c>
      <c r="O113" s="183">
        <f t="shared" si="773"/>
        <v>0</v>
      </c>
      <c r="P113" s="184">
        <f t="shared" si="774"/>
        <v>0</v>
      </c>
      <c r="Q113" s="184">
        <f t="shared" si="775"/>
        <v>0</v>
      </c>
      <c r="R113" s="184">
        <f t="shared" si="776"/>
        <v>0</v>
      </c>
      <c r="S113" s="184">
        <f t="shared" si="777"/>
        <v>0</v>
      </c>
      <c r="T113" s="184">
        <f t="shared" si="778"/>
        <v>0</v>
      </c>
      <c r="U113" s="184">
        <f t="shared" ref="U113:V113" si="815">U112*1936.27</f>
        <v>0</v>
      </c>
      <c r="V113" s="184">
        <f t="shared" si="815"/>
        <v>0</v>
      </c>
      <c r="W113" s="104"/>
    </row>
    <row r="114" spans="1:23" s="47" customFormat="1" ht="12.75" customHeight="1" x14ac:dyDescent="0.2">
      <c r="A114" s="104">
        <f>IF(Foglio2!$J$7=1,TRUNC(Base!V114,0),TRUNC(Base!U114,0))</f>
        <v>0</v>
      </c>
      <c r="B114" s="245">
        <f t="shared" si="764"/>
        <v>33379</v>
      </c>
      <c r="C114" s="501"/>
      <c r="D114" s="501"/>
      <c r="E114" s="53" t="s">
        <v>3</v>
      </c>
      <c r="F114" s="54">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48">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48">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48">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48">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48">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48">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49">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50">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51">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52">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52">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52">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52">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52">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52">
        <f t="shared" ref="U114" si="816">(P114)/12*0.8</f>
        <v>0</v>
      </c>
      <c r="V114" s="252">
        <f t="shared" ref="V114" si="817">(P114+R114)/12*0.8</f>
        <v>0</v>
      </c>
      <c r="W114" s="253" t="str">
        <f t="shared" ref="W114" si="818">"Fascia Da "&amp;F114&amp;" a "&amp;F115&amp;" Decorrenza "&amp;DAY(C114)&amp;"/"&amp;MONTH(C114)&amp;"/"&amp;YEAR(C114)</f>
        <v>Fascia Da 0 a 0 Decorrenza 0/1/1900</v>
      </c>
    </row>
    <row r="115" spans="1:23" s="47" customFormat="1" ht="7.5" customHeight="1" x14ac:dyDescent="0.2">
      <c r="A115" s="104"/>
      <c r="B115" s="245">
        <f t="shared" si="764"/>
        <v>33380</v>
      </c>
      <c r="C115" s="501"/>
      <c r="D115" s="501"/>
      <c r="E115" s="48" t="s">
        <v>4</v>
      </c>
      <c r="F115" s="49">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67">
        <f t="shared" si="765"/>
        <v>0</v>
      </c>
      <c r="H115" s="267">
        <f t="shared" si="766"/>
        <v>0</v>
      </c>
      <c r="I115" s="267">
        <f t="shared" si="767"/>
        <v>0</v>
      </c>
      <c r="J115" s="267">
        <f t="shared" si="768"/>
        <v>0</v>
      </c>
      <c r="K115" s="267">
        <f t="shared" si="769"/>
        <v>0</v>
      </c>
      <c r="L115" s="266">
        <f t="shared" si="770"/>
        <v>0</v>
      </c>
      <c r="M115" s="267">
        <f t="shared" si="771"/>
        <v>0</v>
      </c>
      <c r="N115" s="182">
        <f t="shared" si="772"/>
        <v>0</v>
      </c>
      <c r="O115" s="183">
        <f t="shared" si="773"/>
        <v>0</v>
      </c>
      <c r="P115" s="184">
        <f t="shared" si="774"/>
        <v>0</v>
      </c>
      <c r="Q115" s="184">
        <f t="shared" si="775"/>
        <v>0</v>
      </c>
      <c r="R115" s="184">
        <f t="shared" si="776"/>
        <v>0</v>
      </c>
      <c r="S115" s="184">
        <f t="shared" si="777"/>
        <v>0</v>
      </c>
      <c r="T115" s="184">
        <f t="shared" si="778"/>
        <v>0</v>
      </c>
      <c r="U115" s="184">
        <f t="shared" ref="U115:V115" si="819">U114*1936.27</f>
        <v>0</v>
      </c>
      <c r="V115" s="184">
        <f t="shared" si="819"/>
        <v>0</v>
      </c>
      <c r="W115" s="104"/>
    </row>
    <row r="116" spans="1:23" s="47" customFormat="1" ht="12.75" customHeight="1" x14ac:dyDescent="0.2">
      <c r="A116" s="104">
        <f>IF(Foglio2!$J$7=1,TRUNC(Base!V116,0),TRUNC(Base!U116,0))</f>
        <v>0</v>
      </c>
      <c r="B116" s="245">
        <f t="shared" si="764"/>
        <v>33381</v>
      </c>
      <c r="C116" s="501"/>
      <c r="D116" s="501"/>
      <c r="E116" s="53" t="s">
        <v>3</v>
      </c>
      <c r="F116" s="54">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48">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48">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48">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48">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48">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48">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49">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50">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51">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52">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52">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52">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52">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52">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52">
        <f t="shared" ref="U116" si="820">(P116)/12*0.8</f>
        <v>0</v>
      </c>
      <c r="V116" s="252">
        <f t="shared" ref="V116" si="821">(P116+R116)/12*0.8</f>
        <v>0</v>
      </c>
      <c r="W116" s="253" t="str">
        <f t="shared" ref="W116" si="822">"Fascia Da "&amp;F116&amp;" a "&amp;F117&amp;" Decorrenza "&amp;DAY(C116)&amp;"/"&amp;MONTH(C116)&amp;"/"&amp;YEAR(C116)</f>
        <v>Fascia Da 0 a 0 Decorrenza 0/1/1900</v>
      </c>
    </row>
    <row r="117" spans="1:23" s="47" customFormat="1" ht="6.75" customHeight="1" x14ac:dyDescent="0.2">
      <c r="A117" s="104"/>
      <c r="B117" s="245">
        <f t="shared" si="764"/>
        <v>33382</v>
      </c>
      <c r="C117" s="501"/>
      <c r="D117" s="501"/>
      <c r="E117" s="48" t="s">
        <v>4</v>
      </c>
      <c r="F117" s="49">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67">
        <f t="shared" si="765"/>
        <v>0</v>
      </c>
      <c r="H117" s="267">
        <f t="shared" si="766"/>
        <v>0</v>
      </c>
      <c r="I117" s="267">
        <f t="shared" si="767"/>
        <v>0</v>
      </c>
      <c r="J117" s="267">
        <f t="shared" si="768"/>
        <v>0</v>
      </c>
      <c r="K117" s="267">
        <f t="shared" si="769"/>
        <v>0</v>
      </c>
      <c r="L117" s="266">
        <f t="shared" si="770"/>
        <v>0</v>
      </c>
      <c r="M117" s="267">
        <f t="shared" si="771"/>
        <v>0</v>
      </c>
      <c r="N117" s="182">
        <f t="shared" si="772"/>
        <v>0</v>
      </c>
      <c r="O117" s="183">
        <f t="shared" si="773"/>
        <v>0</v>
      </c>
      <c r="P117" s="184">
        <f t="shared" si="774"/>
        <v>0</v>
      </c>
      <c r="Q117" s="184">
        <f t="shared" si="775"/>
        <v>0</v>
      </c>
      <c r="R117" s="184">
        <f t="shared" si="776"/>
        <v>0</v>
      </c>
      <c r="S117" s="184">
        <f t="shared" si="777"/>
        <v>0</v>
      </c>
      <c r="T117" s="184">
        <f t="shared" si="778"/>
        <v>0</v>
      </c>
      <c r="U117" s="184">
        <f t="shared" ref="U117:V117" si="823">U116*1936.27</f>
        <v>0</v>
      </c>
      <c r="V117" s="184">
        <f t="shared" si="823"/>
        <v>0</v>
      </c>
      <c r="W117" s="104"/>
    </row>
    <row r="118" spans="1:23" s="47" customFormat="1" ht="12.75" customHeight="1" x14ac:dyDescent="0.2">
      <c r="A118" s="104">
        <f>IF(Foglio2!$J$7=1,TRUNC(Base!V118,0),TRUNC(Base!U118,0))</f>
        <v>0</v>
      </c>
      <c r="B118" s="245">
        <f t="shared" si="764"/>
        <v>33383</v>
      </c>
      <c r="C118" s="501"/>
      <c r="D118" s="501"/>
      <c r="E118" s="53" t="s">
        <v>3</v>
      </c>
      <c r="F118" s="54">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48">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48">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48">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48">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48">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48">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49">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50">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51">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52">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52">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52">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52">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52">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52">
        <f t="shared" ref="U118" si="824">(P118)/12*0.8</f>
        <v>0</v>
      </c>
      <c r="V118" s="252">
        <f t="shared" ref="V118" si="825">(P118+R118)/12*0.8</f>
        <v>0</v>
      </c>
      <c r="W118" s="253" t="str">
        <f t="shared" ref="W118" si="826">"Fascia Da "&amp;F118&amp;" a "&amp;F119&amp;" Decorrenza "&amp;DAY(C118)&amp;"/"&amp;MONTH(C118)&amp;"/"&amp;YEAR(C118)</f>
        <v>Fascia Da 0 a 0 Decorrenza 0/1/1900</v>
      </c>
    </row>
    <row r="119" spans="1:23" s="47" customFormat="1" ht="8.25" customHeight="1" x14ac:dyDescent="0.2">
      <c r="A119" s="104"/>
      <c r="B119" s="245">
        <f t="shared" si="764"/>
        <v>33384</v>
      </c>
      <c r="C119" s="501"/>
      <c r="D119" s="501"/>
      <c r="E119" s="48" t="s">
        <v>4</v>
      </c>
      <c r="F119" s="49">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67">
        <f t="shared" si="765"/>
        <v>0</v>
      </c>
      <c r="H119" s="267">
        <f t="shared" si="766"/>
        <v>0</v>
      </c>
      <c r="I119" s="267">
        <f t="shared" si="767"/>
        <v>0</v>
      </c>
      <c r="J119" s="267">
        <f t="shared" si="768"/>
        <v>0</v>
      </c>
      <c r="K119" s="267">
        <f t="shared" si="769"/>
        <v>0</v>
      </c>
      <c r="L119" s="266">
        <f t="shared" si="770"/>
        <v>0</v>
      </c>
      <c r="M119" s="267">
        <f t="shared" si="771"/>
        <v>0</v>
      </c>
      <c r="N119" s="182">
        <f t="shared" si="772"/>
        <v>0</v>
      </c>
      <c r="O119" s="183">
        <f t="shared" si="773"/>
        <v>0</v>
      </c>
      <c r="P119" s="184">
        <f t="shared" si="774"/>
        <v>0</v>
      </c>
      <c r="Q119" s="184">
        <f t="shared" si="775"/>
        <v>0</v>
      </c>
      <c r="R119" s="184">
        <f t="shared" si="776"/>
        <v>0</v>
      </c>
      <c r="S119" s="184">
        <f t="shared" si="777"/>
        <v>0</v>
      </c>
      <c r="T119" s="184">
        <f t="shared" si="778"/>
        <v>0</v>
      </c>
      <c r="U119" s="184">
        <f t="shared" ref="U119:V119" si="827">U118*1936.27</f>
        <v>0</v>
      </c>
      <c r="V119" s="184">
        <f t="shared" si="827"/>
        <v>0</v>
      </c>
      <c r="W119" s="104"/>
    </row>
    <row r="120" spans="1:23" s="47" customFormat="1" ht="12.75" customHeight="1" x14ac:dyDescent="0.2">
      <c r="A120" s="104">
        <f>IF(Foglio2!$J$7=1,TRUNC(Base!V120,0),TRUNC(Base!U120,0))</f>
        <v>0</v>
      </c>
      <c r="B120" s="245">
        <f t="shared" si="764"/>
        <v>33385</v>
      </c>
      <c r="C120" s="501"/>
      <c r="D120" s="501"/>
      <c r="E120" s="53" t="s">
        <v>3</v>
      </c>
      <c r="F120" s="54">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48">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48">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48">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48">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48">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48">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49">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50">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51">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52">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52">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52">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52">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52">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52">
        <f t="shared" ref="U120" si="828">(P120)/12*0.8</f>
        <v>0</v>
      </c>
      <c r="V120" s="252">
        <f t="shared" ref="V120" si="829">(P120+R120)/12*0.8</f>
        <v>0</v>
      </c>
      <c r="W120" s="253" t="str">
        <f t="shared" ref="W120" si="830">"Fascia Da "&amp;F120&amp;" a "&amp;F121&amp;" Decorrenza "&amp;DAY(C120)&amp;"/"&amp;MONTH(C120)&amp;"/"&amp;YEAR(C120)</f>
        <v>Fascia Da 0 a 0 Decorrenza 0/1/1900</v>
      </c>
    </row>
    <row r="121" spans="1:23" s="47" customFormat="1" ht="7.5" customHeight="1" x14ac:dyDescent="0.2">
      <c r="A121" s="104"/>
      <c r="B121" s="245">
        <f t="shared" si="764"/>
        <v>33386</v>
      </c>
      <c r="C121" s="501"/>
      <c r="D121" s="501"/>
      <c r="E121" s="48" t="s">
        <v>4</v>
      </c>
      <c r="F121" s="49">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67">
        <f t="shared" si="765"/>
        <v>0</v>
      </c>
      <c r="H121" s="267">
        <f t="shared" si="766"/>
        <v>0</v>
      </c>
      <c r="I121" s="267">
        <f t="shared" si="767"/>
        <v>0</v>
      </c>
      <c r="J121" s="267">
        <f t="shared" si="768"/>
        <v>0</v>
      </c>
      <c r="K121" s="267">
        <f t="shared" si="769"/>
        <v>0</v>
      </c>
      <c r="L121" s="266">
        <f t="shared" si="770"/>
        <v>0</v>
      </c>
      <c r="M121" s="267">
        <f t="shared" si="771"/>
        <v>0</v>
      </c>
      <c r="N121" s="182">
        <f t="shared" si="772"/>
        <v>0</v>
      </c>
      <c r="O121" s="183">
        <f t="shared" si="773"/>
        <v>0</v>
      </c>
      <c r="P121" s="184">
        <f t="shared" si="774"/>
        <v>0</v>
      </c>
      <c r="Q121" s="184">
        <f t="shared" si="775"/>
        <v>0</v>
      </c>
      <c r="R121" s="184">
        <f t="shared" si="776"/>
        <v>0</v>
      </c>
      <c r="S121" s="184">
        <f t="shared" si="777"/>
        <v>0</v>
      </c>
      <c r="T121" s="184">
        <f t="shared" si="778"/>
        <v>0</v>
      </c>
      <c r="U121" s="184">
        <f t="shared" ref="U121:V121" si="831">U120*1936.27</f>
        <v>0</v>
      </c>
      <c r="V121" s="184">
        <f t="shared" si="831"/>
        <v>0</v>
      </c>
      <c r="W121" s="104"/>
    </row>
    <row r="122" spans="1:23" s="47" customFormat="1" ht="12.75" customHeight="1" x14ac:dyDescent="0.2">
      <c r="A122" s="104">
        <f>IF(Foglio2!$J$7=1,TRUNC(Base!V122,0),TRUNC(Base!U122,0))</f>
        <v>0</v>
      </c>
      <c r="B122" s="245">
        <f t="shared" si="764"/>
        <v>33387</v>
      </c>
      <c r="C122" s="501"/>
      <c r="D122" s="501"/>
      <c r="E122" s="53" t="s">
        <v>3</v>
      </c>
      <c r="F122" s="54">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48">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48">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48">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48">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48">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48">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49">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50">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51">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52">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52">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52">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52">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52">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52">
        <f t="shared" ref="U122" si="832">(P122)/12*0.8</f>
        <v>0</v>
      </c>
      <c r="V122" s="252">
        <f t="shared" ref="V122" si="833">(P122+R122)/12*0.8</f>
        <v>0</v>
      </c>
      <c r="W122" s="253" t="str">
        <f t="shared" ref="W122" si="834">"Fascia Da "&amp;F122&amp;" a "&amp;F123&amp;" Decorrenza "&amp;DAY(C122)&amp;"/"&amp;MONTH(C122)&amp;"/"&amp;YEAR(C122)</f>
        <v>Fascia Da 0 a 0 Decorrenza 0/1/1900</v>
      </c>
    </row>
    <row r="123" spans="1:23" s="47" customFormat="1" ht="8.25" customHeight="1" x14ac:dyDescent="0.2">
      <c r="A123" s="104"/>
      <c r="B123" s="245">
        <f t="shared" si="764"/>
        <v>33388</v>
      </c>
      <c r="C123" s="501"/>
      <c r="D123" s="501"/>
      <c r="E123" s="48" t="s">
        <v>4</v>
      </c>
      <c r="F123" s="49">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67">
        <f t="shared" si="765"/>
        <v>0</v>
      </c>
      <c r="H123" s="267">
        <f t="shared" si="766"/>
        <v>0</v>
      </c>
      <c r="I123" s="267">
        <f t="shared" si="767"/>
        <v>0</v>
      </c>
      <c r="J123" s="267">
        <f t="shared" si="768"/>
        <v>0</v>
      </c>
      <c r="K123" s="267">
        <f t="shared" si="769"/>
        <v>0</v>
      </c>
      <c r="L123" s="266">
        <f t="shared" si="770"/>
        <v>0</v>
      </c>
      <c r="M123" s="267">
        <f t="shared" si="771"/>
        <v>0</v>
      </c>
      <c r="N123" s="182">
        <f t="shared" si="772"/>
        <v>0</v>
      </c>
      <c r="O123" s="183">
        <f t="shared" si="773"/>
        <v>0</v>
      </c>
      <c r="P123" s="184">
        <f t="shared" si="774"/>
        <v>0</v>
      </c>
      <c r="Q123" s="184">
        <f t="shared" si="775"/>
        <v>0</v>
      </c>
      <c r="R123" s="184">
        <f t="shared" si="776"/>
        <v>0</v>
      </c>
      <c r="S123" s="184">
        <f t="shared" si="777"/>
        <v>0</v>
      </c>
      <c r="T123" s="184">
        <f t="shared" si="778"/>
        <v>0</v>
      </c>
      <c r="U123" s="184">
        <f t="shared" ref="U123:V123" si="835">U122*1936.27</f>
        <v>0</v>
      </c>
      <c r="V123" s="184">
        <f t="shared" si="835"/>
        <v>0</v>
      </c>
      <c r="W123" s="104"/>
    </row>
    <row r="124" spans="1:23" s="47" customFormat="1" ht="12.75" customHeight="1" x14ac:dyDescent="0.2">
      <c r="A124" s="104">
        <f>IF(Foglio2!$J$7=1,TRUNC(Base!V124,0),TRUNC(Base!U124,0))</f>
        <v>0</v>
      </c>
      <c r="B124" s="245">
        <f t="shared" si="764"/>
        <v>33389</v>
      </c>
      <c r="C124" s="501"/>
      <c r="D124" s="501"/>
      <c r="E124" s="53" t="s">
        <v>3</v>
      </c>
      <c r="F124" s="54">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48">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48">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48">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48">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48">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48">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49">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50">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51">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52">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52">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52">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52">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52">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52">
        <f t="shared" ref="U124" si="836">(P124)/12*0.8</f>
        <v>0</v>
      </c>
      <c r="V124" s="252">
        <f t="shared" ref="V124" si="837">(P124+R124)/12*0.8</f>
        <v>0</v>
      </c>
      <c r="W124" s="253" t="str">
        <f t="shared" ref="W124" si="838">"Fascia Da "&amp;F124&amp;" a "&amp;F125&amp;" Decorrenza "&amp;DAY(C124)&amp;"/"&amp;MONTH(C124)&amp;"/"&amp;YEAR(C124)</f>
        <v>Fascia Da 0 a 0 Decorrenza 0/1/1900</v>
      </c>
    </row>
    <row r="125" spans="1:23" s="47" customFormat="1" ht="9" customHeight="1" x14ac:dyDescent="0.2">
      <c r="A125" s="104"/>
      <c r="B125" s="245">
        <f t="shared" si="764"/>
        <v>33390</v>
      </c>
      <c r="C125" s="501"/>
      <c r="D125" s="501"/>
      <c r="E125" s="48" t="s">
        <v>4</v>
      </c>
      <c r="F125" s="49">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67">
        <f t="shared" si="765"/>
        <v>0</v>
      </c>
      <c r="H125" s="267">
        <f t="shared" si="766"/>
        <v>0</v>
      </c>
      <c r="I125" s="267">
        <f t="shared" si="767"/>
        <v>0</v>
      </c>
      <c r="J125" s="267">
        <f t="shared" si="768"/>
        <v>0</v>
      </c>
      <c r="K125" s="267">
        <f t="shared" si="769"/>
        <v>0</v>
      </c>
      <c r="L125" s="266">
        <f t="shared" si="770"/>
        <v>0</v>
      </c>
      <c r="M125" s="267">
        <f t="shared" si="771"/>
        <v>0</v>
      </c>
      <c r="N125" s="182">
        <f t="shared" si="772"/>
        <v>0</v>
      </c>
      <c r="O125" s="183">
        <f t="shared" si="773"/>
        <v>0</v>
      </c>
      <c r="P125" s="184">
        <f t="shared" si="774"/>
        <v>0</v>
      </c>
      <c r="Q125" s="184">
        <f t="shared" si="775"/>
        <v>0</v>
      </c>
      <c r="R125" s="184">
        <f t="shared" si="776"/>
        <v>0</v>
      </c>
      <c r="S125" s="184">
        <f t="shared" si="777"/>
        <v>0</v>
      </c>
      <c r="T125" s="184">
        <f t="shared" si="778"/>
        <v>0</v>
      </c>
      <c r="U125" s="184">
        <f t="shared" ref="U125:V125" si="839">U124*1936.27</f>
        <v>0</v>
      </c>
      <c r="V125" s="184">
        <f t="shared" si="839"/>
        <v>0</v>
      </c>
      <c r="W125" s="104"/>
    </row>
    <row r="126" spans="1:23" s="47" customFormat="1" ht="12.75" customHeight="1" x14ac:dyDescent="0.2">
      <c r="A126" s="104">
        <f>IF(Foglio2!$J$7=1,TRUNC(Base!V126,0),TRUNC(Base!U126,0))</f>
        <v>0</v>
      </c>
      <c r="B126" s="245">
        <f t="shared" si="764"/>
        <v>33391</v>
      </c>
      <c r="C126" s="501"/>
      <c r="D126" s="501"/>
      <c r="E126" s="53" t="s">
        <v>3</v>
      </c>
      <c r="F126" s="54">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48">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48">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48">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48">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48">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48">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49">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50">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51">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52">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52">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52">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52">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52">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52">
        <f t="shared" ref="U126" si="840">(P126)/12*0.8</f>
        <v>0</v>
      </c>
      <c r="V126" s="252">
        <f t="shared" ref="V126" si="841">(P126+R126)/12*0.8</f>
        <v>0</v>
      </c>
      <c r="W126" s="253" t="str">
        <f t="shared" ref="W126" si="842">"Fascia Da "&amp;F126&amp;" a "&amp;F127&amp;" Decorrenza "&amp;DAY(C126)&amp;"/"&amp;MONTH(C126)&amp;"/"&amp;YEAR(C126)</f>
        <v>Fascia Da 0 a 0 Decorrenza 0/1/1900</v>
      </c>
    </row>
    <row r="127" spans="1:23" s="47" customFormat="1" ht="9" customHeight="1" x14ac:dyDescent="0.2">
      <c r="A127" s="104"/>
      <c r="B127" s="245">
        <f t="shared" si="764"/>
        <v>33392</v>
      </c>
      <c r="C127" s="501"/>
      <c r="D127" s="501"/>
      <c r="E127" s="48" t="s">
        <v>4</v>
      </c>
      <c r="F127" s="49">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67">
        <f t="shared" si="765"/>
        <v>0</v>
      </c>
      <c r="H127" s="267">
        <f t="shared" si="766"/>
        <v>0</v>
      </c>
      <c r="I127" s="267">
        <f t="shared" si="767"/>
        <v>0</v>
      </c>
      <c r="J127" s="267">
        <f t="shared" si="768"/>
        <v>0</v>
      </c>
      <c r="K127" s="267">
        <f t="shared" si="769"/>
        <v>0</v>
      </c>
      <c r="L127" s="266">
        <f t="shared" si="770"/>
        <v>0</v>
      </c>
      <c r="M127" s="267">
        <f t="shared" si="771"/>
        <v>0</v>
      </c>
      <c r="N127" s="182">
        <f t="shared" si="772"/>
        <v>0</v>
      </c>
      <c r="O127" s="183">
        <f t="shared" si="773"/>
        <v>0</v>
      </c>
      <c r="P127" s="184">
        <f t="shared" si="774"/>
        <v>0</v>
      </c>
      <c r="Q127" s="184">
        <f t="shared" si="775"/>
        <v>0</v>
      </c>
      <c r="R127" s="184">
        <f t="shared" si="776"/>
        <v>0</v>
      </c>
      <c r="S127" s="184">
        <f t="shared" si="777"/>
        <v>0</v>
      </c>
      <c r="T127" s="184">
        <f t="shared" si="778"/>
        <v>0</v>
      </c>
      <c r="U127" s="184">
        <f t="shared" ref="U127:V127" si="843">U126*1936.27</f>
        <v>0</v>
      </c>
      <c r="V127" s="184">
        <f t="shared" si="843"/>
        <v>0</v>
      </c>
      <c r="W127" s="104"/>
    </row>
    <row r="128" spans="1:23" s="47" customFormat="1" ht="12.75" customHeight="1" x14ac:dyDescent="0.2">
      <c r="A128" s="104">
        <f>IF(Foglio2!$J$7=1,TRUNC(Base!V128,0),TRUNC(Base!U128,0))</f>
        <v>0</v>
      </c>
      <c r="B128" s="245">
        <f t="shared" si="764"/>
        <v>33393</v>
      </c>
      <c r="C128" s="501"/>
      <c r="D128" s="501"/>
      <c r="E128" s="53" t="s">
        <v>3</v>
      </c>
      <c r="F128" s="54">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48">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48">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48">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48">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48">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48">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49">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50">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51">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52">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52">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52">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52">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52">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52">
        <f t="shared" ref="U128" si="844">(P128)/12*0.8</f>
        <v>0</v>
      </c>
      <c r="V128" s="252">
        <f t="shared" ref="V128" si="845">(P128+R128)/12*0.8</f>
        <v>0</v>
      </c>
      <c r="W128" s="253" t="str">
        <f t="shared" ref="W128" si="846">"Fascia Da "&amp;F128&amp;" a "&amp;F129&amp;" Decorrenza "&amp;DAY(C128)&amp;"/"&amp;MONTH(C128)&amp;"/"&amp;YEAR(C128)</f>
        <v>Fascia Da 0 a 0 Decorrenza 0/1/1900</v>
      </c>
    </row>
    <row r="129" spans="1:23" s="47" customFormat="1" ht="9" customHeight="1" x14ac:dyDescent="0.2">
      <c r="A129" s="104"/>
      <c r="B129" s="245">
        <f t="shared" si="764"/>
        <v>33394</v>
      </c>
      <c r="C129" s="501"/>
      <c r="D129" s="501"/>
      <c r="E129" s="48" t="s">
        <v>4</v>
      </c>
      <c r="F129" s="49">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67">
        <f t="shared" si="765"/>
        <v>0</v>
      </c>
      <c r="H129" s="267">
        <f t="shared" si="766"/>
        <v>0</v>
      </c>
      <c r="I129" s="267">
        <f t="shared" si="767"/>
        <v>0</v>
      </c>
      <c r="J129" s="267">
        <f t="shared" si="768"/>
        <v>0</v>
      </c>
      <c r="K129" s="267">
        <f t="shared" si="769"/>
        <v>0</v>
      </c>
      <c r="L129" s="266">
        <f t="shared" si="770"/>
        <v>0</v>
      </c>
      <c r="M129" s="267">
        <f t="shared" si="771"/>
        <v>0</v>
      </c>
      <c r="N129" s="182">
        <f t="shared" si="772"/>
        <v>0</v>
      </c>
      <c r="O129" s="183">
        <f t="shared" si="773"/>
        <v>0</v>
      </c>
      <c r="P129" s="184">
        <f t="shared" si="774"/>
        <v>0</v>
      </c>
      <c r="Q129" s="184">
        <f t="shared" si="775"/>
        <v>0</v>
      </c>
      <c r="R129" s="184">
        <f t="shared" si="776"/>
        <v>0</v>
      </c>
      <c r="S129" s="184">
        <f t="shared" si="777"/>
        <v>0</v>
      </c>
      <c r="T129" s="184">
        <f t="shared" si="778"/>
        <v>0</v>
      </c>
      <c r="U129" s="184">
        <f t="shared" ref="U129:V129" si="847">U128*1936.27</f>
        <v>0</v>
      </c>
      <c r="V129" s="184">
        <f t="shared" si="847"/>
        <v>0</v>
      </c>
      <c r="W129" s="104"/>
    </row>
    <row r="130" spans="1:23" s="47" customFormat="1" ht="12.75" customHeight="1" x14ac:dyDescent="0.2">
      <c r="A130" s="104">
        <f>IF(Foglio2!$J$7=1,TRUNC(Base!V130,0),TRUNC(Base!U130,0))</f>
        <v>0</v>
      </c>
      <c r="B130" s="245">
        <f t="shared" si="764"/>
        <v>33395</v>
      </c>
      <c r="C130" s="501"/>
      <c r="D130" s="501"/>
      <c r="E130" s="53" t="s">
        <v>3</v>
      </c>
      <c r="F130" s="54">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48">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48">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48">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48">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48">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48">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49">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50">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51">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52">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52">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52">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52">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52">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52">
        <f t="shared" ref="U130" si="848">(P130)/12*0.8</f>
        <v>0</v>
      </c>
      <c r="V130" s="252">
        <f t="shared" ref="V130" si="849">(P130+R130)/12*0.8</f>
        <v>0</v>
      </c>
      <c r="W130" s="253" t="str">
        <f t="shared" ref="W130" si="850">"Fascia Da "&amp;F130&amp;" a "&amp;F131&amp;" Decorrenza "&amp;DAY(C130)&amp;"/"&amp;MONTH(C130)&amp;"/"&amp;YEAR(C130)</f>
        <v>Fascia Da 0 a 0 Decorrenza 0/1/1900</v>
      </c>
    </row>
    <row r="131" spans="1:23" s="47" customFormat="1" ht="9" customHeight="1" x14ac:dyDescent="0.2">
      <c r="A131" s="104"/>
      <c r="B131" s="245">
        <f t="shared" si="764"/>
        <v>33396</v>
      </c>
      <c r="C131" s="501"/>
      <c r="D131" s="501"/>
      <c r="E131" s="48" t="s">
        <v>4</v>
      </c>
      <c r="F131" s="49">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67">
        <f t="shared" si="765"/>
        <v>0</v>
      </c>
      <c r="H131" s="267">
        <f t="shared" si="766"/>
        <v>0</v>
      </c>
      <c r="I131" s="267">
        <f t="shared" si="767"/>
        <v>0</v>
      </c>
      <c r="J131" s="267">
        <f t="shared" si="768"/>
        <v>0</v>
      </c>
      <c r="K131" s="267">
        <f t="shared" si="769"/>
        <v>0</v>
      </c>
      <c r="L131" s="266">
        <f t="shared" si="770"/>
        <v>0</v>
      </c>
      <c r="M131" s="267">
        <f t="shared" si="771"/>
        <v>0</v>
      </c>
      <c r="N131" s="182">
        <f t="shared" si="772"/>
        <v>0</v>
      </c>
      <c r="O131" s="183">
        <f t="shared" si="773"/>
        <v>0</v>
      </c>
      <c r="P131" s="184">
        <f t="shared" si="774"/>
        <v>0</v>
      </c>
      <c r="Q131" s="184">
        <f t="shared" si="775"/>
        <v>0</v>
      </c>
      <c r="R131" s="184">
        <f t="shared" si="776"/>
        <v>0</v>
      </c>
      <c r="S131" s="184">
        <f t="shared" si="777"/>
        <v>0</v>
      </c>
      <c r="T131" s="184">
        <f t="shared" si="778"/>
        <v>0</v>
      </c>
      <c r="U131" s="184">
        <f t="shared" ref="U131:V131" si="851">U130*1936.27</f>
        <v>0</v>
      </c>
      <c r="V131" s="184">
        <f t="shared" si="851"/>
        <v>0</v>
      </c>
      <c r="W131" s="104"/>
    </row>
    <row r="132" spans="1:23" s="47" customFormat="1" ht="12.75" customHeight="1" x14ac:dyDescent="0.2">
      <c r="A132" s="104">
        <f>IF(Foglio2!$J$7=1,TRUNC(Base!V132,0),TRUNC(Base!U132,0))</f>
        <v>0</v>
      </c>
      <c r="B132" s="245">
        <f t="shared" si="764"/>
        <v>33397</v>
      </c>
      <c r="C132" s="501"/>
      <c r="D132" s="501"/>
      <c r="E132" s="53" t="s">
        <v>3</v>
      </c>
      <c r="F132" s="54">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48">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48">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48">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48">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48">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48">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49">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50">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51">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52">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52">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52">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52">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52">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52">
        <f t="shared" ref="U132" si="852">(P132)/12*0.8</f>
        <v>0</v>
      </c>
      <c r="V132" s="252">
        <f t="shared" ref="V132" si="853">(P132+R132)/12*0.8</f>
        <v>0</v>
      </c>
      <c r="W132" s="253" t="str">
        <f t="shared" ref="W132" si="854">"Fascia Da "&amp;F132&amp;" a "&amp;F133&amp;" Decorrenza "&amp;DAY(C132)&amp;"/"&amp;MONTH(C132)&amp;"/"&amp;YEAR(C132)</f>
        <v>Fascia Da 0 a 0 Decorrenza 0/1/1900</v>
      </c>
    </row>
    <row r="133" spans="1:23" s="47" customFormat="1" ht="9" customHeight="1" x14ac:dyDescent="0.2">
      <c r="A133" s="104"/>
      <c r="B133" s="245">
        <f t="shared" si="764"/>
        <v>33398</v>
      </c>
      <c r="C133" s="501"/>
      <c r="D133" s="501"/>
      <c r="E133" s="48" t="s">
        <v>4</v>
      </c>
      <c r="F133" s="49">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67">
        <f t="shared" si="765"/>
        <v>0</v>
      </c>
      <c r="H133" s="267">
        <f t="shared" si="766"/>
        <v>0</v>
      </c>
      <c r="I133" s="267">
        <f t="shared" si="767"/>
        <v>0</v>
      </c>
      <c r="J133" s="267">
        <f t="shared" si="768"/>
        <v>0</v>
      </c>
      <c r="K133" s="267">
        <f t="shared" si="769"/>
        <v>0</v>
      </c>
      <c r="L133" s="266">
        <f t="shared" si="770"/>
        <v>0</v>
      </c>
      <c r="M133" s="267">
        <f t="shared" si="771"/>
        <v>0</v>
      </c>
      <c r="N133" s="182">
        <f t="shared" si="772"/>
        <v>0</v>
      </c>
      <c r="O133" s="183">
        <f t="shared" si="773"/>
        <v>0</v>
      </c>
      <c r="P133" s="184">
        <f t="shared" si="774"/>
        <v>0</v>
      </c>
      <c r="Q133" s="184">
        <f t="shared" si="775"/>
        <v>0</v>
      </c>
      <c r="R133" s="184">
        <f t="shared" si="776"/>
        <v>0</v>
      </c>
      <c r="S133" s="184">
        <f t="shared" si="777"/>
        <v>0</v>
      </c>
      <c r="T133" s="184">
        <f t="shared" si="778"/>
        <v>0</v>
      </c>
      <c r="U133" s="184">
        <f t="shared" ref="U133:V133" si="855">U132*1936.27</f>
        <v>0</v>
      </c>
      <c r="V133" s="184">
        <f t="shared" si="855"/>
        <v>0</v>
      </c>
      <c r="W133" s="104"/>
    </row>
    <row r="134" spans="1:23" s="47" customFormat="1" ht="9" customHeight="1" x14ac:dyDescent="0.2">
      <c r="A134" s="104">
        <f>IF(Foglio2!$J$7=1,TRUNC(Base!V134,0),TRUNC(Base!U134,0))</f>
        <v>0</v>
      </c>
      <c r="B134" s="245">
        <f t="shared" si="764"/>
        <v>33399</v>
      </c>
      <c r="C134" s="501"/>
      <c r="D134" s="501"/>
      <c r="E134" s="103" t="s">
        <v>3</v>
      </c>
      <c r="F134" s="79">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48">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48">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48">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48">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48">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48">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49">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50">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51">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52">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52">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52">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52">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52">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52">
        <f t="shared" ref="U134" si="856">(P134)/12*0.8</f>
        <v>0</v>
      </c>
      <c r="V134" s="252">
        <f t="shared" ref="V134" si="857">(P134+R134)/12*0.8</f>
        <v>0</v>
      </c>
      <c r="W134" s="253" t="str">
        <f t="shared" ref="W134" si="858">"Fascia Da "&amp;F134&amp;" a "&amp;F135&amp;" Decorrenza "&amp;DAY(C134)&amp;"/"&amp;MONTH(C134)&amp;"/"&amp;YEAR(C134)</f>
        <v>Fascia Da 0 a 0 Decorrenza 0/1/1900</v>
      </c>
    </row>
    <row r="135" spans="1:23" s="47" customFormat="1" ht="9" customHeight="1" x14ac:dyDescent="0.2">
      <c r="A135" s="104"/>
      <c r="B135" s="245">
        <f t="shared" si="764"/>
        <v>33400</v>
      </c>
      <c r="C135" s="501"/>
      <c r="D135" s="501"/>
      <c r="E135" s="103" t="s">
        <v>4</v>
      </c>
      <c r="F135" s="79">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67">
        <f t="shared" si="765"/>
        <v>0</v>
      </c>
      <c r="H135" s="267">
        <f t="shared" si="766"/>
        <v>0</v>
      </c>
      <c r="I135" s="267">
        <f t="shared" si="767"/>
        <v>0</v>
      </c>
      <c r="J135" s="267">
        <f t="shared" si="768"/>
        <v>0</v>
      </c>
      <c r="K135" s="267">
        <f t="shared" si="769"/>
        <v>0</v>
      </c>
      <c r="L135" s="266">
        <f t="shared" si="770"/>
        <v>0</v>
      </c>
      <c r="M135" s="267">
        <f t="shared" si="771"/>
        <v>0</v>
      </c>
      <c r="N135" s="182">
        <f t="shared" si="772"/>
        <v>0</v>
      </c>
      <c r="O135" s="183">
        <f t="shared" si="773"/>
        <v>0</v>
      </c>
      <c r="P135" s="184">
        <f t="shared" si="774"/>
        <v>0</v>
      </c>
      <c r="Q135" s="184">
        <f t="shared" si="775"/>
        <v>0</v>
      </c>
      <c r="R135" s="184">
        <f t="shared" si="776"/>
        <v>0</v>
      </c>
      <c r="S135" s="184">
        <f t="shared" si="777"/>
        <v>0</v>
      </c>
      <c r="T135" s="184">
        <f t="shared" si="778"/>
        <v>0</v>
      </c>
      <c r="U135" s="184">
        <f t="shared" ref="U135:V135" si="859">U134*1936.27</f>
        <v>0</v>
      </c>
      <c r="V135" s="184">
        <f t="shared" si="859"/>
        <v>0</v>
      </c>
      <c r="W135" s="104"/>
    </row>
    <row r="136" spans="1:23" s="47" customFormat="1" ht="12.75" customHeight="1" x14ac:dyDescent="0.2">
      <c r="A136" s="104">
        <f>IF(Foglio2!$J$7=1,TRUNC(Base!V136,0),TRUNC(Base!U136,0))</f>
        <v>0</v>
      </c>
      <c r="B136" s="245">
        <f t="shared" si="764"/>
        <v>33401</v>
      </c>
      <c r="C136" s="501"/>
      <c r="D136" s="501"/>
      <c r="E136" s="53" t="s">
        <v>3</v>
      </c>
      <c r="F136" s="54">
        <f>IF(Foglio2!$J$3=Foglio2!$E$12,Doc_laureati_scuola_sec.!D136,0)</f>
        <v>0</v>
      </c>
      <c r="G136" s="248">
        <f>IF(Foglio2!$J$3=Foglio2!$E$12,Doc_laureati_scuola_sec.!E136,0)</f>
        <v>0</v>
      </c>
      <c r="H136" s="248">
        <f>IF(Foglio2!$J$3=Foglio2!$E$12,Doc_laureati_scuola_sec.!F136,0)</f>
        <v>0</v>
      </c>
      <c r="I136" s="248">
        <f>IF(Foglio2!$J$3=Foglio2!$E$12,Doc_laureati_scuola_sec.!G136,0)</f>
        <v>0</v>
      </c>
      <c r="J136" s="248">
        <f>IF(Foglio2!$J$3=Foglio2!$E$12,Doc_laureati_scuola_sec.!H136,0)</f>
        <v>0</v>
      </c>
      <c r="K136" s="248">
        <f>IF(Foglio2!$J$3=Foglio2!$E$12,Doc_laureati_scuola_sec.!I136,0)</f>
        <v>0</v>
      </c>
      <c r="L136" s="248">
        <f>IF(Foglio2!$J$3=Foglio2!$E$12,Doc_laureati_scuola_sec.!J136,0)</f>
        <v>0</v>
      </c>
      <c r="M136" s="249">
        <f>IF(Foglio2!$J$3=Foglio2!$E$12,Doc_laureati_scuola_sec.!K136,0)</f>
        <v>0</v>
      </c>
      <c r="N136" s="250">
        <f>IF(Foglio2!$J$3=Foglio2!$E$12,Doc_laureati_scuola_sec.!L136,0)</f>
        <v>0</v>
      </c>
      <c r="O136" s="251">
        <f>IF(Foglio2!$J$3=Foglio2!$E$12,Doc_laureati_scuola_sec.!M136,0)</f>
        <v>0</v>
      </c>
      <c r="P136" s="252">
        <f>IF(Foglio2!$J$3=Foglio2!$E$12,Doc_laureati_scuola_sec.!N136,0)</f>
        <v>0</v>
      </c>
      <c r="Q136" s="252">
        <f>IF(Foglio2!$J$3=Foglio2!$E$12,Doc_laureati_scuola_sec.!O136,0)</f>
        <v>0</v>
      </c>
      <c r="R136" s="252">
        <f>IF(Foglio2!$J$3=Foglio2!$E$12,Doc_laureati_scuola_sec.!P136,0)</f>
        <v>0</v>
      </c>
      <c r="S136" s="252">
        <f>IF(Foglio2!$J$3=Foglio2!$E$12,Doc_laureati_scuola_sec.!Q136,0)</f>
        <v>0</v>
      </c>
      <c r="T136" s="252">
        <f>IF(Foglio2!$J$3=Foglio2!$E$12,Doc_laureati_scuola_sec.!R136,0)</f>
        <v>0</v>
      </c>
      <c r="U136" s="252">
        <f t="shared" ref="U136" si="860">(P136)/12*0.8</f>
        <v>0</v>
      </c>
      <c r="V136" s="252">
        <f t="shared" ref="V136" si="861">(P136+R136)/12*0.8</f>
        <v>0</v>
      </c>
      <c r="W136" s="253" t="str">
        <f t="shared" ref="W136" si="862">"Fascia Da "&amp;F136&amp;" a "&amp;F137&amp;" Decorrenza "&amp;DAY(C136)&amp;"/"&amp;MONTH(C136)&amp;"/"&amp;YEAR(C136)</f>
        <v>Fascia Da 0 a 0 Decorrenza 0/1/1900</v>
      </c>
    </row>
    <row r="137" spans="1:23" s="47" customFormat="1" ht="9" customHeight="1" x14ac:dyDescent="0.2">
      <c r="A137" s="104"/>
      <c r="B137" s="245">
        <f t="shared" si="764"/>
        <v>33402</v>
      </c>
      <c r="C137" s="502"/>
      <c r="D137" s="502"/>
      <c r="E137" s="58"/>
      <c r="F137" s="59">
        <f>IF(Foglio2!$J$3=Foglio2!$E$12,Doc_laureati_scuola_sec.!D137,0)</f>
        <v>0</v>
      </c>
      <c r="G137" s="267">
        <f t="shared" ref="G137" si="863">G136*1936.27</f>
        <v>0</v>
      </c>
      <c r="H137" s="267">
        <f t="shared" ref="H137" si="864">H136*1936.27</f>
        <v>0</v>
      </c>
      <c r="I137" s="267">
        <f t="shared" ref="I137" si="865">I136*1936.27</f>
        <v>0</v>
      </c>
      <c r="J137" s="267">
        <f t="shared" ref="J137" si="866">J136*1936.27</f>
        <v>0</v>
      </c>
      <c r="K137" s="267">
        <f t="shared" ref="K137" si="867">K136*1936.27</f>
        <v>0</v>
      </c>
      <c r="L137" s="266">
        <f t="shared" ref="L137" si="868">L136*1936.27</f>
        <v>0</v>
      </c>
      <c r="M137" s="267">
        <f t="shared" ref="M137" si="869">M136*1936.27</f>
        <v>0</v>
      </c>
      <c r="N137" s="182">
        <f t="shared" ref="N137" si="870">N136*1936.27</f>
        <v>0</v>
      </c>
      <c r="O137" s="183">
        <f t="shared" ref="O137" si="871">O136*1936.27</f>
        <v>0</v>
      </c>
      <c r="P137" s="184">
        <f t="shared" ref="P137" si="872">P136*1936.27</f>
        <v>0</v>
      </c>
      <c r="Q137" s="184">
        <f t="shared" ref="Q137" si="873">Q136*1936.27</f>
        <v>0</v>
      </c>
      <c r="R137" s="184">
        <f t="shared" ref="R137" si="874">R136*1936.27</f>
        <v>0</v>
      </c>
      <c r="S137" s="184">
        <f t="shared" ref="S137" si="875">S136*1936.27</f>
        <v>0</v>
      </c>
      <c r="T137" s="184">
        <f t="shared" ref="T137" si="876">T136*1936.27</f>
        <v>0</v>
      </c>
      <c r="U137" s="184">
        <f t="shared" ref="U137:V137" si="877">U136*1936.27</f>
        <v>0</v>
      </c>
      <c r="V137" s="184">
        <f t="shared" si="877"/>
        <v>0</v>
      </c>
      <c r="W137" s="104"/>
    </row>
    <row r="138" spans="1:23" s="47" customFormat="1" ht="12.75" customHeight="1" x14ac:dyDescent="0.2">
      <c r="A138" s="104">
        <f>IF(Foglio2!$J$7=1,TRUNC(Base!V138,0),TRUNC(Base!U138,0))</f>
        <v>0</v>
      </c>
      <c r="B138" s="245">
        <f t="shared" ref="B138" si="878">C140</f>
        <v>33543</v>
      </c>
      <c r="C138" s="496">
        <v>33543</v>
      </c>
      <c r="D138" s="496">
        <v>33969</v>
      </c>
      <c r="E138" s="42" t="s">
        <v>3</v>
      </c>
      <c r="F138" s="43">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48">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48">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48">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48">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48">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48">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49">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50">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51">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52">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52">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52">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52">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52">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52">
        <f t="shared" ref="U138" si="879">(P138)/12*0.8</f>
        <v>0</v>
      </c>
      <c r="V138" s="252">
        <f t="shared" ref="V138" si="880">(P138+R138)/12*0.8</f>
        <v>0</v>
      </c>
      <c r="W138" s="253" t="str">
        <f t="shared" ref="W138" si="881">"Fascia Da "&amp;F138&amp;" a "&amp;F139&amp;" Decorrenza "&amp;DAY(C138)&amp;"/"&amp;MONTH(C138)&amp;"/"&amp;YEAR(C138)</f>
        <v>Fascia Da 0 a 0 Decorrenza 1/11/1991</v>
      </c>
    </row>
    <row r="139" spans="1:23" s="47" customFormat="1" ht="8.25" customHeight="1" x14ac:dyDescent="0.2">
      <c r="A139" s="104"/>
      <c r="B139" s="245">
        <f t="shared" ref="B139" si="882">B138+1</f>
        <v>33544</v>
      </c>
      <c r="C139" s="497"/>
      <c r="D139" s="497"/>
      <c r="E139" s="48" t="s">
        <v>4</v>
      </c>
      <c r="F139" s="49">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67">
        <f t="shared" ref="G139:G179" si="883">G138*1936.27</f>
        <v>0</v>
      </c>
      <c r="H139" s="267">
        <f t="shared" ref="H139:H179" si="884">H138*1936.27</f>
        <v>0</v>
      </c>
      <c r="I139" s="267">
        <f t="shared" ref="I139:I179" si="885">I138*1936.27</f>
        <v>0</v>
      </c>
      <c r="J139" s="267">
        <f t="shared" ref="J139:J179" si="886">J138*1936.27</f>
        <v>0</v>
      </c>
      <c r="K139" s="267">
        <f t="shared" ref="K139:K179" si="887">K138*1936.27</f>
        <v>0</v>
      </c>
      <c r="L139" s="266">
        <f t="shared" ref="L139:L179" si="888">L138*1936.27</f>
        <v>0</v>
      </c>
      <c r="M139" s="267">
        <f t="shared" ref="M139:M179" si="889">M138*1936.27</f>
        <v>0</v>
      </c>
      <c r="N139" s="182">
        <f t="shared" ref="N139:N179" si="890">N138*1936.27</f>
        <v>0</v>
      </c>
      <c r="O139" s="183">
        <f t="shared" ref="O139:O179" si="891">O138*1936.27</f>
        <v>0</v>
      </c>
      <c r="P139" s="184">
        <f t="shared" ref="P139:P179" si="892">P138*1936.27</f>
        <v>0</v>
      </c>
      <c r="Q139" s="184">
        <f t="shared" ref="Q139:Q179" si="893">Q138*1936.27</f>
        <v>0</v>
      </c>
      <c r="R139" s="184">
        <f t="shared" ref="R139:R179" si="894">R138*1936.27</f>
        <v>0</v>
      </c>
      <c r="S139" s="184">
        <f t="shared" ref="S139:S179" si="895">S138*1936.27</f>
        <v>0</v>
      </c>
      <c r="T139" s="184">
        <f t="shared" ref="T139:T179" si="896">T138*1936.27</f>
        <v>0</v>
      </c>
      <c r="U139" s="184">
        <f t="shared" ref="U139:V139" si="897">U138*1936.27</f>
        <v>0</v>
      </c>
      <c r="V139" s="184">
        <f t="shared" si="897"/>
        <v>0</v>
      </c>
      <c r="W139" s="104"/>
    </row>
    <row r="140" spans="1:23" s="47" customFormat="1" ht="12.75" customHeight="1" x14ac:dyDescent="0.2">
      <c r="A140" s="104">
        <f>IF(Foglio2!$J$7=1,TRUNC(Base!V140,0),TRUNC(Base!U140,0))</f>
        <v>0</v>
      </c>
      <c r="B140" s="245">
        <f t="shared" si="764"/>
        <v>33545</v>
      </c>
      <c r="C140" s="500">
        <v>33543</v>
      </c>
      <c r="D140" s="500">
        <v>33969</v>
      </c>
      <c r="E140" s="53" t="s">
        <v>3</v>
      </c>
      <c r="F140" s="54">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48">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48">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48">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48">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48">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48">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49">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50">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51">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52">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52">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52">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52">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52">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52">
        <f t="shared" ref="U140" si="898">(P140)/12*0.8</f>
        <v>0</v>
      </c>
      <c r="V140" s="252">
        <f t="shared" ref="V140" si="899">(P140+R140)/12*0.8</f>
        <v>0</v>
      </c>
      <c r="W140" s="253" t="str">
        <f t="shared" ref="W140" si="900">"Fascia Da "&amp;F140&amp;" a "&amp;F141&amp;" Decorrenza "&amp;DAY(C140)&amp;"/"&amp;MONTH(C140)&amp;"/"&amp;YEAR(C140)</f>
        <v>Fascia Da 0 a 0 Decorrenza 1/11/1991</v>
      </c>
    </row>
    <row r="141" spans="1:23" s="47" customFormat="1" ht="8.25" customHeight="1" x14ac:dyDescent="0.2">
      <c r="A141" s="104"/>
      <c r="B141" s="245">
        <f t="shared" si="764"/>
        <v>33546</v>
      </c>
      <c r="C141" s="500"/>
      <c r="D141" s="500"/>
      <c r="E141" s="48" t="s">
        <v>4</v>
      </c>
      <c r="F141" s="49">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67">
        <f t="shared" si="883"/>
        <v>0</v>
      </c>
      <c r="H141" s="267">
        <f t="shared" si="884"/>
        <v>0</v>
      </c>
      <c r="I141" s="267">
        <f t="shared" si="885"/>
        <v>0</v>
      </c>
      <c r="J141" s="267">
        <f t="shared" si="886"/>
        <v>0</v>
      </c>
      <c r="K141" s="267">
        <f t="shared" si="887"/>
        <v>0</v>
      </c>
      <c r="L141" s="266">
        <f t="shared" si="888"/>
        <v>0</v>
      </c>
      <c r="M141" s="267">
        <f t="shared" si="889"/>
        <v>0</v>
      </c>
      <c r="N141" s="182">
        <f t="shared" si="890"/>
        <v>0</v>
      </c>
      <c r="O141" s="183">
        <f t="shared" si="891"/>
        <v>0</v>
      </c>
      <c r="P141" s="184">
        <f t="shared" si="892"/>
        <v>0</v>
      </c>
      <c r="Q141" s="184">
        <f t="shared" si="893"/>
        <v>0</v>
      </c>
      <c r="R141" s="184">
        <f t="shared" si="894"/>
        <v>0</v>
      </c>
      <c r="S141" s="184">
        <f t="shared" si="895"/>
        <v>0</v>
      </c>
      <c r="T141" s="184">
        <f t="shared" si="896"/>
        <v>0</v>
      </c>
      <c r="U141" s="184">
        <f t="shared" ref="U141:V141" si="901">U140*1936.27</f>
        <v>0</v>
      </c>
      <c r="V141" s="184">
        <f t="shared" si="901"/>
        <v>0</v>
      </c>
      <c r="W141" s="104"/>
    </row>
    <row r="142" spans="1:23" s="47" customFormat="1" ht="12.75" customHeight="1" x14ac:dyDescent="0.2">
      <c r="A142" s="104">
        <f>IF(Foglio2!$J$7=1,TRUNC(Base!V142,0),TRUNC(Base!U142,0))</f>
        <v>0</v>
      </c>
      <c r="B142" s="245">
        <f t="shared" si="764"/>
        <v>33547</v>
      </c>
      <c r="C142" s="501"/>
      <c r="D142" s="501"/>
      <c r="E142" s="53" t="s">
        <v>3</v>
      </c>
      <c r="F142" s="54">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48">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48">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48">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48">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48">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48">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49">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50">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51">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52">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52">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52">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52">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52">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52">
        <f t="shared" ref="U142" si="902">(P142)/12*0.8</f>
        <v>0</v>
      </c>
      <c r="V142" s="252">
        <f t="shared" ref="V142" si="903">(P142+R142)/12*0.8</f>
        <v>0</v>
      </c>
      <c r="W142" s="253" t="str">
        <f t="shared" ref="W142" si="904">"Fascia Da "&amp;F142&amp;" a "&amp;F143&amp;" Decorrenza "&amp;DAY(C142)&amp;"/"&amp;MONTH(C142)&amp;"/"&amp;YEAR(C142)</f>
        <v>Fascia Da 0 a 0 Decorrenza 0/1/1900</v>
      </c>
    </row>
    <row r="143" spans="1:23" s="47" customFormat="1" ht="8.25" customHeight="1" x14ac:dyDescent="0.2">
      <c r="A143" s="104"/>
      <c r="B143" s="245">
        <f t="shared" si="764"/>
        <v>33548</v>
      </c>
      <c r="C143" s="501"/>
      <c r="D143" s="501"/>
      <c r="E143" s="48" t="s">
        <v>4</v>
      </c>
      <c r="F143" s="49">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67">
        <f t="shared" si="883"/>
        <v>0</v>
      </c>
      <c r="H143" s="267">
        <f t="shared" si="884"/>
        <v>0</v>
      </c>
      <c r="I143" s="267">
        <f t="shared" si="885"/>
        <v>0</v>
      </c>
      <c r="J143" s="267">
        <f t="shared" si="886"/>
        <v>0</v>
      </c>
      <c r="K143" s="267">
        <f t="shared" si="887"/>
        <v>0</v>
      </c>
      <c r="L143" s="266">
        <f t="shared" si="888"/>
        <v>0</v>
      </c>
      <c r="M143" s="267">
        <f t="shared" si="889"/>
        <v>0</v>
      </c>
      <c r="N143" s="182">
        <f t="shared" si="890"/>
        <v>0</v>
      </c>
      <c r="O143" s="183">
        <f t="shared" si="891"/>
        <v>0</v>
      </c>
      <c r="P143" s="184">
        <f t="shared" si="892"/>
        <v>0</v>
      </c>
      <c r="Q143" s="184">
        <f t="shared" si="893"/>
        <v>0</v>
      </c>
      <c r="R143" s="184">
        <f t="shared" si="894"/>
        <v>0</v>
      </c>
      <c r="S143" s="184">
        <f t="shared" si="895"/>
        <v>0</v>
      </c>
      <c r="T143" s="184">
        <f t="shared" si="896"/>
        <v>0</v>
      </c>
      <c r="U143" s="184">
        <f t="shared" ref="U143:V143" si="905">U142*1936.27</f>
        <v>0</v>
      </c>
      <c r="V143" s="184">
        <f t="shared" si="905"/>
        <v>0</v>
      </c>
      <c r="W143" s="104"/>
    </row>
    <row r="144" spans="1:23" s="47" customFormat="1" ht="12.75" customHeight="1" x14ac:dyDescent="0.2">
      <c r="A144" s="104">
        <f>IF(Foglio2!$J$7=1,TRUNC(Base!V144,0),TRUNC(Base!U144,0))</f>
        <v>0</v>
      </c>
      <c r="B144" s="245">
        <f t="shared" si="764"/>
        <v>33549</v>
      </c>
      <c r="C144" s="501"/>
      <c r="D144" s="501"/>
      <c r="E144" s="53" t="s">
        <v>3</v>
      </c>
      <c r="F144" s="54">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48">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48">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48">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48">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48">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48">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49">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50">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51">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52">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52">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52">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52">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52">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52">
        <f t="shared" ref="U144" si="906">(P144)/12*0.8</f>
        <v>0</v>
      </c>
      <c r="V144" s="252">
        <f t="shared" ref="V144" si="907">(P144+R144)/12*0.8</f>
        <v>0</v>
      </c>
      <c r="W144" s="253" t="str">
        <f t="shared" ref="W144" si="908">"Fascia Da "&amp;F144&amp;" a "&amp;F145&amp;" Decorrenza "&amp;DAY(C144)&amp;"/"&amp;MONTH(C144)&amp;"/"&amp;YEAR(C144)</f>
        <v>Fascia Da 0 a 0 Decorrenza 0/1/1900</v>
      </c>
    </row>
    <row r="145" spans="1:23" s="47" customFormat="1" ht="8.25" customHeight="1" x14ac:dyDescent="0.2">
      <c r="A145" s="104"/>
      <c r="B145" s="245">
        <f t="shared" si="764"/>
        <v>33550</v>
      </c>
      <c r="C145" s="501"/>
      <c r="D145" s="501"/>
      <c r="E145" s="48" t="s">
        <v>4</v>
      </c>
      <c r="F145" s="49">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67">
        <f t="shared" si="883"/>
        <v>0</v>
      </c>
      <c r="H145" s="267">
        <f t="shared" si="884"/>
        <v>0</v>
      </c>
      <c r="I145" s="267">
        <f t="shared" si="885"/>
        <v>0</v>
      </c>
      <c r="J145" s="267">
        <f t="shared" si="886"/>
        <v>0</v>
      </c>
      <c r="K145" s="267">
        <f t="shared" si="887"/>
        <v>0</v>
      </c>
      <c r="L145" s="266">
        <f t="shared" si="888"/>
        <v>0</v>
      </c>
      <c r="M145" s="267">
        <f t="shared" si="889"/>
        <v>0</v>
      </c>
      <c r="N145" s="182">
        <f t="shared" si="890"/>
        <v>0</v>
      </c>
      <c r="O145" s="183">
        <f t="shared" si="891"/>
        <v>0</v>
      </c>
      <c r="P145" s="184">
        <f t="shared" si="892"/>
        <v>0</v>
      </c>
      <c r="Q145" s="184">
        <f t="shared" si="893"/>
        <v>0</v>
      </c>
      <c r="R145" s="184">
        <f t="shared" si="894"/>
        <v>0</v>
      </c>
      <c r="S145" s="184">
        <f t="shared" si="895"/>
        <v>0</v>
      </c>
      <c r="T145" s="184">
        <f t="shared" si="896"/>
        <v>0</v>
      </c>
      <c r="U145" s="184">
        <f t="shared" ref="U145:V145" si="909">U144*1936.27</f>
        <v>0</v>
      </c>
      <c r="V145" s="184">
        <f t="shared" si="909"/>
        <v>0</v>
      </c>
      <c r="W145" s="104"/>
    </row>
    <row r="146" spans="1:23" s="47" customFormat="1" ht="12.75" customHeight="1" x14ac:dyDescent="0.2">
      <c r="A146" s="104">
        <f>IF(Foglio2!$J$7=1,TRUNC(Base!V146,0),TRUNC(Base!U146,0))</f>
        <v>0</v>
      </c>
      <c r="B146" s="245">
        <f t="shared" si="764"/>
        <v>33551</v>
      </c>
      <c r="C146" s="501"/>
      <c r="D146" s="501"/>
      <c r="E146" s="53" t="s">
        <v>3</v>
      </c>
      <c r="F146" s="54">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48">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48">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48">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48">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48">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48">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49">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50">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51">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52">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52">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52">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52">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52">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52">
        <f t="shared" ref="U146" si="910">(P146)/12*0.8</f>
        <v>0</v>
      </c>
      <c r="V146" s="252">
        <f t="shared" ref="V146" si="911">(P146+R146)/12*0.8</f>
        <v>0</v>
      </c>
      <c r="W146" s="253" t="str">
        <f t="shared" ref="W146" si="912">"Fascia Da "&amp;F146&amp;" a "&amp;F147&amp;" Decorrenza "&amp;DAY(C146)&amp;"/"&amp;MONTH(C146)&amp;"/"&amp;YEAR(C146)</f>
        <v>Fascia Da 0 a 0 Decorrenza 0/1/1900</v>
      </c>
    </row>
    <row r="147" spans="1:23" s="47" customFormat="1" ht="8.25" customHeight="1" x14ac:dyDescent="0.2">
      <c r="A147" s="104"/>
      <c r="B147" s="245">
        <f t="shared" si="764"/>
        <v>33552</v>
      </c>
      <c r="C147" s="501"/>
      <c r="D147" s="501"/>
      <c r="E147" s="48" t="s">
        <v>4</v>
      </c>
      <c r="F147" s="49">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67">
        <f t="shared" si="883"/>
        <v>0</v>
      </c>
      <c r="H147" s="267">
        <f t="shared" si="884"/>
        <v>0</v>
      </c>
      <c r="I147" s="267">
        <f t="shared" si="885"/>
        <v>0</v>
      </c>
      <c r="J147" s="267">
        <f t="shared" si="886"/>
        <v>0</v>
      </c>
      <c r="K147" s="267">
        <f t="shared" si="887"/>
        <v>0</v>
      </c>
      <c r="L147" s="266">
        <f t="shared" si="888"/>
        <v>0</v>
      </c>
      <c r="M147" s="267">
        <f t="shared" si="889"/>
        <v>0</v>
      </c>
      <c r="N147" s="182">
        <f t="shared" si="890"/>
        <v>0</v>
      </c>
      <c r="O147" s="183">
        <f t="shared" si="891"/>
        <v>0</v>
      </c>
      <c r="P147" s="184">
        <f t="shared" si="892"/>
        <v>0</v>
      </c>
      <c r="Q147" s="184">
        <f t="shared" si="893"/>
        <v>0</v>
      </c>
      <c r="R147" s="184">
        <f t="shared" si="894"/>
        <v>0</v>
      </c>
      <c r="S147" s="184">
        <f t="shared" si="895"/>
        <v>0</v>
      </c>
      <c r="T147" s="184">
        <f t="shared" si="896"/>
        <v>0</v>
      </c>
      <c r="U147" s="184">
        <f t="shared" ref="U147:V147" si="913">U146*1936.27</f>
        <v>0</v>
      </c>
      <c r="V147" s="184">
        <f t="shared" si="913"/>
        <v>0</v>
      </c>
      <c r="W147" s="104"/>
    </row>
    <row r="148" spans="1:23" s="47" customFormat="1" ht="12.75" customHeight="1" x14ac:dyDescent="0.2">
      <c r="A148" s="104">
        <f>IF(Foglio2!$J$7=1,TRUNC(Base!V148,0),TRUNC(Base!U148,0))</f>
        <v>0</v>
      </c>
      <c r="B148" s="245">
        <f t="shared" si="764"/>
        <v>33553</v>
      </c>
      <c r="C148" s="501"/>
      <c r="D148" s="501"/>
      <c r="E148" s="53" t="s">
        <v>3</v>
      </c>
      <c r="F148" s="54">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48">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48">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48">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48">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48">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48">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49">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50">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51">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52">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52">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52">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52">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52">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52">
        <f t="shared" ref="U148" si="914">(P148)/12*0.8</f>
        <v>0</v>
      </c>
      <c r="V148" s="252">
        <f t="shared" ref="V148" si="915">(P148+R148)/12*0.8</f>
        <v>0</v>
      </c>
      <c r="W148" s="253" t="str">
        <f t="shared" ref="W148" si="916">"Fascia Da "&amp;F148&amp;" a "&amp;F149&amp;" Decorrenza "&amp;DAY(C148)&amp;"/"&amp;MONTH(C148)&amp;"/"&amp;YEAR(C148)</f>
        <v>Fascia Da 0 a 0 Decorrenza 0/1/1900</v>
      </c>
    </row>
    <row r="149" spans="1:23" s="47" customFormat="1" ht="8.25" customHeight="1" x14ac:dyDescent="0.2">
      <c r="A149" s="104"/>
      <c r="B149" s="245">
        <f t="shared" si="764"/>
        <v>33554</v>
      </c>
      <c r="C149" s="501"/>
      <c r="D149" s="501"/>
      <c r="E149" s="48" t="s">
        <v>4</v>
      </c>
      <c r="F149" s="49">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67">
        <f t="shared" si="883"/>
        <v>0</v>
      </c>
      <c r="H149" s="267">
        <f t="shared" si="884"/>
        <v>0</v>
      </c>
      <c r="I149" s="267">
        <f t="shared" si="885"/>
        <v>0</v>
      </c>
      <c r="J149" s="267">
        <f t="shared" si="886"/>
        <v>0</v>
      </c>
      <c r="K149" s="267">
        <f t="shared" si="887"/>
        <v>0</v>
      </c>
      <c r="L149" s="266">
        <f t="shared" si="888"/>
        <v>0</v>
      </c>
      <c r="M149" s="267">
        <f t="shared" si="889"/>
        <v>0</v>
      </c>
      <c r="N149" s="182">
        <f t="shared" si="890"/>
        <v>0</v>
      </c>
      <c r="O149" s="183">
        <f t="shared" si="891"/>
        <v>0</v>
      </c>
      <c r="P149" s="184">
        <f t="shared" si="892"/>
        <v>0</v>
      </c>
      <c r="Q149" s="184">
        <f t="shared" si="893"/>
        <v>0</v>
      </c>
      <c r="R149" s="184">
        <f t="shared" si="894"/>
        <v>0</v>
      </c>
      <c r="S149" s="184">
        <f t="shared" si="895"/>
        <v>0</v>
      </c>
      <c r="T149" s="184">
        <f t="shared" si="896"/>
        <v>0</v>
      </c>
      <c r="U149" s="184">
        <f t="shared" ref="U149:V149" si="917">U148*1936.27</f>
        <v>0</v>
      </c>
      <c r="V149" s="184">
        <f t="shared" si="917"/>
        <v>0</v>
      </c>
      <c r="W149" s="104"/>
    </row>
    <row r="150" spans="1:23" s="47" customFormat="1" ht="12.75" customHeight="1" x14ac:dyDescent="0.2">
      <c r="A150" s="104">
        <f>IF(Foglio2!$J$7=1,TRUNC(Base!V150,0),TRUNC(Base!U150,0))</f>
        <v>0</v>
      </c>
      <c r="B150" s="245">
        <f t="shared" si="764"/>
        <v>33555</v>
      </c>
      <c r="C150" s="501"/>
      <c r="D150" s="501"/>
      <c r="E150" s="53" t="s">
        <v>3</v>
      </c>
      <c r="F150" s="54">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48">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48">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48">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48">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48">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48">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49">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50">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51">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52">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52">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52">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52">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52">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52">
        <f t="shared" ref="U150" si="918">(P150)/12*0.8</f>
        <v>0</v>
      </c>
      <c r="V150" s="252">
        <f t="shared" ref="V150" si="919">(P150+R150)/12*0.8</f>
        <v>0</v>
      </c>
      <c r="W150" s="253" t="str">
        <f t="shared" ref="W150" si="920">"Fascia Da "&amp;F150&amp;" a "&amp;F151&amp;" Decorrenza "&amp;DAY(C150)&amp;"/"&amp;MONTH(C150)&amp;"/"&amp;YEAR(C150)</f>
        <v>Fascia Da 0 a 0 Decorrenza 0/1/1900</v>
      </c>
    </row>
    <row r="151" spans="1:23" s="47" customFormat="1" ht="8.25" customHeight="1" x14ac:dyDescent="0.2">
      <c r="A151" s="104"/>
      <c r="B151" s="245">
        <f t="shared" si="764"/>
        <v>33556</v>
      </c>
      <c r="C151" s="501"/>
      <c r="D151" s="501"/>
      <c r="E151" s="48" t="s">
        <v>4</v>
      </c>
      <c r="F151" s="49">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67">
        <f t="shared" si="883"/>
        <v>0</v>
      </c>
      <c r="H151" s="267">
        <f t="shared" si="884"/>
        <v>0</v>
      </c>
      <c r="I151" s="267">
        <f t="shared" si="885"/>
        <v>0</v>
      </c>
      <c r="J151" s="267">
        <f t="shared" si="886"/>
        <v>0</v>
      </c>
      <c r="K151" s="267">
        <f t="shared" si="887"/>
        <v>0</v>
      </c>
      <c r="L151" s="266">
        <f t="shared" si="888"/>
        <v>0</v>
      </c>
      <c r="M151" s="267">
        <f t="shared" si="889"/>
        <v>0</v>
      </c>
      <c r="N151" s="182">
        <f t="shared" si="890"/>
        <v>0</v>
      </c>
      <c r="O151" s="183">
        <f t="shared" si="891"/>
        <v>0</v>
      </c>
      <c r="P151" s="184">
        <f t="shared" si="892"/>
        <v>0</v>
      </c>
      <c r="Q151" s="184">
        <f t="shared" si="893"/>
        <v>0</v>
      </c>
      <c r="R151" s="184">
        <f t="shared" si="894"/>
        <v>0</v>
      </c>
      <c r="S151" s="184">
        <f t="shared" si="895"/>
        <v>0</v>
      </c>
      <c r="T151" s="184">
        <f t="shared" si="896"/>
        <v>0</v>
      </c>
      <c r="U151" s="184">
        <f t="shared" ref="U151:V151" si="921">U150*1936.27</f>
        <v>0</v>
      </c>
      <c r="V151" s="184">
        <f t="shared" si="921"/>
        <v>0</v>
      </c>
      <c r="W151" s="104"/>
    </row>
    <row r="152" spans="1:23" s="47" customFormat="1" ht="12.75" customHeight="1" x14ac:dyDescent="0.2">
      <c r="A152" s="104">
        <f>IF(Foglio2!$J$7=1,TRUNC(Base!V152,0),TRUNC(Base!U152,0))</f>
        <v>0</v>
      </c>
      <c r="B152" s="245">
        <f t="shared" si="764"/>
        <v>33557</v>
      </c>
      <c r="C152" s="501"/>
      <c r="D152" s="501"/>
      <c r="E152" s="53" t="s">
        <v>3</v>
      </c>
      <c r="F152" s="54">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48">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48">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48">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48">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48">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48">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49">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50">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51">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52">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52">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52">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52">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52">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52">
        <f t="shared" ref="U152" si="922">(P152)/12*0.8</f>
        <v>0</v>
      </c>
      <c r="V152" s="252">
        <f t="shared" ref="V152" si="923">(P152+R152)/12*0.8</f>
        <v>0</v>
      </c>
      <c r="W152" s="253" t="str">
        <f t="shared" ref="W152" si="924">"Fascia Da "&amp;F152&amp;" a "&amp;F153&amp;" Decorrenza "&amp;DAY(C152)&amp;"/"&amp;MONTH(C152)&amp;"/"&amp;YEAR(C152)</f>
        <v>Fascia Da 0 a 0 Decorrenza 0/1/1900</v>
      </c>
    </row>
    <row r="153" spans="1:23" s="47" customFormat="1" ht="7.5" customHeight="1" x14ac:dyDescent="0.2">
      <c r="A153" s="104"/>
      <c r="B153" s="245">
        <f t="shared" si="764"/>
        <v>33558</v>
      </c>
      <c r="C153" s="501"/>
      <c r="D153" s="501"/>
      <c r="E153" s="48" t="s">
        <v>4</v>
      </c>
      <c r="F153" s="49">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67">
        <f t="shared" si="883"/>
        <v>0</v>
      </c>
      <c r="H153" s="267">
        <f t="shared" si="884"/>
        <v>0</v>
      </c>
      <c r="I153" s="267">
        <f t="shared" si="885"/>
        <v>0</v>
      </c>
      <c r="J153" s="267">
        <f t="shared" si="886"/>
        <v>0</v>
      </c>
      <c r="K153" s="267">
        <f t="shared" si="887"/>
        <v>0</v>
      </c>
      <c r="L153" s="266">
        <f t="shared" si="888"/>
        <v>0</v>
      </c>
      <c r="M153" s="267">
        <f t="shared" si="889"/>
        <v>0</v>
      </c>
      <c r="N153" s="182">
        <f t="shared" si="890"/>
        <v>0</v>
      </c>
      <c r="O153" s="183">
        <f t="shared" si="891"/>
        <v>0</v>
      </c>
      <c r="P153" s="184">
        <f t="shared" si="892"/>
        <v>0</v>
      </c>
      <c r="Q153" s="184">
        <f t="shared" si="893"/>
        <v>0</v>
      </c>
      <c r="R153" s="184">
        <f t="shared" si="894"/>
        <v>0</v>
      </c>
      <c r="S153" s="184">
        <f t="shared" si="895"/>
        <v>0</v>
      </c>
      <c r="T153" s="184">
        <f t="shared" si="896"/>
        <v>0</v>
      </c>
      <c r="U153" s="184">
        <f t="shared" ref="U153:V153" si="925">U152*1936.27</f>
        <v>0</v>
      </c>
      <c r="V153" s="184">
        <f t="shared" si="925"/>
        <v>0</v>
      </c>
      <c r="W153" s="104"/>
    </row>
    <row r="154" spans="1:23" s="47" customFormat="1" ht="12.75" customHeight="1" x14ac:dyDescent="0.2">
      <c r="A154" s="104">
        <f>IF(Foglio2!$J$7=1,TRUNC(Base!V154,0),TRUNC(Base!U154,0))</f>
        <v>0</v>
      </c>
      <c r="B154" s="245">
        <f t="shared" si="764"/>
        <v>33559</v>
      </c>
      <c r="C154" s="501"/>
      <c r="D154" s="501"/>
      <c r="E154" s="53" t="s">
        <v>3</v>
      </c>
      <c r="F154" s="54">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48">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48">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48">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48">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48">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48">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49">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50">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51">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52">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52">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52">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52">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52">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52">
        <f t="shared" ref="U154" si="926">(P154)/12*0.8</f>
        <v>0</v>
      </c>
      <c r="V154" s="252">
        <f t="shared" ref="V154" si="927">(P154+R154)/12*0.8</f>
        <v>0</v>
      </c>
      <c r="W154" s="253" t="str">
        <f t="shared" ref="W154" si="928">"Fascia Da "&amp;F154&amp;" a "&amp;F155&amp;" Decorrenza "&amp;DAY(C154)&amp;"/"&amp;MONTH(C154)&amp;"/"&amp;YEAR(C154)</f>
        <v>Fascia Da 0 a 0 Decorrenza 0/1/1900</v>
      </c>
    </row>
    <row r="155" spans="1:23" s="47" customFormat="1" ht="7.5" customHeight="1" x14ac:dyDescent="0.2">
      <c r="A155" s="104"/>
      <c r="B155" s="245">
        <f t="shared" si="764"/>
        <v>33560</v>
      </c>
      <c r="C155" s="501"/>
      <c r="D155" s="501"/>
      <c r="E155" s="48" t="s">
        <v>4</v>
      </c>
      <c r="F155" s="49">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67">
        <f t="shared" si="883"/>
        <v>0</v>
      </c>
      <c r="H155" s="267">
        <f t="shared" si="884"/>
        <v>0</v>
      </c>
      <c r="I155" s="267">
        <f t="shared" si="885"/>
        <v>0</v>
      </c>
      <c r="J155" s="267">
        <f t="shared" si="886"/>
        <v>0</v>
      </c>
      <c r="K155" s="267">
        <f t="shared" si="887"/>
        <v>0</v>
      </c>
      <c r="L155" s="266">
        <f t="shared" si="888"/>
        <v>0</v>
      </c>
      <c r="M155" s="267">
        <f t="shared" si="889"/>
        <v>0</v>
      </c>
      <c r="N155" s="182">
        <f t="shared" si="890"/>
        <v>0</v>
      </c>
      <c r="O155" s="183">
        <f t="shared" si="891"/>
        <v>0</v>
      </c>
      <c r="P155" s="184">
        <f t="shared" si="892"/>
        <v>0</v>
      </c>
      <c r="Q155" s="184">
        <f t="shared" si="893"/>
        <v>0</v>
      </c>
      <c r="R155" s="184">
        <f t="shared" si="894"/>
        <v>0</v>
      </c>
      <c r="S155" s="184">
        <f t="shared" si="895"/>
        <v>0</v>
      </c>
      <c r="T155" s="184">
        <f t="shared" si="896"/>
        <v>0</v>
      </c>
      <c r="U155" s="184">
        <f t="shared" ref="U155:V155" si="929">U154*1936.27</f>
        <v>0</v>
      </c>
      <c r="V155" s="184">
        <f t="shared" si="929"/>
        <v>0</v>
      </c>
      <c r="W155" s="104"/>
    </row>
    <row r="156" spans="1:23" s="47" customFormat="1" ht="12.75" customHeight="1" x14ac:dyDescent="0.2">
      <c r="A156" s="104">
        <f>IF(Foglio2!$J$7=1,TRUNC(Base!V156,0),TRUNC(Base!U156,0))</f>
        <v>0</v>
      </c>
      <c r="B156" s="245">
        <f t="shared" si="764"/>
        <v>33561</v>
      </c>
      <c r="C156" s="501"/>
      <c r="D156" s="501"/>
      <c r="E156" s="53" t="s">
        <v>3</v>
      </c>
      <c r="F156" s="54">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48">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48">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48">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48">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48">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48">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49">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50">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51">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52">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52">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52">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52">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52">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52">
        <f t="shared" ref="U156" si="930">(P156)/12*0.8</f>
        <v>0</v>
      </c>
      <c r="V156" s="252">
        <f t="shared" ref="V156" si="931">(P156+R156)/12*0.8</f>
        <v>0</v>
      </c>
      <c r="W156" s="253" t="str">
        <f t="shared" ref="W156" si="932">"Fascia Da "&amp;F156&amp;" a "&amp;F157&amp;" Decorrenza "&amp;DAY(C156)&amp;"/"&amp;MONTH(C156)&amp;"/"&amp;YEAR(C156)</f>
        <v>Fascia Da 0 a 0 Decorrenza 0/1/1900</v>
      </c>
    </row>
    <row r="157" spans="1:23" s="47" customFormat="1" ht="8.25" customHeight="1" x14ac:dyDescent="0.2">
      <c r="A157" s="104"/>
      <c r="B157" s="245">
        <f t="shared" si="764"/>
        <v>33562</v>
      </c>
      <c r="C157" s="501"/>
      <c r="D157" s="501"/>
      <c r="E157" s="48" t="s">
        <v>4</v>
      </c>
      <c r="F157" s="49">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67">
        <f t="shared" si="883"/>
        <v>0</v>
      </c>
      <c r="H157" s="267">
        <f t="shared" si="884"/>
        <v>0</v>
      </c>
      <c r="I157" s="267">
        <f t="shared" si="885"/>
        <v>0</v>
      </c>
      <c r="J157" s="267">
        <f t="shared" si="886"/>
        <v>0</v>
      </c>
      <c r="K157" s="267">
        <f t="shared" si="887"/>
        <v>0</v>
      </c>
      <c r="L157" s="266">
        <f t="shared" si="888"/>
        <v>0</v>
      </c>
      <c r="M157" s="267">
        <f t="shared" si="889"/>
        <v>0</v>
      </c>
      <c r="N157" s="182">
        <f t="shared" si="890"/>
        <v>0</v>
      </c>
      <c r="O157" s="183">
        <f t="shared" si="891"/>
        <v>0</v>
      </c>
      <c r="P157" s="184">
        <f t="shared" si="892"/>
        <v>0</v>
      </c>
      <c r="Q157" s="184">
        <f t="shared" si="893"/>
        <v>0</v>
      </c>
      <c r="R157" s="184">
        <f t="shared" si="894"/>
        <v>0</v>
      </c>
      <c r="S157" s="184">
        <f t="shared" si="895"/>
        <v>0</v>
      </c>
      <c r="T157" s="184">
        <f t="shared" si="896"/>
        <v>0</v>
      </c>
      <c r="U157" s="184">
        <f t="shared" ref="U157:V157" si="933">U156*1936.27</f>
        <v>0</v>
      </c>
      <c r="V157" s="184">
        <f t="shared" si="933"/>
        <v>0</v>
      </c>
      <c r="W157" s="104"/>
    </row>
    <row r="158" spans="1:23" s="47" customFormat="1" ht="12.75" customHeight="1" x14ac:dyDescent="0.2">
      <c r="A158" s="104">
        <f>IF(Foglio2!$J$7=1,TRUNC(Base!V158,0),TRUNC(Base!U158,0))</f>
        <v>0</v>
      </c>
      <c r="B158" s="245">
        <f t="shared" si="764"/>
        <v>33563</v>
      </c>
      <c r="C158" s="501"/>
      <c r="D158" s="501"/>
      <c r="E158" s="53" t="s">
        <v>3</v>
      </c>
      <c r="F158" s="54">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48">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48">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48">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48">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48">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48">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49">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50">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51">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52">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52">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52">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52">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52">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52">
        <f t="shared" ref="U158" si="934">(P158)/12*0.8</f>
        <v>0</v>
      </c>
      <c r="V158" s="252">
        <f t="shared" ref="V158" si="935">(P158+R158)/12*0.8</f>
        <v>0</v>
      </c>
      <c r="W158" s="253" t="str">
        <f t="shared" ref="W158" si="936">"Fascia Da "&amp;F158&amp;" a "&amp;F159&amp;" Decorrenza "&amp;DAY(C158)&amp;"/"&amp;MONTH(C158)&amp;"/"&amp;YEAR(C158)</f>
        <v>Fascia Da 0 a 0 Decorrenza 0/1/1900</v>
      </c>
    </row>
    <row r="159" spans="1:23" s="47" customFormat="1" ht="7.5" customHeight="1" x14ac:dyDescent="0.2">
      <c r="A159" s="104"/>
      <c r="B159" s="245">
        <f t="shared" ref="B159:B222" si="937">B158+1</f>
        <v>33564</v>
      </c>
      <c r="C159" s="501"/>
      <c r="D159" s="501"/>
      <c r="E159" s="48" t="s">
        <v>4</v>
      </c>
      <c r="F159" s="49">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67">
        <f t="shared" si="883"/>
        <v>0</v>
      </c>
      <c r="H159" s="267">
        <f t="shared" si="884"/>
        <v>0</v>
      </c>
      <c r="I159" s="267">
        <f t="shared" si="885"/>
        <v>0</v>
      </c>
      <c r="J159" s="267">
        <f t="shared" si="886"/>
        <v>0</v>
      </c>
      <c r="K159" s="267">
        <f t="shared" si="887"/>
        <v>0</v>
      </c>
      <c r="L159" s="266">
        <f t="shared" si="888"/>
        <v>0</v>
      </c>
      <c r="M159" s="267">
        <f t="shared" si="889"/>
        <v>0</v>
      </c>
      <c r="N159" s="182">
        <f t="shared" si="890"/>
        <v>0</v>
      </c>
      <c r="O159" s="183">
        <f t="shared" si="891"/>
        <v>0</v>
      </c>
      <c r="P159" s="184">
        <f t="shared" si="892"/>
        <v>0</v>
      </c>
      <c r="Q159" s="184">
        <f t="shared" si="893"/>
        <v>0</v>
      </c>
      <c r="R159" s="184">
        <f t="shared" si="894"/>
        <v>0</v>
      </c>
      <c r="S159" s="184">
        <f t="shared" si="895"/>
        <v>0</v>
      </c>
      <c r="T159" s="184">
        <f t="shared" si="896"/>
        <v>0</v>
      </c>
      <c r="U159" s="184">
        <f t="shared" ref="U159:V159" si="938">U158*1936.27</f>
        <v>0</v>
      </c>
      <c r="V159" s="184">
        <f t="shared" si="938"/>
        <v>0</v>
      </c>
      <c r="W159" s="104"/>
    </row>
    <row r="160" spans="1:23" s="47" customFormat="1" ht="12.75" customHeight="1" x14ac:dyDescent="0.2">
      <c r="A160" s="104">
        <f>IF(Foglio2!$J$7=1,TRUNC(Base!V160,0),TRUNC(Base!U160,0))</f>
        <v>0</v>
      </c>
      <c r="B160" s="245">
        <f t="shared" si="937"/>
        <v>33565</v>
      </c>
      <c r="C160" s="501"/>
      <c r="D160" s="501"/>
      <c r="E160" s="53" t="s">
        <v>3</v>
      </c>
      <c r="F160" s="54">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48">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48">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48">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48">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48">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48">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49">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50">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51">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52">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52">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52">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52">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52">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52">
        <f t="shared" ref="U160" si="939">(P160)/12*0.8</f>
        <v>0</v>
      </c>
      <c r="V160" s="252">
        <f t="shared" ref="V160" si="940">(P160+R160)/12*0.8</f>
        <v>0</v>
      </c>
      <c r="W160" s="253" t="str">
        <f t="shared" ref="W160" si="941">"Fascia Da "&amp;F160&amp;" a "&amp;F161&amp;" Decorrenza "&amp;DAY(C160)&amp;"/"&amp;MONTH(C160)&amp;"/"&amp;YEAR(C160)</f>
        <v>Fascia Da 0 a 0 Decorrenza 0/1/1900</v>
      </c>
    </row>
    <row r="161" spans="1:23" s="47" customFormat="1" ht="6.75" customHeight="1" x14ac:dyDescent="0.2">
      <c r="A161" s="104"/>
      <c r="B161" s="245">
        <f t="shared" si="937"/>
        <v>33566</v>
      </c>
      <c r="C161" s="501"/>
      <c r="D161" s="501"/>
      <c r="E161" s="48" t="s">
        <v>4</v>
      </c>
      <c r="F161" s="49">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67">
        <f t="shared" si="883"/>
        <v>0</v>
      </c>
      <c r="H161" s="267">
        <f t="shared" si="884"/>
        <v>0</v>
      </c>
      <c r="I161" s="267">
        <f t="shared" si="885"/>
        <v>0</v>
      </c>
      <c r="J161" s="267">
        <f t="shared" si="886"/>
        <v>0</v>
      </c>
      <c r="K161" s="267">
        <f t="shared" si="887"/>
        <v>0</v>
      </c>
      <c r="L161" s="266">
        <f t="shared" si="888"/>
        <v>0</v>
      </c>
      <c r="M161" s="267">
        <f t="shared" si="889"/>
        <v>0</v>
      </c>
      <c r="N161" s="182">
        <f t="shared" si="890"/>
        <v>0</v>
      </c>
      <c r="O161" s="183">
        <f t="shared" si="891"/>
        <v>0</v>
      </c>
      <c r="P161" s="184">
        <f t="shared" si="892"/>
        <v>0</v>
      </c>
      <c r="Q161" s="184">
        <f t="shared" si="893"/>
        <v>0</v>
      </c>
      <c r="R161" s="184">
        <f t="shared" si="894"/>
        <v>0</v>
      </c>
      <c r="S161" s="184">
        <f t="shared" si="895"/>
        <v>0</v>
      </c>
      <c r="T161" s="184">
        <f t="shared" si="896"/>
        <v>0</v>
      </c>
      <c r="U161" s="184">
        <f t="shared" ref="U161:V161" si="942">U160*1936.27</f>
        <v>0</v>
      </c>
      <c r="V161" s="184">
        <f t="shared" si="942"/>
        <v>0</v>
      </c>
      <c r="W161" s="104"/>
    </row>
    <row r="162" spans="1:23" s="47" customFormat="1" ht="12.75" customHeight="1" x14ac:dyDescent="0.2">
      <c r="A162" s="104">
        <f>IF(Foglio2!$J$7=1,TRUNC(Base!V162,0),TRUNC(Base!U162,0))</f>
        <v>0</v>
      </c>
      <c r="B162" s="245">
        <f t="shared" si="937"/>
        <v>33567</v>
      </c>
      <c r="C162" s="501"/>
      <c r="D162" s="501"/>
      <c r="E162" s="53" t="s">
        <v>3</v>
      </c>
      <c r="F162" s="54">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48">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48">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48">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48">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48">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48">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49">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50">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51">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52">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52">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52">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52">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52">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52">
        <f t="shared" ref="U162" si="943">(P162)/12*0.8</f>
        <v>0</v>
      </c>
      <c r="V162" s="252">
        <f t="shared" ref="V162" si="944">(P162+R162)/12*0.8</f>
        <v>0</v>
      </c>
      <c r="W162" s="253" t="str">
        <f t="shared" ref="W162" si="945">"Fascia Da "&amp;F162&amp;" a "&amp;F163&amp;" Decorrenza "&amp;DAY(C162)&amp;"/"&amp;MONTH(C162)&amp;"/"&amp;YEAR(C162)</f>
        <v>Fascia Da 0 a 0 Decorrenza 0/1/1900</v>
      </c>
    </row>
    <row r="163" spans="1:23" s="47" customFormat="1" ht="8.25" customHeight="1" x14ac:dyDescent="0.2">
      <c r="A163" s="104"/>
      <c r="B163" s="245">
        <f t="shared" si="937"/>
        <v>33568</v>
      </c>
      <c r="C163" s="501"/>
      <c r="D163" s="501"/>
      <c r="E163" s="48" t="s">
        <v>4</v>
      </c>
      <c r="F163" s="49">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67">
        <f t="shared" si="883"/>
        <v>0</v>
      </c>
      <c r="H163" s="267">
        <f t="shared" si="884"/>
        <v>0</v>
      </c>
      <c r="I163" s="267">
        <f t="shared" si="885"/>
        <v>0</v>
      </c>
      <c r="J163" s="267">
        <f t="shared" si="886"/>
        <v>0</v>
      </c>
      <c r="K163" s="267">
        <f t="shared" si="887"/>
        <v>0</v>
      </c>
      <c r="L163" s="266">
        <f t="shared" si="888"/>
        <v>0</v>
      </c>
      <c r="M163" s="267">
        <f t="shared" si="889"/>
        <v>0</v>
      </c>
      <c r="N163" s="182">
        <f t="shared" si="890"/>
        <v>0</v>
      </c>
      <c r="O163" s="183">
        <f t="shared" si="891"/>
        <v>0</v>
      </c>
      <c r="P163" s="184">
        <f t="shared" si="892"/>
        <v>0</v>
      </c>
      <c r="Q163" s="184">
        <f t="shared" si="893"/>
        <v>0</v>
      </c>
      <c r="R163" s="184">
        <f t="shared" si="894"/>
        <v>0</v>
      </c>
      <c r="S163" s="184">
        <f t="shared" si="895"/>
        <v>0</v>
      </c>
      <c r="T163" s="184">
        <f t="shared" si="896"/>
        <v>0</v>
      </c>
      <c r="U163" s="184">
        <f t="shared" ref="U163:V163" si="946">U162*1936.27</f>
        <v>0</v>
      </c>
      <c r="V163" s="184">
        <f t="shared" si="946"/>
        <v>0</v>
      </c>
      <c r="W163" s="104"/>
    </row>
    <row r="164" spans="1:23" s="47" customFormat="1" ht="12.75" customHeight="1" x14ac:dyDescent="0.2">
      <c r="A164" s="104">
        <f>IF(Foglio2!$J$7=1,TRUNC(Base!V164,0),TRUNC(Base!U164,0))</f>
        <v>0</v>
      </c>
      <c r="B164" s="245">
        <f t="shared" si="937"/>
        <v>33569</v>
      </c>
      <c r="C164" s="501"/>
      <c r="D164" s="501"/>
      <c r="E164" s="53" t="s">
        <v>3</v>
      </c>
      <c r="F164" s="54">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48">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48">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48">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48">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48">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48">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49">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50">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51">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52">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52">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52">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52">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52">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52">
        <f t="shared" ref="U164" si="947">(P164)/12*0.8</f>
        <v>0</v>
      </c>
      <c r="V164" s="252">
        <f t="shared" ref="V164" si="948">(P164+R164)/12*0.8</f>
        <v>0</v>
      </c>
      <c r="W164" s="253" t="str">
        <f t="shared" ref="W164" si="949">"Fascia Da "&amp;F164&amp;" a "&amp;F165&amp;" Decorrenza "&amp;DAY(C164)&amp;"/"&amp;MONTH(C164)&amp;"/"&amp;YEAR(C164)</f>
        <v>Fascia Da 0 a 0 Decorrenza 0/1/1900</v>
      </c>
    </row>
    <row r="165" spans="1:23" s="47" customFormat="1" ht="7.5" customHeight="1" x14ac:dyDescent="0.2">
      <c r="A165" s="104"/>
      <c r="B165" s="245">
        <f t="shared" si="937"/>
        <v>33570</v>
      </c>
      <c r="C165" s="501"/>
      <c r="D165" s="501"/>
      <c r="E165" s="48" t="s">
        <v>4</v>
      </c>
      <c r="F165" s="49">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67">
        <f t="shared" si="883"/>
        <v>0</v>
      </c>
      <c r="H165" s="267">
        <f t="shared" si="884"/>
        <v>0</v>
      </c>
      <c r="I165" s="267">
        <f t="shared" si="885"/>
        <v>0</v>
      </c>
      <c r="J165" s="267">
        <f t="shared" si="886"/>
        <v>0</v>
      </c>
      <c r="K165" s="267">
        <f t="shared" si="887"/>
        <v>0</v>
      </c>
      <c r="L165" s="266">
        <f t="shared" si="888"/>
        <v>0</v>
      </c>
      <c r="M165" s="267">
        <f t="shared" si="889"/>
        <v>0</v>
      </c>
      <c r="N165" s="182">
        <f t="shared" si="890"/>
        <v>0</v>
      </c>
      <c r="O165" s="183">
        <f t="shared" si="891"/>
        <v>0</v>
      </c>
      <c r="P165" s="184">
        <f t="shared" si="892"/>
        <v>0</v>
      </c>
      <c r="Q165" s="184">
        <f t="shared" si="893"/>
        <v>0</v>
      </c>
      <c r="R165" s="184">
        <f t="shared" si="894"/>
        <v>0</v>
      </c>
      <c r="S165" s="184">
        <f t="shared" si="895"/>
        <v>0</v>
      </c>
      <c r="T165" s="184">
        <f t="shared" si="896"/>
        <v>0</v>
      </c>
      <c r="U165" s="184">
        <f t="shared" ref="U165:V165" si="950">U164*1936.27</f>
        <v>0</v>
      </c>
      <c r="V165" s="184">
        <f t="shared" si="950"/>
        <v>0</v>
      </c>
      <c r="W165" s="104"/>
    </row>
    <row r="166" spans="1:23" s="47" customFormat="1" ht="12.75" customHeight="1" x14ac:dyDescent="0.2">
      <c r="A166" s="104">
        <f>IF(Foglio2!$J$7=1,TRUNC(Base!V166,0),TRUNC(Base!U166,0))</f>
        <v>0</v>
      </c>
      <c r="B166" s="245">
        <f t="shared" si="937"/>
        <v>33571</v>
      </c>
      <c r="C166" s="501"/>
      <c r="D166" s="501"/>
      <c r="E166" s="53" t="s">
        <v>3</v>
      </c>
      <c r="F166" s="54">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48">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48">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48">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48">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48">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48">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49">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50">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51">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52">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52">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52">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52">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52">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52">
        <f t="shared" ref="U166" si="951">(P166)/12*0.8</f>
        <v>0</v>
      </c>
      <c r="V166" s="252">
        <f t="shared" ref="V166" si="952">(P166+R166)/12*0.8</f>
        <v>0</v>
      </c>
      <c r="W166" s="253" t="str">
        <f t="shared" ref="W166" si="953">"Fascia Da "&amp;F166&amp;" a "&amp;F167&amp;" Decorrenza "&amp;DAY(C166)&amp;"/"&amp;MONTH(C166)&amp;"/"&amp;YEAR(C166)</f>
        <v>Fascia Da 0 a 0 Decorrenza 0/1/1900</v>
      </c>
    </row>
    <row r="167" spans="1:23" s="47" customFormat="1" ht="8.25" customHeight="1" x14ac:dyDescent="0.2">
      <c r="A167" s="104"/>
      <c r="B167" s="245">
        <f t="shared" si="937"/>
        <v>33572</v>
      </c>
      <c r="C167" s="501"/>
      <c r="D167" s="501"/>
      <c r="E167" s="48" t="s">
        <v>4</v>
      </c>
      <c r="F167" s="49">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67">
        <f t="shared" si="883"/>
        <v>0</v>
      </c>
      <c r="H167" s="267">
        <f t="shared" si="884"/>
        <v>0</v>
      </c>
      <c r="I167" s="267">
        <f t="shared" si="885"/>
        <v>0</v>
      </c>
      <c r="J167" s="267">
        <f t="shared" si="886"/>
        <v>0</v>
      </c>
      <c r="K167" s="267">
        <f t="shared" si="887"/>
        <v>0</v>
      </c>
      <c r="L167" s="266">
        <f t="shared" si="888"/>
        <v>0</v>
      </c>
      <c r="M167" s="267">
        <f t="shared" si="889"/>
        <v>0</v>
      </c>
      <c r="N167" s="182">
        <f t="shared" si="890"/>
        <v>0</v>
      </c>
      <c r="O167" s="183">
        <f t="shared" si="891"/>
        <v>0</v>
      </c>
      <c r="P167" s="184">
        <f t="shared" si="892"/>
        <v>0</v>
      </c>
      <c r="Q167" s="184">
        <f t="shared" si="893"/>
        <v>0</v>
      </c>
      <c r="R167" s="184">
        <f t="shared" si="894"/>
        <v>0</v>
      </c>
      <c r="S167" s="184">
        <f t="shared" si="895"/>
        <v>0</v>
      </c>
      <c r="T167" s="184">
        <f t="shared" si="896"/>
        <v>0</v>
      </c>
      <c r="U167" s="184">
        <f t="shared" ref="U167:V167" si="954">U166*1936.27</f>
        <v>0</v>
      </c>
      <c r="V167" s="184">
        <f t="shared" si="954"/>
        <v>0</v>
      </c>
      <c r="W167" s="104"/>
    </row>
    <row r="168" spans="1:23" s="47" customFormat="1" ht="12.75" customHeight="1" x14ac:dyDescent="0.2">
      <c r="A168" s="104">
        <f>IF(Foglio2!$J$7=1,TRUNC(Base!V168,0),TRUNC(Base!U168,0))</f>
        <v>0</v>
      </c>
      <c r="B168" s="245">
        <f t="shared" si="937"/>
        <v>33573</v>
      </c>
      <c r="C168" s="501"/>
      <c r="D168" s="501"/>
      <c r="E168" s="53" t="s">
        <v>3</v>
      </c>
      <c r="F168" s="54">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48">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48">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48">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48">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48">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48">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49">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50">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51">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52">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52">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52">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52">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52">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52">
        <f t="shared" ref="U168" si="955">(P168)/12*0.8</f>
        <v>0</v>
      </c>
      <c r="V168" s="252">
        <f t="shared" ref="V168" si="956">(P168+R168)/12*0.8</f>
        <v>0</v>
      </c>
      <c r="W168" s="253" t="str">
        <f t="shared" ref="W168" si="957">"Fascia Da "&amp;F168&amp;" a "&amp;F169&amp;" Decorrenza "&amp;DAY(C168)&amp;"/"&amp;MONTH(C168)&amp;"/"&amp;YEAR(C168)</f>
        <v>Fascia Da 0 a 0 Decorrenza 0/1/1900</v>
      </c>
    </row>
    <row r="169" spans="1:23" s="47" customFormat="1" ht="9" customHeight="1" x14ac:dyDescent="0.2">
      <c r="A169" s="104"/>
      <c r="B169" s="245">
        <f t="shared" si="937"/>
        <v>33574</v>
      </c>
      <c r="C169" s="501"/>
      <c r="D169" s="501"/>
      <c r="E169" s="48" t="s">
        <v>4</v>
      </c>
      <c r="F169" s="49">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67">
        <f t="shared" si="883"/>
        <v>0</v>
      </c>
      <c r="H169" s="267">
        <f t="shared" si="884"/>
        <v>0</v>
      </c>
      <c r="I169" s="267">
        <f t="shared" si="885"/>
        <v>0</v>
      </c>
      <c r="J169" s="267">
        <f t="shared" si="886"/>
        <v>0</v>
      </c>
      <c r="K169" s="267">
        <f t="shared" si="887"/>
        <v>0</v>
      </c>
      <c r="L169" s="266">
        <f t="shared" si="888"/>
        <v>0</v>
      </c>
      <c r="M169" s="267">
        <f t="shared" si="889"/>
        <v>0</v>
      </c>
      <c r="N169" s="182">
        <f t="shared" si="890"/>
        <v>0</v>
      </c>
      <c r="O169" s="183">
        <f t="shared" si="891"/>
        <v>0</v>
      </c>
      <c r="P169" s="184">
        <f t="shared" si="892"/>
        <v>0</v>
      </c>
      <c r="Q169" s="184">
        <f t="shared" si="893"/>
        <v>0</v>
      </c>
      <c r="R169" s="184">
        <f t="shared" si="894"/>
        <v>0</v>
      </c>
      <c r="S169" s="184">
        <f t="shared" si="895"/>
        <v>0</v>
      </c>
      <c r="T169" s="184">
        <f t="shared" si="896"/>
        <v>0</v>
      </c>
      <c r="U169" s="184">
        <f t="shared" ref="U169:V169" si="958">U168*1936.27</f>
        <v>0</v>
      </c>
      <c r="V169" s="184">
        <f t="shared" si="958"/>
        <v>0</v>
      </c>
      <c r="W169" s="104"/>
    </row>
    <row r="170" spans="1:23" s="47" customFormat="1" ht="12.75" customHeight="1" x14ac:dyDescent="0.2">
      <c r="A170" s="104">
        <f>IF(Foglio2!$J$7=1,TRUNC(Base!V170,0),TRUNC(Base!U170,0))</f>
        <v>0</v>
      </c>
      <c r="B170" s="245">
        <f t="shared" si="937"/>
        <v>33575</v>
      </c>
      <c r="C170" s="501"/>
      <c r="D170" s="501"/>
      <c r="E170" s="53" t="s">
        <v>3</v>
      </c>
      <c r="F170" s="54">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48">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48">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48">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48">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48">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48">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49">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50">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51">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52">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52">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52">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52">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52">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52">
        <f t="shared" ref="U170" si="959">(P170)/12*0.8</f>
        <v>0</v>
      </c>
      <c r="V170" s="252">
        <f t="shared" ref="V170" si="960">(P170+R170)/12*0.8</f>
        <v>0</v>
      </c>
      <c r="W170" s="253" t="str">
        <f t="shared" ref="W170" si="961">"Fascia Da "&amp;F170&amp;" a "&amp;F171&amp;" Decorrenza "&amp;DAY(C170)&amp;"/"&amp;MONTH(C170)&amp;"/"&amp;YEAR(C170)</f>
        <v>Fascia Da 0 a 0 Decorrenza 0/1/1900</v>
      </c>
    </row>
    <row r="171" spans="1:23" s="47" customFormat="1" ht="9" customHeight="1" x14ac:dyDescent="0.2">
      <c r="A171" s="104"/>
      <c r="B171" s="245">
        <f t="shared" si="937"/>
        <v>33576</v>
      </c>
      <c r="C171" s="501"/>
      <c r="D171" s="501"/>
      <c r="E171" s="48" t="s">
        <v>4</v>
      </c>
      <c r="F171" s="49">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67">
        <f t="shared" si="883"/>
        <v>0</v>
      </c>
      <c r="H171" s="267">
        <f t="shared" si="884"/>
        <v>0</v>
      </c>
      <c r="I171" s="267">
        <f t="shared" si="885"/>
        <v>0</v>
      </c>
      <c r="J171" s="267">
        <f t="shared" si="886"/>
        <v>0</v>
      </c>
      <c r="K171" s="267">
        <f t="shared" si="887"/>
        <v>0</v>
      </c>
      <c r="L171" s="266">
        <f t="shared" si="888"/>
        <v>0</v>
      </c>
      <c r="M171" s="267">
        <f t="shared" si="889"/>
        <v>0</v>
      </c>
      <c r="N171" s="182">
        <f t="shared" si="890"/>
        <v>0</v>
      </c>
      <c r="O171" s="183">
        <f t="shared" si="891"/>
        <v>0</v>
      </c>
      <c r="P171" s="184">
        <f t="shared" si="892"/>
        <v>0</v>
      </c>
      <c r="Q171" s="184">
        <f t="shared" si="893"/>
        <v>0</v>
      </c>
      <c r="R171" s="184">
        <f t="shared" si="894"/>
        <v>0</v>
      </c>
      <c r="S171" s="184">
        <f t="shared" si="895"/>
        <v>0</v>
      </c>
      <c r="T171" s="184">
        <f t="shared" si="896"/>
        <v>0</v>
      </c>
      <c r="U171" s="184">
        <f t="shared" ref="U171:V171" si="962">U170*1936.27</f>
        <v>0</v>
      </c>
      <c r="V171" s="184">
        <f t="shared" si="962"/>
        <v>0</v>
      </c>
      <c r="W171" s="104"/>
    </row>
    <row r="172" spans="1:23" s="47" customFormat="1" ht="12.75" customHeight="1" x14ac:dyDescent="0.2">
      <c r="A172" s="104">
        <f>IF(Foglio2!$J$7=1,TRUNC(Base!V172,0),TRUNC(Base!U172,0))</f>
        <v>0</v>
      </c>
      <c r="B172" s="245">
        <f t="shared" si="937"/>
        <v>33577</v>
      </c>
      <c r="C172" s="501"/>
      <c r="D172" s="501"/>
      <c r="E172" s="53" t="s">
        <v>3</v>
      </c>
      <c r="F172" s="54">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48">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48">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48">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48">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48">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48">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49">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50">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51">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52">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52">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52">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52">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52">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52">
        <f t="shared" ref="U172" si="963">(P172)/12*0.8</f>
        <v>0</v>
      </c>
      <c r="V172" s="252">
        <f t="shared" ref="V172" si="964">(P172+R172)/12*0.8</f>
        <v>0</v>
      </c>
      <c r="W172" s="253" t="str">
        <f t="shared" ref="W172" si="965">"Fascia Da "&amp;F172&amp;" a "&amp;F173&amp;" Decorrenza "&amp;DAY(C172)&amp;"/"&amp;MONTH(C172)&amp;"/"&amp;YEAR(C172)</f>
        <v>Fascia Da 0 a 0 Decorrenza 0/1/1900</v>
      </c>
    </row>
    <row r="173" spans="1:23" s="47" customFormat="1" ht="9" customHeight="1" x14ac:dyDescent="0.2">
      <c r="A173" s="104"/>
      <c r="B173" s="245">
        <f t="shared" si="937"/>
        <v>33578</v>
      </c>
      <c r="C173" s="501"/>
      <c r="D173" s="501"/>
      <c r="E173" s="48" t="s">
        <v>4</v>
      </c>
      <c r="F173" s="49">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67">
        <f t="shared" si="883"/>
        <v>0</v>
      </c>
      <c r="H173" s="267">
        <f t="shared" si="884"/>
        <v>0</v>
      </c>
      <c r="I173" s="267">
        <f t="shared" si="885"/>
        <v>0</v>
      </c>
      <c r="J173" s="267">
        <f t="shared" si="886"/>
        <v>0</v>
      </c>
      <c r="K173" s="267">
        <f t="shared" si="887"/>
        <v>0</v>
      </c>
      <c r="L173" s="266">
        <f t="shared" si="888"/>
        <v>0</v>
      </c>
      <c r="M173" s="267">
        <f t="shared" si="889"/>
        <v>0</v>
      </c>
      <c r="N173" s="182">
        <f t="shared" si="890"/>
        <v>0</v>
      </c>
      <c r="O173" s="183">
        <f t="shared" si="891"/>
        <v>0</v>
      </c>
      <c r="P173" s="184">
        <f t="shared" si="892"/>
        <v>0</v>
      </c>
      <c r="Q173" s="184">
        <f t="shared" si="893"/>
        <v>0</v>
      </c>
      <c r="R173" s="184">
        <f t="shared" si="894"/>
        <v>0</v>
      </c>
      <c r="S173" s="184">
        <f t="shared" si="895"/>
        <v>0</v>
      </c>
      <c r="T173" s="184">
        <f t="shared" si="896"/>
        <v>0</v>
      </c>
      <c r="U173" s="184">
        <f t="shared" ref="U173:V173" si="966">U172*1936.27</f>
        <v>0</v>
      </c>
      <c r="V173" s="184">
        <f t="shared" si="966"/>
        <v>0</v>
      </c>
      <c r="W173" s="104"/>
    </row>
    <row r="174" spans="1:23" s="47" customFormat="1" ht="12.75" customHeight="1" x14ac:dyDescent="0.2">
      <c r="A174" s="104">
        <f>IF(Foglio2!$J$7=1,TRUNC(Base!V174,0),TRUNC(Base!U174,0))</f>
        <v>0</v>
      </c>
      <c r="B174" s="245">
        <f t="shared" si="937"/>
        <v>33579</v>
      </c>
      <c r="C174" s="501"/>
      <c r="D174" s="501"/>
      <c r="E174" s="53" t="s">
        <v>3</v>
      </c>
      <c r="F174" s="54">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48">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48">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48">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48">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48">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48">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49">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50">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51">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52">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52">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52">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52">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52">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52">
        <f t="shared" ref="U174" si="967">(P174)/12*0.8</f>
        <v>0</v>
      </c>
      <c r="V174" s="252">
        <f t="shared" ref="V174" si="968">(P174+R174)/12*0.8</f>
        <v>0</v>
      </c>
      <c r="W174" s="253" t="str">
        <f t="shared" ref="W174" si="969">"Fascia Da "&amp;F174&amp;" a "&amp;F175&amp;" Decorrenza "&amp;DAY(C174)&amp;"/"&amp;MONTH(C174)&amp;"/"&amp;YEAR(C174)</f>
        <v>Fascia Da 0 a 0 Decorrenza 0/1/1900</v>
      </c>
    </row>
    <row r="175" spans="1:23" s="47" customFormat="1" ht="9" customHeight="1" x14ac:dyDescent="0.2">
      <c r="A175" s="104"/>
      <c r="B175" s="245">
        <f t="shared" si="937"/>
        <v>33580</v>
      </c>
      <c r="C175" s="501"/>
      <c r="D175" s="501"/>
      <c r="E175" s="48" t="s">
        <v>4</v>
      </c>
      <c r="F175" s="49">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67">
        <f t="shared" si="883"/>
        <v>0</v>
      </c>
      <c r="H175" s="267">
        <f t="shared" si="884"/>
        <v>0</v>
      </c>
      <c r="I175" s="267">
        <f t="shared" si="885"/>
        <v>0</v>
      </c>
      <c r="J175" s="267">
        <f t="shared" si="886"/>
        <v>0</v>
      </c>
      <c r="K175" s="267">
        <f t="shared" si="887"/>
        <v>0</v>
      </c>
      <c r="L175" s="266">
        <f t="shared" si="888"/>
        <v>0</v>
      </c>
      <c r="M175" s="267">
        <f t="shared" si="889"/>
        <v>0</v>
      </c>
      <c r="N175" s="182">
        <f t="shared" si="890"/>
        <v>0</v>
      </c>
      <c r="O175" s="183">
        <f t="shared" si="891"/>
        <v>0</v>
      </c>
      <c r="P175" s="184">
        <f t="shared" si="892"/>
        <v>0</v>
      </c>
      <c r="Q175" s="184">
        <f t="shared" si="893"/>
        <v>0</v>
      </c>
      <c r="R175" s="184">
        <f t="shared" si="894"/>
        <v>0</v>
      </c>
      <c r="S175" s="184">
        <f t="shared" si="895"/>
        <v>0</v>
      </c>
      <c r="T175" s="184">
        <f t="shared" si="896"/>
        <v>0</v>
      </c>
      <c r="U175" s="184">
        <f t="shared" ref="U175:V175" si="970">U174*1936.27</f>
        <v>0</v>
      </c>
      <c r="V175" s="184">
        <f t="shared" si="970"/>
        <v>0</v>
      </c>
      <c r="W175" s="104"/>
    </row>
    <row r="176" spans="1:23" s="47" customFormat="1" ht="12.75" customHeight="1" x14ac:dyDescent="0.2">
      <c r="A176" s="104">
        <f>IF(Foglio2!$J$7=1,TRUNC(Base!V176,0),TRUNC(Base!U176,0))</f>
        <v>0</v>
      </c>
      <c r="B176" s="245">
        <f t="shared" si="937"/>
        <v>33581</v>
      </c>
      <c r="C176" s="501"/>
      <c r="D176" s="501"/>
      <c r="E176" s="53" t="s">
        <v>3</v>
      </c>
      <c r="F176" s="54">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48">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48">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48">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48">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48">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48">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49">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50">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51">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52">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52">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52">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52">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52">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52">
        <f t="shared" ref="U176" si="971">(P176)/12*0.8</f>
        <v>0</v>
      </c>
      <c r="V176" s="252">
        <f t="shared" ref="V176" si="972">(P176+R176)/12*0.8</f>
        <v>0</v>
      </c>
      <c r="W176" s="253" t="str">
        <f t="shared" ref="W176" si="973">"Fascia Da "&amp;F176&amp;" a "&amp;F177&amp;" Decorrenza "&amp;DAY(C176)&amp;"/"&amp;MONTH(C176)&amp;"/"&amp;YEAR(C176)</f>
        <v>Fascia Da 0 a 0 Decorrenza 0/1/1900</v>
      </c>
    </row>
    <row r="177" spans="1:23" s="47" customFormat="1" ht="9" customHeight="1" x14ac:dyDescent="0.2">
      <c r="A177" s="104"/>
      <c r="B177" s="245">
        <f t="shared" si="937"/>
        <v>33582</v>
      </c>
      <c r="C177" s="501"/>
      <c r="D177" s="501"/>
      <c r="E177" s="48" t="s">
        <v>4</v>
      </c>
      <c r="F177" s="49">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67">
        <f t="shared" si="883"/>
        <v>0</v>
      </c>
      <c r="H177" s="267">
        <f t="shared" si="884"/>
        <v>0</v>
      </c>
      <c r="I177" s="267">
        <f t="shared" si="885"/>
        <v>0</v>
      </c>
      <c r="J177" s="267">
        <f t="shared" si="886"/>
        <v>0</v>
      </c>
      <c r="K177" s="267">
        <f t="shared" si="887"/>
        <v>0</v>
      </c>
      <c r="L177" s="266">
        <f t="shared" si="888"/>
        <v>0</v>
      </c>
      <c r="M177" s="267">
        <f t="shared" si="889"/>
        <v>0</v>
      </c>
      <c r="N177" s="182">
        <f t="shared" si="890"/>
        <v>0</v>
      </c>
      <c r="O177" s="183">
        <f t="shared" si="891"/>
        <v>0</v>
      </c>
      <c r="P177" s="184">
        <f t="shared" si="892"/>
        <v>0</v>
      </c>
      <c r="Q177" s="184">
        <f t="shared" si="893"/>
        <v>0</v>
      </c>
      <c r="R177" s="184">
        <f t="shared" si="894"/>
        <v>0</v>
      </c>
      <c r="S177" s="184">
        <f t="shared" si="895"/>
        <v>0</v>
      </c>
      <c r="T177" s="184">
        <f t="shared" si="896"/>
        <v>0</v>
      </c>
      <c r="U177" s="184">
        <f t="shared" ref="U177:V177" si="974">U176*1936.27</f>
        <v>0</v>
      </c>
      <c r="V177" s="184">
        <f t="shared" si="974"/>
        <v>0</v>
      </c>
      <c r="W177" s="104"/>
    </row>
    <row r="178" spans="1:23" s="47" customFormat="1" ht="9" customHeight="1" x14ac:dyDescent="0.2">
      <c r="A178" s="104">
        <f>IF(Foglio2!$J$7=1,TRUNC(Base!V178,0),TRUNC(Base!U178,0))</f>
        <v>0</v>
      </c>
      <c r="B178" s="245">
        <f t="shared" si="937"/>
        <v>33583</v>
      </c>
      <c r="C178" s="501"/>
      <c r="D178" s="501"/>
      <c r="E178" s="103" t="s">
        <v>3</v>
      </c>
      <c r="F178" s="79">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48">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48">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48">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48">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48">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48">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49">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50">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51">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52">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52">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52">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52">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52">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52">
        <f t="shared" ref="U178" si="975">(P178)/12*0.8</f>
        <v>0</v>
      </c>
      <c r="V178" s="252">
        <f t="shared" ref="V178" si="976">(P178+R178)/12*0.8</f>
        <v>0</v>
      </c>
      <c r="W178" s="253" t="str">
        <f t="shared" ref="W178" si="977">"Fascia Da "&amp;F178&amp;" a "&amp;F179&amp;" Decorrenza "&amp;DAY(C178)&amp;"/"&amp;MONTH(C178)&amp;"/"&amp;YEAR(C178)</f>
        <v>Fascia Da 0 a 0 Decorrenza 0/1/1900</v>
      </c>
    </row>
    <row r="179" spans="1:23" s="47" customFormat="1" ht="9" customHeight="1" x14ac:dyDescent="0.2">
      <c r="A179" s="104"/>
      <c r="B179" s="245">
        <f t="shared" si="937"/>
        <v>33584</v>
      </c>
      <c r="C179" s="501"/>
      <c r="D179" s="501"/>
      <c r="E179" s="103" t="s">
        <v>4</v>
      </c>
      <c r="F179" s="79">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67">
        <f t="shared" si="883"/>
        <v>0</v>
      </c>
      <c r="H179" s="267">
        <f t="shared" si="884"/>
        <v>0</v>
      </c>
      <c r="I179" s="267">
        <f t="shared" si="885"/>
        <v>0</v>
      </c>
      <c r="J179" s="267">
        <f t="shared" si="886"/>
        <v>0</v>
      </c>
      <c r="K179" s="267">
        <f t="shared" si="887"/>
        <v>0</v>
      </c>
      <c r="L179" s="266">
        <f t="shared" si="888"/>
        <v>0</v>
      </c>
      <c r="M179" s="267">
        <f t="shared" si="889"/>
        <v>0</v>
      </c>
      <c r="N179" s="182">
        <f t="shared" si="890"/>
        <v>0</v>
      </c>
      <c r="O179" s="183">
        <f t="shared" si="891"/>
        <v>0</v>
      </c>
      <c r="P179" s="184">
        <f t="shared" si="892"/>
        <v>0</v>
      </c>
      <c r="Q179" s="184">
        <f t="shared" si="893"/>
        <v>0</v>
      </c>
      <c r="R179" s="184">
        <f t="shared" si="894"/>
        <v>0</v>
      </c>
      <c r="S179" s="184">
        <f t="shared" si="895"/>
        <v>0</v>
      </c>
      <c r="T179" s="184">
        <f t="shared" si="896"/>
        <v>0</v>
      </c>
      <c r="U179" s="184">
        <f t="shared" ref="U179:V179" si="978">U178*1936.27</f>
        <v>0</v>
      </c>
      <c r="V179" s="184">
        <f t="shared" si="978"/>
        <v>0</v>
      </c>
      <c r="W179" s="104"/>
    </row>
    <row r="180" spans="1:23" s="47" customFormat="1" ht="12.75" customHeight="1" x14ac:dyDescent="0.2">
      <c r="A180" s="104">
        <f>IF(Foglio2!$J$7=1,TRUNC(Base!V180,0),TRUNC(Base!U180,0))</f>
        <v>0</v>
      </c>
      <c r="B180" s="245">
        <f t="shared" si="937"/>
        <v>33585</v>
      </c>
      <c r="C180" s="501"/>
      <c r="D180" s="501"/>
      <c r="E180" s="53" t="s">
        <v>3</v>
      </c>
      <c r="F180" s="54">
        <f>IF(Foglio2!$J$3=Foglio2!$E$12,Doc_laureati_scuola_sec.!D180,0)</f>
        <v>0</v>
      </c>
      <c r="G180" s="248">
        <f>IF(Foglio2!$J$3=Foglio2!$E$12,Doc_laureati_scuola_sec.!E180,0)</f>
        <v>0</v>
      </c>
      <c r="H180" s="248">
        <f>IF(Foglio2!$J$3=Foglio2!$E$12,Doc_laureati_scuola_sec.!F180,0)</f>
        <v>0</v>
      </c>
      <c r="I180" s="248">
        <f>IF(Foglio2!$J$3=Foglio2!$E$12,Doc_laureati_scuola_sec.!G180,0)</f>
        <v>0</v>
      </c>
      <c r="J180" s="248">
        <f>IF(Foglio2!$J$3=Foglio2!$E$12,Doc_laureati_scuola_sec.!H180,0)</f>
        <v>0</v>
      </c>
      <c r="K180" s="248">
        <f>IF(Foglio2!$J$3=Foglio2!$E$12,Doc_laureati_scuola_sec.!I180,0)</f>
        <v>0</v>
      </c>
      <c r="L180" s="248">
        <f>IF(Foglio2!$J$3=Foglio2!$E$12,Doc_laureati_scuola_sec.!J180,0)</f>
        <v>0</v>
      </c>
      <c r="M180" s="249">
        <f>IF(Foglio2!$J$3=Foglio2!$E$12,Doc_laureati_scuola_sec.!K180,0)</f>
        <v>0</v>
      </c>
      <c r="N180" s="250">
        <f>IF(Foglio2!$J$3=Foglio2!$E$12,Doc_laureati_scuola_sec.!L180,0)</f>
        <v>0</v>
      </c>
      <c r="O180" s="251">
        <f>IF(Foglio2!$J$3=Foglio2!$E$12,Doc_laureati_scuola_sec.!M180,0)</f>
        <v>0</v>
      </c>
      <c r="P180" s="252">
        <f>IF(Foglio2!$J$3=Foglio2!$E$12,Doc_laureati_scuola_sec.!N180,0)</f>
        <v>0</v>
      </c>
      <c r="Q180" s="252">
        <f>IF(Foglio2!$J$3=Foglio2!$E$12,Doc_laureati_scuola_sec.!O180,0)</f>
        <v>0</v>
      </c>
      <c r="R180" s="252">
        <f>IF(Foglio2!$J$3=Foglio2!$E$12,Doc_laureati_scuola_sec.!P180,0)</f>
        <v>0</v>
      </c>
      <c r="S180" s="252">
        <f>IF(Foglio2!$J$3=Foglio2!$E$12,Doc_laureati_scuola_sec.!Q180,0)</f>
        <v>0</v>
      </c>
      <c r="T180" s="252">
        <f>IF(Foglio2!$J$3=Foglio2!$E$12,Doc_laureati_scuola_sec.!R180,0)</f>
        <v>0</v>
      </c>
      <c r="U180" s="252">
        <f t="shared" ref="U180" si="979">(P180)/12*0.8</f>
        <v>0</v>
      </c>
      <c r="V180" s="252">
        <f t="shared" ref="V180" si="980">(P180+R180)/12*0.8</f>
        <v>0</v>
      </c>
      <c r="W180" s="253" t="str">
        <f t="shared" ref="W180" si="981">"Fascia Da "&amp;F180&amp;" a "&amp;F181&amp;" Decorrenza "&amp;DAY(C180)&amp;"/"&amp;MONTH(C180)&amp;"/"&amp;YEAR(C180)</f>
        <v>Fascia Da 0 a 0 Decorrenza 0/1/1900</v>
      </c>
    </row>
    <row r="181" spans="1:23" s="47" customFormat="1" ht="9" customHeight="1" x14ac:dyDescent="0.2">
      <c r="A181" s="104"/>
      <c r="B181" s="245">
        <f t="shared" si="937"/>
        <v>33586</v>
      </c>
      <c r="C181" s="502"/>
      <c r="D181" s="502"/>
      <c r="E181" s="58"/>
      <c r="F181" s="59">
        <f>IF(Foglio2!$J$3=Foglio2!$E$12,Doc_laureati_scuola_sec.!D181,0)</f>
        <v>0</v>
      </c>
      <c r="G181" s="267">
        <f t="shared" ref="G181:T181" si="982">G180*1936.27</f>
        <v>0</v>
      </c>
      <c r="H181" s="267">
        <f t="shared" si="982"/>
        <v>0</v>
      </c>
      <c r="I181" s="267">
        <f t="shared" si="982"/>
        <v>0</v>
      </c>
      <c r="J181" s="267">
        <f t="shared" si="982"/>
        <v>0</v>
      </c>
      <c r="K181" s="267">
        <f t="shared" si="982"/>
        <v>0</v>
      </c>
      <c r="L181" s="266">
        <f t="shared" si="982"/>
        <v>0</v>
      </c>
      <c r="M181" s="267">
        <f t="shared" si="982"/>
        <v>0</v>
      </c>
      <c r="N181" s="182">
        <f t="shared" si="982"/>
        <v>0</v>
      </c>
      <c r="O181" s="183">
        <f t="shared" si="982"/>
        <v>0</v>
      </c>
      <c r="P181" s="184">
        <f t="shared" si="982"/>
        <v>0</v>
      </c>
      <c r="Q181" s="184">
        <f t="shared" si="982"/>
        <v>0</v>
      </c>
      <c r="R181" s="184">
        <f t="shared" si="982"/>
        <v>0</v>
      </c>
      <c r="S181" s="184">
        <f t="shared" si="982"/>
        <v>0</v>
      </c>
      <c r="T181" s="184">
        <f t="shared" si="982"/>
        <v>0</v>
      </c>
      <c r="U181" s="184">
        <f t="shared" ref="U181:V181" si="983">U180*1936.27</f>
        <v>0</v>
      </c>
      <c r="V181" s="184">
        <f t="shared" si="983"/>
        <v>0</v>
      </c>
      <c r="W181" s="104"/>
    </row>
    <row r="182" spans="1:23" s="47" customFormat="1" ht="12.75" customHeight="1" x14ac:dyDescent="0.2">
      <c r="A182" s="104">
        <f>IF(Foglio2!$J$7=1,TRUNC(Base!V182,0),TRUNC(Base!U182,0))</f>
        <v>0</v>
      </c>
      <c r="B182" s="245">
        <f t="shared" ref="B182" si="984">C184</f>
        <v>33970</v>
      </c>
      <c r="C182" s="496">
        <v>33970</v>
      </c>
      <c r="D182" s="496">
        <v>34424</v>
      </c>
      <c r="E182" s="42" t="s">
        <v>3</v>
      </c>
      <c r="F182" s="43">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48">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48">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48">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48">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48">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48">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49">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50">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51">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52">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52">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52">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52">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52">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52">
        <f t="shared" ref="U182" si="985">(P182)/12*0.8</f>
        <v>0</v>
      </c>
      <c r="V182" s="252">
        <f t="shared" ref="V182" si="986">(P182+R182)/12*0.8</f>
        <v>0</v>
      </c>
      <c r="W182" s="253" t="str">
        <f t="shared" ref="W182" si="987">"Fascia Da "&amp;F182&amp;" a "&amp;F183&amp;" Decorrenza "&amp;DAY(C182)&amp;"/"&amp;MONTH(C182)&amp;"/"&amp;YEAR(C182)</f>
        <v>Fascia Da 0 a 0 Decorrenza 1/1/1993</v>
      </c>
    </row>
    <row r="183" spans="1:23" s="47" customFormat="1" ht="8.25" customHeight="1" x14ac:dyDescent="0.2">
      <c r="A183" s="104"/>
      <c r="B183" s="245">
        <f t="shared" ref="B183" si="988">B182+1</f>
        <v>33971</v>
      </c>
      <c r="C183" s="497"/>
      <c r="D183" s="497"/>
      <c r="E183" s="48" t="s">
        <v>4</v>
      </c>
      <c r="F183" s="49">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67">
        <f t="shared" ref="G183:T183" si="989">G182*1936.27</f>
        <v>0</v>
      </c>
      <c r="H183" s="267">
        <f t="shared" si="989"/>
        <v>0</v>
      </c>
      <c r="I183" s="267">
        <f t="shared" si="989"/>
        <v>0</v>
      </c>
      <c r="J183" s="267">
        <f t="shared" si="989"/>
        <v>0</v>
      </c>
      <c r="K183" s="267">
        <f t="shared" si="989"/>
        <v>0</v>
      </c>
      <c r="L183" s="266">
        <f t="shared" si="989"/>
        <v>0</v>
      </c>
      <c r="M183" s="267">
        <f t="shared" si="989"/>
        <v>0</v>
      </c>
      <c r="N183" s="182">
        <f t="shared" si="989"/>
        <v>0</v>
      </c>
      <c r="O183" s="183">
        <f t="shared" si="989"/>
        <v>0</v>
      </c>
      <c r="P183" s="184">
        <f t="shared" si="989"/>
        <v>0</v>
      </c>
      <c r="Q183" s="184">
        <f t="shared" si="989"/>
        <v>0</v>
      </c>
      <c r="R183" s="184">
        <f t="shared" si="989"/>
        <v>0</v>
      </c>
      <c r="S183" s="184">
        <f t="shared" si="989"/>
        <v>0</v>
      </c>
      <c r="T183" s="184">
        <f t="shared" si="989"/>
        <v>0</v>
      </c>
      <c r="U183" s="184">
        <f t="shared" ref="U183:V183" si="990">U182*1936.27</f>
        <v>0</v>
      </c>
      <c r="V183" s="184">
        <f t="shared" si="990"/>
        <v>0</v>
      </c>
      <c r="W183" s="104"/>
    </row>
    <row r="184" spans="1:23" s="47" customFormat="1" ht="12.75" customHeight="1" x14ac:dyDescent="0.2">
      <c r="A184" s="104">
        <f>IF(Foglio2!$J$7=1,TRUNC(Base!V184,0),TRUNC(Base!U184,0))</f>
        <v>0</v>
      </c>
      <c r="B184" s="245">
        <f t="shared" si="937"/>
        <v>33972</v>
      </c>
      <c r="C184" s="500">
        <v>33970</v>
      </c>
      <c r="D184" s="500">
        <v>34424</v>
      </c>
      <c r="E184" s="53" t="s">
        <v>3</v>
      </c>
      <c r="F184" s="54">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48">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48">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48">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48">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48">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48">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49">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50">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51">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52">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52">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52">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52">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52">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52">
        <f t="shared" ref="U184" si="991">(P184)/12*0.8</f>
        <v>0</v>
      </c>
      <c r="V184" s="252">
        <f t="shared" ref="V184" si="992">(P184+R184)/12*0.8</f>
        <v>0</v>
      </c>
      <c r="W184" s="253" t="str">
        <f t="shared" ref="W184" si="993">"Fascia Da "&amp;F184&amp;" a "&amp;F185&amp;" Decorrenza "&amp;DAY(C184)&amp;"/"&amp;MONTH(C184)&amp;"/"&amp;YEAR(C184)</f>
        <v>Fascia Da 0 a 0 Decorrenza 1/1/1993</v>
      </c>
    </row>
    <row r="185" spans="1:23" s="47" customFormat="1" ht="8.25" customHeight="1" x14ac:dyDescent="0.2">
      <c r="A185" s="104"/>
      <c r="B185" s="245">
        <f t="shared" si="937"/>
        <v>33973</v>
      </c>
      <c r="C185" s="500"/>
      <c r="D185" s="500"/>
      <c r="E185" s="48" t="s">
        <v>4</v>
      </c>
      <c r="F185" s="49">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67">
        <f t="shared" ref="G185:T185" si="994">G184*1936.27</f>
        <v>0</v>
      </c>
      <c r="H185" s="267">
        <f t="shared" si="994"/>
        <v>0</v>
      </c>
      <c r="I185" s="267">
        <f t="shared" si="994"/>
        <v>0</v>
      </c>
      <c r="J185" s="267">
        <f t="shared" si="994"/>
        <v>0</v>
      </c>
      <c r="K185" s="267">
        <f t="shared" si="994"/>
        <v>0</v>
      </c>
      <c r="L185" s="266">
        <f t="shared" si="994"/>
        <v>0</v>
      </c>
      <c r="M185" s="267">
        <f t="shared" si="994"/>
        <v>0</v>
      </c>
      <c r="N185" s="182">
        <f t="shared" si="994"/>
        <v>0</v>
      </c>
      <c r="O185" s="183">
        <f t="shared" si="994"/>
        <v>0</v>
      </c>
      <c r="P185" s="184">
        <f t="shared" si="994"/>
        <v>0</v>
      </c>
      <c r="Q185" s="184">
        <f t="shared" si="994"/>
        <v>0</v>
      </c>
      <c r="R185" s="184">
        <f t="shared" si="994"/>
        <v>0</v>
      </c>
      <c r="S185" s="184">
        <f t="shared" si="994"/>
        <v>0</v>
      </c>
      <c r="T185" s="184">
        <f t="shared" si="994"/>
        <v>0</v>
      </c>
      <c r="U185" s="184">
        <f t="shared" ref="U185:V185" si="995">U184*1936.27</f>
        <v>0</v>
      </c>
      <c r="V185" s="184">
        <f t="shared" si="995"/>
        <v>0</v>
      </c>
      <c r="W185" s="104"/>
    </row>
    <row r="186" spans="1:23" s="47" customFormat="1" ht="12.75" customHeight="1" x14ac:dyDescent="0.2">
      <c r="A186" s="104">
        <f>IF(Foglio2!$J$7=1,TRUNC(Base!V186,0),TRUNC(Base!U186,0))</f>
        <v>0</v>
      </c>
      <c r="B186" s="245">
        <f t="shared" si="937"/>
        <v>33974</v>
      </c>
      <c r="C186" s="501"/>
      <c r="D186" s="501"/>
      <c r="E186" s="53" t="s">
        <v>3</v>
      </c>
      <c r="F186" s="54">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48">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48">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48">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48">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48">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48">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49">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50">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51">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52">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52">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52">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52">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52">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52">
        <f t="shared" ref="U186" si="996">(P186)/12*0.8</f>
        <v>0</v>
      </c>
      <c r="V186" s="252">
        <f t="shared" ref="V186" si="997">(P186+R186)/12*0.8</f>
        <v>0</v>
      </c>
      <c r="W186" s="253" t="str">
        <f t="shared" ref="W186" si="998">"Fascia Da "&amp;F186&amp;" a "&amp;F187&amp;" Decorrenza "&amp;DAY(C186)&amp;"/"&amp;MONTH(C186)&amp;"/"&amp;YEAR(C186)</f>
        <v>Fascia Da 0 a 0 Decorrenza 0/1/1900</v>
      </c>
    </row>
    <row r="187" spans="1:23" s="47" customFormat="1" ht="8.25" customHeight="1" x14ac:dyDescent="0.2">
      <c r="A187" s="104"/>
      <c r="B187" s="245">
        <f t="shared" si="937"/>
        <v>33975</v>
      </c>
      <c r="C187" s="501"/>
      <c r="D187" s="501"/>
      <c r="E187" s="48" t="s">
        <v>4</v>
      </c>
      <c r="F187" s="49">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67">
        <f t="shared" ref="G187:T187" si="999">G186*1936.27</f>
        <v>0</v>
      </c>
      <c r="H187" s="267">
        <f t="shared" si="999"/>
        <v>0</v>
      </c>
      <c r="I187" s="267">
        <f t="shared" si="999"/>
        <v>0</v>
      </c>
      <c r="J187" s="267">
        <f t="shared" si="999"/>
        <v>0</v>
      </c>
      <c r="K187" s="267">
        <f t="shared" si="999"/>
        <v>0</v>
      </c>
      <c r="L187" s="266">
        <f t="shared" si="999"/>
        <v>0</v>
      </c>
      <c r="M187" s="267">
        <f t="shared" si="999"/>
        <v>0</v>
      </c>
      <c r="N187" s="182">
        <f t="shared" si="999"/>
        <v>0</v>
      </c>
      <c r="O187" s="183">
        <f t="shared" si="999"/>
        <v>0</v>
      </c>
      <c r="P187" s="184">
        <f t="shared" si="999"/>
        <v>0</v>
      </c>
      <c r="Q187" s="184">
        <f t="shared" si="999"/>
        <v>0</v>
      </c>
      <c r="R187" s="184">
        <f t="shared" si="999"/>
        <v>0</v>
      </c>
      <c r="S187" s="184">
        <f t="shared" si="999"/>
        <v>0</v>
      </c>
      <c r="T187" s="184">
        <f t="shared" si="999"/>
        <v>0</v>
      </c>
      <c r="U187" s="184">
        <f t="shared" ref="U187:V187" si="1000">U186*1936.27</f>
        <v>0</v>
      </c>
      <c r="V187" s="184">
        <f t="shared" si="1000"/>
        <v>0</v>
      </c>
      <c r="W187" s="104"/>
    </row>
    <row r="188" spans="1:23" s="47" customFormat="1" ht="12.75" customHeight="1" x14ac:dyDescent="0.2">
      <c r="A188" s="104">
        <f>IF(Foglio2!$J$7=1,TRUNC(Base!V188,0),TRUNC(Base!U188,0))</f>
        <v>0</v>
      </c>
      <c r="B188" s="245">
        <f t="shared" si="937"/>
        <v>33976</v>
      </c>
      <c r="C188" s="501"/>
      <c r="D188" s="501"/>
      <c r="E188" s="53" t="s">
        <v>3</v>
      </c>
      <c r="F188" s="54">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48">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48">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48">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48">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48">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48">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49">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50">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51">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52">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52">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52">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52">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52">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52">
        <f t="shared" ref="U188" si="1001">(P188)/12*0.8</f>
        <v>0</v>
      </c>
      <c r="V188" s="252">
        <f t="shared" ref="V188" si="1002">(P188+R188)/12*0.8</f>
        <v>0</v>
      </c>
      <c r="W188" s="253" t="str">
        <f t="shared" ref="W188" si="1003">"Fascia Da "&amp;F188&amp;" a "&amp;F189&amp;" Decorrenza "&amp;DAY(C188)&amp;"/"&amp;MONTH(C188)&amp;"/"&amp;YEAR(C188)</f>
        <v>Fascia Da 0 a 0 Decorrenza 0/1/1900</v>
      </c>
    </row>
    <row r="189" spans="1:23" s="47" customFormat="1" ht="8.25" customHeight="1" x14ac:dyDescent="0.2">
      <c r="A189" s="104"/>
      <c r="B189" s="245">
        <f t="shared" si="937"/>
        <v>33977</v>
      </c>
      <c r="C189" s="501"/>
      <c r="D189" s="501"/>
      <c r="E189" s="48" t="s">
        <v>4</v>
      </c>
      <c r="F189" s="49">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67">
        <f t="shared" ref="G189:T189" si="1004">G188*1936.27</f>
        <v>0</v>
      </c>
      <c r="H189" s="267">
        <f t="shared" si="1004"/>
        <v>0</v>
      </c>
      <c r="I189" s="267">
        <f t="shared" si="1004"/>
        <v>0</v>
      </c>
      <c r="J189" s="267">
        <f t="shared" si="1004"/>
        <v>0</v>
      </c>
      <c r="K189" s="267">
        <f t="shared" si="1004"/>
        <v>0</v>
      </c>
      <c r="L189" s="266">
        <f t="shared" si="1004"/>
        <v>0</v>
      </c>
      <c r="M189" s="267">
        <f t="shared" si="1004"/>
        <v>0</v>
      </c>
      <c r="N189" s="182">
        <f t="shared" si="1004"/>
        <v>0</v>
      </c>
      <c r="O189" s="183">
        <f t="shared" si="1004"/>
        <v>0</v>
      </c>
      <c r="P189" s="184">
        <f t="shared" si="1004"/>
        <v>0</v>
      </c>
      <c r="Q189" s="184">
        <f t="shared" si="1004"/>
        <v>0</v>
      </c>
      <c r="R189" s="184">
        <f t="shared" si="1004"/>
        <v>0</v>
      </c>
      <c r="S189" s="184">
        <f t="shared" si="1004"/>
        <v>0</v>
      </c>
      <c r="T189" s="184">
        <f t="shared" si="1004"/>
        <v>0</v>
      </c>
      <c r="U189" s="184">
        <f t="shared" ref="U189:V189" si="1005">U188*1936.27</f>
        <v>0</v>
      </c>
      <c r="V189" s="184">
        <f t="shared" si="1005"/>
        <v>0</v>
      </c>
      <c r="W189" s="104"/>
    </row>
    <row r="190" spans="1:23" s="47" customFormat="1" ht="12.75" customHeight="1" x14ac:dyDescent="0.2">
      <c r="A190" s="104">
        <f>IF(Foglio2!$J$7=1,TRUNC(Base!V190,0),TRUNC(Base!U190,0))</f>
        <v>0</v>
      </c>
      <c r="B190" s="245">
        <f t="shared" si="937"/>
        <v>33978</v>
      </c>
      <c r="C190" s="501"/>
      <c r="D190" s="501"/>
      <c r="E190" s="53" t="s">
        <v>3</v>
      </c>
      <c r="F190" s="54">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48">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48">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48">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48">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48">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48">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49">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50">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51">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52">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52">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52">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52">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52">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52">
        <f t="shared" ref="U190" si="1006">(P190)/12*0.8</f>
        <v>0</v>
      </c>
      <c r="V190" s="252">
        <f t="shared" ref="V190" si="1007">(P190+R190)/12*0.8</f>
        <v>0</v>
      </c>
      <c r="W190" s="253" t="str">
        <f t="shared" ref="W190" si="1008">"Fascia Da "&amp;F190&amp;" a "&amp;F191&amp;" Decorrenza "&amp;DAY(C190)&amp;"/"&amp;MONTH(C190)&amp;"/"&amp;YEAR(C190)</f>
        <v>Fascia Da 0 a 0 Decorrenza 0/1/1900</v>
      </c>
    </row>
    <row r="191" spans="1:23" s="47" customFormat="1" ht="8.25" customHeight="1" x14ac:dyDescent="0.2">
      <c r="A191" s="104"/>
      <c r="B191" s="245">
        <f t="shared" si="937"/>
        <v>33979</v>
      </c>
      <c r="C191" s="501"/>
      <c r="D191" s="501"/>
      <c r="E191" s="48" t="s">
        <v>4</v>
      </c>
      <c r="F191" s="49">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67">
        <f t="shared" ref="G191:T191" si="1009">G190*1936.27</f>
        <v>0</v>
      </c>
      <c r="H191" s="267">
        <f t="shared" si="1009"/>
        <v>0</v>
      </c>
      <c r="I191" s="267">
        <f t="shared" si="1009"/>
        <v>0</v>
      </c>
      <c r="J191" s="267">
        <f t="shared" si="1009"/>
        <v>0</v>
      </c>
      <c r="K191" s="267">
        <f t="shared" si="1009"/>
        <v>0</v>
      </c>
      <c r="L191" s="266">
        <f t="shared" si="1009"/>
        <v>0</v>
      </c>
      <c r="M191" s="267">
        <f t="shared" si="1009"/>
        <v>0</v>
      </c>
      <c r="N191" s="182">
        <f t="shared" si="1009"/>
        <v>0</v>
      </c>
      <c r="O191" s="183">
        <f t="shared" si="1009"/>
        <v>0</v>
      </c>
      <c r="P191" s="184">
        <f t="shared" si="1009"/>
        <v>0</v>
      </c>
      <c r="Q191" s="184">
        <f t="shared" si="1009"/>
        <v>0</v>
      </c>
      <c r="R191" s="184">
        <f t="shared" si="1009"/>
        <v>0</v>
      </c>
      <c r="S191" s="184">
        <f t="shared" si="1009"/>
        <v>0</v>
      </c>
      <c r="T191" s="184">
        <f t="shared" si="1009"/>
        <v>0</v>
      </c>
      <c r="U191" s="184">
        <f t="shared" ref="U191:V191" si="1010">U190*1936.27</f>
        <v>0</v>
      </c>
      <c r="V191" s="184">
        <f t="shared" si="1010"/>
        <v>0</v>
      </c>
      <c r="W191" s="104"/>
    </row>
    <row r="192" spans="1:23" s="47" customFormat="1" ht="12.75" customHeight="1" x14ac:dyDescent="0.2">
      <c r="A192" s="104">
        <f>IF(Foglio2!$J$7=1,TRUNC(Base!V192,0),TRUNC(Base!U192,0))</f>
        <v>0</v>
      </c>
      <c r="B192" s="245">
        <f t="shared" si="937"/>
        <v>33980</v>
      </c>
      <c r="C192" s="501"/>
      <c r="D192" s="501"/>
      <c r="E192" s="53" t="s">
        <v>3</v>
      </c>
      <c r="F192" s="54">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48">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48">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48">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48">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48">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48">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49">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50">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51">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52">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52">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52">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52">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52">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52">
        <f t="shared" ref="U192" si="1011">(P192)/12*0.8</f>
        <v>0</v>
      </c>
      <c r="V192" s="252">
        <f t="shared" ref="V192" si="1012">(P192+R192)/12*0.8</f>
        <v>0</v>
      </c>
      <c r="W192" s="253" t="str">
        <f t="shared" ref="W192" si="1013">"Fascia Da "&amp;F192&amp;" a "&amp;F193&amp;" Decorrenza "&amp;DAY(C192)&amp;"/"&amp;MONTH(C192)&amp;"/"&amp;YEAR(C192)</f>
        <v>Fascia Da 0 a 0 Decorrenza 0/1/1900</v>
      </c>
    </row>
    <row r="193" spans="1:23" s="47" customFormat="1" ht="8.25" customHeight="1" x14ac:dyDescent="0.2">
      <c r="A193" s="104"/>
      <c r="B193" s="245">
        <f t="shared" si="937"/>
        <v>33981</v>
      </c>
      <c r="C193" s="501"/>
      <c r="D193" s="501"/>
      <c r="E193" s="48" t="s">
        <v>4</v>
      </c>
      <c r="F193" s="49">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67">
        <f t="shared" ref="G193:T193" si="1014">G192*1936.27</f>
        <v>0</v>
      </c>
      <c r="H193" s="267">
        <f t="shared" si="1014"/>
        <v>0</v>
      </c>
      <c r="I193" s="267">
        <f t="shared" si="1014"/>
        <v>0</v>
      </c>
      <c r="J193" s="267">
        <f t="shared" si="1014"/>
        <v>0</v>
      </c>
      <c r="K193" s="267">
        <f t="shared" si="1014"/>
        <v>0</v>
      </c>
      <c r="L193" s="266">
        <f t="shared" si="1014"/>
        <v>0</v>
      </c>
      <c r="M193" s="267">
        <f t="shared" si="1014"/>
        <v>0</v>
      </c>
      <c r="N193" s="182">
        <f t="shared" si="1014"/>
        <v>0</v>
      </c>
      <c r="O193" s="183">
        <f t="shared" si="1014"/>
        <v>0</v>
      </c>
      <c r="P193" s="184">
        <f t="shared" si="1014"/>
        <v>0</v>
      </c>
      <c r="Q193" s="184">
        <f t="shared" si="1014"/>
        <v>0</v>
      </c>
      <c r="R193" s="184">
        <f t="shared" si="1014"/>
        <v>0</v>
      </c>
      <c r="S193" s="184">
        <f t="shared" si="1014"/>
        <v>0</v>
      </c>
      <c r="T193" s="184">
        <f t="shared" si="1014"/>
        <v>0</v>
      </c>
      <c r="U193" s="184">
        <f t="shared" ref="U193:V193" si="1015">U192*1936.27</f>
        <v>0</v>
      </c>
      <c r="V193" s="184">
        <f t="shared" si="1015"/>
        <v>0</v>
      </c>
      <c r="W193" s="104"/>
    </row>
    <row r="194" spans="1:23" s="47" customFormat="1" ht="12.75" customHeight="1" x14ac:dyDescent="0.2">
      <c r="A194" s="104">
        <f>IF(Foglio2!$J$7=1,TRUNC(Base!V194,0),TRUNC(Base!U194,0))</f>
        <v>0</v>
      </c>
      <c r="B194" s="245">
        <f t="shared" si="937"/>
        <v>33982</v>
      </c>
      <c r="C194" s="501"/>
      <c r="D194" s="501"/>
      <c r="E194" s="53" t="s">
        <v>3</v>
      </c>
      <c r="F194" s="54">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48">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48">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48">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48">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48">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48">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49">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50">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51">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52">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52">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52">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52">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52">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52">
        <f t="shared" ref="U194" si="1016">(P194)/12*0.8</f>
        <v>0</v>
      </c>
      <c r="V194" s="252">
        <f t="shared" ref="V194" si="1017">(P194+R194)/12*0.8</f>
        <v>0</v>
      </c>
      <c r="W194" s="253" t="str">
        <f t="shared" ref="W194" si="1018">"Fascia Da "&amp;F194&amp;" a "&amp;F195&amp;" Decorrenza "&amp;DAY(C194)&amp;"/"&amp;MONTH(C194)&amp;"/"&amp;YEAR(C194)</f>
        <v>Fascia Da 0 a 0 Decorrenza 0/1/1900</v>
      </c>
    </row>
    <row r="195" spans="1:23" s="47" customFormat="1" ht="8.25" customHeight="1" x14ac:dyDescent="0.2">
      <c r="A195" s="104"/>
      <c r="B195" s="245">
        <f t="shared" si="937"/>
        <v>33983</v>
      </c>
      <c r="C195" s="501"/>
      <c r="D195" s="501"/>
      <c r="E195" s="48" t="s">
        <v>4</v>
      </c>
      <c r="F195" s="49">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67">
        <f t="shared" ref="G195:T195" si="1019">G194*1936.27</f>
        <v>0</v>
      </c>
      <c r="H195" s="267">
        <f t="shared" si="1019"/>
        <v>0</v>
      </c>
      <c r="I195" s="267">
        <f t="shared" si="1019"/>
        <v>0</v>
      </c>
      <c r="J195" s="267">
        <f t="shared" si="1019"/>
        <v>0</v>
      </c>
      <c r="K195" s="267">
        <f t="shared" si="1019"/>
        <v>0</v>
      </c>
      <c r="L195" s="266">
        <f t="shared" si="1019"/>
        <v>0</v>
      </c>
      <c r="M195" s="267">
        <f t="shared" si="1019"/>
        <v>0</v>
      </c>
      <c r="N195" s="182">
        <f t="shared" si="1019"/>
        <v>0</v>
      </c>
      <c r="O195" s="183">
        <f t="shared" si="1019"/>
        <v>0</v>
      </c>
      <c r="P195" s="184">
        <f t="shared" si="1019"/>
        <v>0</v>
      </c>
      <c r="Q195" s="184">
        <f t="shared" si="1019"/>
        <v>0</v>
      </c>
      <c r="R195" s="184">
        <f t="shared" si="1019"/>
        <v>0</v>
      </c>
      <c r="S195" s="184">
        <f t="shared" si="1019"/>
        <v>0</v>
      </c>
      <c r="T195" s="184">
        <f t="shared" si="1019"/>
        <v>0</v>
      </c>
      <c r="U195" s="184">
        <f t="shared" ref="U195:V195" si="1020">U194*1936.27</f>
        <v>0</v>
      </c>
      <c r="V195" s="184">
        <f t="shared" si="1020"/>
        <v>0</v>
      </c>
      <c r="W195" s="104"/>
    </row>
    <row r="196" spans="1:23" s="47" customFormat="1" ht="12.75" customHeight="1" x14ac:dyDescent="0.2">
      <c r="A196" s="104">
        <f>IF(Foglio2!$J$7=1,TRUNC(Base!V196,0),TRUNC(Base!U196,0))</f>
        <v>0</v>
      </c>
      <c r="B196" s="245">
        <f t="shared" si="937"/>
        <v>33984</v>
      </c>
      <c r="C196" s="501"/>
      <c r="D196" s="501"/>
      <c r="E196" s="53" t="s">
        <v>3</v>
      </c>
      <c r="F196" s="54">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48">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48">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48">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48">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48">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48">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49">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50">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51">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52">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52">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52">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52">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52">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52">
        <f t="shared" ref="U196" si="1021">(P196)/12*0.8</f>
        <v>0</v>
      </c>
      <c r="V196" s="252">
        <f t="shared" ref="V196" si="1022">(P196+R196)/12*0.8</f>
        <v>0</v>
      </c>
      <c r="W196" s="253" t="str">
        <f t="shared" ref="W196" si="1023">"Fascia Da "&amp;F196&amp;" a "&amp;F197&amp;" Decorrenza "&amp;DAY(C196)&amp;"/"&amp;MONTH(C196)&amp;"/"&amp;YEAR(C196)</f>
        <v>Fascia Da 0 a 0 Decorrenza 0/1/1900</v>
      </c>
    </row>
    <row r="197" spans="1:23" s="47" customFormat="1" ht="7.5" customHeight="1" x14ac:dyDescent="0.2">
      <c r="A197" s="104"/>
      <c r="B197" s="245">
        <f t="shared" si="937"/>
        <v>33985</v>
      </c>
      <c r="C197" s="501"/>
      <c r="D197" s="501"/>
      <c r="E197" s="48" t="s">
        <v>4</v>
      </c>
      <c r="F197" s="49">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67">
        <f t="shared" ref="G197:T197" si="1024">G196*1936.27</f>
        <v>0</v>
      </c>
      <c r="H197" s="267">
        <f t="shared" si="1024"/>
        <v>0</v>
      </c>
      <c r="I197" s="267">
        <f t="shared" si="1024"/>
        <v>0</v>
      </c>
      <c r="J197" s="267">
        <f t="shared" si="1024"/>
        <v>0</v>
      </c>
      <c r="K197" s="267">
        <f t="shared" si="1024"/>
        <v>0</v>
      </c>
      <c r="L197" s="266">
        <f t="shared" si="1024"/>
        <v>0</v>
      </c>
      <c r="M197" s="267">
        <f t="shared" si="1024"/>
        <v>0</v>
      </c>
      <c r="N197" s="182">
        <f t="shared" si="1024"/>
        <v>0</v>
      </c>
      <c r="O197" s="183">
        <f t="shared" si="1024"/>
        <v>0</v>
      </c>
      <c r="P197" s="184">
        <f t="shared" si="1024"/>
        <v>0</v>
      </c>
      <c r="Q197" s="184">
        <f t="shared" si="1024"/>
        <v>0</v>
      </c>
      <c r="R197" s="184">
        <f t="shared" si="1024"/>
        <v>0</v>
      </c>
      <c r="S197" s="184">
        <f t="shared" si="1024"/>
        <v>0</v>
      </c>
      <c r="T197" s="184">
        <f t="shared" si="1024"/>
        <v>0</v>
      </c>
      <c r="U197" s="184">
        <f t="shared" ref="U197:V197" si="1025">U196*1936.27</f>
        <v>0</v>
      </c>
      <c r="V197" s="184">
        <f t="shared" si="1025"/>
        <v>0</v>
      </c>
      <c r="W197" s="104"/>
    </row>
    <row r="198" spans="1:23" s="47" customFormat="1" ht="12.75" customHeight="1" x14ac:dyDescent="0.2">
      <c r="A198" s="104">
        <f>IF(Foglio2!$J$7=1,TRUNC(Base!V198,0),TRUNC(Base!U198,0))</f>
        <v>0</v>
      </c>
      <c r="B198" s="245">
        <f t="shared" si="937"/>
        <v>33986</v>
      </c>
      <c r="C198" s="501"/>
      <c r="D198" s="501"/>
      <c r="E198" s="53" t="s">
        <v>3</v>
      </c>
      <c r="F198" s="54">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48">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48">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48">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48">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48">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48">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49">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50">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51">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52">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52">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52">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52">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52">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52">
        <f t="shared" ref="U198" si="1026">(P198)/12*0.8</f>
        <v>0</v>
      </c>
      <c r="V198" s="252">
        <f t="shared" ref="V198" si="1027">(P198+R198)/12*0.8</f>
        <v>0</v>
      </c>
      <c r="W198" s="253" t="str">
        <f t="shared" ref="W198" si="1028">"Fascia Da "&amp;F198&amp;" a "&amp;F199&amp;" Decorrenza "&amp;DAY(C198)&amp;"/"&amp;MONTH(C198)&amp;"/"&amp;YEAR(C198)</f>
        <v>Fascia Da 0 a 0 Decorrenza 0/1/1900</v>
      </c>
    </row>
    <row r="199" spans="1:23" s="47" customFormat="1" ht="7.5" customHeight="1" x14ac:dyDescent="0.2">
      <c r="A199" s="104"/>
      <c r="B199" s="245">
        <f t="shared" si="937"/>
        <v>33987</v>
      </c>
      <c r="C199" s="501"/>
      <c r="D199" s="501"/>
      <c r="E199" s="48" t="s">
        <v>4</v>
      </c>
      <c r="F199" s="49">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67">
        <f t="shared" ref="G199:T199" si="1029">G198*1936.27</f>
        <v>0</v>
      </c>
      <c r="H199" s="267">
        <f t="shared" si="1029"/>
        <v>0</v>
      </c>
      <c r="I199" s="267">
        <f t="shared" si="1029"/>
        <v>0</v>
      </c>
      <c r="J199" s="267">
        <f t="shared" si="1029"/>
        <v>0</v>
      </c>
      <c r="K199" s="267">
        <f t="shared" si="1029"/>
        <v>0</v>
      </c>
      <c r="L199" s="266">
        <f t="shared" si="1029"/>
        <v>0</v>
      </c>
      <c r="M199" s="267">
        <f t="shared" si="1029"/>
        <v>0</v>
      </c>
      <c r="N199" s="182">
        <f t="shared" si="1029"/>
        <v>0</v>
      </c>
      <c r="O199" s="183">
        <f t="shared" si="1029"/>
        <v>0</v>
      </c>
      <c r="P199" s="184">
        <f t="shared" si="1029"/>
        <v>0</v>
      </c>
      <c r="Q199" s="184">
        <f t="shared" si="1029"/>
        <v>0</v>
      </c>
      <c r="R199" s="184">
        <f t="shared" si="1029"/>
        <v>0</v>
      </c>
      <c r="S199" s="184">
        <f t="shared" si="1029"/>
        <v>0</v>
      </c>
      <c r="T199" s="184">
        <f t="shared" si="1029"/>
        <v>0</v>
      </c>
      <c r="U199" s="184">
        <f t="shared" ref="U199:V199" si="1030">U198*1936.27</f>
        <v>0</v>
      </c>
      <c r="V199" s="184">
        <f t="shared" si="1030"/>
        <v>0</v>
      </c>
      <c r="W199" s="104"/>
    </row>
    <row r="200" spans="1:23" s="47" customFormat="1" ht="12.75" customHeight="1" x14ac:dyDescent="0.2">
      <c r="A200" s="104">
        <f>IF(Foglio2!$J$7=1,TRUNC(Base!V200,0),TRUNC(Base!U200,0))</f>
        <v>0</v>
      </c>
      <c r="B200" s="245">
        <f t="shared" si="937"/>
        <v>33988</v>
      </c>
      <c r="C200" s="501"/>
      <c r="D200" s="501"/>
      <c r="E200" s="53" t="s">
        <v>3</v>
      </c>
      <c r="F200" s="54">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48">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48">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48">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48">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48">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48">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49">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50">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51">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52">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52">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52">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52">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52">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52">
        <f t="shared" ref="U200" si="1031">(P200)/12*0.8</f>
        <v>0</v>
      </c>
      <c r="V200" s="252">
        <f t="shared" ref="V200" si="1032">(P200+R200)/12*0.8</f>
        <v>0</v>
      </c>
      <c r="W200" s="253" t="str">
        <f t="shared" ref="W200" si="1033">"Fascia Da "&amp;F200&amp;" a "&amp;F201&amp;" Decorrenza "&amp;DAY(C200)&amp;"/"&amp;MONTH(C200)&amp;"/"&amp;YEAR(C200)</f>
        <v>Fascia Da 0 a 0 Decorrenza 0/1/1900</v>
      </c>
    </row>
    <row r="201" spans="1:23" s="47" customFormat="1" ht="8.25" customHeight="1" x14ac:dyDescent="0.2">
      <c r="A201" s="104"/>
      <c r="B201" s="245">
        <f t="shared" si="937"/>
        <v>33989</v>
      </c>
      <c r="C201" s="501"/>
      <c r="D201" s="501"/>
      <c r="E201" s="48" t="s">
        <v>4</v>
      </c>
      <c r="F201" s="49">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67">
        <f t="shared" ref="G201:T201" si="1034">G200*1936.27</f>
        <v>0</v>
      </c>
      <c r="H201" s="267">
        <f t="shared" si="1034"/>
        <v>0</v>
      </c>
      <c r="I201" s="267">
        <f t="shared" si="1034"/>
        <v>0</v>
      </c>
      <c r="J201" s="267">
        <f t="shared" si="1034"/>
        <v>0</v>
      </c>
      <c r="K201" s="267">
        <f t="shared" si="1034"/>
        <v>0</v>
      </c>
      <c r="L201" s="266">
        <f t="shared" si="1034"/>
        <v>0</v>
      </c>
      <c r="M201" s="267">
        <f t="shared" si="1034"/>
        <v>0</v>
      </c>
      <c r="N201" s="182">
        <f t="shared" si="1034"/>
        <v>0</v>
      </c>
      <c r="O201" s="183">
        <f t="shared" si="1034"/>
        <v>0</v>
      </c>
      <c r="P201" s="184">
        <f t="shared" si="1034"/>
        <v>0</v>
      </c>
      <c r="Q201" s="184">
        <f t="shared" si="1034"/>
        <v>0</v>
      </c>
      <c r="R201" s="184">
        <f t="shared" si="1034"/>
        <v>0</v>
      </c>
      <c r="S201" s="184">
        <f t="shared" si="1034"/>
        <v>0</v>
      </c>
      <c r="T201" s="184">
        <f t="shared" si="1034"/>
        <v>0</v>
      </c>
      <c r="U201" s="184">
        <f t="shared" ref="U201:V201" si="1035">U200*1936.27</f>
        <v>0</v>
      </c>
      <c r="V201" s="184">
        <f t="shared" si="1035"/>
        <v>0</v>
      </c>
      <c r="W201" s="104"/>
    </row>
    <row r="202" spans="1:23" s="47" customFormat="1" ht="12.75" customHeight="1" x14ac:dyDescent="0.2">
      <c r="A202" s="104">
        <f>IF(Foglio2!$J$7=1,TRUNC(Base!V202,0),TRUNC(Base!U202,0))</f>
        <v>0</v>
      </c>
      <c r="B202" s="245">
        <f t="shared" si="937"/>
        <v>33990</v>
      </c>
      <c r="C202" s="501"/>
      <c r="D202" s="501"/>
      <c r="E202" s="53" t="s">
        <v>3</v>
      </c>
      <c r="F202" s="54">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48">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48">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48">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48">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48">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48">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49">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50">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51">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52">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52">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52">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52">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52">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52">
        <f t="shared" ref="U202" si="1036">(P202)/12*0.8</f>
        <v>0</v>
      </c>
      <c r="V202" s="252">
        <f t="shared" ref="V202" si="1037">(P202+R202)/12*0.8</f>
        <v>0</v>
      </c>
      <c r="W202" s="253" t="str">
        <f t="shared" ref="W202" si="1038">"Fascia Da "&amp;F202&amp;" a "&amp;F203&amp;" Decorrenza "&amp;DAY(C202)&amp;"/"&amp;MONTH(C202)&amp;"/"&amp;YEAR(C202)</f>
        <v>Fascia Da 0 a 0 Decorrenza 0/1/1900</v>
      </c>
    </row>
    <row r="203" spans="1:23" s="47" customFormat="1" ht="7.5" customHeight="1" x14ac:dyDescent="0.2">
      <c r="A203" s="104"/>
      <c r="B203" s="245">
        <f t="shared" si="937"/>
        <v>33991</v>
      </c>
      <c r="C203" s="501"/>
      <c r="D203" s="501"/>
      <c r="E203" s="48" t="s">
        <v>4</v>
      </c>
      <c r="F203" s="49">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67">
        <f t="shared" ref="G203:T203" si="1039">G202*1936.27</f>
        <v>0</v>
      </c>
      <c r="H203" s="267">
        <f t="shared" si="1039"/>
        <v>0</v>
      </c>
      <c r="I203" s="267">
        <f t="shared" si="1039"/>
        <v>0</v>
      </c>
      <c r="J203" s="267">
        <f t="shared" si="1039"/>
        <v>0</v>
      </c>
      <c r="K203" s="267">
        <f t="shared" si="1039"/>
        <v>0</v>
      </c>
      <c r="L203" s="266">
        <f t="shared" si="1039"/>
        <v>0</v>
      </c>
      <c r="M203" s="267">
        <f t="shared" si="1039"/>
        <v>0</v>
      </c>
      <c r="N203" s="182">
        <f t="shared" si="1039"/>
        <v>0</v>
      </c>
      <c r="O203" s="183">
        <f t="shared" si="1039"/>
        <v>0</v>
      </c>
      <c r="P203" s="184">
        <f t="shared" si="1039"/>
        <v>0</v>
      </c>
      <c r="Q203" s="184">
        <f t="shared" si="1039"/>
        <v>0</v>
      </c>
      <c r="R203" s="184">
        <f t="shared" si="1039"/>
        <v>0</v>
      </c>
      <c r="S203" s="184">
        <f t="shared" si="1039"/>
        <v>0</v>
      </c>
      <c r="T203" s="184">
        <f t="shared" si="1039"/>
        <v>0</v>
      </c>
      <c r="U203" s="184">
        <f t="shared" ref="U203:V203" si="1040">U202*1936.27</f>
        <v>0</v>
      </c>
      <c r="V203" s="184">
        <f t="shared" si="1040"/>
        <v>0</v>
      </c>
      <c r="W203" s="104"/>
    </row>
    <row r="204" spans="1:23" s="47" customFormat="1" ht="12.75" customHeight="1" x14ac:dyDescent="0.2">
      <c r="A204" s="104">
        <f>IF(Foglio2!$J$7=1,TRUNC(Base!V204,0),TRUNC(Base!U204,0))</f>
        <v>0</v>
      </c>
      <c r="B204" s="245">
        <f t="shared" si="937"/>
        <v>33992</v>
      </c>
      <c r="C204" s="501"/>
      <c r="D204" s="501"/>
      <c r="E204" s="53" t="s">
        <v>3</v>
      </c>
      <c r="F204" s="54">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48">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48">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48">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48">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48">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48">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49">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50">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51">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52">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52">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52">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52">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52">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52">
        <f t="shared" ref="U204" si="1041">(P204)/12*0.8</f>
        <v>0</v>
      </c>
      <c r="V204" s="252">
        <f t="shared" ref="V204" si="1042">(P204+R204)/12*0.8</f>
        <v>0</v>
      </c>
      <c r="W204" s="253" t="str">
        <f t="shared" ref="W204" si="1043">"Fascia Da "&amp;F204&amp;" a "&amp;F205&amp;" Decorrenza "&amp;DAY(C204)&amp;"/"&amp;MONTH(C204)&amp;"/"&amp;YEAR(C204)</f>
        <v>Fascia Da 0 a 0 Decorrenza 0/1/1900</v>
      </c>
    </row>
    <row r="205" spans="1:23" s="47" customFormat="1" ht="6.75" customHeight="1" x14ac:dyDescent="0.2">
      <c r="A205" s="104"/>
      <c r="B205" s="245">
        <f t="shared" si="937"/>
        <v>33993</v>
      </c>
      <c r="C205" s="501"/>
      <c r="D205" s="501"/>
      <c r="E205" s="48" t="s">
        <v>4</v>
      </c>
      <c r="F205" s="49">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67">
        <f t="shared" ref="G205:T205" si="1044">G204*1936.27</f>
        <v>0</v>
      </c>
      <c r="H205" s="267">
        <f t="shared" si="1044"/>
        <v>0</v>
      </c>
      <c r="I205" s="267">
        <f t="shared" si="1044"/>
        <v>0</v>
      </c>
      <c r="J205" s="267">
        <f t="shared" si="1044"/>
        <v>0</v>
      </c>
      <c r="K205" s="267">
        <f t="shared" si="1044"/>
        <v>0</v>
      </c>
      <c r="L205" s="266">
        <f t="shared" si="1044"/>
        <v>0</v>
      </c>
      <c r="M205" s="267">
        <f t="shared" si="1044"/>
        <v>0</v>
      </c>
      <c r="N205" s="182">
        <f t="shared" si="1044"/>
        <v>0</v>
      </c>
      <c r="O205" s="183">
        <f t="shared" si="1044"/>
        <v>0</v>
      </c>
      <c r="P205" s="184">
        <f t="shared" si="1044"/>
        <v>0</v>
      </c>
      <c r="Q205" s="184">
        <f t="shared" si="1044"/>
        <v>0</v>
      </c>
      <c r="R205" s="184">
        <f t="shared" si="1044"/>
        <v>0</v>
      </c>
      <c r="S205" s="184">
        <f t="shared" si="1044"/>
        <v>0</v>
      </c>
      <c r="T205" s="184">
        <f t="shared" si="1044"/>
        <v>0</v>
      </c>
      <c r="U205" s="184">
        <f t="shared" ref="U205:V205" si="1045">U204*1936.27</f>
        <v>0</v>
      </c>
      <c r="V205" s="184">
        <f t="shared" si="1045"/>
        <v>0</v>
      </c>
      <c r="W205" s="104"/>
    </row>
    <row r="206" spans="1:23" s="47" customFormat="1" ht="12.75" customHeight="1" x14ac:dyDescent="0.2">
      <c r="A206" s="104">
        <f>IF(Foglio2!$J$7=1,TRUNC(Base!V206,0),TRUNC(Base!U206,0))</f>
        <v>0</v>
      </c>
      <c r="B206" s="245">
        <f t="shared" si="937"/>
        <v>33994</v>
      </c>
      <c r="C206" s="501"/>
      <c r="D206" s="501"/>
      <c r="E206" s="53" t="s">
        <v>3</v>
      </c>
      <c r="F206" s="54">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48">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48">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48">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48">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48">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48">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49">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50">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51">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52">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52">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52">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52">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52">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52">
        <f t="shared" ref="U206" si="1046">(P206)/12*0.8</f>
        <v>0</v>
      </c>
      <c r="V206" s="252">
        <f t="shared" ref="V206" si="1047">(P206+R206)/12*0.8</f>
        <v>0</v>
      </c>
      <c r="W206" s="253" t="str">
        <f t="shared" ref="W206" si="1048">"Fascia Da "&amp;F206&amp;" a "&amp;F207&amp;" Decorrenza "&amp;DAY(C206)&amp;"/"&amp;MONTH(C206)&amp;"/"&amp;YEAR(C206)</f>
        <v>Fascia Da 0 a 0 Decorrenza 0/1/1900</v>
      </c>
    </row>
    <row r="207" spans="1:23" s="47" customFormat="1" ht="8.25" customHeight="1" x14ac:dyDescent="0.2">
      <c r="A207" s="104"/>
      <c r="B207" s="245">
        <f t="shared" si="937"/>
        <v>33995</v>
      </c>
      <c r="C207" s="501"/>
      <c r="D207" s="501"/>
      <c r="E207" s="48" t="s">
        <v>4</v>
      </c>
      <c r="F207" s="49">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67">
        <f t="shared" ref="G207:T207" si="1049">G206*1936.27</f>
        <v>0</v>
      </c>
      <c r="H207" s="267">
        <f t="shared" si="1049"/>
        <v>0</v>
      </c>
      <c r="I207" s="267">
        <f t="shared" si="1049"/>
        <v>0</v>
      </c>
      <c r="J207" s="267">
        <f t="shared" si="1049"/>
        <v>0</v>
      </c>
      <c r="K207" s="267">
        <f t="shared" si="1049"/>
        <v>0</v>
      </c>
      <c r="L207" s="266">
        <f t="shared" si="1049"/>
        <v>0</v>
      </c>
      <c r="M207" s="267">
        <f t="shared" si="1049"/>
        <v>0</v>
      </c>
      <c r="N207" s="182">
        <f t="shared" si="1049"/>
        <v>0</v>
      </c>
      <c r="O207" s="183">
        <f t="shared" si="1049"/>
        <v>0</v>
      </c>
      <c r="P207" s="184">
        <f t="shared" si="1049"/>
        <v>0</v>
      </c>
      <c r="Q207" s="184">
        <f t="shared" si="1049"/>
        <v>0</v>
      </c>
      <c r="R207" s="184">
        <f t="shared" si="1049"/>
        <v>0</v>
      </c>
      <c r="S207" s="184">
        <f t="shared" si="1049"/>
        <v>0</v>
      </c>
      <c r="T207" s="184">
        <f t="shared" si="1049"/>
        <v>0</v>
      </c>
      <c r="U207" s="184">
        <f t="shared" ref="U207:V207" si="1050">U206*1936.27</f>
        <v>0</v>
      </c>
      <c r="V207" s="184">
        <f t="shared" si="1050"/>
        <v>0</v>
      </c>
      <c r="W207" s="104"/>
    </row>
    <row r="208" spans="1:23" s="47" customFormat="1" ht="12.75" customHeight="1" x14ac:dyDescent="0.2">
      <c r="A208" s="104">
        <f>IF(Foglio2!$J$7=1,TRUNC(Base!V208,0),TRUNC(Base!U208,0))</f>
        <v>0</v>
      </c>
      <c r="B208" s="245">
        <f t="shared" si="937"/>
        <v>33996</v>
      </c>
      <c r="C208" s="501"/>
      <c r="D208" s="501"/>
      <c r="E208" s="53" t="s">
        <v>3</v>
      </c>
      <c r="F208" s="54">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48">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48">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48">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48">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48">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48">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49">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50">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51">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52">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52">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52">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52">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52">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52">
        <f t="shared" ref="U208" si="1051">(P208)/12*0.8</f>
        <v>0</v>
      </c>
      <c r="V208" s="252">
        <f t="shared" ref="V208" si="1052">(P208+R208)/12*0.8</f>
        <v>0</v>
      </c>
      <c r="W208" s="253" t="str">
        <f t="shared" ref="W208" si="1053">"Fascia Da "&amp;F208&amp;" a "&amp;F209&amp;" Decorrenza "&amp;DAY(C208)&amp;"/"&amp;MONTH(C208)&amp;"/"&amp;YEAR(C208)</f>
        <v>Fascia Da 0 a 0 Decorrenza 0/1/1900</v>
      </c>
    </row>
    <row r="209" spans="1:23" s="47" customFormat="1" ht="7.5" customHeight="1" x14ac:dyDescent="0.2">
      <c r="A209" s="104"/>
      <c r="B209" s="245">
        <f t="shared" si="937"/>
        <v>33997</v>
      </c>
      <c r="C209" s="501"/>
      <c r="D209" s="501"/>
      <c r="E209" s="48" t="s">
        <v>4</v>
      </c>
      <c r="F209" s="49">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67">
        <f t="shared" ref="G209:T209" si="1054">G208*1936.27</f>
        <v>0</v>
      </c>
      <c r="H209" s="267">
        <f t="shared" si="1054"/>
        <v>0</v>
      </c>
      <c r="I209" s="267">
        <f t="shared" si="1054"/>
        <v>0</v>
      </c>
      <c r="J209" s="267">
        <f t="shared" si="1054"/>
        <v>0</v>
      </c>
      <c r="K209" s="267">
        <f t="shared" si="1054"/>
        <v>0</v>
      </c>
      <c r="L209" s="266">
        <f t="shared" si="1054"/>
        <v>0</v>
      </c>
      <c r="M209" s="267">
        <f t="shared" si="1054"/>
        <v>0</v>
      </c>
      <c r="N209" s="182">
        <f t="shared" si="1054"/>
        <v>0</v>
      </c>
      <c r="O209" s="183">
        <f t="shared" si="1054"/>
        <v>0</v>
      </c>
      <c r="P209" s="184">
        <f t="shared" si="1054"/>
        <v>0</v>
      </c>
      <c r="Q209" s="184">
        <f t="shared" si="1054"/>
        <v>0</v>
      </c>
      <c r="R209" s="184">
        <f t="shared" si="1054"/>
        <v>0</v>
      </c>
      <c r="S209" s="184">
        <f t="shared" si="1054"/>
        <v>0</v>
      </c>
      <c r="T209" s="184">
        <f t="shared" si="1054"/>
        <v>0</v>
      </c>
      <c r="U209" s="184">
        <f t="shared" ref="U209:V209" si="1055">U208*1936.27</f>
        <v>0</v>
      </c>
      <c r="V209" s="184">
        <f t="shared" si="1055"/>
        <v>0</v>
      </c>
      <c r="W209" s="104"/>
    </row>
    <row r="210" spans="1:23" s="47" customFormat="1" ht="12.75" customHeight="1" x14ac:dyDescent="0.2">
      <c r="A210" s="104">
        <f>IF(Foglio2!$J$7=1,TRUNC(Base!V210,0),TRUNC(Base!U210,0))</f>
        <v>0</v>
      </c>
      <c r="B210" s="245">
        <f t="shared" si="937"/>
        <v>33998</v>
      </c>
      <c r="C210" s="501"/>
      <c r="D210" s="501"/>
      <c r="E210" s="53" t="s">
        <v>3</v>
      </c>
      <c r="F210" s="54">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48">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48">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48">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48">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48">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48">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49">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50">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51">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52">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52">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52">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52">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52">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52">
        <f t="shared" ref="U210" si="1056">(P210)/12*0.8</f>
        <v>0</v>
      </c>
      <c r="V210" s="252">
        <f t="shared" ref="V210" si="1057">(P210+R210)/12*0.8</f>
        <v>0</v>
      </c>
      <c r="W210" s="253" t="str">
        <f t="shared" ref="W210" si="1058">"Fascia Da "&amp;F210&amp;" a "&amp;F211&amp;" Decorrenza "&amp;DAY(C210)&amp;"/"&amp;MONTH(C210)&amp;"/"&amp;YEAR(C210)</f>
        <v>Fascia Da 0 a 0 Decorrenza 0/1/1900</v>
      </c>
    </row>
    <row r="211" spans="1:23" s="47" customFormat="1" ht="8.25" customHeight="1" x14ac:dyDescent="0.2">
      <c r="A211" s="104"/>
      <c r="B211" s="245">
        <f t="shared" si="937"/>
        <v>33999</v>
      </c>
      <c r="C211" s="501"/>
      <c r="D211" s="501"/>
      <c r="E211" s="48" t="s">
        <v>4</v>
      </c>
      <c r="F211" s="49">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67">
        <f t="shared" ref="G211:T211" si="1059">G210*1936.27</f>
        <v>0</v>
      </c>
      <c r="H211" s="267">
        <f t="shared" si="1059"/>
        <v>0</v>
      </c>
      <c r="I211" s="267">
        <f t="shared" si="1059"/>
        <v>0</v>
      </c>
      <c r="J211" s="267">
        <f t="shared" si="1059"/>
        <v>0</v>
      </c>
      <c r="K211" s="267">
        <f t="shared" si="1059"/>
        <v>0</v>
      </c>
      <c r="L211" s="266">
        <f t="shared" si="1059"/>
        <v>0</v>
      </c>
      <c r="M211" s="267">
        <f t="shared" si="1059"/>
        <v>0</v>
      </c>
      <c r="N211" s="182">
        <f t="shared" si="1059"/>
        <v>0</v>
      </c>
      <c r="O211" s="183">
        <f t="shared" si="1059"/>
        <v>0</v>
      </c>
      <c r="P211" s="184">
        <f t="shared" si="1059"/>
        <v>0</v>
      </c>
      <c r="Q211" s="184">
        <f t="shared" si="1059"/>
        <v>0</v>
      </c>
      <c r="R211" s="184">
        <f t="shared" si="1059"/>
        <v>0</v>
      </c>
      <c r="S211" s="184">
        <f t="shared" si="1059"/>
        <v>0</v>
      </c>
      <c r="T211" s="184">
        <f t="shared" si="1059"/>
        <v>0</v>
      </c>
      <c r="U211" s="184">
        <f t="shared" ref="U211:V211" si="1060">U210*1936.27</f>
        <v>0</v>
      </c>
      <c r="V211" s="184">
        <f t="shared" si="1060"/>
        <v>0</v>
      </c>
      <c r="W211" s="104"/>
    </row>
    <row r="212" spans="1:23" s="47" customFormat="1" ht="12.75" customHeight="1" x14ac:dyDescent="0.2">
      <c r="A212" s="104">
        <f>IF(Foglio2!$J$7=1,TRUNC(Base!V212,0),TRUNC(Base!U212,0))</f>
        <v>0</v>
      </c>
      <c r="B212" s="245">
        <f t="shared" si="937"/>
        <v>34000</v>
      </c>
      <c r="C212" s="501"/>
      <c r="D212" s="501"/>
      <c r="E212" s="53" t="s">
        <v>3</v>
      </c>
      <c r="F212" s="54">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48">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48">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48">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48">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48">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48">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49">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50">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51">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52">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52">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52">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52">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52">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52">
        <f t="shared" ref="U212" si="1061">(P212)/12*0.8</f>
        <v>0</v>
      </c>
      <c r="V212" s="252">
        <f t="shared" ref="V212" si="1062">(P212+R212)/12*0.8</f>
        <v>0</v>
      </c>
      <c r="W212" s="253" t="str">
        <f t="shared" ref="W212" si="1063">"Fascia Da "&amp;F212&amp;" a "&amp;F213&amp;" Decorrenza "&amp;DAY(C212)&amp;"/"&amp;MONTH(C212)&amp;"/"&amp;YEAR(C212)</f>
        <v>Fascia Da 0 a 0 Decorrenza 0/1/1900</v>
      </c>
    </row>
    <row r="213" spans="1:23" s="47" customFormat="1" ht="9" customHeight="1" x14ac:dyDescent="0.2">
      <c r="A213" s="104"/>
      <c r="B213" s="245">
        <f t="shared" si="937"/>
        <v>34001</v>
      </c>
      <c r="C213" s="501"/>
      <c r="D213" s="501"/>
      <c r="E213" s="48" t="s">
        <v>4</v>
      </c>
      <c r="F213" s="49">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67">
        <f t="shared" ref="G213:T213" si="1064">G212*1936.27</f>
        <v>0</v>
      </c>
      <c r="H213" s="267">
        <f t="shared" si="1064"/>
        <v>0</v>
      </c>
      <c r="I213" s="267">
        <f t="shared" si="1064"/>
        <v>0</v>
      </c>
      <c r="J213" s="267">
        <f t="shared" si="1064"/>
        <v>0</v>
      </c>
      <c r="K213" s="267">
        <f t="shared" si="1064"/>
        <v>0</v>
      </c>
      <c r="L213" s="266">
        <f t="shared" si="1064"/>
        <v>0</v>
      </c>
      <c r="M213" s="267">
        <f t="shared" si="1064"/>
        <v>0</v>
      </c>
      <c r="N213" s="182">
        <f t="shared" si="1064"/>
        <v>0</v>
      </c>
      <c r="O213" s="183">
        <f t="shared" si="1064"/>
        <v>0</v>
      </c>
      <c r="P213" s="184">
        <f t="shared" si="1064"/>
        <v>0</v>
      </c>
      <c r="Q213" s="184">
        <f t="shared" si="1064"/>
        <v>0</v>
      </c>
      <c r="R213" s="184">
        <f t="shared" si="1064"/>
        <v>0</v>
      </c>
      <c r="S213" s="184">
        <f t="shared" si="1064"/>
        <v>0</v>
      </c>
      <c r="T213" s="184">
        <f t="shared" si="1064"/>
        <v>0</v>
      </c>
      <c r="U213" s="184">
        <f t="shared" ref="U213:V213" si="1065">U212*1936.27</f>
        <v>0</v>
      </c>
      <c r="V213" s="184">
        <f t="shared" si="1065"/>
        <v>0</v>
      </c>
      <c r="W213" s="104"/>
    </row>
    <row r="214" spans="1:23" s="47" customFormat="1" ht="12.75" customHeight="1" x14ac:dyDescent="0.2">
      <c r="A214" s="104">
        <f>IF(Foglio2!$J$7=1,TRUNC(Base!V214,0),TRUNC(Base!U214,0))</f>
        <v>0</v>
      </c>
      <c r="B214" s="245">
        <f t="shared" si="937"/>
        <v>34002</v>
      </c>
      <c r="C214" s="501"/>
      <c r="D214" s="501"/>
      <c r="E214" s="53" t="s">
        <v>3</v>
      </c>
      <c r="F214" s="54">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48">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48">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48">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48">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48">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48">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49">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50">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51">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52">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52">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52">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52">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52">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52">
        <f t="shared" ref="U214" si="1066">(P214)/12*0.8</f>
        <v>0</v>
      </c>
      <c r="V214" s="252">
        <f t="shared" ref="V214" si="1067">(P214+R214)/12*0.8</f>
        <v>0</v>
      </c>
      <c r="W214" s="253" t="str">
        <f t="shared" ref="W214" si="1068">"Fascia Da "&amp;F214&amp;" a "&amp;F215&amp;" Decorrenza "&amp;DAY(C214)&amp;"/"&amp;MONTH(C214)&amp;"/"&amp;YEAR(C214)</f>
        <v>Fascia Da 0 a 0 Decorrenza 0/1/1900</v>
      </c>
    </row>
    <row r="215" spans="1:23" s="47" customFormat="1" ht="9" customHeight="1" x14ac:dyDescent="0.2">
      <c r="A215" s="104"/>
      <c r="B215" s="245">
        <f t="shared" si="937"/>
        <v>34003</v>
      </c>
      <c r="C215" s="501"/>
      <c r="D215" s="501"/>
      <c r="E215" s="48" t="s">
        <v>4</v>
      </c>
      <c r="F215" s="49">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67">
        <f t="shared" ref="G215:T215" si="1069">G214*1936.27</f>
        <v>0</v>
      </c>
      <c r="H215" s="267">
        <f t="shared" si="1069"/>
        <v>0</v>
      </c>
      <c r="I215" s="267">
        <f t="shared" si="1069"/>
        <v>0</v>
      </c>
      <c r="J215" s="267">
        <f t="shared" si="1069"/>
        <v>0</v>
      </c>
      <c r="K215" s="267">
        <f t="shared" si="1069"/>
        <v>0</v>
      </c>
      <c r="L215" s="266">
        <f t="shared" si="1069"/>
        <v>0</v>
      </c>
      <c r="M215" s="267">
        <f t="shared" si="1069"/>
        <v>0</v>
      </c>
      <c r="N215" s="182">
        <f t="shared" si="1069"/>
        <v>0</v>
      </c>
      <c r="O215" s="183">
        <f t="shared" si="1069"/>
        <v>0</v>
      </c>
      <c r="P215" s="184">
        <f t="shared" si="1069"/>
        <v>0</v>
      </c>
      <c r="Q215" s="184">
        <f t="shared" si="1069"/>
        <v>0</v>
      </c>
      <c r="R215" s="184">
        <f t="shared" si="1069"/>
        <v>0</v>
      </c>
      <c r="S215" s="184">
        <f t="shared" si="1069"/>
        <v>0</v>
      </c>
      <c r="T215" s="184">
        <f t="shared" si="1069"/>
        <v>0</v>
      </c>
      <c r="U215" s="184">
        <f t="shared" ref="U215:V215" si="1070">U214*1936.27</f>
        <v>0</v>
      </c>
      <c r="V215" s="184">
        <f t="shared" si="1070"/>
        <v>0</v>
      </c>
      <c r="W215" s="104"/>
    </row>
    <row r="216" spans="1:23" s="47" customFormat="1" ht="12.75" customHeight="1" x14ac:dyDescent="0.2">
      <c r="A216" s="104">
        <f>IF(Foglio2!$J$7=1,TRUNC(Base!V216,0),TRUNC(Base!U216,0))</f>
        <v>0</v>
      </c>
      <c r="B216" s="245">
        <f t="shared" si="937"/>
        <v>34004</v>
      </c>
      <c r="C216" s="501"/>
      <c r="D216" s="501"/>
      <c r="E216" s="53" t="s">
        <v>3</v>
      </c>
      <c r="F216" s="54">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48">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48">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48">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48">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48">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48">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49">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50">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51">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52">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52">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52">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52">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52">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52">
        <f t="shared" ref="U216" si="1071">(P216)/12*0.8</f>
        <v>0</v>
      </c>
      <c r="V216" s="252">
        <f t="shared" ref="V216" si="1072">(P216+R216)/12*0.8</f>
        <v>0</v>
      </c>
      <c r="W216" s="253" t="str">
        <f t="shared" ref="W216" si="1073">"Fascia Da "&amp;F216&amp;" a "&amp;F217&amp;" Decorrenza "&amp;DAY(C216)&amp;"/"&amp;MONTH(C216)&amp;"/"&amp;YEAR(C216)</f>
        <v>Fascia Da 0 a 0 Decorrenza 0/1/1900</v>
      </c>
    </row>
    <row r="217" spans="1:23" s="47" customFormat="1" ht="9" customHeight="1" x14ac:dyDescent="0.2">
      <c r="A217" s="104"/>
      <c r="B217" s="245">
        <f t="shared" si="937"/>
        <v>34005</v>
      </c>
      <c r="C217" s="501"/>
      <c r="D217" s="501"/>
      <c r="E217" s="48" t="s">
        <v>4</v>
      </c>
      <c r="F217" s="49">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67">
        <f t="shared" ref="G217:T217" si="1074">G216*1936.27</f>
        <v>0</v>
      </c>
      <c r="H217" s="267">
        <f t="shared" si="1074"/>
        <v>0</v>
      </c>
      <c r="I217" s="267">
        <f t="shared" si="1074"/>
        <v>0</v>
      </c>
      <c r="J217" s="267">
        <f t="shared" si="1074"/>
        <v>0</v>
      </c>
      <c r="K217" s="267">
        <f t="shared" si="1074"/>
        <v>0</v>
      </c>
      <c r="L217" s="266">
        <f t="shared" si="1074"/>
        <v>0</v>
      </c>
      <c r="M217" s="267">
        <f t="shared" si="1074"/>
        <v>0</v>
      </c>
      <c r="N217" s="182">
        <f t="shared" si="1074"/>
        <v>0</v>
      </c>
      <c r="O217" s="183">
        <f t="shared" si="1074"/>
        <v>0</v>
      </c>
      <c r="P217" s="184">
        <f t="shared" si="1074"/>
        <v>0</v>
      </c>
      <c r="Q217" s="184">
        <f t="shared" si="1074"/>
        <v>0</v>
      </c>
      <c r="R217" s="184">
        <f t="shared" si="1074"/>
        <v>0</v>
      </c>
      <c r="S217" s="184">
        <f t="shared" si="1074"/>
        <v>0</v>
      </c>
      <c r="T217" s="184">
        <f t="shared" si="1074"/>
        <v>0</v>
      </c>
      <c r="U217" s="184">
        <f t="shared" ref="U217:V217" si="1075">U216*1936.27</f>
        <v>0</v>
      </c>
      <c r="V217" s="184">
        <f t="shared" si="1075"/>
        <v>0</v>
      </c>
      <c r="W217" s="104"/>
    </row>
    <row r="218" spans="1:23" s="47" customFormat="1" ht="12.75" customHeight="1" x14ac:dyDescent="0.2">
      <c r="A218" s="104">
        <f>IF(Foglio2!$J$7=1,TRUNC(Base!V218,0),TRUNC(Base!U218,0))</f>
        <v>0</v>
      </c>
      <c r="B218" s="245">
        <f t="shared" si="937"/>
        <v>34006</v>
      </c>
      <c r="C218" s="501"/>
      <c r="D218" s="501"/>
      <c r="E218" s="53" t="s">
        <v>3</v>
      </c>
      <c r="F218" s="54">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48">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48">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48">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48">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48">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48">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49">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50">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51">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52">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52">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52">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52">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52">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52">
        <f t="shared" ref="U218" si="1076">(P218)/12*0.8</f>
        <v>0</v>
      </c>
      <c r="V218" s="252">
        <f t="shared" ref="V218" si="1077">(P218+R218)/12*0.8</f>
        <v>0</v>
      </c>
      <c r="W218" s="253" t="str">
        <f t="shared" ref="W218" si="1078">"Fascia Da "&amp;F218&amp;" a "&amp;F219&amp;" Decorrenza "&amp;DAY(C218)&amp;"/"&amp;MONTH(C218)&amp;"/"&amp;YEAR(C218)</f>
        <v>Fascia Da 0 a 0 Decorrenza 0/1/1900</v>
      </c>
    </row>
    <row r="219" spans="1:23" s="47" customFormat="1" ht="9" customHeight="1" x14ac:dyDescent="0.2">
      <c r="A219" s="104"/>
      <c r="B219" s="245">
        <f t="shared" si="937"/>
        <v>34007</v>
      </c>
      <c r="C219" s="501"/>
      <c r="D219" s="501"/>
      <c r="E219" s="48" t="s">
        <v>4</v>
      </c>
      <c r="F219" s="49">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67">
        <f t="shared" ref="G219:T219" si="1079">G218*1936.27</f>
        <v>0</v>
      </c>
      <c r="H219" s="267">
        <f t="shared" si="1079"/>
        <v>0</v>
      </c>
      <c r="I219" s="267">
        <f t="shared" si="1079"/>
        <v>0</v>
      </c>
      <c r="J219" s="267">
        <f t="shared" si="1079"/>
        <v>0</v>
      </c>
      <c r="K219" s="267">
        <f t="shared" si="1079"/>
        <v>0</v>
      </c>
      <c r="L219" s="266">
        <f t="shared" si="1079"/>
        <v>0</v>
      </c>
      <c r="M219" s="267">
        <f t="shared" si="1079"/>
        <v>0</v>
      </c>
      <c r="N219" s="182">
        <f t="shared" si="1079"/>
        <v>0</v>
      </c>
      <c r="O219" s="183">
        <f t="shared" si="1079"/>
        <v>0</v>
      </c>
      <c r="P219" s="184">
        <f t="shared" si="1079"/>
        <v>0</v>
      </c>
      <c r="Q219" s="184">
        <f t="shared" si="1079"/>
        <v>0</v>
      </c>
      <c r="R219" s="184">
        <f t="shared" si="1079"/>
        <v>0</v>
      </c>
      <c r="S219" s="184">
        <f t="shared" si="1079"/>
        <v>0</v>
      </c>
      <c r="T219" s="184">
        <f t="shared" si="1079"/>
        <v>0</v>
      </c>
      <c r="U219" s="184">
        <f t="shared" ref="U219:V219" si="1080">U218*1936.27</f>
        <v>0</v>
      </c>
      <c r="V219" s="184">
        <f t="shared" si="1080"/>
        <v>0</v>
      </c>
      <c r="W219" s="104"/>
    </row>
    <row r="220" spans="1:23" s="47" customFormat="1" ht="12.75" customHeight="1" x14ac:dyDescent="0.2">
      <c r="A220" s="104">
        <f>IF(Foglio2!$J$7=1,TRUNC(Base!V220,0),TRUNC(Base!U220,0))</f>
        <v>0</v>
      </c>
      <c r="B220" s="245">
        <f t="shared" si="937"/>
        <v>34008</v>
      </c>
      <c r="C220" s="501"/>
      <c r="D220" s="501"/>
      <c r="E220" s="53" t="s">
        <v>3</v>
      </c>
      <c r="F220" s="54">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48">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48">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48">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48">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48">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48">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49">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50">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51">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52">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52">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52">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52">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52">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52">
        <f t="shared" ref="U220" si="1081">(P220)/12*0.8</f>
        <v>0</v>
      </c>
      <c r="V220" s="252">
        <f t="shared" ref="V220" si="1082">(P220+R220)/12*0.8</f>
        <v>0</v>
      </c>
      <c r="W220" s="253" t="str">
        <f t="shared" ref="W220" si="1083">"Fascia Da "&amp;F220&amp;" a "&amp;F221&amp;" Decorrenza "&amp;DAY(C220)&amp;"/"&amp;MONTH(C220)&amp;"/"&amp;YEAR(C220)</f>
        <v>Fascia Da 0 a 0 Decorrenza 0/1/1900</v>
      </c>
    </row>
    <row r="221" spans="1:23" s="47" customFormat="1" ht="9" customHeight="1" x14ac:dyDescent="0.2">
      <c r="A221" s="104"/>
      <c r="B221" s="245">
        <f t="shared" si="937"/>
        <v>34009</v>
      </c>
      <c r="C221" s="501"/>
      <c r="D221" s="501"/>
      <c r="E221" s="48" t="s">
        <v>4</v>
      </c>
      <c r="F221" s="49">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67">
        <f t="shared" ref="G221:T221" si="1084">G220*1936.27</f>
        <v>0</v>
      </c>
      <c r="H221" s="267">
        <f t="shared" si="1084"/>
        <v>0</v>
      </c>
      <c r="I221" s="267">
        <f t="shared" si="1084"/>
        <v>0</v>
      </c>
      <c r="J221" s="267">
        <f t="shared" si="1084"/>
        <v>0</v>
      </c>
      <c r="K221" s="267">
        <f t="shared" si="1084"/>
        <v>0</v>
      </c>
      <c r="L221" s="266">
        <f t="shared" si="1084"/>
        <v>0</v>
      </c>
      <c r="M221" s="267">
        <f t="shared" si="1084"/>
        <v>0</v>
      </c>
      <c r="N221" s="182">
        <f t="shared" si="1084"/>
        <v>0</v>
      </c>
      <c r="O221" s="183">
        <f t="shared" si="1084"/>
        <v>0</v>
      </c>
      <c r="P221" s="184">
        <f t="shared" si="1084"/>
        <v>0</v>
      </c>
      <c r="Q221" s="184">
        <f t="shared" si="1084"/>
        <v>0</v>
      </c>
      <c r="R221" s="184">
        <f t="shared" si="1084"/>
        <v>0</v>
      </c>
      <c r="S221" s="184">
        <f t="shared" si="1084"/>
        <v>0</v>
      </c>
      <c r="T221" s="184">
        <f t="shared" si="1084"/>
        <v>0</v>
      </c>
      <c r="U221" s="184">
        <f t="shared" ref="U221:V221" si="1085">U220*1936.27</f>
        <v>0</v>
      </c>
      <c r="V221" s="184">
        <f t="shared" si="1085"/>
        <v>0</v>
      </c>
      <c r="W221" s="104"/>
    </row>
    <row r="222" spans="1:23" s="47" customFormat="1" ht="9" customHeight="1" x14ac:dyDescent="0.2">
      <c r="A222" s="104">
        <f>IF(Foglio2!$J$7=1,TRUNC(Base!V222,0),TRUNC(Base!U222,0))</f>
        <v>0</v>
      </c>
      <c r="B222" s="245">
        <f t="shared" si="937"/>
        <v>34010</v>
      </c>
      <c r="C222" s="501"/>
      <c r="D222" s="501"/>
      <c r="E222" s="103" t="s">
        <v>3</v>
      </c>
      <c r="F222" s="79">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48">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48">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48">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48">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48">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48">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49">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50">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51">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52">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52">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52">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52">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52">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52">
        <f t="shared" ref="U222" si="1086">(P222)/12*0.8</f>
        <v>0</v>
      </c>
      <c r="V222" s="252">
        <f t="shared" ref="V222" si="1087">(P222+R222)/12*0.8</f>
        <v>0</v>
      </c>
      <c r="W222" s="253" t="str">
        <f t="shared" ref="W222" si="1088">"Fascia Da "&amp;F222&amp;" a "&amp;F223&amp;" Decorrenza "&amp;DAY(C222)&amp;"/"&amp;MONTH(C222)&amp;"/"&amp;YEAR(C222)</f>
        <v>Fascia Da 0 a 0 Decorrenza 0/1/1900</v>
      </c>
    </row>
    <row r="223" spans="1:23" s="47" customFormat="1" ht="9" customHeight="1" x14ac:dyDescent="0.2">
      <c r="A223" s="104"/>
      <c r="B223" s="245">
        <f t="shared" ref="B223:B286" si="1089">B222+1</f>
        <v>34011</v>
      </c>
      <c r="C223" s="501"/>
      <c r="D223" s="501"/>
      <c r="E223" s="103" t="s">
        <v>4</v>
      </c>
      <c r="F223" s="79">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67">
        <f t="shared" ref="G223:T223" si="1090">G222*1936.27</f>
        <v>0</v>
      </c>
      <c r="H223" s="267">
        <f t="shared" si="1090"/>
        <v>0</v>
      </c>
      <c r="I223" s="267">
        <f t="shared" si="1090"/>
        <v>0</v>
      </c>
      <c r="J223" s="267">
        <f t="shared" si="1090"/>
        <v>0</v>
      </c>
      <c r="K223" s="267">
        <f t="shared" si="1090"/>
        <v>0</v>
      </c>
      <c r="L223" s="266">
        <f t="shared" si="1090"/>
        <v>0</v>
      </c>
      <c r="M223" s="267">
        <f t="shared" si="1090"/>
        <v>0</v>
      </c>
      <c r="N223" s="182">
        <f t="shared" si="1090"/>
        <v>0</v>
      </c>
      <c r="O223" s="183">
        <f t="shared" si="1090"/>
        <v>0</v>
      </c>
      <c r="P223" s="184">
        <f t="shared" si="1090"/>
        <v>0</v>
      </c>
      <c r="Q223" s="184">
        <f t="shared" si="1090"/>
        <v>0</v>
      </c>
      <c r="R223" s="184">
        <f t="shared" si="1090"/>
        <v>0</v>
      </c>
      <c r="S223" s="184">
        <f t="shared" si="1090"/>
        <v>0</v>
      </c>
      <c r="T223" s="184">
        <f t="shared" si="1090"/>
        <v>0</v>
      </c>
      <c r="U223" s="184">
        <f t="shared" ref="U223:V223" si="1091">U222*1936.27</f>
        <v>0</v>
      </c>
      <c r="V223" s="184">
        <f t="shared" si="1091"/>
        <v>0</v>
      </c>
      <c r="W223" s="104"/>
    </row>
    <row r="224" spans="1:23" s="47" customFormat="1" ht="12.75" customHeight="1" x14ac:dyDescent="0.2">
      <c r="A224" s="104">
        <f>IF(Foglio2!$J$7=1,TRUNC(Base!V224,0),TRUNC(Base!U224,0))</f>
        <v>0</v>
      </c>
      <c r="B224" s="245">
        <f t="shared" si="1089"/>
        <v>34012</v>
      </c>
      <c r="C224" s="501"/>
      <c r="D224" s="501"/>
      <c r="E224" s="53" t="s">
        <v>3</v>
      </c>
      <c r="F224" s="54">
        <f>IF(Foglio2!$J$3=Foglio2!$E$12,Doc_laureati_scuola_sec.!D224,0)</f>
        <v>0</v>
      </c>
      <c r="G224" s="248">
        <f>IF(Foglio2!$J$3=Foglio2!$E$12,Doc_laureati_scuola_sec.!E224,0)</f>
        <v>0</v>
      </c>
      <c r="H224" s="248">
        <f>IF(Foglio2!$J$3=Foglio2!$E$12,Doc_laureati_scuola_sec.!F224,0)</f>
        <v>0</v>
      </c>
      <c r="I224" s="248">
        <f>IF(Foglio2!$J$3=Foglio2!$E$12,Doc_laureati_scuola_sec.!G224,0)</f>
        <v>0</v>
      </c>
      <c r="J224" s="248">
        <f>IF(Foglio2!$J$3=Foglio2!$E$12,Doc_laureati_scuola_sec.!H224,0)</f>
        <v>0</v>
      </c>
      <c r="K224" s="248">
        <f>IF(Foglio2!$J$3=Foglio2!$E$12,Doc_laureati_scuola_sec.!I224,0)</f>
        <v>0</v>
      </c>
      <c r="L224" s="248">
        <f>IF(Foglio2!$J$3=Foglio2!$E$12,Doc_laureati_scuola_sec.!J224,0)</f>
        <v>0</v>
      </c>
      <c r="M224" s="249">
        <f>IF(Foglio2!$J$3=Foglio2!$E$12,Doc_laureati_scuola_sec.!K224,0)</f>
        <v>0</v>
      </c>
      <c r="N224" s="250">
        <f>IF(Foglio2!$J$3=Foglio2!$E$12,Doc_laureati_scuola_sec.!L224,0)</f>
        <v>0</v>
      </c>
      <c r="O224" s="251">
        <f>IF(Foglio2!$J$3=Foglio2!$E$12,Doc_laureati_scuola_sec.!M224,0)</f>
        <v>0</v>
      </c>
      <c r="P224" s="252">
        <f>IF(Foglio2!$J$3=Foglio2!$E$12,Doc_laureati_scuola_sec.!N224,0)</f>
        <v>0</v>
      </c>
      <c r="Q224" s="252">
        <f>IF(Foglio2!$J$3=Foglio2!$E$12,Doc_laureati_scuola_sec.!O224,0)</f>
        <v>0</v>
      </c>
      <c r="R224" s="252">
        <f>IF(Foglio2!$J$3=Foglio2!$E$12,Doc_laureati_scuola_sec.!P224,0)</f>
        <v>0</v>
      </c>
      <c r="S224" s="252">
        <f>IF(Foglio2!$J$3=Foglio2!$E$12,Doc_laureati_scuola_sec.!Q224,0)</f>
        <v>0</v>
      </c>
      <c r="T224" s="252">
        <f>IF(Foglio2!$J$3=Foglio2!$E$12,Doc_laureati_scuola_sec.!R224,0)</f>
        <v>0</v>
      </c>
      <c r="U224" s="252">
        <f t="shared" ref="U224" si="1092">(P224)/12*0.8</f>
        <v>0</v>
      </c>
      <c r="V224" s="252">
        <f t="shared" ref="V224" si="1093">(P224+R224)/12*0.8</f>
        <v>0</v>
      </c>
      <c r="W224" s="253" t="str">
        <f t="shared" ref="W224" si="1094">"Fascia Da "&amp;F224&amp;" a "&amp;F225&amp;" Decorrenza "&amp;DAY(C224)&amp;"/"&amp;MONTH(C224)&amp;"/"&amp;YEAR(C224)</f>
        <v>Fascia Da 0 a 0 Decorrenza 0/1/1900</v>
      </c>
    </row>
    <row r="225" spans="1:23" s="47" customFormat="1" ht="9" customHeight="1" x14ac:dyDescent="0.2">
      <c r="A225" s="104"/>
      <c r="B225" s="245">
        <f t="shared" si="1089"/>
        <v>34013</v>
      </c>
      <c r="C225" s="502"/>
      <c r="D225" s="502"/>
      <c r="E225" s="58"/>
      <c r="F225" s="59">
        <f>IF(Foglio2!$J$3=Foglio2!$E$12,Doc_laureati_scuola_sec.!D225,0)</f>
        <v>0</v>
      </c>
      <c r="G225" s="267">
        <f t="shared" ref="G225:T225" si="1095">G224*1936.27</f>
        <v>0</v>
      </c>
      <c r="H225" s="267">
        <f t="shared" si="1095"/>
        <v>0</v>
      </c>
      <c r="I225" s="267">
        <f t="shared" si="1095"/>
        <v>0</v>
      </c>
      <c r="J225" s="267">
        <f t="shared" si="1095"/>
        <v>0</v>
      </c>
      <c r="K225" s="267">
        <f t="shared" si="1095"/>
        <v>0</v>
      </c>
      <c r="L225" s="266">
        <f t="shared" si="1095"/>
        <v>0</v>
      </c>
      <c r="M225" s="267">
        <f t="shared" si="1095"/>
        <v>0</v>
      </c>
      <c r="N225" s="182">
        <f t="shared" si="1095"/>
        <v>0</v>
      </c>
      <c r="O225" s="183">
        <f t="shared" si="1095"/>
        <v>0</v>
      </c>
      <c r="P225" s="184">
        <f t="shared" si="1095"/>
        <v>0</v>
      </c>
      <c r="Q225" s="184">
        <f t="shared" si="1095"/>
        <v>0</v>
      </c>
      <c r="R225" s="184">
        <f t="shared" si="1095"/>
        <v>0</v>
      </c>
      <c r="S225" s="184">
        <f t="shared" si="1095"/>
        <v>0</v>
      </c>
      <c r="T225" s="184">
        <f t="shared" si="1095"/>
        <v>0</v>
      </c>
      <c r="U225" s="184">
        <f t="shared" ref="U225:V225" si="1096">U224*1936.27</f>
        <v>0</v>
      </c>
      <c r="V225" s="184">
        <f t="shared" si="1096"/>
        <v>0</v>
      </c>
      <c r="W225" s="104"/>
    </row>
    <row r="226" spans="1:23" s="47" customFormat="1" ht="12.75" customHeight="1" x14ac:dyDescent="0.2">
      <c r="A226" s="104">
        <f>IF(Foglio2!$J$7=1,TRUNC(Base!V226,0),TRUNC(Base!U226,0))</f>
        <v>0</v>
      </c>
      <c r="B226" s="245">
        <f t="shared" ref="B226" si="1097">C228</f>
        <v>34425</v>
      </c>
      <c r="C226" s="496">
        <v>34425</v>
      </c>
      <c r="D226" s="496">
        <v>34515</v>
      </c>
      <c r="E226" s="42" t="s">
        <v>3</v>
      </c>
      <c r="F226" s="43">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48">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48">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48">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48">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48">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48">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49">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50">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51">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52">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52">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52">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52">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52">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52">
        <f t="shared" ref="U226" si="1098">(P226)/12*0.8</f>
        <v>0</v>
      </c>
      <c r="V226" s="252">
        <f t="shared" ref="V226" si="1099">(P226+R226)/12*0.8</f>
        <v>0</v>
      </c>
      <c r="W226" s="253" t="str">
        <f t="shared" ref="W226" si="1100">"Fascia Da "&amp;F226&amp;" a "&amp;F227&amp;" Decorrenza "&amp;DAY(C226)&amp;"/"&amp;MONTH(C226)&amp;"/"&amp;YEAR(C226)</f>
        <v>Fascia Da 0 a 0 Decorrenza 1/4/1994</v>
      </c>
    </row>
    <row r="227" spans="1:23" s="47" customFormat="1" ht="8.25" customHeight="1" x14ac:dyDescent="0.2">
      <c r="A227" s="104"/>
      <c r="B227" s="245">
        <f t="shared" ref="B227" si="1101">B226+1</f>
        <v>34426</v>
      </c>
      <c r="C227" s="497"/>
      <c r="D227" s="497"/>
      <c r="E227" s="48" t="s">
        <v>4</v>
      </c>
      <c r="F227" s="49">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67">
        <f t="shared" ref="G227:T227" si="1102">G226*1936.27</f>
        <v>0</v>
      </c>
      <c r="H227" s="267">
        <f t="shared" si="1102"/>
        <v>0</v>
      </c>
      <c r="I227" s="267">
        <f t="shared" si="1102"/>
        <v>0</v>
      </c>
      <c r="J227" s="267">
        <f t="shared" si="1102"/>
        <v>0</v>
      </c>
      <c r="K227" s="267">
        <f t="shared" si="1102"/>
        <v>0</v>
      </c>
      <c r="L227" s="266">
        <f t="shared" si="1102"/>
        <v>0</v>
      </c>
      <c r="M227" s="267">
        <f t="shared" si="1102"/>
        <v>0</v>
      </c>
      <c r="N227" s="182">
        <f t="shared" si="1102"/>
        <v>0</v>
      </c>
      <c r="O227" s="183">
        <f t="shared" si="1102"/>
        <v>0</v>
      </c>
      <c r="P227" s="184">
        <f t="shared" si="1102"/>
        <v>0</v>
      </c>
      <c r="Q227" s="184">
        <f t="shared" si="1102"/>
        <v>0</v>
      </c>
      <c r="R227" s="184">
        <f t="shared" si="1102"/>
        <v>0</v>
      </c>
      <c r="S227" s="184">
        <f t="shared" si="1102"/>
        <v>0</v>
      </c>
      <c r="T227" s="184">
        <f t="shared" si="1102"/>
        <v>0</v>
      </c>
      <c r="U227" s="184">
        <f t="shared" ref="U227:V227" si="1103">U226*1936.27</f>
        <v>0</v>
      </c>
      <c r="V227" s="184">
        <f t="shared" si="1103"/>
        <v>0</v>
      </c>
      <c r="W227" s="104"/>
    </row>
    <row r="228" spans="1:23" s="47" customFormat="1" ht="12.75" customHeight="1" x14ac:dyDescent="0.2">
      <c r="A228" s="104">
        <f>IF(Foglio2!$J$7=1,TRUNC(Base!V228,0),TRUNC(Base!U228,0))</f>
        <v>0</v>
      </c>
      <c r="B228" s="245">
        <f t="shared" si="1089"/>
        <v>34427</v>
      </c>
      <c r="C228" s="500">
        <v>34425</v>
      </c>
      <c r="D228" s="500">
        <v>34515</v>
      </c>
      <c r="E228" s="53" t="s">
        <v>3</v>
      </c>
      <c r="F228" s="54">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48">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48">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48">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48">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48">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48">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49">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50">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51">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52">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52">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52">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52">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52">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52">
        <f t="shared" ref="U228" si="1104">(P228)/12*0.8</f>
        <v>0</v>
      </c>
      <c r="V228" s="252">
        <f t="shared" ref="V228" si="1105">(P228+R228)/12*0.8</f>
        <v>0</v>
      </c>
      <c r="W228" s="253" t="str">
        <f t="shared" ref="W228" si="1106">"Fascia Da "&amp;F228&amp;" a "&amp;F229&amp;" Decorrenza "&amp;DAY(C228)&amp;"/"&amp;MONTH(C228)&amp;"/"&amp;YEAR(C228)</f>
        <v>Fascia Da 0 a 0 Decorrenza 1/4/1994</v>
      </c>
    </row>
    <row r="229" spans="1:23" s="47" customFormat="1" ht="8.25" customHeight="1" x14ac:dyDescent="0.2">
      <c r="A229" s="104"/>
      <c r="B229" s="245">
        <f t="shared" si="1089"/>
        <v>34428</v>
      </c>
      <c r="C229" s="500"/>
      <c r="D229" s="500"/>
      <c r="E229" s="48" t="s">
        <v>4</v>
      </c>
      <c r="F229" s="49">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67">
        <f t="shared" ref="G229:T229" si="1107">G228*1936.27</f>
        <v>0</v>
      </c>
      <c r="H229" s="267">
        <f t="shared" si="1107"/>
        <v>0</v>
      </c>
      <c r="I229" s="267">
        <f t="shared" si="1107"/>
        <v>0</v>
      </c>
      <c r="J229" s="267">
        <f t="shared" si="1107"/>
        <v>0</v>
      </c>
      <c r="K229" s="267">
        <f t="shared" si="1107"/>
        <v>0</v>
      </c>
      <c r="L229" s="266">
        <f t="shared" si="1107"/>
        <v>0</v>
      </c>
      <c r="M229" s="267">
        <f t="shared" si="1107"/>
        <v>0</v>
      </c>
      <c r="N229" s="182">
        <f t="shared" si="1107"/>
        <v>0</v>
      </c>
      <c r="O229" s="183">
        <f t="shared" si="1107"/>
        <v>0</v>
      </c>
      <c r="P229" s="184">
        <f t="shared" si="1107"/>
        <v>0</v>
      </c>
      <c r="Q229" s="184">
        <f t="shared" si="1107"/>
        <v>0</v>
      </c>
      <c r="R229" s="184">
        <f t="shared" si="1107"/>
        <v>0</v>
      </c>
      <c r="S229" s="184">
        <f t="shared" si="1107"/>
        <v>0</v>
      </c>
      <c r="T229" s="184">
        <f t="shared" si="1107"/>
        <v>0</v>
      </c>
      <c r="U229" s="184">
        <f t="shared" ref="U229:V229" si="1108">U228*1936.27</f>
        <v>0</v>
      </c>
      <c r="V229" s="184">
        <f t="shared" si="1108"/>
        <v>0</v>
      </c>
      <c r="W229" s="104"/>
    </row>
    <row r="230" spans="1:23" s="47" customFormat="1" ht="12.75" customHeight="1" x14ac:dyDescent="0.2">
      <c r="A230" s="104">
        <f>IF(Foglio2!$J$7=1,TRUNC(Base!V230,0),TRUNC(Base!U230,0))</f>
        <v>0</v>
      </c>
      <c r="B230" s="245">
        <f t="shared" si="1089"/>
        <v>34429</v>
      </c>
      <c r="C230" s="501"/>
      <c r="D230" s="501"/>
      <c r="E230" s="53" t="s">
        <v>3</v>
      </c>
      <c r="F230" s="54">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48">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48">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48">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48">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48">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48">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49">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50">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51">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52">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52">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52">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52">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52">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52">
        <f t="shared" ref="U230" si="1109">(P230)/12*0.8</f>
        <v>0</v>
      </c>
      <c r="V230" s="252">
        <f t="shared" ref="V230" si="1110">(P230+R230)/12*0.8</f>
        <v>0</v>
      </c>
      <c r="W230" s="253" t="str">
        <f t="shared" ref="W230" si="1111">"Fascia Da "&amp;F230&amp;" a "&amp;F231&amp;" Decorrenza "&amp;DAY(C230)&amp;"/"&amp;MONTH(C230)&amp;"/"&amp;YEAR(C230)</f>
        <v>Fascia Da 0 a 0 Decorrenza 0/1/1900</v>
      </c>
    </row>
    <row r="231" spans="1:23" s="47" customFormat="1" ht="8.25" customHeight="1" x14ac:dyDescent="0.2">
      <c r="A231" s="104"/>
      <c r="B231" s="245">
        <f t="shared" si="1089"/>
        <v>34430</v>
      </c>
      <c r="C231" s="501"/>
      <c r="D231" s="501"/>
      <c r="E231" s="48" t="s">
        <v>4</v>
      </c>
      <c r="F231" s="49">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67">
        <f t="shared" ref="G231:T231" si="1112">G230*1936.27</f>
        <v>0</v>
      </c>
      <c r="H231" s="267">
        <f t="shared" si="1112"/>
        <v>0</v>
      </c>
      <c r="I231" s="267">
        <f t="shared" si="1112"/>
        <v>0</v>
      </c>
      <c r="J231" s="267">
        <f t="shared" si="1112"/>
        <v>0</v>
      </c>
      <c r="K231" s="267">
        <f t="shared" si="1112"/>
        <v>0</v>
      </c>
      <c r="L231" s="266">
        <f t="shared" si="1112"/>
        <v>0</v>
      </c>
      <c r="M231" s="267">
        <f t="shared" si="1112"/>
        <v>0</v>
      </c>
      <c r="N231" s="182">
        <f t="shared" si="1112"/>
        <v>0</v>
      </c>
      <c r="O231" s="183">
        <f t="shared" si="1112"/>
        <v>0</v>
      </c>
      <c r="P231" s="184">
        <f t="shared" si="1112"/>
        <v>0</v>
      </c>
      <c r="Q231" s="184">
        <f t="shared" si="1112"/>
        <v>0</v>
      </c>
      <c r="R231" s="184">
        <f t="shared" si="1112"/>
        <v>0</v>
      </c>
      <c r="S231" s="184">
        <f t="shared" si="1112"/>
        <v>0</v>
      </c>
      <c r="T231" s="184">
        <f t="shared" si="1112"/>
        <v>0</v>
      </c>
      <c r="U231" s="184">
        <f t="shared" ref="U231:V231" si="1113">U230*1936.27</f>
        <v>0</v>
      </c>
      <c r="V231" s="184">
        <f t="shared" si="1113"/>
        <v>0</v>
      </c>
      <c r="W231" s="104"/>
    </row>
    <row r="232" spans="1:23" s="47" customFormat="1" ht="12.75" customHeight="1" x14ac:dyDescent="0.2">
      <c r="A232" s="104">
        <f>IF(Foglio2!$J$7=1,TRUNC(Base!V232,0),TRUNC(Base!U232,0))</f>
        <v>0</v>
      </c>
      <c r="B232" s="245">
        <f t="shared" si="1089"/>
        <v>34431</v>
      </c>
      <c r="C232" s="501"/>
      <c r="D232" s="501"/>
      <c r="E232" s="53" t="s">
        <v>3</v>
      </c>
      <c r="F232" s="54">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48">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48">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48">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48">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48">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48">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49">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50">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51">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52">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52">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52">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52">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52">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52">
        <f t="shared" ref="U232" si="1114">(P232)/12*0.8</f>
        <v>0</v>
      </c>
      <c r="V232" s="252">
        <f t="shared" ref="V232" si="1115">(P232+R232)/12*0.8</f>
        <v>0</v>
      </c>
      <c r="W232" s="253" t="str">
        <f t="shared" ref="W232" si="1116">"Fascia Da "&amp;F232&amp;" a "&amp;F233&amp;" Decorrenza "&amp;DAY(C232)&amp;"/"&amp;MONTH(C232)&amp;"/"&amp;YEAR(C232)</f>
        <v>Fascia Da 0 a 0 Decorrenza 0/1/1900</v>
      </c>
    </row>
    <row r="233" spans="1:23" s="47" customFormat="1" ht="8.25" customHeight="1" x14ac:dyDescent="0.2">
      <c r="A233" s="104"/>
      <c r="B233" s="245">
        <f t="shared" si="1089"/>
        <v>34432</v>
      </c>
      <c r="C233" s="501"/>
      <c r="D233" s="501"/>
      <c r="E233" s="48" t="s">
        <v>4</v>
      </c>
      <c r="F233" s="49">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67">
        <f t="shared" ref="G233:T233" si="1117">G232*1936.27</f>
        <v>0</v>
      </c>
      <c r="H233" s="267">
        <f t="shared" si="1117"/>
        <v>0</v>
      </c>
      <c r="I233" s="267">
        <f t="shared" si="1117"/>
        <v>0</v>
      </c>
      <c r="J233" s="267">
        <f t="shared" si="1117"/>
        <v>0</v>
      </c>
      <c r="K233" s="267">
        <f t="shared" si="1117"/>
        <v>0</v>
      </c>
      <c r="L233" s="266">
        <f t="shared" si="1117"/>
        <v>0</v>
      </c>
      <c r="M233" s="267">
        <f t="shared" si="1117"/>
        <v>0</v>
      </c>
      <c r="N233" s="182">
        <f t="shared" si="1117"/>
        <v>0</v>
      </c>
      <c r="O233" s="183">
        <f t="shared" si="1117"/>
        <v>0</v>
      </c>
      <c r="P233" s="184">
        <f t="shared" si="1117"/>
        <v>0</v>
      </c>
      <c r="Q233" s="184">
        <f t="shared" si="1117"/>
        <v>0</v>
      </c>
      <c r="R233" s="184">
        <f t="shared" si="1117"/>
        <v>0</v>
      </c>
      <c r="S233" s="184">
        <f t="shared" si="1117"/>
        <v>0</v>
      </c>
      <c r="T233" s="184">
        <f t="shared" si="1117"/>
        <v>0</v>
      </c>
      <c r="U233" s="184">
        <f t="shared" ref="U233:V233" si="1118">U232*1936.27</f>
        <v>0</v>
      </c>
      <c r="V233" s="184">
        <f t="shared" si="1118"/>
        <v>0</v>
      </c>
      <c r="W233" s="104"/>
    </row>
    <row r="234" spans="1:23" s="47" customFormat="1" ht="12.75" customHeight="1" x14ac:dyDescent="0.2">
      <c r="A234" s="104">
        <f>IF(Foglio2!$J$7=1,TRUNC(Base!V234,0),TRUNC(Base!U234,0))</f>
        <v>0</v>
      </c>
      <c r="B234" s="245">
        <f t="shared" si="1089"/>
        <v>34433</v>
      </c>
      <c r="C234" s="501"/>
      <c r="D234" s="501"/>
      <c r="E234" s="53" t="s">
        <v>3</v>
      </c>
      <c r="F234" s="54">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48">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48">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48">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48">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48">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48">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49">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50">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51">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52">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52">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52">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52">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52">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52">
        <f t="shared" ref="U234" si="1119">(P234)/12*0.8</f>
        <v>0</v>
      </c>
      <c r="V234" s="252">
        <f t="shared" ref="V234" si="1120">(P234+R234)/12*0.8</f>
        <v>0</v>
      </c>
      <c r="W234" s="253" t="str">
        <f t="shared" ref="W234" si="1121">"Fascia Da "&amp;F234&amp;" a "&amp;F235&amp;" Decorrenza "&amp;DAY(C234)&amp;"/"&amp;MONTH(C234)&amp;"/"&amp;YEAR(C234)</f>
        <v>Fascia Da 0 a 0 Decorrenza 0/1/1900</v>
      </c>
    </row>
    <row r="235" spans="1:23" s="47" customFormat="1" ht="8.25" customHeight="1" x14ac:dyDescent="0.2">
      <c r="A235" s="104"/>
      <c r="B235" s="245">
        <f t="shared" si="1089"/>
        <v>34434</v>
      </c>
      <c r="C235" s="501"/>
      <c r="D235" s="501"/>
      <c r="E235" s="48" t="s">
        <v>4</v>
      </c>
      <c r="F235" s="49">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67">
        <f t="shared" ref="G235:T235" si="1122">G234*1936.27</f>
        <v>0</v>
      </c>
      <c r="H235" s="267">
        <f t="shared" si="1122"/>
        <v>0</v>
      </c>
      <c r="I235" s="267">
        <f t="shared" si="1122"/>
        <v>0</v>
      </c>
      <c r="J235" s="267">
        <f t="shared" si="1122"/>
        <v>0</v>
      </c>
      <c r="K235" s="267">
        <f t="shared" si="1122"/>
        <v>0</v>
      </c>
      <c r="L235" s="266">
        <f t="shared" si="1122"/>
        <v>0</v>
      </c>
      <c r="M235" s="267">
        <f t="shared" si="1122"/>
        <v>0</v>
      </c>
      <c r="N235" s="182">
        <f t="shared" si="1122"/>
        <v>0</v>
      </c>
      <c r="O235" s="183">
        <f t="shared" si="1122"/>
        <v>0</v>
      </c>
      <c r="P235" s="184">
        <f t="shared" si="1122"/>
        <v>0</v>
      </c>
      <c r="Q235" s="184">
        <f t="shared" si="1122"/>
        <v>0</v>
      </c>
      <c r="R235" s="184">
        <f t="shared" si="1122"/>
        <v>0</v>
      </c>
      <c r="S235" s="184">
        <f t="shared" si="1122"/>
        <v>0</v>
      </c>
      <c r="T235" s="184">
        <f t="shared" si="1122"/>
        <v>0</v>
      </c>
      <c r="U235" s="184">
        <f t="shared" ref="U235:V235" si="1123">U234*1936.27</f>
        <v>0</v>
      </c>
      <c r="V235" s="184">
        <f t="shared" si="1123"/>
        <v>0</v>
      </c>
      <c r="W235" s="104"/>
    </row>
    <row r="236" spans="1:23" s="47" customFormat="1" ht="12.75" customHeight="1" x14ac:dyDescent="0.2">
      <c r="A236" s="104">
        <f>IF(Foglio2!$J$7=1,TRUNC(Base!V236,0),TRUNC(Base!U236,0))</f>
        <v>0</v>
      </c>
      <c r="B236" s="245">
        <f t="shared" si="1089"/>
        <v>34435</v>
      </c>
      <c r="C236" s="501"/>
      <c r="D236" s="501"/>
      <c r="E236" s="53" t="s">
        <v>3</v>
      </c>
      <c r="F236" s="54">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48">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48">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48">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48">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48">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48">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49">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50">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51">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52">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52">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52">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52">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52">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52">
        <f t="shared" ref="U236" si="1124">(P236)/12*0.8</f>
        <v>0</v>
      </c>
      <c r="V236" s="252">
        <f t="shared" ref="V236" si="1125">(P236+R236)/12*0.8</f>
        <v>0</v>
      </c>
      <c r="W236" s="253" t="str">
        <f t="shared" ref="W236" si="1126">"Fascia Da "&amp;F236&amp;" a "&amp;F237&amp;" Decorrenza "&amp;DAY(C236)&amp;"/"&amp;MONTH(C236)&amp;"/"&amp;YEAR(C236)</f>
        <v>Fascia Da 0 a 0 Decorrenza 0/1/1900</v>
      </c>
    </row>
    <row r="237" spans="1:23" s="47" customFormat="1" ht="8.25" customHeight="1" x14ac:dyDescent="0.2">
      <c r="A237" s="104"/>
      <c r="B237" s="245">
        <f t="shared" si="1089"/>
        <v>34436</v>
      </c>
      <c r="C237" s="501"/>
      <c r="D237" s="501"/>
      <c r="E237" s="48" t="s">
        <v>4</v>
      </c>
      <c r="F237" s="49">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67">
        <f t="shared" ref="G237:T237" si="1127">G236*1936.27</f>
        <v>0</v>
      </c>
      <c r="H237" s="267">
        <f t="shared" si="1127"/>
        <v>0</v>
      </c>
      <c r="I237" s="267">
        <f t="shared" si="1127"/>
        <v>0</v>
      </c>
      <c r="J237" s="267">
        <f t="shared" si="1127"/>
        <v>0</v>
      </c>
      <c r="K237" s="267">
        <f t="shared" si="1127"/>
        <v>0</v>
      </c>
      <c r="L237" s="266">
        <f t="shared" si="1127"/>
        <v>0</v>
      </c>
      <c r="M237" s="267">
        <f t="shared" si="1127"/>
        <v>0</v>
      </c>
      <c r="N237" s="182">
        <f t="shared" si="1127"/>
        <v>0</v>
      </c>
      <c r="O237" s="183">
        <f t="shared" si="1127"/>
        <v>0</v>
      </c>
      <c r="P237" s="184">
        <f t="shared" si="1127"/>
        <v>0</v>
      </c>
      <c r="Q237" s="184">
        <f t="shared" si="1127"/>
        <v>0</v>
      </c>
      <c r="R237" s="184">
        <f t="shared" si="1127"/>
        <v>0</v>
      </c>
      <c r="S237" s="184">
        <f t="shared" si="1127"/>
        <v>0</v>
      </c>
      <c r="T237" s="184">
        <f t="shared" si="1127"/>
        <v>0</v>
      </c>
      <c r="U237" s="184">
        <f t="shared" ref="U237:V237" si="1128">U236*1936.27</f>
        <v>0</v>
      </c>
      <c r="V237" s="184">
        <f t="shared" si="1128"/>
        <v>0</v>
      </c>
      <c r="W237" s="104"/>
    </row>
    <row r="238" spans="1:23" s="47" customFormat="1" ht="12.75" customHeight="1" x14ac:dyDescent="0.2">
      <c r="A238" s="104">
        <f>IF(Foglio2!$J$7=1,TRUNC(Base!V238,0),TRUNC(Base!U238,0))</f>
        <v>0</v>
      </c>
      <c r="B238" s="245">
        <f t="shared" si="1089"/>
        <v>34437</v>
      </c>
      <c r="C238" s="501"/>
      <c r="D238" s="501"/>
      <c r="E238" s="53" t="s">
        <v>3</v>
      </c>
      <c r="F238" s="54">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48">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48">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48">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48">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48">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48">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49">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50">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51">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52">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52">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52">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52">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52">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52">
        <f t="shared" ref="U238" si="1129">(P238)/12*0.8</f>
        <v>0</v>
      </c>
      <c r="V238" s="252">
        <f t="shared" ref="V238" si="1130">(P238+R238)/12*0.8</f>
        <v>0</v>
      </c>
      <c r="W238" s="253" t="str">
        <f t="shared" ref="W238" si="1131">"Fascia Da "&amp;F238&amp;" a "&amp;F239&amp;" Decorrenza "&amp;DAY(C238)&amp;"/"&amp;MONTH(C238)&amp;"/"&amp;YEAR(C238)</f>
        <v>Fascia Da 0 a 0 Decorrenza 0/1/1900</v>
      </c>
    </row>
    <row r="239" spans="1:23" s="47" customFormat="1" ht="8.25" customHeight="1" x14ac:dyDescent="0.2">
      <c r="A239" s="104"/>
      <c r="B239" s="245">
        <f t="shared" si="1089"/>
        <v>34438</v>
      </c>
      <c r="C239" s="501"/>
      <c r="D239" s="501"/>
      <c r="E239" s="48" t="s">
        <v>4</v>
      </c>
      <c r="F239" s="49">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67">
        <f t="shared" ref="G239:T239" si="1132">G238*1936.27</f>
        <v>0</v>
      </c>
      <c r="H239" s="267">
        <f t="shared" si="1132"/>
        <v>0</v>
      </c>
      <c r="I239" s="267">
        <f t="shared" si="1132"/>
        <v>0</v>
      </c>
      <c r="J239" s="267">
        <f t="shared" si="1132"/>
        <v>0</v>
      </c>
      <c r="K239" s="267">
        <f t="shared" si="1132"/>
        <v>0</v>
      </c>
      <c r="L239" s="266">
        <f t="shared" si="1132"/>
        <v>0</v>
      </c>
      <c r="M239" s="267">
        <f t="shared" si="1132"/>
        <v>0</v>
      </c>
      <c r="N239" s="182">
        <f t="shared" si="1132"/>
        <v>0</v>
      </c>
      <c r="O239" s="183">
        <f t="shared" si="1132"/>
        <v>0</v>
      </c>
      <c r="P239" s="184">
        <f t="shared" si="1132"/>
        <v>0</v>
      </c>
      <c r="Q239" s="184">
        <f t="shared" si="1132"/>
        <v>0</v>
      </c>
      <c r="R239" s="184">
        <f t="shared" si="1132"/>
        <v>0</v>
      </c>
      <c r="S239" s="184">
        <f t="shared" si="1132"/>
        <v>0</v>
      </c>
      <c r="T239" s="184">
        <f t="shared" si="1132"/>
        <v>0</v>
      </c>
      <c r="U239" s="184">
        <f t="shared" ref="U239:V239" si="1133">U238*1936.27</f>
        <v>0</v>
      </c>
      <c r="V239" s="184">
        <f t="shared" si="1133"/>
        <v>0</v>
      </c>
      <c r="W239" s="104"/>
    </row>
    <row r="240" spans="1:23" s="47" customFormat="1" ht="12.75" customHeight="1" x14ac:dyDescent="0.2">
      <c r="A240" s="104">
        <f>IF(Foglio2!$J$7=1,TRUNC(Base!V240,0),TRUNC(Base!U240,0))</f>
        <v>0</v>
      </c>
      <c r="B240" s="245">
        <f t="shared" si="1089"/>
        <v>34439</v>
      </c>
      <c r="C240" s="501"/>
      <c r="D240" s="501"/>
      <c r="E240" s="53" t="s">
        <v>3</v>
      </c>
      <c r="F240" s="54">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48">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48">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48">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48">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48">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48">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49">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50">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51">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52">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52">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52">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52">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52">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52">
        <f t="shared" ref="U240" si="1134">(P240)/12*0.8</f>
        <v>0</v>
      </c>
      <c r="V240" s="252">
        <f t="shared" ref="V240" si="1135">(P240+R240)/12*0.8</f>
        <v>0</v>
      </c>
      <c r="W240" s="253" t="str">
        <f t="shared" ref="W240" si="1136">"Fascia Da "&amp;F240&amp;" a "&amp;F241&amp;" Decorrenza "&amp;DAY(C240)&amp;"/"&amp;MONTH(C240)&amp;"/"&amp;YEAR(C240)</f>
        <v>Fascia Da 0 a 0 Decorrenza 0/1/1900</v>
      </c>
    </row>
    <row r="241" spans="1:23" s="47" customFormat="1" ht="7.5" customHeight="1" x14ac:dyDescent="0.2">
      <c r="A241" s="104"/>
      <c r="B241" s="245">
        <f t="shared" si="1089"/>
        <v>34440</v>
      </c>
      <c r="C241" s="501"/>
      <c r="D241" s="501"/>
      <c r="E241" s="48" t="s">
        <v>4</v>
      </c>
      <c r="F241" s="49">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67">
        <f t="shared" ref="G241:T241" si="1137">G240*1936.27</f>
        <v>0</v>
      </c>
      <c r="H241" s="267">
        <f t="shared" si="1137"/>
        <v>0</v>
      </c>
      <c r="I241" s="267">
        <f t="shared" si="1137"/>
        <v>0</v>
      </c>
      <c r="J241" s="267">
        <f t="shared" si="1137"/>
        <v>0</v>
      </c>
      <c r="K241" s="267">
        <f t="shared" si="1137"/>
        <v>0</v>
      </c>
      <c r="L241" s="266">
        <f t="shared" si="1137"/>
        <v>0</v>
      </c>
      <c r="M241" s="267">
        <f t="shared" si="1137"/>
        <v>0</v>
      </c>
      <c r="N241" s="182">
        <f t="shared" si="1137"/>
        <v>0</v>
      </c>
      <c r="O241" s="183">
        <f t="shared" si="1137"/>
        <v>0</v>
      </c>
      <c r="P241" s="184">
        <f t="shared" si="1137"/>
        <v>0</v>
      </c>
      <c r="Q241" s="184">
        <f t="shared" si="1137"/>
        <v>0</v>
      </c>
      <c r="R241" s="184">
        <f t="shared" si="1137"/>
        <v>0</v>
      </c>
      <c r="S241" s="184">
        <f t="shared" si="1137"/>
        <v>0</v>
      </c>
      <c r="T241" s="184">
        <f t="shared" si="1137"/>
        <v>0</v>
      </c>
      <c r="U241" s="184">
        <f t="shared" ref="U241:V241" si="1138">U240*1936.27</f>
        <v>0</v>
      </c>
      <c r="V241" s="184">
        <f t="shared" si="1138"/>
        <v>0</v>
      </c>
      <c r="W241" s="104"/>
    </row>
    <row r="242" spans="1:23" s="47" customFormat="1" ht="12.75" customHeight="1" x14ac:dyDescent="0.2">
      <c r="A242" s="104">
        <f>IF(Foglio2!$J$7=1,TRUNC(Base!V242,0),TRUNC(Base!U242,0))</f>
        <v>0</v>
      </c>
      <c r="B242" s="245">
        <f t="shared" si="1089"/>
        <v>34441</v>
      </c>
      <c r="C242" s="501"/>
      <c r="D242" s="501"/>
      <c r="E242" s="53" t="s">
        <v>3</v>
      </c>
      <c r="F242" s="54">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48">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48">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48">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48">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48">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48">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49">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50">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51">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52">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52">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52">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52">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52">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52">
        <f t="shared" ref="U242" si="1139">(P242)/12*0.8</f>
        <v>0</v>
      </c>
      <c r="V242" s="252">
        <f t="shared" ref="V242" si="1140">(P242+R242)/12*0.8</f>
        <v>0</v>
      </c>
      <c r="W242" s="253" t="str">
        <f t="shared" ref="W242" si="1141">"Fascia Da "&amp;F242&amp;" a "&amp;F243&amp;" Decorrenza "&amp;DAY(C242)&amp;"/"&amp;MONTH(C242)&amp;"/"&amp;YEAR(C242)</f>
        <v>Fascia Da 0 a 0 Decorrenza 0/1/1900</v>
      </c>
    </row>
    <row r="243" spans="1:23" s="47" customFormat="1" ht="7.5" customHeight="1" x14ac:dyDescent="0.2">
      <c r="A243" s="104"/>
      <c r="B243" s="245">
        <f t="shared" si="1089"/>
        <v>34442</v>
      </c>
      <c r="C243" s="501"/>
      <c r="D243" s="501"/>
      <c r="E243" s="48" t="s">
        <v>4</v>
      </c>
      <c r="F243" s="49">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67">
        <f t="shared" ref="G243:T243" si="1142">G242*1936.27</f>
        <v>0</v>
      </c>
      <c r="H243" s="267">
        <f t="shared" si="1142"/>
        <v>0</v>
      </c>
      <c r="I243" s="267">
        <f t="shared" si="1142"/>
        <v>0</v>
      </c>
      <c r="J243" s="267">
        <f t="shared" si="1142"/>
        <v>0</v>
      </c>
      <c r="K243" s="267">
        <f t="shared" si="1142"/>
        <v>0</v>
      </c>
      <c r="L243" s="266">
        <f t="shared" si="1142"/>
        <v>0</v>
      </c>
      <c r="M243" s="267">
        <f t="shared" si="1142"/>
        <v>0</v>
      </c>
      <c r="N243" s="182">
        <f t="shared" si="1142"/>
        <v>0</v>
      </c>
      <c r="O243" s="183">
        <f t="shared" si="1142"/>
        <v>0</v>
      </c>
      <c r="P243" s="184">
        <f t="shared" si="1142"/>
        <v>0</v>
      </c>
      <c r="Q243" s="184">
        <f t="shared" si="1142"/>
        <v>0</v>
      </c>
      <c r="R243" s="184">
        <f t="shared" si="1142"/>
        <v>0</v>
      </c>
      <c r="S243" s="184">
        <f t="shared" si="1142"/>
        <v>0</v>
      </c>
      <c r="T243" s="184">
        <f t="shared" si="1142"/>
        <v>0</v>
      </c>
      <c r="U243" s="184">
        <f t="shared" ref="U243:V243" si="1143">U242*1936.27</f>
        <v>0</v>
      </c>
      <c r="V243" s="184">
        <f t="shared" si="1143"/>
        <v>0</v>
      </c>
      <c r="W243" s="104"/>
    </row>
    <row r="244" spans="1:23" s="47" customFormat="1" ht="12.75" customHeight="1" x14ac:dyDescent="0.2">
      <c r="A244" s="104">
        <f>IF(Foglio2!$J$7=1,TRUNC(Base!V244,0),TRUNC(Base!U244,0))</f>
        <v>0</v>
      </c>
      <c r="B244" s="245">
        <f t="shared" si="1089"/>
        <v>34443</v>
      </c>
      <c r="C244" s="501"/>
      <c r="D244" s="501"/>
      <c r="E244" s="53" t="s">
        <v>3</v>
      </c>
      <c r="F244" s="54">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48">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48">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48">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48">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48">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48">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49">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50">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51">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52">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52">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52">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52">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52">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52">
        <f t="shared" ref="U244" si="1144">(P244)/12*0.8</f>
        <v>0</v>
      </c>
      <c r="V244" s="252">
        <f t="shared" ref="V244" si="1145">(P244+R244)/12*0.8</f>
        <v>0</v>
      </c>
      <c r="W244" s="253" t="str">
        <f t="shared" ref="W244" si="1146">"Fascia Da "&amp;F244&amp;" a "&amp;F245&amp;" Decorrenza "&amp;DAY(C244)&amp;"/"&amp;MONTH(C244)&amp;"/"&amp;YEAR(C244)</f>
        <v>Fascia Da 0 a 0 Decorrenza 0/1/1900</v>
      </c>
    </row>
    <row r="245" spans="1:23" s="47" customFormat="1" ht="8.25" customHeight="1" x14ac:dyDescent="0.2">
      <c r="A245" s="104"/>
      <c r="B245" s="245">
        <f t="shared" si="1089"/>
        <v>34444</v>
      </c>
      <c r="C245" s="501"/>
      <c r="D245" s="501"/>
      <c r="E245" s="48" t="s">
        <v>4</v>
      </c>
      <c r="F245" s="49">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67">
        <f t="shared" ref="G245:T245" si="1147">G244*1936.27</f>
        <v>0</v>
      </c>
      <c r="H245" s="267">
        <f t="shared" si="1147"/>
        <v>0</v>
      </c>
      <c r="I245" s="267">
        <f t="shared" si="1147"/>
        <v>0</v>
      </c>
      <c r="J245" s="267">
        <f t="shared" si="1147"/>
        <v>0</v>
      </c>
      <c r="K245" s="267">
        <f t="shared" si="1147"/>
        <v>0</v>
      </c>
      <c r="L245" s="266">
        <f t="shared" si="1147"/>
        <v>0</v>
      </c>
      <c r="M245" s="267">
        <f t="shared" si="1147"/>
        <v>0</v>
      </c>
      <c r="N245" s="182">
        <f t="shared" si="1147"/>
        <v>0</v>
      </c>
      <c r="O245" s="183">
        <f t="shared" si="1147"/>
        <v>0</v>
      </c>
      <c r="P245" s="184">
        <f t="shared" si="1147"/>
        <v>0</v>
      </c>
      <c r="Q245" s="184">
        <f t="shared" si="1147"/>
        <v>0</v>
      </c>
      <c r="R245" s="184">
        <f t="shared" si="1147"/>
        <v>0</v>
      </c>
      <c r="S245" s="184">
        <f t="shared" si="1147"/>
        <v>0</v>
      </c>
      <c r="T245" s="184">
        <f t="shared" si="1147"/>
        <v>0</v>
      </c>
      <c r="U245" s="184">
        <f t="shared" ref="U245:V245" si="1148">U244*1936.27</f>
        <v>0</v>
      </c>
      <c r="V245" s="184">
        <f t="shared" si="1148"/>
        <v>0</v>
      </c>
      <c r="W245" s="104"/>
    </row>
    <row r="246" spans="1:23" s="47" customFormat="1" ht="12.75" customHeight="1" x14ac:dyDescent="0.2">
      <c r="A246" s="104">
        <f>IF(Foglio2!$J$7=1,TRUNC(Base!V246,0),TRUNC(Base!U246,0))</f>
        <v>0</v>
      </c>
      <c r="B246" s="245">
        <f t="shared" si="1089"/>
        <v>34445</v>
      </c>
      <c r="C246" s="501"/>
      <c r="D246" s="501"/>
      <c r="E246" s="53" t="s">
        <v>3</v>
      </c>
      <c r="F246" s="54">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48">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48">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48">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48">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48">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48">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49">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50">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51">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52">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52">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52">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52">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52">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52">
        <f t="shared" ref="U246" si="1149">(P246)/12*0.8</f>
        <v>0</v>
      </c>
      <c r="V246" s="252">
        <f t="shared" ref="V246" si="1150">(P246+R246)/12*0.8</f>
        <v>0</v>
      </c>
      <c r="W246" s="253" t="str">
        <f t="shared" ref="W246" si="1151">"Fascia Da "&amp;F246&amp;" a "&amp;F247&amp;" Decorrenza "&amp;DAY(C246)&amp;"/"&amp;MONTH(C246)&amp;"/"&amp;YEAR(C246)</f>
        <v>Fascia Da 0 a 0 Decorrenza 0/1/1900</v>
      </c>
    </row>
    <row r="247" spans="1:23" s="47" customFormat="1" ht="7.5" customHeight="1" x14ac:dyDescent="0.2">
      <c r="A247" s="104"/>
      <c r="B247" s="245">
        <f t="shared" si="1089"/>
        <v>34446</v>
      </c>
      <c r="C247" s="501"/>
      <c r="D247" s="501"/>
      <c r="E247" s="48" t="s">
        <v>4</v>
      </c>
      <c r="F247" s="49">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67">
        <f t="shared" ref="G247:T247" si="1152">G246*1936.27</f>
        <v>0</v>
      </c>
      <c r="H247" s="267">
        <f t="shared" si="1152"/>
        <v>0</v>
      </c>
      <c r="I247" s="267">
        <f t="shared" si="1152"/>
        <v>0</v>
      </c>
      <c r="J247" s="267">
        <f t="shared" si="1152"/>
        <v>0</v>
      </c>
      <c r="K247" s="267">
        <f t="shared" si="1152"/>
        <v>0</v>
      </c>
      <c r="L247" s="266">
        <f t="shared" si="1152"/>
        <v>0</v>
      </c>
      <c r="M247" s="267">
        <f t="shared" si="1152"/>
        <v>0</v>
      </c>
      <c r="N247" s="182">
        <f t="shared" si="1152"/>
        <v>0</v>
      </c>
      <c r="O247" s="183">
        <f t="shared" si="1152"/>
        <v>0</v>
      </c>
      <c r="P247" s="184">
        <f t="shared" si="1152"/>
        <v>0</v>
      </c>
      <c r="Q247" s="184">
        <f t="shared" si="1152"/>
        <v>0</v>
      </c>
      <c r="R247" s="184">
        <f t="shared" si="1152"/>
        <v>0</v>
      </c>
      <c r="S247" s="184">
        <f t="shared" si="1152"/>
        <v>0</v>
      </c>
      <c r="T247" s="184">
        <f t="shared" si="1152"/>
        <v>0</v>
      </c>
      <c r="U247" s="184">
        <f t="shared" ref="U247:V247" si="1153">U246*1936.27</f>
        <v>0</v>
      </c>
      <c r="V247" s="184">
        <f t="shared" si="1153"/>
        <v>0</v>
      </c>
      <c r="W247" s="104"/>
    </row>
    <row r="248" spans="1:23" s="47" customFormat="1" ht="12.75" customHeight="1" x14ac:dyDescent="0.2">
      <c r="A248" s="104">
        <f>IF(Foglio2!$J$7=1,TRUNC(Base!V248,0),TRUNC(Base!U248,0))</f>
        <v>0</v>
      </c>
      <c r="B248" s="245">
        <f t="shared" si="1089"/>
        <v>34447</v>
      </c>
      <c r="C248" s="501"/>
      <c r="D248" s="501"/>
      <c r="E248" s="53" t="s">
        <v>3</v>
      </c>
      <c r="F248" s="54">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48">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48">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48">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48">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48">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48">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49">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50">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51">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52">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52">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52">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52">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52">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52">
        <f t="shared" ref="U248" si="1154">(P248)/12*0.8</f>
        <v>0</v>
      </c>
      <c r="V248" s="252">
        <f t="shared" ref="V248" si="1155">(P248+R248)/12*0.8</f>
        <v>0</v>
      </c>
      <c r="W248" s="253" t="str">
        <f t="shared" ref="W248" si="1156">"Fascia Da "&amp;F248&amp;" a "&amp;F249&amp;" Decorrenza "&amp;DAY(C248)&amp;"/"&amp;MONTH(C248)&amp;"/"&amp;YEAR(C248)</f>
        <v>Fascia Da 0 a 0 Decorrenza 0/1/1900</v>
      </c>
    </row>
    <row r="249" spans="1:23" s="47" customFormat="1" ht="6.75" customHeight="1" x14ac:dyDescent="0.2">
      <c r="A249" s="104"/>
      <c r="B249" s="245">
        <f t="shared" si="1089"/>
        <v>34448</v>
      </c>
      <c r="C249" s="501"/>
      <c r="D249" s="501"/>
      <c r="E249" s="48" t="s">
        <v>4</v>
      </c>
      <c r="F249" s="49">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67">
        <f t="shared" ref="G249:T249" si="1157">G248*1936.27</f>
        <v>0</v>
      </c>
      <c r="H249" s="267">
        <f t="shared" si="1157"/>
        <v>0</v>
      </c>
      <c r="I249" s="267">
        <f t="shared" si="1157"/>
        <v>0</v>
      </c>
      <c r="J249" s="267">
        <f t="shared" si="1157"/>
        <v>0</v>
      </c>
      <c r="K249" s="267">
        <f t="shared" si="1157"/>
        <v>0</v>
      </c>
      <c r="L249" s="266">
        <f t="shared" si="1157"/>
        <v>0</v>
      </c>
      <c r="M249" s="267">
        <f t="shared" si="1157"/>
        <v>0</v>
      </c>
      <c r="N249" s="182">
        <f t="shared" si="1157"/>
        <v>0</v>
      </c>
      <c r="O249" s="183">
        <f t="shared" si="1157"/>
        <v>0</v>
      </c>
      <c r="P249" s="184">
        <f t="shared" si="1157"/>
        <v>0</v>
      </c>
      <c r="Q249" s="184">
        <f t="shared" si="1157"/>
        <v>0</v>
      </c>
      <c r="R249" s="184">
        <f t="shared" si="1157"/>
        <v>0</v>
      </c>
      <c r="S249" s="184">
        <f t="shared" si="1157"/>
        <v>0</v>
      </c>
      <c r="T249" s="184">
        <f t="shared" si="1157"/>
        <v>0</v>
      </c>
      <c r="U249" s="184">
        <f t="shared" ref="U249:V249" si="1158">U248*1936.27</f>
        <v>0</v>
      </c>
      <c r="V249" s="184">
        <f t="shared" si="1158"/>
        <v>0</v>
      </c>
      <c r="W249" s="104"/>
    </row>
    <row r="250" spans="1:23" s="47" customFormat="1" ht="12.75" customHeight="1" x14ac:dyDescent="0.2">
      <c r="A250" s="104">
        <f>IF(Foglio2!$J$7=1,TRUNC(Base!V250,0),TRUNC(Base!U250,0))</f>
        <v>0</v>
      </c>
      <c r="B250" s="245">
        <f t="shared" si="1089"/>
        <v>34449</v>
      </c>
      <c r="C250" s="501"/>
      <c r="D250" s="501"/>
      <c r="E250" s="53" t="s">
        <v>3</v>
      </c>
      <c r="F250" s="54">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48">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48">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48">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48">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48">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48">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49">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50">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51">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52">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52">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52">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52">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52">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52">
        <f t="shared" ref="U250" si="1159">(P250)/12*0.8</f>
        <v>0</v>
      </c>
      <c r="V250" s="252">
        <f t="shared" ref="V250" si="1160">(P250+R250)/12*0.8</f>
        <v>0</v>
      </c>
      <c r="W250" s="253" t="str">
        <f t="shared" ref="W250" si="1161">"Fascia Da "&amp;F250&amp;" a "&amp;F251&amp;" Decorrenza "&amp;DAY(C250)&amp;"/"&amp;MONTH(C250)&amp;"/"&amp;YEAR(C250)</f>
        <v>Fascia Da 0 a 0 Decorrenza 0/1/1900</v>
      </c>
    </row>
    <row r="251" spans="1:23" s="47" customFormat="1" ht="8.25" customHeight="1" x14ac:dyDescent="0.2">
      <c r="A251" s="104"/>
      <c r="B251" s="245">
        <f t="shared" si="1089"/>
        <v>34450</v>
      </c>
      <c r="C251" s="501"/>
      <c r="D251" s="501"/>
      <c r="E251" s="48" t="s">
        <v>4</v>
      </c>
      <c r="F251" s="49">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67">
        <f t="shared" ref="G251:T251" si="1162">G250*1936.27</f>
        <v>0</v>
      </c>
      <c r="H251" s="267">
        <f t="shared" si="1162"/>
        <v>0</v>
      </c>
      <c r="I251" s="267">
        <f t="shared" si="1162"/>
        <v>0</v>
      </c>
      <c r="J251" s="267">
        <f t="shared" si="1162"/>
        <v>0</v>
      </c>
      <c r="K251" s="267">
        <f t="shared" si="1162"/>
        <v>0</v>
      </c>
      <c r="L251" s="266">
        <f t="shared" si="1162"/>
        <v>0</v>
      </c>
      <c r="M251" s="267">
        <f t="shared" si="1162"/>
        <v>0</v>
      </c>
      <c r="N251" s="182">
        <f t="shared" si="1162"/>
        <v>0</v>
      </c>
      <c r="O251" s="183">
        <f t="shared" si="1162"/>
        <v>0</v>
      </c>
      <c r="P251" s="184">
        <f t="shared" si="1162"/>
        <v>0</v>
      </c>
      <c r="Q251" s="184">
        <f t="shared" si="1162"/>
        <v>0</v>
      </c>
      <c r="R251" s="184">
        <f t="shared" si="1162"/>
        <v>0</v>
      </c>
      <c r="S251" s="184">
        <f t="shared" si="1162"/>
        <v>0</v>
      </c>
      <c r="T251" s="184">
        <f t="shared" si="1162"/>
        <v>0</v>
      </c>
      <c r="U251" s="184">
        <f t="shared" ref="U251:V251" si="1163">U250*1936.27</f>
        <v>0</v>
      </c>
      <c r="V251" s="184">
        <f t="shared" si="1163"/>
        <v>0</v>
      </c>
      <c r="W251" s="104"/>
    </row>
    <row r="252" spans="1:23" s="47" customFormat="1" ht="12.75" customHeight="1" x14ac:dyDescent="0.2">
      <c r="A252" s="104">
        <f>IF(Foglio2!$J$7=1,TRUNC(Base!V252,0),TRUNC(Base!U252,0))</f>
        <v>0</v>
      </c>
      <c r="B252" s="245">
        <f t="shared" si="1089"/>
        <v>34451</v>
      </c>
      <c r="C252" s="501"/>
      <c r="D252" s="501"/>
      <c r="E252" s="53" t="s">
        <v>3</v>
      </c>
      <c r="F252" s="54">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48">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48">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48">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48">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48">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48">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49">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50">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51">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52">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52">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52">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52">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52">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52">
        <f t="shared" ref="U252" si="1164">(P252)/12*0.8</f>
        <v>0</v>
      </c>
      <c r="V252" s="252">
        <f t="shared" ref="V252" si="1165">(P252+R252)/12*0.8</f>
        <v>0</v>
      </c>
      <c r="W252" s="253" t="str">
        <f t="shared" ref="W252" si="1166">"Fascia Da "&amp;F252&amp;" a "&amp;F253&amp;" Decorrenza "&amp;DAY(C252)&amp;"/"&amp;MONTH(C252)&amp;"/"&amp;YEAR(C252)</f>
        <v>Fascia Da 0 a 0 Decorrenza 0/1/1900</v>
      </c>
    </row>
    <row r="253" spans="1:23" s="47" customFormat="1" ht="7.5" customHeight="1" x14ac:dyDescent="0.2">
      <c r="A253" s="104"/>
      <c r="B253" s="245">
        <f t="shared" si="1089"/>
        <v>34452</v>
      </c>
      <c r="C253" s="501"/>
      <c r="D253" s="501"/>
      <c r="E253" s="48" t="s">
        <v>4</v>
      </c>
      <c r="F253" s="49">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67">
        <f t="shared" ref="G253:T253" si="1167">G252*1936.27</f>
        <v>0</v>
      </c>
      <c r="H253" s="267">
        <f t="shared" si="1167"/>
        <v>0</v>
      </c>
      <c r="I253" s="267">
        <f t="shared" si="1167"/>
        <v>0</v>
      </c>
      <c r="J253" s="267">
        <f t="shared" si="1167"/>
        <v>0</v>
      </c>
      <c r="K253" s="267">
        <f t="shared" si="1167"/>
        <v>0</v>
      </c>
      <c r="L253" s="266">
        <f t="shared" si="1167"/>
        <v>0</v>
      </c>
      <c r="M253" s="267">
        <f t="shared" si="1167"/>
        <v>0</v>
      </c>
      <c r="N253" s="182">
        <f t="shared" si="1167"/>
        <v>0</v>
      </c>
      <c r="O253" s="183">
        <f t="shared" si="1167"/>
        <v>0</v>
      </c>
      <c r="P253" s="184">
        <f t="shared" si="1167"/>
        <v>0</v>
      </c>
      <c r="Q253" s="184">
        <f t="shared" si="1167"/>
        <v>0</v>
      </c>
      <c r="R253" s="184">
        <f t="shared" si="1167"/>
        <v>0</v>
      </c>
      <c r="S253" s="184">
        <f t="shared" si="1167"/>
        <v>0</v>
      </c>
      <c r="T253" s="184">
        <f t="shared" si="1167"/>
        <v>0</v>
      </c>
      <c r="U253" s="184">
        <f t="shared" ref="U253:V253" si="1168">U252*1936.27</f>
        <v>0</v>
      </c>
      <c r="V253" s="184">
        <f t="shared" si="1168"/>
        <v>0</v>
      </c>
      <c r="W253" s="104"/>
    </row>
    <row r="254" spans="1:23" s="47" customFormat="1" ht="12.75" customHeight="1" x14ac:dyDescent="0.2">
      <c r="A254" s="104">
        <f>IF(Foglio2!$J$7=1,TRUNC(Base!V254,0),TRUNC(Base!U254,0))</f>
        <v>0</v>
      </c>
      <c r="B254" s="245">
        <f t="shared" si="1089"/>
        <v>34453</v>
      </c>
      <c r="C254" s="501"/>
      <c r="D254" s="501"/>
      <c r="E254" s="53" t="s">
        <v>3</v>
      </c>
      <c r="F254" s="54">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48">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48">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48">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48">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48">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48">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49">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50">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51">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52">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52">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52">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52">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52">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52">
        <f t="shared" ref="U254" si="1169">(P254)/12*0.8</f>
        <v>0</v>
      </c>
      <c r="V254" s="252">
        <f t="shared" ref="V254" si="1170">(P254+R254)/12*0.8</f>
        <v>0</v>
      </c>
      <c r="W254" s="253" t="str">
        <f t="shared" ref="W254" si="1171">"Fascia Da "&amp;F254&amp;" a "&amp;F255&amp;" Decorrenza "&amp;DAY(C254)&amp;"/"&amp;MONTH(C254)&amp;"/"&amp;YEAR(C254)</f>
        <v>Fascia Da 0 a 0 Decorrenza 0/1/1900</v>
      </c>
    </row>
    <row r="255" spans="1:23" s="47" customFormat="1" ht="8.25" customHeight="1" x14ac:dyDescent="0.2">
      <c r="A255" s="104"/>
      <c r="B255" s="245">
        <f t="shared" si="1089"/>
        <v>34454</v>
      </c>
      <c r="C255" s="501"/>
      <c r="D255" s="501"/>
      <c r="E255" s="48" t="s">
        <v>4</v>
      </c>
      <c r="F255" s="49">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67">
        <f t="shared" ref="G255:T255" si="1172">G254*1936.27</f>
        <v>0</v>
      </c>
      <c r="H255" s="267">
        <f t="shared" si="1172"/>
        <v>0</v>
      </c>
      <c r="I255" s="267">
        <f t="shared" si="1172"/>
        <v>0</v>
      </c>
      <c r="J255" s="267">
        <f t="shared" si="1172"/>
        <v>0</v>
      </c>
      <c r="K255" s="267">
        <f t="shared" si="1172"/>
        <v>0</v>
      </c>
      <c r="L255" s="266">
        <f t="shared" si="1172"/>
        <v>0</v>
      </c>
      <c r="M255" s="267">
        <f t="shared" si="1172"/>
        <v>0</v>
      </c>
      <c r="N255" s="182">
        <f t="shared" si="1172"/>
        <v>0</v>
      </c>
      <c r="O255" s="183">
        <f t="shared" si="1172"/>
        <v>0</v>
      </c>
      <c r="P255" s="184">
        <f t="shared" si="1172"/>
        <v>0</v>
      </c>
      <c r="Q255" s="184">
        <f t="shared" si="1172"/>
        <v>0</v>
      </c>
      <c r="R255" s="184">
        <f t="shared" si="1172"/>
        <v>0</v>
      </c>
      <c r="S255" s="184">
        <f t="shared" si="1172"/>
        <v>0</v>
      </c>
      <c r="T255" s="184">
        <f t="shared" si="1172"/>
        <v>0</v>
      </c>
      <c r="U255" s="184">
        <f t="shared" ref="U255:V255" si="1173">U254*1936.27</f>
        <v>0</v>
      </c>
      <c r="V255" s="184">
        <f t="shared" si="1173"/>
        <v>0</v>
      </c>
      <c r="W255" s="104"/>
    </row>
    <row r="256" spans="1:23" s="47" customFormat="1" ht="12.75" customHeight="1" x14ac:dyDescent="0.2">
      <c r="A256" s="104">
        <f>IF(Foglio2!$J$7=1,TRUNC(Base!V256,0),TRUNC(Base!U256,0))</f>
        <v>0</v>
      </c>
      <c r="B256" s="245">
        <f t="shared" si="1089"/>
        <v>34455</v>
      </c>
      <c r="C256" s="501"/>
      <c r="D256" s="501"/>
      <c r="E256" s="53" t="s">
        <v>3</v>
      </c>
      <c r="F256" s="54">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48">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48">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48">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48">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48">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48">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49">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50">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51">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52">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52">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52">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52">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52">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52">
        <f t="shared" ref="U256" si="1174">(P256)/12*0.8</f>
        <v>0</v>
      </c>
      <c r="V256" s="252">
        <f t="shared" ref="V256" si="1175">(P256+R256)/12*0.8</f>
        <v>0</v>
      </c>
      <c r="W256" s="253" t="str">
        <f t="shared" ref="W256" si="1176">"Fascia Da "&amp;F256&amp;" a "&amp;F257&amp;" Decorrenza "&amp;DAY(C256)&amp;"/"&amp;MONTH(C256)&amp;"/"&amp;YEAR(C256)</f>
        <v>Fascia Da 0 a 0 Decorrenza 0/1/1900</v>
      </c>
    </row>
    <row r="257" spans="1:23" s="47" customFormat="1" ht="9" customHeight="1" x14ac:dyDescent="0.2">
      <c r="A257" s="104"/>
      <c r="B257" s="245">
        <f t="shared" si="1089"/>
        <v>34456</v>
      </c>
      <c r="C257" s="501"/>
      <c r="D257" s="501"/>
      <c r="E257" s="48" t="s">
        <v>4</v>
      </c>
      <c r="F257" s="49">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67">
        <f t="shared" ref="G257:T257" si="1177">G256*1936.27</f>
        <v>0</v>
      </c>
      <c r="H257" s="267">
        <f t="shared" si="1177"/>
        <v>0</v>
      </c>
      <c r="I257" s="267">
        <f t="shared" si="1177"/>
        <v>0</v>
      </c>
      <c r="J257" s="267">
        <f t="shared" si="1177"/>
        <v>0</v>
      </c>
      <c r="K257" s="267">
        <f t="shared" si="1177"/>
        <v>0</v>
      </c>
      <c r="L257" s="266">
        <f t="shared" si="1177"/>
        <v>0</v>
      </c>
      <c r="M257" s="267">
        <f t="shared" si="1177"/>
        <v>0</v>
      </c>
      <c r="N257" s="182">
        <f t="shared" si="1177"/>
        <v>0</v>
      </c>
      <c r="O257" s="183">
        <f t="shared" si="1177"/>
        <v>0</v>
      </c>
      <c r="P257" s="184">
        <f t="shared" si="1177"/>
        <v>0</v>
      </c>
      <c r="Q257" s="184">
        <f t="shared" si="1177"/>
        <v>0</v>
      </c>
      <c r="R257" s="184">
        <f t="shared" si="1177"/>
        <v>0</v>
      </c>
      <c r="S257" s="184">
        <f t="shared" si="1177"/>
        <v>0</v>
      </c>
      <c r="T257" s="184">
        <f t="shared" si="1177"/>
        <v>0</v>
      </c>
      <c r="U257" s="184">
        <f t="shared" ref="U257:V257" si="1178">U256*1936.27</f>
        <v>0</v>
      </c>
      <c r="V257" s="184">
        <f t="shared" si="1178"/>
        <v>0</v>
      </c>
      <c r="W257" s="104"/>
    </row>
    <row r="258" spans="1:23" s="47" customFormat="1" ht="12.75" customHeight="1" x14ac:dyDescent="0.2">
      <c r="A258" s="104">
        <f>IF(Foglio2!$J$7=1,TRUNC(Base!V258,0),TRUNC(Base!U258,0))</f>
        <v>0</v>
      </c>
      <c r="B258" s="245">
        <f t="shared" si="1089"/>
        <v>34457</v>
      </c>
      <c r="C258" s="501"/>
      <c r="D258" s="501"/>
      <c r="E258" s="53" t="s">
        <v>3</v>
      </c>
      <c r="F258" s="54">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48">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48">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48">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48">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48">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48">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49">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50">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51">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52">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52">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52">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52">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52">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52">
        <f t="shared" ref="U258" si="1179">(P258)/12*0.8</f>
        <v>0</v>
      </c>
      <c r="V258" s="252">
        <f t="shared" ref="V258" si="1180">(P258+R258)/12*0.8</f>
        <v>0</v>
      </c>
      <c r="W258" s="253" t="str">
        <f t="shared" ref="W258" si="1181">"Fascia Da "&amp;F258&amp;" a "&amp;F259&amp;" Decorrenza "&amp;DAY(C258)&amp;"/"&amp;MONTH(C258)&amp;"/"&amp;YEAR(C258)</f>
        <v>Fascia Da 0 a 0 Decorrenza 0/1/1900</v>
      </c>
    </row>
    <row r="259" spans="1:23" s="47" customFormat="1" ht="9" customHeight="1" x14ac:dyDescent="0.2">
      <c r="A259" s="104"/>
      <c r="B259" s="245">
        <f t="shared" si="1089"/>
        <v>34458</v>
      </c>
      <c r="C259" s="501"/>
      <c r="D259" s="501"/>
      <c r="E259" s="48" t="s">
        <v>4</v>
      </c>
      <c r="F259" s="49">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67">
        <f t="shared" ref="G259:T259" si="1182">G258*1936.27</f>
        <v>0</v>
      </c>
      <c r="H259" s="267">
        <f t="shared" si="1182"/>
        <v>0</v>
      </c>
      <c r="I259" s="267">
        <f t="shared" si="1182"/>
        <v>0</v>
      </c>
      <c r="J259" s="267">
        <f t="shared" si="1182"/>
        <v>0</v>
      </c>
      <c r="K259" s="267">
        <f t="shared" si="1182"/>
        <v>0</v>
      </c>
      <c r="L259" s="266">
        <f t="shared" si="1182"/>
        <v>0</v>
      </c>
      <c r="M259" s="267">
        <f t="shared" si="1182"/>
        <v>0</v>
      </c>
      <c r="N259" s="182">
        <f t="shared" si="1182"/>
        <v>0</v>
      </c>
      <c r="O259" s="183">
        <f t="shared" si="1182"/>
        <v>0</v>
      </c>
      <c r="P259" s="184">
        <f t="shared" si="1182"/>
        <v>0</v>
      </c>
      <c r="Q259" s="184">
        <f t="shared" si="1182"/>
        <v>0</v>
      </c>
      <c r="R259" s="184">
        <f t="shared" si="1182"/>
        <v>0</v>
      </c>
      <c r="S259" s="184">
        <f t="shared" si="1182"/>
        <v>0</v>
      </c>
      <c r="T259" s="184">
        <f t="shared" si="1182"/>
        <v>0</v>
      </c>
      <c r="U259" s="184">
        <f t="shared" ref="U259:V259" si="1183">U258*1936.27</f>
        <v>0</v>
      </c>
      <c r="V259" s="184">
        <f t="shared" si="1183"/>
        <v>0</v>
      </c>
      <c r="W259" s="104"/>
    </row>
    <row r="260" spans="1:23" s="47" customFormat="1" ht="12.75" customHeight="1" x14ac:dyDescent="0.2">
      <c r="A260" s="104">
        <f>IF(Foglio2!$J$7=1,TRUNC(Base!V260,0),TRUNC(Base!U260,0))</f>
        <v>0</v>
      </c>
      <c r="B260" s="245">
        <f t="shared" si="1089"/>
        <v>34459</v>
      </c>
      <c r="C260" s="501"/>
      <c r="D260" s="501"/>
      <c r="E260" s="53" t="s">
        <v>3</v>
      </c>
      <c r="F260" s="54">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48">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48">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48">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48">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48">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48">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49">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50">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51">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52">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52">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52">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52">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52">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52">
        <f t="shared" ref="U260" si="1184">(P260)/12*0.8</f>
        <v>0</v>
      </c>
      <c r="V260" s="252">
        <f t="shared" ref="V260" si="1185">(P260+R260)/12*0.8</f>
        <v>0</v>
      </c>
      <c r="W260" s="253" t="str">
        <f t="shared" ref="W260" si="1186">"Fascia Da "&amp;F260&amp;" a "&amp;F261&amp;" Decorrenza "&amp;DAY(C260)&amp;"/"&amp;MONTH(C260)&amp;"/"&amp;YEAR(C260)</f>
        <v>Fascia Da 0 a 0 Decorrenza 0/1/1900</v>
      </c>
    </row>
    <row r="261" spans="1:23" s="47" customFormat="1" ht="9" customHeight="1" x14ac:dyDescent="0.2">
      <c r="A261" s="104"/>
      <c r="B261" s="245">
        <f t="shared" si="1089"/>
        <v>34460</v>
      </c>
      <c r="C261" s="501"/>
      <c r="D261" s="501"/>
      <c r="E261" s="48" t="s">
        <v>4</v>
      </c>
      <c r="F261" s="49">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67">
        <f t="shared" ref="G261:T261" si="1187">G260*1936.27</f>
        <v>0</v>
      </c>
      <c r="H261" s="267">
        <f t="shared" si="1187"/>
        <v>0</v>
      </c>
      <c r="I261" s="267">
        <f t="shared" si="1187"/>
        <v>0</v>
      </c>
      <c r="J261" s="267">
        <f t="shared" si="1187"/>
        <v>0</v>
      </c>
      <c r="K261" s="267">
        <f t="shared" si="1187"/>
        <v>0</v>
      </c>
      <c r="L261" s="266">
        <f t="shared" si="1187"/>
        <v>0</v>
      </c>
      <c r="M261" s="267">
        <f t="shared" si="1187"/>
        <v>0</v>
      </c>
      <c r="N261" s="182">
        <f t="shared" si="1187"/>
        <v>0</v>
      </c>
      <c r="O261" s="183">
        <f t="shared" si="1187"/>
        <v>0</v>
      </c>
      <c r="P261" s="184">
        <f t="shared" si="1187"/>
        <v>0</v>
      </c>
      <c r="Q261" s="184">
        <f t="shared" si="1187"/>
        <v>0</v>
      </c>
      <c r="R261" s="184">
        <f t="shared" si="1187"/>
        <v>0</v>
      </c>
      <c r="S261" s="184">
        <f t="shared" si="1187"/>
        <v>0</v>
      </c>
      <c r="T261" s="184">
        <f t="shared" si="1187"/>
        <v>0</v>
      </c>
      <c r="U261" s="184">
        <f t="shared" ref="U261:V261" si="1188">U260*1936.27</f>
        <v>0</v>
      </c>
      <c r="V261" s="184">
        <f t="shared" si="1188"/>
        <v>0</v>
      </c>
      <c r="W261" s="104"/>
    </row>
    <row r="262" spans="1:23" s="47" customFormat="1" ht="12.75" customHeight="1" x14ac:dyDescent="0.2">
      <c r="A262" s="104">
        <f>IF(Foglio2!$J$7=1,TRUNC(Base!V262,0),TRUNC(Base!U262,0))</f>
        <v>0</v>
      </c>
      <c r="B262" s="245">
        <f t="shared" si="1089"/>
        <v>34461</v>
      </c>
      <c r="C262" s="501"/>
      <c r="D262" s="501"/>
      <c r="E262" s="53" t="s">
        <v>3</v>
      </c>
      <c r="F262" s="54">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48">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48">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48">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48">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48">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48">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49">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50">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51">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52">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52">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52">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52">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52">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52">
        <f t="shared" ref="U262" si="1189">(P262)/12*0.8</f>
        <v>0</v>
      </c>
      <c r="V262" s="252">
        <f t="shared" ref="V262" si="1190">(P262+R262)/12*0.8</f>
        <v>0</v>
      </c>
      <c r="W262" s="253" t="str">
        <f t="shared" ref="W262" si="1191">"Fascia Da "&amp;F262&amp;" a "&amp;F263&amp;" Decorrenza "&amp;DAY(C262)&amp;"/"&amp;MONTH(C262)&amp;"/"&amp;YEAR(C262)</f>
        <v>Fascia Da 0 a 0 Decorrenza 0/1/1900</v>
      </c>
    </row>
    <row r="263" spans="1:23" s="47" customFormat="1" ht="9" customHeight="1" x14ac:dyDescent="0.2">
      <c r="A263" s="104"/>
      <c r="B263" s="245">
        <f t="shared" si="1089"/>
        <v>34462</v>
      </c>
      <c r="C263" s="501"/>
      <c r="D263" s="501"/>
      <c r="E263" s="48" t="s">
        <v>4</v>
      </c>
      <c r="F263" s="49">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67">
        <f t="shared" ref="G263:T263" si="1192">G262*1936.27</f>
        <v>0</v>
      </c>
      <c r="H263" s="267">
        <f t="shared" si="1192"/>
        <v>0</v>
      </c>
      <c r="I263" s="267">
        <f t="shared" si="1192"/>
        <v>0</v>
      </c>
      <c r="J263" s="267">
        <f t="shared" si="1192"/>
        <v>0</v>
      </c>
      <c r="K263" s="267">
        <f t="shared" si="1192"/>
        <v>0</v>
      </c>
      <c r="L263" s="266">
        <f t="shared" si="1192"/>
        <v>0</v>
      </c>
      <c r="M263" s="267">
        <f t="shared" si="1192"/>
        <v>0</v>
      </c>
      <c r="N263" s="182">
        <f t="shared" si="1192"/>
        <v>0</v>
      </c>
      <c r="O263" s="183">
        <f t="shared" si="1192"/>
        <v>0</v>
      </c>
      <c r="P263" s="184">
        <f t="shared" si="1192"/>
        <v>0</v>
      </c>
      <c r="Q263" s="184">
        <f t="shared" si="1192"/>
        <v>0</v>
      </c>
      <c r="R263" s="184">
        <f t="shared" si="1192"/>
        <v>0</v>
      </c>
      <c r="S263" s="184">
        <f t="shared" si="1192"/>
        <v>0</v>
      </c>
      <c r="T263" s="184">
        <f t="shared" si="1192"/>
        <v>0</v>
      </c>
      <c r="U263" s="184">
        <f t="shared" ref="U263:V263" si="1193">U262*1936.27</f>
        <v>0</v>
      </c>
      <c r="V263" s="184">
        <f t="shared" si="1193"/>
        <v>0</v>
      </c>
      <c r="W263" s="104"/>
    </row>
    <row r="264" spans="1:23" s="47" customFormat="1" ht="12.75" customHeight="1" x14ac:dyDescent="0.2">
      <c r="A264" s="104">
        <f>IF(Foglio2!$J$7=1,TRUNC(Base!V264,0),TRUNC(Base!U264,0))</f>
        <v>0</v>
      </c>
      <c r="B264" s="245">
        <f t="shared" si="1089"/>
        <v>34463</v>
      </c>
      <c r="C264" s="501"/>
      <c r="D264" s="501"/>
      <c r="E264" s="53" t="s">
        <v>3</v>
      </c>
      <c r="F264" s="54">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48">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48">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48">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48">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48">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48">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49">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50">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51">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52">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52">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52">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52">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52">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52">
        <f t="shared" ref="U264" si="1194">(P264)/12*0.8</f>
        <v>0</v>
      </c>
      <c r="V264" s="252">
        <f t="shared" ref="V264" si="1195">(P264+R264)/12*0.8</f>
        <v>0</v>
      </c>
      <c r="W264" s="253" t="str">
        <f t="shared" ref="W264" si="1196">"Fascia Da "&amp;F264&amp;" a "&amp;F265&amp;" Decorrenza "&amp;DAY(C264)&amp;"/"&amp;MONTH(C264)&amp;"/"&amp;YEAR(C264)</f>
        <v>Fascia Da 0 a 0 Decorrenza 0/1/1900</v>
      </c>
    </row>
    <row r="265" spans="1:23" s="47" customFormat="1" ht="9" customHeight="1" x14ac:dyDescent="0.2">
      <c r="A265" s="104"/>
      <c r="B265" s="245">
        <f t="shared" si="1089"/>
        <v>34464</v>
      </c>
      <c r="C265" s="501"/>
      <c r="D265" s="501"/>
      <c r="E265" s="48" t="s">
        <v>4</v>
      </c>
      <c r="F265" s="49">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67">
        <f t="shared" ref="G265:T265" si="1197">G264*1936.27</f>
        <v>0</v>
      </c>
      <c r="H265" s="267">
        <f t="shared" si="1197"/>
        <v>0</v>
      </c>
      <c r="I265" s="267">
        <f t="shared" si="1197"/>
        <v>0</v>
      </c>
      <c r="J265" s="267">
        <f t="shared" si="1197"/>
        <v>0</v>
      </c>
      <c r="K265" s="267">
        <f t="shared" si="1197"/>
        <v>0</v>
      </c>
      <c r="L265" s="266">
        <f t="shared" si="1197"/>
        <v>0</v>
      </c>
      <c r="M265" s="267">
        <f t="shared" si="1197"/>
        <v>0</v>
      </c>
      <c r="N265" s="182">
        <f t="shared" si="1197"/>
        <v>0</v>
      </c>
      <c r="O265" s="183">
        <f t="shared" si="1197"/>
        <v>0</v>
      </c>
      <c r="P265" s="184">
        <f t="shared" si="1197"/>
        <v>0</v>
      </c>
      <c r="Q265" s="184">
        <f t="shared" si="1197"/>
        <v>0</v>
      </c>
      <c r="R265" s="184">
        <f t="shared" si="1197"/>
        <v>0</v>
      </c>
      <c r="S265" s="184">
        <f t="shared" si="1197"/>
        <v>0</v>
      </c>
      <c r="T265" s="184">
        <f t="shared" si="1197"/>
        <v>0</v>
      </c>
      <c r="U265" s="184">
        <f t="shared" ref="U265:V265" si="1198">U264*1936.27</f>
        <v>0</v>
      </c>
      <c r="V265" s="184">
        <f t="shared" si="1198"/>
        <v>0</v>
      </c>
      <c r="W265" s="104"/>
    </row>
    <row r="266" spans="1:23" s="47" customFormat="1" ht="9" customHeight="1" x14ac:dyDescent="0.2">
      <c r="A266" s="104">
        <f>IF(Foglio2!$J$7=1,TRUNC(Base!V266,0),TRUNC(Base!U266,0))</f>
        <v>0</v>
      </c>
      <c r="B266" s="245">
        <f t="shared" si="1089"/>
        <v>34465</v>
      </c>
      <c r="C266" s="501"/>
      <c r="D266" s="501"/>
      <c r="E266" s="103" t="s">
        <v>3</v>
      </c>
      <c r="F266" s="79">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48">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48">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48">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48">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48">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48">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49">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50">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51">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52">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52">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52">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52">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52">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52">
        <f t="shared" ref="U266" si="1199">(P266)/12*0.8</f>
        <v>0</v>
      </c>
      <c r="V266" s="252">
        <f t="shared" ref="V266" si="1200">(P266+R266)/12*0.8</f>
        <v>0</v>
      </c>
      <c r="W266" s="253" t="str">
        <f t="shared" ref="W266" si="1201">"Fascia Da "&amp;F266&amp;" a "&amp;F267&amp;" Decorrenza "&amp;DAY(C266)&amp;"/"&amp;MONTH(C266)&amp;"/"&amp;YEAR(C266)</f>
        <v>Fascia Da 0 a 0 Decorrenza 0/1/1900</v>
      </c>
    </row>
    <row r="267" spans="1:23" s="47" customFormat="1" ht="9" customHeight="1" x14ac:dyDescent="0.2">
      <c r="A267" s="104"/>
      <c r="B267" s="245">
        <f t="shared" si="1089"/>
        <v>34466</v>
      </c>
      <c r="C267" s="501"/>
      <c r="D267" s="501"/>
      <c r="E267" s="103" t="s">
        <v>4</v>
      </c>
      <c r="F267" s="79">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67">
        <f t="shared" ref="G267:T267" si="1202">G266*1936.27</f>
        <v>0</v>
      </c>
      <c r="H267" s="267">
        <f t="shared" si="1202"/>
        <v>0</v>
      </c>
      <c r="I267" s="267">
        <f t="shared" si="1202"/>
        <v>0</v>
      </c>
      <c r="J267" s="267">
        <f t="shared" si="1202"/>
        <v>0</v>
      </c>
      <c r="K267" s="267">
        <f t="shared" si="1202"/>
        <v>0</v>
      </c>
      <c r="L267" s="266">
        <f t="shared" si="1202"/>
        <v>0</v>
      </c>
      <c r="M267" s="267">
        <f t="shared" si="1202"/>
        <v>0</v>
      </c>
      <c r="N267" s="182">
        <f t="shared" si="1202"/>
        <v>0</v>
      </c>
      <c r="O267" s="183">
        <f t="shared" si="1202"/>
        <v>0</v>
      </c>
      <c r="P267" s="184">
        <f t="shared" si="1202"/>
        <v>0</v>
      </c>
      <c r="Q267" s="184">
        <f t="shared" si="1202"/>
        <v>0</v>
      </c>
      <c r="R267" s="184">
        <f t="shared" si="1202"/>
        <v>0</v>
      </c>
      <c r="S267" s="184">
        <f t="shared" si="1202"/>
        <v>0</v>
      </c>
      <c r="T267" s="184">
        <f t="shared" si="1202"/>
        <v>0</v>
      </c>
      <c r="U267" s="184">
        <f t="shared" ref="U267:V267" si="1203">U266*1936.27</f>
        <v>0</v>
      </c>
      <c r="V267" s="184">
        <f t="shared" si="1203"/>
        <v>0</v>
      </c>
      <c r="W267" s="104"/>
    </row>
    <row r="268" spans="1:23" s="47" customFormat="1" ht="12.75" customHeight="1" x14ac:dyDescent="0.2">
      <c r="A268" s="104">
        <f>IF(Foglio2!$J$7=1,TRUNC(Base!V268,0),TRUNC(Base!U268,0))</f>
        <v>0</v>
      </c>
      <c r="B268" s="245">
        <f t="shared" si="1089"/>
        <v>34467</v>
      </c>
      <c r="C268" s="501"/>
      <c r="D268" s="501"/>
      <c r="E268" s="53" t="s">
        <v>3</v>
      </c>
      <c r="F268" s="54">
        <f>IF(Foglio2!$J$3=Foglio2!$E$12,Doc_laureati_scuola_sec.!D268,0)</f>
        <v>0</v>
      </c>
      <c r="G268" s="248">
        <f>IF(Foglio2!$J$3=Foglio2!$E$12,Doc_laureati_scuola_sec.!E268,0)</f>
        <v>0</v>
      </c>
      <c r="H268" s="248">
        <f>IF(Foglio2!$J$3=Foglio2!$E$12,Doc_laureati_scuola_sec.!F268,0)</f>
        <v>0</v>
      </c>
      <c r="I268" s="248">
        <f>IF(Foglio2!$J$3=Foglio2!$E$12,Doc_laureati_scuola_sec.!G268,0)</f>
        <v>0</v>
      </c>
      <c r="J268" s="248">
        <f>IF(Foglio2!$J$3=Foglio2!$E$12,Doc_laureati_scuola_sec.!H268,0)</f>
        <v>0</v>
      </c>
      <c r="K268" s="248">
        <f>IF(Foglio2!$J$3=Foglio2!$E$12,Doc_laureati_scuola_sec.!I268,0)</f>
        <v>0</v>
      </c>
      <c r="L268" s="248">
        <f>IF(Foglio2!$J$3=Foglio2!$E$12,Doc_laureati_scuola_sec.!J268,0)</f>
        <v>0</v>
      </c>
      <c r="M268" s="249">
        <f>IF(Foglio2!$J$3=Foglio2!$E$12,Doc_laureati_scuola_sec.!K268,0)</f>
        <v>0</v>
      </c>
      <c r="N268" s="250">
        <f>IF(Foglio2!$J$3=Foglio2!$E$12,Doc_laureati_scuola_sec.!L268,0)</f>
        <v>0</v>
      </c>
      <c r="O268" s="251">
        <f>IF(Foglio2!$J$3=Foglio2!$E$12,Doc_laureati_scuola_sec.!M268,0)</f>
        <v>0</v>
      </c>
      <c r="P268" s="252">
        <f>IF(Foglio2!$J$3=Foglio2!$E$12,Doc_laureati_scuola_sec.!N268,0)</f>
        <v>0</v>
      </c>
      <c r="Q268" s="252">
        <f>IF(Foglio2!$J$3=Foglio2!$E$12,Doc_laureati_scuola_sec.!O268,0)</f>
        <v>0</v>
      </c>
      <c r="R268" s="252">
        <f>IF(Foglio2!$J$3=Foglio2!$E$12,Doc_laureati_scuola_sec.!P268,0)</f>
        <v>0</v>
      </c>
      <c r="S268" s="252">
        <f>IF(Foglio2!$J$3=Foglio2!$E$12,Doc_laureati_scuola_sec.!Q268,0)</f>
        <v>0</v>
      </c>
      <c r="T268" s="252">
        <f>IF(Foglio2!$J$3=Foglio2!$E$12,Doc_laureati_scuola_sec.!R268,0)</f>
        <v>0</v>
      </c>
      <c r="U268" s="252">
        <f t="shared" ref="U268" si="1204">(P268)/12*0.8</f>
        <v>0</v>
      </c>
      <c r="V268" s="252">
        <f t="shared" ref="V268" si="1205">(P268+R268)/12*0.8</f>
        <v>0</v>
      </c>
      <c r="W268" s="253" t="str">
        <f t="shared" ref="W268" si="1206">"Fascia Da "&amp;F268&amp;" a "&amp;F269&amp;" Decorrenza "&amp;DAY(C268)&amp;"/"&amp;MONTH(C268)&amp;"/"&amp;YEAR(C268)</f>
        <v>Fascia Da 0 a 0 Decorrenza 0/1/1900</v>
      </c>
    </row>
    <row r="269" spans="1:23" s="47" customFormat="1" ht="9" customHeight="1" x14ac:dyDescent="0.2">
      <c r="A269" s="104"/>
      <c r="B269" s="245">
        <f t="shared" si="1089"/>
        <v>34468</v>
      </c>
      <c r="C269" s="502"/>
      <c r="D269" s="502"/>
      <c r="E269" s="58"/>
      <c r="F269" s="59">
        <f>IF(Foglio2!$J$3=Foglio2!$E$12,Doc_laureati_scuola_sec.!D269,0)</f>
        <v>0</v>
      </c>
      <c r="G269" s="267">
        <f t="shared" ref="G269:T269" si="1207">G268*1936.27</f>
        <v>0</v>
      </c>
      <c r="H269" s="267">
        <f t="shared" si="1207"/>
        <v>0</v>
      </c>
      <c r="I269" s="267">
        <f t="shared" si="1207"/>
        <v>0</v>
      </c>
      <c r="J269" s="267">
        <f t="shared" si="1207"/>
        <v>0</v>
      </c>
      <c r="K269" s="267">
        <f t="shared" si="1207"/>
        <v>0</v>
      </c>
      <c r="L269" s="266">
        <f t="shared" si="1207"/>
        <v>0</v>
      </c>
      <c r="M269" s="267">
        <f t="shared" si="1207"/>
        <v>0</v>
      </c>
      <c r="N269" s="182">
        <f t="shared" si="1207"/>
        <v>0</v>
      </c>
      <c r="O269" s="183">
        <f t="shared" si="1207"/>
        <v>0</v>
      </c>
      <c r="P269" s="184">
        <f t="shared" si="1207"/>
        <v>0</v>
      </c>
      <c r="Q269" s="184">
        <f t="shared" si="1207"/>
        <v>0</v>
      </c>
      <c r="R269" s="184">
        <f t="shared" si="1207"/>
        <v>0</v>
      </c>
      <c r="S269" s="184">
        <f t="shared" si="1207"/>
        <v>0</v>
      </c>
      <c r="T269" s="184">
        <f t="shared" si="1207"/>
        <v>0</v>
      </c>
      <c r="U269" s="184">
        <f t="shared" ref="U269:V269" si="1208">U268*1936.27</f>
        <v>0</v>
      </c>
      <c r="V269" s="184">
        <f t="shared" si="1208"/>
        <v>0</v>
      </c>
      <c r="W269" s="104"/>
    </row>
    <row r="270" spans="1:23" s="47" customFormat="1" ht="12.75" customHeight="1" x14ac:dyDescent="0.2">
      <c r="A270" s="104">
        <f>IF(Foglio2!$J$7=1,TRUNC(Base!V270,0),TRUNC(Base!U270,0))</f>
        <v>0</v>
      </c>
      <c r="B270" s="245">
        <f t="shared" ref="B270" si="1209">C272</f>
        <v>34516</v>
      </c>
      <c r="C270" s="496">
        <v>34516</v>
      </c>
      <c r="D270" s="496">
        <v>34699</v>
      </c>
      <c r="E270" s="42" t="s">
        <v>3</v>
      </c>
      <c r="F270" s="43">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48">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48">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48">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48">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48">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48">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49">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50">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51">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52">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52">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52">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52">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52">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52">
        <f t="shared" ref="U270" si="1210">(P270)/12*0.8</f>
        <v>0</v>
      </c>
      <c r="V270" s="252">
        <f t="shared" ref="V270" si="1211">(P270+R270)/12*0.8</f>
        <v>0</v>
      </c>
      <c r="W270" s="253" t="str">
        <f t="shared" ref="W270" si="1212">"Fascia Da "&amp;F270&amp;" a "&amp;F271&amp;" Decorrenza "&amp;DAY(C270)&amp;"/"&amp;MONTH(C270)&amp;"/"&amp;YEAR(C270)</f>
        <v>Fascia Da 0 a 0 Decorrenza 1/7/1994</v>
      </c>
    </row>
    <row r="271" spans="1:23" s="47" customFormat="1" ht="8.25" customHeight="1" x14ac:dyDescent="0.2">
      <c r="A271" s="104"/>
      <c r="B271" s="245">
        <f t="shared" ref="B271" si="1213">B270+1</f>
        <v>34517</v>
      </c>
      <c r="C271" s="497"/>
      <c r="D271" s="497"/>
      <c r="E271" s="48" t="s">
        <v>4</v>
      </c>
      <c r="F271" s="49">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67">
        <f t="shared" ref="G271:V271" si="1214">G270*1936.27</f>
        <v>0</v>
      </c>
      <c r="H271" s="267">
        <f t="shared" si="1214"/>
        <v>0</v>
      </c>
      <c r="I271" s="267">
        <f t="shared" si="1214"/>
        <v>0</v>
      </c>
      <c r="J271" s="267">
        <f t="shared" si="1214"/>
        <v>0</v>
      </c>
      <c r="K271" s="267">
        <f t="shared" si="1214"/>
        <v>0</v>
      </c>
      <c r="L271" s="266">
        <f t="shared" si="1214"/>
        <v>0</v>
      </c>
      <c r="M271" s="267">
        <f t="shared" si="1214"/>
        <v>0</v>
      </c>
      <c r="N271" s="182">
        <f t="shared" si="1214"/>
        <v>0</v>
      </c>
      <c r="O271" s="183">
        <f t="shared" si="1214"/>
        <v>0</v>
      </c>
      <c r="P271" s="184">
        <f t="shared" si="1214"/>
        <v>0</v>
      </c>
      <c r="Q271" s="184">
        <f t="shared" si="1214"/>
        <v>0</v>
      </c>
      <c r="R271" s="184">
        <f t="shared" si="1214"/>
        <v>0</v>
      </c>
      <c r="S271" s="184">
        <f t="shared" si="1214"/>
        <v>0</v>
      </c>
      <c r="T271" s="184">
        <f t="shared" si="1214"/>
        <v>0</v>
      </c>
      <c r="U271" s="184">
        <f t="shared" si="1214"/>
        <v>0</v>
      </c>
      <c r="V271" s="184">
        <f t="shared" si="1214"/>
        <v>0</v>
      </c>
      <c r="W271" s="104"/>
    </row>
    <row r="272" spans="1:23" s="47" customFormat="1" ht="12.75" customHeight="1" x14ac:dyDescent="0.2">
      <c r="A272" s="104">
        <f>IF(Foglio2!$J$7=1,TRUNC(Base!V272,0),TRUNC(Base!U272,0))</f>
        <v>0</v>
      </c>
      <c r="B272" s="245">
        <f t="shared" si="1089"/>
        <v>34518</v>
      </c>
      <c r="C272" s="500">
        <v>34516</v>
      </c>
      <c r="D272" s="500">
        <v>34699</v>
      </c>
      <c r="E272" s="53" t="s">
        <v>3</v>
      </c>
      <c r="F272" s="54">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48">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48">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48">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48">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48">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48">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49">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50">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51">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52">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52">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52">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52">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52">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52">
        <f t="shared" ref="U272" si="1215">(P272)/12*0.8</f>
        <v>0</v>
      </c>
      <c r="V272" s="252">
        <f t="shared" ref="V272" si="1216">(P272+R272)/12*0.8</f>
        <v>0</v>
      </c>
      <c r="W272" s="253" t="str">
        <f t="shared" ref="W272" si="1217">"Fascia Da "&amp;F272&amp;" a "&amp;F273&amp;" Decorrenza "&amp;DAY(C272)&amp;"/"&amp;MONTH(C272)&amp;"/"&amp;YEAR(C272)</f>
        <v>Fascia Da 0 a 0 Decorrenza 1/7/1994</v>
      </c>
    </row>
    <row r="273" spans="1:23" s="47" customFormat="1" ht="8.25" customHeight="1" x14ac:dyDescent="0.2">
      <c r="A273" s="104"/>
      <c r="B273" s="245">
        <f t="shared" si="1089"/>
        <v>34519</v>
      </c>
      <c r="C273" s="500"/>
      <c r="D273" s="500"/>
      <c r="E273" s="48" t="s">
        <v>4</v>
      </c>
      <c r="F273" s="49">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67">
        <f t="shared" ref="G273:T273" si="1218">G272*1936.27</f>
        <v>0</v>
      </c>
      <c r="H273" s="267">
        <f t="shared" si="1218"/>
        <v>0</v>
      </c>
      <c r="I273" s="267">
        <f t="shared" si="1218"/>
        <v>0</v>
      </c>
      <c r="J273" s="267">
        <f t="shared" si="1218"/>
        <v>0</v>
      </c>
      <c r="K273" s="267">
        <f t="shared" si="1218"/>
        <v>0</v>
      </c>
      <c r="L273" s="266">
        <f t="shared" si="1218"/>
        <v>0</v>
      </c>
      <c r="M273" s="267">
        <f t="shared" si="1218"/>
        <v>0</v>
      </c>
      <c r="N273" s="182">
        <f t="shared" si="1218"/>
        <v>0</v>
      </c>
      <c r="O273" s="183">
        <f t="shared" si="1218"/>
        <v>0</v>
      </c>
      <c r="P273" s="184">
        <f t="shared" si="1218"/>
        <v>0</v>
      </c>
      <c r="Q273" s="184">
        <f t="shared" si="1218"/>
        <v>0</v>
      </c>
      <c r="R273" s="184">
        <f t="shared" si="1218"/>
        <v>0</v>
      </c>
      <c r="S273" s="184">
        <f t="shared" si="1218"/>
        <v>0</v>
      </c>
      <c r="T273" s="184">
        <f t="shared" si="1218"/>
        <v>0</v>
      </c>
      <c r="U273" s="184">
        <f t="shared" ref="U273:V273" si="1219">U272*1936.27</f>
        <v>0</v>
      </c>
      <c r="V273" s="184">
        <f t="shared" si="1219"/>
        <v>0</v>
      </c>
      <c r="W273" s="104"/>
    </row>
    <row r="274" spans="1:23" s="47" customFormat="1" ht="12.75" customHeight="1" x14ac:dyDescent="0.2">
      <c r="A274" s="104">
        <f>IF(Foglio2!$J$7=1,TRUNC(Base!V274,0),TRUNC(Base!U274,0))</f>
        <v>0</v>
      </c>
      <c r="B274" s="245">
        <f t="shared" si="1089"/>
        <v>34520</v>
      </c>
      <c r="C274" s="501"/>
      <c r="D274" s="501"/>
      <c r="E274" s="53" t="s">
        <v>3</v>
      </c>
      <c r="F274" s="54">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48">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48">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48">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48">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48">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48">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49">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50">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51">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52">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52">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52">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52">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52">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52">
        <f t="shared" ref="U274" si="1220">(P274)/12*0.8</f>
        <v>0</v>
      </c>
      <c r="V274" s="252">
        <f t="shared" ref="V274" si="1221">(P274+R274)/12*0.8</f>
        <v>0</v>
      </c>
      <c r="W274" s="253" t="str">
        <f t="shared" ref="W274" si="1222">"Fascia Da "&amp;F274&amp;" a "&amp;F275&amp;" Decorrenza "&amp;DAY(C274)&amp;"/"&amp;MONTH(C274)&amp;"/"&amp;YEAR(C274)</f>
        <v>Fascia Da 0 a 0 Decorrenza 0/1/1900</v>
      </c>
    </row>
    <row r="275" spans="1:23" s="47" customFormat="1" ht="8.25" customHeight="1" x14ac:dyDescent="0.2">
      <c r="A275" s="104"/>
      <c r="B275" s="245">
        <f t="shared" si="1089"/>
        <v>34521</v>
      </c>
      <c r="C275" s="501"/>
      <c r="D275" s="501"/>
      <c r="E275" s="48" t="s">
        <v>4</v>
      </c>
      <c r="F275" s="49">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67">
        <f t="shared" ref="G275:T275" si="1223">G274*1936.27</f>
        <v>0</v>
      </c>
      <c r="H275" s="267">
        <f t="shared" si="1223"/>
        <v>0</v>
      </c>
      <c r="I275" s="267">
        <f t="shared" si="1223"/>
        <v>0</v>
      </c>
      <c r="J275" s="267">
        <f t="shared" si="1223"/>
        <v>0</v>
      </c>
      <c r="K275" s="267">
        <f t="shared" si="1223"/>
        <v>0</v>
      </c>
      <c r="L275" s="266">
        <f t="shared" si="1223"/>
        <v>0</v>
      </c>
      <c r="M275" s="267">
        <f t="shared" si="1223"/>
        <v>0</v>
      </c>
      <c r="N275" s="182">
        <f t="shared" si="1223"/>
        <v>0</v>
      </c>
      <c r="O275" s="183">
        <f t="shared" si="1223"/>
        <v>0</v>
      </c>
      <c r="P275" s="184">
        <f t="shared" si="1223"/>
        <v>0</v>
      </c>
      <c r="Q275" s="184">
        <f t="shared" si="1223"/>
        <v>0</v>
      </c>
      <c r="R275" s="184">
        <f t="shared" si="1223"/>
        <v>0</v>
      </c>
      <c r="S275" s="184">
        <f t="shared" si="1223"/>
        <v>0</v>
      </c>
      <c r="T275" s="184">
        <f t="shared" si="1223"/>
        <v>0</v>
      </c>
      <c r="U275" s="184">
        <f t="shared" ref="U275:V275" si="1224">U274*1936.27</f>
        <v>0</v>
      </c>
      <c r="V275" s="184">
        <f t="shared" si="1224"/>
        <v>0</v>
      </c>
      <c r="W275" s="104"/>
    </row>
    <row r="276" spans="1:23" s="47" customFormat="1" ht="12.75" customHeight="1" x14ac:dyDescent="0.2">
      <c r="A276" s="104">
        <f>IF(Foglio2!$J$7=1,TRUNC(Base!V276,0),TRUNC(Base!U276,0))</f>
        <v>0</v>
      </c>
      <c r="B276" s="245">
        <f t="shared" si="1089"/>
        <v>34522</v>
      </c>
      <c r="C276" s="501"/>
      <c r="D276" s="501"/>
      <c r="E276" s="53" t="s">
        <v>3</v>
      </c>
      <c r="F276" s="54">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48">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48">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48">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48">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48">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48">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49">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50">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51">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52">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52">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52">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52">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52">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52">
        <f t="shared" ref="U276" si="1225">(P276)/12*0.8</f>
        <v>0</v>
      </c>
      <c r="V276" s="252">
        <f t="shared" ref="V276" si="1226">(P276+R276)/12*0.8</f>
        <v>0</v>
      </c>
      <c r="W276" s="253" t="str">
        <f t="shared" ref="W276" si="1227">"Fascia Da "&amp;F276&amp;" a "&amp;F277&amp;" Decorrenza "&amp;DAY(C276)&amp;"/"&amp;MONTH(C276)&amp;"/"&amp;YEAR(C276)</f>
        <v>Fascia Da 0 a 0 Decorrenza 0/1/1900</v>
      </c>
    </row>
    <row r="277" spans="1:23" s="47" customFormat="1" ht="8.25" customHeight="1" x14ac:dyDescent="0.2">
      <c r="A277" s="104"/>
      <c r="B277" s="245">
        <f t="shared" si="1089"/>
        <v>34523</v>
      </c>
      <c r="C277" s="501"/>
      <c r="D277" s="501"/>
      <c r="E277" s="48" t="s">
        <v>4</v>
      </c>
      <c r="F277" s="49">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67">
        <f t="shared" ref="G277:T277" si="1228">G276*1936.27</f>
        <v>0</v>
      </c>
      <c r="H277" s="267">
        <f t="shared" si="1228"/>
        <v>0</v>
      </c>
      <c r="I277" s="267">
        <f t="shared" si="1228"/>
        <v>0</v>
      </c>
      <c r="J277" s="267">
        <f t="shared" si="1228"/>
        <v>0</v>
      </c>
      <c r="K277" s="267">
        <f t="shared" si="1228"/>
        <v>0</v>
      </c>
      <c r="L277" s="266">
        <f t="shared" si="1228"/>
        <v>0</v>
      </c>
      <c r="M277" s="267">
        <f t="shared" si="1228"/>
        <v>0</v>
      </c>
      <c r="N277" s="182">
        <f t="shared" si="1228"/>
        <v>0</v>
      </c>
      <c r="O277" s="183">
        <f t="shared" si="1228"/>
        <v>0</v>
      </c>
      <c r="P277" s="184">
        <f t="shared" si="1228"/>
        <v>0</v>
      </c>
      <c r="Q277" s="184">
        <f t="shared" si="1228"/>
        <v>0</v>
      </c>
      <c r="R277" s="184">
        <f t="shared" si="1228"/>
        <v>0</v>
      </c>
      <c r="S277" s="184">
        <f t="shared" si="1228"/>
        <v>0</v>
      </c>
      <c r="T277" s="184">
        <f t="shared" si="1228"/>
        <v>0</v>
      </c>
      <c r="U277" s="184">
        <f t="shared" ref="U277:V277" si="1229">U276*1936.27</f>
        <v>0</v>
      </c>
      <c r="V277" s="184">
        <f t="shared" si="1229"/>
        <v>0</v>
      </c>
      <c r="W277" s="104"/>
    </row>
    <row r="278" spans="1:23" s="47" customFormat="1" ht="12.75" customHeight="1" x14ac:dyDescent="0.2">
      <c r="A278" s="104">
        <f>IF(Foglio2!$J$7=1,TRUNC(Base!V278,0),TRUNC(Base!U278,0))</f>
        <v>0</v>
      </c>
      <c r="B278" s="245">
        <f t="shared" si="1089"/>
        <v>34524</v>
      </c>
      <c r="C278" s="501"/>
      <c r="D278" s="501"/>
      <c r="E278" s="53" t="s">
        <v>3</v>
      </c>
      <c r="F278" s="54">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48">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48">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48">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48">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48">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48">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49">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50">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51">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52">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52">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52">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52">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52">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52">
        <f t="shared" ref="U278" si="1230">(P278)/12*0.8</f>
        <v>0</v>
      </c>
      <c r="V278" s="252">
        <f t="shared" ref="V278" si="1231">(P278+R278)/12*0.8</f>
        <v>0</v>
      </c>
      <c r="W278" s="253" t="str">
        <f t="shared" ref="W278" si="1232">"Fascia Da "&amp;F278&amp;" a "&amp;F279&amp;" Decorrenza "&amp;DAY(C278)&amp;"/"&amp;MONTH(C278)&amp;"/"&amp;YEAR(C278)</f>
        <v>Fascia Da 0 a 0 Decorrenza 0/1/1900</v>
      </c>
    </row>
    <row r="279" spans="1:23" s="47" customFormat="1" ht="8.25" customHeight="1" x14ac:dyDescent="0.2">
      <c r="A279" s="104"/>
      <c r="B279" s="245">
        <f t="shared" si="1089"/>
        <v>34525</v>
      </c>
      <c r="C279" s="501"/>
      <c r="D279" s="501"/>
      <c r="E279" s="48" t="s">
        <v>4</v>
      </c>
      <c r="F279" s="49">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67">
        <f t="shared" ref="G279:T279" si="1233">G278*1936.27</f>
        <v>0</v>
      </c>
      <c r="H279" s="267">
        <f t="shared" si="1233"/>
        <v>0</v>
      </c>
      <c r="I279" s="267">
        <f t="shared" si="1233"/>
        <v>0</v>
      </c>
      <c r="J279" s="267">
        <f t="shared" si="1233"/>
        <v>0</v>
      </c>
      <c r="K279" s="267">
        <f t="shared" si="1233"/>
        <v>0</v>
      </c>
      <c r="L279" s="266">
        <f t="shared" si="1233"/>
        <v>0</v>
      </c>
      <c r="M279" s="267">
        <f t="shared" si="1233"/>
        <v>0</v>
      </c>
      <c r="N279" s="182">
        <f t="shared" si="1233"/>
        <v>0</v>
      </c>
      <c r="O279" s="183">
        <f t="shared" si="1233"/>
        <v>0</v>
      </c>
      <c r="P279" s="184">
        <f t="shared" si="1233"/>
        <v>0</v>
      </c>
      <c r="Q279" s="184">
        <f t="shared" si="1233"/>
        <v>0</v>
      </c>
      <c r="R279" s="184">
        <f t="shared" si="1233"/>
        <v>0</v>
      </c>
      <c r="S279" s="184">
        <f t="shared" si="1233"/>
        <v>0</v>
      </c>
      <c r="T279" s="184">
        <f t="shared" si="1233"/>
        <v>0</v>
      </c>
      <c r="U279" s="184">
        <f t="shared" ref="U279:V279" si="1234">U278*1936.27</f>
        <v>0</v>
      </c>
      <c r="V279" s="184">
        <f t="shared" si="1234"/>
        <v>0</v>
      </c>
      <c r="W279" s="104"/>
    </row>
    <row r="280" spans="1:23" s="47" customFormat="1" ht="12.75" customHeight="1" x14ac:dyDescent="0.2">
      <c r="A280" s="104">
        <f>IF(Foglio2!$J$7=1,TRUNC(Base!V280,0),TRUNC(Base!U280,0))</f>
        <v>0</v>
      </c>
      <c r="B280" s="245">
        <f t="shared" si="1089"/>
        <v>34526</v>
      </c>
      <c r="C280" s="501"/>
      <c r="D280" s="501"/>
      <c r="E280" s="53" t="s">
        <v>3</v>
      </c>
      <c r="F280" s="54">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48">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48">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48">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48">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48">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48">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49">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50">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51">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52">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52">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52">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52">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52">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52">
        <f t="shared" ref="U280" si="1235">(P280)/12*0.8</f>
        <v>0</v>
      </c>
      <c r="V280" s="252">
        <f t="shared" ref="V280" si="1236">(P280+R280)/12*0.8</f>
        <v>0</v>
      </c>
      <c r="W280" s="253" t="str">
        <f t="shared" ref="W280" si="1237">"Fascia Da "&amp;F280&amp;" a "&amp;F281&amp;" Decorrenza "&amp;DAY(C280)&amp;"/"&amp;MONTH(C280)&amp;"/"&amp;YEAR(C280)</f>
        <v>Fascia Da 0 a 0 Decorrenza 0/1/1900</v>
      </c>
    </row>
    <row r="281" spans="1:23" s="47" customFormat="1" ht="8.25" customHeight="1" x14ac:dyDescent="0.2">
      <c r="A281" s="104"/>
      <c r="B281" s="245">
        <f t="shared" si="1089"/>
        <v>34527</v>
      </c>
      <c r="C281" s="501"/>
      <c r="D281" s="501"/>
      <c r="E281" s="48" t="s">
        <v>4</v>
      </c>
      <c r="F281" s="49">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67">
        <f t="shared" ref="G281:T281" si="1238">G280*1936.27</f>
        <v>0</v>
      </c>
      <c r="H281" s="267">
        <f t="shared" si="1238"/>
        <v>0</v>
      </c>
      <c r="I281" s="267">
        <f t="shared" si="1238"/>
        <v>0</v>
      </c>
      <c r="J281" s="267">
        <f t="shared" si="1238"/>
        <v>0</v>
      </c>
      <c r="K281" s="267">
        <f t="shared" si="1238"/>
        <v>0</v>
      </c>
      <c r="L281" s="266">
        <f t="shared" si="1238"/>
        <v>0</v>
      </c>
      <c r="M281" s="267">
        <f t="shared" si="1238"/>
        <v>0</v>
      </c>
      <c r="N281" s="182">
        <f t="shared" si="1238"/>
        <v>0</v>
      </c>
      <c r="O281" s="183">
        <f t="shared" si="1238"/>
        <v>0</v>
      </c>
      <c r="P281" s="184">
        <f t="shared" si="1238"/>
        <v>0</v>
      </c>
      <c r="Q281" s="184">
        <f t="shared" si="1238"/>
        <v>0</v>
      </c>
      <c r="R281" s="184">
        <f t="shared" si="1238"/>
        <v>0</v>
      </c>
      <c r="S281" s="184">
        <f t="shared" si="1238"/>
        <v>0</v>
      </c>
      <c r="T281" s="184">
        <f t="shared" si="1238"/>
        <v>0</v>
      </c>
      <c r="U281" s="184">
        <f t="shared" ref="U281:V281" si="1239">U280*1936.27</f>
        <v>0</v>
      </c>
      <c r="V281" s="184">
        <f t="shared" si="1239"/>
        <v>0</v>
      </c>
      <c r="W281" s="104"/>
    </row>
    <row r="282" spans="1:23" s="47" customFormat="1" ht="12.75" customHeight="1" x14ac:dyDescent="0.2">
      <c r="A282" s="104">
        <f>IF(Foglio2!$J$7=1,TRUNC(Base!V282,0),TRUNC(Base!U282,0))</f>
        <v>0</v>
      </c>
      <c r="B282" s="245">
        <f t="shared" si="1089"/>
        <v>34528</v>
      </c>
      <c r="C282" s="501"/>
      <c r="D282" s="501"/>
      <c r="E282" s="53" t="s">
        <v>3</v>
      </c>
      <c r="F282" s="54">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48">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48">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48">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48">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48">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48">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49">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50">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51">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52">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52">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52">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52">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52">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52">
        <f t="shared" ref="U282" si="1240">(P282)/12*0.8</f>
        <v>0</v>
      </c>
      <c r="V282" s="252">
        <f t="shared" ref="V282" si="1241">(P282+R282)/12*0.8</f>
        <v>0</v>
      </c>
      <c r="W282" s="253" t="str">
        <f t="shared" ref="W282" si="1242">"Fascia Da "&amp;F282&amp;" a "&amp;F283&amp;" Decorrenza "&amp;DAY(C282)&amp;"/"&amp;MONTH(C282)&amp;"/"&amp;YEAR(C282)</f>
        <v>Fascia Da 0 a 0 Decorrenza 0/1/1900</v>
      </c>
    </row>
    <row r="283" spans="1:23" s="47" customFormat="1" ht="8.25" customHeight="1" x14ac:dyDescent="0.2">
      <c r="A283" s="104"/>
      <c r="B283" s="245">
        <f t="shared" si="1089"/>
        <v>34529</v>
      </c>
      <c r="C283" s="501"/>
      <c r="D283" s="501"/>
      <c r="E283" s="48" t="s">
        <v>4</v>
      </c>
      <c r="F283" s="49">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67">
        <f t="shared" ref="G283:T283" si="1243">G282*1936.27</f>
        <v>0</v>
      </c>
      <c r="H283" s="267">
        <f t="shared" si="1243"/>
        <v>0</v>
      </c>
      <c r="I283" s="267">
        <f t="shared" si="1243"/>
        <v>0</v>
      </c>
      <c r="J283" s="267">
        <f t="shared" si="1243"/>
        <v>0</v>
      </c>
      <c r="K283" s="267">
        <f t="shared" si="1243"/>
        <v>0</v>
      </c>
      <c r="L283" s="266">
        <f t="shared" si="1243"/>
        <v>0</v>
      </c>
      <c r="M283" s="267">
        <f t="shared" si="1243"/>
        <v>0</v>
      </c>
      <c r="N283" s="182">
        <f t="shared" si="1243"/>
        <v>0</v>
      </c>
      <c r="O283" s="183">
        <f t="shared" si="1243"/>
        <v>0</v>
      </c>
      <c r="P283" s="184">
        <f t="shared" si="1243"/>
        <v>0</v>
      </c>
      <c r="Q283" s="184">
        <f t="shared" si="1243"/>
        <v>0</v>
      </c>
      <c r="R283" s="184">
        <f t="shared" si="1243"/>
        <v>0</v>
      </c>
      <c r="S283" s="184">
        <f t="shared" si="1243"/>
        <v>0</v>
      </c>
      <c r="T283" s="184">
        <f t="shared" si="1243"/>
        <v>0</v>
      </c>
      <c r="U283" s="184">
        <f t="shared" ref="U283:V283" si="1244">U282*1936.27</f>
        <v>0</v>
      </c>
      <c r="V283" s="184">
        <f t="shared" si="1244"/>
        <v>0</v>
      </c>
      <c r="W283" s="104"/>
    </row>
    <row r="284" spans="1:23" s="47" customFormat="1" ht="12.75" customHeight="1" x14ac:dyDescent="0.2">
      <c r="A284" s="104">
        <f>IF(Foglio2!$J$7=1,TRUNC(Base!V284,0),TRUNC(Base!U284,0))</f>
        <v>0</v>
      </c>
      <c r="B284" s="245">
        <f t="shared" si="1089"/>
        <v>34530</v>
      </c>
      <c r="C284" s="501"/>
      <c r="D284" s="501"/>
      <c r="E284" s="53" t="s">
        <v>3</v>
      </c>
      <c r="F284" s="54">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48">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48">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48">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48">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48">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48">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49">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50">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51">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52">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52">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52">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52">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52">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52">
        <f t="shared" ref="U284" si="1245">(P284)/12*0.8</f>
        <v>0</v>
      </c>
      <c r="V284" s="252">
        <f t="shared" ref="V284" si="1246">(P284+R284)/12*0.8</f>
        <v>0</v>
      </c>
      <c r="W284" s="253" t="str">
        <f t="shared" ref="W284" si="1247">"Fascia Da "&amp;F284&amp;" a "&amp;F285&amp;" Decorrenza "&amp;DAY(C284)&amp;"/"&amp;MONTH(C284)&amp;"/"&amp;YEAR(C284)</f>
        <v>Fascia Da 0 a 0 Decorrenza 0/1/1900</v>
      </c>
    </row>
    <row r="285" spans="1:23" s="47" customFormat="1" ht="7.5" customHeight="1" x14ac:dyDescent="0.2">
      <c r="A285" s="104"/>
      <c r="B285" s="245">
        <f t="shared" si="1089"/>
        <v>34531</v>
      </c>
      <c r="C285" s="501"/>
      <c r="D285" s="501"/>
      <c r="E285" s="48" t="s">
        <v>4</v>
      </c>
      <c r="F285" s="49">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67">
        <f t="shared" ref="G285:T285" si="1248">G284*1936.27</f>
        <v>0</v>
      </c>
      <c r="H285" s="267">
        <f t="shared" si="1248"/>
        <v>0</v>
      </c>
      <c r="I285" s="267">
        <f t="shared" si="1248"/>
        <v>0</v>
      </c>
      <c r="J285" s="267">
        <f t="shared" si="1248"/>
        <v>0</v>
      </c>
      <c r="K285" s="267">
        <f t="shared" si="1248"/>
        <v>0</v>
      </c>
      <c r="L285" s="266">
        <f t="shared" si="1248"/>
        <v>0</v>
      </c>
      <c r="M285" s="267">
        <f t="shared" si="1248"/>
        <v>0</v>
      </c>
      <c r="N285" s="182">
        <f t="shared" si="1248"/>
        <v>0</v>
      </c>
      <c r="O285" s="183">
        <f t="shared" si="1248"/>
        <v>0</v>
      </c>
      <c r="P285" s="184">
        <f t="shared" si="1248"/>
        <v>0</v>
      </c>
      <c r="Q285" s="184">
        <f t="shared" si="1248"/>
        <v>0</v>
      </c>
      <c r="R285" s="184">
        <f t="shared" si="1248"/>
        <v>0</v>
      </c>
      <c r="S285" s="184">
        <f t="shared" si="1248"/>
        <v>0</v>
      </c>
      <c r="T285" s="184">
        <f t="shared" si="1248"/>
        <v>0</v>
      </c>
      <c r="U285" s="184">
        <f t="shared" ref="U285:V285" si="1249">U284*1936.27</f>
        <v>0</v>
      </c>
      <c r="V285" s="184">
        <f t="shared" si="1249"/>
        <v>0</v>
      </c>
      <c r="W285" s="104"/>
    </row>
    <row r="286" spans="1:23" s="47" customFormat="1" ht="12.75" customHeight="1" x14ac:dyDescent="0.2">
      <c r="A286" s="104">
        <f>IF(Foglio2!$J$7=1,TRUNC(Base!V286,0),TRUNC(Base!U286,0))</f>
        <v>0</v>
      </c>
      <c r="B286" s="245">
        <f t="shared" si="1089"/>
        <v>34532</v>
      </c>
      <c r="C286" s="501"/>
      <c r="D286" s="501"/>
      <c r="E286" s="53" t="s">
        <v>3</v>
      </c>
      <c r="F286" s="54">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48">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48">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48">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48">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48">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48">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49">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50">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51">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52">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52">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52">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52">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52">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52">
        <f t="shared" ref="U286" si="1250">(P286)/12*0.8</f>
        <v>0</v>
      </c>
      <c r="V286" s="252">
        <f t="shared" ref="V286" si="1251">(P286+R286)/12*0.8</f>
        <v>0</v>
      </c>
      <c r="W286" s="253" t="str">
        <f t="shared" ref="W286" si="1252">"Fascia Da "&amp;F286&amp;" a "&amp;F287&amp;" Decorrenza "&amp;DAY(C286)&amp;"/"&amp;MONTH(C286)&amp;"/"&amp;YEAR(C286)</f>
        <v>Fascia Da 0 a 0 Decorrenza 0/1/1900</v>
      </c>
    </row>
    <row r="287" spans="1:23" s="47" customFormat="1" ht="7.5" customHeight="1" x14ac:dyDescent="0.2">
      <c r="A287" s="104"/>
      <c r="B287" s="245">
        <f t="shared" ref="B287:B350" si="1253">B286+1</f>
        <v>34533</v>
      </c>
      <c r="C287" s="501"/>
      <c r="D287" s="501"/>
      <c r="E287" s="48" t="s">
        <v>4</v>
      </c>
      <c r="F287" s="49">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67">
        <f t="shared" ref="G287:T287" si="1254">G286*1936.27</f>
        <v>0</v>
      </c>
      <c r="H287" s="267">
        <f t="shared" si="1254"/>
        <v>0</v>
      </c>
      <c r="I287" s="267">
        <f t="shared" si="1254"/>
        <v>0</v>
      </c>
      <c r="J287" s="267">
        <f t="shared" si="1254"/>
        <v>0</v>
      </c>
      <c r="K287" s="267">
        <f t="shared" si="1254"/>
        <v>0</v>
      </c>
      <c r="L287" s="266">
        <f t="shared" si="1254"/>
        <v>0</v>
      </c>
      <c r="M287" s="267">
        <f t="shared" si="1254"/>
        <v>0</v>
      </c>
      <c r="N287" s="182">
        <f t="shared" si="1254"/>
        <v>0</v>
      </c>
      <c r="O287" s="183">
        <f t="shared" si="1254"/>
        <v>0</v>
      </c>
      <c r="P287" s="184">
        <f t="shared" si="1254"/>
        <v>0</v>
      </c>
      <c r="Q287" s="184">
        <f t="shared" si="1254"/>
        <v>0</v>
      </c>
      <c r="R287" s="184">
        <f t="shared" si="1254"/>
        <v>0</v>
      </c>
      <c r="S287" s="184">
        <f t="shared" si="1254"/>
        <v>0</v>
      </c>
      <c r="T287" s="184">
        <f t="shared" si="1254"/>
        <v>0</v>
      </c>
      <c r="U287" s="184">
        <f t="shared" ref="U287:V287" si="1255">U286*1936.27</f>
        <v>0</v>
      </c>
      <c r="V287" s="184">
        <f t="shared" si="1255"/>
        <v>0</v>
      </c>
      <c r="W287" s="104"/>
    </row>
    <row r="288" spans="1:23" s="47" customFormat="1" ht="12.75" customHeight="1" x14ac:dyDescent="0.2">
      <c r="A288" s="104">
        <f>IF(Foglio2!$J$7=1,TRUNC(Base!V288,0),TRUNC(Base!U288,0))</f>
        <v>0</v>
      </c>
      <c r="B288" s="245">
        <f t="shared" si="1253"/>
        <v>34534</v>
      </c>
      <c r="C288" s="501"/>
      <c r="D288" s="501"/>
      <c r="E288" s="53" t="s">
        <v>3</v>
      </c>
      <c r="F288" s="54">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48">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48">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48">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48">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48">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48">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49">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50">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51">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52">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52">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52">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52">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52">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52">
        <f t="shared" ref="U288" si="1256">(P288)/12*0.8</f>
        <v>0</v>
      </c>
      <c r="V288" s="252">
        <f t="shared" ref="V288" si="1257">(P288+R288)/12*0.8</f>
        <v>0</v>
      </c>
      <c r="W288" s="253" t="str">
        <f t="shared" ref="W288" si="1258">"Fascia Da "&amp;F288&amp;" a "&amp;F289&amp;" Decorrenza "&amp;DAY(C288)&amp;"/"&amp;MONTH(C288)&amp;"/"&amp;YEAR(C288)</f>
        <v>Fascia Da 0 a 0 Decorrenza 0/1/1900</v>
      </c>
    </row>
    <row r="289" spans="1:23" s="47" customFormat="1" ht="8.25" customHeight="1" x14ac:dyDescent="0.2">
      <c r="A289" s="104"/>
      <c r="B289" s="245">
        <f t="shared" si="1253"/>
        <v>34535</v>
      </c>
      <c r="C289" s="501"/>
      <c r="D289" s="501"/>
      <c r="E289" s="48" t="s">
        <v>4</v>
      </c>
      <c r="F289" s="49">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67">
        <f t="shared" ref="G289:T289" si="1259">G288*1936.27</f>
        <v>0</v>
      </c>
      <c r="H289" s="267">
        <f t="shared" si="1259"/>
        <v>0</v>
      </c>
      <c r="I289" s="267">
        <f t="shared" si="1259"/>
        <v>0</v>
      </c>
      <c r="J289" s="267">
        <f t="shared" si="1259"/>
        <v>0</v>
      </c>
      <c r="K289" s="267">
        <f t="shared" si="1259"/>
        <v>0</v>
      </c>
      <c r="L289" s="266">
        <f t="shared" si="1259"/>
        <v>0</v>
      </c>
      <c r="M289" s="267">
        <f t="shared" si="1259"/>
        <v>0</v>
      </c>
      <c r="N289" s="182">
        <f t="shared" si="1259"/>
        <v>0</v>
      </c>
      <c r="O289" s="183">
        <f t="shared" si="1259"/>
        <v>0</v>
      </c>
      <c r="P289" s="184">
        <f t="shared" si="1259"/>
        <v>0</v>
      </c>
      <c r="Q289" s="184">
        <f t="shared" si="1259"/>
        <v>0</v>
      </c>
      <c r="R289" s="184">
        <f t="shared" si="1259"/>
        <v>0</v>
      </c>
      <c r="S289" s="184">
        <f t="shared" si="1259"/>
        <v>0</v>
      </c>
      <c r="T289" s="184">
        <f t="shared" si="1259"/>
        <v>0</v>
      </c>
      <c r="U289" s="184">
        <f t="shared" ref="U289:V289" si="1260">U288*1936.27</f>
        <v>0</v>
      </c>
      <c r="V289" s="184">
        <f t="shared" si="1260"/>
        <v>0</v>
      </c>
      <c r="W289" s="104"/>
    </row>
    <row r="290" spans="1:23" s="47" customFormat="1" ht="12.75" customHeight="1" x14ac:dyDescent="0.2">
      <c r="A290" s="104">
        <f>IF(Foglio2!$J$7=1,TRUNC(Base!V290,0),TRUNC(Base!U290,0))</f>
        <v>0</v>
      </c>
      <c r="B290" s="245">
        <f t="shared" si="1253"/>
        <v>34536</v>
      </c>
      <c r="C290" s="501"/>
      <c r="D290" s="501"/>
      <c r="E290" s="53" t="s">
        <v>3</v>
      </c>
      <c r="F290" s="54">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48">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48">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48">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48">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48">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48">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49">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50">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51">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52">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52">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52">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52">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52">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52">
        <f t="shared" ref="U290" si="1261">(P290)/12*0.8</f>
        <v>0</v>
      </c>
      <c r="V290" s="252">
        <f t="shared" ref="V290" si="1262">(P290+R290)/12*0.8</f>
        <v>0</v>
      </c>
      <c r="W290" s="253" t="str">
        <f t="shared" ref="W290" si="1263">"Fascia Da "&amp;F290&amp;" a "&amp;F291&amp;" Decorrenza "&amp;DAY(C290)&amp;"/"&amp;MONTH(C290)&amp;"/"&amp;YEAR(C290)</f>
        <v>Fascia Da 0 a 0 Decorrenza 0/1/1900</v>
      </c>
    </row>
    <row r="291" spans="1:23" s="47" customFormat="1" ht="7.5" customHeight="1" x14ac:dyDescent="0.2">
      <c r="A291" s="104"/>
      <c r="B291" s="245">
        <f t="shared" si="1253"/>
        <v>34537</v>
      </c>
      <c r="C291" s="501"/>
      <c r="D291" s="501"/>
      <c r="E291" s="48" t="s">
        <v>4</v>
      </c>
      <c r="F291" s="49">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67">
        <f t="shared" ref="G291:T291" si="1264">G290*1936.27</f>
        <v>0</v>
      </c>
      <c r="H291" s="267">
        <f t="shared" si="1264"/>
        <v>0</v>
      </c>
      <c r="I291" s="267">
        <f t="shared" si="1264"/>
        <v>0</v>
      </c>
      <c r="J291" s="267">
        <f t="shared" si="1264"/>
        <v>0</v>
      </c>
      <c r="K291" s="267">
        <f t="shared" si="1264"/>
        <v>0</v>
      </c>
      <c r="L291" s="266">
        <f t="shared" si="1264"/>
        <v>0</v>
      </c>
      <c r="M291" s="267">
        <f t="shared" si="1264"/>
        <v>0</v>
      </c>
      <c r="N291" s="182">
        <f t="shared" si="1264"/>
        <v>0</v>
      </c>
      <c r="O291" s="183">
        <f t="shared" si="1264"/>
        <v>0</v>
      </c>
      <c r="P291" s="184">
        <f t="shared" si="1264"/>
        <v>0</v>
      </c>
      <c r="Q291" s="184">
        <f t="shared" si="1264"/>
        <v>0</v>
      </c>
      <c r="R291" s="184">
        <f t="shared" si="1264"/>
        <v>0</v>
      </c>
      <c r="S291" s="184">
        <f t="shared" si="1264"/>
        <v>0</v>
      </c>
      <c r="T291" s="184">
        <f t="shared" si="1264"/>
        <v>0</v>
      </c>
      <c r="U291" s="184">
        <f t="shared" ref="U291:V291" si="1265">U290*1936.27</f>
        <v>0</v>
      </c>
      <c r="V291" s="184">
        <f t="shared" si="1265"/>
        <v>0</v>
      </c>
      <c r="W291" s="104"/>
    </row>
    <row r="292" spans="1:23" s="47" customFormat="1" ht="12.75" customHeight="1" x14ac:dyDescent="0.2">
      <c r="A292" s="104">
        <f>IF(Foglio2!$J$7=1,TRUNC(Base!V292,0),TRUNC(Base!U292,0))</f>
        <v>0</v>
      </c>
      <c r="B292" s="245">
        <f t="shared" si="1253"/>
        <v>34538</v>
      </c>
      <c r="C292" s="501"/>
      <c r="D292" s="501"/>
      <c r="E292" s="53" t="s">
        <v>3</v>
      </c>
      <c r="F292" s="54">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48">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48">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48">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48">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48">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48">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49">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50">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51">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52">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52">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52">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52">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52">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52">
        <f t="shared" ref="U292" si="1266">(P292)/12*0.8</f>
        <v>0</v>
      </c>
      <c r="V292" s="252">
        <f t="shared" ref="V292" si="1267">(P292+R292)/12*0.8</f>
        <v>0</v>
      </c>
      <c r="W292" s="253" t="str">
        <f t="shared" ref="W292" si="1268">"Fascia Da "&amp;F292&amp;" a "&amp;F293&amp;" Decorrenza "&amp;DAY(C292)&amp;"/"&amp;MONTH(C292)&amp;"/"&amp;YEAR(C292)</f>
        <v>Fascia Da 0 a 0 Decorrenza 0/1/1900</v>
      </c>
    </row>
    <row r="293" spans="1:23" s="47" customFormat="1" ht="6.75" customHeight="1" x14ac:dyDescent="0.2">
      <c r="A293" s="104"/>
      <c r="B293" s="245">
        <f t="shared" si="1253"/>
        <v>34539</v>
      </c>
      <c r="C293" s="501"/>
      <c r="D293" s="501"/>
      <c r="E293" s="48" t="s">
        <v>4</v>
      </c>
      <c r="F293" s="49">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67">
        <f t="shared" ref="G293:T293" si="1269">G292*1936.27</f>
        <v>0</v>
      </c>
      <c r="H293" s="267">
        <f t="shared" si="1269"/>
        <v>0</v>
      </c>
      <c r="I293" s="267">
        <f t="shared" si="1269"/>
        <v>0</v>
      </c>
      <c r="J293" s="267">
        <f t="shared" si="1269"/>
        <v>0</v>
      </c>
      <c r="K293" s="267">
        <f t="shared" si="1269"/>
        <v>0</v>
      </c>
      <c r="L293" s="266">
        <f t="shared" si="1269"/>
        <v>0</v>
      </c>
      <c r="M293" s="267">
        <f t="shared" si="1269"/>
        <v>0</v>
      </c>
      <c r="N293" s="182">
        <f t="shared" si="1269"/>
        <v>0</v>
      </c>
      <c r="O293" s="183">
        <f t="shared" si="1269"/>
        <v>0</v>
      </c>
      <c r="P293" s="184">
        <f t="shared" si="1269"/>
        <v>0</v>
      </c>
      <c r="Q293" s="184">
        <f t="shared" si="1269"/>
        <v>0</v>
      </c>
      <c r="R293" s="184">
        <f t="shared" si="1269"/>
        <v>0</v>
      </c>
      <c r="S293" s="184">
        <f t="shared" si="1269"/>
        <v>0</v>
      </c>
      <c r="T293" s="184">
        <f t="shared" si="1269"/>
        <v>0</v>
      </c>
      <c r="U293" s="184">
        <f t="shared" ref="U293:V293" si="1270">U292*1936.27</f>
        <v>0</v>
      </c>
      <c r="V293" s="184">
        <f t="shared" si="1270"/>
        <v>0</v>
      </c>
      <c r="W293" s="104"/>
    </row>
    <row r="294" spans="1:23" s="47" customFormat="1" ht="12.75" customHeight="1" x14ac:dyDescent="0.2">
      <c r="A294" s="104">
        <f>IF(Foglio2!$J$7=1,TRUNC(Base!V294,0),TRUNC(Base!U294,0))</f>
        <v>0</v>
      </c>
      <c r="B294" s="245">
        <f t="shared" si="1253"/>
        <v>34540</v>
      </c>
      <c r="C294" s="501"/>
      <c r="D294" s="501"/>
      <c r="E294" s="53" t="s">
        <v>3</v>
      </c>
      <c r="F294" s="54">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48">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48">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48">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48">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48">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48">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49">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50">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51">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52">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52">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52">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52">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52">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52">
        <f t="shared" ref="U294" si="1271">(P294)/12*0.8</f>
        <v>0</v>
      </c>
      <c r="V294" s="252">
        <f t="shared" ref="V294" si="1272">(P294+R294)/12*0.8</f>
        <v>0</v>
      </c>
      <c r="W294" s="253" t="str">
        <f t="shared" ref="W294" si="1273">"Fascia Da "&amp;F294&amp;" a "&amp;F295&amp;" Decorrenza "&amp;DAY(C294)&amp;"/"&amp;MONTH(C294)&amp;"/"&amp;YEAR(C294)</f>
        <v>Fascia Da 0 a 0 Decorrenza 0/1/1900</v>
      </c>
    </row>
    <row r="295" spans="1:23" s="47" customFormat="1" ht="8.25" customHeight="1" x14ac:dyDescent="0.2">
      <c r="A295" s="104"/>
      <c r="B295" s="245">
        <f t="shared" si="1253"/>
        <v>34541</v>
      </c>
      <c r="C295" s="501"/>
      <c r="D295" s="501"/>
      <c r="E295" s="48" t="s">
        <v>4</v>
      </c>
      <c r="F295" s="49">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67">
        <f t="shared" ref="G295:T295" si="1274">G294*1936.27</f>
        <v>0</v>
      </c>
      <c r="H295" s="267">
        <f t="shared" si="1274"/>
        <v>0</v>
      </c>
      <c r="I295" s="267">
        <f t="shared" si="1274"/>
        <v>0</v>
      </c>
      <c r="J295" s="267">
        <f t="shared" si="1274"/>
        <v>0</v>
      </c>
      <c r="K295" s="267">
        <f t="shared" si="1274"/>
        <v>0</v>
      </c>
      <c r="L295" s="266">
        <f t="shared" si="1274"/>
        <v>0</v>
      </c>
      <c r="M295" s="267">
        <f t="shared" si="1274"/>
        <v>0</v>
      </c>
      <c r="N295" s="182">
        <f t="shared" si="1274"/>
        <v>0</v>
      </c>
      <c r="O295" s="183">
        <f t="shared" si="1274"/>
        <v>0</v>
      </c>
      <c r="P295" s="184">
        <f t="shared" si="1274"/>
        <v>0</v>
      </c>
      <c r="Q295" s="184">
        <f t="shared" si="1274"/>
        <v>0</v>
      </c>
      <c r="R295" s="184">
        <f t="shared" si="1274"/>
        <v>0</v>
      </c>
      <c r="S295" s="184">
        <f t="shared" si="1274"/>
        <v>0</v>
      </c>
      <c r="T295" s="184">
        <f t="shared" si="1274"/>
        <v>0</v>
      </c>
      <c r="U295" s="184">
        <f t="shared" ref="U295:V295" si="1275">U294*1936.27</f>
        <v>0</v>
      </c>
      <c r="V295" s="184">
        <f t="shared" si="1275"/>
        <v>0</v>
      </c>
      <c r="W295" s="104"/>
    </row>
    <row r="296" spans="1:23" s="47" customFormat="1" ht="12.75" customHeight="1" x14ac:dyDescent="0.2">
      <c r="A296" s="104">
        <f>IF(Foglio2!$J$7=1,TRUNC(Base!V296,0),TRUNC(Base!U296,0))</f>
        <v>0</v>
      </c>
      <c r="B296" s="245">
        <f t="shared" si="1253"/>
        <v>34542</v>
      </c>
      <c r="C296" s="501"/>
      <c r="D296" s="501"/>
      <c r="E296" s="53" t="s">
        <v>3</v>
      </c>
      <c r="F296" s="54">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48">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48">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48">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48">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48">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48">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49">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50">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51">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52">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52">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52">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52">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52">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52">
        <f t="shared" ref="U296" si="1276">(P296)/12*0.8</f>
        <v>0</v>
      </c>
      <c r="V296" s="252">
        <f t="shared" ref="V296" si="1277">(P296+R296)/12*0.8</f>
        <v>0</v>
      </c>
      <c r="W296" s="253" t="str">
        <f t="shared" ref="W296" si="1278">"Fascia Da "&amp;F296&amp;" a "&amp;F297&amp;" Decorrenza "&amp;DAY(C296)&amp;"/"&amp;MONTH(C296)&amp;"/"&amp;YEAR(C296)</f>
        <v>Fascia Da 0 a 0 Decorrenza 0/1/1900</v>
      </c>
    </row>
    <row r="297" spans="1:23" s="47" customFormat="1" ht="7.5" customHeight="1" x14ac:dyDescent="0.2">
      <c r="A297" s="104"/>
      <c r="B297" s="245">
        <f t="shared" si="1253"/>
        <v>34543</v>
      </c>
      <c r="C297" s="501"/>
      <c r="D297" s="501"/>
      <c r="E297" s="48" t="s">
        <v>4</v>
      </c>
      <c r="F297" s="49">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67">
        <f t="shared" ref="G297:T297" si="1279">G296*1936.27</f>
        <v>0</v>
      </c>
      <c r="H297" s="267">
        <f t="shared" si="1279"/>
        <v>0</v>
      </c>
      <c r="I297" s="267">
        <f t="shared" si="1279"/>
        <v>0</v>
      </c>
      <c r="J297" s="267">
        <f t="shared" si="1279"/>
        <v>0</v>
      </c>
      <c r="K297" s="267">
        <f t="shared" si="1279"/>
        <v>0</v>
      </c>
      <c r="L297" s="266">
        <f t="shared" si="1279"/>
        <v>0</v>
      </c>
      <c r="M297" s="267">
        <f t="shared" si="1279"/>
        <v>0</v>
      </c>
      <c r="N297" s="182">
        <f t="shared" si="1279"/>
        <v>0</v>
      </c>
      <c r="O297" s="183">
        <f t="shared" si="1279"/>
        <v>0</v>
      </c>
      <c r="P297" s="184">
        <f t="shared" si="1279"/>
        <v>0</v>
      </c>
      <c r="Q297" s="184">
        <f t="shared" si="1279"/>
        <v>0</v>
      </c>
      <c r="R297" s="184">
        <f t="shared" si="1279"/>
        <v>0</v>
      </c>
      <c r="S297" s="184">
        <f t="shared" si="1279"/>
        <v>0</v>
      </c>
      <c r="T297" s="184">
        <f t="shared" si="1279"/>
        <v>0</v>
      </c>
      <c r="U297" s="184">
        <f t="shared" ref="U297:V297" si="1280">U296*1936.27</f>
        <v>0</v>
      </c>
      <c r="V297" s="184">
        <f t="shared" si="1280"/>
        <v>0</v>
      </c>
      <c r="W297" s="104"/>
    </row>
    <row r="298" spans="1:23" s="47" customFormat="1" ht="12.75" customHeight="1" x14ac:dyDescent="0.2">
      <c r="A298" s="104">
        <f>IF(Foglio2!$J$7=1,TRUNC(Base!V298,0),TRUNC(Base!U298,0))</f>
        <v>0</v>
      </c>
      <c r="B298" s="245">
        <f t="shared" si="1253"/>
        <v>34544</v>
      </c>
      <c r="C298" s="501"/>
      <c r="D298" s="501"/>
      <c r="E298" s="53" t="s">
        <v>3</v>
      </c>
      <c r="F298" s="54">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48">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48">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48">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48">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48">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48">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49">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50">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51">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52">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52">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52">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52">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52">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52">
        <f t="shared" ref="U298" si="1281">(P298)/12*0.8</f>
        <v>0</v>
      </c>
      <c r="V298" s="252">
        <f t="shared" ref="V298" si="1282">(P298+R298)/12*0.8</f>
        <v>0</v>
      </c>
      <c r="W298" s="253" t="str">
        <f t="shared" ref="W298" si="1283">"Fascia Da "&amp;F298&amp;" a "&amp;F299&amp;" Decorrenza "&amp;DAY(C298)&amp;"/"&amp;MONTH(C298)&amp;"/"&amp;YEAR(C298)</f>
        <v>Fascia Da 0 a 0 Decorrenza 0/1/1900</v>
      </c>
    </row>
    <row r="299" spans="1:23" s="47" customFormat="1" ht="8.25" customHeight="1" x14ac:dyDescent="0.2">
      <c r="A299" s="104"/>
      <c r="B299" s="245">
        <f t="shared" si="1253"/>
        <v>34545</v>
      </c>
      <c r="C299" s="501"/>
      <c r="D299" s="501"/>
      <c r="E299" s="48" t="s">
        <v>4</v>
      </c>
      <c r="F299" s="49">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67">
        <f t="shared" ref="G299:T299" si="1284">G298*1936.27</f>
        <v>0</v>
      </c>
      <c r="H299" s="267">
        <f t="shared" si="1284"/>
        <v>0</v>
      </c>
      <c r="I299" s="267">
        <f t="shared" si="1284"/>
        <v>0</v>
      </c>
      <c r="J299" s="267">
        <f t="shared" si="1284"/>
        <v>0</v>
      </c>
      <c r="K299" s="267">
        <f t="shared" si="1284"/>
        <v>0</v>
      </c>
      <c r="L299" s="266">
        <f t="shared" si="1284"/>
        <v>0</v>
      </c>
      <c r="M299" s="267">
        <f t="shared" si="1284"/>
        <v>0</v>
      </c>
      <c r="N299" s="182">
        <f t="shared" si="1284"/>
        <v>0</v>
      </c>
      <c r="O299" s="183">
        <f t="shared" si="1284"/>
        <v>0</v>
      </c>
      <c r="P299" s="184">
        <f t="shared" si="1284"/>
        <v>0</v>
      </c>
      <c r="Q299" s="184">
        <f t="shared" si="1284"/>
        <v>0</v>
      </c>
      <c r="R299" s="184">
        <f t="shared" si="1284"/>
        <v>0</v>
      </c>
      <c r="S299" s="184">
        <f t="shared" si="1284"/>
        <v>0</v>
      </c>
      <c r="T299" s="184">
        <f t="shared" si="1284"/>
        <v>0</v>
      </c>
      <c r="U299" s="184">
        <f t="shared" ref="U299:V299" si="1285">U298*1936.27</f>
        <v>0</v>
      </c>
      <c r="V299" s="184">
        <f t="shared" si="1285"/>
        <v>0</v>
      </c>
      <c r="W299" s="104"/>
    </row>
    <row r="300" spans="1:23" s="47" customFormat="1" ht="12.75" customHeight="1" x14ac:dyDescent="0.2">
      <c r="A300" s="104">
        <f>IF(Foglio2!$J$7=1,TRUNC(Base!V300,0),TRUNC(Base!U300,0))</f>
        <v>0</v>
      </c>
      <c r="B300" s="245">
        <f t="shared" si="1253"/>
        <v>34546</v>
      </c>
      <c r="C300" s="501"/>
      <c r="D300" s="501"/>
      <c r="E300" s="53" t="s">
        <v>3</v>
      </c>
      <c r="F300" s="54">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48">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48">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48">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48">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48">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48">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49">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50">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51">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52">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52">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52">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52">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52">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52">
        <f t="shared" ref="U300" si="1286">(P300)/12*0.8</f>
        <v>0</v>
      </c>
      <c r="V300" s="252">
        <f t="shared" ref="V300" si="1287">(P300+R300)/12*0.8</f>
        <v>0</v>
      </c>
      <c r="W300" s="253" t="str">
        <f t="shared" ref="W300" si="1288">"Fascia Da "&amp;F300&amp;" a "&amp;F301&amp;" Decorrenza "&amp;DAY(C300)&amp;"/"&amp;MONTH(C300)&amp;"/"&amp;YEAR(C300)</f>
        <v>Fascia Da 0 a 0 Decorrenza 0/1/1900</v>
      </c>
    </row>
    <row r="301" spans="1:23" s="47" customFormat="1" ht="9" customHeight="1" x14ac:dyDescent="0.2">
      <c r="A301" s="104"/>
      <c r="B301" s="245">
        <f t="shared" si="1253"/>
        <v>34547</v>
      </c>
      <c r="C301" s="501"/>
      <c r="D301" s="501"/>
      <c r="E301" s="48" t="s">
        <v>4</v>
      </c>
      <c r="F301" s="49">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67">
        <f t="shared" ref="G301:T301" si="1289">G300*1936.27</f>
        <v>0</v>
      </c>
      <c r="H301" s="267">
        <f t="shared" si="1289"/>
        <v>0</v>
      </c>
      <c r="I301" s="267">
        <f t="shared" si="1289"/>
        <v>0</v>
      </c>
      <c r="J301" s="267">
        <f t="shared" si="1289"/>
        <v>0</v>
      </c>
      <c r="K301" s="267">
        <f t="shared" si="1289"/>
        <v>0</v>
      </c>
      <c r="L301" s="266">
        <f t="shared" si="1289"/>
        <v>0</v>
      </c>
      <c r="M301" s="267">
        <f t="shared" si="1289"/>
        <v>0</v>
      </c>
      <c r="N301" s="182">
        <f t="shared" si="1289"/>
        <v>0</v>
      </c>
      <c r="O301" s="183">
        <f t="shared" si="1289"/>
        <v>0</v>
      </c>
      <c r="P301" s="184">
        <f t="shared" si="1289"/>
        <v>0</v>
      </c>
      <c r="Q301" s="184">
        <f t="shared" si="1289"/>
        <v>0</v>
      </c>
      <c r="R301" s="184">
        <f t="shared" si="1289"/>
        <v>0</v>
      </c>
      <c r="S301" s="184">
        <f t="shared" si="1289"/>
        <v>0</v>
      </c>
      <c r="T301" s="184">
        <f t="shared" si="1289"/>
        <v>0</v>
      </c>
      <c r="U301" s="184">
        <f t="shared" ref="U301:V301" si="1290">U300*1936.27</f>
        <v>0</v>
      </c>
      <c r="V301" s="184">
        <f t="shared" si="1290"/>
        <v>0</v>
      </c>
      <c r="W301" s="104"/>
    </row>
    <row r="302" spans="1:23" s="47" customFormat="1" ht="12.75" customHeight="1" x14ac:dyDescent="0.2">
      <c r="A302" s="104">
        <f>IF(Foglio2!$J$7=1,TRUNC(Base!V302,0),TRUNC(Base!U302,0))</f>
        <v>0</v>
      </c>
      <c r="B302" s="245">
        <f t="shared" si="1253"/>
        <v>34548</v>
      </c>
      <c r="C302" s="501"/>
      <c r="D302" s="501"/>
      <c r="E302" s="53" t="s">
        <v>3</v>
      </c>
      <c r="F302" s="54">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48">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48">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48">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48">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48">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48">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49">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50">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51">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52">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52">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52">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52">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52">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52">
        <f t="shared" ref="U302" si="1291">(P302)/12*0.8</f>
        <v>0</v>
      </c>
      <c r="V302" s="252">
        <f t="shared" ref="V302" si="1292">(P302+R302)/12*0.8</f>
        <v>0</v>
      </c>
      <c r="W302" s="253" t="str">
        <f t="shared" ref="W302" si="1293">"Fascia Da "&amp;F302&amp;" a "&amp;F303&amp;" Decorrenza "&amp;DAY(C302)&amp;"/"&amp;MONTH(C302)&amp;"/"&amp;YEAR(C302)</f>
        <v>Fascia Da 0 a 0 Decorrenza 0/1/1900</v>
      </c>
    </row>
    <row r="303" spans="1:23" s="47" customFormat="1" ht="9" customHeight="1" x14ac:dyDescent="0.2">
      <c r="A303" s="104"/>
      <c r="B303" s="245">
        <f t="shared" si="1253"/>
        <v>34549</v>
      </c>
      <c r="C303" s="501"/>
      <c r="D303" s="501"/>
      <c r="E303" s="48" t="s">
        <v>4</v>
      </c>
      <c r="F303" s="49">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67">
        <f t="shared" ref="G303:T303" si="1294">G302*1936.27</f>
        <v>0</v>
      </c>
      <c r="H303" s="267">
        <f t="shared" si="1294"/>
        <v>0</v>
      </c>
      <c r="I303" s="267">
        <f t="shared" si="1294"/>
        <v>0</v>
      </c>
      <c r="J303" s="267">
        <f t="shared" si="1294"/>
        <v>0</v>
      </c>
      <c r="K303" s="267">
        <f t="shared" si="1294"/>
        <v>0</v>
      </c>
      <c r="L303" s="266">
        <f t="shared" si="1294"/>
        <v>0</v>
      </c>
      <c r="M303" s="267">
        <f t="shared" si="1294"/>
        <v>0</v>
      </c>
      <c r="N303" s="182">
        <f t="shared" si="1294"/>
        <v>0</v>
      </c>
      <c r="O303" s="183">
        <f t="shared" si="1294"/>
        <v>0</v>
      </c>
      <c r="P303" s="184">
        <f t="shared" si="1294"/>
        <v>0</v>
      </c>
      <c r="Q303" s="184">
        <f t="shared" si="1294"/>
        <v>0</v>
      </c>
      <c r="R303" s="184">
        <f t="shared" si="1294"/>
        <v>0</v>
      </c>
      <c r="S303" s="184">
        <f t="shared" si="1294"/>
        <v>0</v>
      </c>
      <c r="T303" s="184">
        <f t="shared" si="1294"/>
        <v>0</v>
      </c>
      <c r="U303" s="184">
        <f t="shared" ref="U303:V303" si="1295">U302*1936.27</f>
        <v>0</v>
      </c>
      <c r="V303" s="184">
        <f t="shared" si="1295"/>
        <v>0</v>
      </c>
      <c r="W303" s="104"/>
    </row>
    <row r="304" spans="1:23" s="47" customFormat="1" ht="12.75" customHeight="1" x14ac:dyDescent="0.2">
      <c r="A304" s="104">
        <f>IF(Foglio2!$J$7=1,TRUNC(Base!V304,0),TRUNC(Base!U304,0))</f>
        <v>0</v>
      </c>
      <c r="B304" s="245">
        <f t="shared" si="1253"/>
        <v>34550</v>
      </c>
      <c r="C304" s="501"/>
      <c r="D304" s="501"/>
      <c r="E304" s="53" t="s">
        <v>3</v>
      </c>
      <c r="F304" s="54">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48">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48">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48">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48">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48">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48">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49">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50">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51">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52">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52">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52">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52">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52">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52">
        <f t="shared" ref="U304" si="1296">(P304)/12*0.8</f>
        <v>0</v>
      </c>
      <c r="V304" s="252">
        <f t="shared" ref="V304" si="1297">(P304+R304)/12*0.8</f>
        <v>0</v>
      </c>
      <c r="W304" s="253" t="str">
        <f t="shared" ref="W304" si="1298">"Fascia Da "&amp;F304&amp;" a "&amp;F305&amp;" Decorrenza "&amp;DAY(C304)&amp;"/"&amp;MONTH(C304)&amp;"/"&amp;YEAR(C304)</f>
        <v>Fascia Da 0 a 0 Decorrenza 0/1/1900</v>
      </c>
    </row>
    <row r="305" spans="1:23" s="47" customFormat="1" ht="9" customHeight="1" x14ac:dyDescent="0.2">
      <c r="A305" s="104"/>
      <c r="B305" s="245">
        <f t="shared" si="1253"/>
        <v>34551</v>
      </c>
      <c r="C305" s="501"/>
      <c r="D305" s="501"/>
      <c r="E305" s="48" t="s">
        <v>4</v>
      </c>
      <c r="F305" s="49">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67">
        <f t="shared" ref="G305:T305" si="1299">G304*1936.27</f>
        <v>0</v>
      </c>
      <c r="H305" s="267">
        <f t="shared" si="1299"/>
        <v>0</v>
      </c>
      <c r="I305" s="267">
        <f t="shared" si="1299"/>
        <v>0</v>
      </c>
      <c r="J305" s="267">
        <f t="shared" si="1299"/>
        <v>0</v>
      </c>
      <c r="K305" s="267">
        <f t="shared" si="1299"/>
        <v>0</v>
      </c>
      <c r="L305" s="266">
        <f t="shared" si="1299"/>
        <v>0</v>
      </c>
      <c r="M305" s="267">
        <f t="shared" si="1299"/>
        <v>0</v>
      </c>
      <c r="N305" s="182">
        <f t="shared" si="1299"/>
        <v>0</v>
      </c>
      <c r="O305" s="183">
        <f t="shared" si="1299"/>
        <v>0</v>
      </c>
      <c r="P305" s="184">
        <f t="shared" si="1299"/>
        <v>0</v>
      </c>
      <c r="Q305" s="184">
        <f t="shared" si="1299"/>
        <v>0</v>
      </c>
      <c r="R305" s="184">
        <f t="shared" si="1299"/>
        <v>0</v>
      </c>
      <c r="S305" s="184">
        <f t="shared" si="1299"/>
        <v>0</v>
      </c>
      <c r="T305" s="184">
        <f t="shared" si="1299"/>
        <v>0</v>
      </c>
      <c r="U305" s="184">
        <f t="shared" ref="U305:V305" si="1300">U304*1936.27</f>
        <v>0</v>
      </c>
      <c r="V305" s="184">
        <f t="shared" si="1300"/>
        <v>0</v>
      </c>
      <c r="W305" s="104"/>
    </row>
    <row r="306" spans="1:23" s="47" customFormat="1" ht="12.75" customHeight="1" x14ac:dyDescent="0.2">
      <c r="A306" s="104">
        <f>IF(Foglio2!$J$7=1,TRUNC(Base!V306,0),TRUNC(Base!U306,0))</f>
        <v>0</v>
      </c>
      <c r="B306" s="245">
        <f t="shared" si="1253"/>
        <v>34552</v>
      </c>
      <c r="C306" s="501"/>
      <c r="D306" s="501"/>
      <c r="E306" s="53" t="s">
        <v>3</v>
      </c>
      <c r="F306" s="54">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48">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48">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48">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48">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48">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48">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49">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50">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51">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52">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52">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52">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52">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52">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52">
        <f t="shared" ref="U306" si="1301">(P306)/12*0.8</f>
        <v>0</v>
      </c>
      <c r="V306" s="252">
        <f t="shared" ref="V306" si="1302">(P306+R306)/12*0.8</f>
        <v>0</v>
      </c>
      <c r="W306" s="253" t="str">
        <f t="shared" ref="W306" si="1303">"Fascia Da "&amp;F306&amp;" a "&amp;F307&amp;" Decorrenza "&amp;DAY(C306)&amp;"/"&amp;MONTH(C306)&amp;"/"&amp;YEAR(C306)</f>
        <v>Fascia Da 0 a 0 Decorrenza 0/1/1900</v>
      </c>
    </row>
    <row r="307" spans="1:23" s="47" customFormat="1" ht="9" customHeight="1" x14ac:dyDescent="0.2">
      <c r="A307" s="104"/>
      <c r="B307" s="245">
        <f t="shared" si="1253"/>
        <v>34553</v>
      </c>
      <c r="C307" s="501"/>
      <c r="D307" s="501"/>
      <c r="E307" s="48" t="s">
        <v>4</v>
      </c>
      <c r="F307" s="49">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67">
        <f t="shared" ref="G307:T307" si="1304">G306*1936.27</f>
        <v>0</v>
      </c>
      <c r="H307" s="267">
        <f t="shared" si="1304"/>
        <v>0</v>
      </c>
      <c r="I307" s="267">
        <f t="shared" si="1304"/>
        <v>0</v>
      </c>
      <c r="J307" s="267">
        <f t="shared" si="1304"/>
        <v>0</v>
      </c>
      <c r="K307" s="267">
        <f t="shared" si="1304"/>
        <v>0</v>
      </c>
      <c r="L307" s="266">
        <f t="shared" si="1304"/>
        <v>0</v>
      </c>
      <c r="M307" s="267">
        <f t="shared" si="1304"/>
        <v>0</v>
      </c>
      <c r="N307" s="182">
        <f t="shared" si="1304"/>
        <v>0</v>
      </c>
      <c r="O307" s="183">
        <f t="shared" si="1304"/>
        <v>0</v>
      </c>
      <c r="P307" s="184">
        <f t="shared" si="1304"/>
        <v>0</v>
      </c>
      <c r="Q307" s="184">
        <f t="shared" si="1304"/>
        <v>0</v>
      </c>
      <c r="R307" s="184">
        <f t="shared" si="1304"/>
        <v>0</v>
      </c>
      <c r="S307" s="184">
        <f t="shared" si="1304"/>
        <v>0</v>
      </c>
      <c r="T307" s="184">
        <f t="shared" si="1304"/>
        <v>0</v>
      </c>
      <c r="U307" s="184">
        <f t="shared" ref="U307:V307" si="1305">U306*1936.27</f>
        <v>0</v>
      </c>
      <c r="V307" s="184">
        <f t="shared" si="1305"/>
        <v>0</v>
      </c>
      <c r="W307" s="104"/>
    </row>
    <row r="308" spans="1:23" s="47" customFormat="1" ht="12.75" customHeight="1" x14ac:dyDescent="0.2">
      <c r="A308" s="104">
        <f>IF(Foglio2!$J$7=1,TRUNC(Base!V308,0),TRUNC(Base!U308,0))</f>
        <v>0</v>
      </c>
      <c r="B308" s="245">
        <f t="shared" si="1253"/>
        <v>34554</v>
      </c>
      <c r="C308" s="501"/>
      <c r="D308" s="501"/>
      <c r="E308" s="53" t="s">
        <v>3</v>
      </c>
      <c r="F308" s="54">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48">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48">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48">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48">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48">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48">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49">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50">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51">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52">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52">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52">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52">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52">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52">
        <f t="shared" ref="U308" si="1306">(P308)/12*0.8</f>
        <v>0</v>
      </c>
      <c r="V308" s="252">
        <f t="shared" ref="V308" si="1307">(P308+R308)/12*0.8</f>
        <v>0</v>
      </c>
      <c r="W308" s="253" t="str">
        <f t="shared" ref="W308" si="1308">"Fascia Da "&amp;F308&amp;" a "&amp;F309&amp;" Decorrenza "&amp;DAY(C308)&amp;"/"&amp;MONTH(C308)&amp;"/"&amp;YEAR(C308)</f>
        <v>Fascia Da 0 a 0 Decorrenza 0/1/1900</v>
      </c>
    </row>
    <row r="309" spans="1:23" s="47" customFormat="1" ht="9" customHeight="1" x14ac:dyDescent="0.2">
      <c r="A309" s="104"/>
      <c r="B309" s="245">
        <f t="shared" si="1253"/>
        <v>34555</v>
      </c>
      <c r="C309" s="501"/>
      <c r="D309" s="501"/>
      <c r="E309" s="48" t="s">
        <v>4</v>
      </c>
      <c r="F309" s="49">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67">
        <f t="shared" ref="G309:T309" si="1309">G308*1936.27</f>
        <v>0</v>
      </c>
      <c r="H309" s="267">
        <f t="shared" si="1309"/>
        <v>0</v>
      </c>
      <c r="I309" s="267">
        <f t="shared" si="1309"/>
        <v>0</v>
      </c>
      <c r="J309" s="267">
        <f t="shared" si="1309"/>
        <v>0</v>
      </c>
      <c r="K309" s="267">
        <f t="shared" si="1309"/>
        <v>0</v>
      </c>
      <c r="L309" s="266">
        <f t="shared" si="1309"/>
        <v>0</v>
      </c>
      <c r="M309" s="267">
        <f t="shared" si="1309"/>
        <v>0</v>
      </c>
      <c r="N309" s="182">
        <f t="shared" si="1309"/>
        <v>0</v>
      </c>
      <c r="O309" s="183">
        <f t="shared" si="1309"/>
        <v>0</v>
      </c>
      <c r="P309" s="184">
        <f t="shared" si="1309"/>
        <v>0</v>
      </c>
      <c r="Q309" s="184">
        <f t="shared" si="1309"/>
        <v>0</v>
      </c>
      <c r="R309" s="184">
        <f t="shared" si="1309"/>
        <v>0</v>
      </c>
      <c r="S309" s="184">
        <f t="shared" si="1309"/>
        <v>0</v>
      </c>
      <c r="T309" s="184">
        <f t="shared" si="1309"/>
        <v>0</v>
      </c>
      <c r="U309" s="184">
        <f t="shared" ref="U309:V309" si="1310">U308*1936.27</f>
        <v>0</v>
      </c>
      <c r="V309" s="184">
        <f t="shared" si="1310"/>
        <v>0</v>
      </c>
      <c r="W309" s="104"/>
    </row>
    <row r="310" spans="1:23" s="47" customFormat="1" ht="9" customHeight="1" x14ac:dyDescent="0.2">
      <c r="A310" s="104">
        <f>IF(Foglio2!$J$7=1,TRUNC(Base!V310,0),TRUNC(Base!U310,0))</f>
        <v>0</v>
      </c>
      <c r="B310" s="245">
        <f t="shared" si="1253"/>
        <v>34556</v>
      </c>
      <c r="C310" s="501"/>
      <c r="D310" s="501"/>
      <c r="E310" s="103" t="s">
        <v>3</v>
      </c>
      <c r="F310" s="79">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48">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48">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48">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48">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48">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48">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49">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50">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51">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52">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52">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52">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52">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52">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52">
        <f t="shared" ref="U310" si="1311">(P310)/12*0.8</f>
        <v>0</v>
      </c>
      <c r="V310" s="252">
        <f t="shared" ref="V310" si="1312">(P310+R310)/12*0.8</f>
        <v>0</v>
      </c>
      <c r="W310" s="253" t="str">
        <f t="shared" ref="W310" si="1313">"Fascia Da "&amp;F310&amp;" a "&amp;F311&amp;" Decorrenza "&amp;DAY(C310)&amp;"/"&amp;MONTH(C310)&amp;"/"&amp;YEAR(C310)</f>
        <v>Fascia Da 0 a 0 Decorrenza 0/1/1900</v>
      </c>
    </row>
    <row r="311" spans="1:23" s="47" customFormat="1" ht="9" customHeight="1" x14ac:dyDescent="0.2">
      <c r="A311" s="104"/>
      <c r="B311" s="245">
        <f t="shared" si="1253"/>
        <v>34557</v>
      </c>
      <c r="C311" s="501"/>
      <c r="D311" s="501"/>
      <c r="E311" s="103" t="s">
        <v>4</v>
      </c>
      <c r="F311" s="79">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67">
        <f t="shared" ref="G311:T311" si="1314">G310*1936.27</f>
        <v>0</v>
      </c>
      <c r="H311" s="267">
        <f t="shared" si="1314"/>
        <v>0</v>
      </c>
      <c r="I311" s="267">
        <f t="shared" si="1314"/>
        <v>0</v>
      </c>
      <c r="J311" s="267">
        <f t="shared" si="1314"/>
        <v>0</v>
      </c>
      <c r="K311" s="267">
        <f t="shared" si="1314"/>
        <v>0</v>
      </c>
      <c r="L311" s="266">
        <f t="shared" si="1314"/>
        <v>0</v>
      </c>
      <c r="M311" s="267">
        <f t="shared" si="1314"/>
        <v>0</v>
      </c>
      <c r="N311" s="182">
        <f t="shared" si="1314"/>
        <v>0</v>
      </c>
      <c r="O311" s="183">
        <f t="shared" si="1314"/>
        <v>0</v>
      </c>
      <c r="P311" s="184">
        <f t="shared" si="1314"/>
        <v>0</v>
      </c>
      <c r="Q311" s="184">
        <f t="shared" si="1314"/>
        <v>0</v>
      </c>
      <c r="R311" s="184">
        <f t="shared" si="1314"/>
        <v>0</v>
      </c>
      <c r="S311" s="184">
        <f t="shared" si="1314"/>
        <v>0</v>
      </c>
      <c r="T311" s="184">
        <f t="shared" si="1314"/>
        <v>0</v>
      </c>
      <c r="U311" s="184">
        <f t="shared" ref="U311:V311" si="1315">U310*1936.27</f>
        <v>0</v>
      </c>
      <c r="V311" s="184">
        <f t="shared" si="1315"/>
        <v>0</v>
      </c>
      <c r="W311" s="104"/>
    </row>
    <row r="312" spans="1:23" s="47" customFormat="1" ht="12.75" customHeight="1" x14ac:dyDescent="0.2">
      <c r="A312" s="104">
        <f>IF(Foglio2!$J$7=1,TRUNC(Base!V312,0),TRUNC(Base!U312,0))</f>
        <v>0</v>
      </c>
      <c r="B312" s="245">
        <f t="shared" si="1253"/>
        <v>34558</v>
      </c>
      <c r="C312" s="501"/>
      <c r="D312" s="501"/>
      <c r="E312" s="53" t="s">
        <v>3</v>
      </c>
      <c r="F312" s="54">
        <f>IF(Foglio2!$J$3=Foglio2!$E$12,Doc_laureati_scuola_sec.!D312,0)</f>
        <v>0</v>
      </c>
      <c r="G312" s="248">
        <f>IF(Foglio2!$J$3=Foglio2!$E$12,Doc_laureati_scuola_sec.!E312,0)</f>
        <v>0</v>
      </c>
      <c r="H312" s="248">
        <f>IF(Foglio2!$J$3=Foglio2!$E$12,Doc_laureati_scuola_sec.!F312,0)</f>
        <v>0</v>
      </c>
      <c r="I312" s="248">
        <f>IF(Foglio2!$J$3=Foglio2!$E$12,Doc_laureati_scuola_sec.!G312,0)</f>
        <v>0</v>
      </c>
      <c r="J312" s="248">
        <f>IF(Foglio2!$J$3=Foglio2!$E$12,Doc_laureati_scuola_sec.!H312,0)</f>
        <v>0</v>
      </c>
      <c r="K312" s="248">
        <f>IF(Foglio2!$J$3=Foglio2!$E$12,Doc_laureati_scuola_sec.!I312,0)</f>
        <v>0</v>
      </c>
      <c r="L312" s="248">
        <f>IF(Foglio2!$J$3=Foglio2!$E$12,Doc_laureati_scuola_sec.!J312,0)</f>
        <v>0</v>
      </c>
      <c r="M312" s="249">
        <f>IF(Foglio2!$J$3=Foglio2!$E$12,Doc_laureati_scuola_sec.!K312,0)</f>
        <v>0</v>
      </c>
      <c r="N312" s="250">
        <f>IF(Foglio2!$J$3=Foglio2!$E$12,Doc_laureati_scuola_sec.!L312,0)</f>
        <v>0</v>
      </c>
      <c r="O312" s="251">
        <f>IF(Foglio2!$J$3=Foglio2!$E$12,Doc_laureati_scuola_sec.!M312,0)</f>
        <v>0</v>
      </c>
      <c r="P312" s="252">
        <f>IF(Foglio2!$J$3=Foglio2!$E$12,Doc_laureati_scuola_sec.!N312,0)</f>
        <v>0</v>
      </c>
      <c r="Q312" s="252">
        <f>IF(Foglio2!$J$3=Foglio2!$E$12,Doc_laureati_scuola_sec.!O312,0)</f>
        <v>0</v>
      </c>
      <c r="R312" s="252">
        <f>IF(Foglio2!$J$3=Foglio2!$E$12,Doc_laureati_scuola_sec.!P312,0)</f>
        <v>0</v>
      </c>
      <c r="S312" s="252">
        <f>IF(Foglio2!$J$3=Foglio2!$E$12,Doc_laureati_scuola_sec.!Q312,0)</f>
        <v>0</v>
      </c>
      <c r="T312" s="252">
        <f>IF(Foglio2!$J$3=Foglio2!$E$12,Doc_laureati_scuola_sec.!R312,0)</f>
        <v>0</v>
      </c>
      <c r="U312" s="252">
        <f t="shared" ref="U312" si="1316">(P312)/12*0.8</f>
        <v>0</v>
      </c>
      <c r="V312" s="252">
        <f t="shared" ref="V312" si="1317">(P312+R312)/12*0.8</f>
        <v>0</v>
      </c>
      <c r="W312" s="253" t="str">
        <f t="shared" ref="W312" si="1318">"Fascia Da "&amp;F312&amp;" a "&amp;F313&amp;" Decorrenza "&amp;DAY(C312)&amp;"/"&amp;MONTH(C312)&amp;"/"&amp;YEAR(C312)</f>
        <v>Fascia Da 0 a 0 Decorrenza 0/1/1900</v>
      </c>
    </row>
    <row r="313" spans="1:23" s="47" customFormat="1" ht="9" customHeight="1" x14ac:dyDescent="0.2">
      <c r="A313" s="104"/>
      <c r="B313" s="245">
        <f t="shared" si="1253"/>
        <v>34559</v>
      </c>
      <c r="C313" s="502"/>
      <c r="D313" s="502"/>
      <c r="E313" s="58"/>
      <c r="F313" s="59">
        <f>IF(Foglio2!$J$3=Foglio2!$E$12,Doc_laureati_scuola_sec.!D313,0)</f>
        <v>0</v>
      </c>
      <c r="G313" s="267">
        <f t="shared" ref="G313:T313" si="1319">G312*1936.27</f>
        <v>0</v>
      </c>
      <c r="H313" s="267">
        <f t="shared" si="1319"/>
        <v>0</v>
      </c>
      <c r="I313" s="267">
        <f t="shared" si="1319"/>
        <v>0</v>
      </c>
      <c r="J313" s="267">
        <f t="shared" si="1319"/>
        <v>0</v>
      </c>
      <c r="K313" s="267">
        <f t="shared" si="1319"/>
        <v>0</v>
      </c>
      <c r="L313" s="266">
        <f t="shared" si="1319"/>
        <v>0</v>
      </c>
      <c r="M313" s="267">
        <f t="shared" si="1319"/>
        <v>0</v>
      </c>
      <c r="N313" s="182">
        <f t="shared" si="1319"/>
        <v>0</v>
      </c>
      <c r="O313" s="183">
        <f t="shared" si="1319"/>
        <v>0</v>
      </c>
      <c r="P313" s="184">
        <f t="shared" si="1319"/>
        <v>0</v>
      </c>
      <c r="Q313" s="184">
        <f t="shared" si="1319"/>
        <v>0</v>
      </c>
      <c r="R313" s="184">
        <f t="shared" si="1319"/>
        <v>0</v>
      </c>
      <c r="S313" s="184">
        <f t="shared" si="1319"/>
        <v>0</v>
      </c>
      <c r="T313" s="184">
        <f t="shared" si="1319"/>
        <v>0</v>
      </c>
      <c r="U313" s="184">
        <f t="shared" ref="U313:V313" si="1320">U312*1936.27</f>
        <v>0</v>
      </c>
      <c r="V313" s="184">
        <f t="shared" si="1320"/>
        <v>0</v>
      </c>
      <c r="W313" s="104"/>
    </row>
    <row r="314" spans="1:23" s="47" customFormat="1" ht="12.75" customHeight="1" x14ac:dyDescent="0.2">
      <c r="A314" s="104">
        <f>IF(Foglio2!$J$7=1,TRUNC(Base!V314,0),TRUNC(Base!U314,0))</f>
        <v>0</v>
      </c>
      <c r="B314" s="245">
        <f t="shared" ref="B314" si="1321">C316</f>
        <v>34700</v>
      </c>
      <c r="C314" s="496">
        <v>34700</v>
      </c>
      <c r="D314" s="496">
        <v>35033</v>
      </c>
      <c r="E314" s="42" t="s">
        <v>3</v>
      </c>
      <c r="F314" s="43">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48">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48">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48">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48">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48">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48">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49">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50">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51">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52">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52">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52">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52">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52">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52">
        <f t="shared" ref="U314" si="1322">(P314)/12*0.8</f>
        <v>0</v>
      </c>
      <c r="V314" s="252">
        <f t="shared" ref="V314" si="1323">(P314+R314)/12*0.8</f>
        <v>0</v>
      </c>
      <c r="W314" s="253" t="str">
        <f t="shared" ref="W314" si="1324">"Fascia Da "&amp;F314&amp;" a "&amp;F315&amp;" Decorrenza "&amp;DAY(C314)&amp;"/"&amp;MONTH(C314)&amp;"/"&amp;YEAR(C314)</f>
        <v>Fascia Da 0 a 0 Decorrenza 1/1/1995</v>
      </c>
    </row>
    <row r="315" spans="1:23" s="47" customFormat="1" ht="8.25" customHeight="1" x14ac:dyDescent="0.2">
      <c r="A315" s="104"/>
      <c r="B315" s="245">
        <f t="shared" ref="B315" si="1325">B314+1</f>
        <v>34701</v>
      </c>
      <c r="C315" s="497"/>
      <c r="D315" s="497"/>
      <c r="E315" s="48" t="s">
        <v>4</v>
      </c>
      <c r="F315" s="49">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67">
        <f t="shared" ref="G315:T315" si="1326">G314*1936.27</f>
        <v>0</v>
      </c>
      <c r="H315" s="267">
        <f t="shared" si="1326"/>
        <v>0</v>
      </c>
      <c r="I315" s="267">
        <f t="shared" si="1326"/>
        <v>0</v>
      </c>
      <c r="J315" s="267">
        <f t="shared" si="1326"/>
        <v>0</v>
      </c>
      <c r="K315" s="267">
        <f t="shared" si="1326"/>
        <v>0</v>
      </c>
      <c r="L315" s="266">
        <f t="shared" si="1326"/>
        <v>0</v>
      </c>
      <c r="M315" s="267">
        <f t="shared" si="1326"/>
        <v>0</v>
      </c>
      <c r="N315" s="182">
        <f t="shared" si="1326"/>
        <v>0</v>
      </c>
      <c r="O315" s="183">
        <f t="shared" si="1326"/>
        <v>0</v>
      </c>
      <c r="P315" s="184">
        <f t="shared" si="1326"/>
        <v>0</v>
      </c>
      <c r="Q315" s="184">
        <f t="shared" si="1326"/>
        <v>0</v>
      </c>
      <c r="R315" s="184">
        <f t="shared" si="1326"/>
        <v>0</v>
      </c>
      <c r="S315" s="184">
        <f t="shared" si="1326"/>
        <v>0</v>
      </c>
      <c r="T315" s="184">
        <f t="shared" si="1326"/>
        <v>0</v>
      </c>
      <c r="U315" s="184">
        <f t="shared" ref="U315:V315" si="1327">U314*1936.27</f>
        <v>0</v>
      </c>
      <c r="V315" s="184">
        <f t="shared" si="1327"/>
        <v>0</v>
      </c>
      <c r="W315" s="104"/>
    </row>
    <row r="316" spans="1:23" s="47" customFormat="1" ht="12.75" customHeight="1" x14ac:dyDescent="0.2">
      <c r="A316" s="104">
        <f>IF(Foglio2!$J$7=1,TRUNC(Base!V316,0),TRUNC(Base!U316,0))</f>
        <v>0</v>
      </c>
      <c r="B316" s="245">
        <f t="shared" si="1253"/>
        <v>34702</v>
      </c>
      <c r="C316" s="500">
        <v>34700</v>
      </c>
      <c r="D316" s="500">
        <v>35033</v>
      </c>
      <c r="E316" s="53" t="s">
        <v>3</v>
      </c>
      <c r="F316" s="54">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48">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48">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48">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48">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48">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48">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49">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50">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51">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52">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52">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52">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52">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52">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52">
        <f t="shared" ref="U316" si="1328">(P316)/12*0.8</f>
        <v>0</v>
      </c>
      <c r="V316" s="252">
        <f t="shared" ref="V316" si="1329">(P316+R316)/12*0.8</f>
        <v>0</v>
      </c>
      <c r="W316" s="253" t="str">
        <f t="shared" ref="W316" si="1330">"Fascia Da "&amp;F316&amp;" a "&amp;F317&amp;" Decorrenza "&amp;DAY(C316)&amp;"/"&amp;MONTH(C316)&amp;"/"&amp;YEAR(C316)</f>
        <v>Fascia Da 0 a 0 Decorrenza 1/1/1995</v>
      </c>
    </row>
    <row r="317" spans="1:23" s="47" customFormat="1" ht="8.25" customHeight="1" x14ac:dyDescent="0.2">
      <c r="A317" s="104"/>
      <c r="B317" s="245">
        <f t="shared" si="1253"/>
        <v>34703</v>
      </c>
      <c r="C317" s="500"/>
      <c r="D317" s="500"/>
      <c r="E317" s="48" t="s">
        <v>4</v>
      </c>
      <c r="F317" s="49">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67">
        <f t="shared" ref="G317:T317" si="1331">G316*1936.27</f>
        <v>0</v>
      </c>
      <c r="H317" s="267">
        <f t="shared" si="1331"/>
        <v>0</v>
      </c>
      <c r="I317" s="267">
        <f t="shared" si="1331"/>
        <v>0</v>
      </c>
      <c r="J317" s="267">
        <f t="shared" si="1331"/>
        <v>0</v>
      </c>
      <c r="K317" s="267">
        <f t="shared" si="1331"/>
        <v>0</v>
      </c>
      <c r="L317" s="266">
        <f t="shared" si="1331"/>
        <v>0</v>
      </c>
      <c r="M317" s="267">
        <f t="shared" si="1331"/>
        <v>0</v>
      </c>
      <c r="N317" s="182">
        <f t="shared" si="1331"/>
        <v>0</v>
      </c>
      <c r="O317" s="183">
        <f t="shared" si="1331"/>
        <v>0</v>
      </c>
      <c r="P317" s="184">
        <f t="shared" si="1331"/>
        <v>0</v>
      </c>
      <c r="Q317" s="184">
        <f t="shared" si="1331"/>
        <v>0</v>
      </c>
      <c r="R317" s="184">
        <f t="shared" si="1331"/>
        <v>0</v>
      </c>
      <c r="S317" s="184">
        <f t="shared" si="1331"/>
        <v>0</v>
      </c>
      <c r="T317" s="184">
        <f t="shared" si="1331"/>
        <v>0</v>
      </c>
      <c r="U317" s="184">
        <f t="shared" ref="U317:V317" si="1332">U316*1936.27</f>
        <v>0</v>
      </c>
      <c r="V317" s="184">
        <f t="shared" si="1332"/>
        <v>0</v>
      </c>
      <c r="W317" s="104"/>
    </row>
    <row r="318" spans="1:23" s="47" customFormat="1" ht="12.75" customHeight="1" x14ac:dyDescent="0.2">
      <c r="A318" s="104">
        <f>IF(Foglio2!$J$7=1,TRUNC(Base!V318,0),TRUNC(Base!U318,0))</f>
        <v>0</v>
      </c>
      <c r="B318" s="245">
        <f t="shared" si="1253"/>
        <v>34704</v>
      </c>
      <c r="C318" s="501"/>
      <c r="D318" s="501"/>
      <c r="E318" s="53" t="s">
        <v>3</v>
      </c>
      <c r="F318" s="54">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48">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48">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48">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48">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48">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48">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49">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50">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51">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52">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52">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52">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52">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52">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52">
        <f t="shared" ref="U318" si="1333">(P318)/12*0.8</f>
        <v>0</v>
      </c>
      <c r="V318" s="252">
        <f t="shared" ref="V318" si="1334">(P318+R318)/12*0.8</f>
        <v>0</v>
      </c>
      <c r="W318" s="253" t="str">
        <f t="shared" ref="W318" si="1335">"Fascia Da "&amp;F318&amp;" a "&amp;F319&amp;" Decorrenza "&amp;DAY(C318)&amp;"/"&amp;MONTH(C318)&amp;"/"&amp;YEAR(C318)</f>
        <v>Fascia Da 0 a 0 Decorrenza 0/1/1900</v>
      </c>
    </row>
    <row r="319" spans="1:23" s="47" customFormat="1" ht="8.25" customHeight="1" x14ac:dyDescent="0.2">
      <c r="A319" s="104"/>
      <c r="B319" s="245">
        <f t="shared" si="1253"/>
        <v>34705</v>
      </c>
      <c r="C319" s="501"/>
      <c r="D319" s="501"/>
      <c r="E319" s="48" t="s">
        <v>4</v>
      </c>
      <c r="F319" s="49">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67">
        <f t="shared" ref="G319:T319" si="1336">G318*1936.27</f>
        <v>0</v>
      </c>
      <c r="H319" s="267">
        <f t="shared" si="1336"/>
        <v>0</v>
      </c>
      <c r="I319" s="267">
        <f t="shared" si="1336"/>
        <v>0</v>
      </c>
      <c r="J319" s="267">
        <f t="shared" si="1336"/>
        <v>0</v>
      </c>
      <c r="K319" s="267">
        <f t="shared" si="1336"/>
        <v>0</v>
      </c>
      <c r="L319" s="266">
        <f t="shared" si="1336"/>
        <v>0</v>
      </c>
      <c r="M319" s="267">
        <f t="shared" si="1336"/>
        <v>0</v>
      </c>
      <c r="N319" s="182">
        <f t="shared" si="1336"/>
        <v>0</v>
      </c>
      <c r="O319" s="183">
        <f t="shared" si="1336"/>
        <v>0</v>
      </c>
      <c r="P319" s="184">
        <f t="shared" si="1336"/>
        <v>0</v>
      </c>
      <c r="Q319" s="184">
        <f t="shared" si="1336"/>
        <v>0</v>
      </c>
      <c r="R319" s="184">
        <f t="shared" si="1336"/>
        <v>0</v>
      </c>
      <c r="S319" s="184">
        <f t="shared" si="1336"/>
        <v>0</v>
      </c>
      <c r="T319" s="184">
        <f t="shared" si="1336"/>
        <v>0</v>
      </c>
      <c r="U319" s="184">
        <f t="shared" ref="U319:V319" si="1337">U318*1936.27</f>
        <v>0</v>
      </c>
      <c r="V319" s="184">
        <f t="shared" si="1337"/>
        <v>0</v>
      </c>
      <c r="W319" s="104"/>
    </row>
    <row r="320" spans="1:23" s="47" customFormat="1" ht="12.75" customHeight="1" x14ac:dyDescent="0.2">
      <c r="A320" s="104">
        <f>IF(Foglio2!$J$7=1,TRUNC(Base!V320,0),TRUNC(Base!U320,0))</f>
        <v>0</v>
      </c>
      <c r="B320" s="245">
        <f t="shared" si="1253"/>
        <v>34706</v>
      </c>
      <c r="C320" s="501"/>
      <c r="D320" s="501"/>
      <c r="E320" s="53" t="s">
        <v>3</v>
      </c>
      <c r="F320" s="54">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48">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48">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48">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48">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48">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48">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49">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50">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51">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52">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52">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52">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52">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52">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52">
        <f t="shared" ref="U320" si="1338">(P320)/12*0.8</f>
        <v>0</v>
      </c>
      <c r="V320" s="252">
        <f t="shared" ref="V320" si="1339">(P320+R320)/12*0.8</f>
        <v>0</v>
      </c>
      <c r="W320" s="253" t="str">
        <f t="shared" ref="W320" si="1340">"Fascia Da "&amp;F320&amp;" a "&amp;F321&amp;" Decorrenza "&amp;DAY(C320)&amp;"/"&amp;MONTH(C320)&amp;"/"&amp;YEAR(C320)</f>
        <v>Fascia Da 0 a 0 Decorrenza 0/1/1900</v>
      </c>
    </row>
    <row r="321" spans="1:23" s="47" customFormat="1" ht="8.25" customHeight="1" x14ac:dyDescent="0.2">
      <c r="A321" s="104"/>
      <c r="B321" s="245">
        <f t="shared" si="1253"/>
        <v>34707</v>
      </c>
      <c r="C321" s="501"/>
      <c r="D321" s="501"/>
      <c r="E321" s="48" t="s">
        <v>4</v>
      </c>
      <c r="F321" s="49">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67">
        <f t="shared" ref="G321:T321" si="1341">G320*1936.27</f>
        <v>0</v>
      </c>
      <c r="H321" s="267">
        <f t="shared" si="1341"/>
        <v>0</v>
      </c>
      <c r="I321" s="267">
        <f t="shared" si="1341"/>
        <v>0</v>
      </c>
      <c r="J321" s="267">
        <f t="shared" si="1341"/>
        <v>0</v>
      </c>
      <c r="K321" s="267">
        <f t="shared" si="1341"/>
        <v>0</v>
      </c>
      <c r="L321" s="266">
        <f t="shared" si="1341"/>
        <v>0</v>
      </c>
      <c r="M321" s="267">
        <f t="shared" si="1341"/>
        <v>0</v>
      </c>
      <c r="N321" s="182">
        <f t="shared" si="1341"/>
        <v>0</v>
      </c>
      <c r="O321" s="183">
        <f t="shared" si="1341"/>
        <v>0</v>
      </c>
      <c r="P321" s="184">
        <f t="shared" si="1341"/>
        <v>0</v>
      </c>
      <c r="Q321" s="184">
        <f t="shared" si="1341"/>
        <v>0</v>
      </c>
      <c r="R321" s="184">
        <f t="shared" si="1341"/>
        <v>0</v>
      </c>
      <c r="S321" s="184">
        <f t="shared" si="1341"/>
        <v>0</v>
      </c>
      <c r="T321" s="184">
        <f t="shared" si="1341"/>
        <v>0</v>
      </c>
      <c r="U321" s="184">
        <f t="shared" ref="U321:V321" si="1342">U320*1936.27</f>
        <v>0</v>
      </c>
      <c r="V321" s="184">
        <f t="shared" si="1342"/>
        <v>0</v>
      </c>
      <c r="W321" s="104"/>
    </row>
    <row r="322" spans="1:23" s="47" customFormat="1" ht="12.75" customHeight="1" x14ac:dyDescent="0.2">
      <c r="A322" s="104">
        <f>IF(Foglio2!$J$7=1,TRUNC(Base!V322,0),TRUNC(Base!U322,0))</f>
        <v>0</v>
      </c>
      <c r="B322" s="245">
        <f t="shared" si="1253"/>
        <v>34708</v>
      </c>
      <c r="C322" s="501"/>
      <c r="D322" s="501"/>
      <c r="E322" s="53" t="s">
        <v>3</v>
      </c>
      <c r="F322" s="54">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48">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48">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48">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48">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48">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48">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49">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50">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51">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52">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52">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52">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52">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52">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52">
        <f t="shared" ref="U322" si="1343">(P322)/12*0.8</f>
        <v>0</v>
      </c>
      <c r="V322" s="252">
        <f t="shared" ref="V322" si="1344">(P322+R322)/12*0.8</f>
        <v>0</v>
      </c>
      <c r="W322" s="253" t="str">
        <f t="shared" ref="W322" si="1345">"Fascia Da "&amp;F322&amp;" a "&amp;F323&amp;" Decorrenza "&amp;DAY(C322)&amp;"/"&amp;MONTH(C322)&amp;"/"&amp;YEAR(C322)</f>
        <v>Fascia Da 0 a 0 Decorrenza 0/1/1900</v>
      </c>
    </row>
    <row r="323" spans="1:23" s="47" customFormat="1" ht="8.25" customHeight="1" x14ac:dyDescent="0.2">
      <c r="A323" s="104"/>
      <c r="B323" s="245">
        <f t="shared" si="1253"/>
        <v>34709</v>
      </c>
      <c r="C323" s="501"/>
      <c r="D323" s="501"/>
      <c r="E323" s="48" t="s">
        <v>4</v>
      </c>
      <c r="F323" s="49">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67">
        <f t="shared" ref="G323:T323" si="1346">G322*1936.27</f>
        <v>0</v>
      </c>
      <c r="H323" s="267">
        <f t="shared" si="1346"/>
        <v>0</v>
      </c>
      <c r="I323" s="267">
        <f t="shared" si="1346"/>
        <v>0</v>
      </c>
      <c r="J323" s="267">
        <f t="shared" si="1346"/>
        <v>0</v>
      </c>
      <c r="K323" s="267">
        <f t="shared" si="1346"/>
        <v>0</v>
      </c>
      <c r="L323" s="266">
        <f t="shared" si="1346"/>
        <v>0</v>
      </c>
      <c r="M323" s="267">
        <f t="shared" si="1346"/>
        <v>0</v>
      </c>
      <c r="N323" s="182">
        <f t="shared" si="1346"/>
        <v>0</v>
      </c>
      <c r="O323" s="183">
        <f t="shared" si="1346"/>
        <v>0</v>
      </c>
      <c r="P323" s="184">
        <f t="shared" si="1346"/>
        <v>0</v>
      </c>
      <c r="Q323" s="184">
        <f t="shared" si="1346"/>
        <v>0</v>
      </c>
      <c r="R323" s="184">
        <f t="shared" si="1346"/>
        <v>0</v>
      </c>
      <c r="S323" s="184">
        <f t="shared" si="1346"/>
        <v>0</v>
      </c>
      <c r="T323" s="184">
        <f t="shared" si="1346"/>
        <v>0</v>
      </c>
      <c r="U323" s="184">
        <f t="shared" ref="U323:V323" si="1347">U322*1936.27</f>
        <v>0</v>
      </c>
      <c r="V323" s="184">
        <f t="shared" si="1347"/>
        <v>0</v>
      </c>
      <c r="W323" s="104"/>
    </row>
    <row r="324" spans="1:23" s="47" customFormat="1" ht="12.75" customHeight="1" x14ac:dyDescent="0.2">
      <c r="A324" s="104">
        <f>IF(Foglio2!$J$7=1,TRUNC(Base!V324,0),TRUNC(Base!U324,0))</f>
        <v>0</v>
      </c>
      <c r="B324" s="245">
        <f t="shared" si="1253"/>
        <v>34710</v>
      </c>
      <c r="C324" s="501"/>
      <c r="D324" s="501"/>
      <c r="E324" s="53" t="s">
        <v>3</v>
      </c>
      <c r="F324" s="54">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48">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48">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48">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48">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48">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48">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49">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50">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51">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52">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52">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52">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52">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52">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52">
        <f t="shared" ref="U324" si="1348">(P324)/12*0.8</f>
        <v>0</v>
      </c>
      <c r="V324" s="252">
        <f t="shared" ref="V324" si="1349">(P324+R324)/12*0.8</f>
        <v>0</v>
      </c>
      <c r="W324" s="253" t="str">
        <f t="shared" ref="W324" si="1350">"Fascia Da "&amp;F324&amp;" a "&amp;F325&amp;" Decorrenza "&amp;DAY(C324)&amp;"/"&amp;MONTH(C324)&amp;"/"&amp;YEAR(C324)</f>
        <v>Fascia Da 0 a 0 Decorrenza 0/1/1900</v>
      </c>
    </row>
    <row r="325" spans="1:23" s="47" customFormat="1" ht="8.25" customHeight="1" x14ac:dyDescent="0.2">
      <c r="A325" s="104"/>
      <c r="B325" s="245">
        <f t="shared" si="1253"/>
        <v>34711</v>
      </c>
      <c r="C325" s="501"/>
      <c r="D325" s="501"/>
      <c r="E325" s="48" t="s">
        <v>4</v>
      </c>
      <c r="F325" s="49">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67">
        <f t="shared" ref="G325:T325" si="1351">G324*1936.27</f>
        <v>0</v>
      </c>
      <c r="H325" s="267">
        <f t="shared" si="1351"/>
        <v>0</v>
      </c>
      <c r="I325" s="267">
        <f t="shared" si="1351"/>
        <v>0</v>
      </c>
      <c r="J325" s="267">
        <f t="shared" si="1351"/>
        <v>0</v>
      </c>
      <c r="K325" s="267">
        <f t="shared" si="1351"/>
        <v>0</v>
      </c>
      <c r="L325" s="266">
        <f t="shared" si="1351"/>
        <v>0</v>
      </c>
      <c r="M325" s="267">
        <f t="shared" si="1351"/>
        <v>0</v>
      </c>
      <c r="N325" s="182">
        <f t="shared" si="1351"/>
        <v>0</v>
      </c>
      <c r="O325" s="183">
        <f t="shared" si="1351"/>
        <v>0</v>
      </c>
      <c r="P325" s="184">
        <f t="shared" si="1351"/>
        <v>0</v>
      </c>
      <c r="Q325" s="184">
        <f t="shared" si="1351"/>
        <v>0</v>
      </c>
      <c r="R325" s="184">
        <f t="shared" si="1351"/>
        <v>0</v>
      </c>
      <c r="S325" s="184">
        <f t="shared" si="1351"/>
        <v>0</v>
      </c>
      <c r="T325" s="184">
        <f t="shared" si="1351"/>
        <v>0</v>
      </c>
      <c r="U325" s="184">
        <f t="shared" ref="U325:V325" si="1352">U324*1936.27</f>
        <v>0</v>
      </c>
      <c r="V325" s="184">
        <f t="shared" si="1352"/>
        <v>0</v>
      </c>
      <c r="W325" s="104"/>
    </row>
    <row r="326" spans="1:23" s="47" customFormat="1" ht="12.75" customHeight="1" x14ac:dyDescent="0.2">
      <c r="A326" s="104">
        <f>IF(Foglio2!$J$7=1,TRUNC(Base!V326,0),TRUNC(Base!U326,0))</f>
        <v>0</v>
      </c>
      <c r="B326" s="245">
        <f t="shared" si="1253"/>
        <v>34712</v>
      </c>
      <c r="C326" s="501"/>
      <c r="D326" s="501"/>
      <c r="E326" s="53" t="s">
        <v>3</v>
      </c>
      <c r="F326" s="54">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48">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48">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48">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48">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48">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48">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49">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50">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51">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52">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52">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52">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52">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52">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52">
        <f t="shared" ref="U326" si="1353">(P326)/12*0.8</f>
        <v>0</v>
      </c>
      <c r="V326" s="252">
        <f t="shared" ref="V326" si="1354">(P326+R326)/12*0.8</f>
        <v>0</v>
      </c>
      <c r="W326" s="253" t="str">
        <f t="shared" ref="W326" si="1355">"Fascia Da "&amp;F326&amp;" a "&amp;F327&amp;" Decorrenza "&amp;DAY(C326)&amp;"/"&amp;MONTH(C326)&amp;"/"&amp;YEAR(C326)</f>
        <v>Fascia Da 0 a 0 Decorrenza 0/1/1900</v>
      </c>
    </row>
    <row r="327" spans="1:23" s="47" customFormat="1" ht="8.25" customHeight="1" x14ac:dyDescent="0.2">
      <c r="A327" s="104"/>
      <c r="B327" s="245">
        <f t="shared" si="1253"/>
        <v>34713</v>
      </c>
      <c r="C327" s="501"/>
      <c r="D327" s="501"/>
      <c r="E327" s="48" t="s">
        <v>4</v>
      </c>
      <c r="F327" s="49">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67">
        <f t="shared" ref="G327:T327" si="1356">G326*1936.27</f>
        <v>0</v>
      </c>
      <c r="H327" s="267">
        <f t="shared" si="1356"/>
        <v>0</v>
      </c>
      <c r="I327" s="267">
        <f t="shared" si="1356"/>
        <v>0</v>
      </c>
      <c r="J327" s="267">
        <f t="shared" si="1356"/>
        <v>0</v>
      </c>
      <c r="K327" s="267">
        <f t="shared" si="1356"/>
        <v>0</v>
      </c>
      <c r="L327" s="266">
        <f t="shared" si="1356"/>
        <v>0</v>
      </c>
      <c r="M327" s="267">
        <f t="shared" si="1356"/>
        <v>0</v>
      </c>
      <c r="N327" s="182">
        <f t="shared" si="1356"/>
        <v>0</v>
      </c>
      <c r="O327" s="183">
        <f t="shared" si="1356"/>
        <v>0</v>
      </c>
      <c r="P327" s="184">
        <f t="shared" si="1356"/>
        <v>0</v>
      </c>
      <c r="Q327" s="184">
        <f t="shared" si="1356"/>
        <v>0</v>
      </c>
      <c r="R327" s="184">
        <f t="shared" si="1356"/>
        <v>0</v>
      </c>
      <c r="S327" s="184">
        <f t="shared" si="1356"/>
        <v>0</v>
      </c>
      <c r="T327" s="184">
        <f t="shared" si="1356"/>
        <v>0</v>
      </c>
      <c r="U327" s="184">
        <f t="shared" ref="U327:V327" si="1357">U326*1936.27</f>
        <v>0</v>
      </c>
      <c r="V327" s="184">
        <f t="shared" si="1357"/>
        <v>0</v>
      </c>
      <c r="W327" s="104"/>
    </row>
    <row r="328" spans="1:23" s="47" customFormat="1" ht="12.75" customHeight="1" x14ac:dyDescent="0.2">
      <c r="A328" s="104">
        <f>IF(Foglio2!$J$7=1,TRUNC(Base!V328,0),TRUNC(Base!U328,0))</f>
        <v>0</v>
      </c>
      <c r="B328" s="245">
        <f t="shared" si="1253"/>
        <v>34714</v>
      </c>
      <c r="C328" s="501"/>
      <c r="D328" s="501"/>
      <c r="E328" s="53" t="s">
        <v>3</v>
      </c>
      <c r="F328" s="54">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48">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48">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48">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48">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48">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48">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49">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50">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51">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52">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52">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52">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52">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52">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52">
        <f t="shared" ref="U328" si="1358">(P328)/12*0.8</f>
        <v>0</v>
      </c>
      <c r="V328" s="252">
        <f t="shared" ref="V328" si="1359">(P328+R328)/12*0.8</f>
        <v>0</v>
      </c>
      <c r="W328" s="253" t="str">
        <f t="shared" ref="W328" si="1360">"Fascia Da "&amp;F328&amp;" a "&amp;F329&amp;" Decorrenza "&amp;DAY(C328)&amp;"/"&amp;MONTH(C328)&amp;"/"&amp;YEAR(C328)</f>
        <v>Fascia Da 0 a 0 Decorrenza 0/1/1900</v>
      </c>
    </row>
    <row r="329" spans="1:23" s="47" customFormat="1" ht="7.5" customHeight="1" x14ac:dyDescent="0.2">
      <c r="A329" s="104"/>
      <c r="B329" s="245">
        <f t="shared" si="1253"/>
        <v>34715</v>
      </c>
      <c r="C329" s="501"/>
      <c r="D329" s="501"/>
      <c r="E329" s="48" t="s">
        <v>4</v>
      </c>
      <c r="F329" s="49">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67">
        <f t="shared" ref="G329:T329" si="1361">G328*1936.27</f>
        <v>0</v>
      </c>
      <c r="H329" s="267">
        <f t="shared" si="1361"/>
        <v>0</v>
      </c>
      <c r="I329" s="267">
        <f t="shared" si="1361"/>
        <v>0</v>
      </c>
      <c r="J329" s="267">
        <f t="shared" si="1361"/>
        <v>0</v>
      </c>
      <c r="K329" s="267">
        <f t="shared" si="1361"/>
        <v>0</v>
      </c>
      <c r="L329" s="266">
        <f t="shared" si="1361"/>
        <v>0</v>
      </c>
      <c r="M329" s="267">
        <f t="shared" si="1361"/>
        <v>0</v>
      </c>
      <c r="N329" s="182">
        <f t="shared" si="1361"/>
        <v>0</v>
      </c>
      <c r="O329" s="183">
        <f t="shared" si="1361"/>
        <v>0</v>
      </c>
      <c r="P329" s="184">
        <f t="shared" si="1361"/>
        <v>0</v>
      </c>
      <c r="Q329" s="184">
        <f t="shared" si="1361"/>
        <v>0</v>
      </c>
      <c r="R329" s="184">
        <f t="shared" si="1361"/>
        <v>0</v>
      </c>
      <c r="S329" s="184">
        <f t="shared" si="1361"/>
        <v>0</v>
      </c>
      <c r="T329" s="184">
        <f t="shared" si="1361"/>
        <v>0</v>
      </c>
      <c r="U329" s="184">
        <f t="shared" ref="U329:V329" si="1362">U328*1936.27</f>
        <v>0</v>
      </c>
      <c r="V329" s="184">
        <f t="shared" si="1362"/>
        <v>0</v>
      </c>
      <c r="W329" s="104"/>
    </row>
    <row r="330" spans="1:23" s="47" customFormat="1" ht="12.75" customHeight="1" x14ac:dyDescent="0.2">
      <c r="A330" s="104">
        <f>IF(Foglio2!$J$7=1,TRUNC(Base!V330,0),TRUNC(Base!U330,0))</f>
        <v>0</v>
      </c>
      <c r="B330" s="245">
        <f t="shared" si="1253"/>
        <v>34716</v>
      </c>
      <c r="C330" s="501"/>
      <c r="D330" s="501"/>
      <c r="E330" s="53" t="s">
        <v>3</v>
      </c>
      <c r="F330" s="54">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48">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48">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48">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48">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48">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48">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49">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50">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51">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52">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52">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52">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52">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52">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52">
        <f t="shared" ref="U330" si="1363">(P330)/12*0.8</f>
        <v>0</v>
      </c>
      <c r="V330" s="252">
        <f t="shared" ref="V330" si="1364">(P330+R330)/12*0.8</f>
        <v>0</v>
      </c>
      <c r="W330" s="253" t="str">
        <f t="shared" ref="W330" si="1365">"Fascia Da "&amp;F330&amp;" a "&amp;F331&amp;" Decorrenza "&amp;DAY(C330)&amp;"/"&amp;MONTH(C330)&amp;"/"&amp;YEAR(C330)</f>
        <v>Fascia Da 0 a 0 Decorrenza 0/1/1900</v>
      </c>
    </row>
    <row r="331" spans="1:23" s="47" customFormat="1" ht="7.5" customHeight="1" x14ac:dyDescent="0.2">
      <c r="A331" s="104"/>
      <c r="B331" s="245">
        <f t="shared" si="1253"/>
        <v>34717</v>
      </c>
      <c r="C331" s="501"/>
      <c r="D331" s="501"/>
      <c r="E331" s="48" t="s">
        <v>4</v>
      </c>
      <c r="F331" s="49">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67">
        <f t="shared" ref="G331:T331" si="1366">G330*1936.27</f>
        <v>0</v>
      </c>
      <c r="H331" s="267">
        <f t="shared" si="1366"/>
        <v>0</v>
      </c>
      <c r="I331" s="267">
        <f t="shared" si="1366"/>
        <v>0</v>
      </c>
      <c r="J331" s="267">
        <f t="shared" si="1366"/>
        <v>0</v>
      </c>
      <c r="K331" s="267">
        <f t="shared" si="1366"/>
        <v>0</v>
      </c>
      <c r="L331" s="266">
        <f t="shared" si="1366"/>
        <v>0</v>
      </c>
      <c r="M331" s="267">
        <f t="shared" si="1366"/>
        <v>0</v>
      </c>
      <c r="N331" s="182">
        <f t="shared" si="1366"/>
        <v>0</v>
      </c>
      <c r="O331" s="183">
        <f t="shared" si="1366"/>
        <v>0</v>
      </c>
      <c r="P331" s="184">
        <f t="shared" si="1366"/>
        <v>0</v>
      </c>
      <c r="Q331" s="184">
        <f t="shared" si="1366"/>
        <v>0</v>
      </c>
      <c r="R331" s="184">
        <f t="shared" si="1366"/>
        <v>0</v>
      </c>
      <c r="S331" s="184">
        <f t="shared" si="1366"/>
        <v>0</v>
      </c>
      <c r="T331" s="184">
        <f t="shared" si="1366"/>
        <v>0</v>
      </c>
      <c r="U331" s="184">
        <f t="shared" ref="U331:V331" si="1367">U330*1936.27</f>
        <v>0</v>
      </c>
      <c r="V331" s="184">
        <f t="shared" si="1367"/>
        <v>0</v>
      </c>
      <c r="W331" s="104"/>
    </row>
    <row r="332" spans="1:23" s="47" customFormat="1" ht="12.75" customHeight="1" x14ac:dyDescent="0.2">
      <c r="A332" s="104">
        <f>IF(Foglio2!$J$7=1,TRUNC(Base!V332,0),TRUNC(Base!U332,0))</f>
        <v>0</v>
      </c>
      <c r="B332" s="245">
        <f t="shared" si="1253"/>
        <v>34718</v>
      </c>
      <c r="C332" s="501"/>
      <c r="D332" s="501"/>
      <c r="E332" s="53" t="s">
        <v>3</v>
      </c>
      <c r="F332" s="54">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48">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48">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48">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48">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48">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48">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49">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50">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51">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52">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52">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52">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52">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52">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52">
        <f t="shared" ref="U332" si="1368">(P332)/12*0.8</f>
        <v>0</v>
      </c>
      <c r="V332" s="252">
        <f t="shared" ref="V332" si="1369">(P332+R332)/12*0.8</f>
        <v>0</v>
      </c>
      <c r="W332" s="253" t="str">
        <f t="shared" ref="W332" si="1370">"Fascia Da "&amp;F332&amp;" a "&amp;F333&amp;" Decorrenza "&amp;DAY(C332)&amp;"/"&amp;MONTH(C332)&amp;"/"&amp;YEAR(C332)</f>
        <v>Fascia Da 0 a 0 Decorrenza 0/1/1900</v>
      </c>
    </row>
    <row r="333" spans="1:23" s="47" customFormat="1" ht="8.25" customHeight="1" x14ac:dyDescent="0.2">
      <c r="A333" s="104"/>
      <c r="B333" s="245">
        <f t="shared" si="1253"/>
        <v>34719</v>
      </c>
      <c r="C333" s="501"/>
      <c r="D333" s="501"/>
      <c r="E333" s="48" t="s">
        <v>4</v>
      </c>
      <c r="F333" s="49">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67">
        <f t="shared" ref="G333:T333" si="1371">G332*1936.27</f>
        <v>0</v>
      </c>
      <c r="H333" s="267">
        <f t="shared" si="1371"/>
        <v>0</v>
      </c>
      <c r="I333" s="267">
        <f t="shared" si="1371"/>
        <v>0</v>
      </c>
      <c r="J333" s="267">
        <f t="shared" si="1371"/>
        <v>0</v>
      </c>
      <c r="K333" s="267">
        <f t="shared" si="1371"/>
        <v>0</v>
      </c>
      <c r="L333" s="266">
        <f t="shared" si="1371"/>
        <v>0</v>
      </c>
      <c r="M333" s="267">
        <f t="shared" si="1371"/>
        <v>0</v>
      </c>
      <c r="N333" s="182">
        <f t="shared" si="1371"/>
        <v>0</v>
      </c>
      <c r="O333" s="183">
        <f t="shared" si="1371"/>
        <v>0</v>
      </c>
      <c r="P333" s="184">
        <f t="shared" si="1371"/>
        <v>0</v>
      </c>
      <c r="Q333" s="184">
        <f t="shared" si="1371"/>
        <v>0</v>
      </c>
      <c r="R333" s="184">
        <f t="shared" si="1371"/>
        <v>0</v>
      </c>
      <c r="S333" s="184">
        <f t="shared" si="1371"/>
        <v>0</v>
      </c>
      <c r="T333" s="184">
        <f t="shared" si="1371"/>
        <v>0</v>
      </c>
      <c r="U333" s="184">
        <f t="shared" ref="U333:V333" si="1372">U332*1936.27</f>
        <v>0</v>
      </c>
      <c r="V333" s="184">
        <f t="shared" si="1372"/>
        <v>0</v>
      </c>
      <c r="W333" s="104"/>
    </row>
    <row r="334" spans="1:23" s="47" customFormat="1" ht="12.75" customHeight="1" x14ac:dyDescent="0.2">
      <c r="A334" s="104">
        <f>IF(Foglio2!$J$7=1,TRUNC(Base!V334,0),TRUNC(Base!U334,0))</f>
        <v>0</v>
      </c>
      <c r="B334" s="245">
        <f t="shared" si="1253"/>
        <v>34720</v>
      </c>
      <c r="C334" s="501"/>
      <c r="D334" s="501"/>
      <c r="E334" s="53" t="s">
        <v>3</v>
      </c>
      <c r="F334" s="54">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48">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48">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48">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48">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48">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48">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49">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50">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51">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52">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52">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52">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52">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52">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52">
        <f t="shared" ref="U334" si="1373">(P334)/12*0.8</f>
        <v>0</v>
      </c>
      <c r="V334" s="252">
        <f t="shared" ref="V334" si="1374">(P334+R334)/12*0.8</f>
        <v>0</v>
      </c>
      <c r="W334" s="253" t="str">
        <f t="shared" ref="W334" si="1375">"Fascia Da "&amp;F334&amp;" a "&amp;F335&amp;" Decorrenza "&amp;DAY(C334)&amp;"/"&amp;MONTH(C334)&amp;"/"&amp;YEAR(C334)</f>
        <v>Fascia Da 0 a 0 Decorrenza 0/1/1900</v>
      </c>
    </row>
    <row r="335" spans="1:23" s="47" customFormat="1" ht="7.5" customHeight="1" x14ac:dyDescent="0.2">
      <c r="A335" s="104"/>
      <c r="B335" s="245">
        <f t="shared" si="1253"/>
        <v>34721</v>
      </c>
      <c r="C335" s="501"/>
      <c r="D335" s="501"/>
      <c r="E335" s="48" t="s">
        <v>4</v>
      </c>
      <c r="F335" s="49">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67">
        <f t="shared" ref="G335:T335" si="1376">G334*1936.27</f>
        <v>0</v>
      </c>
      <c r="H335" s="267">
        <f t="shared" si="1376"/>
        <v>0</v>
      </c>
      <c r="I335" s="267">
        <f t="shared" si="1376"/>
        <v>0</v>
      </c>
      <c r="J335" s="267">
        <f t="shared" si="1376"/>
        <v>0</v>
      </c>
      <c r="K335" s="267">
        <f t="shared" si="1376"/>
        <v>0</v>
      </c>
      <c r="L335" s="266">
        <f t="shared" si="1376"/>
        <v>0</v>
      </c>
      <c r="M335" s="267">
        <f t="shared" si="1376"/>
        <v>0</v>
      </c>
      <c r="N335" s="182">
        <f t="shared" si="1376"/>
        <v>0</v>
      </c>
      <c r="O335" s="183">
        <f t="shared" si="1376"/>
        <v>0</v>
      </c>
      <c r="P335" s="184">
        <f t="shared" si="1376"/>
        <v>0</v>
      </c>
      <c r="Q335" s="184">
        <f t="shared" si="1376"/>
        <v>0</v>
      </c>
      <c r="R335" s="184">
        <f t="shared" si="1376"/>
        <v>0</v>
      </c>
      <c r="S335" s="184">
        <f t="shared" si="1376"/>
        <v>0</v>
      </c>
      <c r="T335" s="184">
        <f t="shared" si="1376"/>
        <v>0</v>
      </c>
      <c r="U335" s="184">
        <f t="shared" ref="U335:V335" si="1377">U334*1936.27</f>
        <v>0</v>
      </c>
      <c r="V335" s="184">
        <f t="shared" si="1377"/>
        <v>0</v>
      </c>
      <c r="W335" s="104"/>
    </row>
    <row r="336" spans="1:23" s="47" customFormat="1" ht="12.75" customHeight="1" x14ac:dyDescent="0.2">
      <c r="A336" s="104">
        <f>IF(Foglio2!$J$7=1,TRUNC(Base!V336,0),TRUNC(Base!U336,0))</f>
        <v>0</v>
      </c>
      <c r="B336" s="245">
        <f t="shared" si="1253"/>
        <v>34722</v>
      </c>
      <c r="C336" s="501"/>
      <c r="D336" s="501"/>
      <c r="E336" s="53" t="s">
        <v>3</v>
      </c>
      <c r="F336" s="54">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48">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48">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48">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48">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48">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48">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49">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50">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51">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52">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52">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52">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52">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52">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52">
        <f t="shared" ref="U336" si="1378">(P336)/12*0.8</f>
        <v>0</v>
      </c>
      <c r="V336" s="252">
        <f t="shared" ref="V336" si="1379">(P336+R336)/12*0.8</f>
        <v>0</v>
      </c>
      <c r="W336" s="253" t="str">
        <f t="shared" ref="W336" si="1380">"Fascia Da "&amp;F336&amp;" a "&amp;F337&amp;" Decorrenza "&amp;DAY(C336)&amp;"/"&amp;MONTH(C336)&amp;"/"&amp;YEAR(C336)</f>
        <v>Fascia Da 0 a 0 Decorrenza 0/1/1900</v>
      </c>
    </row>
    <row r="337" spans="1:23" s="47" customFormat="1" ht="6.75" customHeight="1" x14ac:dyDescent="0.2">
      <c r="A337" s="104"/>
      <c r="B337" s="245">
        <f t="shared" si="1253"/>
        <v>34723</v>
      </c>
      <c r="C337" s="501"/>
      <c r="D337" s="501"/>
      <c r="E337" s="48" t="s">
        <v>4</v>
      </c>
      <c r="F337" s="49">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67">
        <f t="shared" ref="G337:T337" si="1381">G336*1936.27</f>
        <v>0</v>
      </c>
      <c r="H337" s="267">
        <f t="shared" si="1381"/>
        <v>0</v>
      </c>
      <c r="I337" s="267">
        <f t="shared" si="1381"/>
        <v>0</v>
      </c>
      <c r="J337" s="267">
        <f t="shared" si="1381"/>
        <v>0</v>
      </c>
      <c r="K337" s="267">
        <f t="shared" si="1381"/>
        <v>0</v>
      </c>
      <c r="L337" s="266">
        <f t="shared" si="1381"/>
        <v>0</v>
      </c>
      <c r="M337" s="267">
        <f t="shared" si="1381"/>
        <v>0</v>
      </c>
      <c r="N337" s="182">
        <f t="shared" si="1381"/>
        <v>0</v>
      </c>
      <c r="O337" s="183">
        <f t="shared" si="1381"/>
        <v>0</v>
      </c>
      <c r="P337" s="184">
        <f t="shared" si="1381"/>
        <v>0</v>
      </c>
      <c r="Q337" s="184">
        <f t="shared" si="1381"/>
        <v>0</v>
      </c>
      <c r="R337" s="184">
        <f t="shared" si="1381"/>
        <v>0</v>
      </c>
      <c r="S337" s="184">
        <f t="shared" si="1381"/>
        <v>0</v>
      </c>
      <c r="T337" s="184">
        <f t="shared" si="1381"/>
        <v>0</v>
      </c>
      <c r="U337" s="184">
        <f t="shared" ref="U337:V337" si="1382">U336*1936.27</f>
        <v>0</v>
      </c>
      <c r="V337" s="184">
        <f t="shared" si="1382"/>
        <v>0</v>
      </c>
      <c r="W337" s="104"/>
    </row>
    <row r="338" spans="1:23" s="47" customFormat="1" ht="12.75" customHeight="1" x14ac:dyDescent="0.2">
      <c r="A338" s="104">
        <f>IF(Foglio2!$J$7=1,TRUNC(Base!V338,0),TRUNC(Base!U338,0))</f>
        <v>0</v>
      </c>
      <c r="B338" s="245">
        <f t="shared" si="1253"/>
        <v>34724</v>
      </c>
      <c r="C338" s="501"/>
      <c r="D338" s="501"/>
      <c r="E338" s="53" t="s">
        <v>3</v>
      </c>
      <c r="F338" s="54">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48">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48">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48">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48">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48">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48">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49">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50">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51">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52">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52">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52">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52">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52">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52">
        <f t="shared" ref="U338" si="1383">(P338)/12*0.8</f>
        <v>0</v>
      </c>
      <c r="V338" s="252">
        <f t="shared" ref="V338" si="1384">(P338+R338)/12*0.8</f>
        <v>0</v>
      </c>
      <c r="W338" s="253" t="str">
        <f t="shared" ref="W338" si="1385">"Fascia Da "&amp;F338&amp;" a "&amp;F339&amp;" Decorrenza "&amp;DAY(C338)&amp;"/"&amp;MONTH(C338)&amp;"/"&amp;YEAR(C338)</f>
        <v>Fascia Da 0 a 0 Decorrenza 0/1/1900</v>
      </c>
    </row>
    <row r="339" spans="1:23" s="47" customFormat="1" ht="8.25" customHeight="1" x14ac:dyDescent="0.2">
      <c r="A339" s="104"/>
      <c r="B339" s="245">
        <f t="shared" si="1253"/>
        <v>34725</v>
      </c>
      <c r="C339" s="501"/>
      <c r="D339" s="501"/>
      <c r="E339" s="48" t="s">
        <v>4</v>
      </c>
      <c r="F339" s="49">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67">
        <f t="shared" ref="G339:T339" si="1386">G338*1936.27</f>
        <v>0</v>
      </c>
      <c r="H339" s="267">
        <f t="shared" si="1386"/>
        <v>0</v>
      </c>
      <c r="I339" s="267">
        <f t="shared" si="1386"/>
        <v>0</v>
      </c>
      <c r="J339" s="267">
        <f t="shared" si="1386"/>
        <v>0</v>
      </c>
      <c r="K339" s="267">
        <f t="shared" si="1386"/>
        <v>0</v>
      </c>
      <c r="L339" s="266">
        <f t="shared" si="1386"/>
        <v>0</v>
      </c>
      <c r="M339" s="267">
        <f t="shared" si="1386"/>
        <v>0</v>
      </c>
      <c r="N339" s="182">
        <f t="shared" si="1386"/>
        <v>0</v>
      </c>
      <c r="O339" s="183">
        <f t="shared" si="1386"/>
        <v>0</v>
      </c>
      <c r="P339" s="184">
        <f t="shared" si="1386"/>
        <v>0</v>
      </c>
      <c r="Q339" s="184">
        <f t="shared" si="1386"/>
        <v>0</v>
      </c>
      <c r="R339" s="184">
        <f t="shared" si="1386"/>
        <v>0</v>
      </c>
      <c r="S339" s="184">
        <f t="shared" si="1386"/>
        <v>0</v>
      </c>
      <c r="T339" s="184">
        <f t="shared" si="1386"/>
        <v>0</v>
      </c>
      <c r="U339" s="184">
        <f t="shared" ref="U339:V339" si="1387">U338*1936.27</f>
        <v>0</v>
      </c>
      <c r="V339" s="184">
        <f t="shared" si="1387"/>
        <v>0</v>
      </c>
      <c r="W339" s="104"/>
    </row>
    <row r="340" spans="1:23" s="47" customFormat="1" ht="12.75" customHeight="1" x14ac:dyDescent="0.2">
      <c r="A340" s="104">
        <f>IF(Foglio2!$J$7=1,TRUNC(Base!V340,0),TRUNC(Base!U340,0))</f>
        <v>0</v>
      </c>
      <c r="B340" s="245">
        <f t="shared" si="1253"/>
        <v>34726</v>
      </c>
      <c r="C340" s="501"/>
      <c r="D340" s="501"/>
      <c r="E340" s="53" t="s">
        <v>3</v>
      </c>
      <c r="F340" s="54">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48">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48">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48">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48">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48">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48">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49">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50">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51">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52">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52">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52">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52">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52">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52">
        <f t="shared" ref="U340" si="1388">(P340)/12*0.8</f>
        <v>0</v>
      </c>
      <c r="V340" s="252">
        <f t="shared" ref="V340" si="1389">(P340+R340)/12*0.8</f>
        <v>0</v>
      </c>
      <c r="W340" s="253" t="str">
        <f t="shared" ref="W340" si="1390">"Fascia Da "&amp;F340&amp;" a "&amp;F341&amp;" Decorrenza "&amp;DAY(C340)&amp;"/"&amp;MONTH(C340)&amp;"/"&amp;YEAR(C340)</f>
        <v>Fascia Da 0 a 0 Decorrenza 0/1/1900</v>
      </c>
    </row>
    <row r="341" spans="1:23" s="47" customFormat="1" ht="7.5" customHeight="1" x14ac:dyDescent="0.2">
      <c r="A341" s="104"/>
      <c r="B341" s="245">
        <f t="shared" si="1253"/>
        <v>34727</v>
      </c>
      <c r="C341" s="501"/>
      <c r="D341" s="501"/>
      <c r="E341" s="48" t="s">
        <v>4</v>
      </c>
      <c r="F341" s="49">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67">
        <f t="shared" ref="G341:T341" si="1391">G340*1936.27</f>
        <v>0</v>
      </c>
      <c r="H341" s="267">
        <f t="shared" si="1391"/>
        <v>0</v>
      </c>
      <c r="I341" s="267">
        <f t="shared" si="1391"/>
        <v>0</v>
      </c>
      <c r="J341" s="267">
        <f t="shared" si="1391"/>
        <v>0</v>
      </c>
      <c r="K341" s="267">
        <f t="shared" si="1391"/>
        <v>0</v>
      </c>
      <c r="L341" s="266">
        <f t="shared" si="1391"/>
        <v>0</v>
      </c>
      <c r="M341" s="267">
        <f t="shared" si="1391"/>
        <v>0</v>
      </c>
      <c r="N341" s="182">
        <f t="shared" si="1391"/>
        <v>0</v>
      </c>
      <c r="O341" s="183">
        <f t="shared" si="1391"/>
        <v>0</v>
      </c>
      <c r="P341" s="184">
        <f t="shared" si="1391"/>
        <v>0</v>
      </c>
      <c r="Q341" s="184">
        <f t="shared" si="1391"/>
        <v>0</v>
      </c>
      <c r="R341" s="184">
        <f t="shared" si="1391"/>
        <v>0</v>
      </c>
      <c r="S341" s="184">
        <f t="shared" si="1391"/>
        <v>0</v>
      </c>
      <c r="T341" s="184">
        <f t="shared" si="1391"/>
        <v>0</v>
      </c>
      <c r="U341" s="184">
        <f t="shared" ref="U341:V341" si="1392">U340*1936.27</f>
        <v>0</v>
      </c>
      <c r="V341" s="184">
        <f t="shared" si="1392"/>
        <v>0</v>
      </c>
      <c r="W341" s="104"/>
    </row>
    <row r="342" spans="1:23" s="47" customFormat="1" ht="12.75" customHeight="1" x14ac:dyDescent="0.2">
      <c r="A342" s="104">
        <f>IF(Foglio2!$J$7=1,TRUNC(Base!V342,0),TRUNC(Base!U342,0))</f>
        <v>0</v>
      </c>
      <c r="B342" s="245">
        <f t="shared" si="1253"/>
        <v>34728</v>
      </c>
      <c r="C342" s="501"/>
      <c r="D342" s="501"/>
      <c r="E342" s="53" t="s">
        <v>3</v>
      </c>
      <c r="F342" s="54">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48">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48">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48">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48">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48">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48">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49">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50">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51">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52">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52">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52">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52">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52">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52">
        <f t="shared" ref="U342" si="1393">(P342)/12*0.8</f>
        <v>0</v>
      </c>
      <c r="V342" s="252">
        <f t="shared" ref="V342" si="1394">(P342+R342)/12*0.8</f>
        <v>0</v>
      </c>
      <c r="W342" s="253" t="str">
        <f t="shared" ref="W342" si="1395">"Fascia Da "&amp;F342&amp;" a "&amp;F343&amp;" Decorrenza "&amp;DAY(C342)&amp;"/"&amp;MONTH(C342)&amp;"/"&amp;YEAR(C342)</f>
        <v>Fascia Da 0 a 0 Decorrenza 0/1/1900</v>
      </c>
    </row>
    <row r="343" spans="1:23" s="47" customFormat="1" ht="8.25" customHeight="1" x14ac:dyDescent="0.2">
      <c r="A343" s="104"/>
      <c r="B343" s="245">
        <f t="shared" si="1253"/>
        <v>34729</v>
      </c>
      <c r="C343" s="501"/>
      <c r="D343" s="501"/>
      <c r="E343" s="48" t="s">
        <v>4</v>
      </c>
      <c r="F343" s="49">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67">
        <f t="shared" ref="G343:T343" si="1396">G342*1936.27</f>
        <v>0</v>
      </c>
      <c r="H343" s="267">
        <f t="shared" si="1396"/>
        <v>0</v>
      </c>
      <c r="I343" s="267">
        <f t="shared" si="1396"/>
        <v>0</v>
      </c>
      <c r="J343" s="267">
        <f t="shared" si="1396"/>
        <v>0</v>
      </c>
      <c r="K343" s="267">
        <f t="shared" si="1396"/>
        <v>0</v>
      </c>
      <c r="L343" s="266">
        <f t="shared" si="1396"/>
        <v>0</v>
      </c>
      <c r="M343" s="267">
        <f t="shared" si="1396"/>
        <v>0</v>
      </c>
      <c r="N343" s="182">
        <f t="shared" si="1396"/>
        <v>0</v>
      </c>
      <c r="O343" s="183">
        <f t="shared" si="1396"/>
        <v>0</v>
      </c>
      <c r="P343" s="184">
        <f t="shared" si="1396"/>
        <v>0</v>
      </c>
      <c r="Q343" s="184">
        <f t="shared" si="1396"/>
        <v>0</v>
      </c>
      <c r="R343" s="184">
        <f t="shared" si="1396"/>
        <v>0</v>
      </c>
      <c r="S343" s="184">
        <f t="shared" si="1396"/>
        <v>0</v>
      </c>
      <c r="T343" s="184">
        <f t="shared" si="1396"/>
        <v>0</v>
      </c>
      <c r="U343" s="184">
        <f t="shared" ref="U343:V343" si="1397">U342*1936.27</f>
        <v>0</v>
      </c>
      <c r="V343" s="184">
        <f t="shared" si="1397"/>
        <v>0</v>
      </c>
      <c r="W343" s="104"/>
    </row>
    <row r="344" spans="1:23" s="47" customFormat="1" ht="12.75" customHeight="1" x14ac:dyDescent="0.2">
      <c r="A344" s="104">
        <f>IF(Foglio2!$J$7=1,TRUNC(Base!V344,0),TRUNC(Base!U344,0))</f>
        <v>0</v>
      </c>
      <c r="B344" s="245">
        <f t="shared" si="1253"/>
        <v>34730</v>
      </c>
      <c r="C344" s="501"/>
      <c r="D344" s="501"/>
      <c r="E344" s="53" t="s">
        <v>3</v>
      </c>
      <c r="F344" s="54">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48">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48">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48">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48">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48">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48">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49">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50">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51">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52">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52">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52">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52">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52">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52">
        <f t="shared" ref="U344" si="1398">(P344)/12*0.8</f>
        <v>0</v>
      </c>
      <c r="V344" s="252">
        <f t="shared" ref="V344" si="1399">(P344+R344)/12*0.8</f>
        <v>0</v>
      </c>
      <c r="W344" s="253" t="str">
        <f t="shared" ref="W344" si="1400">"Fascia Da "&amp;F344&amp;" a "&amp;F345&amp;" Decorrenza "&amp;DAY(C344)&amp;"/"&amp;MONTH(C344)&amp;"/"&amp;YEAR(C344)</f>
        <v>Fascia Da 0 a 0 Decorrenza 0/1/1900</v>
      </c>
    </row>
    <row r="345" spans="1:23" s="47" customFormat="1" ht="9" customHeight="1" x14ac:dyDescent="0.2">
      <c r="A345" s="104"/>
      <c r="B345" s="245">
        <f t="shared" si="1253"/>
        <v>34731</v>
      </c>
      <c r="C345" s="501"/>
      <c r="D345" s="501"/>
      <c r="E345" s="48" t="s">
        <v>4</v>
      </c>
      <c r="F345" s="49">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67">
        <f t="shared" ref="G345:T345" si="1401">G344*1936.27</f>
        <v>0</v>
      </c>
      <c r="H345" s="267">
        <f t="shared" si="1401"/>
        <v>0</v>
      </c>
      <c r="I345" s="267">
        <f t="shared" si="1401"/>
        <v>0</v>
      </c>
      <c r="J345" s="267">
        <f t="shared" si="1401"/>
        <v>0</v>
      </c>
      <c r="K345" s="267">
        <f t="shared" si="1401"/>
        <v>0</v>
      </c>
      <c r="L345" s="266">
        <f t="shared" si="1401"/>
        <v>0</v>
      </c>
      <c r="M345" s="267">
        <f t="shared" si="1401"/>
        <v>0</v>
      </c>
      <c r="N345" s="182">
        <f t="shared" si="1401"/>
        <v>0</v>
      </c>
      <c r="O345" s="183">
        <f t="shared" si="1401"/>
        <v>0</v>
      </c>
      <c r="P345" s="184">
        <f t="shared" si="1401"/>
        <v>0</v>
      </c>
      <c r="Q345" s="184">
        <f t="shared" si="1401"/>
        <v>0</v>
      </c>
      <c r="R345" s="184">
        <f t="shared" si="1401"/>
        <v>0</v>
      </c>
      <c r="S345" s="184">
        <f t="shared" si="1401"/>
        <v>0</v>
      </c>
      <c r="T345" s="184">
        <f t="shared" si="1401"/>
        <v>0</v>
      </c>
      <c r="U345" s="184">
        <f t="shared" ref="U345:V345" si="1402">U344*1936.27</f>
        <v>0</v>
      </c>
      <c r="V345" s="184">
        <f t="shared" si="1402"/>
        <v>0</v>
      </c>
      <c r="W345" s="104"/>
    </row>
    <row r="346" spans="1:23" s="47" customFormat="1" ht="12.75" customHeight="1" x14ac:dyDescent="0.2">
      <c r="A346" s="104">
        <f>IF(Foglio2!$J$7=1,TRUNC(Base!V346,0),TRUNC(Base!U346,0))</f>
        <v>0</v>
      </c>
      <c r="B346" s="245">
        <f t="shared" si="1253"/>
        <v>34732</v>
      </c>
      <c r="C346" s="501"/>
      <c r="D346" s="501"/>
      <c r="E346" s="53" t="s">
        <v>3</v>
      </c>
      <c r="F346" s="54">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48">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48">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48">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48">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48">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48">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49">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50">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51">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52">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52">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52">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52">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52">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52">
        <f t="shared" ref="U346" si="1403">(P346)/12*0.8</f>
        <v>0</v>
      </c>
      <c r="V346" s="252">
        <f t="shared" ref="V346" si="1404">(P346+R346)/12*0.8</f>
        <v>0</v>
      </c>
      <c r="W346" s="253" t="str">
        <f t="shared" ref="W346" si="1405">"Fascia Da "&amp;F346&amp;" a "&amp;F347&amp;" Decorrenza "&amp;DAY(C346)&amp;"/"&amp;MONTH(C346)&amp;"/"&amp;YEAR(C346)</f>
        <v>Fascia Da 0 a 0 Decorrenza 0/1/1900</v>
      </c>
    </row>
    <row r="347" spans="1:23" s="47" customFormat="1" ht="9" customHeight="1" x14ac:dyDescent="0.2">
      <c r="A347" s="104"/>
      <c r="B347" s="245">
        <f t="shared" si="1253"/>
        <v>34733</v>
      </c>
      <c r="C347" s="501"/>
      <c r="D347" s="501"/>
      <c r="E347" s="48" t="s">
        <v>4</v>
      </c>
      <c r="F347" s="49">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67">
        <f t="shared" ref="G347:T347" si="1406">G346*1936.27</f>
        <v>0</v>
      </c>
      <c r="H347" s="267">
        <f t="shared" si="1406"/>
        <v>0</v>
      </c>
      <c r="I347" s="267">
        <f t="shared" si="1406"/>
        <v>0</v>
      </c>
      <c r="J347" s="267">
        <f t="shared" si="1406"/>
        <v>0</v>
      </c>
      <c r="K347" s="267">
        <f t="shared" si="1406"/>
        <v>0</v>
      </c>
      <c r="L347" s="266">
        <f t="shared" si="1406"/>
        <v>0</v>
      </c>
      <c r="M347" s="267">
        <f t="shared" si="1406"/>
        <v>0</v>
      </c>
      <c r="N347" s="182">
        <f t="shared" si="1406"/>
        <v>0</v>
      </c>
      <c r="O347" s="183">
        <f t="shared" si="1406"/>
        <v>0</v>
      </c>
      <c r="P347" s="184">
        <f t="shared" si="1406"/>
        <v>0</v>
      </c>
      <c r="Q347" s="184">
        <f t="shared" si="1406"/>
        <v>0</v>
      </c>
      <c r="R347" s="184">
        <f t="shared" si="1406"/>
        <v>0</v>
      </c>
      <c r="S347" s="184">
        <f t="shared" si="1406"/>
        <v>0</v>
      </c>
      <c r="T347" s="184">
        <f t="shared" si="1406"/>
        <v>0</v>
      </c>
      <c r="U347" s="184">
        <f t="shared" ref="U347:V347" si="1407">U346*1936.27</f>
        <v>0</v>
      </c>
      <c r="V347" s="184">
        <f t="shared" si="1407"/>
        <v>0</v>
      </c>
      <c r="W347" s="104"/>
    </row>
    <row r="348" spans="1:23" s="47" customFormat="1" ht="12.75" customHeight="1" x14ac:dyDescent="0.2">
      <c r="A348" s="104">
        <f>IF(Foglio2!$J$7=1,TRUNC(Base!V348,0),TRUNC(Base!U348,0))</f>
        <v>0</v>
      </c>
      <c r="B348" s="245">
        <f t="shared" si="1253"/>
        <v>34734</v>
      </c>
      <c r="C348" s="501"/>
      <c r="D348" s="501"/>
      <c r="E348" s="53" t="s">
        <v>3</v>
      </c>
      <c r="F348" s="54">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48">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48">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48">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48">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48">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48">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49">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50">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51">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52">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52">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52">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52">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52">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52">
        <f t="shared" ref="U348" si="1408">(P348)/12*0.8</f>
        <v>0</v>
      </c>
      <c r="V348" s="252">
        <f t="shared" ref="V348" si="1409">(P348+R348)/12*0.8</f>
        <v>0</v>
      </c>
      <c r="W348" s="253" t="str">
        <f t="shared" ref="W348" si="1410">"Fascia Da "&amp;F348&amp;" a "&amp;F349&amp;" Decorrenza "&amp;DAY(C348)&amp;"/"&amp;MONTH(C348)&amp;"/"&amp;YEAR(C348)</f>
        <v>Fascia Da 0 a 0 Decorrenza 0/1/1900</v>
      </c>
    </row>
    <row r="349" spans="1:23" s="47" customFormat="1" ht="9" customHeight="1" x14ac:dyDescent="0.2">
      <c r="A349" s="104"/>
      <c r="B349" s="245">
        <f t="shared" si="1253"/>
        <v>34735</v>
      </c>
      <c r="C349" s="501"/>
      <c r="D349" s="501"/>
      <c r="E349" s="48" t="s">
        <v>4</v>
      </c>
      <c r="F349" s="49">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67">
        <f t="shared" ref="G349:T349" si="1411">G348*1936.27</f>
        <v>0</v>
      </c>
      <c r="H349" s="267">
        <f t="shared" si="1411"/>
        <v>0</v>
      </c>
      <c r="I349" s="267">
        <f t="shared" si="1411"/>
        <v>0</v>
      </c>
      <c r="J349" s="267">
        <f t="shared" si="1411"/>
        <v>0</v>
      </c>
      <c r="K349" s="267">
        <f t="shared" si="1411"/>
        <v>0</v>
      </c>
      <c r="L349" s="266">
        <f t="shared" si="1411"/>
        <v>0</v>
      </c>
      <c r="M349" s="267">
        <f t="shared" si="1411"/>
        <v>0</v>
      </c>
      <c r="N349" s="182">
        <f t="shared" si="1411"/>
        <v>0</v>
      </c>
      <c r="O349" s="183">
        <f t="shared" si="1411"/>
        <v>0</v>
      </c>
      <c r="P349" s="184">
        <f t="shared" si="1411"/>
        <v>0</v>
      </c>
      <c r="Q349" s="184">
        <f t="shared" si="1411"/>
        <v>0</v>
      </c>
      <c r="R349" s="184">
        <f t="shared" si="1411"/>
        <v>0</v>
      </c>
      <c r="S349" s="184">
        <f t="shared" si="1411"/>
        <v>0</v>
      </c>
      <c r="T349" s="184">
        <f t="shared" si="1411"/>
        <v>0</v>
      </c>
      <c r="U349" s="184">
        <f t="shared" ref="U349:V349" si="1412">U348*1936.27</f>
        <v>0</v>
      </c>
      <c r="V349" s="184">
        <f t="shared" si="1412"/>
        <v>0</v>
      </c>
      <c r="W349" s="104"/>
    </row>
    <row r="350" spans="1:23" s="47" customFormat="1" ht="12.75" customHeight="1" x14ac:dyDescent="0.2">
      <c r="A350" s="104">
        <f>IF(Foglio2!$J$7=1,TRUNC(Base!V350,0),TRUNC(Base!U350,0))</f>
        <v>0</v>
      </c>
      <c r="B350" s="245">
        <f t="shared" si="1253"/>
        <v>34736</v>
      </c>
      <c r="C350" s="501"/>
      <c r="D350" s="501"/>
      <c r="E350" s="53" t="s">
        <v>3</v>
      </c>
      <c r="F350" s="54">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48">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48">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48">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48">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48">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48">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49">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50">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51">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52">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52">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52">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52">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52">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52">
        <f t="shared" ref="U350" si="1413">(P350)/12*0.8</f>
        <v>0</v>
      </c>
      <c r="V350" s="252">
        <f t="shared" ref="V350" si="1414">(P350+R350)/12*0.8</f>
        <v>0</v>
      </c>
      <c r="W350" s="253" t="str">
        <f t="shared" ref="W350" si="1415">"Fascia Da "&amp;F350&amp;" a "&amp;F351&amp;" Decorrenza "&amp;DAY(C350)&amp;"/"&amp;MONTH(C350)&amp;"/"&amp;YEAR(C350)</f>
        <v>Fascia Da 0 a 0 Decorrenza 0/1/1900</v>
      </c>
    </row>
    <row r="351" spans="1:23" s="47" customFormat="1" ht="9" customHeight="1" x14ac:dyDescent="0.2">
      <c r="A351" s="104"/>
      <c r="B351" s="245">
        <f t="shared" ref="B351:B401" si="1416">B350+1</f>
        <v>34737</v>
      </c>
      <c r="C351" s="501"/>
      <c r="D351" s="501"/>
      <c r="E351" s="48" t="s">
        <v>4</v>
      </c>
      <c r="F351" s="49">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67">
        <f t="shared" ref="G351:T351" si="1417">G350*1936.27</f>
        <v>0</v>
      </c>
      <c r="H351" s="267">
        <f t="shared" si="1417"/>
        <v>0</v>
      </c>
      <c r="I351" s="267">
        <f t="shared" si="1417"/>
        <v>0</v>
      </c>
      <c r="J351" s="267">
        <f t="shared" si="1417"/>
        <v>0</v>
      </c>
      <c r="K351" s="267">
        <f t="shared" si="1417"/>
        <v>0</v>
      </c>
      <c r="L351" s="266">
        <f t="shared" si="1417"/>
        <v>0</v>
      </c>
      <c r="M351" s="267">
        <f t="shared" si="1417"/>
        <v>0</v>
      </c>
      <c r="N351" s="182">
        <f t="shared" si="1417"/>
        <v>0</v>
      </c>
      <c r="O351" s="183">
        <f t="shared" si="1417"/>
        <v>0</v>
      </c>
      <c r="P351" s="184">
        <f t="shared" si="1417"/>
        <v>0</v>
      </c>
      <c r="Q351" s="184">
        <f t="shared" si="1417"/>
        <v>0</v>
      </c>
      <c r="R351" s="184">
        <f t="shared" si="1417"/>
        <v>0</v>
      </c>
      <c r="S351" s="184">
        <f t="shared" si="1417"/>
        <v>0</v>
      </c>
      <c r="T351" s="184">
        <f t="shared" si="1417"/>
        <v>0</v>
      </c>
      <c r="U351" s="184">
        <f t="shared" ref="U351:V351" si="1418">U350*1936.27</f>
        <v>0</v>
      </c>
      <c r="V351" s="184">
        <f t="shared" si="1418"/>
        <v>0</v>
      </c>
      <c r="W351" s="104"/>
    </row>
    <row r="352" spans="1:23" s="47" customFormat="1" ht="12.75" customHeight="1" x14ac:dyDescent="0.2">
      <c r="A352" s="104">
        <f>IF(Foglio2!$J$7=1,TRUNC(Base!V352,0),TRUNC(Base!U352,0))</f>
        <v>0</v>
      </c>
      <c r="B352" s="245">
        <f t="shared" si="1416"/>
        <v>34738</v>
      </c>
      <c r="C352" s="501"/>
      <c r="D352" s="501"/>
      <c r="E352" s="53" t="s">
        <v>3</v>
      </c>
      <c r="F352" s="54">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48">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48">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48">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48">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48">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48">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49">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50">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51">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52">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52">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52">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52">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52">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52">
        <f t="shared" ref="U352" si="1419">(P352)/12*0.8</f>
        <v>0</v>
      </c>
      <c r="V352" s="252">
        <f t="shared" ref="V352" si="1420">(P352+R352)/12*0.8</f>
        <v>0</v>
      </c>
      <c r="W352" s="253" t="str">
        <f t="shared" ref="W352" si="1421">"Fascia Da "&amp;F352&amp;" a "&amp;F353&amp;" Decorrenza "&amp;DAY(C352)&amp;"/"&amp;MONTH(C352)&amp;"/"&amp;YEAR(C352)</f>
        <v>Fascia Da 0 a 0 Decorrenza 0/1/1900</v>
      </c>
    </row>
    <row r="353" spans="1:23" s="47" customFormat="1" ht="9" customHeight="1" x14ac:dyDescent="0.2">
      <c r="A353" s="104"/>
      <c r="B353" s="245">
        <f t="shared" si="1416"/>
        <v>34739</v>
      </c>
      <c r="C353" s="501"/>
      <c r="D353" s="501"/>
      <c r="E353" s="48" t="s">
        <v>4</v>
      </c>
      <c r="F353" s="49">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67">
        <f t="shared" ref="G353:T353" si="1422">G352*1936.27</f>
        <v>0</v>
      </c>
      <c r="H353" s="267">
        <f t="shared" si="1422"/>
        <v>0</v>
      </c>
      <c r="I353" s="267">
        <f t="shared" si="1422"/>
        <v>0</v>
      </c>
      <c r="J353" s="267">
        <f t="shared" si="1422"/>
        <v>0</v>
      </c>
      <c r="K353" s="267">
        <f t="shared" si="1422"/>
        <v>0</v>
      </c>
      <c r="L353" s="266">
        <f t="shared" si="1422"/>
        <v>0</v>
      </c>
      <c r="M353" s="267">
        <f t="shared" si="1422"/>
        <v>0</v>
      </c>
      <c r="N353" s="182">
        <f t="shared" si="1422"/>
        <v>0</v>
      </c>
      <c r="O353" s="183">
        <f t="shared" si="1422"/>
        <v>0</v>
      </c>
      <c r="P353" s="184">
        <f t="shared" si="1422"/>
        <v>0</v>
      </c>
      <c r="Q353" s="184">
        <f t="shared" si="1422"/>
        <v>0</v>
      </c>
      <c r="R353" s="184">
        <f t="shared" si="1422"/>
        <v>0</v>
      </c>
      <c r="S353" s="184">
        <f t="shared" si="1422"/>
        <v>0</v>
      </c>
      <c r="T353" s="184">
        <f t="shared" si="1422"/>
        <v>0</v>
      </c>
      <c r="U353" s="184">
        <f t="shared" ref="U353:V353" si="1423">U352*1936.27</f>
        <v>0</v>
      </c>
      <c r="V353" s="184">
        <f t="shared" si="1423"/>
        <v>0</v>
      </c>
      <c r="W353" s="104"/>
    </row>
    <row r="354" spans="1:23" s="47" customFormat="1" ht="9" customHeight="1" x14ac:dyDescent="0.2">
      <c r="A354" s="104">
        <f>IF(Foglio2!$J$7=1,TRUNC(Base!V354,0),TRUNC(Base!U354,0))</f>
        <v>0</v>
      </c>
      <c r="B354" s="245">
        <f t="shared" si="1416"/>
        <v>34740</v>
      </c>
      <c r="C354" s="501"/>
      <c r="D354" s="501"/>
      <c r="E354" s="103" t="s">
        <v>3</v>
      </c>
      <c r="F354" s="79">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48">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48">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48">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48">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48">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48">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49">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50">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51">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52">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52">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52">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52">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52">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52">
        <f t="shared" ref="U354" si="1424">(P354)/12*0.8</f>
        <v>0</v>
      </c>
      <c r="V354" s="252">
        <f t="shared" ref="V354" si="1425">(P354+R354)/12*0.8</f>
        <v>0</v>
      </c>
      <c r="W354" s="253" t="str">
        <f t="shared" ref="W354" si="1426">"Fascia Da "&amp;F354&amp;" a "&amp;F355&amp;" Decorrenza "&amp;DAY(C354)&amp;"/"&amp;MONTH(C354)&amp;"/"&amp;YEAR(C354)</f>
        <v>Fascia Da 0 a 0 Decorrenza 0/1/1900</v>
      </c>
    </row>
    <row r="355" spans="1:23" s="47" customFormat="1" ht="9" customHeight="1" x14ac:dyDescent="0.2">
      <c r="A355" s="104"/>
      <c r="B355" s="245">
        <f t="shared" si="1416"/>
        <v>34741</v>
      </c>
      <c r="C355" s="501"/>
      <c r="D355" s="501"/>
      <c r="E355" s="103" t="s">
        <v>4</v>
      </c>
      <c r="F355" s="79">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67">
        <f t="shared" ref="G355:T355" si="1427">G354*1936.27</f>
        <v>0</v>
      </c>
      <c r="H355" s="267">
        <f t="shared" si="1427"/>
        <v>0</v>
      </c>
      <c r="I355" s="267">
        <f t="shared" si="1427"/>
        <v>0</v>
      </c>
      <c r="J355" s="267">
        <f t="shared" si="1427"/>
        <v>0</v>
      </c>
      <c r="K355" s="267">
        <f t="shared" si="1427"/>
        <v>0</v>
      </c>
      <c r="L355" s="266">
        <f t="shared" si="1427"/>
        <v>0</v>
      </c>
      <c r="M355" s="267">
        <f t="shared" si="1427"/>
        <v>0</v>
      </c>
      <c r="N355" s="182">
        <f t="shared" si="1427"/>
        <v>0</v>
      </c>
      <c r="O355" s="183">
        <f t="shared" si="1427"/>
        <v>0</v>
      </c>
      <c r="P355" s="184">
        <f t="shared" si="1427"/>
        <v>0</v>
      </c>
      <c r="Q355" s="184">
        <f t="shared" si="1427"/>
        <v>0</v>
      </c>
      <c r="R355" s="184">
        <f t="shared" si="1427"/>
        <v>0</v>
      </c>
      <c r="S355" s="184">
        <f t="shared" si="1427"/>
        <v>0</v>
      </c>
      <c r="T355" s="184">
        <f t="shared" si="1427"/>
        <v>0</v>
      </c>
      <c r="U355" s="184">
        <f t="shared" ref="U355:V355" si="1428">U354*1936.27</f>
        <v>0</v>
      </c>
      <c r="V355" s="184">
        <f t="shared" si="1428"/>
        <v>0</v>
      </c>
      <c r="W355" s="104"/>
    </row>
    <row r="356" spans="1:23" s="47" customFormat="1" ht="12.75" customHeight="1" x14ac:dyDescent="0.2">
      <c r="A356" s="104">
        <f>IF(Foglio2!$J$7=1,TRUNC(Base!V356,0),TRUNC(Base!U356,0))</f>
        <v>0</v>
      </c>
      <c r="B356" s="245">
        <f t="shared" si="1416"/>
        <v>34742</v>
      </c>
      <c r="C356" s="501"/>
      <c r="D356" s="501"/>
      <c r="E356" s="53" t="s">
        <v>3</v>
      </c>
      <c r="F356" s="54">
        <f>IF(Foglio2!$J$3=Foglio2!$E$12,Doc_laureati_scuola_sec.!D356,0)</f>
        <v>0</v>
      </c>
      <c r="G356" s="248">
        <f>IF(Foglio2!$J$3=Foglio2!$E$12,Doc_laureati_scuola_sec.!E356,0)</f>
        <v>0</v>
      </c>
      <c r="H356" s="248">
        <f>IF(Foglio2!$J$3=Foglio2!$E$12,Doc_laureati_scuola_sec.!F356,0)</f>
        <v>0</v>
      </c>
      <c r="I356" s="248">
        <f>IF(Foglio2!$J$3=Foglio2!$E$12,Doc_laureati_scuola_sec.!G356,0)</f>
        <v>0</v>
      </c>
      <c r="J356" s="248">
        <f>IF(Foglio2!$J$3=Foglio2!$E$12,Doc_laureati_scuola_sec.!H356,0)</f>
        <v>0</v>
      </c>
      <c r="K356" s="248">
        <f>IF(Foglio2!$J$3=Foglio2!$E$12,Doc_laureati_scuola_sec.!I356,0)</f>
        <v>0</v>
      </c>
      <c r="L356" s="248">
        <f>IF(Foglio2!$J$3=Foglio2!$E$12,Doc_laureati_scuola_sec.!J356,0)</f>
        <v>0</v>
      </c>
      <c r="M356" s="249">
        <f>IF(Foglio2!$J$3=Foglio2!$E$12,Doc_laureati_scuola_sec.!K356,0)</f>
        <v>0</v>
      </c>
      <c r="N356" s="250">
        <f>IF(Foglio2!$J$3=Foglio2!$E$12,Doc_laureati_scuola_sec.!L356,0)</f>
        <v>0</v>
      </c>
      <c r="O356" s="251">
        <f>IF(Foglio2!$J$3=Foglio2!$E$12,Doc_laureati_scuola_sec.!M356,0)</f>
        <v>0</v>
      </c>
      <c r="P356" s="252">
        <f>IF(Foglio2!$J$3=Foglio2!$E$12,Doc_laureati_scuola_sec.!N356,0)</f>
        <v>0</v>
      </c>
      <c r="Q356" s="252">
        <f>IF(Foglio2!$J$3=Foglio2!$E$12,Doc_laureati_scuola_sec.!O356,0)</f>
        <v>0</v>
      </c>
      <c r="R356" s="252">
        <f>IF(Foglio2!$J$3=Foglio2!$E$12,Doc_laureati_scuola_sec.!P356,0)</f>
        <v>0</v>
      </c>
      <c r="S356" s="252">
        <f>IF(Foglio2!$J$3=Foglio2!$E$12,Doc_laureati_scuola_sec.!Q356,0)</f>
        <v>0</v>
      </c>
      <c r="T356" s="252">
        <f>IF(Foglio2!$J$3=Foglio2!$E$12,Doc_laureati_scuola_sec.!R356,0)</f>
        <v>0</v>
      </c>
      <c r="U356" s="252">
        <f t="shared" ref="U356" si="1429">(P356)/12*0.8</f>
        <v>0</v>
      </c>
      <c r="V356" s="252">
        <f t="shared" ref="V356" si="1430">(P356+R356)/12*0.8</f>
        <v>0</v>
      </c>
      <c r="W356" s="253" t="str">
        <f t="shared" ref="W356" si="1431">"Fascia Da "&amp;F356&amp;" a "&amp;F357&amp;" Decorrenza "&amp;DAY(C356)&amp;"/"&amp;MONTH(C356)&amp;"/"&amp;YEAR(C356)</f>
        <v>Fascia Da 0 a 0 Decorrenza 0/1/1900</v>
      </c>
    </row>
    <row r="357" spans="1:23" s="47" customFormat="1" ht="9" customHeight="1" x14ac:dyDescent="0.2">
      <c r="A357" s="104"/>
      <c r="B357" s="245">
        <f t="shared" si="1416"/>
        <v>34743</v>
      </c>
      <c r="C357" s="502"/>
      <c r="D357" s="502"/>
      <c r="E357" s="58"/>
      <c r="F357" s="59">
        <f>IF(Foglio2!$J$3=Foglio2!$E$12,Doc_laureati_scuola_sec.!D357,0)</f>
        <v>0</v>
      </c>
      <c r="G357" s="267">
        <f t="shared" ref="G357:T357" si="1432">G356*1936.27</f>
        <v>0</v>
      </c>
      <c r="H357" s="267">
        <f t="shared" si="1432"/>
        <v>0</v>
      </c>
      <c r="I357" s="267">
        <f t="shared" si="1432"/>
        <v>0</v>
      </c>
      <c r="J357" s="267">
        <f t="shared" si="1432"/>
        <v>0</v>
      </c>
      <c r="K357" s="267">
        <f t="shared" si="1432"/>
        <v>0</v>
      </c>
      <c r="L357" s="266">
        <f t="shared" si="1432"/>
        <v>0</v>
      </c>
      <c r="M357" s="267">
        <f t="shared" si="1432"/>
        <v>0</v>
      </c>
      <c r="N357" s="182">
        <f t="shared" si="1432"/>
        <v>0</v>
      </c>
      <c r="O357" s="183">
        <f t="shared" si="1432"/>
        <v>0</v>
      </c>
      <c r="P357" s="184">
        <f t="shared" si="1432"/>
        <v>0</v>
      </c>
      <c r="Q357" s="184">
        <f t="shared" si="1432"/>
        <v>0</v>
      </c>
      <c r="R357" s="184">
        <f t="shared" si="1432"/>
        <v>0</v>
      </c>
      <c r="S357" s="184">
        <f t="shared" si="1432"/>
        <v>0</v>
      </c>
      <c r="T357" s="184">
        <f t="shared" si="1432"/>
        <v>0</v>
      </c>
      <c r="U357" s="184">
        <f t="shared" ref="U357:V357" si="1433">U356*1936.27</f>
        <v>0</v>
      </c>
      <c r="V357" s="184">
        <f t="shared" si="1433"/>
        <v>0</v>
      </c>
      <c r="W357" s="104"/>
    </row>
    <row r="358" spans="1:23" s="47" customFormat="1" ht="12.75" customHeight="1" x14ac:dyDescent="0.2">
      <c r="A358" s="104">
        <f>IF(Foglio2!$J$7=1,TRUNC(Base!V358,0),TRUNC(Base!U358,0))</f>
        <v>0</v>
      </c>
      <c r="B358" s="245">
        <f t="shared" ref="B358" si="1434">C360</f>
        <v>35034</v>
      </c>
      <c r="C358" s="496">
        <v>35034</v>
      </c>
      <c r="D358" s="496">
        <v>35064</v>
      </c>
      <c r="E358" s="42" t="s">
        <v>3</v>
      </c>
      <c r="F358" s="43">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48">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48">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48">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48">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48">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48">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49">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50">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51">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52">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52">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52">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52">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52">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52">
        <f t="shared" ref="U358" si="1435">(P358)/12*0.8</f>
        <v>0</v>
      </c>
      <c r="V358" s="252">
        <f t="shared" ref="V358" si="1436">(P358+R358)/12*0.8</f>
        <v>0</v>
      </c>
      <c r="W358" s="253" t="str">
        <f t="shared" ref="W358" si="1437">"Fascia Da "&amp;F358&amp;" a "&amp;F359&amp;" Decorrenza "&amp;DAY(C358)&amp;"/"&amp;MONTH(C358)&amp;"/"&amp;YEAR(C358)</f>
        <v>Fascia Da 0 a 0 Decorrenza 1/12/1995</v>
      </c>
    </row>
    <row r="359" spans="1:23" s="47" customFormat="1" ht="8.25" customHeight="1" x14ac:dyDescent="0.2">
      <c r="A359" s="104"/>
      <c r="B359" s="245">
        <f t="shared" ref="B359" si="1438">B358+1</f>
        <v>35035</v>
      </c>
      <c r="C359" s="497"/>
      <c r="D359" s="497"/>
      <c r="E359" s="48" t="s">
        <v>4</v>
      </c>
      <c r="F359" s="49">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67">
        <f t="shared" ref="G359:T359" si="1439">G358*1936.27</f>
        <v>0</v>
      </c>
      <c r="H359" s="267">
        <f t="shared" si="1439"/>
        <v>0</v>
      </c>
      <c r="I359" s="267">
        <f t="shared" si="1439"/>
        <v>0</v>
      </c>
      <c r="J359" s="267">
        <f t="shared" si="1439"/>
        <v>0</v>
      </c>
      <c r="K359" s="267">
        <f t="shared" si="1439"/>
        <v>0</v>
      </c>
      <c r="L359" s="266">
        <f t="shared" si="1439"/>
        <v>0</v>
      </c>
      <c r="M359" s="267">
        <f t="shared" si="1439"/>
        <v>0</v>
      </c>
      <c r="N359" s="182">
        <f t="shared" si="1439"/>
        <v>0</v>
      </c>
      <c r="O359" s="183">
        <f t="shared" si="1439"/>
        <v>0</v>
      </c>
      <c r="P359" s="184">
        <f t="shared" si="1439"/>
        <v>0</v>
      </c>
      <c r="Q359" s="184">
        <f t="shared" si="1439"/>
        <v>0</v>
      </c>
      <c r="R359" s="184">
        <f t="shared" si="1439"/>
        <v>0</v>
      </c>
      <c r="S359" s="184">
        <f t="shared" si="1439"/>
        <v>0</v>
      </c>
      <c r="T359" s="184">
        <f t="shared" si="1439"/>
        <v>0</v>
      </c>
      <c r="U359" s="184">
        <f t="shared" ref="U359:V359" si="1440">U358*1936.27</f>
        <v>0</v>
      </c>
      <c r="V359" s="184">
        <f t="shared" si="1440"/>
        <v>0</v>
      </c>
      <c r="W359" s="104"/>
    </row>
    <row r="360" spans="1:23" s="47" customFormat="1" ht="12.75" customHeight="1" x14ac:dyDescent="0.2">
      <c r="A360" s="104">
        <f>IF(Foglio2!$J$7=1,TRUNC(Base!V360,0),TRUNC(Base!U360,0))</f>
        <v>0</v>
      </c>
      <c r="B360" s="245">
        <f t="shared" si="1416"/>
        <v>35036</v>
      </c>
      <c r="C360" s="500">
        <v>35034</v>
      </c>
      <c r="D360" s="500">
        <v>35064</v>
      </c>
      <c r="E360" s="53" t="s">
        <v>3</v>
      </c>
      <c r="F360" s="54">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48">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48">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48">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48">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48">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48">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49">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50">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51">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52">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52">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52">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52">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52">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52">
        <f t="shared" ref="U360" si="1441">(P360)/12*0.8</f>
        <v>0</v>
      </c>
      <c r="V360" s="252">
        <f t="shared" ref="V360" si="1442">(P360+R360)/12*0.8</f>
        <v>0</v>
      </c>
      <c r="W360" s="253" t="str">
        <f t="shared" ref="W360" si="1443">"Fascia Da "&amp;F360&amp;" a "&amp;F361&amp;" Decorrenza "&amp;DAY(C360)&amp;"/"&amp;MONTH(C360)&amp;"/"&amp;YEAR(C360)</f>
        <v>Fascia Da 0 a 0 Decorrenza 1/12/1995</v>
      </c>
    </row>
    <row r="361" spans="1:23" s="47" customFormat="1" ht="8.25" customHeight="1" x14ac:dyDescent="0.2">
      <c r="A361" s="104"/>
      <c r="B361" s="245">
        <f t="shared" si="1416"/>
        <v>35037</v>
      </c>
      <c r="C361" s="500"/>
      <c r="D361" s="500"/>
      <c r="E361" s="48" t="s">
        <v>4</v>
      </c>
      <c r="F361" s="49">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67">
        <f t="shared" ref="G361:T361" si="1444">G360*1936.27</f>
        <v>0</v>
      </c>
      <c r="H361" s="267">
        <f t="shared" si="1444"/>
        <v>0</v>
      </c>
      <c r="I361" s="267">
        <f t="shared" si="1444"/>
        <v>0</v>
      </c>
      <c r="J361" s="267">
        <f t="shared" si="1444"/>
        <v>0</v>
      </c>
      <c r="K361" s="267">
        <f t="shared" si="1444"/>
        <v>0</v>
      </c>
      <c r="L361" s="266">
        <f t="shared" si="1444"/>
        <v>0</v>
      </c>
      <c r="M361" s="267">
        <f t="shared" si="1444"/>
        <v>0</v>
      </c>
      <c r="N361" s="182">
        <f t="shared" si="1444"/>
        <v>0</v>
      </c>
      <c r="O361" s="183">
        <f t="shared" si="1444"/>
        <v>0</v>
      </c>
      <c r="P361" s="184">
        <f t="shared" si="1444"/>
        <v>0</v>
      </c>
      <c r="Q361" s="184">
        <f t="shared" si="1444"/>
        <v>0</v>
      </c>
      <c r="R361" s="184">
        <f t="shared" si="1444"/>
        <v>0</v>
      </c>
      <c r="S361" s="184">
        <f t="shared" si="1444"/>
        <v>0</v>
      </c>
      <c r="T361" s="184">
        <f t="shared" si="1444"/>
        <v>0</v>
      </c>
      <c r="U361" s="184">
        <f t="shared" ref="U361:V361" si="1445">U360*1936.27</f>
        <v>0</v>
      </c>
      <c r="V361" s="184">
        <f t="shared" si="1445"/>
        <v>0</v>
      </c>
      <c r="W361" s="104"/>
    </row>
    <row r="362" spans="1:23" s="47" customFormat="1" ht="12.75" customHeight="1" x14ac:dyDescent="0.2">
      <c r="A362" s="104">
        <f>IF(Foglio2!$J$7=1,TRUNC(Base!V362,0),TRUNC(Base!U362,0))</f>
        <v>0</v>
      </c>
      <c r="B362" s="245">
        <f t="shared" si="1416"/>
        <v>35038</v>
      </c>
      <c r="C362" s="501"/>
      <c r="D362" s="501"/>
      <c r="E362" s="53" t="s">
        <v>3</v>
      </c>
      <c r="F362" s="54">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48">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48">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48">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48">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48">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48">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49">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50">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51">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52">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52">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52">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52">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52">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52">
        <f t="shared" ref="U362" si="1446">(P362)/12*0.8</f>
        <v>0</v>
      </c>
      <c r="V362" s="252">
        <f t="shared" ref="V362" si="1447">(P362+R362)/12*0.8</f>
        <v>0</v>
      </c>
      <c r="W362" s="253" t="str">
        <f t="shared" ref="W362" si="1448">"Fascia Da "&amp;F362&amp;" a "&amp;F363&amp;" Decorrenza "&amp;DAY(C362)&amp;"/"&amp;MONTH(C362)&amp;"/"&amp;YEAR(C362)</f>
        <v>Fascia Da 0 a 0 Decorrenza 0/1/1900</v>
      </c>
    </row>
    <row r="363" spans="1:23" s="47" customFormat="1" ht="8.25" customHeight="1" x14ac:dyDescent="0.2">
      <c r="A363" s="104"/>
      <c r="B363" s="245">
        <f t="shared" si="1416"/>
        <v>35039</v>
      </c>
      <c r="C363" s="501"/>
      <c r="D363" s="501"/>
      <c r="E363" s="48" t="s">
        <v>4</v>
      </c>
      <c r="F363" s="49">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67">
        <f t="shared" ref="G363:T363" si="1449">G362*1936.27</f>
        <v>0</v>
      </c>
      <c r="H363" s="267">
        <f t="shared" si="1449"/>
        <v>0</v>
      </c>
      <c r="I363" s="267">
        <f t="shared" si="1449"/>
        <v>0</v>
      </c>
      <c r="J363" s="267">
        <f t="shared" si="1449"/>
        <v>0</v>
      </c>
      <c r="K363" s="267">
        <f t="shared" si="1449"/>
        <v>0</v>
      </c>
      <c r="L363" s="266">
        <f t="shared" si="1449"/>
        <v>0</v>
      </c>
      <c r="M363" s="267">
        <f t="shared" si="1449"/>
        <v>0</v>
      </c>
      <c r="N363" s="182">
        <f t="shared" si="1449"/>
        <v>0</v>
      </c>
      <c r="O363" s="183">
        <f t="shared" si="1449"/>
        <v>0</v>
      </c>
      <c r="P363" s="184">
        <f t="shared" si="1449"/>
        <v>0</v>
      </c>
      <c r="Q363" s="184">
        <f t="shared" si="1449"/>
        <v>0</v>
      </c>
      <c r="R363" s="184">
        <f t="shared" si="1449"/>
        <v>0</v>
      </c>
      <c r="S363" s="184">
        <f t="shared" si="1449"/>
        <v>0</v>
      </c>
      <c r="T363" s="184">
        <f t="shared" si="1449"/>
        <v>0</v>
      </c>
      <c r="U363" s="184">
        <f t="shared" ref="U363:V363" si="1450">U362*1936.27</f>
        <v>0</v>
      </c>
      <c r="V363" s="184">
        <f t="shared" si="1450"/>
        <v>0</v>
      </c>
      <c r="W363" s="104"/>
    </row>
    <row r="364" spans="1:23" s="47" customFormat="1" ht="12.75" customHeight="1" x14ac:dyDescent="0.2">
      <c r="A364" s="104">
        <f>IF(Foglio2!$J$7=1,TRUNC(Base!V364,0),TRUNC(Base!U364,0))</f>
        <v>0</v>
      </c>
      <c r="B364" s="245">
        <f t="shared" si="1416"/>
        <v>35040</v>
      </c>
      <c r="C364" s="501"/>
      <c r="D364" s="501"/>
      <c r="E364" s="53" t="s">
        <v>3</v>
      </c>
      <c r="F364" s="54">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48">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48">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48">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48">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48">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48">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49">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50">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51">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52">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52">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52">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52">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52">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52">
        <f t="shared" ref="U364" si="1451">(P364)/12*0.8</f>
        <v>0</v>
      </c>
      <c r="V364" s="252">
        <f t="shared" ref="V364" si="1452">(P364+R364)/12*0.8</f>
        <v>0</v>
      </c>
      <c r="W364" s="253" t="str">
        <f t="shared" ref="W364" si="1453">"Fascia Da "&amp;F364&amp;" a "&amp;F365&amp;" Decorrenza "&amp;DAY(C364)&amp;"/"&amp;MONTH(C364)&amp;"/"&amp;YEAR(C364)</f>
        <v>Fascia Da 0 a 0 Decorrenza 0/1/1900</v>
      </c>
    </row>
    <row r="365" spans="1:23" s="47" customFormat="1" ht="8.25" customHeight="1" x14ac:dyDescent="0.2">
      <c r="A365" s="104"/>
      <c r="B365" s="245">
        <f t="shared" si="1416"/>
        <v>35041</v>
      </c>
      <c r="C365" s="501"/>
      <c r="D365" s="501"/>
      <c r="E365" s="48" t="s">
        <v>4</v>
      </c>
      <c r="F365" s="49">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67">
        <f t="shared" ref="G365:T365" si="1454">G364*1936.27</f>
        <v>0</v>
      </c>
      <c r="H365" s="267">
        <f t="shared" si="1454"/>
        <v>0</v>
      </c>
      <c r="I365" s="267">
        <f t="shared" si="1454"/>
        <v>0</v>
      </c>
      <c r="J365" s="267">
        <f t="shared" si="1454"/>
        <v>0</v>
      </c>
      <c r="K365" s="267">
        <f t="shared" si="1454"/>
        <v>0</v>
      </c>
      <c r="L365" s="266">
        <f t="shared" si="1454"/>
        <v>0</v>
      </c>
      <c r="M365" s="267">
        <f t="shared" si="1454"/>
        <v>0</v>
      </c>
      <c r="N365" s="182">
        <f t="shared" si="1454"/>
        <v>0</v>
      </c>
      <c r="O365" s="183">
        <f t="shared" si="1454"/>
        <v>0</v>
      </c>
      <c r="P365" s="184">
        <f t="shared" si="1454"/>
        <v>0</v>
      </c>
      <c r="Q365" s="184">
        <f t="shared" si="1454"/>
        <v>0</v>
      </c>
      <c r="R365" s="184">
        <f t="shared" si="1454"/>
        <v>0</v>
      </c>
      <c r="S365" s="184">
        <f t="shared" si="1454"/>
        <v>0</v>
      </c>
      <c r="T365" s="184">
        <f t="shared" si="1454"/>
        <v>0</v>
      </c>
      <c r="U365" s="184">
        <f t="shared" ref="U365:V365" si="1455">U364*1936.27</f>
        <v>0</v>
      </c>
      <c r="V365" s="184">
        <f t="shared" si="1455"/>
        <v>0</v>
      </c>
      <c r="W365" s="104"/>
    </row>
    <row r="366" spans="1:23" s="47" customFormat="1" ht="12.75" customHeight="1" x14ac:dyDescent="0.2">
      <c r="A366" s="104">
        <f>IF(Foglio2!$J$7=1,TRUNC(Base!V366,0),TRUNC(Base!U366,0))</f>
        <v>0</v>
      </c>
      <c r="B366" s="245">
        <f t="shared" si="1416"/>
        <v>35042</v>
      </c>
      <c r="C366" s="501"/>
      <c r="D366" s="501"/>
      <c r="E366" s="53" t="s">
        <v>3</v>
      </c>
      <c r="F366" s="54">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48">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48">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48">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48">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48">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48">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49">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50">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51">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52">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52">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52">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52">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52">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52">
        <f t="shared" ref="U366" si="1456">(P366)/12*0.8</f>
        <v>0</v>
      </c>
      <c r="V366" s="252">
        <f t="shared" ref="V366" si="1457">(P366+R366)/12*0.8</f>
        <v>0</v>
      </c>
      <c r="W366" s="253" t="str">
        <f t="shared" ref="W366" si="1458">"Fascia Da "&amp;F366&amp;" a "&amp;F367&amp;" Decorrenza "&amp;DAY(C366)&amp;"/"&amp;MONTH(C366)&amp;"/"&amp;YEAR(C366)</f>
        <v>Fascia Da 0 a 0 Decorrenza 0/1/1900</v>
      </c>
    </row>
    <row r="367" spans="1:23" s="47" customFormat="1" ht="8.25" customHeight="1" x14ac:dyDescent="0.2">
      <c r="A367" s="104"/>
      <c r="B367" s="245">
        <f t="shared" si="1416"/>
        <v>35043</v>
      </c>
      <c r="C367" s="501"/>
      <c r="D367" s="501"/>
      <c r="E367" s="48" t="s">
        <v>4</v>
      </c>
      <c r="F367" s="49">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67">
        <f t="shared" ref="G367:T367" si="1459">G366*1936.27</f>
        <v>0</v>
      </c>
      <c r="H367" s="267">
        <f t="shared" si="1459"/>
        <v>0</v>
      </c>
      <c r="I367" s="267">
        <f t="shared" si="1459"/>
        <v>0</v>
      </c>
      <c r="J367" s="267">
        <f t="shared" si="1459"/>
        <v>0</v>
      </c>
      <c r="K367" s="267">
        <f t="shared" si="1459"/>
        <v>0</v>
      </c>
      <c r="L367" s="266">
        <f t="shared" si="1459"/>
        <v>0</v>
      </c>
      <c r="M367" s="267">
        <f t="shared" si="1459"/>
        <v>0</v>
      </c>
      <c r="N367" s="182">
        <f t="shared" si="1459"/>
        <v>0</v>
      </c>
      <c r="O367" s="183">
        <f t="shared" si="1459"/>
        <v>0</v>
      </c>
      <c r="P367" s="184">
        <f t="shared" si="1459"/>
        <v>0</v>
      </c>
      <c r="Q367" s="184">
        <f t="shared" si="1459"/>
        <v>0</v>
      </c>
      <c r="R367" s="184">
        <f t="shared" si="1459"/>
        <v>0</v>
      </c>
      <c r="S367" s="184">
        <f t="shared" si="1459"/>
        <v>0</v>
      </c>
      <c r="T367" s="184">
        <f t="shared" si="1459"/>
        <v>0</v>
      </c>
      <c r="U367" s="184">
        <f t="shared" ref="U367:V367" si="1460">U366*1936.27</f>
        <v>0</v>
      </c>
      <c r="V367" s="184">
        <f t="shared" si="1460"/>
        <v>0</v>
      </c>
      <c r="W367" s="104"/>
    </row>
    <row r="368" spans="1:23" s="47" customFormat="1" ht="12.75" customHeight="1" x14ac:dyDescent="0.2">
      <c r="A368" s="104">
        <f>IF(Foglio2!$J$7=1,TRUNC(Base!V368,0),TRUNC(Base!U368,0))</f>
        <v>0</v>
      </c>
      <c r="B368" s="245">
        <f t="shared" si="1416"/>
        <v>35044</v>
      </c>
      <c r="C368" s="501"/>
      <c r="D368" s="501"/>
      <c r="E368" s="53" t="s">
        <v>3</v>
      </c>
      <c r="F368" s="54">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48">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48">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48">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48">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48">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48">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49">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50">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51">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52">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52">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52">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52">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52">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52">
        <f t="shared" ref="U368" si="1461">(P368)/12*0.8</f>
        <v>0</v>
      </c>
      <c r="V368" s="252">
        <f t="shared" ref="V368" si="1462">(P368+R368)/12*0.8</f>
        <v>0</v>
      </c>
      <c r="W368" s="253" t="str">
        <f t="shared" ref="W368" si="1463">"Fascia Da "&amp;F368&amp;" a "&amp;F369&amp;" Decorrenza "&amp;DAY(C368)&amp;"/"&amp;MONTH(C368)&amp;"/"&amp;YEAR(C368)</f>
        <v>Fascia Da 0 a 0 Decorrenza 0/1/1900</v>
      </c>
    </row>
    <row r="369" spans="1:23" s="47" customFormat="1" ht="8.25" customHeight="1" x14ac:dyDescent="0.2">
      <c r="A369" s="104"/>
      <c r="B369" s="245">
        <f t="shared" si="1416"/>
        <v>35045</v>
      </c>
      <c r="C369" s="501"/>
      <c r="D369" s="501"/>
      <c r="E369" s="48" t="s">
        <v>4</v>
      </c>
      <c r="F369" s="49">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67">
        <f t="shared" ref="G369:T369" si="1464">G368*1936.27</f>
        <v>0</v>
      </c>
      <c r="H369" s="267">
        <f t="shared" si="1464"/>
        <v>0</v>
      </c>
      <c r="I369" s="267">
        <f t="shared" si="1464"/>
        <v>0</v>
      </c>
      <c r="J369" s="267">
        <f t="shared" si="1464"/>
        <v>0</v>
      </c>
      <c r="K369" s="267">
        <f t="shared" si="1464"/>
        <v>0</v>
      </c>
      <c r="L369" s="266">
        <f t="shared" si="1464"/>
        <v>0</v>
      </c>
      <c r="M369" s="267">
        <f t="shared" si="1464"/>
        <v>0</v>
      </c>
      <c r="N369" s="182">
        <f t="shared" si="1464"/>
        <v>0</v>
      </c>
      <c r="O369" s="183">
        <f t="shared" si="1464"/>
        <v>0</v>
      </c>
      <c r="P369" s="184">
        <f t="shared" si="1464"/>
        <v>0</v>
      </c>
      <c r="Q369" s="184">
        <f t="shared" si="1464"/>
        <v>0</v>
      </c>
      <c r="R369" s="184">
        <f t="shared" si="1464"/>
        <v>0</v>
      </c>
      <c r="S369" s="184">
        <f t="shared" si="1464"/>
        <v>0</v>
      </c>
      <c r="T369" s="184">
        <f t="shared" si="1464"/>
        <v>0</v>
      </c>
      <c r="U369" s="184">
        <f t="shared" ref="U369:V369" si="1465">U368*1936.27</f>
        <v>0</v>
      </c>
      <c r="V369" s="184">
        <f t="shared" si="1465"/>
        <v>0</v>
      </c>
      <c r="W369" s="104"/>
    </row>
    <row r="370" spans="1:23" s="47" customFormat="1" ht="12.75" customHeight="1" x14ac:dyDescent="0.2">
      <c r="A370" s="104">
        <f>IF(Foglio2!$J$7=1,TRUNC(Base!V370,0),TRUNC(Base!U370,0))</f>
        <v>0</v>
      </c>
      <c r="B370" s="245">
        <f t="shared" si="1416"/>
        <v>35046</v>
      </c>
      <c r="C370" s="501"/>
      <c r="D370" s="501"/>
      <c r="E370" s="53" t="s">
        <v>3</v>
      </c>
      <c r="F370" s="54">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48">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48">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48">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48">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48">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48">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49">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50">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51">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52">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52">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52">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52">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52">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52">
        <f t="shared" ref="U370" si="1466">(P370)/12*0.8</f>
        <v>0</v>
      </c>
      <c r="V370" s="252">
        <f t="shared" ref="V370" si="1467">(P370+R370)/12*0.8</f>
        <v>0</v>
      </c>
      <c r="W370" s="253" t="str">
        <f t="shared" ref="W370" si="1468">"Fascia Da "&amp;F370&amp;" a "&amp;F371&amp;" Decorrenza "&amp;DAY(C370)&amp;"/"&amp;MONTH(C370)&amp;"/"&amp;YEAR(C370)</f>
        <v>Fascia Da 0 a 0 Decorrenza 0/1/1900</v>
      </c>
    </row>
    <row r="371" spans="1:23" s="47" customFormat="1" ht="8.25" customHeight="1" x14ac:dyDescent="0.2">
      <c r="A371" s="104"/>
      <c r="B371" s="245">
        <f t="shared" si="1416"/>
        <v>35047</v>
      </c>
      <c r="C371" s="501"/>
      <c r="D371" s="501"/>
      <c r="E371" s="48" t="s">
        <v>4</v>
      </c>
      <c r="F371" s="49">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67">
        <f t="shared" ref="G371:T371" si="1469">G370*1936.27</f>
        <v>0</v>
      </c>
      <c r="H371" s="267">
        <f t="shared" si="1469"/>
        <v>0</v>
      </c>
      <c r="I371" s="267">
        <f t="shared" si="1469"/>
        <v>0</v>
      </c>
      <c r="J371" s="267">
        <f t="shared" si="1469"/>
        <v>0</v>
      </c>
      <c r="K371" s="267">
        <f t="shared" si="1469"/>
        <v>0</v>
      </c>
      <c r="L371" s="266">
        <f t="shared" si="1469"/>
        <v>0</v>
      </c>
      <c r="M371" s="267">
        <f t="shared" si="1469"/>
        <v>0</v>
      </c>
      <c r="N371" s="182">
        <f t="shared" si="1469"/>
        <v>0</v>
      </c>
      <c r="O371" s="183">
        <f t="shared" si="1469"/>
        <v>0</v>
      </c>
      <c r="P371" s="184">
        <f t="shared" si="1469"/>
        <v>0</v>
      </c>
      <c r="Q371" s="184">
        <f t="shared" si="1469"/>
        <v>0</v>
      </c>
      <c r="R371" s="184">
        <f t="shared" si="1469"/>
        <v>0</v>
      </c>
      <c r="S371" s="184">
        <f t="shared" si="1469"/>
        <v>0</v>
      </c>
      <c r="T371" s="184">
        <f t="shared" si="1469"/>
        <v>0</v>
      </c>
      <c r="U371" s="184">
        <f t="shared" ref="U371:V371" si="1470">U370*1936.27</f>
        <v>0</v>
      </c>
      <c r="V371" s="184">
        <f t="shared" si="1470"/>
        <v>0</v>
      </c>
      <c r="W371" s="104"/>
    </row>
    <row r="372" spans="1:23" s="47" customFormat="1" ht="12.75" customHeight="1" x14ac:dyDescent="0.2">
      <c r="A372" s="104">
        <f>IF(Foglio2!$J$7=1,TRUNC(Base!V372,0),TRUNC(Base!U372,0))</f>
        <v>0</v>
      </c>
      <c r="B372" s="245">
        <f t="shared" si="1416"/>
        <v>35048</v>
      </c>
      <c r="C372" s="501"/>
      <c r="D372" s="501"/>
      <c r="E372" s="53" t="s">
        <v>3</v>
      </c>
      <c r="F372" s="54">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48">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48">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48">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48">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48">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48">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49">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50">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51">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52">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52">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52">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52">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52">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52">
        <f t="shared" ref="U372" si="1471">(P372)/12*0.8</f>
        <v>0</v>
      </c>
      <c r="V372" s="252">
        <f t="shared" ref="V372" si="1472">(P372+R372)/12*0.8</f>
        <v>0</v>
      </c>
      <c r="W372" s="253" t="str">
        <f t="shared" ref="W372" si="1473">"Fascia Da "&amp;F372&amp;" a "&amp;F373&amp;" Decorrenza "&amp;DAY(C372)&amp;"/"&amp;MONTH(C372)&amp;"/"&amp;YEAR(C372)</f>
        <v>Fascia Da 0 a 0 Decorrenza 0/1/1900</v>
      </c>
    </row>
    <row r="373" spans="1:23" s="47" customFormat="1" ht="7.5" customHeight="1" x14ac:dyDescent="0.2">
      <c r="A373" s="104"/>
      <c r="B373" s="245">
        <f t="shared" si="1416"/>
        <v>35049</v>
      </c>
      <c r="C373" s="501"/>
      <c r="D373" s="501"/>
      <c r="E373" s="48" t="s">
        <v>4</v>
      </c>
      <c r="F373" s="49">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67">
        <f t="shared" ref="G373:T373" si="1474">G372*1936.27</f>
        <v>0</v>
      </c>
      <c r="H373" s="267">
        <f t="shared" si="1474"/>
        <v>0</v>
      </c>
      <c r="I373" s="267">
        <f t="shared" si="1474"/>
        <v>0</v>
      </c>
      <c r="J373" s="267">
        <f t="shared" si="1474"/>
        <v>0</v>
      </c>
      <c r="K373" s="267">
        <f t="shared" si="1474"/>
        <v>0</v>
      </c>
      <c r="L373" s="266">
        <f t="shared" si="1474"/>
        <v>0</v>
      </c>
      <c r="M373" s="267">
        <f t="shared" si="1474"/>
        <v>0</v>
      </c>
      <c r="N373" s="182">
        <f t="shared" si="1474"/>
        <v>0</v>
      </c>
      <c r="O373" s="183">
        <f t="shared" si="1474"/>
        <v>0</v>
      </c>
      <c r="P373" s="184">
        <f t="shared" si="1474"/>
        <v>0</v>
      </c>
      <c r="Q373" s="184">
        <f t="shared" si="1474"/>
        <v>0</v>
      </c>
      <c r="R373" s="184">
        <f t="shared" si="1474"/>
        <v>0</v>
      </c>
      <c r="S373" s="184">
        <f t="shared" si="1474"/>
        <v>0</v>
      </c>
      <c r="T373" s="184">
        <f t="shared" si="1474"/>
        <v>0</v>
      </c>
      <c r="U373" s="184">
        <f t="shared" ref="U373:V373" si="1475">U372*1936.27</f>
        <v>0</v>
      </c>
      <c r="V373" s="184">
        <f t="shared" si="1475"/>
        <v>0</v>
      </c>
      <c r="W373" s="104"/>
    </row>
    <row r="374" spans="1:23" s="47" customFormat="1" ht="12.75" customHeight="1" x14ac:dyDescent="0.2">
      <c r="A374" s="104">
        <f>IF(Foglio2!$J$7=1,TRUNC(Base!V374,0),TRUNC(Base!U374,0))</f>
        <v>0</v>
      </c>
      <c r="B374" s="245">
        <f t="shared" si="1416"/>
        <v>35050</v>
      </c>
      <c r="C374" s="501"/>
      <c r="D374" s="501"/>
      <c r="E374" s="53" t="s">
        <v>3</v>
      </c>
      <c r="F374" s="54">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48">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48">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48">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48">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48">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48">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49">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50">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51">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52">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52">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52">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52">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52">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52">
        <f t="shared" ref="U374" si="1476">(P374)/12*0.8</f>
        <v>0</v>
      </c>
      <c r="V374" s="252">
        <f t="shared" ref="V374" si="1477">(P374+R374)/12*0.8</f>
        <v>0</v>
      </c>
      <c r="W374" s="253" t="str">
        <f t="shared" ref="W374" si="1478">"Fascia Da "&amp;F374&amp;" a "&amp;F375&amp;" Decorrenza "&amp;DAY(C374)&amp;"/"&amp;MONTH(C374)&amp;"/"&amp;YEAR(C374)</f>
        <v>Fascia Da 0 a 0 Decorrenza 0/1/1900</v>
      </c>
    </row>
    <row r="375" spans="1:23" s="47" customFormat="1" ht="7.5" customHeight="1" x14ac:dyDescent="0.2">
      <c r="A375" s="104"/>
      <c r="B375" s="245">
        <f t="shared" si="1416"/>
        <v>35051</v>
      </c>
      <c r="C375" s="501"/>
      <c r="D375" s="501"/>
      <c r="E375" s="48" t="s">
        <v>4</v>
      </c>
      <c r="F375" s="49">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67">
        <f t="shared" ref="G375:T375" si="1479">G374*1936.27</f>
        <v>0</v>
      </c>
      <c r="H375" s="267">
        <f t="shared" si="1479"/>
        <v>0</v>
      </c>
      <c r="I375" s="267">
        <f t="shared" si="1479"/>
        <v>0</v>
      </c>
      <c r="J375" s="267">
        <f t="shared" si="1479"/>
        <v>0</v>
      </c>
      <c r="K375" s="267">
        <f t="shared" si="1479"/>
        <v>0</v>
      </c>
      <c r="L375" s="266">
        <f t="shared" si="1479"/>
        <v>0</v>
      </c>
      <c r="M375" s="267">
        <f t="shared" si="1479"/>
        <v>0</v>
      </c>
      <c r="N375" s="182">
        <f t="shared" si="1479"/>
        <v>0</v>
      </c>
      <c r="O375" s="183">
        <f t="shared" si="1479"/>
        <v>0</v>
      </c>
      <c r="P375" s="184">
        <f t="shared" si="1479"/>
        <v>0</v>
      </c>
      <c r="Q375" s="184">
        <f t="shared" si="1479"/>
        <v>0</v>
      </c>
      <c r="R375" s="184">
        <f t="shared" si="1479"/>
        <v>0</v>
      </c>
      <c r="S375" s="184">
        <f t="shared" si="1479"/>
        <v>0</v>
      </c>
      <c r="T375" s="184">
        <f t="shared" si="1479"/>
        <v>0</v>
      </c>
      <c r="U375" s="184">
        <f t="shared" ref="U375:V375" si="1480">U374*1936.27</f>
        <v>0</v>
      </c>
      <c r="V375" s="184">
        <f t="shared" si="1480"/>
        <v>0</v>
      </c>
      <c r="W375" s="104"/>
    </row>
    <row r="376" spans="1:23" s="47" customFormat="1" ht="12.75" customHeight="1" x14ac:dyDescent="0.2">
      <c r="A376" s="104">
        <f>IF(Foglio2!$J$7=1,TRUNC(Base!V376,0),TRUNC(Base!U376,0))</f>
        <v>0</v>
      </c>
      <c r="B376" s="245">
        <f t="shared" si="1416"/>
        <v>35052</v>
      </c>
      <c r="C376" s="501"/>
      <c r="D376" s="501"/>
      <c r="E376" s="53" t="s">
        <v>3</v>
      </c>
      <c r="F376" s="54">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48">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48">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48">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48">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48">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48">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49">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50">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51">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52">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52">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52">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52">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52">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52">
        <f t="shared" ref="U376" si="1481">(P376)/12*0.8</f>
        <v>0</v>
      </c>
      <c r="V376" s="252">
        <f t="shared" ref="V376" si="1482">(P376+R376)/12*0.8</f>
        <v>0</v>
      </c>
      <c r="W376" s="253" t="str">
        <f t="shared" ref="W376" si="1483">"Fascia Da "&amp;F376&amp;" a "&amp;F377&amp;" Decorrenza "&amp;DAY(C376)&amp;"/"&amp;MONTH(C376)&amp;"/"&amp;YEAR(C376)</f>
        <v>Fascia Da 0 a 0 Decorrenza 0/1/1900</v>
      </c>
    </row>
    <row r="377" spans="1:23" s="47" customFormat="1" ht="8.25" customHeight="1" x14ac:dyDescent="0.2">
      <c r="A377" s="104"/>
      <c r="B377" s="245">
        <f t="shared" si="1416"/>
        <v>35053</v>
      </c>
      <c r="C377" s="501"/>
      <c r="D377" s="501"/>
      <c r="E377" s="48" t="s">
        <v>4</v>
      </c>
      <c r="F377" s="49">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67">
        <f t="shared" ref="G377:T377" si="1484">G376*1936.27</f>
        <v>0</v>
      </c>
      <c r="H377" s="267">
        <f t="shared" si="1484"/>
        <v>0</v>
      </c>
      <c r="I377" s="267">
        <f t="shared" si="1484"/>
        <v>0</v>
      </c>
      <c r="J377" s="267">
        <f t="shared" si="1484"/>
        <v>0</v>
      </c>
      <c r="K377" s="267">
        <f t="shared" si="1484"/>
        <v>0</v>
      </c>
      <c r="L377" s="266">
        <f t="shared" si="1484"/>
        <v>0</v>
      </c>
      <c r="M377" s="267">
        <f t="shared" si="1484"/>
        <v>0</v>
      </c>
      <c r="N377" s="182">
        <f t="shared" si="1484"/>
        <v>0</v>
      </c>
      <c r="O377" s="183">
        <f t="shared" si="1484"/>
        <v>0</v>
      </c>
      <c r="P377" s="184">
        <f t="shared" si="1484"/>
        <v>0</v>
      </c>
      <c r="Q377" s="184">
        <f t="shared" si="1484"/>
        <v>0</v>
      </c>
      <c r="R377" s="184">
        <f t="shared" si="1484"/>
        <v>0</v>
      </c>
      <c r="S377" s="184">
        <f t="shared" si="1484"/>
        <v>0</v>
      </c>
      <c r="T377" s="184">
        <f t="shared" si="1484"/>
        <v>0</v>
      </c>
      <c r="U377" s="184">
        <f t="shared" ref="U377:V377" si="1485">U376*1936.27</f>
        <v>0</v>
      </c>
      <c r="V377" s="184">
        <f t="shared" si="1485"/>
        <v>0</v>
      </c>
      <c r="W377" s="104"/>
    </row>
    <row r="378" spans="1:23" s="47" customFormat="1" ht="12.75" customHeight="1" x14ac:dyDescent="0.2">
      <c r="A378" s="104">
        <f>IF(Foglio2!$J$7=1,TRUNC(Base!V378,0),TRUNC(Base!U378,0))</f>
        <v>0</v>
      </c>
      <c r="B378" s="245">
        <f t="shared" si="1416"/>
        <v>35054</v>
      </c>
      <c r="C378" s="501"/>
      <c r="D378" s="501"/>
      <c r="E378" s="53" t="s">
        <v>3</v>
      </c>
      <c r="F378" s="54">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48">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48">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48">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48">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48">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48">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49">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50">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51">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52">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52">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52">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52">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52">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52">
        <f t="shared" ref="U378" si="1486">(P378)/12*0.8</f>
        <v>0</v>
      </c>
      <c r="V378" s="252">
        <f t="shared" ref="V378" si="1487">(P378+R378)/12*0.8</f>
        <v>0</v>
      </c>
      <c r="W378" s="253" t="str">
        <f t="shared" ref="W378" si="1488">"Fascia Da "&amp;F378&amp;" a "&amp;F379&amp;" Decorrenza "&amp;DAY(C378)&amp;"/"&amp;MONTH(C378)&amp;"/"&amp;YEAR(C378)</f>
        <v>Fascia Da 0 a 0 Decorrenza 0/1/1900</v>
      </c>
    </row>
    <row r="379" spans="1:23" s="47" customFormat="1" ht="7.5" customHeight="1" x14ac:dyDescent="0.2">
      <c r="A379" s="104"/>
      <c r="B379" s="245">
        <f t="shared" si="1416"/>
        <v>35055</v>
      </c>
      <c r="C379" s="501"/>
      <c r="D379" s="501"/>
      <c r="E379" s="48" t="s">
        <v>4</v>
      </c>
      <c r="F379" s="49">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67">
        <f t="shared" ref="G379:T379" si="1489">G378*1936.27</f>
        <v>0</v>
      </c>
      <c r="H379" s="267">
        <f t="shared" si="1489"/>
        <v>0</v>
      </c>
      <c r="I379" s="267">
        <f t="shared" si="1489"/>
        <v>0</v>
      </c>
      <c r="J379" s="267">
        <f t="shared" si="1489"/>
        <v>0</v>
      </c>
      <c r="K379" s="267">
        <f t="shared" si="1489"/>
        <v>0</v>
      </c>
      <c r="L379" s="266">
        <f t="shared" si="1489"/>
        <v>0</v>
      </c>
      <c r="M379" s="267">
        <f t="shared" si="1489"/>
        <v>0</v>
      </c>
      <c r="N379" s="182">
        <f t="shared" si="1489"/>
        <v>0</v>
      </c>
      <c r="O379" s="183">
        <f t="shared" si="1489"/>
        <v>0</v>
      </c>
      <c r="P379" s="184">
        <f t="shared" si="1489"/>
        <v>0</v>
      </c>
      <c r="Q379" s="184">
        <f t="shared" si="1489"/>
        <v>0</v>
      </c>
      <c r="R379" s="184">
        <f t="shared" si="1489"/>
        <v>0</v>
      </c>
      <c r="S379" s="184">
        <f t="shared" si="1489"/>
        <v>0</v>
      </c>
      <c r="T379" s="184">
        <f t="shared" si="1489"/>
        <v>0</v>
      </c>
      <c r="U379" s="184">
        <f t="shared" ref="U379:V379" si="1490">U378*1936.27</f>
        <v>0</v>
      </c>
      <c r="V379" s="184">
        <f t="shared" si="1490"/>
        <v>0</v>
      </c>
      <c r="W379" s="104"/>
    </row>
    <row r="380" spans="1:23" s="47" customFormat="1" ht="12.75" customHeight="1" x14ac:dyDescent="0.2">
      <c r="A380" s="104">
        <f>IF(Foglio2!$J$7=1,TRUNC(Base!V380,0),TRUNC(Base!U380,0))</f>
        <v>0</v>
      </c>
      <c r="B380" s="245">
        <f t="shared" si="1416"/>
        <v>35056</v>
      </c>
      <c r="C380" s="501"/>
      <c r="D380" s="501"/>
      <c r="E380" s="53" t="s">
        <v>3</v>
      </c>
      <c r="F380" s="54">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48">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48">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48">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48">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48">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48">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49">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50">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51">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52">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52">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52">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52">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52">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52">
        <f t="shared" ref="U380" si="1491">(P380)/12*0.8</f>
        <v>0</v>
      </c>
      <c r="V380" s="252">
        <f t="shared" ref="V380" si="1492">(P380+R380)/12*0.8</f>
        <v>0</v>
      </c>
      <c r="W380" s="253" t="str">
        <f t="shared" ref="W380" si="1493">"Fascia Da "&amp;F380&amp;" a "&amp;F381&amp;" Decorrenza "&amp;DAY(C380)&amp;"/"&amp;MONTH(C380)&amp;"/"&amp;YEAR(C380)</f>
        <v>Fascia Da 0 a 0 Decorrenza 0/1/1900</v>
      </c>
    </row>
    <row r="381" spans="1:23" s="47" customFormat="1" ht="6.75" customHeight="1" x14ac:dyDescent="0.2">
      <c r="A381" s="104"/>
      <c r="B381" s="245">
        <f t="shared" si="1416"/>
        <v>35057</v>
      </c>
      <c r="C381" s="501"/>
      <c r="D381" s="501"/>
      <c r="E381" s="48" t="s">
        <v>4</v>
      </c>
      <c r="F381" s="49">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67">
        <f t="shared" ref="G381:T381" si="1494">G380*1936.27</f>
        <v>0</v>
      </c>
      <c r="H381" s="267">
        <f t="shared" si="1494"/>
        <v>0</v>
      </c>
      <c r="I381" s="267">
        <f t="shared" si="1494"/>
        <v>0</v>
      </c>
      <c r="J381" s="267">
        <f t="shared" si="1494"/>
        <v>0</v>
      </c>
      <c r="K381" s="267">
        <f t="shared" si="1494"/>
        <v>0</v>
      </c>
      <c r="L381" s="266">
        <f t="shared" si="1494"/>
        <v>0</v>
      </c>
      <c r="M381" s="267">
        <f t="shared" si="1494"/>
        <v>0</v>
      </c>
      <c r="N381" s="182">
        <f t="shared" si="1494"/>
        <v>0</v>
      </c>
      <c r="O381" s="183">
        <f t="shared" si="1494"/>
        <v>0</v>
      </c>
      <c r="P381" s="184">
        <f t="shared" si="1494"/>
        <v>0</v>
      </c>
      <c r="Q381" s="184">
        <f t="shared" si="1494"/>
        <v>0</v>
      </c>
      <c r="R381" s="184">
        <f t="shared" si="1494"/>
        <v>0</v>
      </c>
      <c r="S381" s="184">
        <f t="shared" si="1494"/>
        <v>0</v>
      </c>
      <c r="T381" s="184">
        <f t="shared" si="1494"/>
        <v>0</v>
      </c>
      <c r="U381" s="184">
        <f t="shared" ref="U381:V381" si="1495">U380*1936.27</f>
        <v>0</v>
      </c>
      <c r="V381" s="184">
        <f t="shared" si="1495"/>
        <v>0</v>
      </c>
      <c r="W381" s="104"/>
    </row>
    <row r="382" spans="1:23" s="47" customFormat="1" ht="12.75" customHeight="1" x14ac:dyDescent="0.2">
      <c r="A382" s="104">
        <f>IF(Foglio2!$J$7=1,TRUNC(Base!V382,0),TRUNC(Base!U382,0))</f>
        <v>0</v>
      </c>
      <c r="B382" s="245">
        <f t="shared" si="1416"/>
        <v>35058</v>
      </c>
      <c r="C382" s="501"/>
      <c r="D382" s="501"/>
      <c r="E382" s="53" t="s">
        <v>3</v>
      </c>
      <c r="F382" s="54">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48">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48">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48">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48">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48">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48">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49">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50">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51">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52">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52">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52">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52">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52">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52">
        <f t="shared" ref="U382" si="1496">(P382)/12*0.8</f>
        <v>0</v>
      </c>
      <c r="V382" s="252">
        <f t="shared" ref="V382" si="1497">(P382+R382)/12*0.8</f>
        <v>0</v>
      </c>
      <c r="W382" s="253" t="str">
        <f t="shared" ref="W382" si="1498">"Fascia Da "&amp;F382&amp;" a "&amp;F383&amp;" Decorrenza "&amp;DAY(C382)&amp;"/"&amp;MONTH(C382)&amp;"/"&amp;YEAR(C382)</f>
        <v>Fascia Da 0 a 0 Decorrenza 0/1/1900</v>
      </c>
    </row>
    <row r="383" spans="1:23" s="47" customFormat="1" ht="8.25" customHeight="1" x14ac:dyDescent="0.2">
      <c r="A383" s="104"/>
      <c r="B383" s="245">
        <f t="shared" si="1416"/>
        <v>35059</v>
      </c>
      <c r="C383" s="501"/>
      <c r="D383" s="501"/>
      <c r="E383" s="48" t="s">
        <v>4</v>
      </c>
      <c r="F383" s="49">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67">
        <f t="shared" ref="G383:T383" si="1499">G382*1936.27</f>
        <v>0</v>
      </c>
      <c r="H383" s="267">
        <f t="shared" si="1499"/>
        <v>0</v>
      </c>
      <c r="I383" s="267">
        <f t="shared" si="1499"/>
        <v>0</v>
      </c>
      <c r="J383" s="267">
        <f t="shared" si="1499"/>
        <v>0</v>
      </c>
      <c r="K383" s="267">
        <f t="shared" si="1499"/>
        <v>0</v>
      </c>
      <c r="L383" s="266">
        <f t="shared" si="1499"/>
        <v>0</v>
      </c>
      <c r="M383" s="267">
        <f t="shared" si="1499"/>
        <v>0</v>
      </c>
      <c r="N383" s="182">
        <f t="shared" si="1499"/>
        <v>0</v>
      </c>
      <c r="O383" s="183">
        <f t="shared" si="1499"/>
        <v>0</v>
      </c>
      <c r="P383" s="184">
        <f t="shared" si="1499"/>
        <v>0</v>
      </c>
      <c r="Q383" s="184">
        <f t="shared" si="1499"/>
        <v>0</v>
      </c>
      <c r="R383" s="184">
        <f t="shared" si="1499"/>
        <v>0</v>
      </c>
      <c r="S383" s="184">
        <f t="shared" si="1499"/>
        <v>0</v>
      </c>
      <c r="T383" s="184">
        <f t="shared" si="1499"/>
        <v>0</v>
      </c>
      <c r="U383" s="184">
        <f t="shared" ref="U383:V383" si="1500">U382*1936.27</f>
        <v>0</v>
      </c>
      <c r="V383" s="184">
        <f t="shared" si="1500"/>
        <v>0</v>
      </c>
      <c r="W383" s="104"/>
    </row>
    <row r="384" spans="1:23" s="47" customFormat="1" ht="12.75" customHeight="1" x14ac:dyDescent="0.2">
      <c r="A384" s="104">
        <f>IF(Foglio2!$J$7=1,TRUNC(Base!V384,0),TRUNC(Base!U384,0))</f>
        <v>0</v>
      </c>
      <c r="B384" s="245">
        <f t="shared" si="1416"/>
        <v>35060</v>
      </c>
      <c r="C384" s="501"/>
      <c r="D384" s="501"/>
      <c r="E384" s="53" t="s">
        <v>3</v>
      </c>
      <c r="F384" s="54">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48">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48">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48">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48">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48">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48">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49">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50">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51">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52">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52">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52">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52">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52">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52">
        <f t="shared" ref="U384" si="1501">(P384)/12*0.8</f>
        <v>0</v>
      </c>
      <c r="V384" s="252">
        <f t="shared" ref="V384" si="1502">(P384+R384)/12*0.8</f>
        <v>0</v>
      </c>
      <c r="W384" s="253" t="str">
        <f t="shared" ref="W384" si="1503">"Fascia Da "&amp;F384&amp;" a "&amp;F385&amp;" Decorrenza "&amp;DAY(C384)&amp;"/"&amp;MONTH(C384)&amp;"/"&amp;YEAR(C384)</f>
        <v>Fascia Da 0 a 0 Decorrenza 0/1/1900</v>
      </c>
    </row>
    <row r="385" spans="1:23" s="47" customFormat="1" ht="7.5" customHeight="1" x14ac:dyDescent="0.2">
      <c r="A385" s="104"/>
      <c r="B385" s="245">
        <f t="shared" si="1416"/>
        <v>35061</v>
      </c>
      <c r="C385" s="501"/>
      <c r="D385" s="501"/>
      <c r="E385" s="48" t="s">
        <v>4</v>
      </c>
      <c r="F385" s="49">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67">
        <f t="shared" ref="G385:T385" si="1504">G384*1936.27</f>
        <v>0</v>
      </c>
      <c r="H385" s="267">
        <f t="shared" si="1504"/>
        <v>0</v>
      </c>
      <c r="I385" s="267">
        <f t="shared" si="1504"/>
        <v>0</v>
      </c>
      <c r="J385" s="267">
        <f t="shared" si="1504"/>
        <v>0</v>
      </c>
      <c r="K385" s="267">
        <f t="shared" si="1504"/>
        <v>0</v>
      </c>
      <c r="L385" s="266">
        <f t="shared" si="1504"/>
        <v>0</v>
      </c>
      <c r="M385" s="267">
        <f t="shared" si="1504"/>
        <v>0</v>
      </c>
      <c r="N385" s="182">
        <f t="shared" si="1504"/>
        <v>0</v>
      </c>
      <c r="O385" s="183">
        <f t="shared" si="1504"/>
        <v>0</v>
      </c>
      <c r="P385" s="184">
        <f t="shared" si="1504"/>
        <v>0</v>
      </c>
      <c r="Q385" s="184">
        <f t="shared" si="1504"/>
        <v>0</v>
      </c>
      <c r="R385" s="184">
        <f t="shared" si="1504"/>
        <v>0</v>
      </c>
      <c r="S385" s="184">
        <f t="shared" si="1504"/>
        <v>0</v>
      </c>
      <c r="T385" s="184">
        <f t="shared" si="1504"/>
        <v>0</v>
      </c>
      <c r="U385" s="184">
        <f t="shared" ref="U385:V385" si="1505">U384*1936.27</f>
        <v>0</v>
      </c>
      <c r="V385" s="184">
        <f t="shared" si="1505"/>
        <v>0</v>
      </c>
      <c r="W385" s="104"/>
    </row>
    <row r="386" spans="1:23" s="47" customFormat="1" ht="12.75" customHeight="1" x14ac:dyDescent="0.2">
      <c r="A386" s="104">
        <f>IF(Foglio2!$J$7=1,TRUNC(Base!V386,0),TRUNC(Base!U386,0))</f>
        <v>0</v>
      </c>
      <c r="B386" s="245">
        <f t="shared" si="1416"/>
        <v>35062</v>
      </c>
      <c r="C386" s="501"/>
      <c r="D386" s="501"/>
      <c r="E386" s="53" t="s">
        <v>3</v>
      </c>
      <c r="F386" s="54">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48">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48">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48">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48">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48">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48">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49">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50">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51">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52">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52">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52">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52">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52">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52">
        <f t="shared" ref="U386" si="1506">(P386)/12*0.8</f>
        <v>0</v>
      </c>
      <c r="V386" s="252">
        <f t="shared" ref="V386" si="1507">(P386+R386)/12*0.8</f>
        <v>0</v>
      </c>
      <c r="W386" s="253" t="str">
        <f t="shared" ref="W386" si="1508">"Fascia Da "&amp;F386&amp;" a "&amp;F387&amp;" Decorrenza "&amp;DAY(C386)&amp;"/"&amp;MONTH(C386)&amp;"/"&amp;YEAR(C386)</f>
        <v>Fascia Da 0 a 0 Decorrenza 0/1/1900</v>
      </c>
    </row>
    <row r="387" spans="1:23" s="47" customFormat="1" ht="8.25" customHeight="1" x14ac:dyDescent="0.2">
      <c r="A387" s="104"/>
      <c r="B387" s="245">
        <f t="shared" si="1416"/>
        <v>35063</v>
      </c>
      <c r="C387" s="501"/>
      <c r="D387" s="501"/>
      <c r="E387" s="48" t="s">
        <v>4</v>
      </c>
      <c r="F387" s="49">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67">
        <f t="shared" ref="G387:T387" si="1509">G386*1936.27</f>
        <v>0</v>
      </c>
      <c r="H387" s="267">
        <f t="shared" si="1509"/>
        <v>0</v>
      </c>
      <c r="I387" s="267">
        <f t="shared" si="1509"/>
        <v>0</v>
      </c>
      <c r="J387" s="267">
        <f t="shared" si="1509"/>
        <v>0</v>
      </c>
      <c r="K387" s="267">
        <f t="shared" si="1509"/>
        <v>0</v>
      </c>
      <c r="L387" s="266">
        <f t="shared" si="1509"/>
        <v>0</v>
      </c>
      <c r="M387" s="267">
        <f t="shared" si="1509"/>
        <v>0</v>
      </c>
      <c r="N387" s="182">
        <f t="shared" si="1509"/>
        <v>0</v>
      </c>
      <c r="O387" s="183">
        <f t="shared" si="1509"/>
        <v>0</v>
      </c>
      <c r="P387" s="184">
        <f t="shared" si="1509"/>
        <v>0</v>
      </c>
      <c r="Q387" s="184">
        <f t="shared" si="1509"/>
        <v>0</v>
      </c>
      <c r="R387" s="184">
        <f t="shared" si="1509"/>
        <v>0</v>
      </c>
      <c r="S387" s="184">
        <f t="shared" si="1509"/>
        <v>0</v>
      </c>
      <c r="T387" s="184">
        <f t="shared" si="1509"/>
        <v>0</v>
      </c>
      <c r="U387" s="184">
        <f t="shared" ref="U387:V387" si="1510">U386*1936.27</f>
        <v>0</v>
      </c>
      <c r="V387" s="184">
        <f t="shared" si="1510"/>
        <v>0</v>
      </c>
      <c r="W387" s="104"/>
    </row>
    <row r="388" spans="1:23" s="47" customFormat="1" ht="12.75" customHeight="1" x14ac:dyDescent="0.2">
      <c r="A388" s="104">
        <f>IF(Foglio2!$J$7=1,TRUNC(Base!V388,0),TRUNC(Base!U388,0))</f>
        <v>0</v>
      </c>
      <c r="B388" s="245">
        <f t="shared" si="1416"/>
        <v>35064</v>
      </c>
      <c r="C388" s="501"/>
      <c r="D388" s="501"/>
      <c r="E388" s="53" t="s">
        <v>3</v>
      </c>
      <c r="F388" s="54">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48">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48">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48">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48">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48">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48">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49">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50">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51">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52">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52">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52">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52">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52">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52">
        <f t="shared" ref="U388" si="1511">(P388)/12*0.8</f>
        <v>0</v>
      </c>
      <c r="V388" s="252">
        <f t="shared" ref="V388" si="1512">(P388+R388)/12*0.8</f>
        <v>0</v>
      </c>
      <c r="W388" s="253" t="str">
        <f t="shared" ref="W388" si="1513">"Fascia Da "&amp;F388&amp;" a "&amp;F389&amp;" Decorrenza "&amp;DAY(C388)&amp;"/"&amp;MONTH(C388)&amp;"/"&amp;YEAR(C388)</f>
        <v>Fascia Da 0 a 0 Decorrenza 0/1/1900</v>
      </c>
    </row>
    <row r="389" spans="1:23" s="47" customFormat="1" ht="9" customHeight="1" x14ac:dyDescent="0.2">
      <c r="A389" s="104"/>
      <c r="B389" s="245">
        <f t="shared" si="1416"/>
        <v>35065</v>
      </c>
      <c r="C389" s="501"/>
      <c r="D389" s="501"/>
      <c r="E389" s="48" t="s">
        <v>4</v>
      </c>
      <c r="F389" s="49">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67">
        <f t="shared" ref="G389:T389" si="1514">G388*1936.27</f>
        <v>0</v>
      </c>
      <c r="H389" s="267">
        <f t="shared" si="1514"/>
        <v>0</v>
      </c>
      <c r="I389" s="267">
        <f t="shared" si="1514"/>
        <v>0</v>
      </c>
      <c r="J389" s="267">
        <f t="shared" si="1514"/>
        <v>0</v>
      </c>
      <c r="K389" s="267">
        <f t="shared" si="1514"/>
        <v>0</v>
      </c>
      <c r="L389" s="266">
        <f t="shared" si="1514"/>
        <v>0</v>
      </c>
      <c r="M389" s="267">
        <f t="shared" si="1514"/>
        <v>0</v>
      </c>
      <c r="N389" s="182">
        <f t="shared" si="1514"/>
        <v>0</v>
      </c>
      <c r="O389" s="183">
        <f t="shared" si="1514"/>
        <v>0</v>
      </c>
      <c r="P389" s="184">
        <f t="shared" si="1514"/>
        <v>0</v>
      </c>
      <c r="Q389" s="184">
        <f t="shared" si="1514"/>
        <v>0</v>
      </c>
      <c r="R389" s="184">
        <f t="shared" si="1514"/>
        <v>0</v>
      </c>
      <c r="S389" s="184">
        <f t="shared" si="1514"/>
        <v>0</v>
      </c>
      <c r="T389" s="184">
        <f t="shared" si="1514"/>
        <v>0</v>
      </c>
      <c r="U389" s="184">
        <f t="shared" ref="U389:V389" si="1515">U388*1936.27</f>
        <v>0</v>
      </c>
      <c r="V389" s="184">
        <f t="shared" si="1515"/>
        <v>0</v>
      </c>
      <c r="W389" s="104"/>
    </row>
    <row r="390" spans="1:23" s="47" customFormat="1" ht="12.75" customHeight="1" x14ac:dyDescent="0.2">
      <c r="A390" s="104">
        <f>IF(Foglio2!$J$7=1,TRUNC(Base!V390,0),TRUNC(Base!U390,0))</f>
        <v>0</v>
      </c>
      <c r="B390" s="245">
        <f t="shared" si="1416"/>
        <v>35066</v>
      </c>
      <c r="C390" s="501"/>
      <c r="D390" s="501"/>
      <c r="E390" s="53" t="s">
        <v>3</v>
      </c>
      <c r="F390" s="54">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48">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48">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48">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48">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48">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48">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49">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50">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51">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52">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52">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52">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52">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52">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52">
        <f t="shared" ref="U390" si="1516">(P390)/12*0.8</f>
        <v>0</v>
      </c>
      <c r="V390" s="252">
        <f t="shared" ref="V390" si="1517">(P390+R390)/12*0.8</f>
        <v>0</v>
      </c>
      <c r="W390" s="253" t="str">
        <f t="shared" ref="W390" si="1518">"Fascia Da "&amp;F390&amp;" a "&amp;F391&amp;" Decorrenza "&amp;DAY(C390)&amp;"/"&amp;MONTH(C390)&amp;"/"&amp;YEAR(C390)</f>
        <v>Fascia Da 0 a 0 Decorrenza 0/1/1900</v>
      </c>
    </row>
    <row r="391" spans="1:23" s="47" customFormat="1" ht="9" customHeight="1" x14ac:dyDescent="0.2">
      <c r="A391" s="104"/>
      <c r="B391" s="245">
        <f t="shared" si="1416"/>
        <v>35067</v>
      </c>
      <c r="C391" s="501"/>
      <c r="D391" s="501"/>
      <c r="E391" s="48" t="s">
        <v>4</v>
      </c>
      <c r="F391" s="49">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67">
        <f t="shared" ref="G391:T391" si="1519">G390*1936.27</f>
        <v>0</v>
      </c>
      <c r="H391" s="267">
        <f t="shared" si="1519"/>
        <v>0</v>
      </c>
      <c r="I391" s="267">
        <f t="shared" si="1519"/>
        <v>0</v>
      </c>
      <c r="J391" s="267">
        <f t="shared" si="1519"/>
        <v>0</v>
      </c>
      <c r="K391" s="267">
        <f t="shared" si="1519"/>
        <v>0</v>
      </c>
      <c r="L391" s="266">
        <f t="shared" si="1519"/>
        <v>0</v>
      </c>
      <c r="M391" s="267">
        <f t="shared" si="1519"/>
        <v>0</v>
      </c>
      <c r="N391" s="182">
        <f t="shared" si="1519"/>
        <v>0</v>
      </c>
      <c r="O391" s="183">
        <f t="shared" si="1519"/>
        <v>0</v>
      </c>
      <c r="P391" s="184">
        <f t="shared" si="1519"/>
        <v>0</v>
      </c>
      <c r="Q391" s="184">
        <f t="shared" si="1519"/>
        <v>0</v>
      </c>
      <c r="R391" s="184">
        <f t="shared" si="1519"/>
        <v>0</v>
      </c>
      <c r="S391" s="184">
        <f t="shared" si="1519"/>
        <v>0</v>
      </c>
      <c r="T391" s="184">
        <f t="shared" si="1519"/>
        <v>0</v>
      </c>
      <c r="U391" s="184">
        <f t="shared" ref="U391:V391" si="1520">U390*1936.27</f>
        <v>0</v>
      </c>
      <c r="V391" s="184">
        <f t="shared" si="1520"/>
        <v>0</v>
      </c>
      <c r="W391" s="104"/>
    </row>
    <row r="392" spans="1:23" s="47" customFormat="1" ht="12.75" customHeight="1" x14ac:dyDescent="0.2">
      <c r="A392" s="104">
        <f>IF(Foglio2!$J$7=1,TRUNC(Base!V392,0),TRUNC(Base!U392,0))</f>
        <v>0</v>
      </c>
      <c r="B392" s="245">
        <f t="shared" si="1416"/>
        <v>35068</v>
      </c>
      <c r="C392" s="501"/>
      <c r="D392" s="501"/>
      <c r="E392" s="53" t="s">
        <v>3</v>
      </c>
      <c r="F392" s="54">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48">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48">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48">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48">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48">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48">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49">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50">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51">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52">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52">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52">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52">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52">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52">
        <f t="shared" ref="U392" si="1521">(P392)/12*0.8</f>
        <v>0</v>
      </c>
      <c r="V392" s="252">
        <f t="shared" ref="V392" si="1522">(P392+R392)/12*0.8</f>
        <v>0</v>
      </c>
      <c r="W392" s="253" t="str">
        <f t="shared" ref="W392" si="1523">"Fascia Da "&amp;F392&amp;" a "&amp;F393&amp;" Decorrenza "&amp;DAY(C392)&amp;"/"&amp;MONTH(C392)&amp;"/"&amp;YEAR(C392)</f>
        <v>Fascia Da 0 a 0 Decorrenza 0/1/1900</v>
      </c>
    </row>
    <row r="393" spans="1:23" s="47" customFormat="1" ht="9" customHeight="1" x14ac:dyDescent="0.2">
      <c r="A393" s="104"/>
      <c r="B393" s="245">
        <f t="shared" si="1416"/>
        <v>35069</v>
      </c>
      <c r="C393" s="501"/>
      <c r="D393" s="501"/>
      <c r="E393" s="48" t="s">
        <v>4</v>
      </c>
      <c r="F393" s="49">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67">
        <f t="shared" ref="G393:T393" si="1524">G392*1936.27</f>
        <v>0</v>
      </c>
      <c r="H393" s="267">
        <f t="shared" si="1524"/>
        <v>0</v>
      </c>
      <c r="I393" s="267">
        <f t="shared" si="1524"/>
        <v>0</v>
      </c>
      <c r="J393" s="267">
        <f t="shared" si="1524"/>
        <v>0</v>
      </c>
      <c r="K393" s="267">
        <f t="shared" si="1524"/>
        <v>0</v>
      </c>
      <c r="L393" s="266">
        <f t="shared" si="1524"/>
        <v>0</v>
      </c>
      <c r="M393" s="267">
        <f t="shared" si="1524"/>
        <v>0</v>
      </c>
      <c r="N393" s="182">
        <f t="shared" si="1524"/>
        <v>0</v>
      </c>
      <c r="O393" s="183">
        <f t="shared" si="1524"/>
        <v>0</v>
      </c>
      <c r="P393" s="184">
        <f t="shared" si="1524"/>
        <v>0</v>
      </c>
      <c r="Q393" s="184">
        <f t="shared" si="1524"/>
        <v>0</v>
      </c>
      <c r="R393" s="184">
        <f t="shared" si="1524"/>
        <v>0</v>
      </c>
      <c r="S393" s="184">
        <f t="shared" si="1524"/>
        <v>0</v>
      </c>
      <c r="T393" s="184">
        <f t="shared" si="1524"/>
        <v>0</v>
      </c>
      <c r="U393" s="184">
        <f t="shared" ref="U393:V393" si="1525">U392*1936.27</f>
        <v>0</v>
      </c>
      <c r="V393" s="184">
        <f t="shared" si="1525"/>
        <v>0</v>
      </c>
      <c r="W393" s="104"/>
    </row>
    <row r="394" spans="1:23" s="47" customFormat="1" ht="12.75" customHeight="1" x14ac:dyDescent="0.2">
      <c r="A394" s="104">
        <f>IF(Foglio2!$J$7=1,TRUNC(Base!V394,0),TRUNC(Base!U394,0))</f>
        <v>0</v>
      </c>
      <c r="B394" s="245">
        <f t="shared" si="1416"/>
        <v>35070</v>
      </c>
      <c r="C394" s="501"/>
      <c r="D394" s="501"/>
      <c r="E394" s="53" t="s">
        <v>3</v>
      </c>
      <c r="F394" s="54">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48">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48">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48">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48">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48">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48">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49">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50">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51">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52">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52">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52">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52">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52">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52">
        <f t="shared" ref="U394" si="1526">(P394)/12*0.8</f>
        <v>0</v>
      </c>
      <c r="V394" s="252">
        <f t="shared" ref="V394" si="1527">(P394+R394)/12*0.8</f>
        <v>0</v>
      </c>
      <c r="W394" s="253" t="str">
        <f t="shared" ref="W394" si="1528">"Fascia Da "&amp;F394&amp;" a "&amp;F395&amp;" Decorrenza "&amp;DAY(C394)&amp;"/"&amp;MONTH(C394)&amp;"/"&amp;YEAR(C394)</f>
        <v>Fascia Da 0 a 0 Decorrenza 0/1/1900</v>
      </c>
    </row>
    <row r="395" spans="1:23" s="47" customFormat="1" ht="9" customHeight="1" x14ac:dyDescent="0.2">
      <c r="A395" s="104"/>
      <c r="B395" s="245">
        <f t="shared" si="1416"/>
        <v>35071</v>
      </c>
      <c r="C395" s="501"/>
      <c r="D395" s="501"/>
      <c r="E395" s="48" t="s">
        <v>4</v>
      </c>
      <c r="F395" s="49">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67">
        <f t="shared" ref="G395:T395" si="1529">G394*1936.27</f>
        <v>0</v>
      </c>
      <c r="H395" s="267">
        <f t="shared" si="1529"/>
        <v>0</v>
      </c>
      <c r="I395" s="267">
        <f t="shared" si="1529"/>
        <v>0</v>
      </c>
      <c r="J395" s="267">
        <f t="shared" si="1529"/>
        <v>0</v>
      </c>
      <c r="K395" s="267">
        <f t="shared" si="1529"/>
        <v>0</v>
      </c>
      <c r="L395" s="266">
        <f t="shared" si="1529"/>
        <v>0</v>
      </c>
      <c r="M395" s="267">
        <f t="shared" si="1529"/>
        <v>0</v>
      </c>
      <c r="N395" s="182">
        <f t="shared" si="1529"/>
        <v>0</v>
      </c>
      <c r="O395" s="183">
        <f t="shared" si="1529"/>
        <v>0</v>
      </c>
      <c r="P395" s="184">
        <f t="shared" si="1529"/>
        <v>0</v>
      </c>
      <c r="Q395" s="184">
        <f t="shared" si="1529"/>
        <v>0</v>
      </c>
      <c r="R395" s="184">
        <f t="shared" si="1529"/>
        <v>0</v>
      </c>
      <c r="S395" s="184">
        <f t="shared" si="1529"/>
        <v>0</v>
      </c>
      <c r="T395" s="184">
        <f t="shared" si="1529"/>
        <v>0</v>
      </c>
      <c r="U395" s="184">
        <f t="shared" ref="U395:V395" si="1530">U394*1936.27</f>
        <v>0</v>
      </c>
      <c r="V395" s="184">
        <f t="shared" si="1530"/>
        <v>0</v>
      </c>
      <c r="W395" s="104"/>
    </row>
    <row r="396" spans="1:23" s="47" customFormat="1" ht="12.75" customHeight="1" x14ac:dyDescent="0.2">
      <c r="A396" s="104">
        <f>IF(Foglio2!$J$7=1,TRUNC(Base!V396,0),TRUNC(Base!U396,0))</f>
        <v>0</v>
      </c>
      <c r="B396" s="245">
        <f t="shared" si="1416"/>
        <v>35072</v>
      </c>
      <c r="C396" s="501"/>
      <c r="D396" s="501"/>
      <c r="E396" s="53" t="s">
        <v>3</v>
      </c>
      <c r="F396" s="54">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48">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48">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48">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48">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48">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48">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49">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50">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51">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52">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52">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52">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52">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52">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52">
        <f t="shared" ref="U396" si="1531">(P396)/12*0.8</f>
        <v>0</v>
      </c>
      <c r="V396" s="252">
        <f t="shared" ref="V396" si="1532">(P396+R396)/12*0.8</f>
        <v>0</v>
      </c>
      <c r="W396" s="253" t="str">
        <f t="shared" ref="W396" si="1533">"Fascia Da "&amp;F396&amp;" a "&amp;F397&amp;" Decorrenza "&amp;DAY(C396)&amp;"/"&amp;MONTH(C396)&amp;"/"&amp;YEAR(C396)</f>
        <v>Fascia Da 0 a 0 Decorrenza 0/1/1900</v>
      </c>
    </row>
    <row r="397" spans="1:23" s="47" customFormat="1" ht="9" customHeight="1" x14ac:dyDescent="0.2">
      <c r="A397" s="104"/>
      <c r="B397" s="245">
        <f t="shared" si="1416"/>
        <v>35073</v>
      </c>
      <c r="C397" s="501"/>
      <c r="D397" s="501"/>
      <c r="E397" s="48" t="s">
        <v>4</v>
      </c>
      <c r="F397" s="49">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67">
        <f t="shared" ref="G397:T397" si="1534">G396*1936.27</f>
        <v>0</v>
      </c>
      <c r="H397" s="267">
        <f t="shared" si="1534"/>
        <v>0</v>
      </c>
      <c r="I397" s="267">
        <f t="shared" si="1534"/>
        <v>0</v>
      </c>
      <c r="J397" s="267">
        <f t="shared" si="1534"/>
        <v>0</v>
      </c>
      <c r="K397" s="267">
        <f t="shared" si="1534"/>
        <v>0</v>
      </c>
      <c r="L397" s="266">
        <f t="shared" si="1534"/>
        <v>0</v>
      </c>
      <c r="M397" s="267">
        <f t="shared" si="1534"/>
        <v>0</v>
      </c>
      <c r="N397" s="182">
        <f t="shared" si="1534"/>
        <v>0</v>
      </c>
      <c r="O397" s="183">
        <f t="shared" si="1534"/>
        <v>0</v>
      </c>
      <c r="P397" s="184">
        <f t="shared" si="1534"/>
        <v>0</v>
      </c>
      <c r="Q397" s="184">
        <f t="shared" si="1534"/>
        <v>0</v>
      </c>
      <c r="R397" s="184">
        <f t="shared" si="1534"/>
        <v>0</v>
      </c>
      <c r="S397" s="184">
        <f t="shared" si="1534"/>
        <v>0</v>
      </c>
      <c r="T397" s="184">
        <f t="shared" si="1534"/>
        <v>0</v>
      </c>
      <c r="U397" s="184">
        <f t="shared" ref="U397:V397" si="1535">U396*1936.27</f>
        <v>0</v>
      </c>
      <c r="V397" s="184">
        <f t="shared" si="1535"/>
        <v>0</v>
      </c>
      <c r="W397" s="104"/>
    </row>
    <row r="398" spans="1:23" s="47" customFormat="1" ht="9" customHeight="1" x14ac:dyDescent="0.2">
      <c r="A398" s="104">
        <f>IF(Foglio2!$J$7=1,TRUNC(Base!V398,0),TRUNC(Base!U398,0))</f>
        <v>0</v>
      </c>
      <c r="B398" s="245">
        <f t="shared" si="1416"/>
        <v>35074</v>
      </c>
      <c r="C398" s="501"/>
      <c r="D398" s="501"/>
      <c r="E398" s="103" t="s">
        <v>3</v>
      </c>
      <c r="F398" s="79">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48">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48">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48">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48">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48">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48">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49">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50">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51">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52">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52">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52">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52">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52">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52">
        <f t="shared" ref="U398" si="1536">(P398)/12*0.8</f>
        <v>0</v>
      </c>
      <c r="V398" s="252">
        <f t="shared" ref="V398" si="1537">(P398+R398)/12*0.8</f>
        <v>0</v>
      </c>
      <c r="W398" s="253" t="str">
        <f t="shared" ref="W398" si="1538">"Fascia Da "&amp;F398&amp;" a "&amp;F399&amp;" Decorrenza "&amp;DAY(C398)&amp;"/"&amp;MONTH(C398)&amp;"/"&amp;YEAR(C398)</f>
        <v>Fascia Da 0 a 0 Decorrenza 0/1/1900</v>
      </c>
    </row>
    <row r="399" spans="1:23" s="47" customFormat="1" ht="9" customHeight="1" x14ac:dyDescent="0.2">
      <c r="A399" s="104"/>
      <c r="B399" s="245">
        <f t="shared" si="1416"/>
        <v>35075</v>
      </c>
      <c r="C399" s="501"/>
      <c r="D399" s="501"/>
      <c r="E399" s="103" t="s">
        <v>4</v>
      </c>
      <c r="F399" s="79">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67">
        <f t="shared" ref="G399:T399" si="1539">G398*1936.27</f>
        <v>0</v>
      </c>
      <c r="H399" s="267">
        <f t="shared" si="1539"/>
        <v>0</v>
      </c>
      <c r="I399" s="267">
        <f t="shared" si="1539"/>
        <v>0</v>
      </c>
      <c r="J399" s="267">
        <f t="shared" si="1539"/>
        <v>0</v>
      </c>
      <c r="K399" s="267">
        <f t="shared" si="1539"/>
        <v>0</v>
      </c>
      <c r="L399" s="266">
        <f t="shared" si="1539"/>
        <v>0</v>
      </c>
      <c r="M399" s="267">
        <f t="shared" si="1539"/>
        <v>0</v>
      </c>
      <c r="N399" s="182">
        <f t="shared" si="1539"/>
        <v>0</v>
      </c>
      <c r="O399" s="183">
        <f t="shared" si="1539"/>
        <v>0</v>
      </c>
      <c r="P399" s="184">
        <f t="shared" si="1539"/>
        <v>0</v>
      </c>
      <c r="Q399" s="184">
        <f t="shared" si="1539"/>
        <v>0</v>
      </c>
      <c r="R399" s="184">
        <f t="shared" si="1539"/>
        <v>0</v>
      </c>
      <c r="S399" s="184">
        <f t="shared" si="1539"/>
        <v>0</v>
      </c>
      <c r="T399" s="184">
        <f t="shared" si="1539"/>
        <v>0</v>
      </c>
      <c r="U399" s="184">
        <f t="shared" ref="U399:V399" si="1540">U398*1936.27</f>
        <v>0</v>
      </c>
      <c r="V399" s="184">
        <f t="shared" si="1540"/>
        <v>0</v>
      </c>
      <c r="W399" s="104"/>
    </row>
    <row r="400" spans="1:23" s="47" customFormat="1" ht="12.75" customHeight="1" x14ac:dyDescent="0.2">
      <c r="A400" s="104">
        <f>IF(Foglio2!$J$7=1,TRUNC(Base!V400,0),TRUNC(Base!U400,0))</f>
        <v>0</v>
      </c>
      <c r="B400" s="245">
        <f t="shared" si="1416"/>
        <v>35076</v>
      </c>
      <c r="C400" s="501"/>
      <c r="D400" s="501"/>
      <c r="E400" s="53" t="s">
        <v>3</v>
      </c>
      <c r="F400" s="54">
        <f>IF(Foglio2!$J$3=Foglio2!$E$12,Doc_laureati_scuola_sec.!D400,0)</f>
        <v>0</v>
      </c>
      <c r="G400" s="248">
        <f>IF(Foglio2!$J$3=Foglio2!$E$12,Doc_laureati_scuola_sec.!E400,0)</f>
        <v>0</v>
      </c>
      <c r="H400" s="248">
        <f>IF(Foglio2!$J$3=Foglio2!$E$12,Doc_laureati_scuola_sec.!F400,0)</f>
        <v>0</v>
      </c>
      <c r="I400" s="248">
        <f>IF(Foglio2!$J$3=Foglio2!$E$12,Doc_laureati_scuola_sec.!G400,0)</f>
        <v>0</v>
      </c>
      <c r="J400" s="248">
        <f>IF(Foglio2!$J$3=Foglio2!$E$12,Doc_laureati_scuola_sec.!H400,0)</f>
        <v>0</v>
      </c>
      <c r="K400" s="248">
        <f>IF(Foglio2!$J$3=Foglio2!$E$12,Doc_laureati_scuola_sec.!I400,0)</f>
        <v>0</v>
      </c>
      <c r="L400" s="248">
        <f>IF(Foglio2!$J$3=Foglio2!$E$12,Doc_laureati_scuola_sec.!J400,0)</f>
        <v>0</v>
      </c>
      <c r="M400" s="249">
        <f>IF(Foglio2!$J$3=Foglio2!$E$12,Doc_laureati_scuola_sec.!K400,0)</f>
        <v>0</v>
      </c>
      <c r="N400" s="250">
        <f>IF(Foglio2!$J$3=Foglio2!$E$12,Doc_laureati_scuola_sec.!L400,0)</f>
        <v>0</v>
      </c>
      <c r="O400" s="251">
        <f>IF(Foglio2!$J$3=Foglio2!$E$12,Doc_laureati_scuola_sec.!M400,0)</f>
        <v>0</v>
      </c>
      <c r="P400" s="252">
        <f>IF(Foglio2!$J$3=Foglio2!$E$12,Doc_laureati_scuola_sec.!N400,0)</f>
        <v>0</v>
      </c>
      <c r="Q400" s="252">
        <f>IF(Foglio2!$J$3=Foglio2!$E$12,Doc_laureati_scuola_sec.!O400,0)</f>
        <v>0</v>
      </c>
      <c r="R400" s="252">
        <f>IF(Foglio2!$J$3=Foglio2!$E$12,Doc_laureati_scuola_sec.!P400,0)</f>
        <v>0</v>
      </c>
      <c r="S400" s="252">
        <f>IF(Foglio2!$J$3=Foglio2!$E$12,Doc_laureati_scuola_sec.!Q400,0)</f>
        <v>0</v>
      </c>
      <c r="T400" s="252">
        <f>IF(Foglio2!$J$3=Foglio2!$E$12,Doc_laureati_scuola_sec.!R400,0)</f>
        <v>0</v>
      </c>
      <c r="U400" s="252">
        <f t="shared" ref="U400" si="1541">(P400)/12*0.8</f>
        <v>0</v>
      </c>
      <c r="V400" s="252">
        <f t="shared" ref="V400" si="1542">(P400+R400)/12*0.8</f>
        <v>0</v>
      </c>
      <c r="W400" s="253" t="str">
        <f t="shared" ref="W400" si="1543">"Fascia Da "&amp;F400&amp;" a "&amp;F401&amp;" Decorrenza "&amp;DAY(C400)&amp;"/"&amp;MONTH(C400)&amp;"/"&amp;YEAR(C400)</f>
        <v>Fascia Da 0 a 0 Decorrenza 0/1/1900</v>
      </c>
    </row>
    <row r="401" spans="1:23" s="47" customFormat="1" ht="9" customHeight="1" x14ac:dyDescent="0.2">
      <c r="A401" s="104"/>
      <c r="B401" s="245">
        <f t="shared" si="1416"/>
        <v>35077</v>
      </c>
      <c r="C401" s="502"/>
      <c r="D401" s="502"/>
      <c r="E401" s="58"/>
      <c r="F401" s="59">
        <f>IF(Foglio2!$J$3=Foglio2!$E$12,Doc_laureati_scuola_sec.!D401,0)</f>
        <v>0</v>
      </c>
      <c r="G401" s="267">
        <f t="shared" ref="G401:T401" si="1544">G400*1936.27</f>
        <v>0</v>
      </c>
      <c r="H401" s="267">
        <f t="shared" si="1544"/>
        <v>0</v>
      </c>
      <c r="I401" s="267">
        <f t="shared" si="1544"/>
        <v>0</v>
      </c>
      <c r="J401" s="267">
        <f t="shared" si="1544"/>
        <v>0</v>
      </c>
      <c r="K401" s="267">
        <f t="shared" si="1544"/>
        <v>0</v>
      </c>
      <c r="L401" s="266">
        <f t="shared" si="1544"/>
        <v>0</v>
      </c>
      <c r="M401" s="267">
        <f t="shared" si="1544"/>
        <v>0</v>
      </c>
      <c r="N401" s="182">
        <f t="shared" si="1544"/>
        <v>0</v>
      </c>
      <c r="O401" s="183">
        <f t="shared" si="1544"/>
        <v>0</v>
      </c>
      <c r="P401" s="184">
        <f t="shared" si="1544"/>
        <v>0</v>
      </c>
      <c r="Q401" s="184">
        <f t="shared" si="1544"/>
        <v>0</v>
      </c>
      <c r="R401" s="184">
        <f t="shared" si="1544"/>
        <v>0</v>
      </c>
      <c r="S401" s="184">
        <f t="shared" si="1544"/>
        <v>0</v>
      </c>
      <c r="T401" s="184">
        <f t="shared" si="1544"/>
        <v>0</v>
      </c>
      <c r="U401" s="184">
        <f t="shared" ref="U401:V401" si="1545">U400*1936.27</f>
        <v>0</v>
      </c>
      <c r="V401" s="184">
        <f t="shared" si="1545"/>
        <v>0</v>
      </c>
      <c r="W401" s="104"/>
    </row>
    <row r="402" spans="1:23" ht="12.75" customHeight="1" x14ac:dyDescent="0.2">
      <c r="A402" s="104">
        <f>IF(Foglio2!$J$7=1,TRUNC(Base!V402,0),TRUNC(Base!U402,0))</f>
        <v>0</v>
      </c>
      <c r="B402" s="245">
        <f>C404</f>
        <v>35065</v>
      </c>
      <c r="C402" s="452">
        <v>35065</v>
      </c>
      <c r="D402" s="452">
        <v>35369</v>
      </c>
      <c r="E402" s="246" t="s">
        <v>3</v>
      </c>
      <c r="F402" s="247">
        <v>0</v>
      </c>
      <c r="G402" s="248">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48">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48">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48">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48">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48">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49">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50">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51">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52">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52">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52">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52">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52">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52">
        <f>(P402)/12*0.8</f>
        <v>0</v>
      </c>
      <c r="V402" s="252">
        <f>(P402+R402)/12*0.8</f>
        <v>0</v>
      </c>
      <c r="W402" s="253" t="str">
        <f>"Fascia Da "&amp;F402&amp;" a "&amp;F403&amp;" Decorrenza "&amp;DAY(C402)&amp;"/"&amp;MONTH(C402)&amp;"/"&amp;YEAR(C402)</f>
        <v>Fascia Da 0 a 2 Decorrenza 1/1/1996</v>
      </c>
    </row>
    <row r="403" spans="1:23" ht="9" customHeight="1" x14ac:dyDescent="0.2">
      <c r="B403" s="245">
        <f>B402+1</f>
        <v>35066</v>
      </c>
      <c r="C403" s="453"/>
      <c r="D403" s="453"/>
      <c r="E403" s="254" t="s">
        <v>4</v>
      </c>
      <c r="F403" s="255">
        <v>2</v>
      </c>
      <c r="G403" s="267">
        <f>G402*1936.27</f>
        <v>0</v>
      </c>
      <c r="H403" s="267">
        <f t="shared" ref="H403:T403" si="1546">H402*1936.27</f>
        <v>0</v>
      </c>
      <c r="I403" s="267">
        <f t="shared" si="1546"/>
        <v>0</v>
      </c>
      <c r="J403" s="267">
        <f t="shared" si="1546"/>
        <v>0</v>
      </c>
      <c r="K403" s="267">
        <f t="shared" si="1546"/>
        <v>0</v>
      </c>
      <c r="L403" s="266">
        <f t="shared" si="1546"/>
        <v>0</v>
      </c>
      <c r="M403" s="267">
        <f t="shared" si="1546"/>
        <v>0</v>
      </c>
      <c r="N403" s="182">
        <f t="shared" si="1546"/>
        <v>0</v>
      </c>
      <c r="O403" s="183">
        <f t="shared" si="1546"/>
        <v>0</v>
      </c>
      <c r="P403" s="184">
        <f t="shared" si="1546"/>
        <v>0</v>
      </c>
      <c r="Q403" s="184">
        <f t="shared" si="1546"/>
        <v>0</v>
      </c>
      <c r="R403" s="184">
        <f t="shared" si="1546"/>
        <v>0</v>
      </c>
      <c r="S403" s="184">
        <f t="shared" si="1546"/>
        <v>0</v>
      </c>
      <c r="T403" s="184">
        <f t="shared" si="1546"/>
        <v>0</v>
      </c>
      <c r="U403" s="184">
        <f t="shared" ref="U403:V403" si="1547">U402*1936.27</f>
        <v>0</v>
      </c>
      <c r="V403" s="184">
        <f t="shared" si="1547"/>
        <v>0</v>
      </c>
    </row>
    <row r="404" spans="1:23" ht="12.75" customHeight="1" x14ac:dyDescent="0.2">
      <c r="A404" s="104">
        <f>IF(Foglio2!$J$7=1,TRUNC(Base!V404,0),TRUNC(Base!U404,0))</f>
        <v>0</v>
      </c>
      <c r="B404" s="245">
        <f t="shared" ref="B404:B415" si="1548">B403+1</f>
        <v>35067</v>
      </c>
      <c r="C404" s="389">
        <v>35065</v>
      </c>
      <c r="D404" s="389">
        <v>35369</v>
      </c>
      <c r="E404" s="259" t="s">
        <v>3</v>
      </c>
      <c r="F404" s="260">
        <v>3</v>
      </c>
      <c r="G404" s="248">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48">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48">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48">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48">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48">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49">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50">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51">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52">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52">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52">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52">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52">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52">
        <f t="shared" ref="U404" si="1549">(P404)/12*0.8</f>
        <v>0</v>
      </c>
      <c r="V404" s="252">
        <f t="shared" ref="V404" si="1550">(P404+R404)/12*0.8</f>
        <v>0</v>
      </c>
      <c r="W404" s="253" t="str">
        <f>"Fascia Da "&amp;F404&amp;" a "&amp;F405&amp;" Decorrenza "&amp;DAY(C402)&amp;"/"&amp;MONTH(C402)&amp;"/"&amp;YEAR(C402)</f>
        <v>Fascia Da 3 a 8 Decorrenza 1/1/1996</v>
      </c>
    </row>
    <row r="405" spans="1:23" ht="9" customHeight="1" x14ac:dyDescent="0.2">
      <c r="B405" s="245">
        <f t="shared" si="1548"/>
        <v>35068</v>
      </c>
      <c r="C405" s="389"/>
      <c r="D405" s="389"/>
      <c r="E405" s="254" t="s">
        <v>4</v>
      </c>
      <c r="F405" s="255">
        <v>8</v>
      </c>
      <c r="G405" s="267">
        <f t="shared" ref="G405:V405" si="1551">G404*1936.27</f>
        <v>0</v>
      </c>
      <c r="H405" s="267">
        <f t="shared" si="1551"/>
        <v>0</v>
      </c>
      <c r="I405" s="267">
        <f t="shared" si="1551"/>
        <v>0</v>
      </c>
      <c r="J405" s="267">
        <f t="shared" si="1551"/>
        <v>0</v>
      </c>
      <c r="K405" s="267">
        <f t="shared" si="1551"/>
        <v>0</v>
      </c>
      <c r="L405" s="266">
        <f t="shared" si="1551"/>
        <v>0</v>
      </c>
      <c r="M405" s="267">
        <f t="shared" si="1551"/>
        <v>0</v>
      </c>
      <c r="N405" s="182">
        <f t="shared" si="1551"/>
        <v>0</v>
      </c>
      <c r="O405" s="183">
        <f t="shared" si="1551"/>
        <v>0</v>
      </c>
      <c r="P405" s="184">
        <f t="shared" si="1551"/>
        <v>0</v>
      </c>
      <c r="Q405" s="184">
        <f t="shared" si="1551"/>
        <v>0</v>
      </c>
      <c r="R405" s="184">
        <f t="shared" si="1551"/>
        <v>0</v>
      </c>
      <c r="S405" s="184">
        <f t="shared" si="1551"/>
        <v>0</v>
      </c>
      <c r="T405" s="184">
        <f t="shared" si="1551"/>
        <v>0</v>
      </c>
      <c r="U405" s="184">
        <f t="shared" si="1551"/>
        <v>0</v>
      </c>
      <c r="V405" s="184">
        <f t="shared" si="1551"/>
        <v>0</v>
      </c>
    </row>
    <row r="406" spans="1:23" ht="12.75" customHeight="1" x14ac:dyDescent="0.2">
      <c r="A406" s="104">
        <f>IF(Foglio2!$J$7=1,TRUNC(Base!V406,0),TRUNC(Base!U406,0))</f>
        <v>0</v>
      </c>
      <c r="B406" s="245">
        <f t="shared" si="1548"/>
        <v>35069</v>
      </c>
      <c r="C406" s="389"/>
      <c r="D406" s="389"/>
      <c r="E406" s="259" t="s">
        <v>3</v>
      </c>
      <c r="F406" s="260">
        <v>9</v>
      </c>
      <c r="G406" s="248">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48">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48">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48">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48">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48">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49">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50">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51">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52">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52">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52">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52">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52">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52">
        <f t="shared" ref="U406" si="1552">(P406)/12*0.8</f>
        <v>0</v>
      </c>
      <c r="V406" s="252">
        <f t="shared" ref="V406" si="1553">(P406+R406)/12*0.8</f>
        <v>0</v>
      </c>
      <c r="W406" s="253" t="str">
        <f>"Fascia Da "&amp;F406&amp;" a "&amp;F407&amp;" Decorrenza "&amp;DAY(C402)&amp;"/"&amp;MONTH(C402)&amp;"/"&amp;YEAR(C402)</f>
        <v>Fascia Da 9 a 14 Decorrenza 1/1/1996</v>
      </c>
    </row>
    <row r="407" spans="1:23" ht="9" customHeight="1" x14ac:dyDescent="0.2">
      <c r="B407" s="245">
        <f t="shared" si="1548"/>
        <v>35070</v>
      </c>
      <c r="C407" s="389"/>
      <c r="D407" s="389"/>
      <c r="E407" s="254" t="s">
        <v>4</v>
      </c>
      <c r="F407" s="255">
        <v>14</v>
      </c>
      <c r="G407" s="267">
        <f t="shared" ref="G407:V407" si="1554">G406*1936.27</f>
        <v>0</v>
      </c>
      <c r="H407" s="267">
        <f t="shared" si="1554"/>
        <v>0</v>
      </c>
      <c r="I407" s="267">
        <f t="shared" si="1554"/>
        <v>0</v>
      </c>
      <c r="J407" s="267">
        <f t="shared" si="1554"/>
        <v>0</v>
      </c>
      <c r="K407" s="267">
        <f t="shared" si="1554"/>
        <v>0</v>
      </c>
      <c r="L407" s="266">
        <f t="shared" si="1554"/>
        <v>0</v>
      </c>
      <c r="M407" s="267">
        <f t="shared" si="1554"/>
        <v>0</v>
      </c>
      <c r="N407" s="182">
        <f t="shared" si="1554"/>
        <v>0</v>
      </c>
      <c r="O407" s="183">
        <f t="shared" si="1554"/>
        <v>0</v>
      </c>
      <c r="P407" s="184">
        <f t="shared" si="1554"/>
        <v>0</v>
      </c>
      <c r="Q407" s="184">
        <f t="shared" si="1554"/>
        <v>0</v>
      </c>
      <c r="R407" s="184">
        <f t="shared" si="1554"/>
        <v>0</v>
      </c>
      <c r="S407" s="184">
        <f t="shared" si="1554"/>
        <v>0</v>
      </c>
      <c r="T407" s="184">
        <f t="shared" si="1554"/>
        <v>0</v>
      </c>
      <c r="U407" s="184">
        <f t="shared" si="1554"/>
        <v>0</v>
      </c>
      <c r="V407" s="184">
        <f t="shared" si="1554"/>
        <v>0</v>
      </c>
    </row>
    <row r="408" spans="1:23" ht="12.75" customHeight="1" x14ac:dyDescent="0.2">
      <c r="A408" s="104">
        <f>IF(Foglio2!$J$7=1,TRUNC(Base!V408,0),TRUNC(Base!U408,0))</f>
        <v>0</v>
      </c>
      <c r="B408" s="245">
        <f t="shared" si="1548"/>
        <v>35071</v>
      </c>
      <c r="C408" s="389"/>
      <c r="D408" s="389"/>
      <c r="E408" s="259" t="s">
        <v>3</v>
      </c>
      <c r="F408" s="260">
        <v>15</v>
      </c>
      <c r="G408" s="248">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48">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48">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48">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48">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48">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49">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50">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51">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52">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52">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52">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52">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52">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52">
        <f t="shared" ref="U408" si="1555">(P408)/12*0.8</f>
        <v>0</v>
      </c>
      <c r="V408" s="252">
        <f t="shared" ref="V408" si="1556">(P408+R408)/12*0.8</f>
        <v>0</v>
      </c>
      <c r="W408" s="253" t="str">
        <f>"Fascia Da "&amp;F408&amp;" a "&amp;F409&amp;" Decorrenza "&amp;DAY(C402)&amp;"/"&amp;MONTH(C402)&amp;"/"&amp;YEAR(C402)</f>
        <v>Fascia Da 15 a 20 Decorrenza 1/1/1996</v>
      </c>
    </row>
    <row r="409" spans="1:23" ht="9" customHeight="1" x14ac:dyDescent="0.2">
      <c r="B409" s="245">
        <f t="shared" si="1548"/>
        <v>35072</v>
      </c>
      <c r="C409" s="389"/>
      <c r="D409" s="389"/>
      <c r="E409" s="254" t="s">
        <v>4</v>
      </c>
      <c r="F409" s="255">
        <v>20</v>
      </c>
      <c r="G409" s="267">
        <f t="shared" ref="G409:V409" si="1557">G408*1936.27</f>
        <v>0</v>
      </c>
      <c r="H409" s="267">
        <f t="shared" si="1557"/>
        <v>0</v>
      </c>
      <c r="I409" s="267">
        <f t="shared" si="1557"/>
        <v>0</v>
      </c>
      <c r="J409" s="267">
        <f t="shared" si="1557"/>
        <v>0</v>
      </c>
      <c r="K409" s="267">
        <f t="shared" si="1557"/>
        <v>0</v>
      </c>
      <c r="L409" s="266">
        <f t="shared" si="1557"/>
        <v>0</v>
      </c>
      <c r="M409" s="267">
        <f t="shared" si="1557"/>
        <v>0</v>
      </c>
      <c r="N409" s="182">
        <f t="shared" si="1557"/>
        <v>0</v>
      </c>
      <c r="O409" s="183">
        <f t="shared" si="1557"/>
        <v>0</v>
      </c>
      <c r="P409" s="184">
        <f t="shared" si="1557"/>
        <v>0</v>
      </c>
      <c r="Q409" s="184">
        <f t="shared" si="1557"/>
        <v>0</v>
      </c>
      <c r="R409" s="184">
        <f t="shared" si="1557"/>
        <v>0</v>
      </c>
      <c r="S409" s="184">
        <f t="shared" si="1557"/>
        <v>0</v>
      </c>
      <c r="T409" s="184">
        <f t="shared" si="1557"/>
        <v>0</v>
      </c>
      <c r="U409" s="184">
        <f t="shared" si="1557"/>
        <v>0</v>
      </c>
      <c r="V409" s="184">
        <f t="shared" si="1557"/>
        <v>0</v>
      </c>
    </row>
    <row r="410" spans="1:23" ht="12.75" customHeight="1" x14ac:dyDescent="0.2">
      <c r="A410" s="104">
        <f>IF(Foglio2!$J$7=1,TRUNC(Base!V410,0),TRUNC(Base!U410,0))</f>
        <v>0</v>
      </c>
      <c r="B410" s="245">
        <f t="shared" si="1548"/>
        <v>35073</v>
      </c>
      <c r="C410" s="389"/>
      <c r="D410" s="389"/>
      <c r="E410" s="259" t="s">
        <v>3</v>
      </c>
      <c r="F410" s="260">
        <v>21</v>
      </c>
      <c r="G410" s="248">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48">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48">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48">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48">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48">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49">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50">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51">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52">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52">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52">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52">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52">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52">
        <f t="shared" ref="U410" si="1558">(P410)/12*0.8</f>
        <v>0</v>
      </c>
      <c r="V410" s="252">
        <f t="shared" ref="V410" si="1559">(P410+R410)/12*0.8</f>
        <v>0</v>
      </c>
      <c r="W410" s="253" t="str">
        <f>"Fascia Da "&amp;F410&amp;" a "&amp;F411&amp;" Decorrenza "&amp;DAY(C402)&amp;"/"&amp;MONTH(C402)&amp;"/"&amp;YEAR(C402)</f>
        <v>Fascia Da 21 a 27 Decorrenza 1/1/1996</v>
      </c>
    </row>
    <row r="411" spans="1:23" ht="9" customHeight="1" x14ac:dyDescent="0.2">
      <c r="B411" s="245">
        <f t="shared" si="1548"/>
        <v>35074</v>
      </c>
      <c r="C411" s="389"/>
      <c r="D411" s="389"/>
      <c r="E411" s="254" t="s">
        <v>4</v>
      </c>
      <c r="F411" s="255">
        <v>27</v>
      </c>
      <c r="G411" s="267">
        <f t="shared" ref="G411:V411" si="1560">G410*1936.27</f>
        <v>0</v>
      </c>
      <c r="H411" s="267">
        <f t="shared" si="1560"/>
        <v>0</v>
      </c>
      <c r="I411" s="267">
        <f t="shared" si="1560"/>
        <v>0</v>
      </c>
      <c r="J411" s="267">
        <f t="shared" si="1560"/>
        <v>0</v>
      </c>
      <c r="K411" s="267">
        <f t="shared" si="1560"/>
        <v>0</v>
      </c>
      <c r="L411" s="266">
        <f t="shared" si="1560"/>
        <v>0</v>
      </c>
      <c r="M411" s="267">
        <f t="shared" si="1560"/>
        <v>0</v>
      </c>
      <c r="N411" s="182">
        <f t="shared" si="1560"/>
        <v>0</v>
      </c>
      <c r="O411" s="183">
        <f t="shared" si="1560"/>
        <v>0</v>
      </c>
      <c r="P411" s="184">
        <f t="shared" si="1560"/>
        <v>0</v>
      </c>
      <c r="Q411" s="184">
        <f t="shared" si="1560"/>
        <v>0</v>
      </c>
      <c r="R411" s="184">
        <f t="shared" si="1560"/>
        <v>0</v>
      </c>
      <c r="S411" s="184">
        <f t="shared" si="1560"/>
        <v>0</v>
      </c>
      <c r="T411" s="184">
        <f t="shared" si="1560"/>
        <v>0</v>
      </c>
      <c r="U411" s="184">
        <f t="shared" si="1560"/>
        <v>0</v>
      </c>
      <c r="V411" s="184">
        <f t="shared" si="1560"/>
        <v>0</v>
      </c>
    </row>
    <row r="412" spans="1:23" ht="12.75" customHeight="1" x14ac:dyDescent="0.2">
      <c r="A412" s="104">
        <f>IF(Foglio2!$J$7=1,TRUNC(Base!V412,0),TRUNC(Base!U412,0))</f>
        <v>0</v>
      </c>
      <c r="B412" s="245">
        <f t="shared" si="1548"/>
        <v>35075</v>
      </c>
      <c r="C412" s="389"/>
      <c r="D412" s="389"/>
      <c r="E412" s="259" t="s">
        <v>3</v>
      </c>
      <c r="F412" s="260">
        <v>28</v>
      </c>
      <c r="G412" s="248">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48">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48">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48">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48">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48">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49">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50">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51">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52">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52">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52">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52">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52">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52">
        <f t="shared" ref="U412" si="1561">(P412)/12*0.8</f>
        <v>0</v>
      </c>
      <c r="V412" s="252">
        <f t="shared" ref="V412" si="1562">(P412+R412)/12*0.8</f>
        <v>0</v>
      </c>
      <c r="W412" s="253" t="str">
        <f>"Fascia Da "&amp;F412&amp;" a "&amp;F413&amp;" Decorrenza "&amp;DAY(C402)&amp;"/"&amp;MONTH(C402)&amp;"/"&amp;YEAR(C402)</f>
        <v>Fascia Da 28 a 34 Decorrenza 1/1/1996</v>
      </c>
    </row>
    <row r="413" spans="1:23" ht="9" customHeight="1" x14ac:dyDescent="0.2">
      <c r="B413" s="245">
        <f t="shared" si="1548"/>
        <v>35076</v>
      </c>
      <c r="C413" s="389"/>
      <c r="D413" s="389"/>
      <c r="E413" s="254" t="s">
        <v>4</v>
      </c>
      <c r="F413" s="255">
        <v>34</v>
      </c>
      <c r="G413" s="267">
        <f t="shared" ref="G413:V413" si="1563">G412*1936.27</f>
        <v>0</v>
      </c>
      <c r="H413" s="267">
        <f t="shared" si="1563"/>
        <v>0</v>
      </c>
      <c r="I413" s="267">
        <f t="shared" si="1563"/>
        <v>0</v>
      </c>
      <c r="J413" s="267">
        <f t="shared" si="1563"/>
        <v>0</v>
      </c>
      <c r="K413" s="267">
        <f t="shared" si="1563"/>
        <v>0</v>
      </c>
      <c r="L413" s="266">
        <f t="shared" si="1563"/>
        <v>0</v>
      </c>
      <c r="M413" s="267">
        <f t="shared" si="1563"/>
        <v>0</v>
      </c>
      <c r="N413" s="182">
        <f t="shared" si="1563"/>
        <v>0</v>
      </c>
      <c r="O413" s="183">
        <f t="shared" si="1563"/>
        <v>0</v>
      </c>
      <c r="P413" s="184">
        <f t="shared" si="1563"/>
        <v>0</v>
      </c>
      <c r="Q413" s="184">
        <f t="shared" si="1563"/>
        <v>0</v>
      </c>
      <c r="R413" s="184">
        <f t="shared" si="1563"/>
        <v>0</v>
      </c>
      <c r="S413" s="184">
        <f t="shared" si="1563"/>
        <v>0</v>
      </c>
      <c r="T413" s="184">
        <f t="shared" si="1563"/>
        <v>0</v>
      </c>
      <c r="U413" s="184">
        <f t="shared" si="1563"/>
        <v>0</v>
      </c>
      <c r="V413" s="184">
        <f t="shared" si="1563"/>
        <v>0</v>
      </c>
    </row>
    <row r="414" spans="1:23" ht="12.75" customHeight="1" x14ac:dyDescent="0.2">
      <c r="A414" s="104">
        <f>IF(Foglio2!$J$7=1,TRUNC(Base!V414,0),TRUNC(Base!U414,0))</f>
        <v>0</v>
      </c>
      <c r="B414" s="245">
        <f t="shared" si="1548"/>
        <v>35077</v>
      </c>
      <c r="C414" s="389"/>
      <c r="D414" s="389"/>
      <c r="E414" s="259" t="s">
        <v>3</v>
      </c>
      <c r="F414" s="260">
        <v>35</v>
      </c>
      <c r="G414" s="248">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48">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48">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48">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48">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48">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49">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50">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51">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52">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52">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52">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52">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52">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52">
        <f t="shared" ref="U414" si="1564">(P414)/12*0.8</f>
        <v>0</v>
      </c>
      <c r="V414" s="252">
        <f t="shared" ref="V414" si="1565">(P414+R414)/12*0.8</f>
        <v>0</v>
      </c>
      <c r="W414" s="253" t="str">
        <f>"Fascia Da "&amp;F414&amp;" a "&amp;F415&amp;" Decorrenza "&amp;DAY(C402)&amp;"/"&amp;MONTH(C402)&amp;"/"&amp;YEAR(C402)</f>
        <v>Fascia Da 35 a  Decorrenza 1/1/1996</v>
      </c>
    </row>
    <row r="415" spans="1:23" ht="9" customHeight="1" x14ac:dyDescent="0.2">
      <c r="B415" s="245">
        <f t="shared" si="1548"/>
        <v>35078</v>
      </c>
      <c r="C415" s="454"/>
      <c r="D415" s="454"/>
      <c r="E415" s="264" t="s">
        <v>4</v>
      </c>
      <c r="F415" s="265"/>
      <c r="G415" s="267">
        <f t="shared" ref="G415:V415" si="1566">G414*1936.27</f>
        <v>0</v>
      </c>
      <c r="H415" s="267">
        <f t="shared" si="1566"/>
        <v>0</v>
      </c>
      <c r="I415" s="267">
        <f t="shared" si="1566"/>
        <v>0</v>
      </c>
      <c r="J415" s="267">
        <f t="shared" si="1566"/>
        <v>0</v>
      </c>
      <c r="K415" s="267">
        <f t="shared" si="1566"/>
        <v>0</v>
      </c>
      <c r="L415" s="266">
        <f t="shared" si="1566"/>
        <v>0</v>
      </c>
      <c r="M415" s="267">
        <f t="shared" si="1566"/>
        <v>0</v>
      </c>
      <c r="N415" s="182">
        <f t="shared" si="1566"/>
        <v>0</v>
      </c>
      <c r="O415" s="183">
        <f t="shared" si="1566"/>
        <v>0</v>
      </c>
      <c r="P415" s="184">
        <f t="shared" si="1566"/>
        <v>0</v>
      </c>
      <c r="Q415" s="184">
        <f t="shared" si="1566"/>
        <v>0</v>
      </c>
      <c r="R415" s="184">
        <f t="shared" si="1566"/>
        <v>0</v>
      </c>
      <c r="S415" s="184">
        <f t="shared" si="1566"/>
        <v>0</v>
      </c>
      <c r="T415" s="184">
        <f t="shared" si="1566"/>
        <v>0</v>
      </c>
      <c r="U415" s="184">
        <f t="shared" si="1566"/>
        <v>0</v>
      </c>
      <c r="V415" s="184">
        <f t="shared" si="1566"/>
        <v>0</v>
      </c>
    </row>
    <row r="416" spans="1:23" ht="12.75" customHeight="1" x14ac:dyDescent="0.2">
      <c r="A416" s="104">
        <f>IF(Foglio2!$J$7=1,TRUNC(Base!V416,0),TRUNC(Base!U416,0))</f>
        <v>0</v>
      </c>
      <c r="B416" s="245">
        <f>C418</f>
        <v>35370</v>
      </c>
      <c r="C416" s="452">
        <v>35370</v>
      </c>
      <c r="D416" s="452">
        <v>35611</v>
      </c>
      <c r="E416" s="246" t="s">
        <v>3</v>
      </c>
      <c r="F416" s="247">
        <v>0</v>
      </c>
      <c r="G416" s="248">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48">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48">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48">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48">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48">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49">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50">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51">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52">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52">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52">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52">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52">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52">
        <f t="shared" ref="U416" si="1567">(P416)/12*0.8</f>
        <v>0</v>
      </c>
      <c r="V416" s="252">
        <f t="shared" ref="V416" si="1568">(P416+R416)/12*0.8</f>
        <v>0</v>
      </c>
      <c r="W416" s="253" t="str">
        <f>"Fascia Da "&amp;F416&amp;" a "&amp;F417&amp;" Decorrenza "&amp;DAY(C416)&amp;"/"&amp;MONTH(C416)&amp;"/"&amp;YEAR(C416)</f>
        <v>Fascia Da 0 a 2 Decorrenza 1/11/1996</v>
      </c>
    </row>
    <row r="417" spans="1:23" ht="9" customHeight="1" x14ac:dyDescent="0.2">
      <c r="B417" s="245">
        <f>B416+1</f>
        <v>35371</v>
      </c>
      <c r="C417" s="453"/>
      <c r="D417" s="453"/>
      <c r="E417" s="254" t="s">
        <v>4</v>
      </c>
      <c r="F417" s="255">
        <v>2</v>
      </c>
      <c r="G417" s="267">
        <f t="shared" ref="G417" si="1569">G416*1936.27</f>
        <v>0</v>
      </c>
      <c r="H417" s="267">
        <f t="shared" ref="H417" si="1570">H416*1936.27</f>
        <v>0</v>
      </c>
      <c r="I417" s="267">
        <f t="shared" ref="I417" si="1571">I416*1936.27</f>
        <v>0</v>
      </c>
      <c r="J417" s="267">
        <f t="shared" ref="J417" si="1572">J416*1936.27</f>
        <v>0</v>
      </c>
      <c r="K417" s="267">
        <f t="shared" ref="K417" si="1573">K416*1936.27</f>
        <v>0</v>
      </c>
      <c r="L417" s="266">
        <f t="shared" ref="L417" si="1574">L416*1936.27</f>
        <v>0</v>
      </c>
      <c r="M417" s="267">
        <f t="shared" ref="M417" si="1575">M416*1936.27</f>
        <v>0</v>
      </c>
      <c r="N417" s="182">
        <f t="shared" ref="N417" si="1576">N416*1936.27</f>
        <v>0</v>
      </c>
      <c r="O417" s="183">
        <f t="shared" ref="O417" si="1577">O416*1936.27</f>
        <v>0</v>
      </c>
      <c r="P417" s="184">
        <f t="shared" ref="P417" si="1578">P416*1936.27</f>
        <v>0</v>
      </c>
      <c r="Q417" s="184">
        <f t="shared" ref="Q417" si="1579">Q416*1936.27</f>
        <v>0</v>
      </c>
      <c r="R417" s="184">
        <f t="shared" ref="R417" si="1580">R416*1936.27</f>
        <v>0</v>
      </c>
      <c r="S417" s="184">
        <f t="shared" ref="S417" si="1581">S416*1936.27</f>
        <v>0</v>
      </c>
      <c r="T417" s="184">
        <f t="shared" ref="T417" si="1582">T416*1936.27</f>
        <v>0</v>
      </c>
      <c r="U417" s="184">
        <f t="shared" ref="U417" si="1583">U416*1936.27</f>
        <v>0</v>
      </c>
      <c r="V417" s="184">
        <f t="shared" ref="V417" si="1584">V416*1936.27</f>
        <v>0</v>
      </c>
    </row>
    <row r="418" spans="1:23" ht="12.75" customHeight="1" x14ac:dyDescent="0.2">
      <c r="A418" s="104">
        <f>IF(Foglio2!$J$7=1,TRUNC(Base!V418,0),TRUNC(Base!U418,0))</f>
        <v>0</v>
      </c>
      <c r="B418" s="245">
        <f t="shared" ref="B418:B429" si="1585">B417+1</f>
        <v>35372</v>
      </c>
      <c r="C418" s="389">
        <v>35370</v>
      </c>
      <c r="D418" s="389">
        <v>35611</v>
      </c>
      <c r="E418" s="259" t="s">
        <v>3</v>
      </c>
      <c r="F418" s="260">
        <v>3</v>
      </c>
      <c r="G418" s="248">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48">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48">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48">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48">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48">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49">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50">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51">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52">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52">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52">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52">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52">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52">
        <f t="shared" ref="U418" si="1586">(P418)/12*0.8</f>
        <v>0</v>
      </c>
      <c r="V418" s="252">
        <f t="shared" ref="V418" si="1587">(P418+R418)/12*0.8</f>
        <v>0</v>
      </c>
      <c r="W418" s="253" t="str">
        <f>"Fascia Da "&amp;F418&amp;" a "&amp;F419&amp;" Decorrenza "&amp;DAY(C416)&amp;"/"&amp;MONTH(C416)&amp;"/"&amp;YEAR(C416)</f>
        <v>Fascia Da 3 a 8 Decorrenza 1/11/1996</v>
      </c>
    </row>
    <row r="419" spans="1:23" ht="9" customHeight="1" x14ac:dyDescent="0.2">
      <c r="B419" s="245">
        <f t="shared" si="1585"/>
        <v>35373</v>
      </c>
      <c r="C419" s="389"/>
      <c r="D419" s="389"/>
      <c r="E419" s="254" t="s">
        <v>4</v>
      </c>
      <c r="F419" s="255">
        <v>8</v>
      </c>
      <c r="G419" s="267">
        <f t="shared" ref="G419" si="1588">G418*1936.27</f>
        <v>0</v>
      </c>
      <c r="H419" s="267">
        <f t="shared" ref="H419" si="1589">H418*1936.27</f>
        <v>0</v>
      </c>
      <c r="I419" s="267">
        <f t="shared" ref="I419" si="1590">I418*1936.27</f>
        <v>0</v>
      </c>
      <c r="J419" s="267">
        <f t="shared" ref="J419" si="1591">J418*1936.27</f>
        <v>0</v>
      </c>
      <c r="K419" s="267">
        <f t="shared" ref="K419" si="1592">K418*1936.27</f>
        <v>0</v>
      </c>
      <c r="L419" s="266">
        <f t="shared" ref="L419" si="1593">L418*1936.27</f>
        <v>0</v>
      </c>
      <c r="M419" s="267">
        <f t="shared" ref="M419" si="1594">M418*1936.27</f>
        <v>0</v>
      </c>
      <c r="N419" s="182">
        <f t="shared" ref="N419" si="1595">N418*1936.27</f>
        <v>0</v>
      </c>
      <c r="O419" s="183">
        <f t="shared" ref="O419" si="1596">O418*1936.27</f>
        <v>0</v>
      </c>
      <c r="P419" s="184">
        <f t="shared" ref="P419" si="1597">P418*1936.27</f>
        <v>0</v>
      </c>
      <c r="Q419" s="184">
        <f t="shared" ref="Q419" si="1598">Q418*1936.27</f>
        <v>0</v>
      </c>
      <c r="R419" s="184">
        <f t="shared" ref="R419" si="1599">R418*1936.27</f>
        <v>0</v>
      </c>
      <c r="S419" s="184">
        <f t="shared" ref="S419" si="1600">S418*1936.27</f>
        <v>0</v>
      </c>
      <c r="T419" s="184">
        <f t="shared" ref="T419" si="1601">T418*1936.27</f>
        <v>0</v>
      </c>
      <c r="U419" s="184">
        <f t="shared" ref="U419" si="1602">U418*1936.27</f>
        <v>0</v>
      </c>
      <c r="V419" s="184">
        <f t="shared" ref="V419" si="1603">V418*1936.27</f>
        <v>0</v>
      </c>
    </row>
    <row r="420" spans="1:23" ht="12.75" customHeight="1" x14ac:dyDescent="0.2">
      <c r="A420" s="104">
        <f>IF(Foglio2!$J$7=1,TRUNC(Base!V420,0),TRUNC(Base!U420,0))</f>
        <v>0</v>
      </c>
      <c r="B420" s="245">
        <f t="shared" si="1585"/>
        <v>35374</v>
      </c>
      <c r="C420" s="389"/>
      <c r="D420" s="389"/>
      <c r="E420" s="259" t="s">
        <v>3</v>
      </c>
      <c r="F420" s="260">
        <v>9</v>
      </c>
      <c r="G420" s="248">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48">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48">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48">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48">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48">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49">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50">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51">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52">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52">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52">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52">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52">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52">
        <f t="shared" ref="U420" si="1604">(P420)/12*0.8</f>
        <v>0</v>
      </c>
      <c r="V420" s="252">
        <f t="shared" ref="V420" si="1605">(P420+R420)/12*0.8</f>
        <v>0</v>
      </c>
      <c r="W420" s="253" t="str">
        <f>"Fascia Da "&amp;F420&amp;" a "&amp;F421&amp;" Decorrenza "&amp;DAY(C416)&amp;"/"&amp;MONTH(C416)&amp;"/"&amp;YEAR(C416)</f>
        <v>Fascia Da 9 a 14 Decorrenza 1/11/1996</v>
      </c>
    </row>
    <row r="421" spans="1:23" ht="9" customHeight="1" x14ac:dyDescent="0.2">
      <c r="B421" s="245">
        <f t="shared" si="1585"/>
        <v>35375</v>
      </c>
      <c r="C421" s="389"/>
      <c r="D421" s="389"/>
      <c r="E421" s="254" t="s">
        <v>4</v>
      </c>
      <c r="F421" s="255">
        <v>14</v>
      </c>
      <c r="G421" s="267">
        <f t="shared" ref="G421" si="1606">G420*1936.27</f>
        <v>0</v>
      </c>
      <c r="H421" s="267">
        <f t="shared" ref="H421" si="1607">H420*1936.27</f>
        <v>0</v>
      </c>
      <c r="I421" s="267">
        <f t="shared" ref="I421" si="1608">I420*1936.27</f>
        <v>0</v>
      </c>
      <c r="J421" s="267">
        <f t="shared" ref="J421" si="1609">J420*1936.27</f>
        <v>0</v>
      </c>
      <c r="K421" s="267">
        <f t="shared" ref="K421" si="1610">K420*1936.27</f>
        <v>0</v>
      </c>
      <c r="L421" s="266">
        <f t="shared" ref="L421" si="1611">L420*1936.27</f>
        <v>0</v>
      </c>
      <c r="M421" s="267">
        <f t="shared" ref="M421" si="1612">M420*1936.27</f>
        <v>0</v>
      </c>
      <c r="N421" s="182">
        <f t="shared" ref="N421" si="1613">N420*1936.27</f>
        <v>0</v>
      </c>
      <c r="O421" s="183">
        <f t="shared" ref="O421" si="1614">O420*1936.27</f>
        <v>0</v>
      </c>
      <c r="P421" s="184">
        <f t="shared" ref="P421" si="1615">P420*1936.27</f>
        <v>0</v>
      </c>
      <c r="Q421" s="184">
        <f t="shared" ref="Q421" si="1616">Q420*1936.27</f>
        <v>0</v>
      </c>
      <c r="R421" s="184">
        <f t="shared" ref="R421" si="1617">R420*1936.27</f>
        <v>0</v>
      </c>
      <c r="S421" s="184">
        <f t="shared" ref="S421" si="1618">S420*1936.27</f>
        <v>0</v>
      </c>
      <c r="T421" s="184">
        <f t="shared" ref="T421" si="1619">T420*1936.27</f>
        <v>0</v>
      </c>
      <c r="U421" s="184">
        <f t="shared" ref="U421" si="1620">U420*1936.27</f>
        <v>0</v>
      </c>
      <c r="V421" s="184">
        <f t="shared" ref="V421" si="1621">V420*1936.27</f>
        <v>0</v>
      </c>
    </row>
    <row r="422" spans="1:23" ht="12.75" customHeight="1" x14ac:dyDescent="0.2">
      <c r="A422" s="104">
        <f>IF(Foglio2!$J$7=1,TRUNC(Base!V422,0),TRUNC(Base!U422,0))</f>
        <v>0</v>
      </c>
      <c r="B422" s="245">
        <f t="shared" si="1585"/>
        <v>35376</v>
      </c>
      <c r="C422" s="389"/>
      <c r="D422" s="389"/>
      <c r="E422" s="259" t="s">
        <v>3</v>
      </c>
      <c r="F422" s="260">
        <v>15</v>
      </c>
      <c r="G422" s="248">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48">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48">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48">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48">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48">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49">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50">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51">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52">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52">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52">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52">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52">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52">
        <f t="shared" ref="U422" si="1622">(P422)/12*0.8</f>
        <v>0</v>
      </c>
      <c r="V422" s="252">
        <f t="shared" ref="V422" si="1623">(P422+R422)/12*0.8</f>
        <v>0</v>
      </c>
      <c r="W422" s="253" t="str">
        <f>"Fascia Da "&amp;F422&amp;" a "&amp;F423&amp;" Decorrenza "&amp;DAY(C416)&amp;"/"&amp;MONTH(C416)&amp;"/"&amp;YEAR(C416)</f>
        <v>Fascia Da 15 a 20 Decorrenza 1/11/1996</v>
      </c>
    </row>
    <row r="423" spans="1:23" ht="9" customHeight="1" x14ac:dyDescent="0.2">
      <c r="B423" s="245">
        <f t="shared" si="1585"/>
        <v>35377</v>
      </c>
      <c r="C423" s="389"/>
      <c r="D423" s="389"/>
      <c r="E423" s="254" t="s">
        <v>4</v>
      </c>
      <c r="F423" s="255">
        <v>20</v>
      </c>
      <c r="G423" s="267">
        <f t="shared" ref="G423" si="1624">G422*1936.27</f>
        <v>0</v>
      </c>
      <c r="H423" s="267">
        <f t="shared" ref="H423" si="1625">H422*1936.27</f>
        <v>0</v>
      </c>
      <c r="I423" s="267">
        <f t="shared" ref="I423" si="1626">I422*1936.27</f>
        <v>0</v>
      </c>
      <c r="J423" s="267">
        <f t="shared" ref="J423" si="1627">J422*1936.27</f>
        <v>0</v>
      </c>
      <c r="K423" s="267">
        <f t="shared" ref="K423" si="1628">K422*1936.27</f>
        <v>0</v>
      </c>
      <c r="L423" s="266">
        <f t="shared" ref="L423" si="1629">L422*1936.27</f>
        <v>0</v>
      </c>
      <c r="M423" s="267">
        <f t="shared" ref="M423" si="1630">M422*1936.27</f>
        <v>0</v>
      </c>
      <c r="N423" s="182">
        <f t="shared" ref="N423" si="1631">N422*1936.27</f>
        <v>0</v>
      </c>
      <c r="O423" s="183">
        <f t="shared" ref="O423" si="1632">O422*1936.27</f>
        <v>0</v>
      </c>
      <c r="P423" s="184">
        <f t="shared" ref="P423" si="1633">P422*1936.27</f>
        <v>0</v>
      </c>
      <c r="Q423" s="184">
        <f t="shared" ref="Q423" si="1634">Q422*1936.27</f>
        <v>0</v>
      </c>
      <c r="R423" s="184">
        <f t="shared" ref="R423" si="1635">R422*1936.27</f>
        <v>0</v>
      </c>
      <c r="S423" s="184">
        <f t="shared" ref="S423" si="1636">S422*1936.27</f>
        <v>0</v>
      </c>
      <c r="T423" s="184">
        <f t="shared" ref="T423" si="1637">T422*1936.27</f>
        <v>0</v>
      </c>
      <c r="U423" s="184">
        <f t="shared" ref="U423" si="1638">U422*1936.27</f>
        <v>0</v>
      </c>
      <c r="V423" s="184">
        <f t="shared" ref="V423" si="1639">V422*1936.27</f>
        <v>0</v>
      </c>
    </row>
    <row r="424" spans="1:23" ht="12.75" customHeight="1" x14ac:dyDescent="0.2">
      <c r="A424" s="104">
        <f>IF(Foglio2!$J$7=1,TRUNC(Base!V424,0),TRUNC(Base!U424,0))</f>
        <v>0</v>
      </c>
      <c r="B424" s="245">
        <f t="shared" si="1585"/>
        <v>35378</v>
      </c>
      <c r="C424" s="389"/>
      <c r="D424" s="389"/>
      <c r="E424" s="259" t="s">
        <v>3</v>
      </c>
      <c r="F424" s="260">
        <v>21</v>
      </c>
      <c r="G424" s="248">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48">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48">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48">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48">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48">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49">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50">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51">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52">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52">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52">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52">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52">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52">
        <f t="shared" ref="U424" si="1640">(P424)/12*0.8</f>
        <v>0</v>
      </c>
      <c r="V424" s="252">
        <f t="shared" ref="V424" si="1641">(P424+R424)/12*0.8</f>
        <v>0</v>
      </c>
      <c r="W424" s="253" t="str">
        <f>"Fascia Da "&amp;F424&amp;" a "&amp;F425&amp;" Decorrenza "&amp;DAY(C416)&amp;"/"&amp;MONTH(C416)&amp;"/"&amp;YEAR(C416)</f>
        <v>Fascia Da 21 a 27 Decorrenza 1/11/1996</v>
      </c>
    </row>
    <row r="425" spans="1:23" ht="9" customHeight="1" x14ac:dyDescent="0.2">
      <c r="B425" s="245">
        <f t="shared" si="1585"/>
        <v>35379</v>
      </c>
      <c r="C425" s="389"/>
      <c r="D425" s="389"/>
      <c r="E425" s="254" t="s">
        <v>4</v>
      </c>
      <c r="F425" s="255">
        <v>27</v>
      </c>
      <c r="G425" s="267">
        <f t="shared" ref="G425" si="1642">G424*1936.27</f>
        <v>0</v>
      </c>
      <c r="H425" s="267">
        <f t="shared" ref="H425" si="1643">H424*1936.27</f>
        <v>0</v>
      </c>
      <c r="I425" s="267">
        <f t="shared" ref="I425" si="1644">I424*1936.27</f>
        <v>0</v>
      </c>
      <c r="J425" s="267">
        <f t="shared" ref="J425" si="1645">J424*1936.27</f>
        <v>0</v>
      </c>
      <c r="K425" s="267">
        <f t="shared" ref="K425" si="1646">K424*1936.27</f>
        <v>0</v>
      </c>
      <c r="L425" s="266">
        <f t="shared" ref="L425" si="1647">L424*1936.27</f>
        <v>0</v>
      </c>
      <c r="M425" s="267">
        <f t="shared" ref="M425" si="1648">M424*1936.27</f>
        <v>0</v>
      </c>
      <c r="N425" s="182">
        <f t="shared" ref="N425" si="1649">N424*1936.27</f>
        <v>0</v>
      </c>
      <c r="O425" s="183">
        <f t="shared" ref="O425" si="1650">O424*1936.27</f>
        <v>0</v>
      </c>
      <c r="P425" s="184">
        <f t="shared" ref="P425" si="1651">P424*1936.27</f>
        <v>0</v>
      </c>
      <c r="Q425" s="184">
        <f t="shared" ref="Q425" si="1652">Q424*1936.27</f>
        <v>0</v>
      </c>
      <c r="R425" s="184">
        <f t="shared" ref="R425" si="1653">R424*1936.27</f>
        <v>0</v>
      </c>
      <c r="S425" s="184">
        <f t="shared" ref="S425" si="1654">S424*1936.27</f>
        <v>0</v>
      </c>
      <c r="T425" s="184">
        <f t="shared" ref="T425" si="1655">T424*1936.27</f>
        <v>0</v>
      </c>
      <c r="U425" s="184">
        <f t="shared" ref="U425" si="1656">U424*1936.27</f>
        <v>0</v>
      </c>
      <c r="V425" s="184">
        <f t="shared" ref="V425" si="1657">V424*1936.27</f>
        <v>0</v>
      </c>
    </row>
    <row r="426" spans="1:23" ht="12.75" customHeight="1" x14ac:dyDescent="0.2">
      <c r="A426" s="104">
        <f>IF(Foglio2!$J$7=1,TRUNC(Base!V426,0),TRUNC(Base!U426,0))</f>
        <v>0</v>
      </c>
      <c r="B426" s="245">
        <f t="shared" si="1585"/>
        <v>35380</v>
      </c>
      <c r="C426" s="389"/>
      <c r="D426" s="389"/>
      <c r="E426" s="259" t="s">
        <v>3</v>
      </c>
      <c r="F426" s="260">
        <v>28</v>
      </c>
      <c r="G426" s="248">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48">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48">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48">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48">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48">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49">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50">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51">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52">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52">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52">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52">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52">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52">
        <f t="shared" ref="U426" si="1658">(P426)/12*0.8</f>
        <v>0</v>
      </c>
      <c r="V426" s="252">
        <f t="shared" ref="V426" si="1659">(P426+R426)/12*0.8</f>
        <v>0</v>
      </c>
      <c r="W426" s="253" t="str">
        <f>"Fascia Da "&amp;F426&amp;" a "&amp;F427&amp;" Decorrenza "&amp;DAY(C416)&amp;"/"&amp;MONTH(C416)&amp;"/"&amp;YEAR(C416)</f>
        <v>Fascia Da 28 a 34 Decorrenza 1/11/1996</v>
      </c>
    </row>
    <row r="427" spans="1:23" ht="9" customHeight="1" x14ac:dyDescent="0.2">
      <c r="B427" s="245">
        <f t="shared" si="1585"/>
        <v>35381</v>
      </c>
      <c r="C427" s="389"/>
      <c r="D427" s="389"/>
      <c r="E427" s="254" t="s">
        <v>4</v>
      </c>
      <c r="F427" s="255">
        <v>34</v>
      </c>
      <c r="G427" s="267">
        <f t="shared" ref="G427" si="1660">G426*1936.27</f>
        <v>0</v>
      </c>
      <c r="H427" s="267">
        <f t="shared" ref="H427" si="1661">H426*1936.27</f>
        <v>0</v>
      </c>
      <c r="I427" s="267">
        <f t="shared" ref="I427" si="1662">I426*1936.27</f>
        <v>0</v>
      </c>
      <c r="J427" s="267">
        <f t="shared" ref="J427" si="1663">J426*1936.27</f>
        <v>0</v>
      </c>
      <c r="K427" s="267">
        <f t="shared" ref="K427" si="1664">K426*1936.27</f>
        <v>0</v>
      </c>
      <c r="L427" s="266">
        <f t="shared" ref="L427" si="1665">L426*1936.27</f>
        <v>0</v>
      </c>
      <c r="M427" s="267">
        <f t="shared" ref="M427" si="1666">M426*1936.27</f>
        <v>0</v>
      </c>
      <c r="N427" s="182">
        <f t="shared" ref="N427" si="1667">N426*1936.27</f>
        <v>0</v>
      </c>
      <c r="O427" s="183">
        <f t="shared" ref="O427" si="1668">O426*1936.27</f>
        <v>0</v>
      </c>
      <c r="P427" s="184">
        <f t="shared" ref="P427" si="1669">P426*1936.27</f>
        <v>0</v>
      </c>
      <c r="Q427" s="184">
        <f t="shared" ref="Q427" si="1670">Q426*1936.27</f>
        <v>0</v>
      </c>
      <c r="R427" s="184">
        <f t="shared" ref="R427" si="1671">R426*1936.27</f>
        <v>0</v>
      </c>
      <c r="S427" s="184">
        <f t="shared" ref="S427" si="1672">S426*1936.27</f>
        <v>0</v>
      </c>
      <c r="T427" s="184">
        <f t="shared" ref="T427" si="1673">T426*1936.27</f>
        <v>0</v>
      </c>
      <c r="U427" s="184">
        <f t="shared" ref="U427" si="1674">U426*1936.27</f>
        <v>0</v>
      </c>
      <c r="V427" s="184">
        <f t="shared" ref="V427" si="1675">V426*1936.27</f>
        <v>0</v>
      </c>
    </row>
    <row r="428" spans="1:23" ht="12.75" customHeight="1" x14ac:dyDescent="0.2">
      <c r="A428" s="104">
        <f>IF(Foglio2!$J$7=1,TRUNC(Base!V428,0),TRUNC(Base!U428,0))</f>
        <v>0</v>
      </c>
      <c r="B428" s="245">
        <f t="shared" si="1585"/>
        <v>35382</v>
      </c>
      <c r="C428" s="389"/>
      <c r="D428" s="389"/>
      <c r="E428" s="259" t="s">
        <v>3</v>
      </c>
      <c r="F428" s="260">
        <v>35</v>
      </c>
      <c r="G428" s="248">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48">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48">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48">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48">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48">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49">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50">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51">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52">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52">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52">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52">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52">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52">
        <f t="shared" ref="U428" si="1676">(P428)/12*0.8</f>
        <v>0</v>
      </c>
      <c r="V428" s="252">
        <f t="shared" ref="V428" si="1677">(P428+R428)/12*0.8</f>
        <v>0</v>
      </c>
      <c r="W428" s="253" t="str">
        <f>"Fascia Da "&amp;F428&amp;" a "&amp;F429&amp;" Decorrenza "&amp;DAY(C416)&amp;"/"&amp;MONTH(C416)&amp;"/"&amp;YEAR(C416)</f>
        <v>Fascia Da 35 a  Decorrenza 1/11/1996</v>
      </c>
    </row>
    <row r="429" spans="1:23" ht="9" customHeight="1" x14ac:dyDescent="0.2">
      <c r="B429" s="245">
        <f t="shared" si="1585"/>
        <v>35383</v>
      </c>
      <c r="C429" s="454"/>
      <c r="D429" s="454"/>
      <c r="E429" s="264" t="s">
        <v>4</v>
      </c>
      <c r="F429" s="265"/>
      <c r="G429" s="267">
        <f t="shared" ref="G429" si="1678">G428*1936.27</f>
        <v>0</v>
      </c>
      <c r="H429" s="267">
        <f t="shared" ref="H429" si="1679">H428*1936.27</f>
        <v>0</v>
      </c>
      <c r="I429" s="267">
        <f t="shared" ref="I429" si="1680">I428*1936.27</f>
        <v>0</v>
      </c>
      <c r="J429" s="267">
        <f t="shared" ref="J429" si="1681">J428*1936.27</f>
        <v>0</v>
      </c>
      <c r="K429" s="267">
        <f t="shared" ref="K429" si="1682">K428*1936.27</f>
        <v>0</v>
      </c>
      <c r="L429" s="266">
        <f t="shared" ref="L429" si="1683">L428*1936.27</f>
        <v>0</v>
      </c>
      <c r="M429" s="267">
        <f t="shared" ref="M429" si="1684">M428*1936.27</f>
        <v>0</v>
      </c>
      <c r="N429" s="182">
        <f t="shared" ref="N429" si="1685">N428*1936.27</f>
        <v>0</v>
      </c>
      <c r="O429" s="183">
        <f t="shared" ref="O429" si="1686">O428*1936.27</f>
        <v>0</v>
      </c>
      <c r="P429" s="184">
        <f t="shared" ref="P429" si="1687">P428*1936.27</f>
        <v>0</v>
      </c>
      <c r="Q429" s="184">
        <f t="shared" ref="Q429" si="1688">Q428*1936.27</f>
        <v>0</v>
      </c>
      <c r="R429" s="184">
        <f t="shared" ref="R429" si="1689">R428*1936.27</f>
        <v>0</v>
      </c>
      <c r="S429" s="184">
        <f t="shared" ref="S429" si="1690">S428*1936.27</f>
        <v>0</v>
      </c>
      <c r="T429" s="184">
        <f t="shared" ref="T429" si="1691">T428*1936.27</f>
        <v>0</v>
      </c>
      <c r="U429" s="184">
        <f t="shared" ref="U429" si="1692">U428*1936.27</f>
        <v>0</v>
      </c>
      <c r="V429" s="184">
        <f t="shared" ref="V429" si="1693">V428*1936.27</f>
        <v>0</v>
      </c>
    </row>
    <row r="430" spans="1:23" ht="12.75" customHeight="1" x14ac:dyDescent="0.2">
      <c r="A430" s="104">
        <f>IF(Foglio2!$J$7=1,TRUNC(Base!V430,0),TRUNC(Base!U430,0))</f>
        <v>0</v>
      </c>
      <c r="B430" s="245">
        <f>C432</f>
        <v>35612</v>
      </c>
      <c r="C430" s="452">
        <v>35612</v>
      </c>
      <c r="D430" s="452">
        <v>36099</v>
      </c>
      <c r="E430" s="246" t="s">
        <v>3</v>
      </c>
      <c r="F430" s="247">
        <v>0</v>
      </c>
      <c r="G430" s="248">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48">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48">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48">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48">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48">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49">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50">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51">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52">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52">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52">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52">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52">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52">
        <f t="shared" ref="U430" si="1694">(P430)/12*0.8</f>
        <v>0</v>
      </c>
      <c r="V430" s="252">
        <f t="shared" ref="V430" si="1695">(P430+R430)/12*0.8</f>
        <v>0</v>
      </c>
      <c r="W430" s="253" t="str">
        <f>"Fascia Da "&amp;F430&amp;" a "&amp;F431&amp;" Decorrenza "&amp;DAY(C430)&amp;"/"&amp;MONTH(C430)&amp;"/"&amp;YEAR(C430)</f>
        <v>Fascia Da 0 a 2 Decorrenza 1/7/1997</v>
      </c>
    </row>
    <row r="431" spans="1:23" ht="9" customHeight="1" x14ac:dyDescent="0.2">
      <c r="B431" s="245">
        <f>B430+1</f>
        <v>35613</v>
      </c>
      <c r="C431" s="453"/>
      <c r="D431" s="453"/>
      <c r="E431" s="254" t="s">
        <v>4</v>
      </c>
      <c r="F431" s="255">
        <v>2</v>
      </c>
      <c r="G431" s="267">
        <f t="shared" ref="G431" si="1696">G430*1936.27</f>
        <v>0</v>
      </c>
      <c r="H431" s="267">
        <f t="shared" ref="H431" si="1697">H430*1936.27</f>
        <v>0</v>
      </c>
      <c r="I431" s="267">
        <f t="shared" ref="I431" si="1698">I430*1936.27</f>
        <v>0</v>
      </c>
      <c r="J431" s="267">
        <f t="shared" ref="J431" si="1699">J430*1936.27</f>
        <v>0</v>
      </c>
      <c r="K431" s="267">
        <f t="shared" ref="K431" si="1700">K430*1936.27</f>
        <v>0</v>
      </c>
      <c r="L431" s="266">
        <f t="shared" ref="L431" si="1701">L430*1936.27</f>
        <v>0</v>
      </c>
      <c r="M431" s="267">
        <f t="shared" ref="M431" si="1702">M430*1936.27</f>
        <v>0</v>
      </c>
      <c r="N431" s="182">
        <f t="shared" ref="N431" si="1703">N430*1936.27</f>
        <v>0</v>
      </c>
      <c r="O431" s="183">
        <f t="shared" ref="O431" si="1704">O430*1936.27</f>
        <v>0</v>
      </c>
      <c r="P431" s="184">
        <f t="shared" ref="P431" si="1705">P430*1936.27</f>
        <v>0</v>
      </c>
      <c r="Q431" s="184">
        <f t="shared" ref="Q431" si="1706">Q430*1936.27</f>
        <v>0</v>
      </c>
      <c r="R431" s="184">
        <f t="shared" ref="R431" si="1707">R430*1936.27</f>
        <v>0</v>
      </c>
      <c r="S431" s="184">
        <f t="shared" ref="S431" si="1708">S430*1936.27</f>
        <v>0</v>
      </c>
      <c r="T431" s="184">
        <f t="shared" ref="T431" si="1709">T430*1936.27</f>
        <v>0</v>
      </c>
      <c r="U431" s="184">
        <f t="shared" ref="U431" si="1710">U430*1936.27</f>
        <v>0</v>
      </c>
      <c r="V431" s="184">
        <f t="shared" ref="V431" si="1711">V430*1936.27</f>
        <v>0</v>
      </c>
    </row>
    <row r="432" spans="1:23" ht="12.75" customHeight="1" x14ac:dyDescent="0.2">
      <c r="A432" s="104">
        <f>IF(Foglio2!$J$7=1,TRUNC(Base!V432,0),TRUNC(Base!U432,0))</f>
        <v>0</v>
      </c>
      <c r="B432" s="245">
        <f t="shared" ref="B432:B443" si="1712">B431+1</f>
        <v>35614</v>
      </c>
      <c r="C432" s="389">
        <v>35612</v>
      </c>
      <c r="D432" s="389">
        <v>36099</v>
      </c>
      <c r="E432" s="259" t="s">
        <v>3</v>
      </c>
      <c r="F432" s="260">
        <v>3</v>
      </c>
      <c r="G432" s="248">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48">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48">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48">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48">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48">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49">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50">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51">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52">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52">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52">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52">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52">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52">
        <f t="shared" ref="U432" si="1713">(P432)/12*0.8</f>
        <v>0</v>
      </c>
      <c r="V432" s="252">
        <f t="shared" ref="V432" si="1714">(P432+R432)/12*0.8</f>
        <v>0</v>
      </c>
      <c r="W432" s="253" t="str">
        <f>"Fascia Da "&amp;F432&amp;" a "&amp;F433&amp;" Decorrenza "&amp;DAY(C430)&amp;"/"&amp;MONTH(C430)&amp;"/"&amp;YEAR(C430)</f>
        <v>Fascia Da 3 a 8 Decorrenza 1/7/1997</v>
      </c>
    </row>
    <row r="433" spans="1:23" ht="9" customHeight="1" x14ac:dyDescent="0.2">
      <c r="B433" s="245">
        <f t="shared" si="1712"/>
        <v>35615</v>
      </c>
      <c r="C433" s="389"/>
      <c r="D433" s="389"/>
      <c r="E433" s="254" t="s">
        <v>4</v>
      </c>
      <c r="F433" s="255">
        <v>8</v>
      </c>
      <c r="G433" s="267">
        <f t="shared" ref="G433" si="1715">G432*1936.27</f>
        <v>0</v>
      </c>
      <c r="H433" s="267">
        <f t="shared" ref="H433" si="1716">H432*1936.27</f>
        <v>0</v>
      </c>
      <c r="I433" s="267">
        <f t="shared" ref="I433" si="1717">I432*1936.27</f>
        <v>0</v>
      </c>
      <c r="J433" s="267">
        <f t="shared" ref="J433" si="1718">J432*1936.27</f>
        <v>0</v>
      </c>
      <c r="K433" s="267">
        <f t="shared" ref="K433" si="1719">K432*1936.27</f>
        <v>0</v>
      </c>
      <c r="L433" s="266">
        <f t="shared" ref="L433" si="1720">L432*1936.27</f>
        <v>0</v>
      </c>
      <c r="M433" s="267">
        <f t="shared" ref="M433" si="1721">M432*1936.27</f>
        <v>0</v>
      </c>
      <c r="N433" s="182">
        <f t="shared" ref="N433" si="1722">N432*1936.27</f>
        <v>0</v>
      </c>
      <c r="O433" s="183">
        <f t="shared" ref="O433" si="1723">O432*1936.27</f>
        <v>0</v>
      </c>
      <c r="P433" s="184">
        <f t="shared" ref="P433" si="1724">P432*1936.27</f>
        <v>0</v>
      </c>
      <c r="Q433" s="184">
        <f t="shared" ref="Q433" si="1725">Q432*1936.27</f>
        <v>0</v>
      </c>
      <c r="R433" s="184">
        <f t="shared" ref="R433" si="1726">R432*1936.27</f>
        <v>0</v>
      </c>
      <c r="S433" s="184">
        <f t="shared" ref="S433" si="1727">S432*1936.27</f>
        <v>0</v>
      </c>
      <c r="T433" s="184">
        <f t="shared" ref="T433" si="1728">T432*1936.27</f>
        <v>0</v>
      </c>
      <c r="U433" s="184">
        <f t="shared" ref="U433" si="1729">U432*1936.27</f>
        <v>0</v>
      </c>
      <c r="V433" s="184">
        <f t="shared" ref="V433" si="1730">V432*1936.27</f>
        <v>0</v>
      </c>
    </row>
    <row r="434" spans="1:23" ht="12.75" customHeight="1" x14ac:dyDescent="0.2">
      <c r="A434" s="104">
        <f>IF(Foglio2!$J$7=1,TRUNC(Base!V434,0),TRUNC(Base!U434,0))</f>
        <v>0</v>
      </c>
      <c r="B434" s="245">
        <f t="shared" si="1712"/>
        <v>35616</v>
      </c>
      <c r="C434" s="389"/>
      <c r="D434" s="389"/>
      <c r="E434" s="259" t="s">
        <v>3</v>
      </c>
      <c r="F434" s="260">
        <v>9</v>
      </c>
      <c r="G434" s="248">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48">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48">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48">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48">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48">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49">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50">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51">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52">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52">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52">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52">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52">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52">
        <f t="shared" ref="U434" si="1731">(P434)/12*0.8</f>
        <v>0</v>
      </c>
      <c r="V434" s="252">
        <f t="shared" ref="V434" si="1732">(P434+R434)/12*0.8</f>
        <v>0</v>
      </c>
      <c r="W434" s="253" t="str">
        <f>"Fascia Da "&amp;F434&amp;" a "&amp;F435&amp;" Decorrenza "&amp;DAY(C430)&amp;"/"&amp;MONTH(C430)&amp;"/"&amp;YEAR(C430)</f>
        <v>Fascia Da 9 a 14 Decorrenza 1/7/1997</v>
      </c>
    </row>
    <row r="435" spans="1:23" ht="9" customHeight="1" x14ac:dyDescent="0.2">
      <c r="B435" s="245">
        <f t="shared" si="1712"/>
        <v>35617</v>
      </c>
      <c r="C435" s="389"/>
      <c r="D435" s="389"/>
      <c r="E435" s="254" t="s">
        <v>4</v>
      </c>
      <c r="F435" s="255">
        <v>14</v>
      </c>
      <c r="G435" s="267">
        <f t="shared" ref="G435" si="1733">G434*1936.27</f>
        <v>0</v>
      </c>
      <c r="H435" s="267">
        <f t="shared" ref="H435" si="1734">H434*1936.27</f>
        <v>0</v>
      </c>
      <c r="I435" s="267">
        <f t="shared" ref="I435" si="1735">I434*1936.27</f>
        <v>0</v>
      </c>
      <c r="J435" s="267">
        <f t="shared" ref="J435" si="1736">J434*1936.27</f>
        <v>0</v>
      </c>
      <c r="K435" s="267">
        <f t="shared" ref="K435" si="1737">K434*1936.27</f>
        <v>0</v>
      </c>
      <c r="L435" s="266">
        <f t="shared" ref="L435" si="1738">L434*1936.27</f>
        <v>0</v>
      </c>
      <c r="M435" s="267">
        <f t="shared" ref="M435" si="1739">M434*1936.27</f>
        <v>0</v>
      </c>
      <c r="N435" s="182">
        <f t="shared" ref="N435" si="1740">N434*1936.27</f>
        <v>0</v>
      </c>
      <c r="O435" s="183">
        <f t="shared" ref="O435" si="1741">O434*1936.27</f>
        <v>0</v>
      </c>
      <c r="P435" s="184">
        <f t="shared" ref="P435" si="1742">P434*1936.27</f>
        <v>0</v>
      </c>
      <c r="Q435" s="184">
        <f t="shared" ref="Q435" si="1743">Q434*1936.27</f>
        <v>0</v>
      </c>
      <c r="R435" s="184">
        <f t="shared" ref="R435" si="1744">R434*1936.27</f>
        <v>0</v>
      </c>
      <c r="S435" s="184">
        <f t="shared" ref="S435" si="1745">S434*1936.27</f>
        <v>0</v>
      </c>
      <c r="T435" s="184">
        <f t="shared" ref="T435" si="1746">T434*1936.27</f>
        <v>0</v>
      </c>
      <c r="U435" s="184">
        <f t="shared" ref="U435" si="1747">U434*1936.27</f>
        <v>0</v>
      </c>
      <c r="V435" s="184">
        <f t="shared" ref="V435" si="1748">V434*1936.27</f>
        <v>0</v>
      </c>
    </row>
    <row r="436" spans="1:23" ht="12.75" customHeight="1" x14ac:dyDescent="0.2">
      <c r="A436" s="104">
        <f>IF(Foglio2!$J$7=1,TRUNC(Base!V436,0),TRUNC(Base!U436,0))</f>
        <v>0</v>
      </c>
      <c r="B436" s="245">
        <f t="shared" si="1712"/>
        <v>35618</v>
      </c>
      <c r="C436" s="389"/>
      <c r="D436" s="389"/>
      <c r="E436" s="259" t="s">
        <v>3</v>
      </c>
      <c r="F436" s="260">
        <v>15</v>
      </c>
      <c r="G436" s="248">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48">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48">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48">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48">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48">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49">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50">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51">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52">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52">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52">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52">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52">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52">
        <f t="shared" ref="U436" si="1749">(P436)/12*0.8</f>
        <v>0</v>
      </c>
      <c r="V436" s="252">
        <f t="shared" ref="V436" si="1750">(P436+R436)/12*0.8</f>
        <v>0</v>
      </c>
      <c r="W436" s="253" t="str">
        <f>"Fascia Da "&amp;F436&amp;" a "&amp;F437&amp;" Decorrenza "&amp;DAY(C430)&amp;"/"&amp;MONTH(C430)&amp;"/"&amp;YEAR(C430)</f>
        <v>Fascia Da 15 a 20 Decorrenza 1/7/1997</v>
      </c>
    </row>
    <row r="437" spans="1:23" ht="9" customHeight="1" x14ac:dyDescent="0.2">
      <c r="B437" s="245">
        <f t="shared" si="1712"/>
        <v>35619</v>
      </c>
      <c r="C437" s="389"/>
      <c r="D437" s="389"/>
      <c r="E437" s="254" t="s">
        <v>4</v>
      </c>
      <c r="F437" s="255">
        <v>20</v>
      </c>
      <c r="G437" s="267">
        <f t="shared" ref="G437" si="1751">G436*1936.27</f>
        <v>0</v>
      </c>
      <c r="H437" s="267">
        <f t="shared" ref="H437" si="1752">H436*1936.27</f>
        <v>0</v>
      </c>
      <c r="I437" s="267">
        <f t="shared" ref="I437" si="1753">I436*1936.27</f>
        <v>0</v>
      </c>
      <c r="J437" s="267">
        <f t="shared" ref="J437" si="1754">J436*1936.27</f>
        <v>0</v>
      </c>
      <c r="K437" s="267">
        <f t="shared" ref="K437" si="1755">K436*1936.27</f>
        <v>0</v>
      </c>
      <c r="L437" s="266">
        <f t="shared" ref="L437" si="1756">L436*1936.27</f>
        <v>0</v>
      </c>
      <c r="M437" s="267">
        <f t="shared" ref="M437" si="1757">M436*1936.27</f>
        <v>0</v>
      </c>
      <c r="N437" s="182">
        <f t="shared" ref="N437" si="1758">N436*1936.27</f>
        <v>0</v>
      </c>
      <c r="O437" s="183">
        <f t="shared" ref="O437" si="1759">O436*1936.27</f>
        <v>0</v>
      </c>
      <c r="P437" s="184">
        <f t="shared" ref="P437" si="1760">P436*1936.27</f>
        <v>0</v>
      </c>
      <c r="Q437" s="184">
        <f t="shared" ref="Q437" si="1761">Q436*1936.27</f>
        <v>0</v>
      </c>
      <c r="R437" s="184">
        <f t="shared" ref="R437" si="1762">R436*1936.27</f>
        <v>0</v>
      </c>
      <c r="S437" s="184">
        <f t="shared" ref="S437" si="1763">S436*1936.27</f>
        <v>0</v>
      </c>
      <c r="T437" s="184">
        <f t="shared" ref="T437" si="1764">T436*1936.27</f>
        <v>0</v>
      </c>
      <c r="U437" s="184">
        <f t="shared" ref="U437" si="1765">U436*1936.27</f>
        <v>0</v>
      </c>
      <c r="V437" s="184">
        <f t="shared" ref="V437" si="1766">V436*1936.27</f>
        <v>0</v>
      </c>
    </row>
    <row r="438" spans="1:23" ht="12.75" customHeight="1" x14ac:dyDescent="0.2">
      <c r="A438" s="104">
        <f>IF(Foglio2!$J$7=1,TRUNC(Base!V438,0),TRUNC(Base!U438,0))</f>
        <v>0</v>
      </c>
      <c r="B438" s="245">
        <f t="shared" si="1712"/>
        <v>35620</v>
      </c>
      <c r="C438" s="389"/>
      <c r="D438" s="389"/>
      <c r="E438" s="259" t="s">
        <v>3</v>
      </c>
      <c r="F438" s="260">
        <v>21</v>
      </c>
      <c r="G438" s="248">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48">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48">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48">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48">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48">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49">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50">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51">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52">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52">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52">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52">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52">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52">
        <f t="shared" ref="U438" si="1767">(P438)/12*0.8</f>
        <v>0</v>
      </c>
      <c r="V438" s="252">
        <f t="shared" ref="V438" si="1768">(P438+R438)/12*0.8</f>
        <v>0</v>
      </c>
      <c r="W438" s="253" t="str">
        <f>"Fascia Da "&amp;F438&amp;" a "&amp;F439&amp;" Decorrenza "&amp;DAY(C430)&amp;"/"&amp;MONTH(C430)&amp;"/"&amp;YEAR(C430)</f>
        <v>Fascia Da 21 a 27 Decorrenza 1/7/1997</v>
      </c>
    </row>
    <row r="439" spans="1:23" ht="9" customHeight="1" x14ac:dyDescent="0.2">
      <c r="B439" s="245">
        <f t="shared" si="1712"/>
        <v>35621</v>
      </c>
      <c r="C439" s="389"/>
      <c r="D439" s="389"/>
      <c r="E439" s="254" t="s">
        <v>4</v>
      </c>
      <c r="F439" s="255">
        <v>27</v>
      </c>
      <c r="G439" s="267">
        <f t="shared" ref="G439" si="1769">G438*1936.27</f>
        <v>0</v>
      </c>
      <c r="H439" s="267">
        <f t="shared" ref="H439" si="1770">H438*1936.27</f>
        <v>0</v>
      </c>
      <c r="I439" s="267">
        <f t="shared" ref="I439" si="1771">I438*1936.27</f>
        <v>0</v>
      </c>
      <c r="J439" s="267">
        <f t="shared" ref="J439" si="1772">J438*1936.27</f>
        <v>0</v>
      </c>
      <c r="K439" s="267">
        <f t="shared" ref="K439" si="1773">K438*1936.27</f>
        <v>0</v>
      </c>
      <c r="L439" s="266">
        <f t="shared" ref="L439" si="1774">L438*1936.27</f>
        <v>0</v>
      </c>
      <c r="M439" s="267">
        <f t="shared" ref="M439" si="1775">M438*1936.27</f>
        <v>0</v>
      </c>
      <c r="N439" s="182">
        <f t="shared" ref="N439" si="1776">N438*1936.27</f>
        <v>0</v>
      </c>
      <c r="O439" s="183">
        <f t="shared" ref="O439" si="1777">O438*1936.27</f>
        <v>0</v>
      </c>
      <c r="P439" s="184">
        <f t="shared" ref="P439" si="1778">P438*1936.27</f>
        <v>0</v>
      </c>
      <c r="Q439" s="184">
        <f t="shared" ref="Q439" si="1779">Q438*1936.27</f>
        <v>0</v>
      </c>
      <c r="R439" s="184">
        <f t="shared" ref="R439" si="1780">R438*1936.27</f>
        <v>0</v>
      </c>
      <c r="S439" s="184">
        <f t="shared" ref="S439" si="1781">S438*1936.27</f>
        <v>0</v>
      </c>
      <c r="T439" s="184">
        <f t="shared" ref="T439" si="1782">T438*1936.27</f>
        <v>0</v>
      </c>
      <c r="U439" s="184">
        <f t="shared" ref="U439" si="1783">U438*1936.27</f>
        <v>0</v>
      </c>
      <c r="V439" s="184">
        <f t="shared" ref="V439" si="1784">V438*1936.27</f>
        <v>0</v>
      </c>
    </row>
    <row r="440" spans="1:23" ht="12.75" customHeight="1" x14ac:dyDescent="0.2">
      <c r="A440" s="104">
        <f>IF(Foglio2!$J$7=1,TRUNC(Base!V440,0),TRUNC(Base!U440,0))</f>
        <v>0</v>
      </c>
      <c r="B440" s="245">
        <f t="shared" si="1712"/>
        <v>35622</v>
      </c>
      <c r="C440" s="389"/>
      <c r="D440" s="389"/>
      <c r="E440" s="259" t="s">
        <v>3</v>
      </c>
      <c r="F440" s="260">
        <v>28</v>
      </c>
      <c r="G440" s="248">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48">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48">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48">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48">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48">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49">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50">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51">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52">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52">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52">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52">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52">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52">
        <f t="shared" ref="U440" si="1785">(P440)/12*0.8</f>
        <v>0</v>
      </c>
      <c r="V440" s="252">
        <f t="shared" ref="V440" si="1786">(P440+R440)/12*0.8</f>
        <v>0</v>
      </c>
      <c r="W440" s="253" t="str">
        <f>"Fascia Da "&amp;F440&amp;" a "&amp;F441&amp;" Decorrenza "&amp;DAY(C430)&amp;"/"&amp;MONTH(C430)&amp;"/"&amp;YEAR(C430)</f>
        <v>Fascia Da 28 a 34 Decorrenza 1/7/1997</v>
      </c>
    </row>
    <row r="441" spans="1:23" ht="9" customHeight="1" x14ac:dyDescent="0.2">
      <c r="B441" s="245">
        <f t="shared" si="1712"/>
        <v>35623</v>
      </c>
      <c r="C441" s="389"/>
      <c r="D441" s="389"/>
      <c r="E441" s="254" t="s">
        <v>4</v>
      </c>
      <c r="F441" s="255">
        <v>34</v>
      </c>
      <c r="G441" s="267">
        <f t="shared" ref="G441" si="1787">G440*1936.27</f>
        <v>0</v>
      </c>
      <c r="H441" s="267">
        <f t="shared" ref="H441" si="1788">H440*1936.27</f>
        <v>0</v>
      </c>
      <c r="I441" s="267">
        <f t="shared" ref="I441" si="1789">I440*1936.27</f>
        <v>0</v>
      </c>
      <c r="J441" s="267">
        <f t="shared" ref="J441" si="1790">J440*1936.27</f>
        <v>0</v>
      </c>
      <c r="K441" s="267">
        <f t="shared" ref="K441" si="1791">K440*1936.27</f>
        <v>0</v>
      </c>
      <c r="L441" s="266">
        <f t="shared" ref="L441" si="1792">L440*1936.27</f>
        <v>0</v>
      </c>
      <c r="M441" s="267">
        <f t="shared" ref="M441" si="1793">M440*1936.27</f>
        <v>0</v>
      </c>
      <c r="N441" s="182">
        <f t="shared" ref="N441" si="1794">N440*1936.27</f>
        <v>0</v>
      </c>
      <c r="O441" s="183">
        <f t="shared" ref="O441" si="1795">O440*1936.27</f>
        <v>0</v>
      </c>
      <c r="P441" s="184">
        <f t="shared" ref="P441" si="1796">P440*1936.27</f>
        <v>0</v>
      </c>
      <c r="Q441" s="184">
        <f t="shared" ref="Q441" si="1797">Q440*1936.27</f>
        <v>0</v>
      </c>
      <c r="R441" s="184">
        <f t="shared" ref="R441" si="1798">R440*1936.27</f>
        <v>0</v>
      </c>
      <c r="S441" s="184">
        <f t="shared" ref="S441" si="1799">S440*1936.27</f>
        <v>0</v>
      </c>
      <c r="T441" s="184">
        <f t="shared" ref="T441" si="1800">T440*1936.27</f>
        <v>0</v>
      </c>
      <c r="U441" s="184">
        <f t="shared" ref="U441" si="1801">U440*1936.27</f>
        <v>0</v>
      </c>
      <c r="V441" s="184">
        <f t="shared" ref="V441" si="1802">V440*1936.27</f>
        <v>0</v>
      </c>
    </row>
    <row r="442" spans="1:23" ht="12.75" customHeight="1" x14ac:dyDescent="0.2">
      <c r="A442" s="104">
        <f>IF(Foglio2!$J$7=1,TRUNC(Base!V442,0),TRUNC(Base!U442,0))</f>
        <v>0</v>
      </c>
      <c r="B442" s="245">
        <f t="shared" si="1712"/>
        <v>35624</v>
      </c>
      <c r="C442" s="389"/>
      <c r="D442" s="389"/>
      <c r="E442" s="259" t="s">
        <v>3</v>
      </c>
      <c r="F442" s="260">
        <v>35</v>
      </c>
      <c r="G442" s="248">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48">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48">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48">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48">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48">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49">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50">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51">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52">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52">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52">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52">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52">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52">
        <f t="shared" ref="U442" si="1803">(P442)/12*0.8</f>
        <v>0</v>
      </c>
      <c r="V442" s="252">
        <f t="shared" ref="V442" si="1804">(P442+R442)/12*0.8</f>
        <v>0</v>
      </c>
      <c r="W442" s="253" t="str">
        <f>"Fascia Da "&amp;F442&amp;" a "&amp;F443&amp;" Decorrenza "&amp;DAY(C430)&amp;"/"&amp;MONTH(C430)&amp;"/"&amp;YEAR(C430)</f>
        <v>Fascia Da 35 a  Decorrenza 1/7/1997</v>
      </c>
    </row>
    <row r="443" spans="1:23" ht="9" customHeight="1" x14ac:dyDescent="0.2">
      <c r="B443" s="245">
        <f t="shared" si="1712"/>
        <v>35625</v>
      </c>
      <c r="C443" s="454"/>
      <c r="D443" s="454"/>
      <c r="E443" s="264" t="s">
        <v>4</v>
      </c>
      <c r="F443" s="265"/>
      <c r="G443" s="267">
        <f t="shared" ref="G443" si="1805">G442*1936.27</f>
        <v>0</v>
      </c>
      <c r="H443" s="267">
        <f t="shared" ref="H443" si="1806">H442*1936.27</f>
        <v>0</v>
      </c>
      <c r="I443" s="267">
        <f t="shared" ref="I443" si="1807">I442*1936.27</f>
        <v>0</v>
      </c>
      <c r="J443" s="267">
        <f t="shared" ref="J443" si="1808">J442*1936.27</f>
        <v>0</v>
      </c>
      <c r="K443" s="267">
        <f t="shared" ref="K443" si="1809">K442*1936.27</f>
        <v>0</v>
      </c>
      <c r="L443" s="266">
        <f t="shared" ref="L443" si="1810">L442*1936.27</f>
        <v>0</v>
      </c>
      <c r="M443" s="267">
        <f t="shared" ref="M443" si="1811">M442*1936.27</f>
        <v>0</v>
      </c>
      <c r="N443" s="182">
        <f t="shared" ref="N443" si="1812">N442*1936.27</f>
        <v>0</v>
      </c>
      <c r="O443" s="183">
        <f t="shared" ref="O443" si="1813">O442*1936.27</f>
        <v>0</v>
      </c>
      <c r="P443" s="184">
        <f t="shared" ref="P443" si="1814">P442*1936.27</f>
        <v>0</v>
      </c>
      <c r="Q443" s="184">
        <f t="shared" ref="Q443" si="1815">Q442*1936.27</f>
        <v>0</v>
      </c>
      <c r="R443" s="184">
        <f t="shared" ref="R443" si="1816">R442*1936.27</f>
        <v>0</v>
      </c>
      <c r="S443" s="184">
        <f t="shared" ref="S443" si="1817">S442*1936.27</f>
        <v>0</v>
      </c>
      <c r="T443" s="184">
        <f t="shared" ref="T443" si="1818">T442*1936.27</f>
        <v>0</v>
      </c>
      <c r="U443" s="184">
        <f t="shared" ref="U443" si="1819">U442*1936.27</f>
        <v>0</v>
      </c>
      <c r="V443" s="184">
        <f t="shared" ref="V443" si="1820">V442*1936.27</f>
        <v>0</v>
      </c>
    </row>
    <row r="444" spans="1:23" ht="12.75" customHeight="1" x14ac:dyDescent="0.2">
      <c r="A444" s="104">
        <f>IF(Foglio2!$J$7=1,TRUNC(Base!V444,0),TRUNC(Base!U444,0))</f>
        <v>0</v>
      </c>
      <c r="B444" s="245">
        <f>C446</f>
        <v>36100</v>
      </c>
      <c r="C444" s="452">
        <v>36100</v>
      </c>
      <c r="D444" s="452">
        <v>36311</v>
      </c>
      <c r="E444" s="246" t="s">
        <v>3</v>
      </c>
      <c r="F444" s="247">
        <v>0</v>
      </c>
      <c r="G444" s="248">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48">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48">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48">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48">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48">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49">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50">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51">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52">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52">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52">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52">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52">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52">
        <f t="shared" ref="U444" si="1821">(P444)/12*0.8</f>
        <v>0</v>
      </c>
      <c r="V444" s="252">
        <f t="shared" ref="V444" si="1822">(P444+R444)/12*0.8</f>
        <v>0</v>
      </c>
      <c r="W444" s="253" t="str">
        <f t="shared" ref="W444" si="1823">"Fascia Da "&amp;F444&amp;" a "&amp;F445&amp;" Decorrenza "&amp;DAY(C444)&amp;"/"&amp;MONTH(C444)&amp;"/"&amp;YEAR(C444)</f>
        <v>Fascia Da 0 a 2 Decorrenza 1/11/1998</v>
      </c>
    </row>
    <row r="445" spans="1:23" ht="9" customHeight="1" x14ac:dyDescent="0.2">
      <c r="B445" s="245">
        <f>B444+1</f>
        <v>36101</v>
      </c>
      <c r="C445" s="453"/>
      <c r="D445" s="453"/>
      <c r="E445" s="254" t="s">
        <v>4</v>
      </c>
      <c r="F445" s="255">
        <v>2</v>
      </c>
      <c r="G445" s="267">
        <f t="shared" ref="G445" si="1824">G444*1936.27</f>
        <v>0</v>
      </c>
      <c r="H445" s="267">
        <f t="shared" ref="H445" si="1825">H444*1936.27</f>
        <v>0</v>
      </c>
      <c r="I445" s="267">
        <f t="shared" ref="I445" si="1826">I444*1936.27</f>
        <v>0</v>
      </c>
      <c r="J445" s="267">
        <f t="shared" ref="J445" si="1827">J444*1936.27</f>
        <v>0</v>
      </c>
      <c r="K445" s="267">
        <f t="shared" ref="K445" si="1828">K444*1936.27</f>
        <v>0</v>
      </c>
      <c r="L445" s="266">
        <f t="shared" ref="L445" si="1829">L444*1936.27</f>
        <v>0</v>
      </c>
      <c r="M445" s="267">
        <f t="shared" ref="M445" si="1830">M444*1936.27</f>
        <v>0</v>
      </c>
      <c r="N445" s="182">
        <f t="shared" ref="N445" si="1831">N444*1936.27</f>
        <v>0</v>
      </c>
      <c r="O445" s="183">
        <f t="shared" ref="O445" si="1832">O444*1936.27</f>
        <v>0</v>
      </c>
      <c r="P445" s="184">
        <f t="shared" ref="P445" si="1833">P444*1936.27</f>
        <v>0</v>
      </c>
      <c r="Q445" s="184">
        <f t="shared" ref="Q445" si="1834">Q444*1936.27</f>
        <v>0</v>
      </c>
      <c r="R445" s="184">
        <f t="shared" ref="R445" si="1835">R444*1936.27</f>
        <v>0</v>
      </c>
      <c r="S445" s="184">
        <f t="shared" ref="S445" si="1836">S444*1936.27</f>
        <v>0</v>
      </c>
      <c r="T445" s="184">
        <f t="shared" ref="T445" si="1837">T444*1936.27</f>
        <v>0</v>
      </c>
      <c r="U445" s="184">
        <f t="shared" ref="U445" si="1838">U444*1936.27</f>
        <v>0</v>
      </c>
      <c r="V445" s="184">
        <f t="shared" ref="V445" si="1839">V444*1936.27</f>
        <v>0</v>
      </c>
    </row>
    <row r="446" spans="1:23" ht="12.75" customHeight="1" x14ac:dyDescent="0.2">
      <c r="A446" s="104">
        <f>IF(Foglio2!$J$7=1,TRUNC(Base!V446,0),TRUNC(Base!U446,0))</f>
        <v>0</v>
      </c>
      <c r="B446" s="245">
        <f t="shared" ref="B446:B457" si="1840">B445+1</f>
        <v>36102</v>
      </c>
      <c r="C446" s="389">
        <v>36100</v>
      </c>
      <c r="D446" s="389">
        <v>36311</v>
      </c>
      <c r="E446" s="259" t="s">
        <v>3</v>
      </c>
      <c r="F446" s="260">
        <v>3</v>
      </c>
      <c r="G446" s="248">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48">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48">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48">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48">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48">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49">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50">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51">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52">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52">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52">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52">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52">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52">
        <f t="shared" ref="U446" si="1841">(P446)/12*0.8</f>
        <v>0</v>
      </c>
      <c r="V446" s="252">
        <f t="shared" ref="V446" si="1842">(P446+R446)/12*0.8</f>
        <v>0</v>
      </c>
      <c r="W446" s="253" t="str">
        <f t="shared" ref="W446" si="1843">"Fascia Da "&amp;F446&amp;" a "&amp;F447&amp;" Decorrenza "&amp;DAY(C444)&amp;"/"&amp;MONTH(C444)&amp;"/"&amp;YEAR(C444)</f>
        <v>Fascia Da 3 a 8 Decorrenza 1/11/1998</v>
      </c>
    </row>
    <row r="447" spans="1:23" ht="9" customHeight="1" x14ac:dyDescent="0.2">
      <c r="B447" s="245">
        <f t="shared" si="1840"/>
        <v>36103</v>
      </c>
      <c r="C447" s="389"/>
      <c r="D447" s="389"/>
      <c r="E447" s="254" t="s">
        <v>4</v>
      </c>
      <c r="F447" s="255">
        <v>8</v>
      </c>
      <c r="G447" s="267">
        <f t="shared" ref="G447" si="1844">G446*1936.27</f>
        <v>0</v>
      </c>
      <c r="H447" s="267">
        <f t="shared" ref="H447" si="1845">H446*1936.27</f>
        <v>0</v>
      </c>
      <c r="I447" s="267">
        <f t="shared" ref="I447" si="1846">I446*1936.27</f>
        <v>0</v>
      </c>
      <c r="J447" s="267">
        <f t="shared" ref="J447" si="1847">J446*1936.27</f>
        <v>0</v>
      </c>
      <c r="K447" s="267">
        <f t="shared" ref="K447" si="1848">K446*1936.27</f>
        <v>0</v>
      </c>
      <c r="L447" s="266">
        <f t="shared" ref="L447" si="1849">L446*1936.27</f>
        <v>0</v>
      </c>
      <c r="M447" s="267">
        <f t="shared" ref="M447" si="1850">M446*1936.27</f>
        <v>0</v>
      </c>
      <c r="N447" s="182">
        <f t="shared" ref="N447" si="1851">N446*1936.27</f>
        <v>0</v>
      </c>
      <c r="O447" s="183">
        <f t="shared" ref="O447" si="1852">O446*1936.27</f>
        <v>0</v>
      </c>
      <c r="P447" s="184">
        <f t="shared" ref="P447" si="1853">P446*1936.27</f>
        <v>0</v>
      </c>
      <c r="Q447" s="184">
        <f t="shared" ref="Q447" si="1854">Q446*1936.27</f>
        <v>0</v>
      </c>
      <c r="R447" s="184">
        <f t="shared" ref="R447" si="1855">R446*1936.27</f>
        <v>0</v>
      </c>
      <c r="S447" s="184">
        <f t="shared" ref="S447" si="1856">S446*1936.27</f>
        <v>0</v>
      </c>
      <c r="T447" s="184">
        <f t="shared" ref="T447" si="1857">T446*1936.27</f>
        <v>0</v>
      </c>
      <c r="U447" s="184">
        <f t="shared" ref="U447" si="1858">U446*1936.27</f>
        <v>0</v>
      </c>
      <c r="V447" s="184">
        <f t="shared" ref="V447" si="1859">V446*1936.27</f>
        <v>0</v>
      </c>
    </row>
    <row r="448" spans="1:23" ht="12.75" customHeight="1" x14ac:dyDescent="0.2">
      <c r="A448" s="104">
        <f>IF(Foglio2!$J$7=1,TRUNC(Base!V448,0),TRUNC(Base!U448,0))</f>
        <v>0</v>
      </c>
      <c r="B448" s="245">
        <f t="shared" si="1840"/>
        <v>36104</v>
      </c>
      <c r="C448" s="389"/>
      <c r="D448" s="389"/>
      <c r="E448" s="259" t="s">
        <v>3</v>
      </c>
      <c r="F448" s="260">
        <v>9</v>
      </c>
      <c r="G448" s="248">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48">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48">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48">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48">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48">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49">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50">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51">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52">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52">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52">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52">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52">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52">
        <f t="shared" ref="U448" si="1860">(P448)/12*0.8</f>
        <v>0</v>
      </c>
      <c r="V448" s="252">
        <f t="shared" ref="V448" si="1861">(P448+R448)/12*0.8</f>
        <v>0</v>
      </c>
      <c r="W448" s="253" t="str">
        <f t="shared" ref="W448" si="1862">"Fascia Da "&amp;F448&amp;" a "&amp;F449&amp;" Decorrenza "&amp;DAY(C444)&amp;"/"&amp;MONTH(C444)&amp;"/"&amp;YEAR(C444)</f>
        <v>Fascia Da 9 a 14 Decorrenza 1/11/1998</v>
      </c>
    </row>
    <row r="449" spans="1:23" ht="9" customHeight="1" x14ac:dyDescent="0.2">
      <c r="B449" s="245">
        <f t="shared" si="1840"/>
        <v>36105</v>
      </c>
      <c r="C449" s="389"/>
      <c r="D449" s="389"/>
      <c r="E449" s="254" t="s">
        <v>4</v>
      </c>
      <c r="F449" s="255">
        <v>14</v>
      </c>
      <c r="G449" s="267">
        <f t="shared" ref="G449" si="1863">G448*1936.27</f>
        <v>0</v>
      </c>
      <c r="H449" s="267">
        <f t="shared" ref="H449" si="1864">H448*1936.27</f>
        <v>0</v>
      </c>
      <c r="I449" s="267">
        <f t="shared" ref="I449" si="1865">I448*1936.27</f>
        <v>0</v>
      </c>
      <c r="J449" s="267">
        <f t="shared" ref="J449" si="1866">J448*1936.27</f>
        <v>0</v>
      </c>
      <c r="K449" s="267">
        <f t="shared" ref="K449" si="1867">K448*1936.27</f>
        <v>0</v>
      </c>
      <c r="L449" s="266">
        <f t="shared" ref="L449" si="1868">L448*1936.27</f>
        <v>0</v>
      </c>
      <c r="M449" s="267">
        <f t="shared" ref="M449" si="1869">M448*1936.27</f>
        <v>0</v>
      </c>
      <c r="N449" s="182">
        <f t="shared" ref="N449" si="1870">N448*1936.27</f>
        <v>0</v>
      </c>
      <c r="O449" s="183">
        <f t="shared" ref="O449" si="1871">O448*1936.27</f>
        <v>0</v>
      </c>
      <c r="P449" s="184">
        <f t="shared" ref="P449" si="1872">P448*1936.27</f>
        <v>0</v>
      </c>
      <c r="Q449" s="184">
        <f t="shared" ref="Q449" si="1873">Q448*1936.27</f>
        <v>0</v>
      </c>
      <c r="R449" s="184">
        <f t="shared" ref="R449" si="1874">R448*1936.27</f>
        <v>0</v>
      </c>
      <c r="S449" s="184">
        <f t="shared" ref="S449" si="1875">S448*1936.27</f>
        <v>0</v>
      </c>
      <c r="T449" s="184">
        <f t="shared" ref="T449" si="1876">T448*1936.27</f>
        <v>0</v>
      </c>
      <c r="U449" s="184">
        <f t="shared" ref="U449" si="1877">U448*1936.27</f>
        <v>0</v>
      </c>
      <c r="V449" s="184">
        <f t="shared" ref="V449" si="1878">V448*1936.27</f>
        <v>0</v>
      </c>
    </row>
    <row r="450" spans="1:23" ht="12.75" customHeight="1" x14ac:dyDescent="0.2">
      <c r="A450" s="104">
        <f>IF(Foglio2!$J$7=1,TRUNC(Base!V450,0),TRUNC(Base!U450,0))</f>
        <v>0</v>
      </c>
      <c r="B450" s="245">
        <f t="shared" si="1840"/>
        <v>36106</v>
      </c>
      <c r="C450" s="389"/>
      <c r="D450" s="389"/>
      <c r="E450" s="259" t="s">
        <v>3</v>
      </c>
      <c r="F450" s="260">
        <v>15</v>
      </c>
      <c r="G450" s="248">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48">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48">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48">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48">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48">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49">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50">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51">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52">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52">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52">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52">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52">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52">
        <f t="shared" ref="U450" si="1879">(P450)/12*0.8</f>
        <v>0</v>
      </c>
      <c r="V450" s="252">
        <f t="shared" ref="V450" si="1880">(P450+R450)/12*0.8</f>
        <v>0</v>
      </c>
      <c r="W450" s="253" t="str">
        <f t="shared" ref="W450" si="1881">"Fascia Da "&amp;F450&amp;" a "&amp;F451&amp;" Decorrenza "&amp;DAY(C444)&amp;"/"&amp;MONTH(C444)&amp;"/"&amp;YEAR(C444)</f>
        <v>Fascia Da 15 a 20 Decorrenza 1/11/1998</v>
      </c>
    </row>
    <row r="451" spans="1:23" ht="9" customHeight="1" x14ac:dyDescent="0.2">
      <c r="B451" s="245">
        <f t="shared" si="1840"/>
        <v>36107</v>
      </c>
      <c r="C451" s="389"/>
      <c r="D451" s="389"/>
      <c r="E451" s="254" t="s">
        <v>4</v>
      </c>
      <c r="F451" s="255">
        <v>20</v>
      </c>
      <c r="G451" s="267">
        <f t="shared" ref="G451" si="1882">G450*1936.27</f>
        <v>0</v>
      </c>
      <c r="H451" s="267">
        <f t="shared" ref="H451" si="1883">H450*1936.27</f>
        <v>0</v>
      </c>
      <c r="I451" s="267">
        <f t="shared" ref="I451" si="1884">I450*1936.27</f>
        <v>0</v>
      </c>
      <c r="J451" s="267">
        <f t="shared" ref="J451" si="1885">J450*1936.27</f>
        <v>0</v>
      </c>
      <c r="K451" s="267">
        <f t="shared" ref="K451" si="1886">K450*1936.27</f>
        <v>0</v>
      </c>
      <c r="L451" s="266">
        <f t="shared" ref="L451" si="1887">L450*1936.27</f>
        <v>0</v>
      </c>
      <c r="M451" s="267">
        <f t="shared" ref="M451" si="1888">M450*1936.27</f>
        <v>0</v>
      </c>
      <c r="N451" s="182">
        <f t="shared" ref="N451" si="1889">N450*1936.27</f>
        <v>0</v>
      </c>
      <c r="O451" s="183">
        <f t="shared" ref="O451" si="1890">O450*1936.27</f>
        <v>0</v>
      </c>
      <c r="P451" s="184">
        <f t="shared" ref="P451" si="1891">P450*1936.27</f>
        <v>0</v>
      </c>
      <c r="Q451" s="184">
        <f t="shared" ref="Q451" si="1892">Q450*1936.27</f>
        <v>0</v>
      </c>
      <c r="R451" s="184">
        <f t="shared" ref="R451" si="1893">R450*1936.27</f>
        <v>0</v>
      </c>
      <c r="S451" s="184">
        <f t="shared" ref="S451" si="1894">S450*1936.27</f>
        <v>0</v>
      </c>
      <c r="T451" s="184">
        <f t="shared" ref="T451" si="1895">T450*1936.27</f>
        <v>0</v>
      </c>
      <c r="U451" s="184">
        <f t="shared" ref="U451" si="1896">U450*1936.27</f>
        <v>0</v>
      </c>
      <c r="V451" s="184">
        <f t="shared" ref="V451" si="1897">V450*1936.27</f>
        <v>0</v>
      </c>
    </row>
    <row r="452" spans="1:23" ht="12.75" customHeight="1" x14ac:dyDescent="0.2">
      <c r="A452" s="104">
        <f>IF(Foglio2!$J$7=1,TRUNC(Base!V452,0),TRUNC(Base!U452,0))</f>
        <v>0</v>
      </c>
      <c r="B452" s="245">
        <f t="shared" si="1840"/>
        <v>36108</v>
      </c>
      <c r="C452" s="389"/>
      <c r="D452" s="389"/>
      <c r="E452" s="259" t="s">
        <v>3</v>
      </c>
      <c r="F452" s="260">
        <v>21</v>
      </c>
      <c r="G452" s="248">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48">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48">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48">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48">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48">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49">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50">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51">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52">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52">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52">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52">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52">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52">
        <f t="shared" ref="U452" si="1898">(P452)/12*0.8</f>
        <v>0</v>
      </c>
      <c r="V452" s="252">
        <f t="shared" ref="V452" si="1899">(P452+R452)/12*0.8</f>
        <v>0</v>
      </c>
      <c r="W452" s="253" t="str">
        <f t="shared" ref="W452" si="1900">"Fascia Da "&amp;F452&amp;" a "&amp;F453&amp;" Decorrenza "&amp;DAY(C444)&amp;"/"&amp;MONTH(C444)&amp;"/"&amp;YEAR(C444)</f>
        <v>Fascia Da 21 a 27 Decorrenza 1/11/1998</v>
      </c>
    </row>
    <row r="453" spans="1:23" ht="9" customHeight="1" x14ac:dyDescent="0.2">
      <c r="B453" s="245">
        <f t="shared" si="1840"/>
        <v>36109</v>
      </c>
      <c r="C453" s="389"/>
      <c r="D453" s="389"/>
      <c r="E453" s="254" t="s">
        <v>4</v>
      </c>
      <c r="F453" s="255">
        <v>27</v>
      </c>
      <c r="G453" s="267">
        <f t="shared" ref="G453" si="1901">G452*1936.27</f>
        <v>0</v>
      </c>
      <c r="H453" s="267">
        <f t="shared" ref="H453" si="1902">H452*1936.27</f>
        <v>0</v>
      </c>
      <c r="I453" s="267">
        <f t="shared" ref="I453" si="1903">I452*1936.27</f>
        <v>0</v>
      </c>
      <c r="J453" s="267">
        <f t="shared" ref="J453" si="1904">J452*1936.27</f>
        <v>0</v>
      </c>
      <c r="K453" s="267">
        <f t="shared" ref="K453" si="1905">K452*1936.27</f>
        <v>0</v>
      </c>
      <c r="L453" s="266">
        <f t="shared" ref="L453" si="1906">L452*1936.27</f>
        <v>0</v>
      </c>
      <c r="M453" s="267">
        <f t="shared" ref="M453" si="1907">M452*1936.27</f>
        <v>0</v>
      </c>
      <c r="N453" s="182">
        <f t="shared" ref="N453" si="1908">N452*1936.27</f>
        <v>0</v>
      </c>
      <c r="O453" s="183">
        <f t="shared" ref="O453" si="1909">O452*1936.27</f>
        <v>0</v>
      </c>
      <c r="P453" s="184">
        <f t="shared" ref="P453" si="1910">P452*1936.27</f>
        <v>0</v>
      </c>
      <c r="Q453" s="184">
        <f t="shared" ref="Q453" si="1911">Q452*1936.27</f>
        <v>0</v>
      </c>
      <c r="R453" s="184">
        <f t="shared" ref="R453" si="1912">R452*1936.27</f>
        <v>0</v>
      </c>
      <c r="S453" s="184">
        <f t="shared" ref="S453" si="1913">S452*1936.27</f>
        <v>0</v>
      </c>
      <c r="T453" s="184">
        <f t="shared" ref="T453" si="1914">T452*1936.27</f>
        <v>0</v>
      </c>
      <c r="U453" s="184">
        <f t="shared" ref="U453" si="1915">U452*1936.27</f>
        <v>0</v>
      </c>
      <c r="V453" s="184">
        <f t="shared" ref="V453" si="1916">V452*1936.27</f>
        <v>0</v>
      </c>
    </row>
    <row r="454" spans="1:23" ht="12.75" customHeight="1" x14ac:dyDescent="0.2">
      <c r="A454" s="104">
        <f>IF(Foglio2!$J$7=1,TRUNC(Base!V454,0),TRUNC(Base!U454,0))</f>
        <v>0</v>
      </c>
      <c r="B454" s="245">
        <f t="shared" si="1840"/>
        <v>36110</v>
      </c>
      <c r="C454" s="389"/>
      <c r="D454" s="389"/>
      <c r="E454" s="259" t="s">
        <v>3</v>
      </c>
      <c r="F454" s="260">
        <v>28</v>
      </c>
      <c r="G454" s="248">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48">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48">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48">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48">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48">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49">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50">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51">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52">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52">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52">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52">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52">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52">
        <f t="shared" ref="U454" si="1917">(P454)/12*0.8</f>
        <v>0</v>
      </c>
      <c r="V454" s="252">
        <f t="shared" ref="V454" si="1918">(P454+R454)/12*0.8</f>
        <v>0</v>
      </c>
      <c r="W454" s="253" t="str">
        <f t="shared" ref="W454" si="1919">"Fascia Da "&amp;F454&amp;" a "&amp;F455&amp;" Decorrenza "&amp;DAY(C444)&amp;"/"&amp;MONTH(C444)&amp;"/"&amp;YEAR(C444)</f>
        <v>Fascia Da 28 a 34 Decorrenza 1/11/1998</v>
      </c>
    </row>
    <row r="455" spans="1:23" ht="9" customHeight="1" x14ac:dyDescent="0.2">
      <c r="B455" s="245">
        <f t="shared" si="1840"/>
        <v>36111</v>
      </c>
      <c r="C455" s="389"/>
      <c r="D455" s="389"/>
      <c r="E455" s="254" t="s">
        <v>4</v>
      </c>
      <c r="F455" s="255">
        <v>34</v>
      </c>
      <c r="G455" s="267">
        <f t="shared" ref="G455" si="1920">G454*1936.27</f>
        <v>0</v>
      </c>
      <c r="H455" s="267">
        <f t="shared" ref="H455" si="1921">H454*1936.27</f>
        <v>0</v>
      </c>
      <c r="I455" s="267">
        <f t="shared" ref="I455" si="1922">I454*1936.27</f>
        <v>0</v>
      </c>
      <c r="J455" s="267">
        <f t="shared" ref="J455" si="1923">J454*1936.27</f>
        <v>0</v>
      </c>
      <c r="K455" s="267">
        <f t="shared" ref="K455" si="1924">K454*1936.27</f>
        <v>0</v>
      </c>
      <c r="L455" s="266">
        <f t="shared" ref="L455" si="1925">L454*1936.27</f>
        <v>0</v>
      </c>
      <c r="M455" s="267">
        <f t="shared" ref="M455" si="1926">M454*1936.27</f>
        <v>0</v>
      </c>
      <c r="N455" s="182">
        <f t="shared" ref="N455" si="1927">N454*1936.27</f>
        <v>0</v>
      </c>
      <c r="O455" s="183">
        <f t="shared" ref="O455" si="1928">O454*1936.27</f>
        <v>0</v>
      </c>
      <c r="P455" s="184">
        <f t="shared" ref="P455" si="1929">P454*1936.27</f>
        <v>0</v>
      </c>
      <c r="Q455" s="184">
        <f t="shared" ref="Q455" si="1930">Q454*1936.27</f>
        <v>0</v>
      </c>
      <c r="R455" s="184">
        <f t="shared" ref="R455" si="1931">R454*1936.27</f>
        <v>0</v>
      </c>
      <c r="S455" s="184">
        <f t="shared" ref="S455" si="1932">S454*1936.27</f>
        <v>0</v>
      </c>
      <c r="T455" s="184">
        <f t="shared" ref="T455" si="1933">T454*1936.27</f>
        <v>0</v>
      </c>
      <c r="U455" s="184">
        <f t="shared" ref="U455" si="1934">U454*1936.27</f>
        <v>0</v>
      </c>
      <c r="V455" s="184">
        <f t="shared" ref="V455" si="1935">V454*1936.27</f>
        <v>0</v>
      </c>
    </row>
    <row r="456" spans="1:23" ht="12.75" customHeight="1" x14ac:dyDescent="0.2">
      <c r="A456" s="104">
        <f>IF(Foglio2!$J$7=1,TRUNC(Base!V456,0),TRUNC(Base!U456,0))</f>
        <v>0</v>
      </c>
      <c r="B456" s="245">
        <f t="shared" si="1840"/>
        <v>36112</v>
      </c>
      <c r="C456" s="389"/>
      <c r="D456" s="389"/>
      <c r="E456" s="259" t="s">
        <v>3</v>
      </c>
      <c r="F456" s="260">
        <v>35</v>
      </c>
      <c r="G456" s="248">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48">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48">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48">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48">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48">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49">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50">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51">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52">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52">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52">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52">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52">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52">
        <f t="shared" ref="U456" si="1936">(P456)/12*0.8</f>
        <v>0</v>
      </c>
      <c r="V456" s="252">
        <f t="shared" ref="V456" si="1937">(P456+R456)/12*0.8</f>
        <v>0</v>
      </c>
      <c r="W456" s="253" t="str">
        <f t="shared" ref="W456" si="1938">"Fascia Da "&amp;F456&amp;" a "&amp;F457&amp;" Decorrenza "&amp;DAY(C444)&amp;"/"&amp;MONTH(C444)&amp;"/"&amp;YEAR(C444)</f>
        <v>Fascia Da 35 a  Decorrenza 1/11/1998</v>
      </c>
    </row>
    <row r="457" spans="1:23" ht="9" customHeight="1" x14ac:dyDescent="0.2">
      <c r="B457" s="245">
        <f t="shared" si="1840"/>
        <v>36113</v>
      </c>
      <c r="C457" s="454"/>
      <c r="D457" s="454"/>
      <c r="E457" s="264" t="s">
        <v>4</v>
      </c>
      <c r="F457" s="265"/>
      <c r="G457" s="267">
        <f t="shared" ref="G457" si="1939">G456*1936.27</f>
        <v>0</v>
      </c>
      <c r="H457" s="267">
        <f t="shared" ref="H457" si="1940">H456*1936.27</f>
        <v>0</v>
      </c>
      <c r="I457" s="267">
        <f t="shared" ref="I457" si="1941">I456*1936.27</f>
        <v>0</v>
      </c>
      <c r="J457" s="267">
        <f t="shared" ref="J457" si="1942">J456*1936.27</f>
        <v>0</v>
      </c>
      <c r="K457" s="267">
        <f t="shared" ref="K457" si="1943">K456*1936.27</f>
        <v>0</v>
      </c>
      <c r="L457" s="266">
        <f t="shared" ref="L457" si="1944">L456*1936.27</f>
        <v>0</v>
      </c>
      <c r="M457" s="267">
        <f t="shared" ref="M457" si="1945">M456*1936.27</f>
        <v>0</v>
      </c>
      <c r="N457" s="182">
        <f t="shared" ref="N457" si="1946">N456*1936.27</f>
        <v>0</v>
      </c>
      <c r="O457" s="183">
        <f t="shared" ref="O457" si="1947">O456*1936.27</f>
        <v>0</v>
      </c>
      <c r="P457" s="184">
        <f t="shared" ref="P457" si="1948">P456*1936.27</f>
        <v>0</v>
      </c>
      <c r="Q457" s="184">
        <f t="shared" ref="Q457" si="1949">Q456*1936.27</f>
        <v>0</v>
      </c>
      <c r="R457" s="184">
        <f t="shared" ref="R457" si="1950">R456*1936.27</f>
        <v>0</v>
      </c>
      <c r="S457" s="184">
        <f t="shared" ref="S457" si="1951">S456*1936.27</f>
        <v>0</v>
      </c>
      <c r="T457" s="184">
        <f t="shared" ref="T457" si="1952">T456*1936.27</f>
        <v>0</v>
      </c>
      <c r="U457" s="184">
        <f t="shared" ref="U457" si="1953">U456*1936.27</f>
        <v>0</v>
      </c>
      <c r="V457" s="184">
        <f t="shared" ref="V457" si="1954">V456*1936.27</f>
        <v>0</v>
      </c>
    </row>
    <row r="458" spans="1:23" ht="12.75" customHeight="1" x14ac:dyDescent="0.2">
      <c r="A458" s="104">
        <f>IF(Foglio2!$J$7=1,TRUNC(Base!V458,0),TRUNC(Base!U458,0))</f>
        <v>0</v>
      </c>
      <c r="B458" s="245">
        <f>C460</f>
        <v>36312</v>
      </c>
      <c r="C458" s="452">
        <v>36312</v>
      </c>
      <c r="D458" s="452">
        <v>36707</v>
      </c>
      <c r="E458" s="246" t="s">
        <v>3</v>
      </c>
      <c r="F458" s="247">
        <v>0</v>
      </c>
      <c r="G458" s="248">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48">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48">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48">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48">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48">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49">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50">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51">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52">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52">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52">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52">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52">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52">
        <f t="shared" ref="U458" si="1955">(P458)/12*0.8</f>
        <v>0</v>
      </c>
      <c r="V458" s="252">
        <f t="shared" ref="V458" si="1956">(P458+R458)/12*0.8</f>
        <v>0</v>
      </c>
      <c r="W458" s="253" t="str">
        <f t="shared" ref="W458" si="1957">"Fascia Da "&amp;F458&amp;" a "&amp;F459&amp;" Decorrenza "&amp;DAY(C458)&amp;"/"&amp;MONTH(C458)&amp;"/"&amp;YEAR(C458)</f>
        <v>Fascia Da 0 a 2 Decorrenza 1/6/1999</v>
      </c>
    </row>
    <row r="459" spans="1:23" ht="9" customHeight="1" x14ac:dyDescent="0.2">
      <c r="B459" s="245">
        <f>B458+1</f>
        <v>36313</v>
      </c>
      <c r="C459" s="453"/>
      <c r="D459" s="453"/>
      <c r="E459" s="254" t="s">
        <v>4</v>
      </c>
      <c r="F459" s="255">
        <v>2</v>
      </c>
      <c r="G459" s="267">
        <f t="shared" ref="G459" si="1958">G458*1936.27</f>
        <v>0</v>
      </c>
      <c r="H459" s="267">
        <f t="shared" ref="H459" si="1959">H458*1936.27</f>
        <v>0</v>
      </c>
      <c r="I459" s="267">
        <f t="shared" ref="I459" si="1960">I458*1936.27</f>
        <v>0</v>
      </c>
      <c r="J459" s="267">
        <f t="shared" ref="J459" si="1961">J458*1936.27</f>
        <v>0</v>
      </c>
      <c r="K459" s="267">
        <f t="shared" ref="K459" si="1962">K458*1936.27</f>
        <v>0</v>
      </c>
      <c r="L459" s="266">
        <f t="shared" ref="L459" si="1963">L458*1936.27</f>
        <v>0</v>
      </c>
      <c r="M459" s="267">
        <f t="shared" ref="M459" si="1964">M458*1936.27</f>
        <v>0</v>
      </c>
      <c r="N459" s="182">
        <f t="shared" ref="N459" si="1965">N458*1936.27</f>
        <v>0</v>
      </c>
      <c r="O459" s="183">
        <f t="shared" ref="O459" si="1966">O458*1936.27</f>
        <v>0</v>
      </c>
      <c r="P459" s="184">
        <f t="shared" ref="P459" si="1967">P458*1936.27</f>
        <v>0</v>
      </c>
      <c r="Q459" s="184">
        <f t="shared" ref="Q459" si="1968">Q458*1936.27</f>
        <v>0</v>
      </c>
      <c r="R459" s="184">
        <f t="shared" ref="R459" si="1969">R458*1936.27</f>
        <v>0</v>
      </c>
      <c r="S459" s="184">
        <f t="shared" ref="S459" si="1970">S458*1936.27</f>
        <v>0</v>
      </c>
      <c r="T459" s="184">
        <f t="shared" ref="T459" si="1971">T458*1936.27</f>
        <v>0</v>
      </c>
      <c r="U459" s="184">
        <f t="shared" ref="U459" si="1972">U458*1936.27</f>
        <v>0</v>
      </c>
      <c r="V459" s="184">
        <f t="shared" ref="V459" si="1973">V458*1936.27</f>
        <v>0</v>
      </c>
    </row>
    <row r="460" spans="1:23" ht="12.75" customHeight="1" x14ac:dyDescent="0.2">
      <c r="A460" s="104">
        <f>IF(Foglio2!$J$7=1,TRUNC(Base!V460,0),TRUNC(Base!U460,0))</f>
        <v>0</v>
      </c>
      <c r="B460" s="245">
        <f t="shared" ref="B460:B471" si="1974">B459+1</f>
        <v>36314</v>
      </c>
      <c r="C460" s="389">
        <v>36312</v>
      </c>
      <c r="D460" s="389">
        <v>36707</v>
      </c>
      <c r="E460" s="259" t="s">
        <v>3</v>
      </c>
      <c r="F460" s="260">
        <v>3</v>
      </c>
      <c r="G460" s="248">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48">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48">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48">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48">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48">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49">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50">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51">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52">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52">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52">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52">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52">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52">
        <f t="shared" ref="U460" si="1975">(P460)/12*0.8</f>
        <v>0</v>
      </c>
      <c r="V460" s="252">
        <f t="shared" ref="V460" si="1976">(P460+R460)/12*0.8</f>
        <v>0</v>
      </c>
      <c r="W460" s="253" t="str">
        <f t="shared" ref="W460" si="1977">"Fascia Da "&amp;F460&amp;" a "&amp;F461&amp;" Decorrenza "&amp;DAY(C458)&amp;"/"&amp;MONTH(C458)&amp;"/"&amp;YEAR(C458)</f>
        <v>Fascia Da 3 a 8 Decorrenza 1/6/1999</v>
      </c>
    </row>
    <row r="461" spans="1:23" ht="9" customHeight="1" x14ac:dyDescent="0.2">
      <c r="B461" s="245">
        <f t="shared" si="1974"/>
        <v>36315</v>
      </c>
      <c r="C461" s="389"/>
      <c r="D461" s="389"/>
      <c r="E461" s="254" t="s">
        <v>4</v>
      </c>
      <c r="F461" s="255">
        <v>8</v>
      </c>
      <c r="G461" s="267">
        <f t="shared" ref="G461" si="1978">G460*1936.27</f>
        <v>0</v>
      </c>
      <c r="H461" s="267">
        <f t="shared" ref="H461" si="1979">H460*1936.27</f>
        <v>0</v>
      </c>
      <c r="I461" s="267">
        <f t="shared" ref="I461" si="1980">I460*1936.27</f>
        <v>0</v>
      </c>
      <c r="J461" s="267">
        <f t="shared" ref="J461" si="1981">J460*1936.27</f>
        <v>0</v>
      </c>
      <c r="K461" s="267">
        <f t="shared" ref="K461" si="1982">K460*1936.27</f>
        <v>0</v>
      </c>
      <c r="L461" s="266">
        <f t="shared" ref="L461" si="1983">L460*1936.27</f>
        <v>0</v>
      </c>
      <c r="M461" s="267">
        <f t="shared" ref="M461" si="1984">M460*1936.27</f>
        <v>0</v>
      </c>
      <c r="N461" s="182">
        <f t="shared" ref="N461" si="1985">N460*1936.27</f>
        <v>0</v>
      </c>
      <c r="O461" s="183">
        <f t="shared" ref="O461" si="1986">O460*1936.27</f>
        <v>0</v>
      </c>
      <c r="P461" s="184">
        <f t="shared" ref="P461" si="1987">P460*1936.27</f>
        <v>0</v>
      </c>
      <c r="Q461" s="184">
        <f t="shared" ref="Q461" si="1988">Q460*1936.27</f>
        <v>0</v>
      </c>
      <c r="R461" s="184">
        <f t="shared" ref="R461" si="1989">R460*1936.27</f>
        <v>0</v>
      </c>
      <c r="S461" s="184">
        <f t="shared" ref="S461" si="1990">S460*1936.27</f>
        <v>0</v>
      </c>
      <c r="T461" s="184">
        <f t="shared" ref="T461" si="1991">T460*1936.27</f>
        <v>0</v>
      </c>
      <c r="U461" s="184">
        <f t="shared" ref="U461" si="1992">U460*1936.27</f>
        <v>0</v>
      </c>
      <c r="V461" s="184">
        <f t="shared" ref="V461" si="1993">V460*1936.27</f>
        <v>0</v>
      </c>
    </row>
    <row r="462" spans="1:23" ht="12.75" customHeight="1" x14ac:dyDescent="0.2">
      <c r="A462" s="104">
        <f>IF(Foglio2!$J$7=1,TRUNC(Base!V462,0),TRUNC(Base!U462,0))</f>
        <v>0</v>
      </c>
      <c r="B462" s="245">
        <f t="shared" si="1974"/>
        <v>36316</v>
      </c>
      <c r="C462" s="389"/>
      <c r="D462" s="389"/>
      <c r="E462" s="259" t="s">
        <v>3</v>
      </c>
      <c r="F462" s="260">
        <v>9</v>
      </c>
      <c r="G462" s="248">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48">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48">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48">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48">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48">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49">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50">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51">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52">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52">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52">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52">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52">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52">
        <f t="shared" ref="U462" si="1994">(P462)/12*0.8</f>
        <v>0</v>
      </c>
      <c r="V462" s="252">
        <f t="shared" ref="V462" si="1995">(P462+R462)/12*0.8</f>
        <v>0</v>
      </c>
      <c r="W462" s="253" t="str">
        <f t="shared" ref="W462" si="1996">"Fascia Da "&amp;F462&amp;" a "&amp;F463&amp;" Decorrenza "&amp;DAY(C458)&amp;"/"&amp;MONTH(C458)&amp;"/"&amp;YEAR(C458)</f>
        <v>Fascia Da 9 a 14 Decorrenza 1/6/1999</v>
      </c>
    </row>
    <row r="463" spans="1:23" ht="9" customHeight="1" x14ac:dyDescent="0.2">
      <c r="B463" s="245">
        <f t="shared" si="1974"/>
        <v>36317</v>
      </c>
      <c r="C463" s="389"/>
      <c r="D463" s="389"/>
      <c r="E463" s="254" t="s">
        <v>4</v>
      </c>
      <c r="F463" s="255">
        <v>14</v>
      </c>
      <c r="G463" s="267">
        <f t="shared" ref="G463" si="1997">G462*1936.27</f>
        <v>0</v>
      </c>
      <c r="H463" s="267">
        <f t="shared" ref="H463" si="1998">H462*1936.27</f>
        <v>0</v>
      </c>
      <c r="I463" s="267">
        <f t="shared" ref="I463" si="1999">I462*1936.27</f>
        <v>0</v>
      </c>
      <c r="J463" s="267">
        <f t="shared" ref="J463" si="2000">J462*1936.27</f>
        <v>0</v>
      </c>
      <c r="K463" s="267">
        <f t="shared" ref="K463" si="2001">K462*1936.27</f>
        <v>0</v>
      </c>
      <c r="L463" s="266">
        <f t="shared" ref="L463" si="2002">L462*1936.27</f>
        <v>0</v>
      </c>
      <c r="M463" s="267">
        <f t="shared" ref="M463" si="2003">M462*1936.27</f>
        <v>0</v>
      </c>
      <c r="N463" s="182">
        <f t="shared" ref="N463" si="2004">N462*1936.27</f>
        <v>0</v>
      </c>
      <c r="O463" s="183">
        <f t="shared" ref="O463" si="2005">O462*1936.27</f>
        <v>0</v>
      </c>
      <c r="P463" s="184">
        <f t="shared" ref="P463" si="2006">P462*1936.27</f>
        <v>0</v>
      </c>
      <c r="Q463" s="184">
        <f t="shared" ref="Q463" si="2007">Q462*1936.27</f>
        <v>0</v>
      </c>
      <c r="R463" s="184">
        <f t="shared" ref="R463" si="2008">R462*1936.27</f>
        <v>0</v>
      </c>
      <c r="S463" s="184">
        <f t="shared" ref="S463" si="2009">S462*1936.27</f>
        <v>0</v>
      </c>
      <c r="T463" s="184">
        <f t="shared" ref="T463" si="2010">T462*1936.27</f>
        <v>0</v>
      </c>
      <c r="U463" s="184">
        <f t="shared" ref="U463" si="2011">U462*1936.27</f>
        <v>0</v>
      </c>
      <c r="V463" s="184">
        <f t="shared" ref="V463" si="2012">V462*1936.27</f>
        <v>0</v>
      </c>
    </row>
    <row r="464" spans="1:23" ht="12.75" customHeight="1" x14ac:dyDescent="0.2">
      <c r="A464" s="104">
        <f>IF(Foglio2!$J$7=1,TRUNC(Base!V464,0),TRUNC(Base!U464,0))</f>
        <v>0</v>
      </c>
      <c r="B464" s="245">
        <f t="shared" si="1974"/>
        <v>36318</v>
      </c>
      <c r="C464" s="389"/>
      <c r="D464" s="389"/>
      <c r="E464" s="259" t="s">
        <v>3</v>
      </c>
      <c r="F464" s="260">
        <v>15</v>
      </c>
      <c r="G464" s="248">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48">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48">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48">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48">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48">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49">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50">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51">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52">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52">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52">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52">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52">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52">
        <f t="shared" ref="U464" si="2013">(P464)/12*0.8</f>
        <v>0</v>
      </c>
      <c r="V464" s="252">
        <f t="shared" ref="V464" si="2014">(P464+R464)/12*0.8</f>
        <v>0</v>
      </c>
      <c r="W464" s="253" t="str">
        <f t="shared" ref="W464" si="2015">"Fascia Da "&amp;F464&amp;" a "&amp;F465&amp;" Decorrenza "&amp;DAY(C458)&amp;"/"&amp;MONTH(C458)&amp;"/"&amp;YEAR(C458)</f>
        <v>Fascia Da 15 a 20 Decorrenza 1/6/1999</v>
      </c>
    </row>
    <row r="465" spans="1:23" ht="9" customHeight="1" x14ac:dyDescent="0.2">
      <c r="B465" s="245">
        <f t="shared" si="1974"/>
        <v>36319</v>
      </c>
      <c r="C465" s="389"/>
      <c r="D465" s="389"/>
      <c r="E465" s="254" t="s">
        <v>4</v>
      </c>
      <c r="F465" s="255">
        <v>20</v>
      </c>
      <c r="G465" s="267">
        <f t="shared" ref="G465" si="2016">G464*1936.27</f>
        <v>0</v>
      </c>
      <c r="H465" s="267">
        <f t="shared" ref="H465" si="2017">H464*1936.27</f>
        <v>0</v>
      </c>
      <c r="I465" s="267">
        <f t="shared" ref="I465" si="2018">I464*1936.27</f>
        <v>0</v>
      </c>
      <c r="J465" s="267">
        <f t="shared" ref="J465" si="2019">J464*1936.27</f>
        <v>0</v>
      </c>
      <c r="K465" s="267">
        <f t="shared" ref="K465" si="2020">K464*1936.27</f>
        <v>0</v>
      </c>
      <c r="L465" s="266">
        <f t="shared" ref="L465" si="2021">L464*1936.27</f>
        <v>0</v>
      </c>
      <c r="M465" s="267">
        <f t="shared" ref="M465" si="2022">M464*1936.27</f>
        <v>0</v>
      </c>
      <c r="N465" s="182">
        <f t="shared" ref="N465" si="2023">N464*1936.27</f>
        <v>0</v>
      </c>
      <c r="O465" s="183">
        <f t="shared" ref="O465" si="2024">O464*1936.27</f>
        <v>0</v>
      </c>
      <c r="P465" s="184">
        <f t="shared" ref="P465" si="2025">P464*1936.27</f>
        <v>0</v>
      </c>
      <c r="Q465" s="184">
        <f t="shared" ref="Q465" si="2026">Q464*1936.27</f>
        <v>0</v>
      </c>
      <c r="R465" s="184">
        <f t="shared" ref="R465" si="2027">R464*1936.27</f>
        <v>0</v>
      </c>
      <c r="S465" s="184">
        <f t="shared" ref="S465" si="2028">S464*1936.27</f>
        <v>0</v>
      </c>
      <c r="T465" s="184">
        <f t="shared" ref="T465" si="2029">T464*1936.27</f>
        <v>0</v>
      </c>
      <c r="U465" s="184">
        <f t="shared" ref="U465" si="2030">U464*1936.27</f>
        <v>0</v>
      </c>
      <c r="V465" s="184">
        <f t="shared" ref="V465" si="2031">V464*1936.27</f>
        <v>0</v>
      </c>
    </row>
    <row r="466" spans="1:23" ht="12.75" customHeight="1" x14ac:dyDescent="0.2">
      <c r="A466" s="104">
        <f>IF(Foglio2!$J$7=1,TRUNC(Base!V466,0),TRUNC(Base!U466,0))</f>
        <v>0</v>
      </c>
      <c r="B466" s="245">
        <f t="shared" si="1974"/>
        <v>36320</v>
      </c>
      <c r="C466" s="389"/>
      <c r="D466" s="389"/>
      <c r="E466" s="259" t="s">
        <v>3</v>
      </c>
      <c r="F466" s="260">
        <v>21</v>
      </c>
      <c r="G466" s="248">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48">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48">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48">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48">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48">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49">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50">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51">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52">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52">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52">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52">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52">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52">
        <f t="shared" ref="U466" si="2032">(P466)/12*0.8</f>
        <v>0</v>
      </c>
      <c r="V466" s="252">
        <f t="shared" ref="V466" si="2033">(P466+R466)/12*0.8</f>
        <v>0</v>
      </c>
      <c r="W466" s="253" t="str">
        <f t="shared" ref="W466" si="2034">"Fascia Da "&amp;F466&amp;" a "&amp;F467&amp;" Decorrenza "&amp;DAY(C458)&amp;"/"&amp;MONTH(C458)&amp;"/"&amp;YEAR(C458)</f>
        <v>Fascia Da 21 a 27 Decorrenza 1/6/1999</v>
      </c>
    </row>
    <row r="467" spans="1:23" ht="9" customHeight="1" x14ac:dyDescent="0.2">
      <c r="B467" s="245">
        <f t="shared" si="1974"/>
        <v>36321</v>
      </c>
      <c r="C467" s="389"/>
      <c r="D467" s="389"/>
      <c r="E467" s="254" t="s">
        <v>4</v>
      </c>
      <c r="F467" s="255">
        <v>27</v>
      </c>
      <c r="G467" s="267">
        <f t="shared" ref="G467" si="2035">G466*1936.27</f>
        <v>0</v>
      </c>
      <c r="H467" s="267">
        <f t="shared" ref="H467" si="2036">H466*1936.27</f>
        <v>0</v>
      </c>
      <c r="I467" s="267">
        <f t="shared" ref="I467" si="2037">I466*1936.27</f>
        <v>0</v>
      </c>
      <c r="J467" s="267">
        <f t="shared" ref="J467" si="2038">J466*1936.27</f>
        <v>0</v>
      </c>
      <c r="K467" s="267">
        <f t="shared" ref="K467" si="2039">K466*1936.27</f>
        <v>0</v>
      </c>
      <c r="L467" s="266">
        <f t="shared" ref="L467" si="2040">L466*1936.27</f>
        <v>0</v>
      </c>
      <c r="M467" s="267">
        <f t="shared" ref="M467" si="2041">M466*1936.27</f>
        <v>0</v>
      </c>
      <c r="N467" s="182">
        <f t="shared" ref="N467" si="2042">N466*1936.27</f>
        <v>0</v>
      </c>
      <c r="O467" s="183">
        <f t="shared" ref="O467" si="2043">O466*1936.27</f>
        <v>0</v>
      </c>
      <c r="P467" s="184">
        <f t="shared" ref="P467" si="2044">P466*1936.27</f>
        <v>0</v>
      </c>
      <c r="Q467" s="184">
        <f t="shared" ref="Q467" si="2045">Q466*1936.27</f>
        <v>0</v>
      </c>
      <c r="R467" s="184">
        <f t="shared" ref="R467" si="2046">R466*1936.27</f>
        <v>0</v>
      </c>
      <c r="S467" s="184">
        <f t="shared" ref="S467" si="2047">S466*1936.27</f>
        <v>0</v>
      </c>
      <c r="T467" s="184">
        <f t="shared" ref="T467" si="2048">T466*1936.27</f>
        <v>0</v>
      </c>
      <c r="U467" s="184">
        <f t="shared" ref="U467" si="2049">U466*1936.27</f>
        <v>0</v>
      </c>
      <c r="V467" s="184">
        <f t="shared" ref="V467" si="2050">V466*1936.27</f>
        <v>0</v>
      </c>
    </row>
    <row r="468" spans="1:23" ht="12.75" customHeight="1" x14ac:dyDescent="0.2">
      <c r="A468" s="104">
        <f>IF(Foglio2!$J$7=1,TRUNC(Base!V468,0),TRUNC(Base!U468,0))</f>
        <v>0</v>
      </c>
      <c r="B468" s="245">
        <f t="shared" si="1974"/>
        <v>36322</v>
      </c>
      <c r="C468" s="389"/>
      <c r="D468" s="389"/>
      <c r="E468" s="259" t="s">
        <v>3</v>
      </c>
      <c r="F468" s="260">
        <v>28</v>
      </c>
      <c r="G468" s="248">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48">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48">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48">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48">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48">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49">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50">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51">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52">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52">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52">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52">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52">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52">
        <f t="shared" ref="U468" si="2051">(P468)/12*0.8</f>
        <v>0</v>
      </c>
      <c r="V468" s="252">
        <f t="shared" ref="V468" si="2052">(P468+R468)/12*0.8</f>
        <v>0</v>
      </c>
      <c r="W468" s="253" t="str">
        <f t="shared" ref="W468" si="2053">"Fascia Da "&amp;F468&amp;" a "&amp;F469&amp;" Decorrenza "&amp;DAY(C458)&amp;"/"&amp;MONTH(C458)&amp;"/"&amp;YEAR(C458)</f>
        <v>Fascia Da 28 a 34 Decorrenza 1/6/1999</v>
      </c>
    </row>
    <row r="469" spans="1:23" ht="9" customHeight="1" x14ac:dyDescent="0.2">
      <c r="B469" s="245">
        <f t="shared" si="1974"/>
        <v>36323</v>
      </c>
      <c r="C469" s="389"/>
      <c r="D469" s="389"/>
      <c r="E469" s="254" t="s">
        <v>4</v>
      </c>
      <c r="F469" s="255">
        <v>34</v>
      </c>
      <c r="G469" s="267">
        <f t="shared" ref="G469" si="2054">G468*1936.27</f>
        <v>0</v>
      </c>
      <c r="H469" s="267">
        <f t="shared" ref="H469" si="2055">H468*1936.27</f>
        <v>0</v>
      </c>
      <c r="I469" s="267">
        <f t="shared" ref="I469" si="2056">I468*1936.27</f>
        <v>0</v>
      </c>
      <c r="J469" s="267">
        <f t="shared" ref="J469" si="2057">J468*1936.27</f>
        <v>0</v>
      </c>
      <c r="K469" s="267">
        <f t="shared" ref="K469" si="2058">K468*1936.27</f>
        <v>0</v>
      </c>
      <c r="L469" s="266">
        <f t="shared" ref="L469" si="2059">L468*1936.27</f>
        <v>0</v>
      </c>
      <c r="M469" s="267">
        <f t="shared" ref="M469" si="2060">M468*1936.27</f>
        <v>0</v>
      </c>
      <c r="N469" s="182">
        <f t="shared" ref="N469" si="2061">N468*1936.27</f>
        <v>0</v>
      </c>
      <c r="O469" s="183">
        <f t="shared" ref="O469" si="2062">O468*1936.27</f>
        <v>0</v>
      </c>
      <c r="P469" s="184">
        <f t="shared" ref="P469" si="2063">P468*1936.27</f>
        <v>0</v>
      </c>
      <c r="Q469" s="184">
        <f t="shared" ref="Q469" si="2064">Q468*1936.27</f>
        <v>0</v>
      </c>
      <c r="R469" s="184">
        <f t="shared" ref="R469" si="2065">R468*1936.27</f>
        <v>0</v>
      </c>
      <c r="S469" s="184">
        <f t="shared" ref="S469" si="2066">S468*1936.27</f>
        <v>0</v>
      </c>
      <c r="T469" s="184">
        <f t="shared" ref="T469" si="2067">T468*1936.27</f>
        <v>0</v>
      </c>
      <c r="U469" s="184">
        <f t="shared" ref="U469" si="2068">U468*1936.27</f>
        <v>0</v>
      </c>
      <c r="V469" s="184">
        <f t="shared" ref="V469" si="2069">V468*1936.27</f>
        <v>0</v>
      </c>
    </row>
    <row r="470" spans="1:23" ht="12.75" customHeight="1" x14ac:dyDescent="0.2">
      <c r="A470" s="104">
        <f>IF(Foglio2!$J$7=1,TRUNC(Base!V470,0),TRUNC(Base!U470,0))</f>
        <v>0</v>
      </c>
      <c r="B470" s="245">
        <f t="shared" si="1974"/>
        <v>36324</v>
      </c>
      <c r="C470" s="389"/>
      <c r="D470" s="389"/>
      <c r="E470" s="259" t="s">
        <v>3</v>
      </c>
      <c r="F470" s="260">
        <v>35</v>
      </c>
      <c r="G470" s="248">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48">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48">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48">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48">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48">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49">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50">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51">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52">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52">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52">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52">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52">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52">
        <f t="shared" ref="U470" si="2070">(P470)/12*0.8</f>
        <v>0</v>
      </c>
      <c r="V470" s="252">
        <f t="shared" ref="V470" si="2071">(P470+R470)/12*0.8</f>
        <v>0</v>
      </c>
      <c r="W470" s="253" t="str">
        <f t="shared" ref="W470" si="2072">"Fascia Da "&amp;F470&amp;" a "&amp;F471&amp;" Decorrenza "&amp;DAY(C458)&amp;"/"&amp;MONTH(C458)&amp;"/"&amp;YEAR(C458)</f>
        <v>Fascia Da 35 a  Decorrenza 1/6/1999</v>
      </c>
    </row>
    <row r="471" spans="1:23" ht="9" customHeight="1" x14ac:dyDescent="0.2">
      <c r="B471" s="245">
        <f t="shared" si="1974"/>
        <v>36325</v>
      </c>
      <c r="C471" s="454"/>
      <c r="D471" s="454"/>
      <c r="E471" s="264" t="s">
        <v>4</v>
      </c>
      <c r="F471" s="265"/>
      <c r="G471" s="267">
        <f t="shared" ref="G471" si="2073">G470*1936.27</f>
        <v>0</v>
      </c>
      <c r="H471" s="267">
        <f t="shared" ref="H471" si="2074">H470*1936.27</f>
        <v>0</v>
      </c>
      <c r="I471" s="267">
        <f t="shared" ref="I471" si="2075">I470*1936.27</f>
        <v>0</v>
      </c>
      <c r="J471" s="267">
        <f t="shared" ref="J471" si="2076">J470*1936.27</f>
        <v>0</v>
      </c>
      <c r="K471" s="267">
        <f t="shared" ref="K471" si="2077">K470*1936.27</f>
        <v>0</v>
      </c>
      <c r="L471" s="266">
        <f t="shared" ref="L471" si="2078">L470*1936.27</f>
        <v>0</v>
      </c>
      <c r="M471" s="267">
        <f t="shared" ref="M471" si="2079">M470*1936.27</f>
        <v>0</v>
      </c>
      <c r="N471" s="182">
        <f t="shared" ref="N471" si="2080">N470*1936.27</f>
        <v>0</v>
      </c>
      <c r="O471" s="183">
        <f t="shared" ref="O471" si="2081">O470*1936.27</f>
        <v>0</v>
      </c>
      <c r="P471" s="184">
        <f t="shared" ref="P471" si="2082">P470*1936.27</f>
        <v>0</v>
      </c>
      <c r="Q471" s="184">
        <f t="shared" ref="Q471" si="2083">Q470*1936.27</f>
        <v>0</v>
      </c>
      <c r="R471" s="184">
        <f t="shared" ref="R471" si="2084">R470*1936.27</f>
        <v>0</v>
      </c>
      <c r="S471" s="184">
        <f t="shared" ref="S471" si="2085">S470*1936.27</f>
        <v>0</v>
      </c>
      <c r="T471" s="184">
        <f t="shared" ref="T471" si="2086">T470*1936.27</f>
        <v>0</v>
      </c>
      <c r="U471" s="184">
        <f t="shared" ref="U471" si="2087">U470*1936.27</f>
        <v>0</v>
      </c>
      <c r="V471" s="184">
        <f t="shared" ref="V471" si="2088">V470*1936.27</f>
        <v>0</v>
      </c>
    </row>
    <row r="472" spans="1:23" ht="12.75" customHeight="1" x14ac:dyDescent="0.2">
      <c r="A472" s="104">
        <f>IF(Foglio2!$J$7=1,TRUNC(Base!V472,0),TRUNC(Base!U472,0))</f>
        <v>0</v>
      </c>
      <c r="B472" s="245">
        <f t="shared" ref="B472" si="2089">C474</f>
        <v>36708</v>
      </c>
      <c r="C472" s="452">
        <v>36708</v>
      </c>
      <c r="D472" s="452">
        <v>36769</v>
      </c>
      <c r="E472" s="246" t="s">
        <v>3</v>
      </c>
      <c r="F472" s="247">
        <v>0</v>
      </c>
      <c r="G472" s="248">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48">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48">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48">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48">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48">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49">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50">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51">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52">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52">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52">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52">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52">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52">
        <f t="shared" ref="U472" si="2090">(P472)/12*0.8</f>
        <v>0</v>
      </c>
      <c r="V472" s="252">
        <f t="shared" ref="V472" si="2091">(P472+R472)/12*0.8</f>
        <v>0</v>
      </c>
      <c r="W472" s="253" t="str">
        <f t="shared" ref="W472" si="2092">"Fascia Da "&amp;F472&amp;" a "&amp;F473&amp;" Decorrenza "&amp;DAY(C472)&amp;"/"&amp;MONTH(C472)&amp;"/"&amp;YEAR(C472)</f>
        <v>Fascia Da 0 a 2 Decorrenza 1/7/2000</v>
      </c>
    </row>
    <row r="473" spans="1:23" ht="9" customHeight="1" x14ac:dyDescent="0.2">
      <c r="B473" s="245">
        <f t="shared" ref="B473:B536" si="2093">B472+1</f>
        <v>36709</v>
      </c>
      <c r="C473" s="453"/>
      <c r="D473" s="453"/>
      <c r="E473" s="254" t="s">
        <v>4</v>
      </c>
      <c r="F473" s="255">
        <v>2</v>
      </c>
      <c r="G473" s="267">
        <f t="shared" ref="G473" si="2094">G472*1936.27</f>
        <v>0</v>
      </c>
      <c r="H473" s="267">
        <f t="shared" ref="H473" si="2095">H472*1936.27</f>
        <v>0</v>
      </c>
      <c r="I473" s="267">
        <f t="shared" ref="I473" si="2096">I472*1936.27</f>
        <v>0</v>
      </c>
      <c r="J473" s="267">
        <f t="shared" ref="J473" si="2097">J472*1936.27</f>
        <v>0</v>
      </c>
      <c r="K473" s="267">
        <f t="shared" ref="K473" si="2098">K472*1936.27</f>
        <v>0</v>
      </c>
      <c r="L473" s="266">
        <f t="shared" ref="L473" si="2099">L472*1936.27</f>
        <v>0</v>
      </c>
      <c r="M473" s="267">
        <f t="shared" ref="M473" si="2100">M472*1936.27</f>
        <v>0</v>
      </c>
      <c r="N473" s="182">
        <f t="shared" ref="N473" si="2101">N472*1936.27</f>
        <v>0</v>
      </c>
      <c r="O473" s="183">
        <f t="shared" ref="O473" si="2102">O472*1936.27</f>
        <v>0</v>
      </c>
      <c r="P473" s="184">
        <f t="shared" ref="P473" si="2103">P472*1936.27</f>
        <v>0</v>
      </c>
      <c r="Q473" s="184">
        <f t="shared" ref="Q473" si="2104">Q472*1936.27</f>
        <v>0</v>
      </c>
      <c r="R473" s="184">
        <f t="shared" ref="R473" si="2105">R472*1936.27</f>
        <v>0</v>
      </c>
      <c r="S473" s="184">
        <f t="shared" ref="S473" si="2106">S472*1936.27</f>
        <v>0</v>
      </c>
      <c r="T473" s="184">
        <f t="shared" ref="T473" si="2107">T472*1936.27</f>
        <v>0</v>
      </c>
      <c r="U473" s="184">
        <f t="shared" ref="U473" si="2108">U472*1936.27</f>
        <v>0</v>
      </c>
      <c r="V473" s="184">
        <f t="shared" ref="V473" si="2109">V472*1936.27</f>
        <v>0</v>
      </c>
    </row>
    <row r="474" spans="1:23" ht="12.75" customHeight="1" x14ac:dyDescent="0.2">
      <c r="A474" s="104">
        <f>IF(Foglio2!$J$7=1,TRUNC(Base!V474,0),TRUNC(Base!U474,0))</f>
        <v>0</v>
      </c>
      <c r="B474" s="245">
        <f t="shared" si="2093"/>
        <v>36710</v>
      </c>
      <c r="C474" s="389">
        <v>36708</v>
      </c>
      <c r="D474" s="389">
        <v>36769</v>
      </c>
      <c r="E474" s="259" t="s">
        <v>3</v>
      </c>
      <c r="F474" s="260">
        <v>3</v>
      </c>
      <c r="G474" s="248">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48">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48">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48">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48">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48">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49">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50">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51">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52">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52">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52">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52">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52">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52">
        <f t="shared" ref="U474" si="2110">(P474)/12*0.8</f>
        <v>0</v>
      </c>
      <c r="V474" s="252">
        <f t="shared" ref="V474" si="2111">(P474+R474)/12*0.8</f>
        <v>0</v>
      </c>
      <c r="W474" s="253" t="str">
        <f t="shared" ref="W474" si="2112">"Fascia Da "&amp;F474&amp;" a "&amp;F475&amp;" Decorrenza "&amp;DAY(C472)&amp;"/"&amp;MONTH(C472)&amp;"/"&amp;YEAR(C472)</f>
        <v>Fascia Da 3 a 8 Decorrenza 1/7/2000</v>
      </c>
    </row>
    <row r="475" spans="1:23" ht="9" customHeight="1" x14ac:dyDescent="0.2">
      <c r="B475" s="245">
        <f t="shared" si="2093"/>
        <v>36711</v>
      </c>
      <c r="C475" s="389"/>
      <c r="D475" s="389"/>
      <c r="E475" s="254" t="s">
        <v>4</v>
      </c>
      <c r="F475" s="255">
        <v>8</v>
      </c>
      <c r="G475" s="267">
        <f t="shared" ref="G475" si="2113">G474*1936.27</f>
        <v>0</v>
      </c>
      <c r="H475" s="267">
        <f t="shared" ref="H475" si="2114">H474*1936.27</f>
        <v>0</v>
      </c>
      <c r="I475" s="267">
        <f t="shared" ref="I475" si="2115">I474*1936.27</f>
        <v>0</v>
      </c>
      <c r="J475" s="267">
        <f t="shared" ref="J475" si="2116">J474*1936.27</f>
        <v>0</v>
      </c>
      <c r="K475" s="267">
        <f t="shared" ref="K475" si="2117">K474*1936.27</f>
        <v>0</v>
      </c>
      <c r="L475" s="266">
        <f t="shared" ref="L475" si="2118">L474*1936.27</f>
        <v>0</v>
      </c>
      <c r="M475" s="267">
        <f t="shared" ref="M475" si="2119">M474*1936.27</f>
        <v>0</v>
      </c>
      <c r="N475" s="182">
        <f t="shared" ref="N475" si="2120">N474*1936.27</f>
        <v>0</v>
      </c>
      <c r="O475" s="183">
        <f t="shared" ref="O475" si="2121">O474*1936.27</f>
        <v>0</v>
      </c>
      <c r="P475" s="184">
        <f t="shared" ref="P475" si="2122">P474*1936.27</f>
        <v>0</v>
      </c>
      <c r="Q475" s="184">
        <f t="shared" ref="Q475" si="2123">Q474*1936.27</f>
        <v>0</v>
      </c>
      <c r="R475" s="184">
        <f t="shared" ref="R475" si="2124">R474*1936.27</f>
        <v>0</v>
      </c>
      <c r="S475" s="184">
        <f t="shared" ref="S475" si="2125">S474*1936.27</f>
        <v>0</v>
      </c>
      <c r="T475" s="184">
        <f t="shared" ref="T475" si="2126">T474*1936.27</f>
        <v>0</v>
      </c>
      <c r="U475" s="184">
        <f t="shared" ref="U475" si="2127">U474*1936.27</f>
        <v>0</v>
      </c>
      <c r="V475" s="184">
        <f t="shared" ref="V475" si="2128">V474*1936.27</f>
        <v>0</v>
      </c>
    </row>
    <row r="476" spans="1:23" ht="12.75" customHeight="1" x14ac:dyDescent="0.2">
      <c r="A476" s="104">
        <f>IF(Foglio2!$J$7=1,TRUNC(Base!V476,0),TRUNC(Base!U476,0))</f>
        <v>0</v>
      </c>
      <c r="B476" s="245">
        <f t="shared" si="2093"/>
        <v>36712</v>
      </c>
      <c r="C476" s="389"/>
      <c r="D476" s="389"/>
      <c r="E476" s="259" t="s">
        <v>3</v>
      </c>
      <c r="F476" s="260">
        <v>9</v>
      </c>
      <c r="G476" s="248">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48">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48">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48">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48">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48">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49">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50">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51">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52">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52">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52">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52">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52">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52">
        <f t="shared" ref="U476" si="2129">(P476)/12*0.8</f>
        <v>0</v>
      </c>
      <c r="V476" s="252">
        <f t="shared" ref="V476" si="2130">(P476+R476)/12*0.8</f>
        <v>0</v>
      </c>
      <c r="W476" s="253" t="str">
        <f t="shared" ref="W476" si="2131">"Fascia Da "&amp;F476&amp;" a "&amp;F477&amp;" Decorrenza "&amp;DAY(C472)&amp;"/"&amp;MONTH(C472)&amp;"/"&amp;YEAR(C472)</f>
        <v>Fascia Da 9 a 14 Decorrenza 1/7/2000</v>
      </c>
    </row>
    <row r="477" spans="1:23" ht="9" customHeight="1" x14ac:dyDescent="0.2">
      <c r="B477" s="245">
        <f t="shared" si="2093"/>
        <v>36713</v>
      </c>
      <c r="C477" s="389"/>
      <c r="D477" s="389"/>
      <c r="E477" s="254" t="s">
        <v>4</v>
      </c>
      <c r="F477" s="255">
        <v>14</v>
      </c>
      <c r="G477" s="267">
        <f t="shared" ref="G477" si="2132">G476*1936.27</f>
        <v>0</v>
      </c>
      <c r="H477" s="267">
        <f t="shared" ref="H477" si="2133">H476*1936.27</f>
        <v>0</v>
      </c>
      <c r="I477" s="267">
        <f t="shared" ref="I477" si="2134">I476*1936.27</f>
        <v>0</v>
      </c>
      <c r="J477" s="267">
        <f t="shared" ref="J477" si="2135">J476*1936.27</f>
        <v>0</v>
      </c>
      <c r="K477" s="267">
        <f t="shared" ref="K477" si="2136">K476*1936.27</f>
        <v>0</v>
      </c>
      <c r="L477" s="266">
        <f t="shared" ref="L477" si="2137">L476*1936.27</f>
        <v>0</v>
      </c>
      <c r="M477" s="267">
        <f t="shared" ref="M477" si="2138">M476*1936.27</f>
        <v>0</v>
      </c>
      <c r="N477" s="182">
        <f t="shared" ref="N477" si="2139">N476*1936.27</f>
        <v>0</v>
      </c>
      <c r="O477" s="183">
        <f t="shared" ref="O477" si="2140">O476*1936.27</f>
        <v>0</v>
      </c>
      <c r="P477" s="184">
        <f t="shared" ref="P477" si="2141">P476*1936.27</f>
        <v>0</v>
      </c>
      <c r="Q477" s="184">
        <f t="shared" ref="Q477" si="2142">Q476*1936.27</f>
        <v>0</v>
      </c>
      <c r="R477" s="184">
        <f t="shared" ref="R477" si="2143">R476*1936.27</f>
        <v>0</v>
      </c>
      <c r="S477" s="184">
        <f t="shared" ref="S477" si="2144">S476*1936.27</f>
        <v>0</v>
      </c>
      <c r="T477" s="184">
        <f t="shared" ref="T477" si="2145">T476*1936.27</f>
        <v>0</v>
      </c>
      <c r="U477" s="184">
        <f t="shared" ref="U477" si="2146">U476*1936.27</f>
        <v>0</v>
      </c>
      <c r="V477" s="184">
        <f t="shared" ref="V477" si="2147">V476*1936.27</f>
        <v>0</v>
      </c>
    </row>
    <row r="478" spans="1:23" ht="12.75" customHeight="1" x14ac:dyDescent="0.2">
      <c r="A478" s="104">
        <f>IF(Foglio2!$J$7=1,TRUNC(Base!V478,0),TRUNC(Base!U478,0))</f>
        <v>0</v>
      </c>
      <c r="B478" s="245">
        <f t="shared" si="2093"/>
        <v>36714</v>
      </c>
      <c r="C478" s="389"/>
      <c r="D478" s="389"/>
      <c r="E478" s="259" t="s">
        <v>3</v>
      </c>
      <c r="F478" s="260">
        <v>15</v>
      </c>
      <c r="G478" s="248">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48">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48">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48">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48">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48">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49">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50">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51">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52">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52">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52">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52">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52">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52">
        <f t="shared" ref="U478" si="2148">(P478)/12*0.8</f>
        <v>0</v>
      </c>
      <c r="V478" s="252">
        <f t="shared" ref="V478" si="2149">(P478+R478)/12*0.8</f>
        <v>0</v>
      </c>
      <c r="W478" s="253" t="str">
        <f t="shared" ref="W478" si="2150">"Fascia Da "&amp;F478&amp;" a "&amp;F479&amp;" Decorrenza "&amp;DAY(C472)&amp;"/"&amp;MONTH(C472)&amp;"/"&amp;YEAR(C472)</f>
        <v>Fascia Da 15 a 20 Decorrenza 1/7/2000</v>
      </c>
    </row>
    <row r="479" spans="1:23" ht="9" customHeight="1" x14ac:dyDescent="0.2">
      <c r="B479" s="245">
        <f t="shared" si="2093"/>
        <v>36715</v>
      </c>
      <c r="C479" s="389"/>
      <c r="D479" s="389"/>
      <c r="E479" s="254" t="s">
        <v>4</v>
      </c>
      <c r="F479" s="255">
        <v>20</v>
      </c>
      <c r="G479" s="267">
        <f t="shared" ref="G479" si="2151">G478*1936.27</f>
        <v>0</v>
      </c>
      <c r="H479" s="267">
        <f t="shared" ref="H479" si="2152">H478*1936.27</f>
        <v>0</v>
      </c>
      <c r="I479" s="267">
        <f t="shared" ref="I479" si="2153">I478*1936.27</f>
        <v>0</v>
      </c>
      <c r="J479" s="267">
        <f t="shared" ref="J479" si="2154">J478*1936.27</f>
        <v>0</v>
      </c>
      <c r="K479" s="267">
        <f t="shared" ref="K479" si="2155">K478*1936.27</f>
        <v>0</v>
      </c>
      <c r="L479" s="266">
        <f t="shared" ref="L479" si="2156">L478*1936.27</f>
        <v>0</v>
      </c>
      <c r="M479" s="267">
        <f t="shared" ref="M479" si="2157">M478*1936.27</f>
        <v>0</v>
      </c>
      <c r="N479" s="182">
        <f t="shared" ref="N479" si="2158">N478*1936.27</f>
        <v>0</v>
      </c>
      <c r="O479" s="183">
        <f t="shared" ref="O479" si="2159">O478*1936.27</f>
        <v>0</v>
      </c>
      <c r="P479" s="184">
        <f t="shared" ref="P479" si="2160">P478*1936.27</f>
        <v>0</v>
      </c>
      <c r="Q479" s="184">
        <f t="shared" ref="Q479" si="2161">Q478*1936.27</f>
        <v>0</v>
      </c>
      <c r="R479" s="184">
        <f t="shared" ref="R479" si="2162">R478*1936.27</f>
        <v>0</v>
      </c>
      <c r="S479" s="184">
        <f t="shared" ref="S479" si="2163">S478*1936.27</f>
        <v>0</v>
      </c>
      <c r="T479" s="184">
        <f t="shared" ref="T479" si="2164">T478*1936.27</f>
        <v>0</v>
      </c>
      <c r="U479" s="184">
        <f t="shared" ref="U479" si="2165">U478*1936.27</f>
        <v>0</v>
      </c>
      <c r="V479" s="184">
        <f t="shared" ref="V479" si="2166">V478*1936.27</f>
        <v>0</v>
      </c>
    </row>
    <row r="480" spans="1:23" ht="12.75" customHeight="1" x14ac:dyDescent="0.2">
      <c r="A480" s="104">
        <f>IF(Foglio2!$J$7=1,TRUNC(Base!V480,0),TRUNC(Base!U480,0))</f>
        <v>0</v>
      </c>
      <c r="B480" s="245">
        <f t="shared" si="2093"/>
        <v>36716</v>
      </c>
      <c r="C480" s="389"/>
      <c r="D480" s="389"/>
      <c r="E480" s="259" t="s">
        <v>3</v>
      </c>
      <c r="F480" s="260">
        <v>21</v>
      </c>
      <c r="G480" s="248">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48">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48">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48">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48">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48">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49">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50">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51">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52">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52">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52">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52">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52">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52">
        <f t="shared" ref="U480" si="2167">(P480)/12*0.8</f>
        <v>0</v>
      </c>
      <c r="V480" s="252">
        <f t="shared" ref="V480" si="2168">(P480+R480)/12*0.8</f>
        <v>0</v>
      </c>
      <c r="W480" s="253" t="str">
        <f t="shared" ref="W480" si="2169">"Fascia Da "&amp;F480&amp;" a "&amp;F481&amp;" Decorrenza "&amp;DAY(C472)&amp;"/"&amp;MONTH(C472)&amp;"/"&amp;YEAR(C472)</f>
        <v>Fascia Da 21 a 27 Decorrenza 1/7/2000</v>
      </c>
    </row>
    <row r="481" spans="1:23" ht="9" customHeight="1" x14ac:dyDescent="0.2">
      <c r="B481" s="245">
        <f t="shared" si="2093"/>
        <v>36717</v>
      </c>
      <c r="C481" s="389"/>
      <c r="D481" s="389"/>
      <c r="E481" s="254" t="s">
        <v>4</v>
      </c>
      <c r="F481" s="255">
        <v>27</v>
      </c>
      <c r="G481" s="267">
        <f t="shared" ref="G481" si="2170">G480*1936.27</f>
        <v>0</v>
      </c>
      <c r="H481" s="267">
        <f t="shared" ref="H481" si="2171">H480*1936.27</f>
        <v>0</v>
      </c>
      <c r="I481" s="267">
        <f t="shared" ref="I481" si="2172">I480*1936.27</f>
        <v>0</v>
      </c>
      <c r="J481" s="267">
        <f t="shared" ref="J481" si="2173">J480*1936.27</f>
        <v>0</v>
      </c>
      <c r="K481" s="267">
        <f t="shared" ref="K481" si="2174">K480*1936.27</f>
        <v>0</v>
      </c>
      <c r="L481" s="266">
        <f t="shared" ref="L481" si="2175">L480*1936.27</f>
        <v>0</v>
      </c>
      <c r="M481" s="267">
        <f t="shared" ref="M481" si="2176">M480*1936.27</f>
        <v>0</v>
      </c>
      <c r="N481" s="182">
        <f t="shared" ref="N481" si="2177">N480*1936.27</f>
        <v>0</v>
      </c>
      <c r="O481" s="183">
        <f t="shared" ref="O481" si="2178">O480*1936.27</f>
        <v>0</v>
      </c>
      <c r="P481" s="184">
        <f t="shared" ref="P481" si="2179">P480*1936.27</f>
        <v>0</v>
      </c>
      <c r="Q481" s="184">
        <f t="shared" ref="Q481" si="2180">Q480*1936.27</f>
        <v>0</v>
      </c>
      <c r="R481" s="184">
        <f t="shared" ref="R481" si="2181">R480*1936.27</f>
        <v>0</v>
      </c>
      <c r="S481" s="184">
        <f t="shared" ref="S481" si="2182">S480*1936.27</f>
        <v>0</v>
      </c>
      <c r="T481" s="184">
        <f t="shared" ref="T481" si="2183">T480*1936.27</f>
        <v>0</v>
      </c>
      <c r="U481" s="184">
        <f t="shared" ref="U481" si="2184">U480*1936.27</f>
        <v>0</v>
      </c>
      <c r="V481" s="184">
        <f t="shared" ref="V481" si="2185">V480*1936.27</f>
        <v>0</v>
      </c>
    </row>
    <row r="482" spans="1:23" ht="12.75" customHeight="1" x14ac:dyDescent="0.2">
      <c r="A482" s="104">
        <f>IF(Foglio2!$J$7=1,TRUNC(Base!V482,0),TRUNC(Base!U482,0))</f>
        <v>0</v>
      </c>
      <c r="B482" s="245">
        <f t="shared" si="2093"/>
        <v>36718</v>
      </c>
      <c r="C482" s="389"/>
      <c r="D482" s="389"/>
      <c r="E482" s="259" t="s">
        <v>3</v>
      </c>
      <c r="F482" s="260">
        <v>28</v>
      </c>
      <c r="G482" s="248">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48">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48">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48">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48">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48">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49">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50">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51">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52">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52">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52">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52">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52">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52">
        <f t="shared" ref="U482" si="2186">(P482)/12*0.8</f>
        <v>0</v>
      </c>
      <c r="V482" s="252">
        <f t="shared" ref="V482" si="2187">(P482+R482)/12*0.8</f>
        <v>0</v>
      </c>
      <c r="W482" s="253" t="str">
        <f t="shared" ref="W482" si="2188">"Fascia Da "&amp;F482&amp;" a "&amp;F483&amp;" Decorrenza "&amp;DAY(C472)&amp;"/"&amp;MONTH(C472)&amp;"/"&amp;YEAR(C472)</f>
        <v>Fascia Da 28 a 34 Decorrenza 1/7/2000</v>
      </c>
    </row>
    <row r="483" spans="1:23" ht="9" customHeight="1" x14ac:dyDescent="0.2">
      <c r="B483" s="245">
        <f t="shared" si="2093"/>
        <v>36719</v>
      </c>
      <c r="C483" s="389"/>
      <c r="D483" s="389"/>
      <c r="E483" s="254" t="s">
        <v>4</v>
      </c>
      <c r="F483" s="255">
        <v>34</v>
      </c>
      <c r="G483" s="267">
        <f t="shared" ref="G483" si="2189">G482*1936.27</f>
        <v>0</v>
      </c>
      <c r="H483" s="267">
        <f t="shared" ref="H483" si="2190">H482*1936.27</f>
        <v>0</v>
      </c>
      <c r="I483" s="267">
        <f t="shared" ref="I483" si="2191">I482*1936.27</f>
        <v>0</v>
      </c>
      <c r="J483" s="267">
        <f t="shared" ref="J483" si="2192">J482*1936.27</f>
        <v>0</v>
      </c>
      <c r="K483" s="267">
        <f t="shared" ref="K483" si="2193">K482*1936.27</f>
        <v>0</v>
      </c>
      <c r="L483" s="266">
        <f t="shared" ref="L483" si="2194">L482*1936.27</f>
        <v>0</v>
      </c>
      <c r="M483" s="267">
        <f t="shared" ref="M483" si="2195">M482*1936.27</f>
        <v>0</v>
      </c>
      <c r="N483" s="182">
        <f t="shared" ref="N483" si="2196">N482*1936.27</f>
        <v>0</v>
      </c>
      <c r="O483" s="183">
        <f t="shared" ref="O483" si="2197">O482*1936.27</f>
        <v>0</v>
      </c>
      <c r="P483" s="184">
        <f t="shared" ref="P483" si="2198">P482*1936.27</f>
        <v>0</v>
      </c>
      <c r="Q483" s="184">
        <f t="shared" ref="Q483" si="2199">Q482*1936.27</f>
        <v>0</v>
      </c>
      <c r="R483" s="184">
        <f t="shared" ref="R483" si="2200">R482*1936.27</f>
        <v>0</v>
      </c>
      <c r="S483" s="184">
        <f t="shared" ref="S483" si="2201">S482*1936.27</f>
        <v>0</v>
      </c>
      <c r="T483" s="184">
        <f t="shared" ref="T483" si="2202">T482*1936.27</f>
        <v>0</v>
      </c>
      <c r="U483" s="184">
        <f t="shared" ref="U483" si="2203">U482*1936.27</f>
        <v>0</v>
      </c>
      <c r="V483" s="184">
        <f t="shared" ref="V483" si="2204">V482*1936.27</f>
        <v>0</v>
      </c>
    </row>
    <row r="484" spans="1:23" ht="12.75" customHeight="1" x14ac:dyDescent="0.2">
      <c r="A484" s="104">
        <f>IF(Foglio2!$J$7=1,TRUNC(Base!V484,0),TRUNC(Base!U484,0))</f>
        <v>0</v>
      </c>
      <c r="B484" s="245">
        <f t="shared" si="2093"/>
        <v>36720</v>
      </c>
      <c r="C484" s="389"/>
      <c r="D484" s="389"/>
      <c r="E484" s="259" t="s">
        <v>3</v>
      </c>
      <c r="F484" s="260">
        <v>35</v>
      </c>
      <c r="G484" s="248">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48">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48">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48">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48">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48">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49">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50">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51">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52">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52">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52">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52">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52">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52">
        <f t="shared" ref="U484" si="2205">(P484)/12*0.8</f>
        <v>0</v>
      </c>
      <c r="V484" s="252">
        <f t="shared" ref="V484" si="2206">(P484+R484)/12*0.8</f>
        <v>0</v>
      </c>
      <c r="W484" s="253" t="str">
        <f t="shared" ref="W484" si="2207">"Fascia Da "&amp;F484&amp;" a "&amp;F485&amp;" Decorrenza "&amp;DAY(C472)&amp;"/"&amp;MONTH(C472)&amp;"/"&amp;YEAR(C472)</f>
        <v>Fascia Da 35 a  Decorrenza 1/7/2000</v>
      </c>
    </row>
    <row r="485" spans="1:23" ht="9" customHeight="1" x14ac:dyDescent="0.2">
      <c r="B485" s="245">
        <f t="shared" si="2093"/>
        <v>36721</v>
      </c>
      <c r="C485" s="454"/>
      <c r="D485" s="454"/>
      <c r="E485" s="264" t="s">
        <v>4</v>
      </c>
      <c r="F485" s="265"/>
      <c r="G485" s="267">
        <f t="shared" ref="G485" si="2208">G484*1936.27</f>
        <v>0</v>
      </c>
      <c r="H485" s="267">
        <f t="shared" ref="H485" si="2209">H484*1936.27</f>
        <v>0</v>
      </c>
      <c r="I485" s="267">
        <f t="shared" ref="I485" si="2210">I484*1936.27</f>
        <v>0</v>
      </c>
      <c r="J485" s="267">
        <f t="shared" ref="J485" si="2211">J484*1936.27</f>
        <v>0</v>
      </c>
      <c r="K485" s="267">
        <f t="shared" ref="K485" si="2212">K484*1936.27</f>
        <v>0</v>
      </c>
      <c r="L485" s="266">
        <f t="shared" ref="L485" si="2213">L484*1936.27</f>
        <v>0</v>
      </c>
      <c r="M485" s="267">
        <f t="shared" ref="M485" si="2214">M484*1936.27</f>
        <v>0</v>
      </c>
      <c r="N485" s="182">
        <f t="shared" ref="N485" si="2215">N484*1936.27</f>
        <v>0</v>
      </c>
      <c r="O485" s="183">
        <f t="shared" ref="O485" si="2216">O484*1936.27</f>
        <v>0</v>
      </c>
      <c r="P485" s="184">
        <f t="shared" ref="P485" si="2217">P484*1936.27</f>
        <v>0</v>
      </c>
      <c r="Q485" s="184">
        <f t="shared" ref="Q485" si="2218">Q484*1936.27</f>
        <v>0</v>
      </c>
      <c r="R485" s="184">
        <f t="shared" ref="R485" si="2219">R484*1936.27</f>
        <v>0</v>
      </c>
      <c r="S485" s="184">
        <f t="shared" ref="S485" si="2220">S484*1936.27</f>
        <v>0</v>
      </c>
      <c r="T485" s="184">
        <f t="shared" ref="T485" si="2221">T484*1936.27</f>
        <v>0</v>
      </c>
      <c r="U485" s="184">
        <f t="shared" ref="U485" si="2222">U484*1936.27</f>
        <v>0</v>
      </c>
      <c r="V485" s="184">
        <f t="shared" ref="V485" si="2223">V484*1936.27</f>
        <v>0</v>
      </c>
    </row>
    <row r="486" spans="1:23" ht="12.75" customHeight="1" x14ac:dyDescent="0.2">
      <c r="A486" s="104">
        <f>IF(Foglio2!$J$7=1,TRUNC(Base!V486,0),TRUNC(Base!U486,0))</f>
        <v>0</v>
      </c>
      <c r="B486" s="245">
        <f t="shared" ref="B486" si="2224">C488</f>
        <v>36770</v>
      </c>
      <c r="C486" s="452">
        <v>36770</v>
      </c>
      <c r="D486" s="452">
        <v>36891</v>
      </c>
      <c r="E486" s="246" t="s">
        <v>3</v>
      </c>
      <c r="F486" s="247">
        <v>0</v>
      </c>
      <c r="G486" s="248">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48">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48">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48">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48">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48">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49">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50">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51">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52">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52">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52">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52">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52">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52">
        <f t="shared" ref="U486" si="2225">(P486)/12*0.8</f>
        <v>0</v>
      </c>
      <c r="V486" s="252">
        <f t="shared" ref="V486" si="2226">(P486+R486)/12*0.8</f>
        <v>0</v>
      </c>
      <c r="W486" s="253" t="str">
        <f t="shared" ref="W486" si="2227">"Fascia Da "&amp;F486&amp;" a "&amp;F487&amp;" Decorrenza "&amp;DAY(C486)&amp;"/"&amp;MONTH(C486)&amp;"/"&amp;YEAR(C486)</f>
        <v>Fascia Da 0 a 2 Decorrenza 1/9/2000</v>
      </c>
    </row>
    <row r="487" spans="1:23" ht="9" customHeight="1" x14ac:dyDescent="0.2">
      <c r="B487" s="245">
        <f t="shared" ref="B487" si="2228">B486+1</f>
        <v>36771</v>
      </c>
      <c r="C487" s="453"/>
      <c r="D487" s="453"/>
      <c r="E487" s="254" t="s">
        <v>4</v>
      </c>
      <c r="F487" s="255">
        <v>2</v>
      </c>
      <c r="G487" s="267">
        <f t="shared" ref="G487" si="2229">G486*1936.27</f>
        <v>0</v>
      </c>
      <c r="H487" s="267">
        <f t="shared" ref="H487" si="2230">H486*1936.27</f>
        <v>0</v>
      </c>
      <c r="I487" s="267">
        <f t="shared" ref="I487" si="2231">I486*1936.27</f>
        <v>0</v>
      </c>
      <c r="J487" s="267">
        <f t="shared" ref="J487" si="2232">J486*1936.27</f>
        <v>0</v>
      </c>
      <c r="K487" s="267">
        <f t="shared" ref="K487" si="2233">K486*1936.27</f>
        <v>0</v>
      </c>
      <c r="L487" s="266">
        <f t="shared" ref="L487" si="2234">L486*1936.27</f>
        <v>0</v>
      </c>
      <c r="M487" s="267">
        <f t="shared" ref="M487" si="2235">M486*1936.27</f>
        <v>0</v>
      </c>
      <c r="N487" s="182">
        <f t="shared" ref="N487" si="2236">N486*1936.27</f>
        <v>0</v>
      </c>
      <c r="O487" s="183">
        <f t="shared" ref="O487" si="2237">O486*1936.27</f>
        <v>0</v>
      </c>
      <c r="P487" s="184">
        <f t="shared" ref="P487" si="2238">P486*1936.27</f>
        <v>0</v>
      </c>
      <c r="Q487" s="184">
        <f t="shared" ref="Q487" si="2239">Q486*1936.27</f>
        <v>0</v>
      </c>
      <c r="R487" s="184">
        <f t="shared" ref="R487" si="2240">R486*1936.27</f>
        <v>0</v>
      </c>
      <c r="S487" s="184">
        <f t="shared" ref="S487" si="2241">S486*1936.27</f>
        <v>0</v>
      </c>
      <c r="T487" s="184">
        <f t="shared" ref="T487" si="2242">T486*1936.27</f>
        <v>0</v>
      </c>
      <c r="U487" s="184">
        <f t="shared" ref="U487" si="2243">U486*1936.27</f>
        <v>0</v>
      </c>
      <c r="V487" s="184">
        <f t="shared" ref="V487" si="2244">V486*1936.27</f>
        <v>0</v>
      </c>
    </row>
    <row r="488" spans="1:23" ht="12.75" customHeight="1" x14ac:dyDescent="0.2">
      <c r="A488" s="104">
        <f>IF(Foglio2!$J$7=1,TRUNC(Base!V488,0),TRUNC(Base!U488,0))</f>
        <v>0</v>
      </c>
      <c r="B488" s="245">
        <f t="shared" si="2093"/>
        <v>36772</v>
      </c>
      <c r="C488" s="389">
        <v>36770</v>
      </c>
      <c r="D488" s="389">
        <v>36891</v>
      </c>
      <c r="E488" s="259" t="s">
        <v>3</v>
      </c>
      <c r="F488" s="260">
        <v>3</v>
      </c>
      <c r="G488" s="248">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48">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48">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48">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48">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48">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49">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50">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51">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52">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52">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52">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52">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52">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52">
        <f t="shared" ref="U488" si="2245">(P488)/12*0.8</f>
        <v>0</v>
      </c>
      <c r="V488" s="252">
        <f t="shared" ref="V488" si="2246">(P488+R488)/12*0.8</f>
        <v>0</v>
      </c>
      <c r="W488" s="253" t="str">
        <f t="shared" ref="W488" si="2247">"Fascia Da "&amp;F488&amp;" a "&amp;F489&amp;" Decorrenza "&amp;DAY(C486)&amp;"/"&amp;MONTH(C486)&amp;"/"&amp;YEAR(C486)</f>
        <v>Fascia Da 3 a 8 Decorrenza 1/9/2000</v>
      </c>
    </row>
    <row r="489" spans="1:23" ht="9" customHeight="1" x14ac:dyDescent="0.2">
      <c r="B489" s="245">
        <f t="shared" si="2093"/>
        <v>36773</v>
      </c>
      <c r="C489" s="389"/>
      <c r="D489" s="389"/>
      <c r="E489" s="254" t="s">
        <v>4</v>
      </c>
      <c r="F489" s="255">
        <v>8</v>
      </c>
      <c r="G489" s="267">
        <f t="shared" ref="G489" si="2248">G488*1936.27</f>
        <v>0</v>
      </c>
      <c r="H489" s="267">
        <f t="shared" ref="H489" si="2249">H488*1936.27</f>
        <v>0</v>
      </c>
      <c r="I489" s="267">
        <f t="shared" ref="I489" si="2250">I488*1936.27</f>
        <v>0</v>
      </c>
      <c r="J489" s="267">
        <f t="shared" ref="J489" si="2251">J488*1936.27</f>
        <v>0</v>
      </c>
      <c r="K489" s="267">
        <f t="shared" ref="K489" si="2252">K488*1936.27</f>
        <v>0</v>
      </c>
      <c r="L489" s="266">
        <f t="shared" ref="L489" si="2253">L488*1936.27</f>
        <v>0</v>
      </c>
      <c r="M489" s="267">
        <f t="shared" ref="M489" si="2254">M488*1936.27</f>
        <v>0</v>
      </c>
      <c r="N489" s="182">
        <f t="shared" ref="N489" si="2255">N488*1936.27</f>
        <v>0</v>
      </c>
      <c r="O489" s="183">
        <f t="shared" ref="O489" si="2256">O488*1936.27</f>
        <v>0</v>
      </c>
      <c r="P489" s="184">
        <f t="shared" ref="P489" si="2257">P488*1936.27</f>
        <v>0</v>
      </c>
      <c r="Q489" s="184">
        <f t="shared" ref="Q489" si="2258">Q488*1936.27</f>
        <v>0</v>
      </c>
      <c r="R489" s="184">
        <f t="shared" ref="R489" si="2259">R488*1936.27</f>
        <v>0</v>
      </c>
      <c r="S489" s="184">
        <f t="shared" ref="S489" si="2260">S488*1936.27</f>
        <v>0</v>
      </c>
      <c r="T489" s="184">
        <f t="shared" ref="T489" si="2261">T488*1936.27</f>
        <v>0</v>
      </c>
      <c r="U489" s="184">
        <f t="shared" ref="U489" si="2262">U488*1936.27</f>
        <v>0</v>
      </c>
      <c r="V489" s="184">
        <f t="shared" ref="V489" si="2263">V488*1936.27</f>
        <v>0</v>
      </c>
    </row>
    <row r="490" spans="1:23" ht="12.75" customHeight="1" x14ac:dyDescent="0.2">
      <c r="A490" s="104">
        <f>IF(Foglio2!$J$7=1,TRUNC(Base!V490,0),TRUNC(Base!U490,0))</f>
        <v>0</v>
      </c>
      <c r="B490" s="245">
        <f t="shared" si="2093"/>
        <v>36774</v>
      </c>
      <c r="C490" s="389"/>
      <c r="D490" s="389"/>
      <c r="E490" s="259" t="s">
        <v>3</v>
      </c>
      <c r="F490" s="260">
        <v>9</v>
      </c>
      <c r="G490" s="248">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48">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48">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48">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48">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48">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49">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50">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51">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52">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52">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52">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52">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52">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52">
        <f t="shared" ref="U490" si="2264">(P490)/12*0.8</f>
        <v>0</v>
      </c>
      <c r="V490" s="252">
        <f t="shared" ref="V490" si="2265">(P490+R490)/12*0.8</f>
        <v>0</v>
      </c>
      <c r="W490" s="253" t="str">
        <f t="shared" ref="W490" si="2266">"Fascia Da "&amp;F490&amp;" a "&amp;F491&amp;" Decorrenza "&amp;DAY(C486)&amp;"/"&amp;MONTH(C486)&amp;"/"&amp;YEAR(C486)</f>
        <v>Fascia Da 9 a 14 Decorrenza 1/9/2000</v>
      </c>
    </row>
    <row r="491" spans="1:23" ht="9" customHeight="1" x14ac:dyDescent="0.2">
      <c r="B491" s="245">
        <f t="shared" si="2093"/>
        <v>36775</v>
      </c>
      <c r="C491" s="389"/>
      <c r="D491" s="389"/>
      <c r="E491" s="254" t="s">
        <v>4</v>
      </c>
      <c r="F491" s="255">
        <v>14</v>
      </c>
      <c r="G491" s="267">
        <f t="shared" ref="G491" si="2267">G490*1936.27</f>
        <v>0</v>
      </c>
      <c r="H491" s="267">
        <f t="shared" ref="H491" si="2268">H490*1936.27</f>
        <v>0</v>
      </c>
      <c r="I491" s="267">
        <f t="shared" ref="I491" si="2269">I490*1936.27</f>
        <v>0</v>
      </c>
      <c r="J491" s="267">
        <f t="shared" ref="J491" si="2270">J490*1936.27</f>
        <v>0</v>
      </c>
      <c r="K491" s="267">
        <f t="shared" ref="K491" si="2271">K490*1936.27</f>
        <v>0</v>
      </c>
      <c r="L491" s="266">
        <f t="shared" ref="L491" si="2272">L490*1936.27</f>
        <v>0</v>
      </c>
      <c r="M491" s="267">
        <f t="shared" ref="M491" si="2273">M490*1936.27</f>
        <v>0</v>
      </c>
      <c r="N491" s="182">
        <f t="shared" ref="N491" si="2274">N490*1936.27</f>
        <v>0</v>
      </c>
      <c r="O491" s="183">
        <f t="shared" ref="O491" si="2275">O490*1936.27</f>
        <v>0</v>
      </c>
      <c r="P491" s="184">
        <f t="shared" ref="P491" si="2276">P490*1936.27</f>
        <v>0</v>
      </c>
      <c r="Q491" s="184">
        <f t="shared" ref="Q491" si="2277">Q490*1936.27</f>
        <v>0</v>
      </c>
      <c r="R491" s="184">
        <f t="shared" ref="R491" si="2278">R490*1936.27</f>
        <v>0</v>
      </c>
      <c r="S491" s="184">
        <f t="shared" ref="S491" si="2279">S490*1936.27</f>
        <v>0</v>
      </c>
      <c r="T491" s="184">
        <f t="shared" ref="T491" si="2280">T490*1936.27</f>
        <v>0</v>
      </c>
      <c r="U491" s="184">
        <f t="shared" ref="U491" si="2281">U490*1936.27</f>
        <v>0</v>
      </c>
      <c r="V491" s="184">
        <f t="shared" ref="V491" si="2282">V490*1936.27</f>
        <v>0</v>
      </c>
    </row>
    <row r="492" spans="1:23" ht="12.75" customHeight="1" x14ac:dyDescent="0.2">
      <c r="A492" s="104">
        <f>IF(Foglio2!$J$7=1,TRUNC(Base!V492,0),TRUNC(Base!U492,0))</f>
        <v>0</v>
      </c>
      <c r="B492" s="245">
        <f t="shared" si="2093"/>
        <v>36776</v>
      </c>
      <c r="C492" s="389"/>
      <c r="D492" s="389"/>
      <c r="E492" s="259" t="s">
        <v>3</v>
      </c>
      <c r="F492" s="260">
        <v>15</v>
      </c>
      <c r="G492" s="248">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48">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48">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48">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48">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48">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49">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50">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51">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52">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52">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52">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52">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52">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52">
        <f t="shared" ref="U492" si="2283">(P492)/12*0.8</f>
        <v>0</v>
      </c>
      <c r="V492" s="252">
        <f t="shared" ref="V492" si="2284">(P492+R492)/12*0.8</f>
        <v>0</v>
      </c>
      <c r="W492" s="253" t="str">
        <f t="shared" ref="W492" si="2285">"Fascia Da "&amp;F492&amp;" a "&amp;F493&amp;" Decorrenza "&amp;DAY(C486)&amp;"/"&amp;MONTH(C486)&amp;"/"&amp;YEAR(C486)</f>
        <v>Fascia Da 15 a 20 Decorrenza 1/9/2000</v>
      </c>
    </row>
    <row r="493" spans="1:23" ht="9" customHeight="1" x14ac:dyDescent="0.2">
      <c r="B493" s="245">
        <f t="shared" si="2093"/>
        <v>36777</v>
      </c>
      <c r="C493" s="389"/>
      <c r="D493" s="389"/>
      <c r="E493" s="254" t="s">
        <v>4</v>
      </c>
      <c r="F493" s="255">
        <v>20</v>
      </c>
      <c r="G493" s="267">
        <f t="shared" ref="G493" si="2286">G492*1936.27</f>
        <v>0</v>
      </c>
      <c r="H493" s="267">
        <f t="shared" ref="H493" si="2287">H492*1936.27</f>
        <v>0</v>
      </c>
      <c r="I493" s="267">
        <f t="shared" ref="I493" si="2288">I492*1936.27</f>
        <v>0</v>
      </c>
      <c r="J493" s="267">
        <f t="shared" ref="J493" si="2289">J492*1936.27</f>
        <v>0</v>
      </c>
      <c r="K493" s="267">
        <f t="shared" ref="K493" si="2290">K492*1936.27</f>
        <v>0</v>
      </c>
      <c r="L493" s="266">
        <f t="shared" ref="L493" si="2291">L492*1936.27</f>
        <v>0</v>
      </c>
      <c r="M493" s="267">
        <f t="shared" ref="M493" si="2292">M492*1936.27</f>
        <v>0</v>
      </c>
      <c r="N493" s="182">
        <f t="shared" ref="N493" si="2293">N492*1936.27</f>
        <v>0</v>
      </c>
      <c r="O493" s="183">
        <f t="shared" ref="O493" si="2294">O492*1936.27</f>
        <v>0</v>
      </c>
      <c r="P493" s="184">
        <f t="shared" ref="P493" si="2295">P492*1936.27</f>
        <v>0</v>
      </c>
      <c r="Q493" s="184">
        <f t="shared" ref="Q493" si="2296">Q492*1936.27</f>
        <v>0</v>
      </c>
      <c r="R493" s="184">
        <f t="shared" ref="R493" si="2297">R492*1936.27</f>
        <v>0</v>
      </c>
      <c r="S493" s="184">
        <f t="shared" ref="S493" si="2298">S492*1936.27</f>
        <v>0</v>
      </c>
      <c r="T493" s="184">
        <f t="shared" ref="T493" si="2299">T492*1936.27</f>
        <v>0</v>
      </c>
      <c r="U493" s="184">
        <f t="shared" ref="U493" si="2300">U492*1936.27</f>
        <v>0</v>
      </c>
      <c r="V493" s="184">
        <f t="shared" ref="V493" si="2301">V492*1936.27</f>
        <v>0</v>
      </c>
    </row>
    <row r="494" spans="1:23" ht="12.75" customHeight="1" x14ac:dyDescent="0.2">
      <c r="A494" s="104">
        <f>IF(Foglio2!$J$7=1,TRUNC(Base!V494,0),TRUNC(Base!U494,0))</f>
        <v>0</v>
      </c>
      <c r="B494" s="245">
        <f t="shared" si="2093"/>
        <v>36778</v>
      </c>
      <c r="C494" s="389"/>
      <c r="D494" s="389"/>
      <c r="E494" s="259" t="s">
        <v>3</v>
      </c>
      <c r="F494" s="260">
        <v>21</v>
      </c>
      <c r="G494" s="248">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48">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48">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48">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48">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48">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49">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50">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51">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52">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52">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52">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52">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52">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52">
        <f t="shared" ref="U494" si="2302">(P494)/12*0.8</f>
        <v>0</v>
      </c>
      <c r="V494" s="252">
        <f t="shared" ref="V494" si="2303">(P494+R494)/12*0.8</f>
        <v>0</v>
      </c>
      <c r="W494" s="253" t="str">
        <f t="shared" ref="W494" si="2304">"Fascia Da "&amp;F494&amp;" a "&amp;F495&amp;" Decorrenza "&amp;DAY(C486)&amp;"/"&amp;MONTH(C486)&amp;"/"&amp;YEAR(C486)</f>
        <v>Fascia Da 21 a 27 Decorrenza 1/9/2000</v>
      </c>
    </row>
    <row r="495" spans="1:23" ht="9" customHeight="1" x14ac:dyDescent="0.2">
      <c r="B495" s="245">
        <f t="shared" si="2093"/>
        <v>36779</v>
      </c>
      <c r="C495" s="389"/>
      <c r="D495" s="389"/>
      <c r="E495" s="254" t="s">
        <v>4</v>
      </c>
      <c r="F495" s="255">
        <v>27</v>
      </c>
      <c r="G495" s="267">
        <f t="shared" ref="G495" si="2305">G494*1936.27</f>
        <v>0</v>
      </c>
      <c r="H495" s="267">
        <f t="shared" ref="H495" si="2306">H494*1936.27</f>
        <v>0</v>
      </c>
      <c r="I495" s="267">
        <f t="shared" ref="I495" si="2307">I494*1936.27</f>
        <v>0</v>
      </c>
      <c r="J495" s="267">
        <f t="shared" ref="J495" si="2308">J494*1936.27</f>
        <v>0</v>
      </c>
      <c r="K495" s="267">
        <f t="shared" ref="K495" si="2309">K494*1936.27</f>
        <v>0</v>
      </c>
      <c r="L495" s="266">
        <f t="shared" ref="L495" si="2310">L494*1936.27</f>
        <v>0</v>
      </c>
      <c r="M495" s="267">
        <f t="shared" ref="M495" si="2311">M494*1936.27</f>
        <v>0</v>
      </c>
      <c r="N495" s="182">
        <f t="shared" ref="N495" si="2312">N494*1936.27</f>
        <v>0</v>
      </c>
      <c r="O495" s="183">
        <f t="shared" ref="O495" si="2313">O494*1936.27</f>
        <v>0</v>
      </c>
      <c r="P495" s="184">
        <f t="shared" ref="P495" si="2314">P494*1936.27</f>
        <v>0</v>
      </c>
      <c r="Q495" s="184">
        <f t="shared" ref="Q495" si="2315">Q494*1936.27</f>
        <v>0</v>
      </c>
      <c r="R495" s="184">
        <f t="shared" ref="R495" si="2316">R494*1936.27</f>
        <v>0</v>
      </c>
      <c r="S495" s="184">
        <f t="shared" ref="S495" si="2317">S494*1936.27</f>
        <v>0</v>
      </c>
      <c r="T495" s="184">
        <f t="shared" ref="T495" si="2318">T494*1936.27</f>
        <v>0</v>
      </c>
      <c r="U495" s="184">
        <f t="shared" ref="U495" si="2319">U494*1936.27</f>
        <v>0</v>
      </c>
      <c r="V495" s="184">
        <f t="shared" ref="V495" si="2320">V494*1936.27</f>
        <v>0</v>
      </c>
    </row>
    <row r="496" spans="1:23" ht="12.75" customHeight="1" x14ac:dyDescent="0.2">
      <c r="A496" s="104">
        <f>IF(Foglio2!$J$7=1,TRUNC(Base!V496,0),TRUNC(Base!U496,0))</f>
        <v>0</v>
      </c>
      <c r="B496" s="245">
        <f t="shared" si="2093"/>
        <v>36780</v>
      </c>
      <c r="C496" s="389"/>
      <c r="D496" s="389"/>
      <c r="E496" s="259" t="s">
        <v>3</v>
      </c>
      <c r="F496" s="260">
        <v>28</v>
      </c>
      <c r="G496" s="248">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48">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48">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48">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48">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48">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49">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50">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51">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52">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52">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52">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52">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52">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52">
        <f t="shared" ref="U496" si="2321">(P496)/12*0.8</f>
        <v>0</v>
      </c>
      <c r="V496" s="252">
        <f t="shared" ref="V496" si="2322">(P496+R496)/12*0.8</f>
        <v>0</v>
      </c>
      <c r="W496" s="253" t="str">
        <f t="shared" ref="W496" si="2323">"Fascia Da "&amp;F496&amp;" a "&amp;F497&amp;" Decorrenza "&amp;DAY(C486)&amp;"/"&amp;MONTH(C486)&amp;"/"&amp;YEAR(C486)</f>
        <v>Fascia Da 28 a 34 Decorrenza 1/9/2000</v>
      </c>
    </row>
    <row r="497" spans="1:23" ht="9" customHeight="1" x14ac:dyDescent="0.2">
      <c r="B497" s="245">
        <f t="shared" si="2093"/>
        <v>36781</v>
      </c>
      <c r="C497" s="389"/>
      <c r="D497" s="389"/>
      <c r="E497" s="254" t="s">
        <v>4</v>
      </c>
      <c r="F497" s="255">
        <v>34</v>
      </c>
      <c r="G497" s="267">
        <f t="shared" ref="G497" si="2324">G496*1936.27</f>
        <v>0</v>
      </c>
      <c r="H497" s="267">
        <f t="shared" ref="H497" si="2325">H496*1936.27</f>
        <v>0</v>
      </c>
      <c r="I497" s="267">
        <f t="shared" ref="I497" si="2326">I496*1936.27</f>
        <v>0</v>
      </c>
      <c r="J497" s="267">
        <f t="shared" ref="J497" si="2327">J496*1936.27</f>
        <v>0</v>
      </c>
      <c r="K497" s="267">
        <f t="shared" ref="K497" si="2328">K496*1936.27</f>
        <v>0</v>
      </c>
      <c r="L497" s="266">
        <f t="shared" ref="L497" si="2329">L496*1936.27</f>
        <v>0</v>
      </c>
      <c r="M497" s="267">
        <f t="shared" ref="M497" si="2330">M496*1936.27</f>
        <v>0</v>
      </c>
      <c r="N497" s="182">
        <f t="shared" ref="N497" si="2331">N496*1936.27</f>
        <v>0</v>
      </c>
      <c r="O497" s="183">
        <f t="shared" ref="O497" si="2332">O496*1936.27</f>
        <v>0</v>
      </c>
      <c r="P497" s="184">
        <f t="shared" ref="P497" si="2333">P496*1936.27</f>
        <v>0</v>
      </c>
      <c r="Q497" s="184">
        <f t="shared" ref="Q497" si="2334">Q496*1936.27</f>
        <v>0</v>
      </c>
      <c r="R497" s="184">
        <f t="shared" ref="R497" si="2335">R496*1936.27</f>
        <v>0</v>
      </c>
      <c r="S497" s="184">
        <f t="shared" ref="S497" si="2336">S496*1936.27</f>
        <v>0</v>
      </c>
      <c r="T497" s="184">
        <f t="shared" ref="T497" si="2337">T496*1936.27</f>
        <v>0</v>
      </c>
      <c r="U497" s="184">
        <f t="shared" ref="U497" si="2338">U496*1936.27</f>
        <v>0</v>
      </c>
      <c r="V497" s="184">
        <f t="shared" ref="V497" si="2339">V496*1936.27</f>
        <v>0</v>
      </c>
    </row>
    <row r="498" spans="1:23" ht="12.75" customHeight="1" x14ac:dyDescent="0.2">
      <c r="A498" s="104">
        <f>IF(Foglio2!$J$7=1,TRUNC(Base!V498,0),TRUNC(Base!U498,0))</f>
        <v>0</v>
      </c>
      <c r="B498" s="245">
        <f t="shared" si="2093"/>
        <v>36782</v>
      </c>
      <c r="C498" s="389"/>
      <c r="D498" s="389"/>
      <c r="E498" s="259" t="s">
        <v>3</v>
      </c>
      <c r="F498" s="260">
        <v>35</v>
      </c>
      <c r="G498" s="248">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48">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48">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48">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48">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48">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49">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50">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51">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52">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52">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52">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52">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52">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52">
        <f t="shared" ref="U498" si="2340">(P498)/12*0.8</f>
        <v>0</v>
      </c>
      <c r="V498" s="252">
        <f t="shared" ref="V498" si="2341">(P498+R498)/12*0.8</f>
        <v>0</v>
      </c>
      <c r="W498" s="253" t="str">
        <f t="shared" ref="W498" si="2342">"Fascia Da "&amp;F498&amp;" a "&amp;F499&amp;" Decorrenza "&amp;DAY(C486)&amp;"/"&amp;MONTH(C486)&amp;"/"&amp;YEAR(C486)</f>
        <v>Fascia Da 35 a  Decorrenza 1/9/2000</v>
      </c>
    </row>
    <row r="499" spans="1:23" ht="9" customHeight="1" x14ac:dyDescent="0.2">
      <c r="B499" s="245">
        <f t="shared" si="2093"/>
        <v>36783</v>
      </c>
      <c r="C499" s="454"/>
      <c r="D499" s="454"/>
      <c r="E499" s="264" t="s">
        <v>4</v>
      </c>
      <c r="F499" s="265"/>
      <c r="G499" s="267">
        <f t="shared" ref="G499" si="2343">G498*1936.27</f>
        <v>0</v>
      </c>
      <c r="H499" s="267">
        <f t="shared" ref="H499" si="2344">H498*1936.27</f>
        <v>0</v>
      </c>
      <c r="I499" s="267">
        <f t="shared" ref="I499" si="2345">I498*1936.27</f>
        <v>0</v>
      </c>
      <c r="J499" s="267">
        <f t="shared" ref="J499" si="2346">J498*1936.27</f>
        <v>0</v>
      </c>
      <c r="K499" s="267">
        <f t="shared" ref="K499" si="2347">K498*1936.27</f>
        <v>0</v>
      </c>
      <c r="L499" s="266">
        <f t="shared" ref="L499" si="2348">L498*1936.27</f>
        <v>0</v>
      </c>
      <c r="M499" s="267">
        <f t="shared" ref="M499" si="2349">M498*1936.27</f>
        <v>0</v>
      </c>
      <c r="N499" s="182">
        <f t="shared" ref="N499" si="2350">N498*1936.27</f>
        <v>0</v>
      </c>
      <c r="O499" s="183">
        <f t="shared" ref="O499" si="2351">O498*1936.27</f>
        <v>0</v>
      </c>
      <c r="P499" s="184">
        <f t="shared" ref="P499" si="2352">P498*1936.27</f>
        <v>0</v>
      </c>
      <c r="Q499" s="184">
        <f t="shared" ref="Q499" si="2353">Q498*1936.27</f>
        <v>0</v>
      </c>
      <c r="R499" s="184">
        <f t="shared" ref="R499" si="2354">R498*1936.27</f>
        <v>0</v>
      </c>
      <c r="S499" s="184">
        <f t="shared" ref="S499" si="2355">S498*1936.27</f>
        <v>0</v>
      </c>
      <c r="T499" s="184">
        <f t="shared" ref="T499" si="2356">T498*1936.27</f>
        <v>0</v>
      </c>
      <c r="U499" s="184">
        <f t="shared" ref="U499" si="2357">U498*1936.27</f>
        <v>0</v>
      </c>
      <c r="V499" s="184">
        <f t="shared" ref="V499" si="2358">V498*1936.27</f>
        <v>0</v>
      </c>
    </row>
    <row r="500" spans="1:23" ht="12.75" customHeight="1" x14ac:dyDescent="0.2">
      <c r="A500" s="104">
        <f>IF(Foglio2!$J$7=1,TRUNC(Base!V500,0),TRUNC(Base!U500,0))</f>
        <v>0</v>
      </c>
      <c r="B500" s="245">
        <f t="shared" ref="B500" si="2359">C502</f>
        <v>36892</v>
      </c>
      <c r="C500" s="452">
        <v>36892</v>
      </c>
      <c r="D500" s="452">
        <v>37256</v>
      </c>
      <c r="E500" s="246" t="s">
        <v>3</v>
      </c>
      <c r="F500" s="247">
        <v>0</v>
      </c>
      <c r="G500" s="248">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48">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48">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48">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48">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48">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49">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50">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51">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52">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52">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52">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52">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52">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52">
        <f t="shared" ref="U500" si="2360">(P500)/12*0.8</f>
        <v>0</v>
      </c>
      <c r="V500" s="252">
        <f t="shared" ref="V500" si="2361">(P500+R500)/12*0.8</f>
        <v>0</v>
      </c>
      <c r="W500" s="253" t="str">
        <f t="shared" ref="W500" si="2362">"Fascia Da "&amp;F500&amp;" a "&amp;F501&amp;" Decorrenza "&amp;DAY(C500)&amp;"/"&amp;MONTH(C500)&amp;"/"&amp;YEAR(C500)</f>
        <v>Fascia Da 0 a 2 Decorrenza 1/1/2001</v>
      </c>
    </row>
    <row r="501" spans="1:23" ht="9" customHeight="1" x14ac:dyDescent="0.2">
      <c r="B501" s="245">
        <f t="shared" ref="B501" si="2363">B500+1</f>
        <v>36893</v>
      </c>
      <c r="C501" s="453"/>
      <c r="D501" s="453"/>
      <c r="E501" s="254" t="s">
        <v>4</v>
      </c>
      <c r="F501" s="255">
        <v>2</v>
      </c>
      <c r="G501" s="267">
        <f t="shared" ref="G501" si="2364">G500*1936.27</f>
        <v>0</v>
      </c>
      <c r="H501" s="267">
        <f t="shared" ref="H501" si="2365">H500*1936.27</f>
        <v>0</v>
      </c>
      <c r="I501" s="267">
        <f t="shared" ref="I501" si="2366">I500*1936.27</f>
        <v>0</v>
      </c>
      <c r="J501" s="267">
        <f t="shared" ref="J501" si="2367">J500*1936.27</f>
        <v>0</v>
      </c>
      <c r="K501" s="267">
        <f t="shared" ref="K501" si="2368">K500*1936.27</f>
        <v>0</v>
      </c>
      <c r="L501" s="266">
        <f t="shared" ref="L501" si="2369">L500*1936.27</f>
        <v>0</v>
      </c>
      <c r="M501" s="267">
        <f t="shared" ref="M501" si="2370">M500*1936.27</f>
        <v>0</v>
      </c>
      <c r="N501" s="182">
        <f t="shared" ref="N501" si="2371">N500*1936.27</f>
        <v>0</v>
      </c>
      <c r="O501" s="183">
        <f t="shared" ref="O501" si="2372">O500*1936.27</f>
        <v>0</v>
      </c>
      <c r="P501" s="184">
        <f t="shared" ref="P501" si="2373">P500*1936.27</f>
        <v>0</v>
      </c>
      <c r="Q501" s="184">
        <f t="shared" ref="Q501" si="2374">Q500*1936.27</f>
        <v>0</v>
      </c>
      <c r="R501" s="184">
        <f t="shared" ref="R501" si="2375">R500*1936.27</f>
        <v>0</v>
      </c>
      <c r="S501" s="184">
        <f t="shared" ref="S501" si="2376">S500*1936.27</f>
        <v>0</v>
      </c>
      <c r="T501" s="184">
        <f t="shared" ref="T501" si="2377">T500*1936.27</f>
        <v>0</v>
      </c>
      <c r="U501" s="184">
        <f t="shared" ref="U501" si="2378">U500*1936.27</f>
        <v>0</v>
      </c>
      <c r="V501" s="184">
        <f t="shared" ref="V501" si="2379">V500*1936.27</f>
        <v>0</v>
      </c>
    </row>
    <row r="502" spans="1:23" ht="12.75" customHeight="1" x14ac:dyDescent="0.2">
      <c r="A502" s="104">
        <f>IF(Foglio2!$J$7=1,TRUNC(Base!V502,0),TRUNC(Base!U502,0))</f>
        <v>0</v>
      </c>
      <c r="B502" s="245">
        <f t="shared" si="2093"/>
        <v>36894</v>
      </c>
      <c r="C502" s="389">
        <v>36892</v>
      </c>
      <c r="D502" s="389">
        <v>37256</v>
      </c>
      <c r="E502" s="259" t="s">
        <v>3</v>
      </c>
      <c r="F502" s="260">
        <v>3</v>
      </c>
      <c r="G502" s="248">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48">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48">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48">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48">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48">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49">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50">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51">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52">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52">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52">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52">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52">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52">
        <f t="shared" ref="U502" si="2380">(P502)/12*0.8</f>
        <v>0</v>
      </c>
      <c r="V502" s="252">
        <f t="shared" ref="V502" si="2381">(P502+R502)/12*0.8</f>
        <v>0</v>
      </c>
      <c r="W502" s="253" t="str">
        <f t="shared" ref="W502" si="2382">"Fascia Da "&amp;F502&amp;" a "&amp;F503&amp;" Decorrenza "&amp;DAY(C500)&amp;"/"&amp;MONTH(C500)&amp;"/"&amp;YEAR(C500)</f>
        <v>Fascia Da 3 a 8 Decorrenza 1/1/2001</v>
      </c>
    </row>
    <row r="503" spans="1:23" ht="9" customHeight="1" x14ac:dyDescent="0.2">
      <c r="B503" s="245">
        <f t="shared" si="2093"/>
        <v>36895</v>
      </c>
      <c r="C503" s="389"/>
      <c r="D503" s="389"/>
      <c r="E503" s="254" t="s">
        <v>4</v>
      </c>
      <c r="F503" s="255">
        <v>8</v>
      </c>
      <c r="G503" s="267">
        <f t="shared" ref="G503" si="2383">G502*1936.27</f>
        <v>0</v>
      </c>
      <c r="H503" s="267">
        <f t="shared" ref="H503" si="2384">H502*1936.27</f>
        <v>0</v>
      </c>
      <c r="I503" s="267">
        <f t="shared" ref="I503" si="2385">I502*1936.27</f>
        <v>0</v>
      </c>
      <c r="J503" s="267">
        <f t="shared" ref="J503" si="2386">J502*1936.27</f>
        <v>0</v>
      </c>
      <c r="K503" s="267">
        <f t="shared" ref="K503" si="2387">K502*1936.27</f>
        <v>0</v>
      </c>
      <c r="L503" s="266">
        <f t="shared" ref="L503" si="2388">L502*1936.27</f>
        <v>0</v>
      </c>
      <c r="M503" s="267">
        <f t="shared" ref="M503" si="2389">M502*1936.27</f>
        <v>0</v>
      </c>
      <c r="N503" s="182">
        <f t="shared" ref="N503" si="2390">N502*1936.27</f>
        <v>0</v>
      </c>
      <c r="O503" s="183">
        <f t="shared" ref="O503" si="2391">O502*1936.27</f>
        <v>0</v>
      </c>
      <c r="P503" s="184">
        <f t="shared" ref="P503" si="2392">P502*1936.27</f>
        <v>0</v>
      </c>
      <c r="Q503" s="184">
        <f t="shared" ref="Q503" si="2393">Q502*1936.27</f>
        <v>0</v>
      </c>
      <c r="R503" s="184">
        <f t="shared" ref="R503" si="2394">R502*1936.27</f>
        <v>0</v>
      </c>
      <c r="S503" s="184">
        <f t="shared" ref="S503" si="2395">S502*1936.27</f>
        <v>0</v>
      </c>
      <c r="T503" s="184">
        <f t="shared" ref="T503" si="2396">T502*1936.27</f>
        <v>0</v>
      </c>
      <c r="U503" s="184">
        <f t="shared" ref="U503" si="2397">U502*1936.27</f>
        <v>0</v>
      </c>
      <c r="V503" s="184">
        <f t="shared" ref="V503" si="2398">V502*1936.27</f>
        <v>0</v>
      </c>
    </row>
    <row r="504" spans="1:23" ht="12.75" customHeight="1" x14ac:dyDescent="0.2">
      <c r="A504" s="104">
        <f>IF(Foglio2!$J$7=1,TRUNC(Base!V504,0),TRUNC(Base!U504,0))</f>
        <v>0</v>
      </c>
      <c r="B504" s="245">
        <f t="shared" si="2093"/>
        <v>36896</v>
      </c>
      <c r="C504" s="389"/>
      <c r="D504" s="389"/>
      <c r="E504" s="259" t="s">
        <v>3</v>
      </c>
      <c r="F504" s="260">
        <v>9</v>
      </c>
      <c r="G504" s="248">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48">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48">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48">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48">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48">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49">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50">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51">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52">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52">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52">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52">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52">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52">
        <f t="shared" ref="U504" si="2399">(P504)/12*0.8</f>
        <v>0</v>
      </c>
      <c r="V504" s="252">
        <f t="shared" ref="V504" si="2400">(P504+R504)/12*0.8</f>
        <v>0</v>
      </c>
      <c r="W504" s="253" t="str">
        <f t="shared" ref="W504" si="2401">"Fascia Da "&amp;F504&amp;" a "&amp;F505&amp;" Decorrenza "&amp;DAY(C500)&amp;"/"&amp;MONTH(C500)&amp;"/"&amp;YEAR(C500)</f>
        <v>Fascia Da 9 a 14 Decorrenza 1/1/2001</v>
      </c>
    </row>
    <row r="505" spans="1:23" ht="9" customHeight="1" x14ac:dyDescent="0.2">
      <c r="B505" s="245">
        <f t="shared" si="2093"/>
        <v>36897</v>
      </c>
      <c r="C505" s="389"/>
      <c r="D505" s="389"/>
      <c r="E505" s="254" t="s">
        <v>4</v>
      </c>
      <c r="F505" s="255">
        <v>14</v>
      </c>
      <c r="G505" s="267">
        <f t="shared" ref="G505" si="2402">G504*1936.27</f>
        <v>0</v>
      </c>
      <c r="H505" s="267">
        <f t="shared" ref="H505" si="2403">H504*1936.27</f>
        <v>0</v>
      </c>
      <c r="I505" s="267">
        <f t="shared" ref="I505" si="2404">I504*1936.27</f>
        <v>0</v>
      </c>
      <c r="J505" s="267">
        <f t="shared" ref="J505" si="2405">J504*1936.27</f>
        <v>0</v>
      </c>
      <c r="K505" s="267">
        <f t="shared" ref="K505" si="2406">K504*1936.27</f>
        <v>0</v>
      </c>
      <c r="L505" s="266">
        <f t="shared" ref="L505" si="2407">L504*1936.27</f>
        <v>0</v>
      </c>
      <c r="M505" s="267">
        <f t="shared" ref="M505" si="2408">M504*1936.27</f>
        <v>0</v>
      </c>
      <c r="N505" s="182">
        <f t="shared" ref="N505" si="2409">N504*1936.27</f>
        <v>0</v>
      </c>
      <c r="O505" s="183">
        <f t="shared" ref="O505" si="2410">O504*1936.27</f>
        <v>0</v>
      </c>
      <c r="P505" s="184">
        <f t="shared" ref="P505" si="2411">P504*1936.27</f>
        <v>0</v>
      </c>
      <c r="Q505" s="184">
        <f t="shared" ref="Q505" si="2412">Q504*1936.27</f>
        <v>0</v>
      </c>
      <c r="R505" s="184">
        <f t="shared" ref="R505" si="2413">R504*1936.27</f>
        <v>0</v>
      </c>
      <c r="S505" s="184">
        <f t="shared" ref="S505" si="2414">S504*1936.27</f>
        <v>0</v>
      </c>
      <c r="T505" s="184">
        <f t="shared" ref="T505" si="2415">T504*1936.27</f>
        <v>0</v>
      </c>
      <c r="U505" s="184">
        <f t="shared" ref="U505" si="2416">U504*1936.27</f>
        <v>0</v>
      </c>
      <c r="V505" s="184">
        <f t="shared" ref="V505" si="2417">V504*1936.27</f>
        <v>0</v>
      </c>
    </row>
    <row r="506" spans="1:23" ht="12.75" customHeight="1" x14ac:dyDescent="0.2">
      <c r="A506" s="104">
        <f>IF(Foglio2!$J$7=1,TRUNC(Base!V506,0),TRUNC(Base!U506,0))</f>
        <v>0</v>
      </c>
      <c r="B506" s="245">
        <f t="shared" si="2093"/>
        <v>36898</v>
      </c>
      <c r="C506" s="389"/>
      <c r="D506" s="389"/>
      <c r="E506" s="259" t="s">
        <v>3</v>
      </c>
      <c r="F506" s="260">
        <v>15</v>
      </c>
      <c r="G506" s="248">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48">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48">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48">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48">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48">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49">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50">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51">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52">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52">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52">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52">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52">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52">
        <f t="shared" ref="U506" si="2418">(P506)/12*0.8</f>
        <v>0</v>
      </c>
      <c r="V506" s="252">
        <f t="shared" ref="V506" si="2419">(P506+R506)/12*0.8</f>
        <v>0</v>
      </c>
      <c r="W506" s="253" t="str">
        <f t="shared" ref="W506" si="2420">"Fascia Da "&amp;F506&amp;" a "&amp;F507&amp;" Decorrenza "&amp;DAY(C500)&amp;"/"&amp;MONTH(C500)&amp;"/"&amp;YEAR(C500)</f>
        <v>Fascia Da 15 a 20 Decorrenza 1/1/2001</v>
      </c>
    </row>
    <row r="507" spans="1:23" ht="9" customHeight="1" x14ac:dyDescent="0.2">
      <c r="B507" s="245">
        <f t="shared" si="2093"/>
        <v>36899</v>
      </c>
      <c r="C507" s="389"/>
      <c r="D507" s="389"/>
      <c r="E507" s="254" t="s">
        <v>4</v>
      </c>
      <c r="F507" s="255">
        <v>20</v>
      </c>
      <c r="G507" s="267">
        <f t="shared" ref="G507" si="2421">G506*1936.27</f>
        <v>0</v>
      </c>
      <c r="H507" s="267">
        <f t="shared" ref="H507" si="2422">H506*1936.27</f>
        <v>0</v>
      </c>
      <c r="I507" s="267">
        <f t="shared" ref="I507" si="2423">I506*1936.27</f>
        <v>0</v>
      </c>
      <c r="J507" s="267">
        <f t="shared" ref="J507" si="2424">J506*1936.27</f>
        <v>0</v>
      </c>
      <c r="K507" s="267">
        <f t="shared" ref="K507" si="2425">K506*1936.27</f>
        <v>0</v>
      </c>
      <c r="L507" s="266">
        <f t="shared" ref="L507" si="2426">L506*1936.27</f>
        <v>0</v>
      </c>
      <c r="M507" s="267">
        <f t="shared" ref="M507" si="2427">M506*1936.27</f>
        <v>0</v>
      </c>
      <c r="N507" s="182">
        <f t="shared" ref="N507" si="2428">N506*1936.27</f>
        <v>0</v>
      </c>
      <c r="O507" s="183">
        <f t="shared" ref="O507" si="2429">O506*1936.27</f>
        <v>0</v>
      </c>
      <c r="P507" s="184">
        <f t="shared" ref="P507" si="2430">P506*1936.27</f>
        <v>0</v>
      </c>
      <c r="Q507" s="184">
        <f t="shared" ref="Q507" si="2431">Q506*1936.27</f>
        <v>0</v>
      </c>
      <c r="R507" s="184">
        <f t="shared" ref="R507" si="2432">R506*1936.27</f>
        <v>0</v>
      </c>
      <c r="S507" s="184">
        <f t="shared" ref="S507" si="2433">S506*1936.27</f>
        <v>0</v>
      </c>
      <c r="T507" s="184">
        <f t="shared" ref="T507" si="2434">T506*1936.27</f>
        <v>0</v>
      </c>
      <c r="U507" s="184">
        <f t="shared" ref="U507" si="2435">U506*1936.27</f>
        <v>0</v>
      </c>
      <c r="V507" s="184">
        <f t="shared" ref="V507" si="2436">V506*1936.27</f>
        <v>0</v>
      </c>
    </row>
    <row r="508" spans="1:23" ht="12.75" customHeight="1" x14ac:dyDescent="0.2">
      <c r="A508" s="104">
        <f>IF(Foglio2!$J$7=1,TRUNC(Base!V508,0),TRUNC(Base!U508,0))</f>
        <v>0</v>
      </c>
      <c r="B508" s="245">
        <f t="shared" si="2093"/>
        <v>36900</v>
      </c>
      <c r="C508" s="389"/>
      <c r="D508" s="389"/>
      <c r="E508" s="259" t="s">
        <v>3</v>
      </c>
      <c r="F508" s="260">
        <v>21</v>
      </c>
      <c r="G508" s="248">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48">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48">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48">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48">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48">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49">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50">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51">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52">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52">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52">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52">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52">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52">
        <f t="shared" ref="U508" si="2437">(P508)/12*0.8</f>
        <v>0</v>
      </c>
      <c r="V508" s="252">
        <f t="shared" ref="V508" si="2438">(P508+R508)/12*0.8</f>
        <v>0</v>
      </c>
      <c r="W508" s="253" t="str">
        <f t="shared" ref="W508" si="2439">"Fascia Da "&amp;F508&amp;" a "&amp;F509&amp;" Decorrenza "&amp;DAY(C500)&amp;"/"&amp;MONTH(C500)&amp;"/"&amp;YEAR(C500)</f>
        <v>Fascia Da 21 a 27 Decorrenza 1/1/2001</v>
      </c>
    </row>
    <row r="509" spans="1:23" ht="9" customHeight="1" x14ac:dyDescent="0.2">
      <c r="B509" s="245">
        <f t="shared" si="2093"/>
        <v>36901</v>
      </c>
      <c r="C509" s="389"/>
      <c r="D509" s="389"/>
      <c r="E509" s="254" t="s">
        <v>4</v>
      </c>
      <c r="F509" s="255">
        <v>27</v>
      </c>
      <c r="G509" s="267">
        <f t="shared" ref="G509" si="2440">G508*1936.27</f>
        <v>0</v>
      </c>
      <c r="H509" s="267">
        <f t="shared" ref="H509" si="2441">H508*1936.27</f>
        <v>0</v>
      </c>
      <c r="I509" s="267">
        <f t="shared" ref="I509" si="2442">I508*1936.27</f>
        <v>0</v>
      </c>
      <c r="J509" s="267">
        <f t="shared" ref="J509" si="2443">J508*1936.27</f>
        <v>0</v>
      </c>
      <c r="K509" s="267">
        <f t="shared" ref="K509" si="2444">K508*1936.27</f>
        <v>0</v>
      </c>
      <c r="L509" s="266">
        <f t="shared" ref="L509" si="2445">L508*1936.27</f>
        <v>0</v>
      </c>
      <c r="M509" s="267">
        <f t="shared" ref="M509" si="2446">M508*1936.27</f>
        <v>0</v>
      </c>
      <c r="N509" s="182">
        <f t="shared" ref="N509" si="2447">N508*1936.27</f>
        <v>0</v>
      </c>
      <c r="O509" s="183">
        <f t="shared" ref="O509" si="2448">O508*1936.27</f>
        <v>0</v>
      </c>
      <c r="P509" s="184">
        <f t="shared" ref="P509" si="2449">P508*1936.27</f>
        <v>0</v>
      </c>
      <c r="Q509" s="184">
        <f t="shared" ref="Q509" si="2450">Q508*1936.27</f>
        <v>0</v>
      </c>
      <c r="R509" s="184">
        <f t="shared" ref="R509" si="2451">R508*1936.27</f>
        <v>0</v>
      </c>
      <c r="S509" s="184">
        <f t="shared" ref="S509" si="2452">S508*1936.27</f>
        <v>0</v>
      </c>
      <c r="T509" s="184">
        <f t="shared" ref="T509" si="2453">T508*1936.27</f>
        <v>0</v>
      </c>
      <c r="U509" s="184">
        <f t="shared" ref="U509" si="2454">U508*1936.27</f>
        <v>0</v>
      </c>
      <c r="V509" s="184">
        <f t="shared" ref="V509" si="2455">V508*1936.27</f>
        <v>0</v>
      </c>
    </row>
    <row r="510" spans="1:23" ht="12.75" customHeight="1" x14ac:dyDescent="0.2">
      <c r="A510" s="104">
        <f>IF(Foglio2!$J$7=1,TRUNC(Base!V510,0),TRUNC(Base!U510,0))</f>
        <v>0</v>
      </c>
      <c r="B510" s="245">
        <f t="shared" si="2093"/>
        <v>36902</v>
      </c>
      <c r="C510" s="389"/>
      <c r="D510" s="389"/>
      <c r="E510" s="259" t="s">
        <v>3</v>
      </c>
      <c r="F510" s="260">
        <v>28</v>
      </c>
      <c r="G510" s="248">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48">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48">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48">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48">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48">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49">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50">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51">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52">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52">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52">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52">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52">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52">
        <f t="shared" ref="U510" si="2456">(P510)/12*0.8</f>
        <v>0</v>
      </c>
      <c r="V510" s="252">
        <f t="shared" ref="V510" si="2457">(P510+R510)/12*0.8</f>
        <v>0</v>
      </c>
      <c r="W510" s="253" t="str">
        <f t="shared" ref="W510" si="2458">"Fascia Da "&amp;F510&amp;" a "&amp;F511&amp;" Decorrenza "&amp;DAY(C500)&amp;"/"&amp;MONTH(C500)&amp;"/"&amp;YEAR(C500)</f>
        <v>Fascia Da 28 a 34 Decorrenza 1/1/2001</v>
      </c>
    </row>
    <row r="511" spans="1:23" ht="9" customHeight="1" x14ac:dyDescent="0.2">
      <c r="B511" s="245">
        <f t="shared" si="2093"/>
        <v>36903</v>
      </c>
      <c r="C511" s="389"/>
      <c r="D511" s="389"/>
      <c r="E511" s="254" t="s">
        <v>4</v>
      </c>
      <c r="F511" s="255">
        <v>34</v>
      </c>
      <c r="G511" s="267">
        <f t="shared" ref="G511" si="2459">G510*1936.27</f>
        <v>0</v>
      </c>
      <c r="H511" s="267">
        <f t="shared" ref="H511" si="2460">H510*1936.27</f>
        <v>0</v>
      </c>
      <c r="I511" s="267">
        <f t="shared" ref="I511" si="2461">I510*1936.27</f>
        <v>0</v>
      </c>
      <c r="J511" s="267">
        <f t="shared" ref="J511" si="2462">J510*1936.27</f>
        <v>0</v>
      </c>
      <c r="K511" s="267">
        <f t="shared" ref="K511" si="2463">K510*1936.27</f>
        <v>0</v>
      </c>
      <c r="L511" s="266">
        <f t="shared" ref="L511" si="2464">L510*1936.27</f>
        <v>0</v>
      </c>
      <c r="M511" s="267">
        <f t="shared" ref="M511" si="2465">M510*1936.27</f>
        <v>0</v>
      </c>
      <c r="N511" s="182">
        <f t="shared" ref="N511" si="2466">N510*1936.27</f>
        <v>0</v>
      </c>
      <c r="O511" s="183">
        <f t="shared" ref="O511" si="2467">O510*1936.27</f>
        <v>0</v>
      </c>
      <c r="P511" s="184">
        <f t="shared" ref="P511" si="2468">P510*1936.27</f>
        <v>0</v>
      </c>
      <c r="Q511" s="184">
        <f t="shared" ref="Q511" si="2469">Q510*1936.27</f>
        <v>0</v>
      </c>
      <c r="R511" s="184">
        <f t="shared" ref="R511" si="2470">R510*1936.27</f>
        <v>0</v>
      </c>
      <c r="S511" s="184">
        <f t="shared" ref="S511" si="2471">S510*1936.27</f>
        <v>0</v>
      </c>
      <c r="T511" s="184">
        <f t="shared" ref="T511" si="2472">T510*1936.27</f>
        <v>0</v>
      </c>
      <c r="U511" s="184">
        <f t="shared" ref="U511" si="2473">U510*1936.27</f>
        <v>0</v>
      </c>
      <c r="V511" s="184">
        <f t="shared" ref="V511" si="2474">V510*1936.27</f>
        <v>0</v>
      </c>
    </row>
    <row r="512" spans="1:23" ht="12.75" customHeight="1" x14ac:dyDescent="0.2">
      <c r="A512" s="104">
        <f>IF(Foglio2!$J$7=1,TRUNC(Base!V512,0),TRUNC(Base!U512,0))</f>
        <v>0</v>
      </c>
      <c r="B512" s="245">
        <f t="shared" si="2093"/>
        <v>36904</v>
      </c>
      <c r="C512" s="389"/>
      <c r="D512" s="389"/>
      <c r="E512" s="259" t="s">
        <v>3</v>
      </c>
      <c r="F512" s="260">
        <v>35</v>
      </c>
      <c r="G512" s="248">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48">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48">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48">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48">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48">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49">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50">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51">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52">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52">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52">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52">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52">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52">
        <f t="shared" ref="U512" si="2475">(P512)/12*0.8</f>
        <v>0</v>
      </c>
      <c r="V512" s="252">
        <f t="shared" ref="V512" si="2476">(P512+R512)/12*0.8</f>
        <v>0</v>
      </c>
      <c r="W512" s="253" t="str">
        <f t="shared" ref="W512" si="2477">"Fascia Da "&amp;F512&amp;" a "&amp;F513&amp;" Decorrenza "&amp;DAY(C500)&amp;"/"&amp;MONTH(C500)&amp;"/"&amp;YEAR(C500)</f>
        <v>Fascia Da 35 a  Decorrenza 1/1/2001</v>
      </c>
    </row>
    <row r="513" spans="1:23" ht="9" customHeight="1" x14ac:dyDescent="0.2">
      <c r="B513" s="245">
        <f t="shared" si="2093"/>
        <v>36905</v>
      </c>
      <c r="C513" s="454"/>
      <c r="D513" s="454"/>
      <c r="E513" s="264" t="s">
        <v>4</v>
      </c>
      <c r="F513" s="265"/>
      <c r="G513" s="267">
        <f t="shared" ref="G513" si="2478">G512*1936.27</f>
        <v>0</v>
      </c>
      <c r="H513" s="267">
        <f t="shared" ref="H513" si="2479">H512*1936.27</f>
        <v>0</v>
      </c>
      <c r="I513" s="267">
        <f t="shared" ref="I513" si="2480">I512*1936.27</f>
        <v>0</v>
      </c>
      <c r="J513" s="267">
        <f t="shared" ref="J513" si="2481">J512*1936.27</f>
        <v>0</v>
      </c>
      <c r="K513" s="267">
        <f t="shared" ref="K513" si="2482">K512*1936.27</f>
        <v>0</v>
      </c>
      <c r="L513" s="266">
        <f t="shared" ref="L513" si="2483">L512*1936.27</f>
        <v>0</v>
      </c>
      <c r="M513" s="267">
        <f t="shared" ref="M513" si="2484">M512*1936.27</f>
        <v>0</v>
      </c>
      <c r="N513" s="182">
        <f t="shared" ref="N513" si="2485">N512*1936.27</f>
        <v>0</v>
      </c>
      <c r="O513" s="183">
        <f t="shared" ref="O513" si="2486">O512*1936.27</f>
        <v>0</v>
      </c>
      <c r="P513" s="184">
        <f t="shared" ref="P513" si="2487">P512*1936.27</f>
        <v>0</v>
      </c>
      <c r="Q513" s="184">
        <f t="shared" ref="Q513" si="2488">Q512*1936.27</f>
        <v>0</v>
      </c>
      <c r="R513" s="184">
        <f t="shared" ref="R513" si="2489">R512*1936.27</f>
        <v>0</v>
      </c>
      <c r="S513" s="184">
        <f t="shared" ref="S513" si="2490">S512*1936.27</f>
        <v>0</v>
      </c>
      <c r="T513" s="184">
        <f t="shared" ref="T513" si="2491">T512*1936.27</f>
        <v>0</v>
      </c>
      <c r="U513" s="184">
        <f t="shared" ref="U513" si="2492">U512*1936.27</f>
        <v>0</v>
      </c>
      <c r="V513" s="184">
        <f t="shared" ref="V513" si="2493">V512*1936.27</f>
        <v>0</v>
      </c>
    </row>
    <row r="514" spans="1:23" ht="12.75" customHeight="1" x14ac:dyDescent="0.2">
      <c r="A514" s="104">
        <f>IF(Foglio2!$J$7=1,TRUNC(Base!V514,0),TRUNC(Base!U514,0))</f>
        <v>0</v>
      </c>
      <c r="B514" s="245">
        <f t="shared" ref="B514" si="2494">C516</f>
        <v>37257</v>
      </c>
      <c r="C514" s="452">
        <v>37257</v>
      </c>
      <c r="D514" s="452">
        <v>37621</v>
      </c>
      <c r="E514" s="246" t="s">
        <v>3</v>
      </c>
      <c r="F514" s="247">
        <v>0</v>
      </c>
      <c r="G514" s="248">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48">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48">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48">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48">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48">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49">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50">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51">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52">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52">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52">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52">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52">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52">
        <f t="shared" ref="U514" si="2495">(P514)/12*0.8</f>
        <v>0</v>
      </c>
      <c r="V514" s="252">
        <f t="shared" ref="V514" si="2496">(P514+R514)/12*0.8</f>
        <v>0</v>
      </c>
      <c r="W514" s="253" t="str">
        <f t="shared" ref="W514" si="2497">"Fascia Da "&amp;F514&amp;" a "&amp;F515&amp;" Decorrenza "&amp;DAY(C514)&amp;"/"&amp;MONTH(C514)&amp;"/"&amp;YEAR(C514)</f>
        <v>Fascia Da 0 a 2 Decorrenza 1/1/2002</v>
      </c>
    </row>
    <row r="515" spans="1:23" ht="9" customHeight="1" x14ac:dyDescent="0.2">
      <c r="B515" s="245">
        <f t="shared" ref="B515" si="2498">B514+1</f>
        <v>37258</v>
      </c>
      <c r="C515" s="453"/>
      <c r="D515" s="453"/>
      <c r="E515" s="254" t="s">
        <v>4</v>
      </c>
      <c r="F515" s="255">
        <v>2</v>
      </c>
      <c r="G515" s="267">
        <f t="shared" ref="G515" si="2499">G514*1936.27</f>
        <v>0</v>
      </c>
      <c r="H515" s="267">
        <f t="shared" ref="H515" si="2500">H514*1936.27</f>
        <v>0</v>
      </c>
      <c r="I515" s="267">
        <f t="shared" ref="I515" si="2501">I514*1936.27</f>
        <v>0</v>
      </c>
      <c r="J515" s="267">
        <f t="shared" ref="J515" si="2502">J514*1936.27</f>
        <v>0</v>
      </c>
      <c r="K515" s="267">
        <f t="shared" ref="K515" si="2503">K514*1936.27</f>
        <v>0</v>
      </c>
      <c r="L515" s="266">
        <f t="shared" ref="L515" si="2504">L514*1936.27</f>
        <v>0</v>
      </c>
      <c r="M515" s="267">
        <f t="shared" ref="M515" si="2505">M514*1936.27</f>
        <v>0</v>
      </c>
      <c r="N515" s="182">
        <f t="shared" ref="N515" si="2506">N514*1936.27</f>
        <v>0</v>
      </c>
      <c r="O515" s="183">
        <f t="shared" ref="O515" si="2507">O514*1936.27</f>
        <v>0</v>
      </c>
      <c r="P515" s="184">
        <f t="shared" ref="P515" si="2508">P514*1936.27</f>
        <v>0</v>
      </c>
      <c r="Q515" s="184">
        <f t="shared" ref="Q515" si="2509">Q514*1936.27</f>
        <v>0</v>
      </c>
      <c r="R515" s="184">
        <f t="shared" ref="R515" si="2510">R514*1936.27</f>
        <v>0</v>
      </c>
      <c r="S515" s="184">
        <f t="shared" ref="S515" si="2511">S514*1936.27</f>
        <v>0</v>
      </c>
      <c r="T515" s="184">
        <f t="shared" ref="T515" si="2512">T514*1936.27</f>
        <v>0</v>
      </c>
      <c r="U515" s="184">
        <f t="shared" ref="U515" si="2513">U514*1936.27</f>
        <v>0</v>
      </c>
      <c r="V515" s="184">
        <f t="shared" ref="V515" si="2514">V514*1936.27</f>
        <v>0</v>
      </c>
    </row>
    <row r="516" spans="1:23" ht="12.75" customHeight="1" x14ac:dyDescent="0.2">
      <c r="A516" s="104">
        <f>IF(Foglio2!$J$7=1,TRUNC(Base!V516,0),TRUNC(Base!U516,0))</f>
        <v>0</v>
      </c>
      <c r="B516" s="245">
        <f t="shared" si="2093"/>
        <v>37259</v>
      </c>
      <c r="C516" s="389">
        <v>37257</v>
      </c>
      <c r="D516" s="389">
        <v>37621</v>
      </c>
      <c r="E516" s="259" t="s">
        <v>3</v>
      </c>
      <c r="F516" s="260">
        <v>3</v>
      </c>
      <c r="G516" s="248">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48">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48">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48">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48">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48">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49">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50">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51">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52">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52">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52">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52">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52">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52">
        <f t="shared" ref="U516" si="2515">(P516)/12*0.8</f>
        <v>0</v>
      </c>
      <c r="V516" s="252">
        <f t="shared" ref="V516" si="2516">(P516+R516)/12*0.8</f>
        <v>0</v>
      </c>
      <c r="W516" s="253" t="str">
        <f t="shared" ref="W516" si="2517">"Fascia Da "&amp;F516&amp;" a "&amp;F517&amp;" Decorrenza "&amp;DAY(C514)&amp;"/"&amp;MONTH(C514)&amp;"/"&amp;YEAR(C514)</f>
        <v>Fascia Da 3 a 8 Decorrenza 1/1/2002</v>
      </c>
    </row>
    <row r="517" spans="1:23" ht="9" customHeight="1" x14ac:dyDescent="0.2">
      <c r="B517" s="245">
        <f t="shared" si="2093"/>
        <v>37260</v>
      </c>
      <c r="C517" s="389"/>
      <c r="D517" s="389"/>
      <c r="E517" s="254" t="s">
        <v>4</v>
      </c>
      <c r="F517" s="255">
        <v>8</v>
      </c>
      <c r="G517" s="267">
        <f t="shared" ref="G517" si="2518">G516*1936.27</f>
        <v>0</v>
      </c>
      <c r="H517" s="267">
        <f t="shared" ref="H517" si="2519">H516*1936.27</f>
        <v>0</v>
      </c>
      <c r="I517" s="267">
        <f t="shared" ref="I517" si="2520">I516*1936.27</f>
        <v>0</v>
      </c>
      <c r="J517" s="267">
        <f t="shared" ref="J517" si="2521">J516*1936.27</f>
        <v>0</v>
      </c>
      <c r="K517" s="267">
        <f t="shared" ref="K517" si="2522">K516*1936.27</f>
        <v>0</v>
      </c>
      <c r="L517" s="266">
        <f t="shared" ref="L517" si="2523">L516*1936.27</f>
        <v>0</v>
      </c>
      <c r="M517" s="267">
        <f t="shared" ref="M517" si="2524">M516*1936.27</f>
        <v>0</v>
      </c>
      <c r="N517" s="182">
        <f t="shared" ref="N517" si="2525">N516*1936.27</f>
        <v>0</v>
      </c>
      <c r="O517" s="183">
        <f t="shared" ref="O517" si="2526">O516*1936.27</f>
        <v>0</v>
      </c>
      <c r="P517" s="184">
        <f t="shared" ref="P517" si="2527">P516*1936.27</f>
        <v>0</v>
      </c>
      <c r="Q517" s="184">
        <f t="shared" ref="Q517" si="2528">Q516*1936.27</f>
        <v>0</v>
      </c>
      <c r="R517" s="184">
        <f t="shared" ref="R517" si="2529">R516*1936.27</f>
        <v>0</v>
      </c>
      <c r="S517" s="184">
        <f t="shared" ref="S517" si="2530">S516*1936.27</f>
        <v>0</v>
      </c>
      <c r="T517" s="184">
        <f t="shared" ref="T517" si="2531">T516*1936.27</f>
        <v>0</v>
      </c>
      <c r="U517" s="184">
        <f t="shared" ref="U517" si="2532">U516*1936.27</f>
        <v>0</v>
      </c>
      <c r="V517" s="184">
        <f t="shared" ref="V517" si="2533">V516*1936.27</f>
        <v>0</v>
      </c>
    </row>
    <row r="518" spans="1:23" ht="12.75" customHeight="1" x14ac:dyDescent="0.2">
      <c r="A518" s="104">
        <f>IF(Foglio2!$J$7=1,TRUNC(Base!V518,0),TRUNC(Base!U518,0))</f>
        <v>0</v>
      </c>
      <c r="B518" s="245">
        <f t="shared" si="2093"/>
        <v>37261</v>
      </c>
      <c r="C518" s="389"/>
      <c r="D518" s="389"/>
      <c r="E518" s="259" t="s">
        <v>3</v>
      </c>
      <c r="F518" s="260">
        <v>9</v>
      </c>
      <c r="G518" s="248">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48">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48">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48">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48">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48">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49">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50">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51">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52">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52">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52">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52">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52">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52">
        <f t="shared" ref="U518" si="2534">(P518)/12*0.8</f>
        <v>0</v>
      </c>
      <c r="V518" s="252">
        <f t="shared" ref="V518" si="2535">(P518+R518)/12*0.8</f>
        <v>0</v>
      </c>
      <c r="W518" s="253" t="str">
        <f t="shared" ref="W518" si="2536">"Fascia Da "&amp;F518&amp;" a "&amp;F519&amp;" Decorrenza "&amp;DAY(C514)&amp;"/"&amp;MONTH(C514)&amp;"/"&amp;YEAR(C514)</f>
        <v>Fascia Da 9 a 14 Decorrenza 1/1/2002</v>
      </c>
    </row>
    <row r="519" spans="1:23" ht="9" customHeight="1" x14ac:dyDescent="0.2">
      <c r="B519" s="245">
        <f t="shared" si="2093"/>
        <v>37262</v>
      </c>
      <c r="C519" s="389"/>
      <c r="D519" s="389"/>
      <c r="E519" s="254" t="s">
        <v>4</v>
      </c>
      <c r="F519" s="255">
        <v>14</v>
      </c>
      <c r="G519" s="267">
        <f t="shared" ref="G519" si="2537">G518*1936.27</f>
        <v>0</v>
      </c>
      <c r="H519" s="267">
        <f t="shared" ref="H519" si="2538">H518*1936.27</f>
        <v>0</v>
      </c>
      <c r="I519" s="267">
        <f t="shared" ref="I519" si="2539">I518*1936.27</f>
        <v>0</v>
      </c>
      <c r="J519" s="267">
        <f t="shared" ref="J519" si="2540">J518*1936.27</f>
        <v>0</v>
      </c>
      <c r="K519" s="267">
        <f t="shared" ref="K519" si="2541">K518*1936.27</f>
        <v>0</v>
      </c>
      <c r="L519" s="266">
        <f t="shared" ref="L519" si="2542">L518*1936.27</f>
        <v>0</v>
      </c>
      <c r="M519" s="267">
        <f t="shared" ref="M519" si="2543">M518*1936.27</f>
        <v>0</v>
      </c>
      <c r="N519" s="182">
        <f t="shared" ref="N519" si="2544">N518*1936.27</f>
        <v>0</v>
      </c>
      <c r="O519" s="183">
        <f t="shared" ref="O519" si="2545">O518*1936.27</f>
        <v>0</v>
      </c>
      <c r="P519" s="184">
        <f t="shared" ref="P519" si="2546">P518*1936.27</f>
        <v>0</v>
      </c>
      <c r="Q519" s="184">
        <f t="shared" ref="Q519" si="2547">Q518*1936.27</f>
        <v>0</v>
      </c>
      <c r="R519" s="184">
        <f t="shared" ref="R519" si="2548">R518*1936.27</f>
        <v>0</v>
      </c>
      <c r="S519" s="184">
        <f t="shared" ref="S519" si="2549">S518*1936.27</f>
        <v>0</v>
      </c>
      <c r="T519" s="184">
        <f t="shared" ref="T519" si="2550">T518*1936.27</f>
        <v>0</v>
      </c>
      <c r="U519" s="184">
        <f t="shared" ref="U519" si="2551">U518*1936.27</f>
        <v>0</v>
      </c>
      <c r="V519" s="184">
        <f t="shared" ref="V519" si="2552">V518*1936.27</f>
        <v>0</v>
      </c>
    </row>
    <row r="520" spans="1:23" ht="12.75" customHeight="1" x14ac:dyDescent="0.2">
      <c r="A520" s="104">
        <f>IF(Foglio2!$J$7=1,TRUNC(Base!V520,0),TRUNC(Base!U520,0))</f>
        <v>0</v>
      </c>
      <c r="B520" s="245">
        <f t="shared" si="2093"/>
        <v>37263</v>
      </c>
      <c r="C520" s="389"/>
      <c r="D520" s="389"/>
      <c r="E520" s="259" t="s">
        <v>3</v>
      </c>
      <c r="F520" s="260">
        <v>15</v>
      </c>
      <c r="G520" s="248">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48">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48">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48">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48">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48">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49">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50">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51">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52">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52">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52">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52">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52">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52">
        <f t="shared" ref="U520" si="2553">(P520)/12*0.8</f>
        <v>0</v>
      </c>
      <c r="V520" s="252">
        <f t="shared" ref="V520" si="2554">(P520+R520)/12*0.8</f>
        <v>0</v>
      </c>
      <c r="W520" s="253" t="str">
        <f t="shared" ref="W520" si="2555">"Fascia Da "&amp;F520&amp;" a "&amp;F521&amp;" Decorrenza "&amp;DAY(C514)&amp;"/"&amp;MONTH(C514)&amp;"/"&amp;YEAR(C514)</f>
        <v>Fascia Da 15 a 20 Decorrenza 1/1/2002</v>
      </c>
    </row>
    <row r="521" spans="1:23" ht="9" customHeight="1" x14ac:dyDescent="0.2">
      <c r="B521" s="245">
        <f t="shared" si="2093"/>
        <v>37264</v>
      </c>
      <c r="C521" s="389"/>
      <c r="D521" s="389"/>
      <c r="E521" s="254" t="s">
        <v>4</v>
      </c>
      <c r="F521" s="255">
        <v>20</v>
      </c>
      <c r="G521" s="267">
        <f t="shared" ref="G521" si="2556">G520*1936.27</f>
        <v>0</v>
      </c>
      <c r="H521" s="267">
        <f t="shared" ref="H521" si="2557">H520*1936.27</f>
        <v>0</v>
      </c>
      <c r="I521" s="267">
        <f t="shared" ref="I521" si="2558">I520*1936.27</f>
        <v>0</v>
      </c>
      <c r="J521" s="267">
        <f t="shared" ref="J521" si="2559">J520*1936.27</f>
        <v>0</v>
      </c>
      <c r="K521" s="267">
        <f t="shared" ref="K521" si="2560">K520*1936.27</f>
        <v>0</v>
      </c>
      <c r="L521" s="266">
        <f t="shared" ref="L521" si="2561">L520*1936.27</f>
        <v>0</v>
      </c>
      <c r="M521" s="267">
        <f t="shared" ref="M521" si="2562">M520*1936.27</f>
        <v>0</v>
      </c>
      <c r="N521" s="182">
        <f t="shared" ref="N521" si="2563">N520*1936.27</f>
        <v>0</v>
      </c>
      <c r="O521" s="183">
        <f t="shared" ref="O521" si="2564">O520*1936.27</f>
        <v>0</v>
      </c>
      <c r="P521" s="184">
        <f t="shared" ref="P521" si="2565">P520*1936.27</f>
        <v>0</v>
      </c>
      <c r="Q521" s="184">
        <f t="shared" ref="Q521" si="2566">Q520*1936.27</f>
        <v>0</v>
      </c>
      <c r="R521" s="184">
        <f t="shared" ref="R521" si="2567">R520*1936.27</f>
        <v>0</v>
      </c>
      <c r="S521" s="184">
        <f t="shared" ref="S521" si="2568">S520*1936.27</f>
        <v>0</v>
      </c>
      <c r="T521" s="184">
        <f t="shared" ref="T521" si="2569">T520*1936.27</f>
        <v>0</v>
      </c>
      <c r="U521" s="184">
        <f t="shared" ref="U521" si="2570">U520*1936.27</f>
        <v>0</v>
      </c>
      <c r="V521" s="184">
        <f t="shared" ref="V521" si="2571">V520*1936.27</f>
        <v>0</v>
      </c>
    </row>
    <row r="522" spans="1:23" ht="12.75" customHeight="1" x14ac:dyDescent="0.2">
      <c r="A522" s="104">
        <f>IF(Foglio2!$J$7=1,TRUNC(Base!V522,0),TRUNC(Base!U522,0))</f>
        <v>0</v>
      </c>
      <c r="B522" s="245">
        <f t="shared" si="2093"/>
        <v>37265</v>
      </c>
      <c r="C522" s="389"/>
      <c r="D522" s="389"/>
      <c r="E522" s="259" t="s">
        <v>3</v>
      </c>
      <c r="F522" s="260">
        <v>21</v>
      </c>
      <c r="G522" s="248">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48">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48">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48">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48">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48">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49">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50">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51">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52">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52">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52">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52">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52">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52">
        <f t="shared" ref="U522" si="2572">(P522)/12*0.8</f>
        <v>0</v>
      </c>
      <c r="V522" s="252">
        <f t="shared" ref="V522" si="2573">(P522+R522)/12*0.8</f>
        <v>0</v>
      </c>
      <c r="W522" s="253" t="str">
        <f t="shared" ref="W522" si="2574">"Fascia Da "&amp;F522&amp;" a "&amp;F523&amp;" Decorrenza "&amp;DAY(C514)&amp;"/"&amp;MONTH(C514)&amp;"/"&amp;YEAR(C514)</f>
        <v>Fascia Da 21 a 27 Decorrenza 1/1/2002</v>
      </c>
    </row>
    <row r="523" spans="1:23" ht="9" customHeight="1" x14ac:dyDescent="0.2">
      <c r="B523" s="245">
        <f t="shared" si="2093"/>
        <v>37266</v>
      </c>
      <c r="C523" s="389"/>
      <c r="D523" s="389"/>
      <c r="E523" s="254" t="s">
        <v>4</v>
      </c>
      <c r="F523" s="255">
        <v>27</v>
      </c>
      <c r="G523" s="267">
        <f t="shared" ref="G523" si="2575">G522*1936.27</f>
        <v>0</v>
      </c>
      <c r="H523" s="267">
        <f t="shared" ref="H523" si="2576">H522*1936.27</f>
        <v>0</v>
      </c>
      <c r="I523" s="267">
        <f t="shared" ref="I523" si="2577">I522*1936.27</f>
        <v>0</v>
      </c>
      <c r="J523" s="267">
        <f t="shared" ref="J523" si="2578">J522*1936.27</f>
        <v>0</v>
      </c>
      <c r="K523" s="267">
        <f t="shared" ref="K523" si="2579">K522*1936.27</f>
        <v>0</v>
      </c>
      <c r="L523" s="266">
        <f t="shared" ref="L523" si="2580">L522*1936.27</f>
        <v>0</v>
      </c>
      <c r="M523" s="267">
        <f t="shared" ref="M523" si="2581">M522*1936.27</f>
        <v>0</v>
      </c>
      <c r="N523" s="182">
        <f t="shared" ref="N523" si="2582">N522*1936.27</f>
        <v>0</v>
      </c>
      <c r="O523" s="183">
        <f t="shared" ref="O523" si="2583">O522*1936.27</f>
        <v>0</v>
      </c>
      <c r="P523" s="184">
        <f t="shared" ref="P523" si="2584">P522*1936.27</f>
        <v>0</v>
      </c>
      <c r="Q523" s="184">
        <f t="shared" ref="Q523" si="2585">Q522*1936.27</f>
        <v>0</v>
      </c>
      <c r="R523" s="184">
        <f t="shared" ref="R523" si="2586">R522*1936.27</f>
        <v>0</v>
      </c>
      <c r="S523" s="184">
        <f t="shared" ref="S523" si="2587">S522*1936.27</f>
        <v>0</v>
      </c>
      <c r="T523" s="184">
        <f t="shared" ref="T523" si="2588">T522*1936.27</f>
        <v>0</v>
      </c>
      <c r="U523" s="184">
        <f t="shared" ref="U523" si="2589">U522*1936.27</f>
        <v>0</v>
      </c>
      <c r="V523" s="184">
        <f t="shared" ref="V523" si="2590">V522*1936.27</f>
        <v>0</v>
      </c>
    </row>
    <row r="524" spans="1:23" ht="12.75" customHeight="1" x14ac:dyDescent="0.2">
      <c r="A524" s="104">
        <f>IF(Foglio2!$J$7=1,TRUNC(Base!V524,0),TRUNC(Base!U524,0))</f>
        <v>0</v>
      </c>
      <c r="B524" s="245">
        <f t="shared" si="2093"/>
        <v>37267</v>
      </c>
      <c r="C524" s="389"/>
      <c r="D524" s="389"/>
      <c r="E524" s="259" t="s">
        <v>3</v>
      </c>
      <c r="F524" s="260">
        <v>28</v>
      </c>
      <c r="G524" s="248">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48">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48">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48">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48">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48">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49">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50">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51">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52">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52">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52">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52">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52">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52">
        <f t="shared" ref="U524" si="2591">(P524)/12*0.8</f>
        <v>0</v>
      </c>
      <c r="V524" s="252">
        <f t="shared" ref="V524" si="2592">(P524+R524)/12*0.8</f>
        <v>0</v>
      </c>
      <c r="W524" s="253" t="str">
        <f t="shared" ref="W524" si="2593">"Fascia Da "&amp;F524&amp;" a "&amp;F525&amp;" Decorrenza "&amp;DAY(C514)&amp;"/"&amp;MONTH(C514)&amp;"/"&amp;YEAR(C514)</f>
        <v>Fascia Da 28 a 34 Decorrenza 1/1/2002</v>
      </c>
    </row>
    <row r="525" spans="1:23" ht="9" customHeight="1" x14ac:dyDescent="0.2">
      <c r="B525" s="245">
        <f t="shared" si="2093"/>
        <v>37268</v>
      </c>
      <c r="C525" s="389"/>
      <c r="D525" s="389"/>
      <c r="E525" s="254" t="s">
        <v>4</v>
      </c>
      <c r="F525" s="255">
        <v>34</v>
      </c>
      <c r="G525" s="267">
        <f t="shared" ref="G525" si="2594">G524*1936.27</f>
        <v>0</v>
      </c>
      <c r="H525" s="267">
        <f t="shared" ref="H525" si="2595">H524*1936.27</f>
        <v>0</v>
      </c>
      <c r="I525" s="267">
        <f t="shared" ref="I525" si="2596">I524*1936.27</f>
        <v>0</v>
      </c>
      <c r="J525" s="267">
        <f t="shared" ref="J525" si="2597">J524*1936.27</f>
        <v>0</v>
      </c>
      <c r="K525" s="267">
        <f t="shared" ref="K525" si="2598">K524*1936.27</f>
        <v>0</v>
      </c>
      <c r="L525" s="266">
        <f t="shared" ref="L525" si="2599">L524*1936.27</f>
        <v>0</v>
      </c>
      <c r="M525" s="267">
        <f t="shared" ref="M525" si="2600">M524*1936.27</f>
        <v>0</v>
      </c>
      <c r="N525" s="182">
        <f t="shared" ref="N525" si="2601">N524*1936.27</f>
        <v>0</v>
      </c>
      <c r="O525" s="183">
        <f t="shared" ref="O525" si="2602">O524*1936.27</f>
        <v>0</v>
      </c>
      <c r="P525" s="184">
        <f t="shared" ref="P525" si="2603">P524*1936.27</f>
        <v>0</v>
      </c>
      <c r="Q525" s="184">
        <f t="shared" ref="Q525" si="2604">Q524*1936.27</f>
        <v>0</v>
      </c>
      <c r="R525" s="184">
        <f t="shared" ref="R525" si="2605">R524*1936.27</f>
        <v>0</v>
      </c>
      <c r="S525" s="184">
        <f t="shared" ref="S525" si="2606">S524*1936.27</f>
        <v>0</v>
      </c>
      <c r="T525" s="184">
        <f t="shared" ref="T525" si="2607">T524*1936.27</f>
        <v>0</v>
      </c>
      <c r="U525" s="184">
        <f t="shared" ref="U525" si="2608">U524*1936.27</f>
        <v>0</v>
      </c>
      <c r="V525" s="184">
        <f t="shared" ref="V525" si="2609">V524*1936.27</f>
        <v>0</v>
      </c>
    </row>
    <row r="526" spans="1:23" ht="12.75" customHeight="1" x14ac:dyDescent="0.2">
      <c r="A526" s="104">
        <f>IF(Foglio2!$J$7=1,TRUNC(Base!V526,0),TRUNC(Base!U526,0))</f>
        <v>0</v>
      </c>
      <c r="B526" s="245">
        <f t="shared" si="2093"/>
        <v>37269</v>
      </c>
      <c r="C526" s="389"/>
      <c r="D526" s="389"/>
      <c r="E526" s="259" t="s">
        <v>3</v>
      </c>
      <c r="F526" s="260">
        <v>35</v>
      </c>
      <c r="G526" s="248">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48">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48">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48">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48">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48">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49">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50">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51">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52">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52">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52">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52">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52">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52">
        <f t="shared" ref="U526" si="2610">(P526)/12*0.8</f>
        <v>0</v>
      </c>
      <c r="V526" s="252">
        <f t="shared" ref="V526" si="2611">(P526+R526)/12*0.8</f>
        <v>0</v>
      </c>
      <c r="W526" s="253" t="str">
        <f t="shared" ref="W526" si="2612">"Fascia Da "&amp;F526&amp;" a "&amp;F527&amp;" Decorrenza "&amp;DAY(C514)&amp;"/"&amp;MONTH(C514)&amp;"/"&amp;YEAR(C514)</f>
        <v>Fascia Da 35 a  Decorrenza 1/1/2002</v>
      </c>
    </row>
    <row r="527" spans="1:23" ht="9" customHeight="1" x14ac:dyDescent="0.2">
      <c r="B527" s="245">
        <f t="shared" si="2093"/>
        <v>37270</v>
      </c>
      <c r="C527" s="454"/>
      <c r="D527" s="454"/>
      <c r="E527" s="264" t="s">
        <v>4</v>
      </c>
      <c r="F527" s="265"/>
      <c r="G527" s="267">
        <f t="shared" ref="G527" si="2613">G526*1936.27</f>
        <v>0</v>
      </c>
      <c r="H527" s="267">
        <f t="shared" ref="H527" si="2614">H526*1936.27</f>
        <v>0</v>
      </c>
      <c r="I527" s="267">
        <f t="shared" ref="I527" si="2615">I526*1936.27</f>
        <v>0</v>
      </c>
      <c r="J527" s="267">
        <f t="shared" ref="J527" si="2616">J526*1936.27</f>
        <v>0</v>
      </c>
      <c r="K527" s="267">
        <f t="shared" ref="K527" si="2617">K526*1936.27</f>
        <v>0</v>
      </c>
      <c r="L527" s="266">
        <f t="shared" ref="L527" si="2618">L526*1936.27</f>
        <v>0</v>
      </c>
      <c r="M527" s="267">
        <f t="shared" ref="M527" si="2619">M526*1936.27</f>
        <v>0</v>
      </c>
      <c r="N527" s="182">
        <f t="shared" ref="N527" si="2620">N526*1936.27</f>
        <v>0</v>
      </c>
      <c r="O527" s="183">
        <f t="shared" ref="O527" si="2621">O526*1936.27</f>
        <v>0</v>
      </c>
      <c r="P527" s="184">
        <f t="shared" ref="P527" si="2622">P526*1936.27</f>
        <v>0</v>
      </c>
      <c r="Q527" s="184">
        <f t="shared" ref="Q527" si="2623">Q526*1936.27</f>
        <v>0</v>
      </c>
      <c r="R527" s="184">
        <f t="shared" ref="R527" si="2624">R526*1936.27</f>
        <v>0</v>
      </c>
      <c r="S527" s="184">
        <f t="shared" ref="S527" si="2625">S526*1936.27</f>
        <v>0</v>
      </c>
      <c r="T527" s="184">
        <f t="shared" ref="T527" si="2626">T526*1936.27</f>
        <v>0</v>
      </c>
      <c r="U527" s="184">
        <f t="shared" ref="U527" si="2627">U526*1936.27</f>
        <v>0</v>
      </c>
      <c r="V527" s="184">
        <f t="shared" ref="V527" si="2628">V526*1936.27</f>
        <v>0</v>
      </c>
    </row>
    <row r="528" spans="1:23" ht="12.75" customHeight="1" x14ac:dyDescent="0.2">
      <c r="A528" s="104">
        <f>IF(Foglio2!$J$7=1,TRUNC(Base!V528,0),TRUNC(Base!U528,0))</f>
        <v>0</v>
      </c>
      <c r="B528" s="245">
        <f t="shared" ref="B528" si="2629">C530</f>
        <v>37622</v>
      </c>
      <c r="C528" s="452">
        <v>37622</v>
      </c>
      <c r="D528" s="452">
        <v>37986</v>
      </c>
      <c r="E528" s="246" t="s">
        <v>3</v>
      </c>
      <c r="F528" s="247">
        <v>0</v>
      </c>
      <c r="G528" s="248">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48">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48">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48">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48">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48">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49">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50">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51">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52">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52">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52">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52">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52">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52">
        <f t="shared" ref="U528" si="2630">(P528)/12*0.8</f>
        <v>0</v>
      </c>
      <c r="V528" s="252">
        <f t="shared" ref="V528" si="2631">(P528+R528)/12*0.8</f>
        <v>0</v>
      </c>
      <c r="W528" s="253" t="str">
        <f t="shared" ref="W528" si="2632">"Fascia Da "&amp;F528&amp;" a "&amp;F529&amp;" Decorrenza "&amp;DAY(C528)&amp;"/"&amp;MONTH(C528)&amp;"/"&amp;YEAR(C528)</f>
        <v>Fascia Da 0 a 2 Decorrenza 1/1/2003</v>
      </c>
    </row>
    <row r="529" spans="1:23" ht="9" customHeight="1" x14ac:dyDescent="0.2">
      <c r="B529" s="245">
        <f t="shared" ref="B529" si="2633">B528+1</f>
        <v>37623</v>
      </c>
      <c r="C529" s="453"/>
      <c r="D529" s="453"/>
      <c r="E529" s="254" t="s">
        <v>4</v>
      </c>
      <c r="F529" s="255">
        <v>2</v>
      </c>
      <c r="G529" s="267">
        <f t="shared" ref="G529" si="2634">G528*1936.27</f>
        <v>0</v>
      </c>
      <c r="H529" s="267">
        <f t="shared" ref="H529" si="2635">H528*1936.27</f>
        <v>0</v>
      </c>
      <c r="I529" s="267">
        <f t="shared" ref="I529" si="2636">I528*1936.27</f>
        <v>0</v>
      </c>
      <c r="J529" s="267">
        <f t="shared" ref="J529" si="2637">J528*1936.27</f>
        <v>0</v>
      </c>
      <c r="K529" s="267">
        <f t="shared" ref="K529" si="2638">K528*1936.27</f>
        <v>0</v>
      </c>
      <c r="L529" s="266">
        <f t="shared" ref="L529" si="2639">L528*1936.27</f>
        <v>0</v>
      </c>
      <c r="M529" s="267">
        <f t="shared" ref="M529" si="2640">M528*1936.27</f>
        <v>0</v>
      </c>
      <c r="N529" s="182">
        <f t="shared" ref="N529" si="2641">N528*1936.27</f>
        <v>0</v>
      </c>
      <c r="O529" s="183">
        <f t="shared" ref="O529" si="2642">O528*1936.27</f>
        <v>0</v>
      </c>
      <c r="P529" s="184">
        <f t="shared" ref="P529" si="2643">P528*1936.27</f>
        <v>0</v>
      </c>
      <c r="Q529" s="184">
        <f t="shared" ref="Q529" si="2644">Q528*1936.27</f>
        <v>0</v>
      </c>
      <c r="R529" s="184">
        <f t="shared" ref="R529" si="2645">R528*1936.27</f>
        <v>0</v>
      </c>
      <c r="S529" s="184">
        <f t="shared" ref="S529" si="2646">S528*1936.27</f>
        <v>0</v>
      </c>
      <c r="T529" s="184">
        <f t="shared" ref="T529" si="2647">T528*1936.27</f>
        <v>0</v>
      </c>
      <c r="U529" s="184">
        <f t="shared" ref="U529" si="2648">U528*1936.27</f>
        <v>0</v>
      </c>
      <c r="V529" s="184">
        <f t="shared" ref="V529" si="2649">V528*1936.27</f>
        <v>0</v>
      </c>
    </row>
    <row r="530" spans="1:23" ht="12.75" customHeight="1" x14ac:dyDescent="0.2">
      <c r="A530" s="104">
        <f>IF(Foglio2!$J$7=1,TRUNC(Base!V530,0),TRUNC(Base!U530,0))</f>
        <v>0</v>
      </c>
      <c r="B530" s="245">
        <f t="shared" si="2093"/>
        <v>37624</v>
      </c>
      <c r="C530" s="389">
        <v>37622</v>
      </c>
      <c r="D530" s="389">
        <v>37986</v>
      </c>
      <c r="E530" s="259" t="s">
        <v>3</v>
      </c>
      <c r="F530" s="260">
        <v>3</v>
      </c>
      <c r="G530" s="248">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48">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48">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48">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48">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48">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49">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50">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51">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52">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52">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52">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52">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52">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52">
        <f t="shared" ref="U530" si="2650">(P530)/12*0.8</f>
        <v>0</v>
      </c>
      <c r="V530" s="252">
        <f t="shared" ref="V530" si="2651">(P530+R530)/12*0.8</f>
        <v>0</v>
      </c>
      <c r="W530" s="253" t="str">
        <f t="shared" ref="W530" si="2652">"Fascia Da "&amp;F530&amp;" a "&amp;F531&amp;" Decorrenza "&amp;DAY(C528)&amp;"/"&amp;MONTH(C528)&amp;"/"&amp;YEAR(C528)</f>
        <v>Fascia Da 3 a 8 Decorrenza 1/1/2003</v>
      </c>
    </row>
    <row r="531" spans="1:23" ht="9" customHeight="1" x14ac:dyDescent="0.2">
      <c r="B531" s="245">
        <f t="shared" si="2093"/>
        <v>37625</v>
      </c>
      <c r="C531" s="389"/>
      <c r="D531" s="389"/>
      <c r="E531" s="254" t="s">
        <v>4</v>
      </c>
      <c r="F531" s="255">
        <v>8</v>
      </c>
      <c r="G531" s="267">
        <f t="shared" ref="G531" si="2653">G530*1936.27</f>
        <v>0</v>
      </c>
      <c r="H531" s="267">
        <f t="shared" ref="H531" si="2654">H530*1936.27</f>
        <v>0</v>
      </c>
      <c r="I531" s="267">
        <f t="shared" ref="I531" si="2655">I530*1936.27</f>
        <v>0</v>
      </c>
      <c r="J531" s="267">
        <f t="shared" ref="J531" si="2656">J530*1936.27</f>
        <v>0</v>
      </c>
      <c r="K531" s="267">
        <f t="shared" ref="K531" si="2657">K530*1936.27</f>
        <v>0</v>
      </c>
      <c r="L531" s="266">
        <f t="shared" ref="L531" si="2658">L530*1936.27</f>
        <v>0</v>
      </c>
      <c r="M531" s="267">
        <f t="shared" ref="M531" si="2659">M530*1936.27</f>
        <v>0</v>
      </c>
      <c r="N531" s="182">
        <f t="shared" ref="N531" si="2660">N530*1936.27</f>
        <v>0</v>
      </c>
      <c r="O531" s="183">
        <f t="shared" ref="O531" si="2661">O530*1936.27</f>
        <v>0</v>
      </c>
      <c r="P531" s="184">
        <f t="shared" ref="P531" si="2662">P530*1936.27</f>
        <v>0</v>
      </c>
      <c r="Q531" s="184">
        <f t="shared" ref="Q531" si="2663">Q530*1936.27</f>
        <v>0</v>
      </c>
      <c r="R531" s="184">
        <f t="shared" ref="R531" si="2664">R530*1936.27</f>
        <v>0</v>
      </c>
      <c r="S531" s="184">
        <f t="shared" ref="S531" si="2665">S530*1936.27</f>
        <v>0</v>
      </c>
      <c r="T531" s="184">
        <f t="shared" ref="T531" si="2666">T530*1936.27</f>
        <v>0</v>
      </c>
      <c r="U531" s="184">
        <f t="shared" ref="U531" si="2667">U530*1936.27</f>
        <v>0</v>
      </c>
      <c r="V531" s="184">
        <f t="shared" ref="V531" si="2668">V530*1936.27</f>
        <v>0</v>
      </c>
    </row>
    <row r="532" spans="1:23" ht="12.75" customHeight="1" x14ac:dyDescent="0.2">
      <c r="A532" s="104">
        <f>IF(Foglio2!$J$7=1,TRUNC(Base!V532,0),TRUNC(Base!U532,0))</f>
        <v>0</v>
      </c>
      <c r="B532" s="245">
        <f t="shared" si="2093"/>
        <v>37626</v>
      </c>
      <c r="C532" s="389"/>
      <c r="D532" s="389"/>
      <c r="E532" s="259" t="s">
        <v>3</v>
      </c>
      <c r="F532" s="260">
        <v>9</v>
      </c>
      <c r="G532" s="248">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48">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48">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48">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48">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48">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49">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50">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51">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52">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52">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52">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52">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52">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52">
        <f t="shared" ref="U532" si="2669">(P532)/12*0.8</f>
        <v>0</v>
      </c>
      <c r="V532" s="252">
        <f t="shared" ref="V532" si="2670">(P532+R532)/12*0.8</f>
        <v>0</v>
      </c>
      <c r="W532" s="253" t="str">
        <f t="shared" ref="W532" si="2671">"Fascia Da "&amp;F532&amp;" a "&amp;F533&amp;" Decorrenza "&amp;DAY(C528)&amp;"/"&amp;MONTH(C528)&amp;"/"&amp;YEAR(C528)</f>
        <v>Fascia Da 9 a 14 Decorrenza 1/1/2003</v>
      </c>
    </row>
    <row r="533" spans="1:23" ht="9" customHeight="1" x14ac:dyDescent="0.2">
      <c r="B533" s="245">
        <f t="shared" si="2093"/>
        <v>37627</v>
      </c>
      <c r="C533" s="389"/>
      <c r="D533" s="389"/>
      <c r="E533" s="254" t="s">
        <v>4</v>
      </c>
      <c r="F533" s="255">
        <v>14</v>
      </c>
      <c r="G533" s="267">
        <f t="shared" ref="G533" si="2672">G532*1936.27</f>
        <v>0</v>
      </c>
      <c r="H533" s="267">
        <f t="shared" ref="H533" si="2673">H532*1936.27</f>
        <v>0</v>
      </c>
      <c r="I533" s="267">
        <f t="shared" ref="I533" si="2674">I532*1936.27</f>
        <v>0</v>
      </c>
      <c r="J533" s="267">
        <f t="shared" ref="J533" si="2675">J532*1936.27</f>
        <v>0</v>
      </c>
      <c r="K533" s="267">
        <f t="shared" ref="K533" si="2676">K532*1936.27</f>
        <v>0</v>
      </c>
      <c r="L533" s="266">
        <f t="shared" ref="L533" si="2677">L532*1936.27</f>
        <v>0</v>
      </c>
      <c r="M533" s="267">
        <f t="shared" ref="M533" si="2678">M532*1936.27</f>
        <v>0</v>
      </c>
      <c r="N533" s="182">
        <f t="shared" ref="N533" si="2679">N532*1936.27</f>
        <v>0</v>
      </c>
      <c r="O533" s="183">
        <f t="shared" ref="O533" si="2680">O532*1936.27</f>
        <v>0</v>
      </c>
      <c r="P533" s="184">
        <f t="shared" ref="P533" si="2681">P532*1936.27</f>
        <v>0</v>
      </c>
      <c r="Q533" s="184">
        <f t="shared" ref="Q533" si="2682">Q532*1936.27</f>
        <v>0</v>
      </c>
      <c r="R533" s="184">
        <f t="shared" ref="R533" si="2683">R532*1936.27</f>
        <v>0</v>
      </c>
      <c r="S533" s="184">
        <f t="shared" ref="S533" si="2684">S532*1936.27</f>
        <v>0</v>
      </c>
      <c r="T533" s="184">
        <f t="shared" ref="T533" si="2685">T532*1936.27</f>
        <v>0</v>
      </c>
      <c r="U533" s="184">
        <f t="shared" ref="U533" si="2686">U532*1936.27</f>
        <v>0</v>
      </c>
      <c r="V533" s="184">
        <f t="shared" ref="V533" si="2687">V532*1936.27</f>
        <v>0</v>
      </c>
    </row>
    <row r="534" spans="1:23" ht="12.75" customHeight="1" x14ac:dyDescent="0.2">
      <c r="A534" s="104">
        <f>IF(Foglio2!$J$7=1,TRUNC(Base!V534,0),TRUNC(Base!U534,0))</f>
        <v>0</v>
      </c>
      <c r="B534" s="245">
        <f t="shared" si="2093"/>
        <v>37628</v>
      </c>
      <c r="C534" s="389"/>
      <c r="D534" s="389"/>
      <c r="E534" s="259" t="s">
        <v>3</v>
      </c>
      <c r="F534" s="260">
        <v>15</v>
      </c>
      <c r="G534" s="248">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48">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48">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48">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48">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48">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49">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50">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51">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52">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52">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52">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52">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52">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52">
        <f t="shared" ref="U534" si="2688">(P534)/12*0.8</f>
        <v>0</v>
      </c>
      <c r="V534" s="252">
        <f t="shared" ref="V534" si="2689">(P534+R534)/12*0.8</f>
        <v>0</v>
      </c>
      <c r="W534" s="253" t="str">
        <f t="shared" ref="W534" si="2690">"Fascia Da "&amp;F534&amp;" a "&amp;F535&amp;" Decorrenza "&amp;DAY(C528)&amp;"/"&amp;MONTH(C528)&amp;"/"&amp;YEAR(C528)</f>
        <v>Fascia Da 15 a 20 Decorrenza 1/1/2003</v>
      </c>
    </row>
    <row r="535" spans="1:23" ht="9" customHeight="1" x14ac:dyDescent="0.2">
      <c r="B535" s="245">
        <f t="shared" si="2093"/>
        <v>37629</v>
      </c>
      <c r="C535" s="389"/>
      <c r="D535" s="389"/>
      <c r="E535" s="254" t="s">
        <v>4</v>
      </c>
      <c r="F535" s="255">
        <v>20</v>
      </c>
      <c r="G535" s="267">
        <f t="shared" ref="G535" si="2691">G534*1936.27</f>
        <v>0</v>
      </c>
      <c r="H535" s="267">
        <f t="shared" ref="H535" si="2692">H534*1936.27</f>
        <v>0</v>
      </c>
      <c r="I535" s="267">
        <f t="shared" ref="I535" si="2693">I534*1936.27</f>
        <v>0</v>
      </c>
      <c r="J535" s="267">
        <f t="shared" ref="J535" si="2694">J534*1936.27</f>
        <v>0</v>
      </c>
      <c r="K535" s="267">
        <f t="shared" ref="K535" si="2695">K534*1936.27</f>
        <v>0</v>
      </c>
      <c r="L535" s="266">
        <f t="shared" ref="L535" si="2696">L534*1936.27</f>
        <v>0</v>
      </c>
      <c r="M535" s="267">
        <f t="shared" ref="M535" si="2697">M534*1936.27</f>
        <v>0</v>
      </c>
      <c r="N535" s="182">
        <f t="shared" ref="N535" si="2698">N534*1936.27</f>
        <v>0</v>
      </c>
      <c r="O535" s="183">
        <f t="shared" ref="O535" si="2699">O534*1936.27</f>
        <v>0</v>
      </c>
      <c r="P535" s="184">
        <f t="shared" ref="P535" si="2700">P534*1936.27</f>
        <v>0</v>
      </c>
      <c r="Q535" s="184">
        <f t="shared" ref="Q535" si="2701">Q534*1936.27</f>
        <v>0</v>
      </c>
      <c r="R535" s="184">
        <f t="shared" ref="R535" si="2702">R534*1936.27</f>
        <v>0</v>
      </c>
      <c r="S535" s="184">
        <f t="shared" ref="S535" si="2703">S534*1936.27</f>
        <v>0</v>
      </c>
      <c r="T535" s="184">
        <f t="shared" ref="T535" si="2704">T534*1936.27</f>
        <v>0</v>
      </c>
      <c r="U535" s="184">
        <f t="shared" ref="U535" si="2705">U534*1936.27</f>
        <v>0</v>
      </c>
      <c r="V535" s="184">
        <f t="shared" ref="V535" si="2706">V534*1936.27</f>
        <v>0</v>
      </c>
    </row>
    <row r="536" spans="1:23" ht="12.75" customHeight="1" x14ac:dyDescent="0.2">
      <c r="A536" s="104">
        <f>IF(Foglio2!$J$7=1,TRUNC(Base!V536,0),TRUNC(Base!U536,0))</f>
        <v>0</v>
      </c>
      <c r="B536" s="245">
        <f t="shared" si="2093"/>
        <v>37630</v>
      </c>
      <c r="C536" s="389"/>
      <c r="D536" s="389"/>
      <c r="E536" s="259" t="s">
        <v>3</v>
      </c>
      <c r="F536" s="260">
        <v>21</v>
      </c>
      <c r="G536" s="248">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48">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48">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48">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48">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48">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49">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50">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51">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52">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52">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52">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52">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52">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52">
        <f t="shared" ref="U536" si="2707">(P536)/12*0.8</f>
        <v>0</v>
      </c>
      <c r="V536" s="252">
        <f t="shared" ref="V536" si="2708">(P536+R536)/12*0.8</f>
        <v>0</v>
      </c>
      <c r="W536" s="253" t="str">
        <f t="shared" ref="W536" si="2709">"Fascia Da "&amp;F536&amp;" a "&amp;F537&amp;" Decorrenza "&amp;DAY(C528)&amp;"/"&amp;MONTH(C528)&amp;"/"&amp;YEAR(C528)</f>
        <v>Fascia Da 21 a 27 Decorrenza 1/1/2003</v>
      </c>
    </row>
    <row r="537" spans="1:23" ht="9" customHeight="1" x14ac:dyDescent="0.2">
      <c r="B537" s="245">
        <f t="shared" ref="B537:B600" si="2710">B536+1</f>
        <v>37631</v>
      </c>
      <c r="C537" s="389"/>
      <c r="D537" s="389"/>
      <c r="E537" s="254" t="s">
        <v>4</v>
      </c>
      <c r="F537" s="255">
        <v>27</v>
      </c>
      <c r="G537" s="267">
        <f t="shared" ref="G537" si="2711">G536*1936.27</f>
        <v>0</v>
      </c>
      <c r="H537" s="267">
        <f t="shared" ref="H537" si="2712">H536*1936.27</f>
        <v>0</v>
      </c>
      <c r="I537" s="267">
        <f t="shared" ref="I537" si="2713">I536*1936.27</f>
        <v>0</v>
      </c>
      <c r="J537" s="267">
        <f t="shared" ref="J537" si="2714">J536*1936.27</f>
        <v>0</v>
      </c>
      <c r="K537" s="267">
        <f t="shared" ref="K537" si="2715">K536*1936.27</f>
        <v>0</v>
      </c>
      <c r="L537" s="266">
        <f t="shared" ref="L537" si="2716">L536*1936.27</f>
        <v>0</v>
      </c>
      <c r="M537" s="267">
        <f t="shared" ref="M537" si="2717">M536*1936.27</f>
        <v>0</v>
      </c>
      <c r="N537" s="182">
        <f t="shared" ref="N537" si="2718">N536*1936.27</f>
        <v>0</v>
      </c>
      <c r="O537" s="183">
        <f t="shared" ref="O537" si="2719">O536*1936.27</f>
        <v>0</v>
      </c>
      <c r="P537" s="184">
        <f t="shared" ref="P537" si="2720">P536*1936.27</f>
        <v>0</v>
      </c>
      <c r="Q537" s="184">
        <f t="shared" ref="Q537" si="2721">Q536*1936.27</f>
        <v>0</v>
      </c>
      <c r="R537" s="184">
        <f t="shared" ref="R537" si="2722">R536*1936.27</f>
        <v>0</v>
      </c>
      <c r="S537" s="184">
        <f t="shared" ref="S537" si="2723">S536*1936.27</f>
        <v>0</v>
      </c>
      <c r="T537" s="184">
        <f t="shared" ref="T537" si="2724">T536*1936.27</f>
        <v>0</v>
      </c>
      <c r="U537" s="184">
        <f t="shared" ref="U537" si="2725">U536*1936.27</f>
        <v>0</v>
      </c>
      <c r="V537" s="184">
        <f t="shared" ref="V537" si="2726">V536*1936.27</f>
        <v>0</v>
      </c>
    </row>
    <row r="538" spans="1:23" ht="12.75" customHeight="1" x14ac:dyDescent="0.2">
      <c r="A538" s="104">
        <f>IF(Foglio2!$J$7=1,TRUNC(Base!V538,0),TRUNC(Base!U538,0))</f>
        <v>0</v>
      </c>
      <c r="B538" s="245">
        <f t="shared" si="2710"/>
        <v>37632</v>
      </c>
      <c r="C538" s="389"/>
      <c r="D538" s="389"/>
      <c r="E538" s="259" t="s">
        <v>3</v>
      </c>
      <c r="F538" s="260">
        <v>28</v>
      </c>
      <c r="G538" s="248">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48">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48">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48">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48">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48">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49">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50">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51">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52">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52">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52">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52">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52">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52">
        <f t="shared" ref="U538" si="2727">(P538)/12*0.8</f>
        <v>0</v>
      </c>
      <c r="V538" s="252">
        <f t="shared" ref="V538" si="2728">(P538+R538)/12*0.8</f>
        <v>0</v>
      </c>
      <c r="W538" s="253" t="str">
        <f t="shared" ref="W538" si="2729">"Fascia Da "&amp;F538&amp;" a "&amp;F539&amp;" Decorrenza "&amp;DAY(C528)&amp;"/"&amp;MONTH(C528)&amp;"/"&amp;YEAR(C528)</f>
        <v>Fascia Da 28 a 34 Decorrenza 1/1/2003</v>
      </c>
    </row>
    <row r="539" spans="1:23" ht="9" customHeight="1" x14ac:dyDescent="0.2">
      <c r="B539" s="245">
        <f t="shared" si="2710"/>
        <v>37633</v>
      </c>
      <c r="C539" s="389"/>
      <c r="D539" s="389"/>
      <c r="E539" s="254" t="s">
        <v>4</v>
      </c>
      <c r="F539" s="255">
        <v>34</v>
      </c>
      <c r="G539" s="267">
        <f t="shared" ref="G539" si="2730">G538*1936.27</f>
        <v>0</v>
      </c>
      <c r="H539" s="267">
        <f t="shared" ref="H539" si="2731">H538*1936.27</f>
        <v>0</v>
      </c>
      <c r="I539" s="267">
        <f t="shared" ref="I539" si="2732">I538*1936.27</f>
        <v>0</v>
      </c>
      <c r="J539" s="267">
        <f t="shared" ref="J539" si="2733">J538*1936.27</f>
        <v>0</v>
      </c>
      <c r="K539" s="267">
        <f t="shared" ref="K539" si="2734">K538*1936.27</f>
        <v>0</v>
      </c>
      <c r="L539" s="266">
        <f t="shared" ref="L539" si="2735">L538*1936.27</f>
        <v>0</v>
      </c>
      <c r="M539" s="267">
        <f t="shared" ref="M539" si="2736">M538*1936.27</f>
        <v>0</v>
      </c>
      <c r="N539" s="182">
        <f t="shared" ref="N539" si="2737">N538*1936.27</f>
        <v>0</v>
      </c>
      <c r="O539" s="183">
        <f t="shared" ref="O539" si="2738">O538*1936.27</f>
        <v>0</v>
      </c>
      <c r="P539" s="184">
        <f t="shared" ref="P539" si="2739">P538*1936.27</f>
        <v>0</v>
      </c>
      <c r="Q539" s="184">
        <f t="shared" ref="Q539" si="2740">Q538*1936.27</f>
        <v>0</v>
      </c>
      <c r="R539" s="184">
        <f t="shared" ref="R539" si="2741">R538*1936.27</f>
        <v>0</v>
      </c>
      <c r="S539" s="184">
        <f t="shared" ref="S539" si="2742">S538*1936.27</f>
        <v>0</v>
      </c>
      <c r="T539" s="184">
        <f t="shared" ref="T539" si="2743">T538*1936.27</f>
        <v>0</v>
      </c>
      <c r="U539" s="184">
        <f t="shared" ref="U539" si="2744">U538*1936.27</f>
        <v>0</v>
      </c>
      <c r="V539" s="184">
        <f t="shared" ref="V539" si="2745">V538*1936.27</f>
        <v>0</v>
      </c>
    </row>
    <row r="540" spans="1:23" ht="12.75" customHeight="1" x14ac:dyDescent="0.2">
      <c r="A540" s="104">
        <f>IF(Foglio2!$J$7=1,TRUNC(Base!V540,0),TRUNC(Base!U540,0))</f>
        <v>0</v>
      </c>
      <c r="B540" s="245">
        <f t="shared" si="2710"/>
        <v>37634</v>
      </c>
      <c r="C540" s="389"/>
      <c r="D540" s="389"/>
      <c r="E540" s="259" t="s">
        <v>3</v>
      </c>
      <c r="F540" s="260">
        <v>35</v>
      </c>
      <c r="G540" s="248">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48">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48">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48">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48">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48">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49">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50">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51">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52">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52">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52">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52">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52">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52">
        <f t="shared" ref="U540" si="2746">(P540)/12*0.8</f>
        <v>0</v>
      </c>
      <c r="V540" s="252">
        <f t="shared" ref="V540" si="2747">(P540+R540)/12*0.8</f>
        <v>0</v>
      </c>
      <c r="W540" s="253" t="str">
        <f t="shared" ref="W540" si="2748">"Fascia Da "&amp;F540&amp;" a "&amp;F541&amp;" Decorrenza "&amp;DAY(C528)&amp;"/"&amp;MONTH(C528)&amp;"/"&amp;YEAR(C528)</f>
        <v>Fascia Da 35 a  Decorrenza 1/1/2003</v>
      </c>
    </row>
    <row r="541" spans="1:23" ht="9" customHeight="1" x14ac:dyDescent="0.2">
      <c r="B541" s="245">
        <f t="shared" si="2710"/>
        <v>37635</v>
      </c>
      <c r="C541" s="454"/>
      <c r="D541" s="454"/>
      <c r="E541" s="264" t="s">
        <v>4</v>
      </c>
      <c r="F541" s="265"/>
      <c r="G541" s="267">
        <f t="shared" ref="G541" si="2749">G540*1936.27</f>
        <v>0</v>
      </c>
      <c r="H541" s="267">
        <f t="shared" ref="H541" si="2750">H540*1936.27</f>
        <v>0</v>
      </c>
      <c r="I541" s="267">
        <f t="shared" ref="I541" si="2751">I540*1936.27</f>
        <v>0</v>
      </c>
      <c r="J541" s="267">
        <f t="shared" ref="J541" si="2752">J540*1936.27</f>
        <v>0</v>
      </c>
      <c r="K541" s="267">
        <f t="shared" ref="K541" si="2753">K540*1936.27</f>
        <v>0</v>
      </c>
      <c r="L541" s="266">
        <f t="shared" ref="L541" si="2754">L540*1936.27</f>
        <v>0</v>
      </c>
      <c r="M541" s="267">
        <f t="shared" ref="M541" si="2755">M540*1936.27</f>
        <v>0</v>
      </c>
      <c r="N541" s="182">
        <f t="shared" ref="N541" si="2756">N540*1936.27</f>
        <v>0</v>
      </c>
      <c r="O541" s="183">
        <f t="shared" ref="O541" si="2757">O540*1936.27</f>
        <v>0</v>
      </c>
      <c r="P541" s="184">
        <f t="shared" ref="P541" si="2758">P540*1936.27</f>
        <v>0</v>
      </c>
      <c r="Q541" s="184">
        <f t="shared" ref="Q541" si="2759">Q540*1936.27</f>
        <v>0</v>
      </c>
      <c r="R541" s="184">
        <f t="shared" ref="R541" si="2760">R540*1936.27</f>
        <v>0</v>
      </c>
      <c r="S541" s="184">
        <f t="shared" ref="S541" si="2761">S540*1936.27</f>
        <v>0</v>
      </c>
      <c r="T541" s="184">
        <f t="shared" ref="T541" si="2762">T540*1936.27</f>
        <v>0</v>
      </c>
      <c r="U541" s="184">
        <f t="shared" ref="U541" si="2763">U540*1936.27</f>
        <v>0</v>
      </c>
      <c r="V541" s="184">
        <f t="shared" ref="V541" si="2764">V540*1936.27</f>
        <v>0</v>
      </c>
    </row>
    <row r="542" spans="1:23" ht="12.75" customHeight="1" x14ac:dyDescent="0.2">
      <c r="A542" s="104">
        <f>IF(Foglio2!$J$7=1,TRUNC(Base!V542,0),TRUNC(Base!U542,0))</f>
        <v>0</v>
      </c>
      <c r="B542" s="245">
        <f t="shared" ref="B542" si="2765">C544</f>
        <v>37987</v>
      </c>
      <c r="C542" s="452">
        <v>37987</v>
      </c>
      <c r="D542" s="452">
        <v>38383</v>
      </c>
      <c r="E542" s="246" t="s">
        <v>3</v>
      </c>
      <c r="F542" s="247">
        <v>0</v>
      </c>
      <c r="G542" s="248">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48">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48">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48">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48">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48">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49">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50">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51">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52">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52">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52">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52">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52">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52">
        <f t="shared" ref="U542" si="2766">(P542)/12*0.8</f>
        <v>0</v>
      </c>
      <c r="V542" s="252">
        <f t="shared" ref="V542" si="2767">(P542+R542)/12*0.8</f>
        <v>0</v>
      </c>
      <c r="W542" s="253" t="str">
        <f t="shared" ref="W542" si="2768">"Fascia Da "&amp;F542&amp;" a "&amp;F543&amp;" Decorrenza "&amp;DAY(C542)&amp;"/"&amp;MONTH(C542)&amp;"/"&amp;YEAR(C542)</f>
        <v>Fascia Da 0 a 2 Decorrenza 1/1/2004</v>
      </c>
    </row>
    <row r="543" spans="1:23" ht="9" customHeight="1" x14ac:dyDescent="0.2">
      <c r="B543" s="245">
        <f t="shared" ref="B543" si="2769">B542+1</f>
        <v>37988</v>
      </c>
      <c r="C543" s="453"/>
      <c r="D543" s="453"/>
      <c r="E543" s="254" t="s">
        <v>4</v>
      </c>
      <c r="F543" s="255">
        <v>2</v>
      </c>
      <c r="G543" s="267">
        <f t="shared" ref="G543" si="2770">G542*1936.27</f>
        <v>0</v>
      </c>
      <c r="H543" s="267">
        <f t="shared" ref="H543" si="2771">H542*1936.27</f>
        <v>0</v>
      </c>
      <c r="I543" s="267">
        <f t="shared" ref="I543" si="2772">I542*1936.27</f>
        <v>0</v>
      </c>
      <c r="J543" s="267">
        <f t="shared" ref="J543" si="2773">J542*1936.27</f>
        <v>0</v>
      </c>
      <c r="K543" s="267">
        <f t="shared" ref="K543" si="2774">K542*1936.27</f>
        <v>0</v>
      </c>
      <c r="L543" s="266">
        <f t="shared" ref="L543" si="2775">L542*1936.27</f>
        <v>0</v>
      </c>
      <c r="M543" s="267">
        <f t="shared" ref="M543" si="2776">M542*1936.27</f>
        <v>0</v>
      </c>
      <c r="N543" s="182">
        <f t="shared" ref="N543" si="2777">N542*1936.27</f>
        <v>0</v>
      </c>
      <c r="O543" s="183">
        <f t="shared" ref="O543" si="2778">O542*1936.27</f>
        <v>0</v>
      </c>
      <c r="P543" s="184">
        <f t="shared" ref="P543" si="2779">P542*1936.27</f>
        <v>0</v>
      </c>
      <c r="Q543" s="184">
        <f t="shared" ref="Q543" si="2780">Q542*1936.27</f>
        <v>0</v>
      </c>
      <c r="R543" s="184">
        <f t="shared" ref="R543" si="2781">R542*1936.27</f>
        <v>0</v>
      </c>
      <c r="S543" s="184">
        <f t="shared" ref="S543" si="2782">S542*1936.27</f>
        <v>0</v>
      </c>
      <c r="T543" s="184">
        <f t="shared" ref="T543" si="2783">T542*1936.27</f>
        <v>0</v>
      </c>
      <c r="U543" s="184">
        <f t="shared" ref="U543" si="2784">U542*1936.27</f>
        <v>0</v>
      </c>
      <c r="V543" s="184">
        <f t="shared" ref="V543" si="2785">V542*1936.27</f>
        <v>0</v>
      </c>
    </row>
    <row r="544" spans="1:23" ht="12.75" customHeight="1" x14ac:dyDescent="0.2">
      <c r="A544" s="104">
        <f>IF(Foglio2!$J$7=1,TRUNC(Base!V544,0),TRUNC(Base!U544,0))</f>
        <v>0</v>
      </c>
      <c r="B544" s="245">
        <f t="shared" si="2710"/>
        <v>37989</v>
      </c>
      <c r="C544" s="389">
        <v>37987</v>
      </c>
      <c r="D544" s="389">
        <v>38383</v>
      </c>
      <c r="E544" s="259" t="s">
        <v>3</v>
      </c>
      <c r="F544" s="260">
        <v>3</v>
      </c>
      <c r="G544" s="248">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48">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48">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48">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48">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48">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49">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50">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51">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52">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52">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52">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52">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52">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52">
        <f t="shared" ref="U544" si="2786">(P544)/12*0.8</f>
        <v>0</v>
      </c>
      <c r="V544" s="252">
        <f t="shared" ref="V544" si="2787">(P544+R544)/12*0.8</f>
        <v>0</v>
      </c>
      <c r="W544" s="253" t="str">
        <f t="shared" ref="W544" si="2788">"Fascia Da "&amp;F544&amp;" a "&amp;F545&amp;" Decorrenza "&amp;DAY(C542)&amp;"/"&amp;MONTH(C542)&amp;"/"&amp;YEAR(C542)</f>
        <v>Fascia Da 3 a 8 Decorrenza 1/1/2004</v>
      </c>
    </row>
    <row r="545" spans="1:23" ht="9" customHeight="1" x14ac:dyDescent="0.2">
      <c r="B545" s="245">
        <f t="shared" si="2710"/>
        <v>37990</v>
      </c>
      <c r="C545" s="389"/>
      <c r="D545" s="389"/>
      <c r="E545" s="254" t="s">
        <v>4</v>
      </c>
      <c r="F545" s="255">
        <v>8</v>
      </c>
      <c r="G545" s="267">
        <f t="shared" ref="G545" si="2789">G544*1936.27</f>
        <v>0</v>
      </c>
      <c r="H545" s="267">
        <f t="shared" ref="H545" si="2790">H544*1936.27</f>
        <v>0</v>
      </c>
      <c r="I545" s="267">
        <f t="shared" ref="I545" si="2791">I544*1936.27</f>
        <v>0</v>
      </c>
      <c r="J545" s="267">
        <f t="shared" ref="J545" si="2792">J544*1936.27</f>
        <v>0</v>
      </c>
      <c r="K545" s="267">
        <f t="shared" ref="K545" si="2793">K544*1936.27</f>
        <v>0</v>
      </c>
      <c r="L545" s="266">
        <f t="shared" ref="L545" si="2794">L544*1936.27</f>
        <v>0</v>
      </c>
      <c r="M545" s="267">
        <f t="shared" ref="M545" si="2795">M544*1936.27</f>
        <v>0</v>
      </c>
      <c r="N545" s="182">
        <f t="shared" ref="N545" si="2796">N544*1936.27</f>
        <v>0</v>
      </c>
      <c r="O545" s="183">
        <f t="shared" ref="O545" si="2797">O544*1936.27</f>
        <v>0</v>
      </c>
      <c r="P545" s="184">
        <f t="shared" ref="P545" si="2798">P544*1936.27</f>
        <v>0</v>
      </c>
      <c r="Q545" s="184">
        <f t="shared" ref="Q545" si="2799">Q544*1936.27</f>
        <v>0</v>
      </c>
      <c r="R545" s="184">
        <f t="shared" ref="R545" si="2800">R544*1936.27</f>
        <v>0</v>
      </c>
      <c r="S545" s="184">
        <f t="shared" ref="S545" si="2801">S544*1936.27</f>
        <v>0</v>
      </c>
      <c r="T545" s="184">
        <f t="shared" ref="T545" si="2802">T544*1936.27</f>
        <v>0</v>
      </c>
      <c r="U545" s="184">
        <f t="shared" ref="U545" si="2803">U544*1936.27</f>
        <v>0</v>
      </c>
      <c r="V545" s="184">
        <f t="shared" ref="V545" si="2804">V544*1936.27</f>
        <v>0</v>
      </c>
    </row>
    <row r="546" spans="1:23" ht="12.75" customHeight="1" x14ac:dyDescent="0.2">
      <c r="A546" s="104">
        <f>IF(Foglio2!$J$7=1,TRUNC(Base!V546,0),TRUNC(Base!U546,0))</f>
        <v>0</v>
      </c>
      <c r="B546" s="245">
        <f t="shared" si="2710"/>
        <v>37991</v>
      </c>
      <c r="C546" s="389"/>
      <c r="D546" s="389"/>
      <c r="E546" s="259" t="s">
        <v>3</v>
      </c>
      <c r="F546" s="260">
        <v>9</v>
      </c>
      <c r="G546" s="248">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48">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48">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48">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48">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48">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49">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50">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51">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52">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52">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52">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52">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52">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52">
        <f t="shared" ref="U546" si="2805">(P546)/12*0.8</f>
        <v>0</v>
      </c>
      <c r="V546" s="252">
        <f t="shared" ref="V546" si="2806">(P546+R546)/12*0.8</f>
        <v>0</v>
      </c>
      <c r="W546" s="253" t="str">
        <f t="shared" ref="W546" si="2807">"Fascia Da "&amp;F546&amp;" a "&amp;F547&amp;" Decorrenza "&amp;DAY(C542)&amp;"/"&amp;MONTH(C542)&amp;"/"&amp;YEAR(C542)</f>
        <v>Fascia Da 9 a 14 Decorrenza 1/1/2004</v>
      </c>
    </row>
    <row r="547" spans="1:23" ht="9" customHeight="1" x14ac:dyDescent="0.2">
      <c r="B547" s="245">
        <f t="shared" si="2710"/>
        <v>37992</v>
      </c>
      <c r="C547" s="389"/>
      <c r="D547" s="389"/>
      <c r="E547" s="254" t="s">
        <v>4</v>
      </c>
      <c r="F547" s="255">
        <v>14</v>
      </c>
      <c r="G547" s="267">
        <f t="shared" ref="G547" si="2808">G546*1936.27</f>
        <v>0</v>
      </c>
      <c r="H547" s="267">
        <f t="shared" ref="H547" si="2809">H546*1936.27</f>
        <v>0</v>
      </c>
      <c r="I547" s="267">
        <f t="shared" ref="I547" si="2810">I546*1936.27</f>
        <v>0</v>
      </c>
      <c r="J547" s="267">
        <f t="shared" ref="J547" si="2811">J546*1936.27</f>
        <v>0</v>
      </c>
      <c r="K547" s="267">
        <f t="shared" ref="K547" si="2812">K546*1936.27</f>
        <v>0</v>
      </c>
      <c r="L547" s="266">
        <f t="shared" ref="L547" si="2813">L546*1936.27</f>
        <v>0</v>
      </c>
      <c r="M547" s="267">
        <f t="shared" ref="M547" si="2814">M546*1936.27</f>
        <v>0</v>
      </c>
      <c r="N547" s="182">
        <f t="shared" ref="N547" si="2815">N546*1936.27</f>
        <v>0</v>
      </c>
      <c r="O547" s="183">
        <f t="shared" ref="O547" si="2816">O546*1936.27</f>
        <v>0</v>
      </c>
      <c r="P547" s="184">
        <f t="shared" ref="P547" si="2817">P546*1936.27</f>
        <v>0</v>
      </c>
      <c r="Q547" s="184">
        <f t="shared" ref="Q547" si="2818">Q546*1936.27</f>
        <v>0</v>
      </c>
      <c r="R547" s="184">
        <f t="shared" ref="R547" si="2819">R546*1936.27</f>
        <v>0</v>
      </c>
      <c r="S547" s="184">
        <f t="shared" ref="S547" si="2820">S546*1936.27</f>
        <v>0</v>
      </c>
      <c r="T547" s="184">
        <f t="shared" ref="T547" si="2821">T546*1936.27</f>
        <v>0</v>
      </c>
      <c r="U547" s="184">
        <f t="shared" ref="U547" si="2822">U546*1936.27</f>
        <v>0</v>
      </c>
      <c r="V547" s="184">
        <f t="shared" ref="V547" si="2823">V546*1936.27</f>
        <v>0</v>
      </c>
    </row>
    <row r="548" spans="1:23" ht="12.75" customHeight="1" x14ac:dyDescent="0.2">
      <c r="A548" s="104">
        <f>IF(Foglio2!$J$7=1,TRUNC(Base!V548,0),TRUNC(Base!U548,0))</f>
        <v>0</v>
      </c>
      <c r="B548" s="245">
        <f t="shared" si="2710"/>
        <v>37993</v>
      </c>
      <c r="C548" s="389"/>
      <c r="D548" s="389"/>
      <c r="E548" s="259" t="s">
        <v>3</v>
      </c>
      <c r="F548" s="260">
        <v>15</v>
      </c>
      <c r="G548" s="248">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48">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48">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48">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48">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48">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49">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50">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51">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52">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52">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52">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52">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52">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52">
        <f t="shared" ref="U548" si="2824">(P548)/12*0.8</f>
        <v>0</v>
      </c>
      <c r="V548" s="252">
        <f t="shared" ref="V548" si="2825">(P548+R548)/12*0.8</f>
        <v>0</v>
      </c>
      <c r="W548" s="253" t="str">
        <f t="shared" ref="W548" si="2826">"Fascia Da "&amp;F548&amp;" a "&amp;F549&amp;" Decorrenza "&amp;DAY(C542)&amp;"/"&amp;MONTH(C542)&amp;"/"&amp;YEAR(C542)</f>
        <v>Fascia Da 15 a 20 Decorrenza 1/1/2004</v>
      </c>
    </row>
    <row r="549" spans="1:23" ht="9" customHeight="1" x14ac:dyDescent="0.2">
      <c r="B549" s="245">
        <f t="shared" si="2710"/>
        <v>37994</v>
      </c>
      <c r="C549" s="389"/>
      <c r="D549" s="389"/>
      <c r="E549" s="254" t="s">
        <v>4</v>
      </c>
      <c r="F549" s="255">
        <v>20</v>
      </c>
      <c r="G549" s="267">
        <f t="shared" ref="G549" si="2827">G548*1936.27</f>
        <v>0</v>
      </c>
      <c r="H549" s="267">
        <f t="shared" ref="H549" si="2828">H548*1936.27</f>
        <v>0</v>
      </c>
      <c r="I549" s="267">
        <f t="shared" ref="I549" si="2829">I548*1936.27</f>
        <v>0</v>
      </c>
      <c r="J549" s="267">
        <f t="shared" ref="J549" si="2830">J548*1936.27</f>
        <v>0</v>
      </c>
      <c r="K549" s="267">
        <f t="shared" ref="K549" si="2831">K548*1936.27</f>
        <v>0</v>
      </c>
      <c r="L549" s="266">
        <f t="shared" ref="L549" si="2832">L548*1936.27</f>
        <v>0</v>
      </c>
      <c r="M549" s="267">
        <f t="shared" ref="M549" si="2833">M548*1936.27</f>
        <v>0</v>
      </c>
      <c r="N549" s="182">
        <f t="shared" ref="N549" si="2834">N548*1936.27</f>
        <v>0</v>
      </c>
      <c r="O549" s="183">
        <f t="shared" ref="O549" si="2835">O548*1936.27</f>
        <v>0</v>
      </c>
      <c r="P549" s="184">
        <f t="shared" ref="P549" si="2836">P548*1936.27</f>
        <v>0</v>
      </c>
      <c r="Q549" s="184">
        <f t="shared" ref="Q549" si="2837">Q548*1936.27</f>
        <v>0</v>
      </c>
      <c r="R549" s="184">
        <f t="shared" ref="R549" si="2838">R548*1936.27</f>
        <v>0</v>
      </c>
      <c r="S549" s="184">
        <f t="shared" ref="S549" si="2839">S548*1936.27</f>
        <v>0</v>
      </c>
      <c r="T549" s="184">
        <f t="shared" ref="T549" si="2840">T548*1936.27</f>
        <v>0</v>
      </c>
      <c r="U549" s="184">
        <f t="shared" ref="U549" si="2841">U548*1936.27</f>
        <v>0</v>
      </c>
      <c r="V549" s="184">
        <f t="shared" ref="V549" si="2842">V548*1936.27</f>
        <v>0</v>
      </c>
    </row>
    <row r="550" spans="1:23" ht="12.75" customHeight="1" x14ac:dyDescent="0.2">
      <c r="A550" s="104">
        <f>IF(Foglio2!$J$7=1,TRUNC(Base!V550,0),TRUNC(Base!U550,0))</f>
        <v>0</v>
      </c>
      <c r="B550" s="245">
        <f t="shared" si="2710"/>
        <v>37995</v>
      </c>
      <c r="C550" s="389"/>
      <c r="D550" s="389"/>
      <c r="E550" s="259" t="s">
        <v>3</v>
      </c>
      <c r="F550" s="260">
        <v>21</v>
      </c>
      <c r="G550" s="248">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48">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48">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48">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48">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48">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49">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50">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51">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52">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52">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52">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52">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52">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52">
        <f t="shared" ref="U550" si="2843">(P550)/12*0.8</f>
        <v>0</v>
      </c>
      <c r="V550" s="252">
        <f t="shared" ref="V550" si="2844">(P550+R550)/12*0.8</f>
        <v>0</v>
      </c>
      <c r="W550" s="253" t="str">
        <f t="shared" ref="W550" si="2845">"Fascia Da "&amp;F550&amp;" a "&amp;F551&amp;" Decorrenza "&amp;DAY(C542)&amp;"/"&amp;MONTH(C542)&amp;"/"&amp;YEAR(C542)</f>
        <v>Fascia Da 21 a 27 Decorrenza 1/1/2004</v>
      </c>
    </row>
    <row r="551" spans="1:23" ht="9" customHeight="1" x14ac:dyDescent="0.2">
      <c r="B551" s="245">
        <f t="shared" si="2710"/>
        <v>37996</v>
      </c>
      <c r="C551" s="389"/>
      <c r="D551" s="389"/>
      <c r="E551" s="254" t="s">
        <v>4</v>
      </c>
      <c r="F551" s="255">
        <v>27</v>
      </c>
      <c r="G551" s="267">
        <f t="shared" ref="G551" si="2846">G550*1936.27</f>
        <v>0</v>
      </c>
      <c r="H551" s="267">
        <f t="shared" ref="H551" si="2847">H550*1936.27</f>
        <v>0</v>
      </c>
      <c r="I551" s="267">
        <f t="shared" ref="I551" si="2848">I550*1936.27</f>
        <v>0</v>
      </c>
      <c r="J551" s="267">
        <f t="shared" ref="J551" si="2849">J550*1936.27</f>
        <v>0</v>
      </c>
      <c r="K551" s="267">
        <f t="shared" ref="K551" si="2850">K550*1936.27</f>
        <v>0</v>
      </c>
      <c r="L551" s="266">
        <f t="shared" ref="L551" si="2851">L550*1936.27</f>
        <v>0</v>
      </c>
      <c r="M551" s="267">
        <f t="shared" ref="M551" si="2852">M550*1936.27</f>
        <v>0</v>
      </c>
      <c r="N551" s="182">
        <f t="shared" ref="N551" si="2853">N550*1936.27</f>
        <v>0</v>
      </c>
      <c r="O551" s="183">
        <f t="shared" ref="O551" si="2854">O550*1936.27</f>
        <v>0</v>
      </c>
      <c r="P551" s="184">
        <f t="shared" ref="P551" si="2855">P550*1936.27</f>
        <v>0</v>
      </c>
      <c r="Q551" s="184">
        <f t="shared" ref="Q551" si="2856">Q550*1936.27</f>
        <v>0</v>
      </c>
      <c r="R551" s="184">
        <f t="shared" ref="R551" si="2857">R550*1936.27</f>
        <v>0</v>
      </c>
      <c r="S551" s="184">
        <f t="shared" ref="S551" si="2858">S550*1936.27</f>
        <v>0</v>
      </c>
      <c r="T551" s="184">
        <f t="shared" ref="T551" si="2859">T550*1936.27</f>
        <v>0</v>
      </c>
      <c r="U551" s="184">
        <f t="shared" ref="U551" si="2860">U550*1936.27</f>
        <v>0</v>
      </c>
      <c r="V551" s="184">
        <f t="shared" ref="V551" si="2861">V550*1936.27</f>
        <v>0</v>
      </c>
    </row>
    <row r="552" spans="1:23" ht="12.75" customHeight="1" x14ac:dyDescent="0.2">
      <c r="A552" s="104">
        <f>IF(Foglio2!$J$7=1,TRUNC(Base!V552,0),TRUNC(Base!U552,0))</f>
        <v>0</v>
      </c>
      <c r="B552" s="245">
        <f t="shared" si="2710"/>
        <v>37997</v>
      </c>
      <c r="C552" s="389"/>
      <c r="D552" s="389"/>
      <c r="E552" s="259" t="s">
        <v>3</v>
      </c>
      <c r="F552" s="260">
        <v>28</v>
      </c>
      <c r="G552" s="248">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48">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48">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48">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48">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48">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49">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50">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51">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52">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52">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52">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52">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52">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52">
        <f t="shared" ref="U552" si="2862">(P552)/12*0.8</f>
        <v>0</v>
      </c>
      <c r="V552" s="252">
        <f t="shared" ref="V552" si="2863">(P552+R552)/12*0.8</f>
        <v>0</v>
      </c>
      <c r="W552" s="253" t="str">
        <f t="shared" ref="W552" si="2864">"Fascia Da "&amp;F552&amp;" a "&amp;F553&amp;" Decorrenza "&amp;DAY(C542)&amp;"/"&amp;MONTH(C542)&amp;"/"&amp;YEAR(C542)</f>
        <v>Fascia Da 28 a 34 Decorrenza 1/1/2004</v>
      </c>
    </row>
    <row r="553" spans="1:23" ht="9" customHeight="1" x14ac:dyDescent="0.2">
      <c r="B553" s="245">
        <f t="shared" si="2710"/>
        <v>37998</v>
      </c>
      <c r="C553" s="389"/>
      <c r="D553" s="389"/>
      <c r="E553" s="254" t="s">
        <v>4</v>
      </c>
      <c r="F553" s="255">
        <v>34</v>
      </c>
      <c r="G553" s="267">
        <f t="shared" ref="G553" si="2865">G552*1936.27</f>
        <v>0</v>
      </c>
      <c r="H553" s="267">
        <f t="shared" ref="H553" si="2866">H552*1936.27</f>
        <v>0</v>
      </c>
      <c r="I553" s="267">
        <f t="shared" ref="I553" si="2867">I552*1936.27</f>
        <v>0</v>
      </c>
      <c r="J553" s="267">
        <f t="shared" ref="J553" si="2868">J552*1936.27</f>
        <v>0</v>
      </c>
      <c r="K553" s="267">
        <f t="shared" ref="K553" si="2869">K552*1936.27</f>
        <v>0</v>
      </c>
      <c r="L553" s="266">
        <f t="shared" ref="L553" si="2870">L552*1936.27</f>
        <v>0</v>
      </c>
      <c r="M553" s="267">
        <f t="shared" ref="M553" si="2871">M552*1936.27</f>
        <v>0</v>
      </c>
      <c r="N553" s="182">
        <f t="shared" ref="N553" si="2872">N552*1936.27</f>
        <v>0</v>
      </c>
      <c r="O553" s="183">
        <f t="shared" ref="O553" si="2873">O552*1936.27</f>
        <v>0</v>
      </c>
      <c r="P553" s="184">
        <f t="shared" ref="P553" si="2874">P552*1936.27</f>
        <v>0</v>
      </c>
      <c r="Q553" s="184">
        <f t="shared" ref="Q553" si="2875">Q552*1936.27</f>
        <v>0</v>
      </c>
      <c r="R553" s="184">
        <f t="shared" ref="R553" si="2876">R552*1936.27</f>
        <v>0</v>
      </c>
      <c r="S553" s="184">
        <f t="shared" ref="S553" si="2877">S552*1936.27</f>
        <v>0</v>
      </c>
      <c r="T553" s="184">
        <f t="shared" ref="T553" si="2878">T552*1936.27</f>
        <v>0</v>
      </c>
      <c r="U553" s="184">
        <f t="shared" ref="U553" si="2879">U552*1936.27</f>
        <v>0</v>
      </c>
      <c r="V553" s="184">
        <f t="shared" ref="V553" si="2880">V552*1936.27</f>
        <v>0</v>
      </c>
    </row>
    <row r="554" spans="1:23" ht="12.75" customHeight="1" x14ac:dyDescent="0.2">
      <c r="A554" s="104">
        <f>IF(Foglio2!$J$7=1,TRUNC(Base!V554,0),TRUNC(Base!U554,0))</f>
        <v>0</v>
      </c>
      <c r="B554" s="245">
        <f t="shared" si="2710"/>
        <v>37999</v>
      </c>
      <c r="C554" s="389"/>
      <c r="D554" s="389"/>
      <c r="E554" s="259" t="s">
        <v>3</v>
      </c>
      <c r="F554" s="260">
        <v>35</v>
      </c>
      <c r="G554" s="248">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48">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48">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48">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48">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48">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49">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50">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51">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52">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52">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52">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52">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52">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52">
        <f t="shared" ref="U554" si="2881">(P554)/12*0.8</f>
        <v>0</v>
      </c>
      <c r="V554" s="252">
        <f t="shared" ref="V554" si="2882">(P554+R554)/12*0.8</f>
        <v>0</v>
      </c>
      <c r="W554" s="253" t="str">
        <f t="shared" ref="W554" si="2883">"Fascia Da "&amp;F554&amp;" a "&amp;F555&amp;" Decorrenza "&amp;DAY(C542)&amp;"/"&amp;MONTH(C542)&amp;"/"&amp;YEAR(C542)</f>
        <v>Fascia Da 35 a  Decorrenza 1/1/2004</v>
      </c>
    </row>
    <row r="555" spans="1:23" ht="9" customHeight="1" x14ac:dyDescent="0.2">
      <c r="B555" s="245">
        <f t="shared" si="2710"/>
        <v>38000</v>
      </c>
      <c r="C555" s="454"/>
      <c r="D555" s="454"/>
      <c r="E555" s="264" t="s">
        <v>4</v>
      </c>
      <c r="F555" s="265"/>
      <c r="G555" s="267">
        <f t="shared" ref="G555" si="2884">G554*1936.27</f>
        <v>0</v>
      </c>
      <c r="H555" s="267">
        <f t="shared" ref="H555" si="2885">H554*1936.27</f>
        <v>0</v>
      </c>
      <c r="I555" s="267">
        <f t="shared" ref="I555" si="2886">I554*1936.27</f>
        <v>0</v>
      </c>
      <c r="J555" s="267">
        <f t="shared" ref="J555" si="2887">J554*1936.27</f>
        <v>0</v>
      </c>
      <c r="K555" s="267">
        <f t="shared" ref="K555" si="2888">K554*1936.27</f>
        <v>0</v>
      </c>
      <c r="L555" s="266">
        <f t="shared" ref="L555" si="2889">L554*1936.27</f>
        <v>0</v>
      </c>
      <c r="M555" s="267">
        <f t="shared" ref="M555" si="2890">M554*1936.27</f>
        <v>0</v>
      </c>
      <c r="N555" s="182">
        <f t="shared" ref="N555" si="2891">N554*1936.27</f>
        <v>0</v>
      </c>
      <c r="O555" s="183">
        <f t="shared" ref="O555" si="2892">O554*1936.27</f>
        <v>0</v>
      </c>
      <c r="P555" s="184">
        <f t="shared" ref="P555" si="2893">P554*1936.27</f>
        <v>0</v>
      </c>
      <c r="Q555" s="184">
        <f t="shared" ref="Q555" si="2894">Q554*1936.27</f>
        <v>0</v>
      </c>
      <c r="R555" s="184">
        <f t="shared" ref="R555" si="2895">R554*1936.27</f>
        <v>0</v>
      </c>
      <c r="S555" s="184">
        <f t="shared" ref="S555" si="2896">S554*1936.27</f>
        <v>0</v>
      </c>
      <c r="T555" s="184">
        <f t="shared" ref="T555" si="2897">T554*1936.27</f>
        <v>0</v>
      </c>
      <c r="U555" s="184">
        <f t="shared" ref="U555" si="2898">U554*1936.27</f>
        <v>0</v>
      </c>
      <c r="V555" s="184">
        <f t="shared" ref="V555" si="2899">V554*1936.27</f>
        <v>0</v>
      </c>
    </row>
    <row r="556" spans="1:23" ht="12.75" customHeight="1" x14ac:dyDescent="0.2">
      <c r="A556" s="104">
        <f>IF(Foglio2!$J$7=1,TRUNC(Base!V556,0),TRUNC(Base!U556,0))</f>
        <v>0</v>
      </c>
      <c r="B556" s="245">
        <f t="shared" ref="B556" si="2900">C558</f>
        <v>38384</v>
      </c>
      <c r="C556" s="452">
        <v>38384</v>
      </c>
      <c r="D556" s="452">
        <v>38717</v>
      </c>
      <c r="E556" s="246" t="s">
        <v>3</v>
      </c>
      <c r="F556" s="247">
        <v>0</v>
      </c>
      <c r="G556" s="248">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48">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48">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48">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48">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48">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49">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50">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51">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52">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52">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52">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52">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52">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52">
        <f t="shared" ref="U556" si="2901">(P556)/12*0.8</f>
        <v>0</v>
      </c>
      <c r="V556" s="252">
        <f t="shared" ref="V556" si="2902">(P556+R556)/12*0.8</f>
        <v>0</v>
      </c>
      <c r="W556" s="253" t="str">
        <f t="shared" ref="W556" si="2903">"Fascia Da "&amp;F556&amp;" a "&amp;F557&amp;" Decorrenza "&amp;DAY(C556)&amp;"/"&amp;MONTH(C556)&amp;"/"&amp;YEAR(C556)</f>
        <v>Fascia Da 0 a 2 Decorrenza 1/2/2005</v>
      </c>
    </row>
    <row r="557" spans="1:23" ht="9" customHeight="1" x14ac:dyDescent="0.2">
      <c r="B557" s="245">
        <f t="shared" ref="B557" si="2904">B556+1</f>
        <v>38385</v>
      </c>
      <c r="C557" s="453"/>
      <c r="D557" s="453"/>
      <c r="E557" s="254" t="s">
        <v>4</v>
      </c>
      <c r="F557" s="255">
        <v>2</v>
      </c>
      <c r="G557" s="267">
        <f t="shared" ref="G557" si="2905">G556*1936.27</f>
        <v>0</v>
      </c>
      <c r="H557" s="267">
        <f t="shared" ref="H557" si="2906">H556*1936.27</f>
        <v>0</v>
      </c>
      <c r="I557" s="267">
        <f t="shared" ref="I557" si="2907">I556*1936.27</f>
        <v>0</v>
      </c>
      <c r="J557" s="267">
        <f t="shared" ref="J557" si="2908">J556*1936.27</f>
        <v>0</v>
      </c>
      <c r="K557" s="267">
        <f t="shared" ref="K557" si="2909">K556*1936.27</f>
        <v>0</v>
      </c>
      <c r="L557" s="266">
        <f t="shared" ref="L557" si="2910">L556*1936.27</f>
        <v>0</v>
      </c>
      <c r="M557" s="267">
        <f t="shared" ref="M557" si="2911">M556*1936.27</f>
        <v>0</v>
      </c>
      <c r="N557" s="182">
        <f t="shared" ref="N557" si="2912">N556*1936.27</f>
        <v>0</v>
      </c>
      <c r="O557" s="183">
        <f t="shared" ref="O557" si="2913">O556*1936.27</f>
        <v>0</v>
      </c>
      <c r="P557" s="184">
        <f t="shared" ref="P557" si="2914">P556*1936.27</f>
        <v>0</v>
      </c>
      <c r="Q557" s="184">
        <f t="shared" ref="Q557" si="2915">Q556*1936.27</f>
        <v>0</v>
      </c>
      <c r="R557" s="184">
        <f t="shared" ref="R557" si="2916">R556*1936.27</f>
        <v>0</v>
      </c>
      <c r="S557" s="184">
        <f t="shared" ref="S557" si="2917">S556*1936.27</f>
        <v>0</v>
      </c>
      <c r="T557" s="184">
        <f t="shared" ref="T557" si="2918">T556*1936.27</f>
        <v>0</v>
      </c>
      <c r="U557" s="184">
        <f t="shared" ref="U557" si="2919">U556*1936.27</f>
        <v>0</v>
      </c>
      <c r="V557" s="184">
        <f t="shared" ref="V557" si="2920">V556*1936.27</f>
        <v>0</v>
      </c>
    </row>
    <row r="558" spans="1:23" ht="12.75" customHeight="1" x14ac:dyDescent="0.2">
      <c r="A558" s="104">
        <f>IF(Foglio2!$J$7=1,TRUNC(Base!V558,0),TRUNC(Base!U558,0))</f>
        <v>0</v>
      </c>
      <c r="B558" s="245">
        <f t="shared" si="2710"/>
        <v>38386</v>
      </c>
      <c r="C558" s="389">
        <v>38384</v>
      </c>
      <c r="D558" s="389">
        <v>38717</v>
      </c>
      <c r="E558" s="259" t="s">
        <v>3</v>
      </c>
      <c r="F558" s="260">
        <v>3</v>
      </c>
      <c r="G558" s="248">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48">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48">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48">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48">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48">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49">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50">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51">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52">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52">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52">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52">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52">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52">
        <f t="shared" ref="U558" si="2921">(P558)/12*0.8</f>
        <v>0</v>
      </c>
      <c r="V558" s="252">
        <f t="shared" ref="V558" si="2922">(P558+R558)/12*0.8</f>
        <v>0</v>
      </c>
      <c r="W558" s="253" t="str">
        <f t="shared" ref="W558" si="2923">"Fascia Da "&amp;F558&amp;" a "&amp;F559&amp;" Decorrenza "&amp;DAY(C556)&amp;"/"&amp;MONTH(C556)&amp;"/"&amp;YEAR(C556)</f>
        <v>Fascia Da 3 a 8 Decorrenza 1/2/2005</v>
      </c>
    </row>
    <row r="559" spans="1:23" ht="9" customHeight="1" x14ac:dyDescent="0.2">
      <c r="B559" s="245">
        <f t="shared" si="2710"/>
        <v>38387</v>
      </c>
      <c r="C559" s="389"/>
      <c r="D559" s="389"/>
      <c r="E559" s="254" t="s">
        <v>4</v>
      </c>
      <c r="F559" s="255">
        <v>8</v>
      </c>
      <c r="G559" s="267">
        <f t="shared" ref="G559" si="2924">G558*1936.27</f>
        <v>0</v>
      </c>
      <c r="H559" s="267">
        <f t="shared" ref="H559" si="2925">H558*1936.27</f>
        <v>0</v>
      </c>
      <c r="I559" s="267">
        <f t="shared" ref="I559" si="2926">I558*1936.27</f>
        <v>0</v>
      </c>
      <c r="J559" s="267">
        <f t="shared" ref="J559" si="2927">J558*1936.27</f>
        <v>0</v>
      </c>
      <c r="K559" s="267">
        <f t="shared" ref="K559" si="2928">K558*1936.27</f>
        <v>0</v>
      </c>
      <c r="L559" s="266">
        <f t="shared" ref="L559" si="2929">L558*1936.27</f>
        <v>0</v>
      </c>
      <c r="M559" s="267">
        <f t="shared" ref="M559" si="2930">M558*1936.27</f>
        <v>0</v>
      </c>
      <c r="N559" s="182">
        <f t="shared" ref="N559" si="2931">N558*1936.27</f>
        <v>0</v>
      </c>
      <c r="O559" s="183">
        <f t="shared" ref="O559" si="2932">O558*1936.27</f>
        <v>0</v>
      </c>
      <c r="P559" s="184">
        <f t="shared" ref="P559" si="2933">P558*1936.27</f>
        <v>0</v>
      </c>
      <c r="Q559" s="184">
        <f t="shared" ref="Q559" si="2934">Q558*1936.27</f>
        <v>0</v>
      </c>
      <c r="R559" s="184">
        <f t="shared" ref="R559" si="2935">R558*1936.27</f>
        <v>0</v>
      </c>
      <c r="S559" s="184">
        <f t="shared" ref="S559" si="2936">S558*1936.27</f>
        <v>0</v>
      </c>
      <c r="T559" s="184">
        <f t="shared" ref="T559" si="2937">T558*1936.27</f>
        <v>0</v>
      </c>
      <c r="U559" s="184">
        <f t="shared" ref="U559" si="2938">U558*1936.27</f>
        <v>0</v>
      </c>
      <c r="V559" s="184">
        <f t="shared" ref="V559" si="2939">V558*1936.27</f>
        <v>0</v>
      </c>
    </row>
    <row r="560" spans="1:23" ht="12.75" customHeight="1" x14ac:dyDescent="0.2">
      <c r="A560" s="104">
        <f>IF(Foglio2!$J$7=1,TRUNC(Base!V560,0),TRUNC(Base!U560,0))</f>
        <v>0</v>
      </c>
      <c r="B560" s="245">
        <f t="shared" si="2710"/>
        <v>38388</v>
      </c>
      <c r="C560" s="389"/>
      <c r="D560" s="389"/>
      <c r="E560" s="259" t="s">
        <v>3</v>
      </c>
      <c r="F560" s="260">
        <v>9</v>
      </c>
      <c r="G560" s="248">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48">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48">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48">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48">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48">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49">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50">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51">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52">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52">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52">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52">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52">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52">
        <f t="shared" ref="U560" si="2940">(P560)/12*0.8</f>
        <v>0</v>
      </c>
      <c r="V560" s="252">
        <f t="shared" ref="V560" si="2941">(P560+R560)/12*0.8</f>
        <v>0</v>
      </c>
      <c r="W560" s="253" t="str">
        <f t="shared" ref="W560" si="2942">"Fascia Da "&amp;F560&amp;" a "&amp;F561&amp;" Decorrenza "&amp;DAY(C556)&amp;"/"&amp;MONTH(C556)&amp;"/"&amp;YEAR(C556)</f>
        <v>Fascia Da 9 a 14 Decorrenza 1/2/2005</v>
      </c>
    </row>
    <row r="561" spans="1:23" ht="9" customHeight="1" x14ac:dyDescent="0.2">
      <c r="B561" s="245">
        <f t="shared" si="2710"/>
        <v>38389</v>
      </c>
      <c r="C561" s="389"/>
      <c r="D561" s="389"/>
      <c r="E561" s="254" t="s">
        <v>4</v>
      </c>
      <c r="F561" s="255">
        <v>14</v>
      </c>
      <c r="G561" s="267">
        <f t="shared" ref="G561" si="2943">G560*1936.27</f>
        <v>0</v>
      </c>
      <c r="H561" s="267">
        <f t="shared" ref="H561" si="2944">H560*1936.27</f>
        <v>0</v>
      </c>
      <c r="I561" s="267">
        <f t="shared" ref="I561" si="2945">I560*1936.27</f>
        <v>0</v>
      </c>
      <c r="J561" s="267">
        <f t="shared" ref="J561" si="2946">J560*1936.27</f>
        <v>0</v>
      </c>
      <c r="K561" s="267">
        <f t="shared" ref="K561" si="2947">K560*1936.27</f>
        <v>0</v>
      </c>
      <c r="L561" s="266">
        <f t="shared" ref="L561" si="2948">L560*1936.27</f>
        <v>0</v>
      </c>
      <c r="M561" s="267">
        <f t="shared" ref="M561" si="2949">M560*1936.27</f>
        <v>0</v>
      </c>
      <c r="N561" s="182">
        <f t="shared" ref="N561" si="2950">N560*1936.27</f>
        <v>0</v>
      </c>
      <c r="O561" s="183">
        <f t="shared" ref="O561" si="2951">O560*1936.27</f>
        <v>0</v>
      </c>
      <c r="P561" s="184">
        <f t="shared" ref="P561" si="2952">P560*1936.27</f>
        <v>0</v>
      </c>
      <c r="Q561" s="184">
        <f t="shared" ref="Q561" si="2953">Q560*1936.27</f>
        <v>0</v>
      </c>
      <c r="R561" s="184">
        <f t="shared" ref="R561" si="2954">R560*1936.27</f>
        <v>0</v>
      </c>
      <c r="S561" s="184">
        <f t="shared" ref="S561" si="2955">S560*1936.27</f>
        <v>0</v>
      </c>
      <c r="T561" s="184">
        <f t="shared" ref="T561" si="2956">T560*1936.27</f>
        <v>0</v>
      </c>
      <c r="U561" s="184">
        <f t="shared" ref="U561" si="2957">U560*1936.27</f>
        <v>0</v>
      </c>
      <c r="V561" s="184">
        <f t="shared" ref="V561" si="2958">V560*1936.27</f>
        <v>0</v>
      </c>
    </row>
    <row r="562" spans="1:23" ht="12.75" customHeight="1" x14ac:dyDescent="0.2">
      <c r="A562" s="104">
        <f>IF(Foglio2!$J$7=1,TRUNC(Base!V562,0),TRUNC(Base!U562,0))</f>
        <v>0</v>
      </c>
      <c r="B562" s="245">
        <f t="shared" si="2710"/>
        <v>38390</v>
      </c>
      <c r="C562" s="389"/>
      <c r="D562" s="389"/>
      <c r="E562" s="259" t="s">
        <v>3</v>
      </c>
      <c r="F562" s="260">
        <v>15</v>
      </c>
      <c r="G562" s="248">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48">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48">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48">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48">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48">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49">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50">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51">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52">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52">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52">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52">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52">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52">
        <f t="shared" ref="U562" si="2959">(P562)/12*0.8</f>
        <v>0</v>
      </c>
      <c r="V562" s="252">
        <f t="shared" ref="V562" si="2960">(P562+R562)/12*0.8</f>
        <v>0</v>
      </c>
      <c r="W562" s="253" t="str">
        <f t="shared" ref="W562" si="2961">"Fascia Da "&amp;F562&amp;" a "&amp;F563&amp;" Decorrenza "&amp;DAY(C556)&amp;"/"&amp;MONTH(C556)&amp;"/"&amp;YEAR(C556)</f>
        <v>Fascia Da 15 a 20 Decorrenza 1/2/2005</v>
      </c>
    </row>
    <row r="563" spans="1:23" ht="9" customHeight="1" x14ac:dyDescent="0.2">
      <c r="B563" s="245">
        <f t="shared" si="2710"/>
        <v>38391</v>
      </c>
      <c r="C563" s="389"/>
      <c r="D563" s="389"/>
      <c r="E563" s="254" t="s">
        <v>4</v>
      </c>
      <c r="F563" s="255">
        <v>20</v>
      </c>
      <c r="G563" s="267">
        <f t="shared" ref="G563" si="2962">G562*1936.27</f>
        <v>0</v>
      </c>
      <c r="H563" s="267">
        <f t="shared" ref="H563" si="2963">H562*1936.27</f>
        <v>0</v>
      </c>
      <c r="I563" s="267">
        <f t="shared" ref="I563" si="2964">I562*1936.27</f>
        <v>0</v>
      </c>
      <c r="J563" s="267">
        <f t="shared" ref="J563" si="2965">J562*1936.27</f>
        <v>0</v>
      </c>
      <c r="K563" s="267">
        <f t="shared" ref="K563" si="2966">K562*1936.27</f>
        <v>0</v>
      </c>
      <c r="L563" s="266">
        <f t="shared" ref="L563" si="2967">L562*1936.27</f>
        <v>0</v>
      </c>
      <c r="M563" s="267">
        <f t="shared" ref="M563" si="2968">M562*1936.27</f>
        <v>0</v>
      </c>
      <c r="N563" s="182">
        <f t="shared" ref="N563" si="2969">N562*1936.27</f>
        <v>0</v>
      </c>
      <c r="O563" s="183">
        <f t="shared" ref="O563" si="2970">O562*1936.27</f>
        <v>0</v>
      </c>
      <c r="P563" s="184">
        <f t="shared" ref="P563" si="2971">P562*1936.27</f>
        <v>0</v>
      </c>
      <c r="Q563" s="184">
        <f t="shared" ref="Q563" si="2972">Q562*1936.27</f>
        <v>0</v>
      </c>
      <c r="R563" s="184">
        <f t="shared" ref="R563" si="2973">R562*1936.27</f>
        <v>0</v>
      </c>
      <c r="S563" s="184">
        <f t="shared" ref="S563" si="2974">S562*1936.27</f>
        <v>0</v>
      </c>
      <c r="T563" s="184">
        <f t="shared" ref="T563" si="2975">T562*1936.27</f>
        <v>0</v>
      </c>
      <c r="U563" s="184">
        <f t="shared" ref="U563" si="2976">U562*1936.27</f>
        <v>0</v>
      </c>
      <c r="V563" s="184">
        <f t="shared" ref="V563" si="2977">V562*1936.27</f>
        <v>0</v>
      </c>
    </row>
    <row r="564" spans="1:23" ht="12.75" customHeight="1" x14ac:dyDescent="0.2">
      <c r="A564" s="104">
        <f>IF(Foglio2!$J$7=1,TRUNC(Base!V564,0),TRUNC(Base!U564,0))</f>
        <v>0</v>
      </c>
      <c r="B564" s="245">
        <f t="shared" si="2710"/>
        <v>38392</v>
      </c>
      <c r="C564" s="389"/>
      <c r="D564" s="389"/>
      <c r="E564" s="259" t="s">
        <v>3</v>
      </c>
      <c r="F564" s="260">
        <v>21</v>
      </c>
      <c r="G564" s="248">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48">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48">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48">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48">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48">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49">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50">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51">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52">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52">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52">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52">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52">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52">
        <f t="shared" ref="U564" si="2978">(P564)/12*0.8</f>
        <v>0</v>
      </c>
      <c r="V564" s="252">
        <f t="shared" ref="V564" si="2979">(P564+R564)/12*0.8</f>
        <v>0</v>
      </c>
      <c r="W564" s="253" t="str">
        <f t="shared" ref="W564" si="2980">"Fascia Da "&amp;F564&amp;" a "&amp;F565&amp;" Decorrenza "&amp;DAY(C556)&amp;"/"&amp;MONTH(C556)&amp;"/"&amp;YEAR(C556)</f>
        <v>Fascia Da 21 a 27 Decorrenza 1/2/2005</v>
      </c>
    </row>
    <row r="565" spans="1:23" ht="9" customHeight="1" x14ac:dyDescent="0.2">
      <c r="B565" s="245">
        <f t="shared" si="2710"/>
        <v>38393</v>
      </c>
      <c r="C565" s="389"/>
      <c r="D565" s="389"/>
      <c r="E565" s="254" t="s">
        <v>4</v>
      </c>
      <c r="F565" s="255">
        <v>27</v>
      </c>
      <c r="G565" s="267">
        <f t="shared" ref="G565" si="2981">G564*1936.27</f>
        <v>0</v>
      </c>
      <c r="H565" s="267">
        <f t="shared" ref="H565" si="2982">H564*1936.27</f>
        <v>0</v>
      </c>
      <c r="I565" s="267">
        <f t="shared" ref="I565" si="2983">I564*1936.27</f>
        <v>0</v>
      </c>
      <c r="J565" s="267">
        <f t="shared" ref="J565" si="2984">J564*1936.27</f>
        <v>0</v>
      </c>
      <c r="K565" s="267">
        <f t="shared" ref="K565" si="2985">K564*1936.27</f>
        <v>0</v>
      </c>
      <c r="L565" s="266">
        <f t="shared" ref="L565" si="2986">L564*1936.27</f>
        <v>0</v>
      </c>
      <c r="M565" s="267">
        <f t="shared" ref="M565" si="2987">M564*1936.27</f>
        <v>0</v>
      </c>
      <c r="N565" s="182">
        <f t="shared" ref="N565" si="2988">N564*1936.27</f>
        <v>0</v>
      </c>
      <c r="O565" s="183">
        <f t="shared" ref="O565" si="2989">O564*1936.27</f>
        <v>0</v>
      </c>
      <c r="P565" s="184">
        <f t="shared" ref="P565" si="2990">P564*1936.27</f>
        <v>0</v>
      </c>
      <c r="Q565" s="184">
        <f t="shared" ref="Q565" si="2991">Q564*1936.27</f>
        <v>0</v>
      </c>
      <c r="R565" s="184">
        <f t="shared" ref="R565" si="2992">R564*1936.27</f>
        <v>0</v>
      </c>
      <c r="S565" s="184">
        <f t="shared" ref="S565" si="2993">S564*1936.27</f>
        <v>0</v>
      </c>
      <c r="T565" s="184">
        <f t="shared" ref="T565" si="2994">T564*1936.27</f>
        <v>0</v>
      </c>
      <c r="U565" s="184">
        <f t="shared" ref="U565" si="2995">U564*1936.27</f>
        <v>0</v>
      </c>
      <c r="V565" s="184">
        <f t="shared" ref="V565" si="2996">V564*1936.27</f>
        <v>0</v>
      </c>
    </row>
    <row r="566" spans="1:23" ht="12.75" customHeight="1" x14ac:dyDescent="0.2">
      <c r="A566" s="104">
        <f>IF(Foglio2!$J$7=1,TRUNC(Base!V566,0),TRUNC(Base!U566,0))</f>
        <v>0</v>
      </c>
      <c r="B566" s="245">
        <f t="shared" si="2710"/>
        <v>38394</v>
      </c>
      <c r="C566" s="389"/>
      <c r="D566" s="389"/>
      <c r="E566" s="259" t="s">
        <v>3</v>
      </c>
      <c r="F566" s="260">
        <v>28</v>
      </c>
      <c r="G566" s="248">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48">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48">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48">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48">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48">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49">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50">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51">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52">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52">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52">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52">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52">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52">
        <f t="shared" ref="U566" si="2997">(P566)/12*0.8</f>
        <v>0</v>
      </c>
      <c r="V566" s="252">
        <f t="shared" ref="V566" si="2998">(P566+R566)/12*0.8</f>
        <v>0</v>
      </c>
      <c r="W566" s="253" t="str">
        <f t="shared" ref="W566" si="2999">"Fascia Da "&amp;F566&amp;" a "&amp;F567&amp;" Decorrenza "&amp;DAY(C556)&amp;"/"&amp;MONTH(C556)&amp;"/"&amp;YEAR(C556)</f>
        <v>Fascia Da 28 a 34 Decorrenza 1/2/2005</v>
      </c>
    </row>
    <row r="567" spans="1:23" ht="9" customHeight="1" x14ac:dyDescent="0.2">
      <c r="B567" s="245">
        <f t="shared" si="2710"/>
        <v>38395</v>
      </c>
      <c r="C567" s="389"/>
      <c r="D567" s="389"/>
      <c r="E567" s="254" t="s">
        <v>4</v>
      </c>
      <c r="F567" s="255">
        <v>34</v>
      </c>
      <c r="G567" s="267">
        <f t="shared" ref="G567" si="3000">G566*1936.27</f>
        <v>0</v>
      </c>
      <c r="H567" s="267">
        <f t="shared" ref="H567" si="3001">H566*1936.27</f>
        <v>0</v>
      </c>
      <c r="I567" s="267">
        <f t="shared" ref="I567" si="3002">I566*1936.27</f>
        <v>0</v>
      </c>
      <c r="J567" s="267">
        <f t="shared" ref="J567" si="3003">J566*1936.27</f>
        <v>0</v>
      </c>
      <c r="K567" s="267">
        <f t="shared" ref="K567" si="3004">K566*1936.27</f>
        <v>0</v>
      </c>
      <c r="L567" s="266">
        <f t="shared" ref="L567" si="3005">L566*1936.27</f>
        <v>0</v>
      </c>
      <c r="M567" s="267">
        <f t="shared" ref="M567" si="3006">M566*1936.27</f>
        <v>0</v>
      </c>
      <c r="N567" s="182">
        <f t="shared" ref="N567" si="3007">N566*1936.27</f>
        <v>0</v>
      </c>
      <c r="O567" s="183">
        <f t="shared" ref="O567" si="3008">O566*1936.27</f>
        <v>0</v>
      </c>
      <c r="P567" s="184">
        <f t="shared" ref="P567" si="3009">P566*1936.27</f>
        <v>0</v>
      </c>
      <c r="Q567" s="184">
        <f t="shared" ref="Q567" si="3010">Q566*1936.27</f>
        <v>0</v>
      </c>
      <c r="R567" s="184">
        <f t="shared" ref="R567" si="3011">R566*1936.27</f>
        <v>0</v>
      </c>
      <c r="S567" s="184">
        <f t="shared" ref="S567" si="3012">S566*1936.27</f>
        <v>0</v>
      </c>
      <c r="T567" s="184">
        <f t="shared" ref="T567" si="3013">T566*1936.27</f>
        <v>0</v>
      </c>
      <c r="U567" s="184">
        <f t="shared" ref="U567" si="3014">U566*1936.27</f>
        <v>0</v>
      </c>
      <c r="V567" s="184">
        <f t="shared" ref="V567" si="3015">V566*1936.27</f>
        <v>0</v>
      </c>
    </row>
    <row r="568" spans="1:23" ht="12.75" customHeight="1" x14ac:dyDescent="0.2">
      <c r="A568" s="104">
        <f>IF(Foglio2!$J$7=1,TRUNC(Base!V568,0),TRUNC(Base!U568,0))</f>
        <v>0</v>
      </c>
      <c r="B568" s="245">
        <f t="shared" si="2710"/>
        <v>38396</v>
      </c>
      <c r="C568" s="389"/>
      <c r="D568" s="389"/>
      <c r="E568" s="259" t="s">
        <v>3</v>
      </c>
      <c r="F568" s="260">
        <v>35</v>
      </c>
      <c r="G568" s="248">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48">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48">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48">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48">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48">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49">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50">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51">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52">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52">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52">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52">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52">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52">
        <f t="shared" ref="U568" si="3016">(P568)/12*0.8</f>
        <v>0</v>
      </c>
      <c r="V568" s="252">
        <f t="shared" ref="V568" si="3017">(P568+R568)/12*0.8</f>
        <v>0</v>
      </c>
      <c r="W568" s="253" t="str">
        <f t="shared" ref="W568" si="3018">"Fascia Da "&amp;F568&amp;" a "&amp;F569&amp;" Decorrenza "&amp;DAY(C556)&amp;"/"&amp;MONTH(C556)&amp;"/"&amp;YEAR(C556)</f>
        <v>Fascia Da 35 a  Decorrenza 1/2/2005</v>
      </c>
    </row>
    <row r="569" spans="1:23" ht="9" customHeight="1" x14ac:dyDescent="0.2">
      <c r="B569" s="245">
        <f t="shared" si="2710"/>
        <v>38397</v>
      </c>
      <c r="C569" s="454"/>
      <c r="D569" s="454"/>
      <c r="E569" s="264" t="s">
        <v>4</v>
      </c>
      <c r="F569" s="265"/>
      <c r="G569" s="267">
        <f t="shared" ref="G569" si="3019">G568*1936.27</f>
        <v>0</v>
      </c>
      <c r="H569" s="267">
        <f t="shared" ref="H569" si="3020">H568*1936.27</f>
        <v>0</v>
      </c>
      <c r="I569" s="267">
        <f t="shared" ref="I569" si="3021">I568*1936.27</f>
        <v>0</v>
      </c>
      <c r="J569" s="267">
        <f t="shared" ref="J569" si="3022">J568*1936.27</f>
        <v>0</v>
      </c>
      <c r="K569" s="267">
        <f t="shared" ref="K569" si="3023">K568*1936.27</f>
        <v>0</v>
      </c>
      <c r="L569" s="266">
        <f t="shared" ref="L569" si="3024">L568*1936.27</f>
        <v>0</v>
      </c>
      <c r="M569" s="267">
        <f t="shared" ref="M569" si="3025">M568*1936.27</f>
        <v>0</v>
      </c>
      <c r="N569" s="182">
        <f t="shared" ref="N569" si="3026">N568*1936.27</f>
        <v>0</v>
      </c>
      <c r="O569" s="183">
        <f t="shared" ref="O569" si="3027">O568*1936.27</f>
        <v>0</v>
      </c>
      <c r="P569" s="184">
        <f t="shared" ref="P569" si="3028">P568*1936.27</f>
        <v>0</v>
      </c>
      <c r="Q569" s="184">
        <f t="shared" ref="Q569" si="3029">Q568*1936.27</f>
        <v>0</v>
      </c>
      <c r="R569" s="184">
        <f t="shared" ref="R569" si="3030">R568*1936.27</f>
        <v>0</v>
      </c>
      <c r="S569" s="184">
        <f t="shared" ref="S569" si="3031">S568*1936.27</f>
        <v>0</v>
      </c>
      <c r="T569" s="184">
        <f t="shared" ref="T569" si="3032">T568*1936.27</f>
        <v>0</v>
      </c>
      <c r="U569" s="184">
        <f t="shared" ref="U569" si="3033">U568*1936.27</f>
        <v>0</v>
      </c>
      <c r="V569" s="184">
        <f t="shared" ref="V569" si="3034">V568*1936.27</f>
        <v>0</v>
      </c>
    </row>
    <row r="570" spans="1:23" ht="12.75" customHeight="1" x14ac:dyDescent="0.2">
      <c r="A570" s="104">
        <f>IF(Foglio2!$J$7=1,TRUNC(Base!V570,0),TRUNC(Base!U570,0))</f>
        <v>0</v>
      </c>
      <c r="B570" s="245">
        <f t="shared" ref="B570" si="3035">C572</f>
        <v>38718</v>
      </c>
      <c r="C570" s="452">
        <v>38718</v>
      </c>
      <c r="D570" s="452">
        <v>39082</v>
      </c>
      <c r="E570" s="246" t="s">
        <v>3</v>
      </c>
      <c r="F570" s="247">
        <v>0</v>
      </c>
      <c r="G570" s="248">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48">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48">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48">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48">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48">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49">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50">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51">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52">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52">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52">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52">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52">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52">
        <f t="shared" ref="U570" si="3036">(P570)/12*0.8</f>
        <v>0</v>
      </c>
      <c r="V570" s="252">
        <f t="shared" ref="V570" si="3037">(P570+R570)/12*0.8</f>
        <v>0</v>
      </c>
      <c r="W570" s="253" t="str">
        <f t="shared" ref="W570" si="3038">"Fascia Da "&amp;F570&amp;" a "&amp;F571&amp;" Decorrenza "&amp;DAY(C570)&amp;"/"&amp;MONTH(C570)&amp;"/"&amp;YEAR(C570)</f>
        <v>Fascia Da 0 a 2 Decorrenza 1/1/2006</v>
      </c>
    </row>
    <row r="571" spans="1:23" ht="9" customHeight="1" x14ac:dyDescent="0.2">
      <c r="B571" s="245">
        <f t="shared" ref="B571" si="3039">B570+1</f>
        <v>38719</v>
      </c>
      <c r="C571" s="453"/>
      <c r="D571" s="453"/>
      <c r="E571" s="254" t="s">
        <v>4</v>
      </c>
      <c r="F571" s="255">
        <v>2</v>
      </c>
      <c r="G571" s="267">
        <f t="shared" ref="G571" si="3040">G570*1936.27</f>
        <v>0</v>
      </c>
      <c r="H571" s="267">
        <f t="shared" ref="H571" si="3041">H570*1936.27</f>
        <v>0</v>
      </c>
      <c r="I571" s="267">
        <f t="shared" ref="I571" si="3042">I570*1936.27</f>
        <v>0</v>
      </c>
      <c r="J571" s="267">
        <f t="shared" ref="J571" si="3043">J570*1936.27</f>
        <v>0</v>
      </c>
      <c r="K571" s="267">
        <f t="shared" ref="K571" si="3044">K570*1936.27</f>
        <v>0</v>
      </c>
      <c r="L571" s="266">
        <f t="shared" ref="L571" si="3045">L570*1936.27</f>
        <v>0</v>
      </c>
      <c r="M571" s="267">
        <f t="shared" ref="M571" si="3046">M570*1936.27</f>
        <v>0</v>
      </c>
      <c r="N571" s="182">
        <f t="shared" ref="N571" si="3047">N570*1936.27</f>
        <v>0</v>
      </c>
      <c r="O571" s="183">
        <f t="shared" ref="O571" si="3048">O570*1936.27</f>
        <v>0</v>
      </c>
      <c r="P571" s="184">
        <f t="shared" ref="P571" si="3049">P570*1936.27</f>
        <v>0</v>
      </c>
      <c r="Q571" s="184">
        <f t="shared" ref="Q571" si="3050">Q570*1936.27</f>
        <v>0</v>
      </c>
      <c r="R571" s="184">
        <f t="shared" ref="R571" si="3051">R570*1936.27</f>
        <v>0</v>
      </c>
      <c r="S571" s="184">
        <f t="shared" ref="S571" si="3052">S570*1936.27</f>
        <v>0</v>
      </c>
      <c r="T571" s="184">
        <f t="shared" ref="T571" si="3053">T570*1936.27</f>
        <v>0</v>
      </c>
      <c r="U571" s="184">
        <f t="shared" ref="U571" si="3054">U570*1936.27</f>
        <v>0</v>
      </c>
      <c r="V571" s="184">
        <f t="shared" ref="V571" si="3055">V570*1936.27</f>
        <v>0</v>
      </c>
    </row>
    <row r="572" spans="1:23" ht="12.75" customHeight="1" x14ac:dyDescent="0.2">
      <c r="A572" s="104">
        <f>IF(Foglio2!$J$7=1,TRUNC(Base!V572,0),TRUNC(Base!U572,0))</f>
        <v>0</v>
      </c>
      <c r="B572" s="245">
        <f t="shared" si="2710"/>
        <v>38720</v>
      </c>
      <c r="C572" s="389">
        <v>38718</v>
      </c>
      <c r="D572" s="389">
        <v>39082</v>
      </c>
      <c r="E572" s="259" t="s">
        <v>3</v>
      </c>
      <c r="F572" s="260">
        <v>3</v>
      </c>
      <c r="G572" s="248">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48">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48">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48">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48">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48">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49">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50">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51">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52">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52">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52">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52">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52">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52">
        <f t="shared" ref="U572" si="3056">(P572)/12*0.8</f>
        <v>0</v>
      </c>
      <c r="V572" s="252">
        <f t="shared" ref="V572" si="3057">(P572+R572)/12*0.8</f>
        <v>0</v>
      </c>
      <c r="W572" s="253" t="str">
        <f t="shared" ref="W572" si="3058">"Fascia Da "&amp;F572&amp;" a "&amp;F573&amp;" Decorrenza "&amp;DAY(C570)&amp;"/"&amp;MONTH(C570)&amp;"/"&amp;YEAR(C570)</f>
        <v>Fascia Da 3 a 8 Decorrenza 1/1/2006</v>
      </c>
    </row>
    <row r="573" spans="1:23" ht="9" customHeight="1" x14ac:dyDescent="0.2">
      <c r="B573" s="245">
        <f t="shared" si="2710"/>
        <v>38721</v>
      </c>
      <c r="C573" s="389"/>
      <c r="D573" s="389"/>
      <c r="E573" s="254" t="s">
        <v>4</v>
      </c>
      <c r="F573" s="255">
        <v>8</v>
      </c>
      <c r="G573" s="267">
        <f t="shared" ref="G573" si="3059">G572*1936.27</f>
        <v>0</v>
      </c>
      <c r="H573" s="267">
        <f t="shared" ref="H573" si="3060">H572*1936.27</f>
        <v>0</v>
      </c>
      <c r="I573" s="267">
        <f t="shared" ref="I573" si="3061">I572*1936.27</f>
        <v>0</v>
      </c>
      <c r="J573" s="267">
        <f t="shared" ref="J573" si="3062">J572*1936.27</f>
        <v>0</v>
      </c>
      <c r="K573" s="267">
        <f t="shared" ref="K573" si="3063">K572*1936.27</f>
        <v>0</v>
      </c>
      <c r="L573" s="266">
        <f t="shared" ref="L573" si="3064">L572*1936.27</f>
        <v>0</v>
      </c>
      <c r="M573" s="267">
        <f t="shared" ref="M573" si="3065">M572*1936.27</f>
        <v>0</v>
      </c>
      <c r="N573" s="182">
        <f t="shared" ref="N573" si="3066">N572*1936.27</f>
        <v>0</v>
      </c>
      <c r="O573" s="183">
        <f t="shared" ref="O573" si="3067">O572*1936.27</f>
        <v>0</v>
      </c>
      <c r="P573" s="184">
        <f t="shared" ref="P573" si="3068">P572*1936.27</f>
        <v>0</v>
      </c>
      <c r="Q573" s="184">
        <f t="shared" ref="Q573" si="3069">Q572*1936.27</f>
        <v>0</v>
      </c>
      <c r="R573" s="184">
        <f t="shared" ref="R573" si="3070">R572*1936.27</f>
        <v>0</v>
      </c>
      <c r="S573" s="184">
        <f t="shared" ref="S573" si="3071">S572*1936.27</f>
        <v>0</v>
      </c>
      <c r="T573" s="184">
        <f t="shared" ref="T573" si="3072">T572*1936.27</f>
        <v>0</v>
      </c>
      <c r="U573" s="184">
        <f t="shared" ref="U573" si="3073">U572*1936.27</f>
        <v>0</v>
      </c>
      <c r="V573" s="184">
        <f t="shared" ref="V573" si="3074">V572*1936.27</f>
        <v>0</v>
      </c>
    </row>
    <row r="574" spans="1:23" ht="12.75" customHeight="1" x14ac:dyDescent="0.2">
      <c r="A574" s="104">
        <f>IF(Foglio2!$J$7=1,TRUNC(Base!V574,0),TRUNC(Base!U574,0))</f>
        <v>0</v>
      </c>
      <c r="B574" s="245">
        <f t="shared" si="2710"/>
        <v>38722</v>
      </c>
      <c r="C574" s="389"/>
      <c r="D574" s="389"/>
      <c r="E574" s="259" t="s">
        <v>3</v>
      </c>
      <c r="F574" s="260">
        <v>9</v>
      </c>
      <c r="G574" s="248">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48">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48">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48">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48">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48">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49">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50">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51">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52">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52">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52">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52">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52">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52">
        <f t="shared" ref="U574" si="3075">(P574)/12*0.8</f>
        <v>0</v>
      </c>
      <c r="V574" s="252">
        <f t="shared" ref="V574" si="3076">(P574+R574)/12*0.8</f>
        <v>0</v>
      </c>
      <c r="W574" s="253" t="str">
        <f t="shared" ref="W574" si="3077">"Fascia Da "&amp;F574&amp;" a "&amp;F575&amp;" Decorrenza "&amp;DAY(C570)&amp;"/"&amp;MONTH(C570)&amp;"/"&amp;YEAR(C570)</f>
        <v>Fascia Da 9 a 14 Decorrenza 1/1/2006</v>
      </c>
    </row>
    <row r="575" spans="1:23" ht="9" customHeight="1" x14ac:dyDescent="0.2">
      <c r="B575" s="245">
        <f t="shared" si="2710"/>
        <v>38723</v>
      </c>
      <c r="C575" s="389"/>
      <c r="D575" s="389"/>
      <c r="E575" s="254" t="s">
        <v>4</v>
      </c>
      <c r="F575" s="255">
        <v>14</v>
      </c>
      <c r="G575" s="267">
        <f t="shared" ref="G575" si="3078">G574*1936.27</f>
        <v>0</v>
      </c>
      <c r="H575" s="267">
        <f t="shared" ref="H575" si="3079">H574*1936.27</f>
        <v>0</v>
      </c>
      <c r="I575" s="267">
        <f t="shared" ref="I575" si="3080">I574*1936.27</f>
        <v>0</v>
      </c>
      <c r="J575" s="267">
        <f t="shared" ref="J575" si="3081">J574*1936.27</f>
        <v>0</v>
      </c>
      <c r="K575" s="267">
        <f t="shared" ref="K575" si="3082">K574*1936.27</f>
        <v>0</v>
      </c>
      <c r="L575" s="266">
        <f t="shared" ref="L575" si="3083">L574*1936.27</f>
        <v>0</v>
      </c>
      <c r="M575" s="267">
        <f t="shared" ref="M575" si="3084">M574*1936.27</f>
        <v>0</v>
      </c>
      <c r="N575" s="182">
        <f t="shared" ref="N575" si="3085">N574*1936.27</f>
        <v>0</v>
      </c>
      <c r="O575" s="183">
        <f t="shared" ref="O575" si="3086">O574*1936.27</f>
        <v>0</v>
      </c>
      <c r="P575" s="184">
        <f t="shared" ref="P575" si="3087">P574*1936.27</f>
        <v>0</v>
      </c>
      <c r="Q575" s="184">
        <f t="shared" ref="Q575" si="3088">Q574*1936.27</f>
        <v>0</v>
      </c>
      <c r="R575" s="184">
        <f t="shared" ref="R575" si="3089">R574*1936.27</f>
        <v>0</v>
      </c>
      <c r="S575" s="184">
        <f t="shared" ref="S575" si="3090">S574*1936.27</f>
        <v>0</v>
      </c>
      <c r="T575" s="184">
        <f t="shared" ref="T575" si="3091">T574*1936.27</f>
        <v>0</v>
      </c>
      <c r="U575" s="184">
        <f t="shared" ref="U575" si="3092">U574*1936.27</f>
        <v>0</v>
      </c>
      <c r="V575" s="184">
        <f t="shared" ref="V575" si="3093">V574*1936.27</f>
        <v>0</v>
      </c>
    </row>
    <row r="576" spans="1:23" ht="12.75" customHeight="1" x14ac:dyDescent="0.2">
      <c r="A576" s="104">
        <f>IF(Foglio2!$J$7=1,TRUNC(Base!V576,0),TRUNC(Base!U576,0))</f>
        <v>0</v>
      </c>
      <c r="B576" s="245">
        <f t="shared" si="2710"/>
        <v>38724</v>
      </c>
      <c r="C576" s="389"/>
      <c r="D576" s="389"/>
      <c r="E576" s="259" t="s">
        <v>3</v>
      </c>
      <c r="F576" s="260">
        <v>15</v>
      </c>
      <c r="G576" s="248">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48">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48">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48">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48">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48">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49">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50">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51">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52">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52">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52">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52">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52">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52">
        <f t="shared" ref="U576" si="3094">(P576)/12*0.8</f>
        <v>0</v>
      </c>
      <c r="V576" s="252">
        <f t="shared" ref="V576" si="3095">(P576+R576)/12*0.8</f>
        <v>0</v>
      </c>
      <c r="W576" s="253" t="str">
        <f t="shared" ref="W576" si="3096">"Fascia Da "&amp;F576&amp;" a "&amp;F577&amp;" Decorrenza "&amp;DAY(C570)&amp;"/"&amp;MONTH(C570)&amp;"/"&amp;YEAR(C570)</f>
        <v>Fascia Da 15 a 20 Decorrenza 1/1/2006</v>
      </c>
    </row>
    <row r="577" spans="1:23" ht="9" customHeight="1" x14ac:dyDescent="0.2">
      <c r="B577" s="245">
        <f t="shared" si="2710"/>
        <v>38725</v>
      </c>
      <c r="C577" s="389"/>
      <c r="D577" s="389"/>
      <c r="E577" s="254" t="s">
        <v>4</v>
      </c>
      <c r="F577" s="255">
        <v>20</v>
      </c>
      <c r="G577" s="267">
        <f t="shared" ref="G577" si="3097">G576*1936.27</f>
        <v>0</v>
      </c>
      <c r="H577" s="267">
        <f t="shared" ref="H577" si="3098">H576*1936.27</f>
        <v>0</v>
      </c>
      <c r="I577" s="267">
        <f t="shared" ref="I577" si="3099">I576*1936.27</f>
        <v>0</v>
      </c>
      <c r="J577" s="267">
        <f t="shared" ref="J577" si="3100">J576*1936.27</f>
        <v>0</v>
      </c>
      <c r="K577" s="267">
        <f t="shared" ref="K577" si="3101">K576*1936.27</f>
        <v>0</v>
      </c>
      <c r="L577" s="266">
        <f t="shared" ref="L577" si="3102">L576*1936.27</f>
        <v>0</v>
      </c>
      <c r="M577" s="267">
        <f t="shared" ref="M577" si="3103">M576*1936.27</f>
        <v>0</v>
      </c>
      <c r="N577" s="182">
        <f t="shared" ref="N577" si="3104">N576*1936.27</f>
        <v>0</v>
      </c>
      <c r="O577" s="183">
        <f t="shared" ref="O577" si="3105">O576*1936.27</f>
        <v>0</v>
      </c>
      <c r="P577" s="184">
        <f t="shared" ref="P577" si="3106">P576*1936.27</f>
        <v>0</v>
      </c>
      <c r="Q577" s="184">
        <f t="shared" ref="Q577" si="3107">Q576*1936.27</f>
        <v>0</v>
      </c>
      <c r="R577" s="184">
        <f t="shared" ref="R577" si="3108">R576*1936.27</f>
        <v>0</v>
      </c>
      <c r="S577" s="184">
        <f t="shared" ref="S577" si="3109">S576*1936.27</f>
        <v>0</v>
      </c>
      <c r="T577" s="184">
        <f t="shared" ref="T577" si="3110">T576*1936.27</f>
        <v>0</v>
      </c>
      <c r="U577" s="184">
        <f t="shared" ref="U577" si="3111">U576*1936.27</f>
        <v>0</v>
      </c>
      <c r="V577" s="184">
        <f t="shared" ref="V577" si="3112">V576*1936.27</f>
        <v>0</v>
      </c>
    </row>
    <row r="578" spans="1:23" ht="12.75" customHeight="1" x14ac:dyDescent="0.2">
      <c r="A578" s="104">
        <f>IF(Foglio2!$J$7=1,TRUNC(Base!V578,0),TRUNC(Base!U578,0))</f>
        <v>0</v>
      </c>
      <c r="B578" s="245">
        <f t="shared" si="2710"/>
        <v>38726</v>
      </c>
      <c r="C578" s="389"/>
      <c r="D578" s="389"/>
      <c r="E578" s="259" t="s">
        <v>3</v>
      </c>
      <c r="F578" s="260">
        <v>21</v>
      </c>
      <c r="G578" s="248">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48">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48">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48">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48">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48">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49">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50">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51">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52">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52">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52">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52">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52">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52">
        <f t="shared" ref="U578" si="3113">(P578)/12*0.8</f>
        <v>0</v>
      </c>
      <c r="V578" s="252">
        <f t="shared" ref="V578" si="3114">(P578+R578)/12*0.8</f>
        <v>0</v>
      </c>
      <c r="W578" s="253" t="str">
        <f t="shared" ref="W578" si="3115">"Fascia Da "&amp;F578&amp;" a "&amp;F579&amp;" Decorrenza "&amp;DAY(C570)&amp;"/"&amp;MONTH(C570)&amp;"/"&amp;YEAR(C570)</f>
        <v>Fascia Da 21 a 27 Decorrenza 1/1/2006</v>
      </c>
    </row>
    <row r="579" spans="1:23" ht="9" customHeight="1" x14ac:dyDescent="0.2">
      <c r="B579" s="245">
        <f t="shared" si="2710"/>
        <v>38727</v>
      </c>
      <c r="C579" s="389"/>
      <c r="D579" s="389"/>
      <c r="E579" s="254" t="s">
        <v>4</v>
      </c>
      <c r="F579" s="255">
        <v>27</v>
      </c>
      <c r="G579" s="267">
        <f t="shared" ref="G579" si="3116">G578*1936.27</f>
        <v>0</v>
      </c>
      <c r="H579" s="267">
        <f t="shared" ref="H579" si="3117">H578*1936.27</f>
        <v>0</v>
      </c>
      <c r="I579" s="267">
        <f t="shared" ref="I579" si="3118">I578*1936.27</f>
        <v>0</v>
      </c>
      <c r="J579" s="267">
        <f t="shared" ref="J579" si="3119">J578*1936.27</f>
        <v>0</v>
      </c>
      <c r="K579" s="267">
        <f t="shared" ref="K579" si="3120">K578*1936.27</f>
        <v>0</v>
      </c>
      <c r="L579" s="266">
        <f t="shared" ref="L579" si="3121">L578*1936.27</f>
        <v>0</v>
      </c>
      <c r="M579" s="267">
        <f t="shared" ref="M579" si="3122">M578*1936.27</f>
        <v>0</v>
      </c>
      <c r="N579" s="182">
        <f t="shared" ref="N579" si="3123">N578*1936.27</f>
        <v>0</v>
      </c>
      <c r="O579" s="183">
        <f t="shared" ref="O579" si="3124">O578*1936.27</f>
        <v>0</v>
      </c>
      <c r="P579" s="184">
        <f t="shared" ref="P579" si="3125">P578*1936.27</f>
        <v>0</v>
      </c>
      <c r="Q579" s="184">
        <f t="shared" ref="Q579" si="3126">Q578*1936.27</f>
        <v>0</v>
      </c>
      <c r="R579" s="184">
        <f t="shared" ref="R579" si="3127">R578*1936.27</f>
        <v>0</v>
      </c>
      <c r="S579" s="184">
        <f t="shared" ref="S579" si="3128">S578*1936.27</f>
        <v>0</v>
      </c>
      <c r="T579" s="184">
        <f t="shared" ref="T579" si="3129">T578*1936.27</f>
        <v>0</v>
      </c>
      <c r="U579" s="184">
        <f t="shared" ref="U579" si="3130">U578*1936.27</f>
        <v>0</v>
      </c>
      <c r="V579" s="184">
        <f t="shared" ref="V579" si="3131">V578*1936.27</f>
        <v>0</v>
      </c>
    </row>
    <row r="580" spans="1:23" ht="12.75" customHeight="1" x14ac:dyDescent="0.2">
      <c r="A580" s="104">
        <f>IF(Foglio2!$J$7=1,TRUNC(Base!V580,0),TRUNC(Base!U580,0))</f>
        <v>0</v>
      </c>
      <c r="B580" s="245">
        <f t="shared" si="2710"/>
        <v>38728</v>
      </c>
      <c r="C580" s="389"/>
      <c r="D580" s="389"/>
      <c r="E580" s="259" t="s">
        <v>3</v>
      </c>
      <c r="F580" s="260">
        <v>28</v>
      </c>
      <c r="G580" s="248">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48">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48">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48">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48">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48">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49">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50">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51">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52">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52">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52">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52">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52">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52">
        <f t="shared" ref="U580" si="3132">(P580)/12*0.8</f>
        <v>0</v>
      </c>
      <c r="V580" s="252">
        <f t="shared" ref="V580" si="3133">(P580+R580)/12*0.8</f>
        <v>0</v>
      </c>
      <c r="W580" s="253" t="str">
        <f t="shared" ref="W580" si="3134">"Fascia Da "&amp;F580&amp;" a "&amp;F581&amp;" Decorrenza "&amp;DAY(C570)&amp;"/"&amp;MONTH(C570)&amp;"/"&amp;YEAR(C570)</f>
        <v>Fascia Da 28 a 34 Decorrenza 1/1/2006</v>
      </c>
    </row>
    <row r="581" spans="1:23" ht="9" customHeight="1" x14ac:dyDescent="0.2">
      <c r="B581" s="245">
        <f t="shared" si="2710"/>
        <v>38729</v>
      </c>
      <c r="C581" s="389"/>
      <c r="D581" s="389"/>
      <c r="E581" s="254" t="s">
        <v>4</v>
      </c>
      <c r="F581" s="255">
        <v>34</v>
      </c>
      <c r="G581" s="267">
        <f t="shared" ref="G581" si="3135">G580*1936.27</f>
        <v>0</v>
      </c>
      <c r="H581" s="267">
        <f t="shared" ref="H581" si="3136">H580*1936.27</f>
        <v>0</v>
      </c>
      <c r="I581" s="267">
        <f t="shared" ref="I581" si="3137">I580*1936.27</f>
        <v>0</v>
      </c>
      <c r="J581" s="267">
        <f t="shared" ref="J581" si="3138">J580*1936.27</f>
        <v>0</v>
      </c>
      <c r="K581" s="267">
        <f t="shared" ref="K581" si="3139">K580*1936.27</f>
        <v>0</v>
      </c>
      <c r="L581" s="266">
        <f t="shared" ref="L581" si="3140">L580*1936.27</f>
        <v>0</v>
      </c>
      <c r="M581" s="267">
        <f t="shared" ref="M581" si="3141">M580*1936.27</f>
        <v>0</v>
      </c>
      <c r="N581" s="182">
        <f t="shared" ref="N581" si="3142">N580*1936.27</f>
        <v>0</v>
      </c>
      <c r="O581" s="183">
        <f t="shared" ref="O581" si="3143">O580*1936.27</f>
        <v>0</v>
      </c>
      <c r="P581" s="184">
        <f t="shared" ref="P581" si="3144">P580*1936.27</f>
        <v>0</v>
      </c>
      <c r="Q581" s="184">
        <f t="shared" ref="Q581" si="3145">Q580*1936.27</f>
        <v>0</v>
      </c>
      <c r="R581" s="184">
        <f t="shared" ref="R581" si="3146">R580*1936.27</f>
        <v>0</v>
      </c>
      <c r="S581" s="184">
        <f t="shared" ref="S581" si="3147">S580*1936.27</f>
        <v>0</v>
      </c>
      <c r="T581" s="184">
        <f t="shared" ref="T581" si="3148">T580*1936.27</f>
        <v>0</v>
      </c>
      <c r="U581" s="184">
        <f t="shared" ref="U581" si="3149">U580*1936.27</f>
        <v>0</v>
      </c>
      <c r="V581" s="184">
        <f t="shared" ref="V581" si="3150">V580*1936.27</f>
        <v>0</v>
      </c>
    </row>
    <row r="582" spans="1:23" ht="12.75" customHeight="1" x14ac:dyDescent="0.2">
      <c r="A582" s="104">
        <f>IF(Foglio2!$J$7=1,TRUNC(Base!V582,0),TRUNC(Base!U582,0))</f>
        <v>0</v>
      </c>
      <c r="B582" s="245">
        <f t="shared" si="2710"/>
        <v>38730</v>
      </c>
      <c r="C582" s="389"/>
      <c r="D582" s="389"/>
      <c r="E582" s="259" t="s">
        <v>3</v>
      </c>
      <c r="F582" s="260">
        <v>35</v>
      </c>
      <c r="G582" s="248">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48">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48">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48">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48">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48">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49">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50">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51">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52">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52">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52">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52">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52">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52">
        <f t="shared" ref="U582" si="3151">(P582)/12*0.8</f>
        <v>0</v>
      </c>
      <c r="V582" s="252">
        <f t="shared" ref="V582" si="3152">(P582+R582)/12*0.8</f>
        <v>0</v>
      </c>
      <c r="W582" s="253" t="str">
        <f t="shared" ref="W582" si="3153">"Fascia Da "&amp;F582&amp;" a "&amp;F583&amp;" Decorrenza "&amp;DAY(C570)&amp;"/"&amp;MONTH(C570)&amp;"/"&amp;YEAR(C570)</f>
        <v>Fascia Da 35 a  Decorrenza 1/1/2006</v>
      </c>
    </row>
    <row r="583" spans="1:23" ht="9" customHeight="1" x14ac:dyDescent="0.2">
      <c r="B583" s="245">
        <f t="shared" si="2710"/>
        <v>38731</v>
      </c>
      <c r="C583" s="454"/>
      <c r="D583" s="454"/>
      <c r="E583" s="264" t="s">
        <v>4</v>
      </c>
      <c r="F583" s="265"/>
      <c r="G583" s="267">
        <f t="shared" ref="G583" si="3154">G582*1936.27</f>
        <v>0</v>
      </c>
      <c r="H583" s="267">
        <f t="shared" ref="H583" si="3155">H582*1936.27</f>
        <v>0</v>
      </c>
      <c r="I583" s="267">
        <f t="shared" ref="I583" si="3156">I582*1936.27</f>
        <v>0</v>
      </c>
      <c r="J583" s="267">
        <f t="shared" ref="J583" si="3157">J582*1936.27</f>
        <v>0</v>
      </c>
      <c r="K583" s="267">
        <f t="shared" ref="K583" si="3158">K582*1936.27</f>
        <v>0</v>
      </c>
      <c r="L583" s="266">
        <f t="shared" ref="L583" si="3159">L582*1936.27</f>
        <v>0</v>
      </c>
      <c r="M583" s="267">
        <f t="shared" ref="M583" si="3160">M582*1936.27</f>
        <v>0</v>
      </c>
      <c r="N583" s="182">
        <f t="shared" ref="N583" si="3161">N582*1936.27</f>
        <v>0</v>
      </c>
      <c r="O583" s="183">
        <f t="shared" ref="O583" si="3162">O582*1936.27</f>
        <v>0</v>
      </c>
      <c r="P583" s="184">
        <f t="shared" ref="P583" si="3163">P582*1936.27</f>
        <v>0</v>
      </c>
      <c r="Q583" s="184">
        <f t="shared" ref="Q583" si="3164">Q582*1936.27</f>
        <v>0</v>
      </c>
      <c r="R583" s="184">
        <f t="shared" ref="R583" si="3165">R582*1936.27</f>
        <v>0</v>
      </c>
      <c r="S583" s="184">
        <f t="shared" ref="S583" si="3166">S582*1936.27</f>
        <v>0</v>
      </c>
      <c r="T583" s="184">
        <f t="shared" ref="T583" si="3167">T582*1936.27</f>
        <v>0</v>
      </c>
      <c r="U583" s="184">
        <f t="shared" ref="U583" si="3168">U582*1936.27</f>
        <v>0</v>
      </c>
      <c r="V583" s="184">
        <f t="shared" ref="V583" si="3169">V582*1936.27</f>
        <v>0</v>
      </c>
    </row>
    <row r="584" spans="1:23" ht="12.75" customHeight="1" x14ac:dyDescent="0.2">
      <c r="A584" s="104">
        <f>IF(Foglio2!$J$7=1,TRUNC(Base!V584,0),TRUNC(Base!U584,0))</f>
        <v>0</v>
      </c>
      <c r="B584" s="245">
        <f t="shared" ref="B584" si="3170">C586</f>
        <v>39083</v>
      </c>
      <c r="C584" s="452">
        <v>39083</v>
      </c>
      <c r="D584" s="452">
        <v>39113</v>
      </c>
      <c r="E584" s="246" t="s">
        <v>3</v>
      </c>
      <c r="F584" s="247">
        <v>0</v>
      </c>
      <c r="G584" s="248">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48">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48">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48">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48">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48">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49">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50">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51">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52">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52">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52">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52">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52">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52">
        <f t="shared" ref="U584" si="3171">(P584)/12*0.8</f>
        <v>0</v>
      </c>
      <c r="V584" s="252">
        <f t="shared" ref="V584" si="3172">(P584+R584)/12*0.8</f>
        <v>0</v>
      </c>
      <c r="W584" s="253" t="str">
        <f t="shared" ref="W584" si="3173">"Fascia Da "&amp;F584&amp;" a "&amp;F585&amp;" Decorrenza "&amp;DAY(C584)&amp;"/"&amp;MONTH(C584)&amp;"/"&amp;YEAR(C584)</f>
        <v>Fascia Da 0 a 2 Decorrenza 1/1/2007</v>
      </c>
    </row>
    <row r="585" spans="1:23" ht="9" customHeight="1" x14ac:dyDescent="0.2">
      <c r="B585" s="245">
        <f t="shared" ref="B585" si="3174">B584+1</f>
        <v>39084</v>
      </c>
      <c r="C585" s="453"/>
      <c r="D585" s="453"/>
      <c r="E585" s="254" t="s">
        <v>4</v>
      </c>
      <c r="F585" s="255">
        <v>2</v>
      </c>
      <c r="G585" s="267">
        <f t="shared" ref="G585" si="3175">G584*1936.27</f>
        <v>0</v>
      </c>
      <c r="H585" s="267">
        <f t="shared" ref="H585" si="3176">H584*1936.27</f>
        <v>0</v>
      </c>
      <c r="I585" s="267">
        <f t="shared" ref="I585" si="3177">I584*1936.27</f>
        <v>0</v>
      </c>
      <c r="J585" s="267">
        <f t="shared" ref="J585" si="3178">J584*1936.27</f>
        <v>0</v>
      </c>
      <c r="K585" s="267">
        <f t="shared" ref="K585" si="3179">K584*1936.27</f>
        <v>0</v>
      </c>
      <c r="L585" s="266">
        <f t="shared" ref="L585" si="3180">L584*1936.27</f>
        <v>0</v>
      </c>
      <c r="M585" s="267">
        <f t="shared" ref="M585" si="3181">M584*1936.27</f>
        <v>0</v>
      </c>
      <c r="N585" s="182">
        <f t="shared" ref="N585" si="3182">N584*1936.27</f>
        <v>0</v>
      </c>
      <c r="O585" s="183">
        <f t="shared" ref="O585" si="3183">O584*1936.27</f>
        <v>0</v>
      </c>
      <c r="P585" s="184">
        <f t="shared" ref="P585" si="3184">P584*1936.27</f>
        <v>0</v>
      </c>
      <c r="Q585" s="184">
        <f t="shared" ref="Q585" si="3185">Q584*1936.27</f>
        <v>0</v>
      </c>
      <c r="R585" s="184">
        <f t="shared" ref="R585" si="3186">R584*1936.27</f>
        <v>0</v>
      </c>
      <c r="S585" s="184">
        <f t="shared" ref="S585" si="3187">S584*1936.27</f>
        <v>0</v>
      </c>
      <c r="T585" s="184">
        <f t="shared" ref="T585" si="3188">T584*1936.27</f>
        <v>0</v>
      </c>
      <c r="U585" s="184">
        <f t="shared" ref="U585" si="3189">U584*1936.27</f>
        <v>0</v>
      </c>
      <c r="V585" s="184">
        <f t="shared" ref="V585" si="3190">V584*1936.27</f>
        <v>0</v>
      </c>
    </row>
    <row r="586" spans="1:23" ht="12.75" customHeight="1" x14ac:dyDescent="0.2">
      <c r="A586" s="104">
        <f>IF(Foglio2!$J$7=1,TRUNC(Base!V586,0),TRUNC(Base!U586,0))</f>
        <v>0</v>
      </c>
      <c r="B586" s="245">
        <f t="shared" si="2710"/>
        <v>39085</v>
      </c>
      <c r="C586" s="389">
        <v>39083</v>
      </c>
      <c r="D586" s="389">
        <v>39113</v>
      </c>
      <c r="E586" s="259" t="s">
        <v>3</v>
      </c>
      <c r="F586" s="260">
        <v>3</v>
      </c>
      <c r="G586" s="248">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48">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48">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48">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48">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48">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49">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50">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51">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52">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52">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52">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52">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52">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52">
        <f t="shared" ref="U586" si="3191">(P586)/12*0.8</f>
        <v>0</v>
      </c>
      <c r="V586" s="252">
        <f t="shared" ref="V586" si="3192">(P586+R586)/12*0.8</f>
        <v>0</v>
      </c>
      <c r="W586" s="253" t="str">
        <f t="shared" ref="W586" si="3193">"Fascia Da "&amp;F586&amp;" a "&amp;F587&amp;" Decorrenza "&amp;DAY(C584)&amp;"/"&amp;MONTH(C584)&amp;"/"&amp;YEAR(C584)</f>
        <v>Fascia Da 3 a 8 Decorrenza 1/1/2007</v>
      </c>
    </row>
    <row r="587" spans="1:23" ht="9" customHeight="1" x14ac:dyDescent="0.2">
      <c r="B587" s="245">
        <f t="shared" si="2710"/>
        <v>39086</v>
      </c>
      <c r="C587" s="389"/>
      <c r="D587" s="389"/>
      <c r="E587" s="254" t="s">
        <v>4</v>
      </c>
      <c r="F587" s="255">
        <v>8</v>
      </c>
      <c r="G587" s="267">
        <f t="shared" ref="G587" si="3194">G586*1936.27</f>
        <v>0</v>
      </c>
      <c r="H587" s="267">
        <f t="shared" ref="H587" si="3195">H586*1936.27</f>
        <v>0</v>
      </c>
      <c r="I587" s="267">
        <f t="shared" ref="I587" si="3196">I586*1936.27</f>
        <v>0</v>
      </c>
      <c r="J587" s="267">
        <f t="shared" ref="J587" si="3197">J586*1936.27</f>
        <v>0</v>
      </c>
      <c r="K587" s="267">
        <f t="shared" ref="K587" si="3198">K586*1936.27</f>
        <v>0</v>
      </c>
      <c r="L587" s="266">
        <f t="shared" ref="L587" si="3199">L586*1936.27</f>
        <v>0</v>
      </c>
      <c r="M587" s="267">
        <f t="shared" ref="M587" si="3200">M586*1936.27</f>
        <v>0</v>
      </c>
      <c r="N587" s="182">
        <f t="shared" ref="N587" si="3201">N586*1936.27</f>
        <v>0</v>
      </c>
      <c r="O587" s="183">
        <f t="shared" ref="O587" si="3202">O586*1936.27</f>
        <v>0</v>
      </c>
      <c r="P587" s="184">
        <f t="shared" ref="P587" si="3203">P586*1936.27</f>
        <v>0</v>
      </c>
      <c r="Q587" s="184">
        <f t="shared" ref="Q587" si="3204">Q586*1936.27</f>
        <v>0</v>
      </c>
      <c r="R587" s="184">
        <f t="shared" ref="R587" si="3205">R586*1936.27</f>
        <v>0</v>
      </c>
      <c r="S587" s="184">
        <f t="shared" ref="S587" si="3206">S586*1936.27</f>
        <v>0</v>
      </c>
      <c r="T587" s="184">
        <f t="shared" ref="T587" si="3207">T586*1936.27</f>
        <v>0</v>
      </c>
      <c r="U587" s="184">
        <f t="shared" ref="U587" si="3208">U586*1936.27</f>
        <v>0</v>
      </c>
      <c r="V587" s="184">
        <f t="shared" ref="V587" si="3209">V586*1936.27</f>
        <v>0</v>
      </c>
    </row>
    <row r="588" spans="1:23" ht="12.75" customHeight="1" x14ac:dyDescent="0.2">
      <c r="A588" s="104">
        <f>IF(Foglio2!$J$7=1,TRUNC(Base!V588,0),TRUNC(Base!U588,0))</f>
        <v>0</v>
      </c>
      <c r="B588" s="245">
        <f t="shared" si="2710"/>
        <v>39087</v>
      </c>
      <c r="C588" s="389"/>
      <c r="D588" s="389"/>
      <c r="E588" s="259" t="s">
        <v>3</v>
      </c>
      <c r="F588" s="260">
        <v>9</v>
      </c>
      <c r="G588" s="248">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48">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48">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48">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48">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48">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49">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50">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51">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52">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52">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52">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52">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52">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52">
        <f t="shared" ref="U588" si="3210">(P588)/12*0.8</f>
        <v>0</v>
      </c>
      <c r="V588" s="252">
        <f t="shared" ref="V588" si="3211">(P588+R588)/12*0.8</f>
        <v>0</v>
      </c>
      <c r="W588" s="253" t="str">
        <f t="shared" ref="W588" si="3212">"Fascia Da "&amp;F588&amp;" a "&amp;F589&amp;" Decorrenza "&amp;DAY(C584)&amp;"/"&amp;MONTH(C584)&amp;"/"&amp;YEAR(C584)</f>
        <v>Fascia Da 9 a 14 Decorrenza 1/1/2007</v>
      </c>
    </row>
    <row r="589" spans="1:23" ht="9" customHeight="1" x14ac:dyDescent="0.2">
      <c r="B589" s="245">
        <f t="shared" si="2710"/>
        <v>39088</v>
      </c>
      <c r="C589" s="389"/>
      <c r="D589" s="389"/>
      <c r="E589" s="254" t="s">
        <v>4</v>
      </c>
      <c r="F589" s="255">
        <v>14</v>
      </c>
      <c r="G589" s="267">
        <f t="shared" ref="G589" si="3213">G588*1936.27</f>
        <v>0</v>
      </c>
      <c r="H589" s="267">
        <f t="shared" ref="H589" si="3214">H588*1936.27</f>
        <v>0</v>
      </c>
      <c r="I589" s="267">
        <f t="shared" ref="I589" si="3215">I588*1936.27</f>
        <v>0</v>
      </c>
      <c r="J589" s="267">
        <f t="shared" ref="J589" si="3216">J588*1936.27</f>
        <v>0</v>
      </c>
      <c r="K589" s="267">
        <f t="shared" ref="K589" si="3217">K588*1936.27</f>
        <v>0</v>
      </c>
      <c r="L589" s="266">
        <f t="shared" ref="L589" si="3218">L588*1936.27</f>
        <v>0</v>
      </c>
      <c r="M589" s="267">
        <f t="shared" ref="M589" si="3219">M588*1936.27</f>
        <v>0</v>
      </c>
      <c r="N589" s="182">
        <f t="shared" ref="N589" si="3220">N588*1936.27</f>
        <v>0</v>
      </c>
      <c r="O589" s="183">
        <f t="shared" ref="O589" si="3221">O588*1936.27</f>
        <v>0</v>
      </c>
      <c r="P589" s="184">
        <f t="shared" ref="P589" si="3222">P588*1936.27</f>
        <v>0</v>
      </c>
      <c r="Q589" s="184">
        <f t="shared" ref="Q589" si="3223">Q588*1936.27</f>
        <v>0</v>
      </c>
      <c r="R589" s="184">
        <f t="shared" ref="R589" si="3224">R588*1936.27</f>
        <v>0</v>
      </c>
      <c r="S589" s="184">
        <f t="shared" ref="S589" si="3225">S588*1936.27</f>
        <v>0</v>
      </c>
      <c r="T589" s="184">
        <f t="shared" ref="T589" si="3226">T588*1936.27</f>
        <v>0</v>
      </c>
      <c r="U589" s="184">
        <f t="shared" ref="U589" si="3227">U588*1936.27</f>
        <v>0</v>
      </c>
      <c r="V589" s="184">
        <f t="shared" ref="V589" si="3228">V588*1936.27</f>
        <v>0</v>
      </c>
    </row>
    <row r="590" spans="1:23" ht="12.75" customHeight="1" x14ac:dyDescent="0.2">
      <c r="A590" s="104">
        <f>IF(Foglio2!$J$7=1,TRUNC(Base!V590,0),TRUNC(Base!U590,0))</f>
        <v>0</v>
      </c>
      <c r="B590" s="245">
        <f t="shared" si="2710"/>
        <v>39089</v>
      </c>
      <c r="C590" s="389"/>
      <c r="D590" s="389"/>
      <c r="E590" s="259" t="s">
        <v>3</v>
      </c>
      <c r="F590" s="260">
        <v>15</v>
      </c>
      <c r="G590" s="248">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48">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48">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48">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48">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48">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49">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50">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51">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52">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52">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52">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52">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52">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52">
        <f t="shared" ref="U590" si="3229">(P590)/12*0.8</f>
        <v>0</v>
      </c>
      <c r="V590" s="252">
        <f t="shared" ref="V590" si="3230">(P590+R590)/12*0.8</f>
        <v>0</v>
      </c>
      <c r="W590" s="253" t="str">
        <f t="shared" ref="W590" si="3231">"Fascia Da "&amp;F590&amp;" a "&amp;F591&amp;" Decorrenza "&amp;DAY(C584)&amp;"/"&amp;MONTH(C584)&amp;"/"&amp;YEAR(C584)</f>
        <v>Fascia Da 15 a 20 Decorrenza 1/1/2007</v>
      </c>
    </row>
    <row r="591" spans="1:23" ht="9" customHeight="1" x14ac:dyDescent="0.2">
      <c r="B591" s="245">
        <f t="shared" si="2710"/>
        <v>39090</v>
      </c>
      <c r="C591" s="389"/>
      <c r="D591" s="389"/>
      <c r="E591" s="254" t="s">
        <v>4</v>
      </c>
      <c r="F591" s="255">
        <v>20</v>
      </c>
      <c r="G591" s="267">
        <f t="shared" ref="G591" si="3232">G590*1936.27</f>
        <v>0</v>
      </c>
      <c r="H591" s="267">
        <f t="shared" ref="H591" si="3233">H590*1936.27</f>
        <v>0</v>
      </c>
      <c r="I591" s="267">
        <f t="shared" ref="I591" si="3234">I590*1936.27</f>
        <v>0</v>
      </c>
      <c r="J591" s="267">
        <f t="shared" ref="J591" si="3235">J590*1936.27</f>
        <v>0</v>
      </c>
      <c r="K591" s="267">
        <f t="shared" ref="K591" si="3236">K590*1936.27</f>
        <v>0</v>
      </c>
      <c r="L591" s="266">
        <f t="shared" ref="L591" si="3237">L590*1936.27</f>
        <v>0</v>
      </c>
      <c r="M591" s="267">
        <f t="shared" ref="M591" si="3238">M590*1936.27</f>
        <v>0</v>
      </c>
      <c r="N591" s="182">
        <f t="shared" ref="N591" si="3239">N590*1936.27</f>
        <v>0</v>
      </c>
      <c r="O591" s="183">
        <f t="shared" ref="O591" si="3240">O590*1936.27</f>
        <v>0</v>
      </c>
      <c r="P591" s="184">
        <f t="shared" ref="P591" si="3241">P590*1936.27</f>
        <v>0</v>
      </c>
      <c r="Q591" s="184">
        <f t="shared" ref="Q591" si="3242">Q590*1936.27</f>
        <v>0</v>
      </c>
      <c r="R591" s="184">
        <f t="shared" ref="R591" si="3243">R590*1936.27</f>
        <v>0</v>
      </c>
      <c r="S591" s="184">
        <f t="shared" ref="S591" si="3244">S590*1936.27</f>
        <v>0</v>
      </c>
      <c r="T591" s="184">
        <f t="shared" ref="T591" si="3245">T590*1936.27</f>
        <v>0</v>
      </c>
      <c r="U591" s="184">
        <f t="shared" ref="U591" si="3246">U590*1936.27</f>
        <v>0</v>
      </c>
      <c r="V591" s="184">
        <f t="shared" ref="V591" si="3247">V590*1936.27</f>
        <v>0</v>
      </c>
    </row>
    <row r="592" spans="1:23" ht="12.75" customHeight="1" x14ac:dyDescent="0.2">
      <c r="A592" s="104">
        <f>IF(Foglio2!$J$7=1,TRUNC(Base!V592,0),TRUNC(Base!U592,0))</f>
        <v>0</v>
      </c>
      <c r="B592" s="245">
        <f t="shared" si="2710"/>
        <v>39091</v>
      </c>
      <c r="C592" s="389"/>
      <c r="D592" s="389"/>
      <c r="E592" s="259" t="s">
        <v>3</v>
      </c>
      <c r="F592" s="260">
        <v>21</v>
      </c>
      <c r="G592" s="248">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48">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48">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48">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48">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48">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49">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50">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51">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52">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52">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52">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52">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52">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52">
        <f t="shared" ref="U592" si="3248">(P592)/12*0.8</f>
        <v>0</v>
      </c>
      <c r="V592" s="252">
        <f t="shared" ref="V592" si="3249">(P592+R592)/12*0.8</f>
        <v>0</v>
      </c>
      <c r="W592" s="253" t="str">
        <f t="shared" ref="W592" si="3250">"Fascia Da "&amp;F592&amp;" a "&amp;F593&amp;" Decorrenza "&amp;DAY(C584)&amp;"/"&amp;MONTH(C584)&amp;"/"&amp;YEAR(C584)</f>
        <v>Fascia Da 21 a 27 Decorrenza 1/1/2007</v>
      </c>
    </row>
    <row r="593" spans="1:23" ht="9" customHeight="1" x14ac:dyDescent="0.2">
      <c r="B593" s="245">
        <f t="shared" si="2710"/>
        <v>39092</v>
      </c>
      <c r="C593" s="389"/>
      <c r="D593" s="389"/>
      <c r="E593" s="254" t="s">
        <v>4</v>
      </c>
      <c r="F593" s="255">
        <v>27</v>
      </c>
      <c r="G593" s="267">
        <f t="shared" ref="G593" si="3251">G592*1936.27</f>
        <v>0</v>
      </c>
      <c r="H593" s="267">
        <f t="shared" ref="H593" si="3252">H592*1936.27</f>
        <v>0</v>
      </c>
      <c r="I593" s="267">
        <f t="shared" ref="I593" si="3253">I592*1936.27</f>
        <v>0</v>
      </c>
      <c r="J593" s="267">
        <f t="shared" ref="J593" si="3254">J592*1936.27</f>
        <v>0</v>
      </c>
      <c r="K593" s="267">
        <f t="shared" ref="K593" si="3255">K592*1936.27</f>
        <v>0</v>
      </c>
      <c r="L593" s="266">
        <f t="shared" ref="L593" si="3256">L592*1936.27</f>
        <v>0</v>
      </c>
      <c r="M593" s="267">
        <f t="shared" ref="M593" si="3257">M592*1936.27</f>
        <v>0</v>
      </c>
      <c r="N593" s="182">
        <f t="shared" ref="N593" si="3258">N592*1936.27</f>
        <v>0</v>
      </c>
      <c r="O593" s="183">
        <f t="shared" ref="O593" si="3259">O592*1936.27</f>
        <v>0</v>
      </c>
      <c r="P593" s="184">
        <f t="shared" ref="P593" si="3260">P592*1936.27</f>
        <v>0</v>
      </c>
      <c r="Q593" s="184">
        <f t="shared" ref="Q593" si="3261">Q592*1936.27</f>
        <v>0</v>
      </c>
      <c r="R593" s="184">
        <f t="shared" ref="R593" si="3262">R592*1936.27</f>
        <v>0</v>
      </c>
      <c r="S593" s="184">
        <f t="shared" ref="S593" si="3263">S592*1936.27</f>
        <v>0</v>
      </c>
      <c r="T593" s="184">
        <f t="shared" ref="T593" si="3264">T592*1936.27</f>
        <v>0</v>
      </c>
      <c r="U593" s="184">
        <f t="shared" ref="U593" si="3265">U592*1936.27</f>
        <v>0</v>
      </c>
      <c r="V593" s="184">
        <f t="shared" ref="V593" si="3266">V592*1936.27</f>
        <v>0</v>
      </c>
    </row>
    <row r="594" spans="1:23" ht="12.75" customHeight="1" x14ac:dyDescent="0.2">
      <c r="A594" s="104">
        <f>IF(Foglio2!$J$7=1,TRUNC(Base!V594,0),TRUNC(Base!U594,0))</f>
        <v>0</v>
      </c>
      <c r="B594" s="245">
        <f t="shared" si="2710"/>
        <v>39093</v>
      </c>
      <c r="C594" s="389"/>
      <c r="D594" s="389"/>
      <c r="E594" s="259" t="s">
        <v>3</v>
      </c>
      <c r="F594" s="260">
        <v>28</v>
      </c>
      <c r="G594" s="248">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48">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48">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48">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48">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48">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49">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50">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51">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52">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52">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52">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52">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52">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52">
        <f t="shared" ref="U594" si="3267">(P594)/12*0.8</f>
        <v>0</v>
      </c>
      <c r="V594" s="252">
        <f t="shared" ref="V594" si="3268">(P594+R594)/12*0.8</f>
        <v>0</v>
      </c>
      <c r="W594" s="253" t="str">
        <f t="shared" ref="W594" si="3269">"Fascia Da "&amp;F594&amp;" a "&amp;F595&amp;" Decorrenza "&amp;DAY(C584)&amp;"/"&amp;MONTH(C584)&amp;"/"&amp;YEAR(C584)</f>
        <v>Fascia Da 28 a 34 Decorrenza 1/1/2007</v>
      </c>
    </row>
    <row r="595" spans="1:23" ht="9" customHeight="1" x14ac:dyDescent="0.2">
      <c r="B595" s="245">
        <f t="shared" si="2710"/>
        <v>39094</v>
      </c>
      <c r="C595" s="389"/>
      <c r="D595" s="389"/>
      <c r="E595" s="254" t="s">
        <v>4</v>
      </c>
      <c r="F595" s="255">
        <v>34</v>
      </c>
      <c r="G595" s="267">
        <f t="shared" ref="G595" si="3270">G594*1936.27</f>
        <v>0</v>
      </c>
      <c r="H595" s="267">
        <f t="shared" ref="H595" si="3271">H594*1936.27</f>
        <v>0</v>
      </c>
      <c r="I595" s="267">
        <f t="shared" ref="I595" si="3272">I594*1936.27</f>
        <v>0</v>
      </c>
      <c r="J595" s="267">
        <f t="shared" ref="J595" si="3273">J594*1936.27</f>
        <v>0</v>
      </c>
      <c r="K595" s="267">
        <f t="shared" ref="K595" si="3274">K594*1936.27</f>
        <v>0</v>
      </c>
      <c r="L595" s="266">
        <f t="shared" ref="L595" si="3275">L594*1936.27</f>
        <v>0</v>
      </c>
      <c r="M595" s="267">
        <f t="shared" ref="M595" si="3276">M594*1936.27</f>
        <v>0</v>
      </c>
      <c r="N595" s="182">
        <f t="shared" ref="N595" si="3277">N594*1936.27</f>
        <v>0</v>
      </c>
      <c r="O595" s="183">
        <f t="shared" ref="O595" si="3278">O594*1936.27</f>
        <v>0</v>
      </c>
      <c r="P595" s="184">
        <f t="shared" ref="P595" si="3279">P594*1936.27</f>
        <v>0</v>
      </c>
      <c r="Q595" s="184">
        <f t="shared" ref="Q595" si="3280">Q594*1936.27</f>
        <v>0</v>
      </c>
      <c r="R595" s="184">
        <f t="shared" ref="R595" si="3281">R594*1936.27</f>
        <v>0</v>
      </c>
      <c r="S595" s="184">
        <f t="shared" ref="S595" si="3282">S594*1936.27</f>
        <v>0</v>
      </c>
      <c r="T595" s="184">
        <f t="shared" ref="T595" si="3283">T594*1936.27</f>
        <v>0</v>
      </c>
      <c r="U595" s="184">
        <f t="shared" ref="U595" si="3284">U594*1936.27</f>
        <v>0</v>
      </c>
      <c r="V595" s="184">
        <f t="shared" ref="V595" si="3285">V594*1936.27</f>
        <v>0</v>
      </c>
    </row>
    <row r="596" spans="1:23" ht="12.75" customHeight="1" x14ac:dyDescent="0.2">
      <c r="A596" s="104">
        <f>IF(Foglio2!$J$7=1,TRUNC(Base!V596,0),TRUNC(Base!U596,0))</f>
        <v>0</v>
      </c>
      <c r="B596" s="245">
        <f t="shared" si="2710"/>
        <v>39095</v>
      </c>
      <c r="C596" s="389"/>
      <c r="D596" s="389"/>
      <c r="E596" s="259" t="s">
        <v>3</v>
      </c>
      <c r="F596" s="260">
        <v>35</v>
      </c>
      <c r="G596" s="248">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48">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48">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48">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48">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48">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49">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50">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51">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52">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52">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52">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52">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52">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52">
        <f t="shared" ref="U596" si="3286">(P596)/12*0.8</f>
        <v>0</v>
      </c>
      <c r="V596" s="252">
        <f t="shared" ref="V596" si="3287">(P596+R596)/12*0.8</f>
        <v>0</v>
      </c>
      <c r="W596" s="253" t="str">
        <f t="shared" ref="W596" si="3288">"Fascia Da "&amp;F596&amp;" a "&amp;F597&amp;" Decorrenza "&amp;DAY(C584)&amp;"/"&amp;MONTH(C584)&amp;"/"&amp;YEAR(C584)</f>
        <v>Fascia Da 35 a  Decorrenza 1/1/2007</v>
      </c>
    </row>
    <row r="597" spans="1:23" ht="9" customHeight="1" x14ac:dyDescent="0.2">
      <c r="B597" s="245">
        <f t="shared" si="2710"/>
        <v>39096</v>
      </c>
      <c r="C597" s="454"/>
      <c r="D597" s="454"/>
      <c r="E597" s="264" t="s">
        <v>4</v>
      </c>
      <c r="F597" s="265"/>
      <c r="G597" s="267">
        <f t="shared" ref="G597" si="3289">G596*1936.27</f>
        <v>0</v>
      </c>
      <c r="H597" s="267">
        <f t="shared" ref="H597" si="3290">H596*1936.27</f>
        <v>0</v>
      </c>
      <c r="I597" s="267">
        <f t="shared" ref="I597" si="3291">I596*1936.27</f>
        <v>0</v>
      </c>
      <c r="J597" s="267">
        <f t="shared" ref="J597" si="3292">J596*1936.27</f>
        <v>0</v>
      </c>
      <c r="K597" s="267">
        <f t="shared" ref="K597" si="3293">K596*1936.27</f>
        <v>0</v>
      </c>
      <c r="L597" s="266">
        <f t="shared" ref="L597" si="3294">L596*1936.27</f>
        <v>0</v>
      </c>
      <c r="M597" s="267">
        <f t="shared" ref="M597" si="3295">M596*1936.27</f>
        <v>0</v>
      </c>
      <c r="N597" s="182">
        <f t="shared" ref="N597" si="3296">N596*1936.27</f>
        <v>0</v>
      </c>
      <c r="O597" s="183">
        <f t="shared" ref="O597" si="3297">O596*1936.27</f>
        <v>0</v>
      </c>
      <c r="P597" s="184">
        <f t="shared" ref="P597" si="3298">P596*1936.27</f>
        <v>0</v>
      </c>
      <c r="Q597" s="184">
        <f t="shared" ref="Q597" si="3299">Q596*1936.27</f>
        <v>0</v>
      </c>
      <c r="R597" s="184">
        <f t="shared" ref="R597" si="3300">R596*1936.27</f>
        <v>0</v>
      </c>
      <c r="S597" s="184">
        <f t="shared" ref="S597" si="3301">S596*1936.27</f>
        <v>0</v>
      </c>
      <c r="T597" s="184">
        <f t="shared" ref="T597" si="3302">T596*1936.27</f>
        <v>0</v>
      </c>
      <c r="U597" s="184">
        <f t="shared" ref="U597" si="3303">U596*1936.27</f>
        <v>0</v>
      </c>
      <c r="V597" s="184">
        <f t="shared" ref="V597" si="3304">V596*1936.27</f>
        <v>0</v>
      </c>
    </row>
    <row r="598" spans="1:23" ht="12.75" customHeight="1" x14ac:dyDescent="0.2">
      <c r="A598" s="104">
        <f>IF(Foglio2!$J$7=1,TRUNC(Base!V598,0),TRUNC(Base!U598,0))</f>
        <v>0</v>
      </c>
      <c r="B598" s="245">
        <f t="shared" ref="B598" si="3305">C600</f>
        <v>39114</v>
      </c>
      <c r="C598" s="452">
        <v>39114</v>
      </c>
      <c r="D598" s="452">
        <v>39446</v>
      </c>
      <c r="E598" s="246" t="s">
        <v>3</v>
      </c>
      <c r="F598" s="247">
        <v>0</v>
      </c>
      <c r="G598" s="248">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48">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48">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48">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48">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48">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49">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50">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51">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52">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52">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52">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52">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52">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52">
        <f t="shared" ref="U598" si="3306">(P598)/12*0.8</f>
        <v>0</v>
      </c>
      <c r="V598" s="252">
        <f t="shared" ref="V598" si="3307">(P598+R598)/12*0.8</f>
        <v>0</v>
      </c>
      <c r="W598" s="253" t="str">
        <f t="shared" ref="W598" si="3308">"Fascia Da "&amp;F598&amp;" a "&amp;F599&amp;" Decorrenza "&amp;DAY(C598)&amp;"/"&amp;MONTH(C598)&amp;"/"&amp;YEAR(C598)</f>
        <v>Fascia Da 0 a 2 Decorrenza 1/2/2007</v>
      </c>
    </row>
    <row r="599" spans="1:23" ht="9" customHeight="1" x14ac:dyDescent="0.2">
      <c r="B599" s="245">
        <f t="shared" ref="B599" si="3309">B598+1</f>
        <v>39115</v>
      </c>
      <c r="C599" s="453"/>
      <c r="D599" s="453"/>
      <c r="E599" s="254" t="s">
        <v>4</v>
      </c>
      <c r="F599" s="255">
        <v>2</v>
      </c>
      <c r="G599" s="267">
        <f t="shared" ref="G599" si="3310">G598*1936.27</f>
        <v>0</v>
      </c>
      <c r="H599" s="267">
        <f t="shared" ref="H599" si="3311">H598*1936.27</f>
        <v>0</v>
      </c>
      <c r="I599" s="267">
        <f t="shared" ref="I599" si="3312">I598*1936.27</f>
        <v>0</v>
      </c>
      <c r="J599" s="267">
        <f t="shared" ref="J599" si="3313">J598*1936.27</f>
        <v>0</v>
      </c>
      <c r="K599" s="267">
        <f t="shared" ref="K599" si="3314">K598*1936.27</f>
        <v>0</v>
      </c>
      <c r="L599" s="266">
        <f t="shared" ref="L599" si="3315">L598*1936.27</f>
        <v>0</v>
      </c>
      <c r="M599" s="267">
        <f t="shared" ref="M599" si="3316">M598*1936.27</f>
        <v>0</v>
      </c>
      <c r="N599" s="182">
        <f t="shared" ref="N599" si="3317">N598*1936.27</f>
        <v>0</v>
      </c>
      <c r="O599" s="183">
        <f t="shared" ref="O599" si="3318">O598*1936.27</f>
        <v>0</v>
      </c>
      <c r="P599" s="184">
        <f t="shared" ref="P599" si="3319">P598*1936.27</f>
        <v>0</v>
      </c>
      <c r="Q599" s="184">
        <f t="shared" ref="Q599" si="3320">Q598*1936.27</f>
        <v>0</v>
      </c>
      <c r="R599" s="184">
        <f t="shared" ref="R599" si="3321">R598*1936.27</f>
        <v>0</v>
      </c>
      <c r="S599" s="184">
        <f t="shared" ref="S599" si="3322">S598*1936.27</f>
        <v>0</v>
      </c>
      <c r="T599" s="184">
        <f t="shared" ref="T599" si="3323">T598*1936.27</f>
        <v>0</v>
      </c>
      <c r="U599" s="184">
        <f t="shared" ref="U599" si="3324">U598*1936.27</f>
        <v>0</v>
      </c>
      <c r="V599" s="184">
        <f t="shared" ref="V599" si="3325">V598*1936.27</f>
        <v>0</v>
      </c>
    </row>
    <row r="600" spans="1:23" ht="12.75" customHeight="1" x14ac:dyDescent="0.2">
      <c r="A600" s="104">
        <f>IF(Foglio2!$J$7=1,TRUNC(Base!V600,0),TRUNC(Base!U600,0))</f>
        <v>0</v>
      </c>
      <c r="B600" s="245">
        <f t="shared" si="2710"/>
        <v>39116</v>
      </c>
      <c r="C600" s="389">
        <v>39114</v>
      </c>
      <c r="D600" s="389">
        <f>D598</f>
        <v>39446</v>
      </c>
      <c r="E600" s="259" t="s">
        <v>3</v>
      </c>
      <c r="F600" s="260">
        <v>3</v>
      </c>
      <c r="G600" s="248">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48">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48">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48">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48">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48">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49">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50">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51">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52">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52">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52">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52">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52">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52">
        <f t="shared" ref="U600" si="3326">(P600)/12*0.8</f>
        <v>0</v>
      </c>
      <c r="V600" s="252">
        <f t="shared" ref="V600" si="3327">(P600+R600)/12*0.8</f>
        <v>0</v>
      </c>
      <c r="W600" s="253" t="str">
        <f t="shared" ref="W600" si="3328">"Fascia Da "&amp;F600&amp;" a "&amp;F601&amp;" Decorrenza "&amp;DAY(C598)&amp;"/"&amp;MONTH(C598)&amp;"/"&amp;YEAR(C598)</f>
        <v>Fascia Da 3 a 8 Decorrenza 1/2/2007</v>
      </c>
    </row>
    <row r="601" spans="1:23" ht="9" customHeight="1" x14ac:dyDescent="0.2">
      <c r="B601" s="245">
        <f t="shared" ref="B601:B692" si="3329">B600+1</f>
        <v>39117</v>
      </c>
      <c r="C601" s="389"/>
      <c r="D601" s="389"/>
      <c r="E601" s="254" t="s">
        <v>4</v>
      </c>
      <c r="F601" s="255">
        <v>8</v>
      </c>
      <c r="G601" s="267">
        <f t="shared" ref="G601" si="3330">G600*1936.27</f>
        <v>0</v>
      </c>
      <c r="H601" s="267">
        <f t="shared" ref="H601" si="3331">H600*1936.27</f>
        <v>0</v>
      </c>
      <c r="I601" s="267">
        <f t="shared" ref="I601" si="3332">I600*1936.27</f>
        <v>0</v>
      </c>
      <c r="J601" s="267">
        <f t="shared" ref="J601" si="3333">J600*1936.27</f>
        <v>0</v>
      </c>
      <c r="K601" s="267">
        <f t="shared" ref="K601" si="3334">K600*1936.27</f>
        <v>0</v>
      </c>
      <c r="L601" s="266">
        <f t="shared" ref="L601" si="3335">L600*1936.27</f>
        <v>0</v>
      </c>
      <c r="M601" s="267">
        <f t="shared" ref="M601" si="3336">M600*1936.27</f>
        <v>0</v>
      </c>
      <c r="N601" s="182">
        <f t="shared" ref="N601" si="3337">N600*1936.27</f>
        <v>0</v>
      </c>
      <c r="O601" s="183">
        <f t="shared" ref="O601" si="3338">O600*1936.27</f>
        <v>0</v>
      </c>
      <c r="P601" s="184">
        <f t="shared" ref="P601" si="3339">P600*1936.27</f>
        <v>0</v>
      </c>
      <c r="Q601" s="184">
        <f t="shared" ref="Q601" si="3340">Q600*1936.27</f>
        <v>0</v>
      </c>
      <c r="R601" s="184">
        <f t="shared" ref="R601" si="3341">R600*1936.27</f>
        <v>0</v>
      </c>
      <c r="S601" s="184">
        <f t="shared" ref="S601" si="3342">S600*1936.27</f>
        <v>0</v>
      </c>
      <c r="T601" s="184">
        <f t="shared" ref="T601" si="3343">T600*1936.27</f>
        <v>0</v>
      </c>
      <c r="U601" s="184">
        <f t="shared" ref="U601" si="3344">U600*1936.27</f>
        <v>0</v>
      </c>
      <c r="V601" s="184">
        <f t="shared" ref="V601" si="3345">V600*1936.27</f>
        <v>0</v>
      </c>
    </row>
    <row r="602" spans="1:23" ht="12.75" customHeight="1" x14ac:dyDescent="0.2">
      <c r="A602" s="104">
        <f>IF(Foglio2!$J$7=1,TRUNC(Base!V602,0),TRUNC(Base!U602,0))</f>
        <v>0</v>
      </c>
      <c r="B602" s="245">
        <f t="shared" si="3329"/>
        <v>39118</v>
      </c>
      <c r="C602" s="389"/>
      <c r="D602" s="389"/>
      <c r="E602" s="259" t="s">
        <v>3</v>
      </c>
      <c r="F602" s="260">
        <v>9</v>
      </c>
      <c r="G602" s="248">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48">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48">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48">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48">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48">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49">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50">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51">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52">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52">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52">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52">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52">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52">
        <f t="shared" ref="U602" si="3346">(P602)/12*0.8</f>
        <v>0</v>
      </c>
      <c r="V602" s="252">
        <f t="shared" ref="V602" si="3347">(P602+R602)/12*0.8</f>
        <v>0</v>
      </c>
      <c r="W602" s="253" t="str">
        <f t="shared" ref="W602" si="3348">"Fascia Da "&amp;F602&amp;" a "&amp;F603&amp;" Decorrenza "&amp;DAY(C598)&amp;"/"&amp;MONTH(C598)&amp;"/"&amp;YEAR(C598)</f>
        <v>Fascia Da 9 a 14 Decorrenza 1/2/2007</v>
      </c>
    </row>
    <row r="603" spans="1:23" ht="9" customHeight="1" x14ac:dyDescent="0.2">
      <c r="B603" s="245">
        <f t="shared" si="3329"/>
        <v>39119</v>
      </c>
      <c r="C603" s="389"/>
      <c r="D603" s="389"/>
      <c r="E603" s="254" t="s">
        <v>4</v>
      </c>
      <c r="F603" s="255">
        <v>14</v>
      </c>
      <c r="G603" s="267">
        <f t="shared" ref="G603" si="3349">G602*1936.27</f>
        <v>0</v>
      </c>
      <c r="H603" s="267">
        <f t="shared" ref="H603" si="3350">H602*1936.27</f>
        <v>0</v>
      </c>
      <c r="I603" s="267">
        <f t="shared" ref="I603" si="3351">I602*1936.27</f>
        <v>0</v>
      </c>
      <c r="J603" s="267">
        <f t="shared" ref="J603" si="3352">J602*1936.27</f>
        <v>0</v>
      </c>
      <c r="K603" s="267">
        <f t="shared" ref="K603" si="3353">K602*1936.27</f>
        <v>0</v>
      </c>
      <c r="L603" s="266">
        <f t="shared" ref="L603" si="3354">L602*1936.27</f>
        <v>0</v>
      </c>
      <c r="M603" s="267">
        <f t="shared" ref="M603" si="3355">M602*1936.27</f>
        <v>0</v>
      </c>
      <c r="N603" s="182">
        <f t="shared" ref="N603" si="3356">N602*1936.27</f>
        <v>0</v>
      </c>
      <c r="O603" s="183">
        <f t="shared" ref="O603" si="3357">O602*1936.27</f>
        <v>0</v>
      </c>
      <c r="P603" s="184">
        <f t="shared" ref="P603" si="3358">P602*1936.27</f>
        <v>0</v>
      </c>
      <c r="Q603" s="184">
        <f t="shared" ref="Q603" si="3359">Q602*1936.27</f>
        <v>0</v>
      </c>
      <c r="R603" s="184">
        <f t="shared" ref="R603" si="3360">R602*1936.27</f>
        <v>0</v>
      </c>
      <c r="S603" s="184">
        <f t="shared" ref="S603" si="3361">S602*1936.27</f>
        <v>0</v>
      </c>
      <c r="T603" s="184">
        <f t="shared" ref="T603" si="3362">T602*1936.27</f>
        <v>0</v>
      </c>
      <c r="U603" s="184">
        <f t="shared" ref="U603" si="3363">U602*1936.27</f>
        <v>0</v>
      </c>
      <c r="V603" s="184">
        <f t="shared" ref="V603" si="3364">V602*1936.27</f>
        <v>0</v>
      </c>
    </row>
    <row r="604" spans="1:23" ht="12.75" customHeight="1" x14ac:dyDescent="0.2">
      <c r="A604" s="104">
        <f>IF(Foglio2!$J$7=1,TRUNC(Base!V604,0),TRUNC(Base!U604,0))</f>
        <v>0</v>
      </c>
      <c r="B604" s="245">
        <f t="shared" si="3329"/>
        <v>39120</v>
      </c>
      <c r="C604" s="389"/>
      <c r="D604" s="389"/>
      <c r="E604" s="259" t="s">
        <v>3</v>
      </c>
      <c r="F604" s="260">
        <v>15</v>
      </c>
      <c r="G604" s="248">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48">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48">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48">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48">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48">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49">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50">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51">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52">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52">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52">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52">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52">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52">
        <f t="shared" ref="U604" si="3365">(P604)/12*0.8</f>
        <v>0</v>
      </c>
      <c r="V604" s="252">
        <f t="shared" ref="V604" si="3366">(P604+R604)/12*0.8</f>
        <v>0</v>
      </c>
      <c r="W604" s="253" t="str">
        <f t="shared" ref="W604" si="3367">"Fascia Da "&amp;F604&amp;" a "&amp;F605&amp;" Decorrenza "&amp;DAY(C598)&amp;"/"&amp;MONTH(C598)&amp;"/"&amp;YEAR(C598)</f>
        <v>Fascia Da 15 a 20 Decorrenza 1/2/2007</v>
      </c>
    </row>
    <row r="605" spans="1:23" ht="9" customHeight="1" x14ac:dyDescent="0.2">
      <c r="B605" s="245">
        <f t="shared" si="3329"/>
        <v>39121</v>
      </c>
      <c r="C605" s="389"/>
      <c r="D605" s="389"/>
      <c r="E605" s="254" t="s">
        <v>4</v>
      </c>
      <c r="F605" s="255">
        <v>20</v>
      </c>
      <c r="G605" s="267">
        <f t="shared" ref="G605" si="3368">G604*1936.27</f>
        <v>0</v>
      </c>
      <c r="H605" s="267">
        <f t="shared" ref="H605" si="3369">H604*1936.27</f>
        <v>0</v>
      </c>
      <c r="I605" s="267">
        <f t="shared" ref="I605" si="3370">I604*1936.27</f>
        <v>0</v>
      </c>
      <c r="J605" s="267">
        <f t="shared" ref="J605" si="3371">J604*1936.27</f>
        <v>0</v>
      </c>
      <c r="K605" s="267">
        <f t="shared" ref="K605" si="3372">K604*1936.27</f>
        <v>0</v>
      </c>
      <c r="L605" s="266">
        <f t="shared" ref="L605" si="3373">L604*1936.27</f>
        <v>0</v>
      </c>
      <c r="M605" s="267">
        <f t="shared" ref="M605" si="3374">M604*1936.27</f>
        <v>0</v>
      </c>
      <c r="N605" s="182">
        <f t="shared" ref="N605" si="3375">N604*1936.27</f>
        <v>0</v>
      </c>
      <c r="O605" s="183">
        <f t="shared" ref="O605" si="3376">O604*1936.27</f>
        <v>0</v>
      </c>
      <c r="P605" s="184">
        <f t="shared" ref="P605" si="3377">P604*1936.27</f>
        <v>0</v>
      </c>
      <c r="Q605" s="184">
        <f t="shared" ref="Q605" si="3378">Q604*1936.27</f>
        <v>0</v>
      </c>
      <c r="R605" s="184">
        <f t="shared" ref="R605" si="3379">R604*1936.27</f>
        <v>0</v>
      </c>
      <c r="S605" s="184">
        <f t="shared" ref="S605" si="3380">S604*1936.27</f>
        <v>0</v>
      </c>
      <c r="T605" s="184">
        <f t="shared" ref="T605" si="3381">T604*1936.27</f>
        <v>0</v>
      </c>
      <c r="U605" s="184">
        <f t="shared" ref="U605" si="3382">U604*1936.27</f>
        <v>0</v>
      </c>
      <c r="V605" s="184">
        <f t="shared" ref="V605" si="3383">V604*1936.27</f>
        <v>0</v>
      </c>
    </row>
    <row r="606" spans="1:23" ht="12.75" customHeight="1" x14ac:dyDescent="0.2">
      <c r="A606" s="104">
        <f>IF(Foglio2!$J$7=1,TRUNC(Base!V606,0),TRUNC(Base!U606,0))</f>
        <v>0</v>
      </c>
      <c r="B606" s="245">
        <f t="shared" si="3329"/>
        <v>39122</v>
      </c>
      <c r="C606" s="389"/>
      <c r="D606" s="389"/>
      <c r="E606" s="259" t="s">
        <v>3</v>
      </c>
      <c r="F606" s="260">
        <v>21</v>
      </c>
      <c r="G606" s="248">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48">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48">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48">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48">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48">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49">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50">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51">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52">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52">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52">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52">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52">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52">
        <f t="shared" ref="U606" si="3384">(P606)/12*0.8</f>
        <v>0</v>
      </c>
      <c r="V606" s="252">
        <f t="shared" ref="V606" si="3385">(P606+R606)/12*0.8</f>
        <v>0</v>
      </c>
      <c r="W606" s="253" t="str">
        <f t="shared" ref="W606" si="3386">"Fascia Da "&amp;F606&amp;" a "&amp;F607&amp;" Decorrenza "&amp;DAY(C598)&amp;"/"&amp;MONTH(C598)&amp;"/"&amp;YEAR(C598)</f>
        <v>Fascia Da 21 a 27 Decorrenza 1/2/2007</v>
      </c>
    </row>
    <row r="607" spans="1:23" ht="9" customHeight="1" x14ac:dyDescent="0.2">
      <c r="B607" s="245">
        <f t="shared" si="3329"/>
        <v>39123</v>
      </c>
      <c r="C607" s="389"/>
      <c r="D607" s="389"/>
      <c r="E607" s="254" t="s">
        <v>4</v>
      </c>
      <c r="F607" s="255">
        <v>27</v>
      </c>
      <c r="G607" s="267">
        <f t="shared" ref="G607" si="3387">G606*1936.27</f>
        <v>0</v>
      </c>
      <c r="H607" s="267">
        <f t="shared" ref="H607" si="3388">H606*1936.27</f>
        <v>0</v>
      </c>
      <c r="I607" s="267">
        <f t="shared" ref="I607" si="3389">I606*1936.27</f>
        <v>0</v>
      </c>
      <c r="J607" s="267">
        <f t="shared" ref="J607" si="3390">J606*1936.27</f>
        <v>0</v>
      </c>
      <c r="K607" s="267">
        <f t="shared" ref="K607" si="3391">K606*1936.27</f>
        <v>0</v>
      </c>
      <c r="L607" s="266">
        <f t="shared" ref="L607" si="3392">L606*1936.27</f>
        <v>0</v>
      </c>
      <c r="M607" s="267">
        <f t="shared" ref="M607" si="3393">M606*1936.27</f>
        <v>0</v>
      </c>
      <c r="N607" s="182">
        <f t="shared" ref="N607" si="3394">N606*1936.27</f>
        <v>0</v>
      </c>
      <c r="O607" s="183">
        <f t="shared" ref="O607" si="3395">O606*1936.27</f>
        <v>0</v>
      </c>
      <c r="P607" s="184">
        <f t="shared" ref="P607" si="3396">P606*1936.27</f>
        <v>0</v>
      </c>
      <c r="Q607" s="184">
        <f t="shared" ref="Q607" si="3397">Q606*1936.27</f>
        <v>0</v>
      </c>
      <c r="R607" s="184">
        <f t="shared" ref="R607" si="3398">R606*1936.27</f>
        <v>0</v>
      </c>
      <c r="S607" s="184">
        <f t="shared" ref="S607" si="3399">S606*1936.27</f>
        <v>0</v>
      </c>
      <c r="T607" s="184">
        <f t="shared" ref="T607" si="3400">T606*1936.27</f>
        <v>0</v>
      </c>
      <c r="U607" s="184">
        <f t="shared" ref="U607" si="3401">U606*1936.27</f>
        <v>0</v>
      </c>
      <c r="V607" s="184">
        <f t="shared" ref="V607" si="3402">V606*1936.27</f>
        <v>0</v>
      </c>
    </row>
    <row r="608" spans="1:23" ht="12.75" customHeight="1" x14ac:dyDescent="0.2">
      <c r="A608" s="104">
        <f>IF(Foglio2!$J$7=1,TRUNC(Base!V608,0),TRUNC(Base!U608,0))</f>
        <v>0</v>
      </c>
      <c r="B608" s="245">
        <f t="shared" si="3329"/>
        <v>39124</v>
      </c>
      <c r="C608" s="389"/>
      <c r="D608" s="389"/>
      <c r="E608" s="259" t="s">
        <v>3</v>
      </c>
      <c r="F608" s="260">
        <v>28</v>
      </c>
      <c r="G608" s="248">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48">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48">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48">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48">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48">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49">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50">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51">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52">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52">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52">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52">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52">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52">
        <f t="shared" ref="U608" si="3403">(P608)/12*0.8</f>
        <v>0</v>
      </c>
      <c r="V608" s="252">
        <f t="shared" ref="V608" si="3404">(P608+R608)/12*0.8</f>
        <v>0</v>
      </c>
      <c r="W608" s="253" t="str">
        <f t="shared" ref="W608" si="3405">"Fascia Da "&amp;F608&amp;" a "&amp;F609&amp;" Decorrenza "&amp;DAY(C598)&amp;"/"&amp;MONTH(C598)&amp;"/"&amp;YEAR(C598)</f>
        <v>Fascia Da 28 a 34 Decorrenza 1/2/2007</v>
      </c>
    </row>
    <row r="609" spans="1:23" ht="9" customHeight="1" x14ac:dyDescent="0.2">
      <c r="B609" s="245">
        <f t="shared" si="3329"/>
        <v>39125</v>
      </c>
      <c r="C609" s="389"/>
      <c r="D609" s="389"/>
      <c r="E609" s="254" t="s">
        <v>4</v>
      </c>
      <c r="F609" s="255">
        <v>34</v>
      </c>
      <c r="G609" s="267">
        <f t="shared" ref="G609" si="3406">G608*1936.27</f>
        <v>0</v>
      </c>
      <c r="H609" s="267">
        <f t="shared" ref="H609" si="3407">H608*1936.27</f>
        <v>0</v>
      </c>
      <c r="I609" s="267">
        <f t="shared" ref="I609" si="3408">I608*1936.27</f>
        <v>0</v>
      </c>
      <c r="J609" s="267">
        <f t="shared" ref="J609" si="3409">J608*1936.27</f>
        <v>0</v>
      </c>
      <c r="K609" s="267">
        <f t="shared" ref="K609" si="3410">K608*1936.27</f>
        <v>0</v>
      </c>
      <c r="L609" s="266">
        <f t="shared" ref="L609" si="3411">L608*1936.27</f>
        <v>0</v>
      </c>
      <c r="M609" s="267">
        <f t="shared" ref="M609" si="3412">M608*1936.27</f>
        <v>0</v>
      </c>
      <c r="N609" s="182">
        <f t="shared" ref="N609" si="3413">N608*1936.27</f>
        <v>0</v>
      </c>
      <c r="O609" s="183">
        <f t="shared" ref="O609" si="3414">O608*1936.27</f>
        <v>0</v>
      </c>
      <c r="P609" s="184">
        <f t="shared" ref="P609" si="3415">P608*1936.27</f>
        <v>0</v>
      </c>
      <c r="Q609" s="184">
        <f t="shared" ref="Q609" si="3416">Q608*1936.27</f>
        <v>0</v>
      </c>
      <c r="R609" s="184">
        <f t="shared" ref="R609" si="3417">R608*1936.27</f>
        <v>0</v>
      </c>
      <c r="S609" s="184">
        <f t="shared" ref="S609" si="3418">S608*1936.27</f>
        <v>0</v>
      </c>
      <c r="T609" s="184">
        <f t="shared" ref="T609" si="3419">T608*1936.27</f>
        <v>0</v>
      </c>
      <c r="U609" s="184">
        <f t="shared" ref="U609" si="3420">U608*1936.27</f>
        <v>0</v>
      </c>
      <c r="V609" s="184">
        <f t="shared" ref="V609" si="3421">V608*1936.27</f>
        <v>0</v>
      </c>
    </row>
    <row r="610" spans="1:23" ht="12.75" customHeight="1" x14ac:dyDescent="0.2">
      <c r="A610" s="104">
        <f>IF(Foglio2!$J$7=1,TRUNC(Base!V610,0),TRUNC(Base!U610,0))</f>
        <v>0</v>
      </c>
      <c r="B610" s="245">
        <f t="shared" si="3329"/>
        <v>39126</v>
      </c>
      <c r="C610" s="389"/>
      <c r="D610" s="389"/>
      <c r="E610" s="259" t="s">
        <v>3</v>
      </c>
      <c r="F610" s="260">
        <v>35</v>
      </c>
      <c r="G610" s="248">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48">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48">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48">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48">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48">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49">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50">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51">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52">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52">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52">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52">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52">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52">
        <f t="shared" ref="U610" si="3422">(P610)/12*0.8</f>
        <v>0</v>
      </c>
      <c r="V610" s="252">
        <f t="shared" ref="V610" si="3423">(P610+R610)/12*0.8</f>
        <v>0</v>
      </c>
      <c r="W610" s="253" t="str">
        <f t="shared" ref="W610" si="3424">"Fascia Da "&amp;F610&amp;" a "&amp;F611&amp;" Decorrenza "&amp;DAY(C598)&amp;"/"&amp;MONTH(C598)&amp;"/"&amp;YEAR(C598)</f>
        <v>Fascia Da 35 a  Decorrenza 1/2/2007</v>
      </c>
    </row>
    <row r="611" spans="1:23" ht="9" customHeight="1" x14ac:dyDescent="0.2">
      <c r="B611" s="245">
        <f t="shared" si="3329"/>
        <v>39127</v>
      </c>
      <c r="C611" s="454"/>
      <c r="D611" s="454"/>
      <c r="E611" s="264" t="s">
        <v>4</v>
      </c>
      <c r="F611" s="265"/>
      <c r="G611" s="267">
        <f t="shared" ref="G611" si="3425">G610*1936.27</f>
        <v>0</v>
      </c>
      <c r="H611" s="267">
        <f t="shared" ref="H611" si="3426">H610*1936.27</f>
        <v>0</v>
      </c>
      <c r="I611" s="267">
        <f t="shared" ref="I611" si="3427">I610*1936.27</f>
        <v>0</v>
      </c>
      <c r="J611" s="267">
        <f t="shared" ref="J611" si="3428">J610*1936.27</f>
        <v>0</v>
      </c>
      <c r="K611" s="267">
        <f t="shared" ref="K611" si="3429">K610*1936.27</f>
        <v>0</v>
      </c>
      <c r="L611" s="266">
        <f t="shared" ref="L611" si="3430">L610*1936.27</f>
        <v>0</v>
      </c>
      <c r="M611" s="267">
        <f t="shared" ref="M611" si="3431">M610*1936.27</f>
        <v>0</v>
      </c>
      <c r="N611" s="182">
        <f t="shared" ref="N611" si="3432">N610*1936.27</f>
        <v>0</v>
      </c>
      <c r="O611" s="183">
        <f t="shared" ref="O611" si="3433">O610*1936.27</f>
        <v>0</v>
      </c>
      <c r="P611" s="184">
        <f t="shared" ref="P611" si="3434">P610*1936.27</f>
        <v>0</v>
      </c>
      <c r="Q611" s="184">
        <f t="shared" ref="Q611" si="3435">Q610*1936.27</f>
        <v>0</v>
      </c>
      <c r="R611" s="184">
        <f t="shared" ref="R611" si="3436">R610*1936.27</f>
        <v>0</v>
      </c>
      <c r="S611" s="184">
        <f t="shared" ref="S611" si="3437">S610*1936.27</f>
        <v>0</v>
      </c>
      <c r="T611" s="184">
        <f t="shared" ref="T611" si="3438">T610*1936.27</f>
        <v>0</v>
      </c>
      <c r="U611" s="184">
        <f t="shared" ref="U611" si="3439">U610*1936.27</f>
        <v>0</v>
      </c>
      <c r="V611" s="184">
        <f t="shared" ref="V611" si="3440">V610*1936.27</f>
        <v>0</v>
      </c>
    </row>
    <row r="612" spans="1:23" ht="12.75" customHeight="1" x14ac:dyDescent="0.2">
      <c r="A612" s="104">
        <f>IF(Foglio2!$J$7=1,TRUNC(Base!V612,0),TRUNC(Base!U612,0))</f>
        <v>0</v>
      </c>
      <c r="B612" s="245">
        <f t="shared" ref="B612" si="3441">C614</f>
        <v>39447</v>
      </c>
      <c r="C612" s="452">
        <f>D600+1</f>
        <v>39447</v>
      </c>
      <c r="D612" s="452">
        <v>39447</v>
      </c>
      <c r="E612" s="246" t="s">
        <v>3</v>
      </c>
      <c r="F612" s="247">
        <v>0</v>
      </c>
      <c r="G612" s="248">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48">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48">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48">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48">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48">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49">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50">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51">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52">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52">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52">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52">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52">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52">
        <f t="shared" ref="U612" si="3442">(P612)/12*0.8</f>
        <v>0</v>
      </c>
      <c r="V612" s="252">
        <f t="shared" ref="V612" si="3443">(P612+R612)/12*0.8</f>
        <v>0</v>
      </c>
      <c r="W612" s="253" t="str">
        <f t="shared" ref="W612" si="3444">"Fascia Da "&amp;F612&amp;" a "&amp;F613&amp;" Decorrenza "&amp;DAY(C612)&amp;"/"&amp;MONTH(C612)&amp;"/"&amp;YEAR(C612)</f>
        <v>Fascia Da 0 a 2 Decorrenza 31/12/2007</v>
      </c>
    </row>
    <row r="613" spans="1:23" ht="9" customHeight="1" x14ac:dyDescent="0.2">
      <c r="B613" s="245">
        <f t="shared" ref="B613" si="3445">B612+1</f>
        <v>39448</v>
      </c>
      <c r="C613" s="453"/>
      <c r="D613" s="453"/>
      <c r="E613" s="254" t="s">
        <v>4</v>
      </c>
      <c r="F613" s="255">
        <v>2</v>
      </c>
      <c r="G613" s="267">
        <f t="shared" ref="G613" si="3446">G612*1936.27</f>
        <v>0</v>
      </c>
      <c r="H613" s="267">
        <f t="shared" ref="H613" si="3447">H612*1936.27</f>
        <v>0</v>
      </c>
      <c r="I613" s="267">
        <f t="shared" ref="I613" si="3448">I612*1936.27</f>
        <v>0</v>
      </c>
      <c r="J613" s="267">
        <f t="shared" ref="J613" si="3449">J612*1936.27</f>
        <v>0</v>
      </c>
      <c r="K613" s="267">
        <f t="shared" ref="K613" si="3450">K612*1936.27</f>
        <v>0</v>
      </c>
      <c r="L613" s="266">
        <f t="shared" ref="L613" si="3451">L612*1936.27</f>
        <v>0</v>
      </c>
      <c r="M613" s="267">
        <f t="shared" ref="M613" si="3452">M612*1936.27</f>
        <v>0</v>
      </c>
      <c r="N613" s="182">
        <f t="shared" ref="N613" si="3453">N612*1936.27</f>
        <v>0</v>
      </c>
      <c r="O613" s="183">
        <f t="shared" ref="O613" si="3454">O612*1936.27</f>
        <v>0</v>
      </c>
      <c r="P613" s="184">
        <f t="shared" ref="P613" si="3455">P612*1936.27</f>
        <v>0</v>
      </c>
      <c r="Q613" s="184">
        <f t="shared" ref="Q613" si="3456">Q612*1936.27</f>
        <v>0</v>
      </c>
      <c r="R613" s="184">
        <f t="shared" ref="R613" si="3457">R612*1936.27</f>
        <v>0</v>
      </c>
      <c r="S613" s="184">
        <f t="shared" ref="S613" si="3458">S612*1936.27</f>
        <v>0</v>
      </c>
      <c r="T613" s="184">
        <f t="shared" ref="T613" si="3459">T612*1936.27</f>
        <v>0</v>
      </c>
      <c r="U613" s="184">
        <f t="shared" ref="U613" si="3460">U612*1936.27</f>
        <v>0</v>
      </c>
      <c r="V613" s="184">
        <f t="shared" ref="V613" si="3461">V612*1936.27</f>
        <v>0</v>
      </c>
    </row>
    <row r="614" spans="1:23" ht="12.75" customHeight="1" x14ac:dyDescent="0.2">
      <c r="A614" s="104">
        <f>IF(Foglio2!$J$7=1,TRUNC(Base!V614,0),TRUNC(Base!U614,0))</f>
        <v>0</v>
      </c>
      <c r="B614" s="245">
        <f t="shared" si="3329"/>
        <v>39449</v>
      </c>
      <c r="C614" s="389">
        <f>C612</f>
        <v>39447</v>
      </c>
      <c r="D614" s="389">
        <f>D612</f>
        <v>39447</v>
      </c>
      <c r="E614" s="259" t="s">
        <v>3</v>
      </c>
      <c r="F614" s="260">
        <v>3</v>
      </c>
      <c r="G614" s="248">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48">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48">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48">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48">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48">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49">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50">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51">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52">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52">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52">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52">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52">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52">
        <f t="shared" ref="U614" si="3462">(P614)/12*0.8</f>
        <v>0</v>
      </c>
      <c r="V614" s="252">
        <f t="shared" ref="V614" si="3463">(P614+R614)/12*0.8</f>
        <v>0</v>
      </c>
      <c r="W614" s="253" t="str">
        <f t="shared" ref="W614" si="3464">"Fascia Da "&amp;F614&amp;" a "&amp;F615&amp;" Decorrenza "&amp;DAY(C612)&amp;"/"&amp;MONTH(C612)&amp;"/"&amp;YEAR(C612)</f>
        <v>Fascia Da 3 a 8 Decorrenza 31/12/2007</v>
      </c>
    </row>
    <row r="615" spans="1:23" ht="9" customHeight="1" x14ac:dyDescent="0.2">
      <c r="B615" s="245">
        <f t="shared" si="3329"/>
        <v>39450</v>
      </c>
      <c r="C615" s="389"/>
      <c r="D615" s="389"/>
      <c r="E615" s="254" t="s">
        <v>4</v>
      </c>
      <c r="F615" s="255">
        <v>8</v>
      </c>
      <c r="G615" s="267">
        <f t="shared" ref="G615" si="3465">G614*1936.27</f>
        <v>0</v>
      </c>
      <c r="H615" s="267">
        <f t="shared" ref="H615" si="3466">H614*1936.27</f>
        <v>0</v>
      </c>
      <c r="I615" s="267">
        <f t="shared" ref="I615" si="3467">I614*1936.27</f>
        <v>0</v>
      </c>
      <c r="J615" s="267">
        <f t="shared" ref="J615" si="3468">J614*1936.27</f>
        <v>0</v>
      </c>
      <c r="K615" s="267">
        <f t="shared" ref="K615" si="3469">K614*1936.27</f>
        <v>0</v>
      </c>
      <c r="L615" s="266">
        <f t="shared" ref="L615" si="3470">L614*1936.27</f>
        <v>0</v>
      </c>
      <c r="M615" s="267">
        <f t="shared" ref="M615" si="3471">M614*1936.27</f>
        <v>0</v>
      </c>
      <c r="N615" s="182">
        <f t="shared" ref="N615" si="3472">N614*1936.27</f>
        <v>0</v>
      </c>
      <c r="O615" s="183">
        <f t="shared" ref="O615" si="3473">O614*1936.27</f>
        <v>0</v>
      </c>
      <c r="P615" s="184">
        <f t="shared" ref="P615" si="3474">P614*1936.27</f>
        <v>0</v>
      </c>
      <c r="Q615" s="184">
        <f t="shared" ref="Q615" si="3475">Q614*1936.27</f>
        <v>0</v>
      </c>
      <c r="R615" s="184">
        <f t="shared" ref="R615" si="3476">R614*1936.27</f>
        <v>0</v>
      </c>
      <c r="S615" s="184">
        <f t="shared" ref="S615" si="3477">S614*1936.27</f>
        <v>0</v>
      </c>
      <c r="T615" s="184">
        <f t="shared" ref="T615" si="3478">T614*1936.27</f>
        <v>0</v>
      </c>
      <c r="U615" s="184">
        <f t="shared" ref="U615" si="3479">U614*1936.27</f>
        <v>0</v>
      </c>
      <c r="V615" s="184">
        <f t="shared" ref="V615" si="3480">V614*1936.27</f>
        <v>0</v>
      </c>
    </row>
    <row r="616" spans="1:23" ht="12.75" customHeight="1" x14ac:dyDescent="0.2">
      <c r="A616" s="104">
        <f>IF(Foglio2!$J$7=1,TRUNC(Base!V616,0),TRUNC(Base!U616,0))</f>
        <v>0</v>
      </c>
      <c r="B616" s="245">
        <f t="shared" si="3329"/>
        <v>39451</v>
      </c>
      <c r="C616" s="389"/>
      <c r="D616" s="389"/>
      <c r="E616" s="259" t="s">
        <v>3</v>
      </c>
      <c r="F616" s="260">
        <v>9</v>
      </c>
      <c r="G616" s="248">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48">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48">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48">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48">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48">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49">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50">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51">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52">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52">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52">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52">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52">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52">
        <f t="shared" ref="U616" si="3481">(P616)/12*0.8</f>
        <v>0</v>
      </c>
      <c r="V616" s="252">
        <f t="shared" ref="V616" si="3482">(P616+R616)/12*0.8</f>
        <v>0</v>
      </c>
      <c r="W616" s="253" t="str">
        <f t="shared" ref="W616" si="3483">"Fascia Da "&amp;F616&amp;" a "&amp;F617&amp;" Decorrenza "&amp;DAY(C612)&amp;"/"&amp;MONTH(C612)&amp;"/"&amp;YEAR(C612)</f>
        <v>Fascia Da 9 a 14 Decorrenza 31/12/2007</v>
      </c>
    </row>
    <row r="617" spans="1:23" ht="9" customHeight="1" x14ac:dyDescent="0.2">
      <c r="B617" s="245">
        <f t="shared" si="3329"/>
        <v>39452</v>
      </c>
      <c r="C617" s="389"/>
      <c r="D617" s="389"/>
      <c r="E617" s="254" t="s">
        <v>4</v>
      </c>
      <c r="F617" s="255">
        <v>14</v>
      </c>
      <c r="G617" s="267">
        <f t="shared" ref="G617" si="3484">G616*1936.27</f>
        <v>0</v>
      </c>
      <c r="H617" s="267">
        <f t="shared" ref="H617" si="3485">H616*1936.27</f>
        <v>0</v>
      </c>
      <c r="I617" s="267">
        <f t="shared" ref="I617" si="3486">I616*1936.27</f>
        <v>0</v>
      </c>
      <c r="J617" s="267">
        <f t="shared" ref="J617" si="3487">J616*1936.27</f>
        <v>0</v>
      </c>
      <c r="K617" s="267">
        <f t="shared" ref="K617" si="3488">K616*1936.27</f>
        <v>0</v>
      </c>
      <c r="L617" s="266">
        <f t="shared" ref="L617" si="3489">L616*1936.27</f>
        <v>0</v>
      </c>
      <c r="M617" s="267">
        <f t="shared" ref="M617" si="3490">M616*1936.27</f>
        <v>0</v>
      </c>
      <c r="N617" s="182">
        <f t="shared" ref="N617" si="3491">N616*1936.27</f>
        <v>0</v>
      </c>
      <c r="O617" s="183">
        <f t="shared" ref="O617" si="3492">O616*1936.27</f>
        <v>0</v>
      </c>
      <c r="P617" s="184">
        <f t="shared" ref="P617" si="3493">P616*1936.27</f>
        <v>0</v>
      </c>
      <c r="Q617" s="184">
        <f t="shared" ref="Q617" si="3494">Q616*1936.27</f>
        <v>0</v>
      </c>
      <c r="R617" s="184">
        <f t="shared" ref="R617" si="3495">R616*1936.27</f>
        <v>0</v>
      </c>
      <c r="S617" s="184">
        <f t="shared" ref="S617" si="3496">S616*1936.27</f>
        <v>0</v>
      </c>
      <c r="T617" s="184">
        <f t="shared" ref="T617" si="3497">T616*1936.27</f>
        <v>0</v>
      </c>
      <c r="U617" s="184">
        <f t="shared" ref="U617" si="3498">U616*1936.27</f>
        <v>0</v>
      </c>
      <c r="V617" s="184">
        <f t="shared" ref="V617" si="3499">V616*1936.27</f>
        <v>0</v>
      </c>
    </row>
    <row r="618" spans="1:23" ht="12.75" customHeight="1" x14ac:dyDescent="0.2">
      <c r="A618" s="104">
        <f>IF(Foglio2!$J$7=1,TRUNC(Base!V618,0),TRUNC(Base!U618,0))</f>
        <v>0</v>
      </c>
      <c r="B618" s="245">
        <f t="shared" si="3329"/>
        <v>39453</v>
      </c>
      <c r="C618" s="389"/>
      <c r="D618" s="389"/>
      <c r="E618" s="259" t="s">
        <v>3</v>
      </c>
      <c r="F618" s="260">
        <v>15</v>
      </c>
      <c r="G618" s="248">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48">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48">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48">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48">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48">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49">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50">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51">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52">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52">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52">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52">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52">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52">
        <f t="shared" ref="U618" si="3500">(P618)/12*0.8</f>
        <v>0</v>
      </c>
      <c r="V618" s="252">
        <f t="shared" ref="V618" si="3501">(P618+R618)/12*0.8</f>
        <v>0</v>
      </c>
      <c r="W618" s="253" t="str">
        <f t="shared" ref="W618" si="3502">"Fascia Da "&amp;F618&amp;" a "&amp;F619&amp;" Decorrenza "&amp;DAY(C612)&amp;"/"&amp;MONTH(C612)&amp;"/"&amp;YEAR(C612)</f>
        <v>Fascia Da 15 a 20 Decorrenza 31/12/2007</v>
      </c>
    </row>
    <row r="619" spans="1:23" ht="9" customHeight="1" x14ac:dyDescent="0.2">
      <c r="B619" s="245">
        <f t="shared" si="3329"/>
        <v>39454</v>
      </c>
      <c r="C619" s="389"/>
      <c r="D619" s="389"/>
      <c r="E619" s="254" t="s">
        <v>4</v>
      </c>
      <c r="F619" s="255">
        <v>20</v>
      </c>
      <c r="G619" s="267">
        <f t="shared" ref="G619" si="3503">G618*1936.27</f>
        <v>0</v>
      </c>
      <c r="H619" s="267">
        <f t="shared" ref="H619" si="3504">H618*1936.27</f>
        <v>0</v>
      </c>
      <c r="I619" s="267">
        <f t="shared" ref="I619" si="3505">I618*1936.27</f>
        <v>0</v>
      </c>
      <c r="J619" s="267">
        <f t="shared" ref="J619" si="3506">J618*1936.27</f>
        <v>0</v>
      </c>
      <c r="K619" s="267">
        <f t="shared" ref="K619" si="3507">K618*1936.27</f>
        <v>0</v>
      </c>
      <c r="L619" s="266">
        <f t="shared" ref="L619" si="3508">L618*1936.27</f>
        <v>0</v>
      </c>
      <c r="M619" s="267">
        <f t="shared" ref="M619" si="3509">M618*1936.27</f>
        <v>0</v>
      </c>
      <c r="N619" s="182">
        <f t="shared" ref="N619" si="3510">N618*1936.27</f>
        <v>0</v>
      </c>
      <c r="O619" s="183">
        <f t="shared" ref="O619" si="3511">O618*1936.27</f>
        <v>0</v>
      </c>
      <c r="P619" s="184">
        <f t="shared" ref="P619" si="3512">P618*1936.27</f>
        <v>0</v>
      </c>
      <c r="Q619" s="184">
        <f t="shared" ref="Q619" si="3513">Q618*1936.27</f>
        <v>0</v>
      </c>
      <c r="R619" s="184">
        <f t="shared" ref="R619" si="3514">R618*1936.27</f>
        <v>0</v>
      </c>
      <c r="S619" s="184">
        <f t="shared" ref="S619" si="3515">S618*1936.27</f>
        <v>0</v>
      </c>
      <c r="T619" s="184">
        <f t="shared" ref="T619" si="3516">T618*1936.27</f>
        <v>0</v>
      </c>
      <c r="U619" s="184">
        <f t="shared" ref="U619" si="3517">U618*1936.27</f>
        <v>0</v>
      </c>
      <c r="V619" s="184">
        <f t="shared" ref="V619" si="3518">V618*1936.27</f>
        <v>0</v>
      </c>
    </row>
    <row r="620" spans="1:23" ht="12.75" customHeight="1" x14ac:dyDescent="0.2">
      <c r="A620" s="104">
        <f>IF(Foglio2!$J$7=1,TRUNC(Base!V620,0),TRUNC(Base!U620,0))</f>
        <v>0</v>
      </c>
      <c r="B620" s="245">
        <f t="shared" si="3329"/>
        <v>39455</v>
      </c>
      <c r="C620" s="389"/>
      <c r="D620" s="389"/>
      <c r="E620" s="259" t="s">
        <v>3</v>
      </c>
      <c r="F620" s="260">
        <v>21</v>
      </c>
      <c r="G620" s="248">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48">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48">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48">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48">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48">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49">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50">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51">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52">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52">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52">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52">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52">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52">
        <f t="shared" ref="U620" si="3519">(P620)/12*0.8</f>
        <v>0</v>
      </c>
      <c r="V620" s="252">
        <f t="shared" ref="V620" si="3520">(P620+R620)/12*0.8</f>
        <v>0</v>
      </c>
      <c r="W620" s="253" t="str">
        <f t="shared" ref="W620" si="3521">"Fascia Da "&amp;F620&amp;" a "&amp;F621&amp;" Decorrenza "&amp;DAY(C612)&amp;"/"&amp;MONTH(C612)&amp;"/"&amp;YEAR(C612)</f>
        <v>Fascia Da 21 a 27 Decorrenza 31/12/2007</v>
      </c>
    </row>
    <row r="621" spans="1:23" ht="9" customHeight="1" x14ac:dyDescent="0.2">
      <c r="B621" s="245">
        <f t="shared" si="3329"/>
        <v>39456</v>
      </c>
      <c r="C621" s="389"/>
      <c r="D621" s="389"/>
      <c r="E621" s="254" t="s">
        <v>4</v>
      </c>
      <c r="F621" s="255">
        <v>27</v>
      </c>
      <c r="G621" s="267">
        <f t="shared" ref="G621" si="3522">G620*1936.27</f>
        <v>0</v>
      </c>
      <c r="H621" s="267">
        <f t="shared" ref="H621" si="3523">H620*1936.27</f>
        <v>0</v>
      </c>
      <c r="I621" s="267">
        <f t="shared" ref="I621" si="3524">I620*1936.27</f>
        <v>0</v>
      </c>
      <c r="J621" s="267">
        <f t="shared" ref="J621" si="3525">J620*1936.27</f>
        <v>0</v>
      </c>
      <c r="K621" s="267">
        <f t="shared" ref="K621" si="3526">K620*1936.27</f>
        <v>0</v>
      </c>
      <c r="L621" s="266">
        <f t="shared" ref="L621" si="3527">L620*1936.27</f>
        <v>0</v>
      </c>
      <c r="M621" s="267">
        <f t="shared" ref="M621" si="3528">M620*1936.27</f>
        <v>0</v>
      </c>
      <c r="N621" s="182">
        <f t="shared" ref="N621" si="3529">N620*1936.27</f>
        <v>0</v>
      </c>
      <c r="O621" s="183">
        <f t="shared" ref="O621" si="3530">O620*1936.27</f>
        <v>0</v>
      </c>
      <c r="P621" s="184">
        <f t="shared" ref="P621" si="3531">P620*1936.27</f>
        <v>0</v>
      </c>
      <c r="Q621" s="184">
        <f t="shared" ref="Q621" si="3532">Q620*1936.27</f>
        <v>0</v>
      </c>
      <c r="R621" s="184">
        <f t="shared" ref="R621" si="3533">R620*1936.27</f>
        <v>0</v>
      </c>
      <c r="S621" s="184">
        <f t="shared" ref="S621" si="3534">S620*1936.27</f>
        <v>0</v>
      </c>
      <c r="T621" s="184">
        <f t="shared" ref="T621" si="3535">T620*1936.27</f>
        <v>0</v>
      </c>
      <c r="U621" s="184">
        <f t="shared" ref="U621" si="3536">U620*1936.27</f>
        <v>0</v>
      </c>
      <c r="V621" s="184">
        <f t="shared" ref="V621" si="3537">V620*1936.27</f>
        <v>0</v>
      </c>
    </row>
    <row r="622" spans="1:23" ht="12.75" customHeight="1" x14ac:dyDescent="0.2">
      <c r="A622" s="104">
        <f>IF(Foglio2!$J$7=1,TRUNC(Base!V622,0),TRUNC(Base!U622,0))</f>
        <v>0</v>
      </c>
      <c r="B622" s="245">
        <f t="shared" si="3329"/>
        <v>39457</v>
      </c>
      <c r="C622" s="389"/>
      <c r="D622" s="389"/>
      <c r="E622" s="259" t="s">
        <v>3</v>
      </c>
      <c r="F622" s="260">
        <v>28</v>
      </c>
      <c r="G622" s="248">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48">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48">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48">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48">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48">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49">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50">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51">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52">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52">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52">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52">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52">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52">
        <f t="shared" ref="U622" si="3538">(P622)/12*0.8</f>
        <v>0</v>
      </c>
      <c r="V622" s="252">
        <f t="shared" ref="V622" si="3539">(P622+R622)/12*0.8</f>
        <v>0</v>
      </c>
      <c r="W622" s="253" t="str">
        <f t="shared" ref="W622" si="3540">"Fascia Da "&amp;F622&amp;" a "&amp;F623&amp;" Decorrenza "&amp;DAY(C612)&amp;"/"&amp;MONTH(C612)&amp;"/"&amp;YEAR(C612)</f>
        <v>Fascia Da 28 a 34 Decorrenza 31/12/2007</v>
      </c>
    </row>
    <row r="623" spans="1:23" ht="9" customHeight="1" x14ac:dyDescent="0.2">
      <c r="B623" s="245">
        <f t="shared" si="3329"/>
        <v>39458</v>
      </c>
      <c r="C623" s="389"/>
      <c r="D623" s="389"/>
      <c r="E623" s="254" t="s">
        <v>4</v>
      </c>
      <c r="F623" s="255">
        <v>34</v>
      </c>
      <c r="G623" s="267">
        <f t="shared" ref="G623" si="3541">G622*1936.27</f>
        <v>0</v>
      </c>
      <c r="H623" s="267">
        <f t="shared" ref="H623" si="3542">H622*1936.27</f>
        <v>0</v>
      </c>
      <c r="I623" s="267">
        <f t="shared" ref="I623" si="3543">I622*1936.27</f>
        <v>0</v>
      </c>
      <c r="J623" s="267">
        <f t="shared" ref="J623" si="3544">J622*1936.27</f>
        <v>0</v>
      </c>
      <c r="K623" s="267">
        <f t="shared" ref="K623" si="3545">K622*1936.27</f>
        <v>0</v>
      </c>
      <c r="L623" s="266">
        <f t="shared" ref="L623" si="3546">L622*1936.27</f>
        <v>0</v>
      </c>
      <c r="M623" s="267">
        <f t="shared" ref="M623" si="3547">M622*1936.27</f>
        <v>0</v>
      </c>
      <c r="N623" s="182">
        <f t="shared" ref="N623" si="3548">N622*1936.27</f>
        <v>0</v>
      </c>
      <c r="O623" s="183">
        <f t="shared" ref="O623" si="3549">O622*1936.27</f>
        <v>0</v>
      </c>
      <c r="P623" s="184">
        <f t="shared" ref="P623" si="3550">P622*1936.27</f>
        <v>0</v>
      </c>
      <c r="Q623" s="184">
        <f t="shared" ref="Q623" si="3551">Q622*1936.27</f>
        <v>0</v>
      </c>
      <c r="R623" s="184">
        <f t="shared" ref="R623" si="3552">R622*1936.27</f>
        <v>0</v>
      </c>
      <c r="S623" s="184">
        <f t="shared" ref="S623" si="3553">S622*1936.27</f>
        <v>0</v>
      </c>
      <c r="T623" s="184">
        <f t="shared" ref="T623" si="3554">T622*1936.27</f>
        <v>0</v>
      </c>
      <c r="U623" s="184">
        <f t="shared" ref="U623" si="3555">U622*1936.27</f>
        <v>0</v>
      </c>
      <c r="V623" s="184">
        <f t="shared" ref="V623" si="3556">V622*1936.27</f>
        <v>0</v>
      </c>
    </row>
    <row r="624" spans="1:23" ht="12.75" customHeight="1" x14ac:dyDescent="0.2">
      <c r="A624" s="104">
        <f>IF(Foglio2!$J$7=1,TRUNC(Base!V624,0),TRUNC(Base!U624,0))</f>
        <v>0</v>
      </c>
      <c r="B624" s="245">
        <f t="shared" si="3329"/>
        <v>39459</v>
      </c>
      <c r="C624" s="389"/>
      <c r="D624" s="389"/>
      <c r="E624" s="259" t="s">
        <v>3</v>
      </c>
      <c r="F624" s="260">
        <v>35</v>
      </c>
      <c r="G624" s="248">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48">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48">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48">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48">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48">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49">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50">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51">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52">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52">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52">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52">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52">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52">
        <f t="shared" ref="U624" si="3557">(P624)/12*0.8</f>
        <v>0</v>
      </c>
      <c r="V624" s="252">
        <f t="shared" ref="V624" si="3558">(P624+R624)/12*0.8</f>
        <v>0</v>
      </c>
      <c r="W624" s="253" t="str">
        <f t="shared" ref="W624" si="3559">"Fascia Da "&amp;F624&amp;" a "&amp;F625&amp;" Decorrenza "&amp;DAY(C612)&amp;"/"&amp;MONTH(C612)&amp;"/"&amp;YEAR(C612)</f>
        <v>Fascia Da 35 a  Decorrenza 31/12/2007</v>
      </c>
    </row>
    <row r="625" spans="1:23" ht="9" customHeight="1" x14ac:dyDescent="0.2">
      <c r="B625" s="245">
        <f t="shared" si="3329"/>
        <v>39460</v>
      </c>
      <c r="C625" s="454"/>
      <c r="D625" s="454"/>
      <c r="E625" s="264" t="s">
        <v>4</v>
      </c>
      <c r="F625" s="265"/>
      <c r="G625" s="267">
        <f t="shared" ref="G625" si="3560">G624*1936.27</f>
        <v>0</v>
      </c>
      <c r="H625" s="267">
        <f t="shared" ref="H625" si="3561">H624*1936.27</f>
        <v>0</v>
      </c>
      <c r="I625" s="267">
        <f t="shared" ref="I625" si="3562">I624*1936.27</f>
        <v>0</v>
      </c>
      <c r="J625" s="267">
        <f t="shared" ref="J625" si="3563">J624*1936.27</f>
        <v>0</v>
      </c>
      <c r="K625" s="267">
        <f t="shared" ref="K625" si="3564">K624*1936.27</f>
        <v>0</v>
      </c>
      <c r="L625" s="266">
        <f t="shared" ref="L625" si="3565">L624*1936.27</f>
        <v>0</v>
      </c>
      <c r="M625" s="267">
        <f t="shared" ref="M625" si="3566">M624*1936.27</f>
        <v>0</v>
      </c>
      <c r="N625" s="182">
        <f t="shared" ref="N625" si="3567">N624*1936.27</f>
        <v>0</v>
      </c>
      <c r="O625" s="183">
        <f t="shared" ref="O625" si="3568">O624*1936.27</f>
        <v>0</v>
      </c>
      <c r="P625" s="184">
        <f t="shared" ref="P625" si="3569">P624*1936.27</f>
        <v>0</v>
      </c>
      <c r="Q625" s="184">
        <f t="shared" ref="Q625" si="3570">Q624*1936.27</f>
        <v>0</v>
      </c>
      <c r="R625" s="184">
        <f t="shared" ref="R625" si="3571">R624*1936.27</f>
        <v>0</v>
      </c>
      <c r="S625" s="184">
        <f t="shared" ref="S625" si="3572">S624*1936.27</f>
        <v>0</v>
      </c>
      <c r="T625" s="184">
        <f t="shared" ref="T625" si="3573">T624*1936.27</f>
        <v>0</v>
      </c>
      <c r="U625" s="184">
        <f t="shared" ref="U625" si="3574">U624*1936.27</f>
        <v>0</v>
      </c>
      <c r="V625" s="184">
        <f t="shared" ref="V625" si="3575">V624*1936.27</f>
        <v>0</v>
      </c>
    </row>
    <row r="626" spans="1:23" ht="12.75" customHeight="1" x14ac:dyDescent="0.2">
      <c r="A626" s="104">
        <f>IF(Foglio2!$J$7=1,TRUNC(Base!V626,0),TRUNC(Base!U626,0))</f>
        <v>0</v>
      </c>
      <c r="B626" s="245">
        <f t="shared" ref="B626" si="3576">C628</f>
        <v>39448</v>
      </c>
      <c r="C626" s="452">
        <f>D614+1</f>
        <v>39448</v>
      </c>
      <c r="D626" s="452">
        <v>39538</v>
      </c>
      <c r="E626" s="246" t="s">
        <v>3</v>
      </c>
      <c r="F626" s="247">
        <v>0</v>
      </c>
      <c r="G626" s="248">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48">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48">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48">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48">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48">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49">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50">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51">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52">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52">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52">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52">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52">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52">
        <f t="shared" ref="U626" si="3577">(P626)/12*0.8</f>
        <v>0</v>
      </c>
      <c r="V626" s="252">
        <f t="shared" ref="V626" si="3578">(P626+R626)/12*0.8</f>
        <v>0</v>
      </c>
      <c r="W626" s="253" t="str">
        <f t="shared" ref="W626" si="3579">"Fascia Da "&amp;F626&amp;" a "&amp;F627&amp;" Decorrenza "&amp;DAY(C626)&amp;"/"&amp;MONTH(C626)&amp;"/"&amp;YEAR(C626)</f>
        <v>Fascia Da 0 a 2 Decorrenza 1/1/2008</v>
      </c>
    </row>
    <row r="627" spans="1:23" ht="9" customHeight="1" x14ac:dyDescent="0.2">
      <c r="B627" s="245">
        <f t="shared" ref="B627" si="3580">B626+1</f>
        <v>39449</v>
      </c>
      <c r="C627" s="453"/>
      <c r="D627" s="453"/>
      <c r="E627" s="254" t="s">
        <v>4</v>
      </c>
      <c r="F627" s="255">
        <v>2</v>
      </c>
      <c r="G627" s="267">
        <f t="shared" ref="G627" si="3581">G626*1936.27</f>
        <v>0</v>
      </c>
      <c r="H627" s="267">
        <f t="shared" ref="H627" si="3582">H626*1936.27</f>
        <v>0</v>
      </c>
      <c r="I627" s="267">
        <f t="shared" ref="I627" si="3583">I626*1936.27</f>
        <v>0</v>
      </c>
      <c r="J627" s="267">
        <f t="shared" ref="J627" si="3584">J626*1936.27</f>
        <v>0</v>
      </c>
      <c r="K627" s="267">
        <f t="shared" ref="K627" si="3585">K626*1936.27</f>
        <v>0</v>
      </c>
      <c r="L627" s="266">
        <f t="shared" ref="L627" si="3586">L626*1936.27</f>
        <v>0</v>
      </c>
      <c r="M627" s="267">
        <f t="shared" ref="M627" si="3587">M626*1936.27</f>
        <v>0</v>
      </c>
      <c r="N627" s="182">
        <f t="shared" ref="N627" si="3588">N626*1936.27</f>
        <v>0</v>
      </c>
      <c r="O627" s="183">
        <f t="shared" ref="O627" si="3589">O626*1936.27</f>
        <v>0</v>
      </c>
      <c r="P627" s="184">
        <f t="shared" ref="P627" si="3590">P626*1936.27</f>
        <v>0</v>
      </c>
      <c r="Q627" s="184">
        <f t="shared" ref="Q627" si="3591">Q626*1936.27</f>
        <v>0</v>
      </c>
      <c r="R627" s="184">
        <f t="shared" ref="R627" si="3592">R626*1936.27</f>
        <v>0</v>
      </c>
      <c r="S627" s="184">
        <f t="shared" ref="S627" si="3593">S626*1936.27</f>
        <v>0</v>
      </c>
      <c r="T627" s="184">
        <f t="shared" ref="T627" si="3594">T626*1936.27</f>
        <v>0</v>
      </c>
      <c r="U627" s="184">
        <f t="shared" ref="U627" si="3595">U626*1936.27</f>
        <v>0</v>
      </c>
      <c r="V627" s="184">
        <f t="shared" ref="V627" si="3596">V626*1936.27</f>
        <v>0</v>
      </c>
    </row>
    <row r="628" spans="1:23" ht="12.75" customHeight="1" x14ac:dyDescent="0.2">
      <c r="A628" s="104">
        <f>IF(Foglio2!$J$7=1,TRUNC(Base!V628,0),TRUNC(Base!U628,0))</f>
        <v>0</v>
      </c>
      <c r="B628" s="245">
        <f t="shared" si="3329"/>
        <v>39450</v>
      </c>
      <c r="C628" s="389">
        <f>C626</f>
        <v>39448</v>
      </c>
      <c r="D628" s="389">
        <f>D626</f>
        <v>39538</v>
      </c>
      <c r="E628" s="259" t="s">
        <v>3</v>
      </c>
      <c r="F628" s="260">
        <v>3</v>
      </c>
      <c r="G628" s="248">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48">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48">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48">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48">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48">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49">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50">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51">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52">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52">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52">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52">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52">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52">
        <f t="shared" ref="U628" si="3597">(P628)/12*0.8</f>
        <v>0</v>
      </c>
      <c r="V628" s="252">
        <f t="shared" ref="V628" si="3598">(P628+R628)/12*0.8</f>
        <v>0</v>
      </c>
      <c r="W628" s="253" t="str">
        <f t="shared" ref="W628" si="3599">"Fascia Da "&amp;F628&amp;" a "&amp;F629&amp;" Decorrenza "&amp;DAY(C626)&amp;"/"&amp;MONTH(C626)&amp;"/"&amp;YEAR(C626)</f>
        <v>Fascia Da 3 a 8 Decorrenza 1/1/2008</v>
      </c>
    </row>
    <row r="629" spans="1:23" ht="9" customHeight="1" x14ac:dyDescent="0.2">
      <c r="B629" s="245">
        <f t="shared" si="3329"/>
        <v>39451</v>
      </c>
      <c r="C629" s="389"/>
      <c r="D629" s="389"/>
      <c r="E629" s="254" t="s">
        <v>4</v>
      </c>
      <c r="F629" s="255">
        <v>8</v>
      </c>
      <c r="G629" s="267">
        <f t="shared" ref="G629" si="3600">G628*1936.27</f>
        <v>0</v>
      </c>
      <c r="H629" s="267">
        <f t="shared" ref="H629" si="3601">H628*1936.27</f>
        <v>0</v>
      </c>
      <c r="I629" s="267">
        <f t="shared" ref="I629" si="3602">I628*1936.27</f>
        <v>0</v>
      </c>
      <c r="J629" s="267">
        <f t="shared" ref="J629" si="3603">J628*1936.27</f>
        <v>0</v>
      </c>
      <c r="K629" s="267">
        <f t="shared" ref="K629" si="3604">K628*1936.27</f>
        <v>0</v>
      </c>
      <c r="L629" s="266">
        <f t="shared" ref="L629" si="3605">L628*1936.27</f>
        <v>0</v>
      </c>
      <c r="M629" s="267">
        <f t="shared" ref="M629" si="3606">M628*1936.27</f>
        <v>0</v>
      </c>
      <c r="N629" s="182">
        <f t="shared" ref="N629" si="3607">N628*1936.27</f>
        <v>0</v>
      </c>
      <c r="O629" s="183">
        <f t="shared" ref="O629" si="3608">O628*1936.27</f>
        <v>0</v>
      </c>
      <c r="P629" s="184">
        <f t="shared" ref="P629" si="3609">P628*1936.27</f>
        <v>0</v>
      </c>
      <c r="Q629" s="184">
        <f t="shared" ref="Q629" si="3610">Q628*1936.27</f>
        <v>0</v>
      </c>
      <c r="R629" s="184">
        <f t="shared" ref="R629" si="3611">R628*1936.27</f>
        <v>0</v>
      </c>
      <c r="S629" s="184">
        <f t="shared" ref="S629" si="3612">S628*1936.27</f>
        <v>0</v>
      </c>
      <c r="T629" s="184">
        <f t="shared" ref="T629" si="3613">T628*1936.27</f>
        <v>0</v>
      </c>
      <c r="U629" s="184">
        <f t="shared" ref="U629" si="3614">U628*1936.27</f>
        <v>0</v>
      </c>
      <c r="V629" s="184">
        <f t="shared" ref="V629" si="3615">V628*1936.27</f>
        <v>0</v>
      </c>
    </row>
    <row r="630" spans="1:23" ht="12.75" customHeight="1" x14ac:dyDescent="0.2">
      <c r="A630" s="104">
        <f>IF(Foglio2!$J$7=1,TRUNC(Base!V630,0),TRUNC(Base!U630,0))</f>
        <v>0</v>
      </c>
      <c r="B630" s="245">
        <f t="shared" si="3329"/>
        <v>39452</v>
      </c>
      <c r="C630" s="389"/>
      <c r="D630" s="389"/>
      <c r="E630" s="259" t="s">
        <v>3</v>
      </c>
      <c r="F630" s="260">
        <v>9</v>
      </c>
      <c r="G630" s="248">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48">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48">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48">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48">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48">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49">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50">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51">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52">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52">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52">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52">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52">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52">
        <f t="shared" ref="U630" si="3616">(P630)/12*0.8</f>
        <v>0</v>
      </c>
      <c r="V630" s="252">
        <f t="shared" ref="V630" si="3617">(P630+R630)/12*0.8</f>
        <v>0</v>
      </c>
      <c r="W630" s="253" t="str">
        <f t="shared" ref="W630" si="3618">"Fascia Da "&amp;F630&amp;" a "&amp;F631&amp;" Decorrenza "&amp;DAY(C626)&amp;"/"&amp;MONTH(C626)&amp;"/"&amp;YEAR(C626)</f>
        <v>Fascia Da 9 a 14 Decorrenza 1/1/2008</v>
      </c>
    </row>
    <row r="631" spans="1:23" ht="9" customHeight="1" x14ac:dyDescent="0.2">
      <c r="B631" s="245">
        <f t="shared" si="3329"/>
        <v>39453</v>
      </c>
      <c r="C631" s="389"/>
      <c r="D631" s="389"/>
      <c r="E631" s="254" t="s">
        <v>4</v>
      </c>
      <c r="F631" s="255">
        <v>14</v>
      </c>
      <c r="G631" s="267">
        <f t="shared" ref="G631" si="3619">G630*1936.27</f>
        <v>0</v>
      </c>
      <c r="H631" s="267">
        <f t="shared" ref="H631" si="3620">H630*1936.27</f>
        <v>0</v>
      </c>
      <c r="I631" s="267">
        <f t="shared" ref="I631" si="3621">I630*1936.27</f>
        <v>0</v>
      </c>
      <c r="J631" s="267">
        <f t="shared" ref="J631" si="3622">J630*1936.27</f>
        <v>0</v>
      </c>
      <c r="K631" s="267">
        <f t="shared" ref="K631" si="3623">K630*1936.27</f>
        <v>0</v>
      </c>
      <c r="L631" s="266">
        <f t="shared" ref="L631" si="3624">L630*1936.27</f>
        <v>0</v>
      </c>
      <c r="M631" s="267">
        <f t="shared" ref="M631" si="3625">M630*1936.27</f>
        <v>0</v>
      </c>
      <c r="N631" s="182">
        <f t="shared" ref="N631" si="3626">N630*1936.27</f>
        <v>0</v>
      </c>
      <c r="O631" s="183">
        <f t="shared" ref="O631" si="3627">O630*1936.27</f>
        <v>0</v>
      </c>
      <c r="P631" s="184">
        <f t="shared" ref="P631" si="3628">P630*1936.27</f>
        <v>0</v>
      </c>
      <c r="Q631" s="184">
        <f t="shared" ref="Q631" si="3629">Q630*1936.27</f>
        <v>0</v>
      </c>
      <c r="R631" s="184">
        <f t="shared" ref="R631" si="3630">R630*1936.27</f>
        <v>0</v>
      </c>
      <c r="S631" s="184">
        <f t="shared" ref="S631" si="3631">S630*1936.27</f>
        <v>0</v>
      </c>
      <c r="T631" s="184">
        <f t="shared" ref="T631" si="3632">T630*1936.27</f>
        <v>0</v>
      </c>
      <c r="U631" s="184">
        <f t="shared" ref="U631" si="3633">U630*1936.27</f>
        <v>0</v>
      </c>
      <c r="V631" s="184">
        <f t="shared" ref="V631" si="3634">V630*1936.27</f>
        <v>0</v>
      </c>
    </row>
    <row r="632" spans="1:23" ht="12.75" customHeight="1" x14ac:dyDescent="0.2">
      <c r="A632" s="104">
        <f>IF(Foglio2!$J$7=1,TRUNC(Base!V632,0),TRUNC(Base!U632,0))</f>
        <v>0</v>
      </c>
      <c r="B632" s="245">
        <f t="shared" si="3329"/>
        <v>39454</v>
      </c>
      <c r="C632" s="389"/>
      <c r="D632" s="389"/>
      <c r="E632" s="259" t="s">
        <v>3</v>
      </c>
      <c r="F632" s="260">
        <v>15</v>
      </c>
      <c r="G632" s="248">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48">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48">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48">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48">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48">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49">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50">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51">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52">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52">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52">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52">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52">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52">
        <f t="shared" ref="U632" si="3635">(P632)/12*0.8</f>
        <v>0</v>
      </c>
      <c r="V632" s="252">
        <f t="shared" ref="V632" si="3636">(P632+R632)/12*0.8</f>
        <v>0</v>
      </c>
      <c r="W632" s="253" t="str">
        <f t="shared" ref="W632" si="3637">"Fascia Da "&amp;F632&amp;" a "&amp;F633&amp;" Decorrenza "&amp;DAY(C626)&amp;"/"&amp;MONTH(C626)&amp;"/"&amp;YEAR(C626)</f>
        <v>Fascia Da 15 a 20 Decorrenza 1/1/2008</v>
      </c>
    </row>
    <row r="633" spans="1:23" ht="9" customHeight="1" x14ac:dyDescent="0.2">
      <c r="B633" s="245">
        <f t="shared" si="3329"/>
        <v>39455</v>
      </c>
      <c r="C633" s="389"/>
      <c r="D633" s="389"/>
      <c r="E633" s="254" t="s">
        <v>4</v>
      </c>
      <c r="F633" s="255">
        <v>20</v>
      </c>
      <c r="G633" s="267">
        <f t="shared" ref="G633" si="3638">G632*1936.27</f>
        <v>0</v>
      </c>
      <c r="H633" s="267">
        <f t="shared" ref="H633" si="3639">H632*1936.27</f>
        <v>0</v>
      </c>
      <c r="I633" s="267">
        <f t="shared" ref="I633" si="3640">I632*1936.27</f>
        <v>0</v>
      </c>
      <c r="J633" s="267">
        <f t="shared" ref="J633" si="3641">J632*1936.27</f>
        <v>0</v>
      </c>
      <c r="K633" s="267">
        <f t="shared" ref="K633" si="3642">K632*1936.27</f>
        <v>0</v>
      </c>
      <c r="L633" s="266">
        <f t="shared" ref="L633" si="3643">L632*1936.27</f>
        <v>0</v>
      </c>
      <c r="M633" s="267">
        <f t="shared" ref="M633" si="3644">M632*1936.27</f>
        <v>0</v>
      </c>
      <c r="N633" s="182">
        <f t="shared" ref="N633" si="3645">N632*1936.27</f>
        <v>0</v>
      </c>
      <c r="O633" s="183">
        <f t="shared" ref="O633" si="3646">O632*1936.27</f>
        <v>0</v>
      </c>
      <c r="P633" s="184">
        <f t="shared" ref="P633" si="3647">P632*1936.27</f>
        <v>0</v>
      </c>
      <c r="Q633" s="184">
        <f t="shared" ref="Q633" si="3648">Q632*1936.27</f>
        <v>0</v>
      </c>
      <c r="R633" s="184">
        <f t="shared" ref="R633" si="3649">R632*1936.27</f>
        <v>0</v>
      </c>
      <c r="S633" s="184">
        <f t="shared" ref="S633" si="3650">S632*1936.27</f>
        <v>0</v>
      </c>
      <c r="T633" s="184">
        <f t="shared" ref="T633" si="3651">T632*1936.27</f>
        <v>0</v>
      </c>
      <c r="U633" s="184">
        <f t="shared" ref="U633" si="3652">U632*1936.27</f>
        <v>0</v>
      </c>
      <c r="V633" s="184">
        <f t="shared" ref="V633" si="3653">V632*1936.27</f>
        <v>0</v>
      </c>
    </row>
    <row r="634" spans="1:23" ht="12.75" customHeight="1" x14ac:dyDescent="0.2">
      <c r="A634" s="104">
        <f>IF(Foglio2!$J$7=1,TRUNC(Base!V634,0),TRUNC(Base!U634,0))</f>
        <v>0</v>
      </c>
      <c r="B634" s="245">
        <f t="shared" si="3329"/>
        <v>39456</v>
      </c>
      <c r="C634" s="389"/>
      <c r="D634" s="389"/>
      <c r="E634" s="259" t="s">
        <v>3</v>
      </c>
      <c r="F634" s="260">
        <v>21</v>
      </c>
      <c r="G634" s="248">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48">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48">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48">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48">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48">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49">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50">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51">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52">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52">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52">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52">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52">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52">
        <f t="shared" ref="U634" si="3654">(P634)/12*0.8</f>
        <v>0</v>
      </c>
      <c r="V634" s="252">
        <f t="shared" ref="V634" si="3655">(P634+R634)/12*0.8</f>
        <v>0</v>
      </c>
      <c r="W634" s="253" t="str">
        <f t="shared" ref="W634" si="3656">"Fascia Da "&amp;F634&amp;" a "&amp;F635&amp;" Decorrenza "&amp;DAY(C626)&amp;"/"&amp;MONTH(C626)&amp;"/"&amp;YEAR(C626)</f>
        <v>Fascia Da 21 a 27 Decorrenza 1/1/2008</v>
      </c>
    </row>
    <row r="635" spans="1:23" ht="9" customHeight="1" x14ac:dyDescent="0.2">
      <c r="B635" s="245">
        <f t="shared" si="3329"/>
        <v>39457</v>
      </c>
      <c r="C635" s="389"/>
      <c r="D635" s="389"/>
      <c r="E635" s="254" t="s">
        <v>4</v>
      </c>
      <c r="F635" s="255">
        <v>27</v>
      </c>
      <c r="G635" s="267">
        <f t="shared" ref="G635" si="3657">G634*1936.27</f>
        <v>0</v>
      </c>
      <c r="H635" s="267">
        <f t="shared" ref="H635" si="3658">H634*1936.27</f>
        <v>0</v>
      </c>
      <c r="I635" s="267">
        <f t="shared" ref="I635" si="3659">I634*1936.27</f>
        <v>0</v>
      </c>
      <c r="J635" s="267">
        <f t="shared" ref="J635" si="3660">J634*1936.27</f>
        <v>0</v>
      </c>
      <c r="K635" s="267">
        <f t="shared" ref="K635" si="3661">K634*1936.27</f>
        <v>0</v>
      </c>
      <c r="L635" s="266">
        <f t="shared" ref="L635" si="3662">L634*1936.27</f>
        <v>0</v>
      </c>
      <c r="M635" s="267">
        <f t="shared" ref="M635" si="3663">M634*1936.27</f>
        <v>0</v>
      </c>
      <c r="N635" s="182">
        <f t="shared" ref="N635" si="3664">N634*1936.27</f>
        <v>0</v>
      </c>
      <c r="O635" s="183">
        <f t="shared" ref="O635" si="3665">O634*1936.27</f>
        <v>0</v>
      </c>
      <c r="P635" s="184">
        <f t="shared" ref="P635" si="3666">P634*1936.27</f>
        <v>0</v>
      </c>
      <c r="Q635" s="184">
        <f t="shared" ref="Q635" si="3667">Q634*1936.27</f>
        <v>0</v>
      </c>
      <c r="R635" s="184">
        <f t="shared" ref="R635" si="3668">R634*1936.27</f>
        <v>0</v>
      </c>
      <c r="S635" s="184">
        <f t="shared" ref="S635" si="3669">S634*1936.27</f>
        <v>0</v>
      </c>
      <c r="T635" s="184">
        <f t="shared" ref="T635" si="3670">T634*1936.27</f>
        <v>0</v>
      </c>
      <c r="U635" s="184">
        <f t="shared" ref="U635" si="3671">U634*1936.27</f>
        <v>0</v>
      </c>
      <c r="V635" s="184">
        <f t="shared" ref="V635" si="3672">V634*1936.27</f>
        <v>0</v>
      </c>
    </row>
    <row r="636" spans="1:23" ht="12.75" customHeight="1" x14ac:dyDescent="0.2">
      <c r="A636" s="104">
        <f>IF(Foglio2!$J$7=1,TRUNC(Base!V636,0),TRUNC(Base!U636,0))</f>
        <v>0</v>
      </c>
      <c r="B636" s="245">
        <f t="shared" si="3329"/>
        <v>39458</v>
      </c>
      <c r="C636" s="389"/>
      <c r="D636" s="389"/>
      <c r="E636" s="259" t="s">
        <v>3</v>
      </c>
      <c r="F636" s="260">
        <v>28</v>
      </c>
      <c r="G636" s="248">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48">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48">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48">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48">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48">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49">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50">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51">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52">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52">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52">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52">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52">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52">
        <f t="shared" ref="U636" si="3673">(P636)/12*0.8</f>
        <v>0</v>
      </c>
      <c r="V636" s="252">
        <f t="shared" ref="V636" si="3674">(P636+R636)/12*0.8</f>
        <v>0</v>
      </c>
      <c r="W636" s="253" t="str">
        <f t="shared" ref="W636" si="3675">"Fascia Da "&amp;F636&amp;" a "&amp;F637&amp;" Decorrenza "&amp;DAY(C626)&amp;"/"&amp;MONTH(C626)&amp;"/"&amp;YEAR(C626)</f>
        <v>Fascia Da 28 a 34 Decorrenza 1/1/2008</v>
      </c>
    </row>
    <row r="637" spans="1:23" ht="9" customHeight="1" x14ac:dyDescent="0.2">
      <c r="B637" s="245">
        <f t="shared" si="3329"/>
        <v>39459</v>
      </c>
      <c r="C637" s="389"/>
      <c r="D637" s="389"/>
      <c r="E637" s="254" t="s">
        <v>4</v>
      </c>
      <c r="F637" s="255">
        <v>34</v>
      </c>
      <c r="G637" s="267">
        <f t="shared" ref="G637" si="3676">G636*1936.27</f>
        <v>0</v>
      </c>
      <c r="H637" s="267">
        <f t="shared" ref="H637" si="3677">H636*1936.27</f>
        <v>0</v>
      </c>
      <c r="I637" s="267">
        <f t="shared" ref="I637" si="3678">I636*1936.27</f>
        <v>0</v>
      </c>
      <c r="J637" s="267">
        <f t="shared" ref="J637" si="3679">J636*1936.27</f>
        <v>0</v>
      </c>
      <c r="K637" s="267">
        <f t="shared" ref="K637" si="3680">K636*1936.27</f>
        <v>0</v>
      </c>
      <c r="L637" s="266">
        <f t="shared" ref="L637" si="3681">L636*1936.27</f>
        <v>0</v>
      </c>
      <c r="M637" s="267">
        <f t="shared" ref="M637" si="3682">M636*1936.27</f>
        <v>0</v>
      </c>
      <c r="N637" s="182">
        <f t="shared" ref="N637" si="3683">N636*1936.27</f>
        <v>0</v>
      </c>
      <c r="O637" s="183">
        <f t="shared" ref="O637" si="3684">O636*1936.27</f>
        <v>0</v>
      </c>
      <c r="P637" s="184">
        <f t="shared" ref="P637" si="3685">P636*1936.27</f>
        <v>0</v>
      </c>
      <c r="Q637" s="184">
        <f t="shared" ref="Q637" si="3686">Q636*1936.27</f>
        <v>0</v>
      </c>
      <c r="R637" s="184">
        <f t="shared" ref="R637" si="3687">R636*1936.27</f>
        <v>0</v>
      </c>
      <c r="S637" s="184">
        <f t="shared" ref="S637" si="3688">S636*1936.27</f>
        <v>0</v>
      </c>
      <c r="T637" s="184">
        <f t="shared" ref="T637" si="3689">T636*1936.27</f>
        <v>0</v>
      </c>
      <c r="U637" s="184">
        <f t="shared" ref="U637" si="3690">U636*1936.27</f>
        <v>0</v>
      </c>
      <c r="V637" s="184">
        <f t="shared" ref="V637" si="3691">V636*1936.27</f>
        <v>0</v>
      </c>
    </row>
    <row r="638" spans="1:23" ht="12.75" customHeight="1" x14ac:dyDescent="0.2">
      <c r="A638" s="104">
        <f>IF(Foglio2!$J$7=1,TRUNC(Base!V638,0),TRUNC(Base!U638,0))</f>
        <v>0</v>
      </c>
      <c r="B638" s="245">
        <f t="shared" si="3329"/>
        <v>39460</v>
      </c>
      <c r="C638" s="389"/>
      <c r="D638" s="389"/>
      <c r="E638" s="259" t="s">
        <v>3</v>
      </c>
      <c r="F638" s="260">
        <v>35</v>
      </c>
      <c r="G638" s="248">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48">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48">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48">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48">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48">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49">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50">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51">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52">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52">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52">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52">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52">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52">
        <f t="shared" ref="U638" si="3692">(P638)/12*0.8</f>
        <v>0</v>
      </c>
      <c r="V638" s="252">
        <f t="shared" ref="V638" si="3693">(P638+R638)/12*0.8</f>
        <v>0</v>
      </c>
      <c r="W638" s="253" t="str">
        <f t="shared" ref="W638" si="3694">"Fascia Da "&amp;F638&amp;" a "&amp;F639&amp;" Decorrenza "&amp;DAY(C626)&amp;"/"&amp;MONTH(C626)&amp;"/"&amp;YEAR(C626)</f>
        <v>Fascia Da 35 a  Decorrenza 1/1/2008</v>
      </c>
    </row>
    <row r="639" spans="1:23" ht="9" customHeight="1" x14ac:dyDescent="0.2">
      <c r="B639" s="245">
        <f t="shared" si="3329"/>
        <v>39461</v>
      </c>
      <c r="C639" s="454"/>
      <c r="D639" s="454"/>
      <c r="E639" s="264" t="s">
        <v>4</v>
      </c>
      <c r="F639" s="265"/>
      <c r="G639" s="267">
        <f t="shared" ref="G639" si="3695">G638*1936.27</f>
        <v>0</v>
      </c>
      <c r="H639" s="267">
        <f t="shared" ref="H639" si="3696">H638*1936.27</f>
        <v>0</v>
      </c>
      <c r="I639" s="267">
        <f t="shared" ref="I639" si="3697">I638*1936.27</f>
        <v>0</v>
      </c>
      <c r="J639" s="267">
        <f t="shared" ref="J639" si="3698">J638*1936.27</f>
        <v>0</v>
      </c>
      <c r="K639" s="267">
        <f t="shared" ref="K639" si="3699">K638*1936.27</f>
        <v>0</v>
      </c>
      <c r="L639" s="266">
        <f t="shared" ref="L639" si="3700">L638*1936.27</f>
        <v>0</v>
      </c>
      <c r="M639" s="267">
        <f t="shared" ref="M639" si="3701">M638*1936.27</f>
        <v>0</v>
      </c>
      <c r="N639" s="182">
        <f t="shared" ref="N639" si="3702">N638*1936.27</f>
        <v>0</v>
      </c>
      <c r="O639" s="183">
        <f t="shared" ref="O639" si="3703">O638*1936.27</f>
        <v>0</v>
      </c>
      <c r="P639" s="184">
        <f t="shared" ref="P639" si="3704">P638*1936.27</f>
        <v>0</v>
      </c>
      <c r="Q639" s="184">
        <f t="shared" ref="Q639" si="3705">Q638*1936.27</f>
        <v>0</v>
      </c>
      <c r="R639" s="184">
        <f t="shared" ref="R639" si="3706">R638*1936.27</f>
        <v>0</v>
      </c>
      <c r="S639" s="184">
        <f t="shared" ref="S639" si="3707">S638*1936.27</f>
        <v>0</v>
      </c>
      <c r="T639" s="184">
        <f t="shared" ref="T639" si="3708">T638*1936.27</f>
        <v>0</v>
      </c>
      <c r="U639" s="184">
        <f t="shared" ref="U639" si="3709">U638*1936.27</f>
        <v>0</v>
      </c>
      <c r="V639" s="184">
        <f t="shared" ref="V639" si="3710">V638*1936.27</f>
        <v>0</v>
      </c>
    </row>
    <row r="640" spans="1:23" ht="12.75" customHeight="1" x14ac:dyDescent="0.2">
      <c r="A640" s="104">
        <f>IF(Foglio2!$J$7=1,TRUNC(Base!V640,0),TRUNC(Base!U640,0))</f>
        <v>0</v>
      </c>
      <c r="B640" s="245">
        <f t="shared" ref="B640" si="3711">C642</f>
        <v>39539</v>
      </c>
      <c r="C640" s="452">
        <f>D628+1</f>
        <v>39539</v>
      </c>
      <c r="D640" s="452">
        <v>39629</v>
      </c>
      <c r="E640" s="246" t="s">
        <v>3</v>
      </c>
      <c r="F640" s="247">
        <v>0</v>
      </c>
      <c r="G640" s="248">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48">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48">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48">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48">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48">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49">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50">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51">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52">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52">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52">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52">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52">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52">
        <f t="shared" ref="U640" si="3712">(P640)/12*0.8</f>
        <v>0</v>
      </c>
      <c r="V640" s="252">
        <f t="shared" ref="V640" si="3713">(P640+R640)/12*0.8</f>
        <v>0</v>
      </c>
      <c r="W640" s="253" t="str">
        <f t="shared" ref="W640" si="3714">"Fascia Da "&amp;F640&amp;" a "&amp;F641&amp;" Decorrenza "&amp;DAY(C640)&amp;"/"&amp;MONTH(C640)&amp;"/"&amp;YEAR(C640)</f>
        <v>Fascia Da 0 a 2 Decorrenza 1/4/2008</v>
      </c>
    </row>
    <row r="641" spans="1:23" ht="9" customHeight="1" x14ac:dyDescent="0.2">
      <c r="B641" s="245">
        <f t="shared" ref="B641" si="3715">B640+1</f>
        <v>39540</v>
      </c>
      <c r="C641" s="453"/>
      <c r="D641" s="453"/>
      <c r="E641" s="254" t="s">
        <v>4</v>
      </c>
      <c r="F641" s="255">
        <v>2</v>
      </c>
      <c r="G641" s="267">
        <f t="shared" ref="G641" si="3716">G640*1936.27</f>
        <v>0</v>
      </c>
      <c r="H641" s="267">
        <f t="shared" ref="H641" si="3717">H640*1936.27</f>
        <v>0</v>
      </c>
      <c r="I641" s="267">
        <f t="shared" ref="I641" si="3718">I640*1936.27</f>
        <v>0</v>
      </c>
      <c r="J641" s="267">
        <f t="shared" ref="J641" si="3719">J640*1936.27</f>
        <v>0</v>
      </c>
      <c r="K641" s="267">
        <f t="shared" ref="K641" si="3720">K640*1936.27</f>
        <v>0</v>
      </c>
      <c r="L641" s="266">
        <f t="shared" ref="L641" si="3721">L640*1936.27</f>
        <v>0</v>
      </c>
      <c r="M641" s="267">
        <f t="shared" ref="M641" si="3722">M640*1936.27</f>
        <v>0</v>
      </c>
      <c r="N641" s="182">
        <f t="shared" ref="N641" si="3723">N640*1936.27</f>
        <v>0</v>
      </c>
      <c r="O641" s="183">
        <f t="shared" ref="O641" si="3724">O640*1936.27</f>
        <v>0</v>
      </c>
      <c r="P641" s="184">
        <f t="shared" ref="P641" si="3725">P640*1936.27</f>
        <v>0</v>
      </c>
      <c r="Q641" s="184">
        <f t="shared" ref="Q641" si="3726">Q640*1936.27</f>
        <v>0</v>
      </c>
      <c r="R641" s="184">
        <f t="shared" ref="R641" si="3727">R640*1936.27</f>
        <v>0</v>
      </c>
      <c r="S641" s="184">
        <f t="shared" ref="S641" si="3728">S640*1936.27</f>
        <v>0</v>
      </c>
      <c r="T641" s="184">
        <f t="shared" ref="T641" si="3729">T640*1936.27</f>
        <v>0</v>
      </c>
      <c r="U641" s="184">
        <f t="shared" ref="U641" si="3730">U640*1936.27</f>
        <v>0</v>
      </c>
      <c r="V641" s="184">
        <f t="shared" ref="V641" si="3731">V640*1936.27</f>
        <v>0</v>
      </c>
    </row>
    <row r="642" spans="1:23" ht="12.75" customHeight="1" x14ac:dyDescent="0.2">
      <c r="A642" s="104">
        <f>IF(Foglio2!$J$7=1,TRUNC(Base!V642,0),TRUNC(Base!U642,0))</f>
        <v>0</v>
      </c>
      <c r="B642" s="245">
        <f t="shared" si="3329"/>
        <v>39541</v>
      </c>
      <c r="C642" s="389">
        <f t="shared" ref="C642:D642" si="3732">C640</f>
        <v>39539</v>
      </c>
      <c r="D642" s="389">
        <f t="shared" si="3732"/>
        <v>39629</v>
      </c>
      <c r="E642" s="259" t="s">
        <v>3</v>
      </c>
      <c r="F642" s="260">
        <v>3</v>
      </c>
      <c r="G642" s="248">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48">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48">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48">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48">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48">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49">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50">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51">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52">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52">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52">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52">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52">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52">
        <f t="shared" ref="U642" si="3733">(P642)/12*0.8</f>
        <v>0</v>
      </c>
      <c r="V642" s="252">
        <f t="shared" ref="V642" si="3734">(P642+R642)/12*0.8</f>
        <v>0</v>
      </c>
      <c r="W642" s="253" t="str">
        <f t="shared" ref="W642" si="3735">"Fascia Da "&amp;F642&amp;" a "&amp;F643&amp;" Decorrenza "&amp;DAY(C640)&amp;"/"&amp;MONTH(C640)&amp;"/"&amp;YEAR(C640)</f>
        <v>Fascia Da 3 a 8 Decorrenza 1/4/2008</v>
      </c>
    </row>
    <row r="643" spans="1:23" ht="9" customHeight="1" x14ac:dyDescent="0.2">
      <c r="B643" s="245">
        <f t="shared" si="3329"/>
        <v>39542</v>
      </c>
      <c r="C643" s="389"/>
      <c r="D643" s="389"/>
      <c r="E643" s="254" t="s">
        <v>4</v>
      </c>
      <c r="F643" s="255">
        <v>8</v>
      </c>
      <c r="G643" s="267">
        <f t="shared" ref="G643" si="3736">G642*1936.27</f>
        <v>0</v>
      </c>
      <c r="H643" s="267">
        <f t="shared" ref="H643" si="3737">H642*1936.27</f>
        <v>0</v>
      </c>
      <c r="I643" s="267">
        <f t="shared" ref="I643" si="3738">I642*1936.27</f>
        <v>0</v>
      </c>
      <c r="J643" s="267">
        <f t="shared" ref="J643" si="3739">J642*1936.27</f>
        <v>0</v>
      </c>
      <c r="K643" s="267">
        <f t="shared" ref="K643" si="3740">K642*1936.27</f>
        <v>0</v>
      </c>
      <c r="L643" s="266">
        <f t="shared" ref="L643" si="3741">L642*1936.27</f>
        <v>0</v>
      </c>
      <c r="M643" s="267">
        <f t="shared" ref="M643" si="3742">M642*1936.27</f>
        <v>0</v>
      </c>
      <c r="N643" s="182">
        <f t="shared" ref="N643" si="3743">N642*1936.27</f>
        <v>0</v>
      </c>
      <c r="O643" s="183">
        <f t="shared" ref="O643" si="3744">O642*1936.27</f>
        <v>0</v>
      </c>
      <c r="P643" s="184">
        <f t="shared" ref="P643" si="3745">P642*1936.27</f>
        <v>0</v>
      </c>
      <c r="Q643" s="184">
        <f t="shared" ref="Q643" si="3746">Q642*1936.27</f>
        <v>0</v>
      </c>
      <c r="R643" s="184">
        <f t="shared" ref="R643" si="3747">R642*1936.27</f>
        <v>0</v>
      </c>
      <c r="S643" s="184">
        <f t="shared" ref="S643" si="3748">S642*1936.27</f>
        <v>0</v>
      </c>
      <c r="T643" s="184">
        <f t="shared" ref="T643" si="3749">T642*1936.27</f>
        <v>0</v>
      </c>
      <c r="U643" s="184">
        <f t="shared" ref="U643" si="3750">U642*1936.27</f>
        <v>0</v>
      </c>
      <c r="V643" s="184">
        <f t="shared" ref="V643" si="3751">V642*1936.27</f>
        <v>0</v>
      </c>
    </row>
    <row r="644" spans="1:23" ht="12.75" customHeight="1" x14ac:dyDescent="0.2">
      <c r="A644" s="104">
        <f>IF(Foglio2!$J$7=1,TRUNC(Base!V644,0),TRUNC(Base!U644,0))</f>
        <v>0</v>
      </c>
      <c r="B644" s="245">
        <f t="shared" si="3329"/>
        <v>39543</v>
      </c>
      <c r="C644" s="389"/>
      <c r="D644" s="389"/>
      <c r="E644" s="259" t="s">
        <v>3</v>
      </c>
      <c r="F644" s="260">
        <v>9</v>
      </c>
      <c r="G644" s="248">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48">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48">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48">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48">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48">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49">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50">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51">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52">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52">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52">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52">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52">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52">
        <f t="shared" ref="U644" si="3752">(P644)/12*0.8</f>
        <v>0</v>
      </c>
      <c r="V644" s="252">
        <f t="shared" ref="V644" si="3753">(P644+R644)/12*0.8</f>
        <v>0</v>
      </c>
      <c r="W644" s="253" t="str">
        <f t="shared" ref="W644" si="3754">"Fascia Da "&amp;F644&amp;" a "&amp;F645&amp;" Decorrenza "&amp;DAY(C640)&amp;"/"&amp;MONTH(C640)&amp;"/"&amp;YEAR(C640)</f>
        <v>Fascia Da 9 a 14 Decorrenza 1/4/2008</v>
      </c>
    </row>
    <row r="645" spans="1:23" ht="9" customHeight="1" x14ac:dyDescent="0.2">
      <c r="B645" s="245">
        <f t="shared" si="3329"/>
        <v>39544</v>
      </c>
      <c r="C645" s="389"/>
      <c r="D645" s="389"/>
      <c r="E645" s="254" t="s">
        <v>4</v>
      </c>
      <c r="F645" s="255">
        <v>14</v>
      </c>
      <c r="G645" s="267">
        <f t="shared" ref="G645" si="3755">G644*1936.27</f>
        <v>0</v>
      </c>
      <c r="H645" s="267">
        <f t="shared" ref="H645" si="3756">H644*1936.27</f>
        <v>0</v>
      </c>
      <c r="I645" s="267">
        <f t="shared" ref="I645" si="3757">I644*1936.27</f>
        <v>0</v>
      </c>
      <c r="J645" s="267">
        <f t="shared" ref="J645" si="3758">J644*1936.27</f>
        <v>0</v>
      </c>
      <c r="K645" s="267">
        <f t="shared" ref="K645" si="3759">K644*1936.27</f>
        <v>0</v>
      </c>
      <c r="L645" s="266">
        <f t="shared" ref="L645" si="3760">L644*1936.27</f>
        <v>0</v>
      </c>
      <c r="M645" s="267">
        <f t="shared" ref="M645" si="3761">M644*1936.27</f>
        <v>0</v>
      </c>
      <c r="N645" s="182">
        <f t="shared" ref="N645" si="3762">N644*1936.27</f>
        <v>0</v>
      </c>
      <c r="O645" s="183">
        <f t="shared" ref="O645" si="3763">O644*1936.27</f>
        <v>0</v>
      </c>
      <c r="P645" s="184">
        <f t="shared" ref="P645" si="3764">P644*1936.27</f>
        <v>0</v>
      </c>
      <c r="Q645" s="184">
        <f t="shared" ref="Q645" si="3765">Q644*1936.27</f>
        <v>0</v>
      </c>
      <c r="R645" s="184">
        <f t="shared" ref="R645" si="3766">R644*1936.27</f>
        <v>0</v>
      </c>
      <c r="S645" s="184">
        <f t="shared" ref="S645" si="3767">S644*1936.27</f>
        <v>0</v>
      </c>
      <c r="T645" s="184">
        <f t="shared" ref="T645" si="3768">T644*1936.27</f>
        <v>0</v>
      </c>
      <c r="U645" s="184">
        <f t="shared" ref="U645" si="3769">U644*1936.27</f>
        <v>0</v>
      </c>
      <c r="V645" s="184">
        <f t="shared" ref="V645" si="3770">V644*1936.27</f>
        <v>0</v>
      </c>
    </row>
    <row r="646" spans="1:23" ht="12.75" customHeight="1" x14ac:dyDescent="0.2">
      <c r="A646" s="104">
        <f>IF(Foglio2!$J$7=1,TRUNC(Base!V646,0),TRUNC(Base!U646,0))</f>
        <v>0</v>
      </c>
      <c r="B646" s="245">
        <f t="shared" si="3329"/>
        <v>39545</v>
      </c>
      <c r="C646" s="389"/>
      <c r="D646" s="389"/>
      <c r="E646" s="259" t="s">
        <v>3</v>
      </c>
      <c r="F646" s="260">
        <v>15</v>
      </c>
      <c r="G646" s="248">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48">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48">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48">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48">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48">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49">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50">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51">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52">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52">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52">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52">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52">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52">
        <f t="shared" ref="U646" si="3771">(P646)/12*0.8</f>
        <v>0</v>
      </c>
      <c r="V646" s="252">
        <f t="shared" ref="V646" si="3772">(P646+R646)/12*0.8</f>
        <v>0</v>
      </c>
      <c r="W646" s="253" t="str">
        <f t="shared" ref="W646" si="3773">"Fascia Da "&amp;F646&amp;" a "&amp;F647&amp;" Decorrenza "&amp;DAY(C640)&amp;"/"&amp;MONTH(C640)&amp;"/"&amp;YEAR(C640)</f>
        <v>Fascia Da 15 a 20 Decorrenza 1/4/2008</v>
      </c>
    </row>
    <row r="647" spans="1:23" ht="9" customHeight="1" x14ac:dyDescent="0.2">
      <c r="B647" s="245">
        <f t="shared" si="3329"/>
        <v>39546</v>
      </c>
      <c r="C647" s="389"/>
      <c r="D647" s="389"/>
      <c r="E647" s="254" t="s">
        <v>4</v>
      </c>
      <c r="F647" s="255">
        <v>20</v>
      </c>
      <c r="G647" s="267">
        <f t="shared" ref="G647" si="3774">G646*1936.27</f>
        <v>0</v>
      </c>
      <c r="H647" s="267">
        <f t="shared" ref="H647" si="3775">H646*1936.27</f>
        <v>0</v>
      </c>
      <c r="I647" s="267">
        <f t="shared" ref="I647" si="3776">I646*1936.27</f>
        <v>0</v>
      </c>
      <c r="J647" s="267">
        <f t="shared" ref="J647" si="3777">J646*1936.27</f>
        <v>0</v>
      </c>
      <c r="K647" s="267">
        <f t="shared" ref="K647" si="3778">K646*1936.27</f>
        <v>0</v>
      </c>
      <c r="L647" s="266">
        <f t="shared" ref="L647" si="3779">L646*1936.27</f>
        <v>0</v>
      </c>
      <c r="M647" s="267">
        <f t="shared" ref="M647" si="3780">M646*1936.27</f>
        <v>0</v>
      </c>
      <c r="N647" s="182">
        <f t="shared" ref="N647" si="3781">N646*1936.27</f>
        <v>0</v>
      </c>
      <c r="O647" s="183">
        <f t="shared" ref="O647" si="3782">O646*1936.27</f>
        <v>0</v>
      </c>
      <c r="P647" s="184">
        <f t="shared" ref="P647" si="3783">P646*1936.27</f>
        <v>0</v>
      </c>
      <c r="Q647" s="184">
        <f t="shared" ref="Q647" si="3784">Q646*1936.27</f>
        <v>0</v>
      </c>
      <c r="R647" s="184">
        <f t="shared" ref="R647" si="3785">R646*1936.27</f>
        <v>0</v>
      </c>
      <c r="S647" s="184">
        <f t="shared" ref="S647" si="3786">S646*1936.27</f>
        <v>0</v>
      </c>
      <c r="T647" s="184">
        <f t="shared" ref="T647" si="3787">T646*1936.27</f>
        <v>0</v>
      </c>
      <c r="U647" s="184">
        <f t="shared" ref="U647" si="3788">U646*1936.27</f>
        <v>0</v>
      </c>
      <c r="V647" s="184">
        <f t="shared" ref="V647" si="3789">V646*1936.27</f>
        <v>0</v>
      </c>
    </row>
    <row r="648" spans="1:23" ht="12.75" customHeight="1" x14ac:dyDescent="0.2">
      <c r="A648" s="104">
        <f>IF(Foglio2!$J$7=1,TRUNC(Base!V648,0),TRUNC(Base!U648,0))</f>
        <v>0</v>
      </c>
      <c r="B648" s="245">
        <f t="shared" si="3329"/>
        <v>39547</v>
      </c>
      <c r="C648" s="389"/>
      <c r="D648" s="389"/>
      <c r="E648" s="259" t="s">
        <v>3</v>
      </c>
      <c r="F648" s="260">
        <v>21</v>
      </c>
      <c r="G648" s="248">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48">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48">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48">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48">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48">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49">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50">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51">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52">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52">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52">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52">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52">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52">
        <f t="shared" ref="U648" si="3790">(P648)/12*0.8</f>
        <v>0</v>
      </c>
      <c r="V648" s="252">
        <f t="shared" ref="V648" si="3791">(P648+R648)/12*0.8</f>
        <v>0</v>
      </c>
      <c r="W648" s="253" t="str">
        <f t="shared" ref="W648" si="3792">"Fascia Da "&amp;F648&amp;" a "&amp;F649&amp;" Decorrenza "&amp;DAY(C640)&amp;"/"&amp;MONTH(C640)&amp;"/"&amp;YEAR(C640)</f>
        <v>Fascia Da 21 a 27 Decorrenza 1/4/2008</v>
      </c>
    </row>
    <row r="649" spans="1:23" ht="9" customHeight="1" x14ac:dyDescent="0.2">
      <c r="B649" s="245">
        <f t="shared" si="3329"/>
        <v>39548</v>
      </c>
      <c r="C649" s="389"/>
      <c r="D649" s="389"/>
      <c r="E649" s="254" t="s">
        <v>4</v>
      </c>
      <c r="F649" s="255">
        <v>27</v>
      </c>
      <c r="G649" s="267">
        <f t="shared" ref="G649" si="3793">G648*1936.27</f>
        <v>0</v>
      </c>
      <c r="H649" s="267">
        <f t="shared" ref="H649" si="3794">H648*1936.27</f>
        <v>0</v>
      </c>
      <c r="I649" s="267">
        <f t="shared" ref="I649" si="3795">I648*1936.27</f>
        <v>0</v>
      </c>
      <c r="J649" s="267">
        <f t="shared" ref="J649" si="3796">J648*1936.27</f>
        <v>0</v>
      </c>
      <c r="K649" s="267">
        <f t="shared" ref="K649" si="3797">K648*1936.27</f>
        <v>0</v>
      </c>
      <c r="L649" s="266">
        <f t="shared" ref="L649" si="3798">L648*1936.27</f>
        <v>0</v>
      </c>
      <c r="M649" s="267">
        <f t="shared" ref="M649" si="3799">M648*1936.27</f>
        <v>0</v>
      </c>
      <c r="N649" s="182">
        <f t="shared" ref="N649" si="3800">N648*1936.27</f>
        <v>0</v>
      </c>
      <c r="O649" s="183">
        <f t="shared" ref="O649" si="3801">O648*1936.27</f>
        <v>0</v>
      </c>
      <c r="P649" s="184">
        <f t="shared" ref="P649" si="3802">P648*1936.27</f>
        <v>0</v>
      </c>
      <c r="Q649" s="184">
        <f t="shared" ref="Q649" si="3803">Q648*1936.27</f>
        <v>0</v>
      </c>
      <c r="R649" s="184">
        <f t="shared" ref="R649" si="3804">R648*1936.27</f>
        <v>0</v>
      </c>
      <c r="S649" s="184">
        <f t="shared" ref="S649" si="3805">S648*1936.27</f>
        <v>0</v>
      </c>
      <c r="T649" s="184">
        <f t="shared" ref="T649" si="3806">T648*1936.27</f>
        <v>0</v>
      </c>
      <c r="U649" s="184">
        <f t="shared" ref="U649" si="3807">U648*1936.27</f>
        <v>0</v>
      </c>
      <c r="V649" s="184">
        <f t="shared" ref="V649" si="3808">V648*1936.27</f>
        <v>0</v>
      </c>
    </row>
    <row r="650" spans="1:23" ht="12.75" customHeight="1" x14ac:dyDescent="0.2">
      <c r="A650" s="104">
        <f>IF(Foglio2!$J$7=1,TRUNC(Base!V650,0),TRUNC(Base!U650,0))</f>
        <v>0</v>
      </c>
      <c r="B650" s="245">
        <f t="shared" si="3329"/>
        <v>39549</v>
      </c>
      <c r="C650" s="389"/>
      <c r="D650" s="389"/>
      <c r="E650" s="259" t="s">
        <v>3</v>
      </c>
      <c r="F650" s="260">
        <v>28</v>
      </c>
      <c r="G650" s="248">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48">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48">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48">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48">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48">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49">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50">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51">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52">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52">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52">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52">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52">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52">
        <f t="shared" ref="U650" si="3809">(P650)/12*0.8</f>
        <v>0</v>
      </c>
      <c r="V650" s="252">
        <f t="shared" ref="V650" si="3810">(P650+R650)/12*0.8</f>
        <v>0</v>
      </c>
      <c r="W650" s="253" t="str">
        <f t="shared" ref="W650" si="3811">"Fascia Da "&amp;F650&amp;" a "&amp;F651&amp;" Decorrenza "&amp;DAY(C640)&amp;"/"&amp;MONTH(C640)&amp;"/"&amp;YEAR(C640)</f>
        <v>Fascia Da 28 a 34 Decorrenza 1/4/2008</v>
      </c>
    </row>
    <row r="651" spans="1:23" ht="9" customHeight="1" x14ac:dyDescent="0.2">
      <c r="B651" s="245">
        <f t="shared" si="3329"/>
        <v>39550</v>
      </c>
      <c r="C651" s="389"/>
      <c r="D651" s="389"/>
      <c r="E651" s="254" t="s">
        <v>4</v>
      </c>
      <c r="F651" s="255">
        <v>34</v>
      </c>
      <c r="G651" s="267">
        <f t="shared" ref="G651" si="3812">G650*1936.27</f>
        <v>0</v>
      </c>
      <c r="H651" s="267">
        <f t="shared" ref="H651" si="3813">H650*1936.27</f>
        <v>0</v>
      </c>
      <c r="I651" s="267">
        <f t="shared" ref="I651" si="3814">I650*1936.27</f>
        <v>0</v>
      </c>
      <c r="J651" s="267">
        <f t="shared" ref="J651" si="3815">J650*1936.27</f>
        <v>0</v>
      </c>
      <c r="K651" s="267">
        <f t="shared" ref="K651" si="3816">K650*1936.27</f>
        <v>0</v>
      </c>
      <c r="L651" s="266">
        <f t="shared" ref="L651" si="3817">L650*1936.27</f>
        <v>0</v>
      </c>
      <c r="M651" s="267">
        <f t="shared" ref="M651" si="3818">M650*1936.27</f>
        <v>0</v>
      </c>
      <c r="N651" s="182">
        <f t="shared" ref="N651" si="3819">N650*1936.27</f>
        <v>0</v>
      </c>
      <c r="O651" s="183">
        <f t="shared" ref="O651" si="3820">O650*1936.27</f>
        <v>0</v>
      </c>
      <c r="P651" s="184">
        <f t="shared" ref="P651" si="3821">P650*1936.27</f>
        <v>0</v>
      </c>
      <c r="Q651" s="184">
        <f t="shared" ref="Q651" si="3822">Q650*1936.27</f>
        <v>0</v>
      </c>
      <c r="R651" s="184">
        <f t="shared" ref="R651" si="3823">R650*1936.27</f>
        <v>0</v>
      </c>
      <c r="S651" s="184">
        <f t="shared" ref="S651" si="3824">S650*1936.27</f>
        <v>0</v>
      </c>
      <c r="T651" s="184">
        <f t="shared" ref="T651" si="3825">T650*1936.27</f>
        <v>0</v>
      </c>
      <c r="U651" s="184">
        <f t="shared" ref="U651" si="3826">U650*1936.27</f>
        <v>0</v>
      </c>
      <c r="V651" s="184">
        <f t="shared" ref="V651" si="3827">V650*1936.27</f>
        <v>0</v>
      </c>
    </row>
    <row r="652" spans="1:23" ht="12.75" customHeight="1" x14ac:dyDescent="0.2">
      <c r="A652" s="104">
        <f>IF(Foglio2!$J$7=1,TRUNC(Base!V652,0),TRUNC(Base!U652,0))</f>
        <v>0</v>
      </c>
      <c r="B652" s="245">
        <f t="shared" si="3329"/>
        <v>39551</v>
      </c>
      <c r="C652" s="389"/>
      <c r="D652" s="389"/>
      <c r="E652" s="259" t="s">
        <v>3</v>
      </c>
      <c r="F652" s="260">
        <v>35</v>
      </c>
      <c r="G652" s="248">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48">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48">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48">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48">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48">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49">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50">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51">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52">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52">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52">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52">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52">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52">
        <f t="shared" ref="U652" si="3828">(P652)/12*0.8</f>
        <v>0</v>
      </c>
      <c r="V652" s="252">
        <f t="shared" ref="V652" si="3829">(P652+R652)/12*0.8</f>
        <v>0</v>
      </c>
      <c r="W652" s="253" t="str">
        <f t="shared" ref="W652" si="3830">"Fascia Da "&amp;F652&amp;" a "&amp;F653&amp;" Decorrenza "&amp;DAY(C640)&amp;"/"&amp;MONTH(C640)&amp;"/"&amp;YEAR(C640)</f>
        <v>Fascia Da 35 a  Decorrenza 1/4/2008</v>
      </c>
    </row>
    <row r="653" spans="1:23" ht="9" customHeight="1" x14ac:dyDescent="0.2">
      <c r="B653" s="245">
        <f t="shared" si="3329"/>
        <v>39552</v>
      </c>
      <c r="C653" s="454"/>
      <c r="D653" s="454"/>
      <c r="E653" s="264" t="s">
        <v>4</v>
      </c>
      <c r="F653" s="265"/>
      <c r="G653" s="267">
        <f t="shared" ref="G653" si="3831">G652*1936.27</f>
        <v>0</v>
      </c>
      <c r="H653" s="267">
        <f t="shared" ref="H653" si="3832">H652*1936.27</f>
        <v>0</v>
      </c>
      <c r="I653" s="267">
        <f t="shared" ref="I653" si="3833">I652*1936.27</f>
        <v>0</v>
      </c>
      <c r="J653" s="267">
        <f t="shared" ref="J653" si="3834">J652*1936.27</f>
        <v>0</v>
      </c>
      <c r="K653" s="267">
        <f t="shared" ref="K653" si="3835">K652*1936.27</f>
        <v>0</v>
      </c>
      <c r="L653" s="266">
        <f t="shared" ref="L653" si="3836">L652*1936.27</f>
        <v>0</v>
      </c>
      <c r="M653" s="267">
        <f t="shared" ref="M653" si="3837">M652*1936.27</f>
        <v>0</v>
      </c>
      <c r="N653" s="182">
        <f t="shared" ref="N653" si="3838">N652*1936.27</f>
        <v>0</v>
      </c>
      <c r="O653" s="183">
        <f t="shared" ref="O653" si="3839">O652*1936.27</f>
        <v>0</v>
      </c>
      <c r="P653" s="184">
        <f t="shared" ref="P653" si="3840">P652*1936.27</f>
        <v>0</v>
      </c>
      <c r="Q653" s="184">
        <f t="shared" ref="Q653" si="3841">Q652*1936.27</f>
        <v>0</v>
      </c>
      <c r="R653" s="184">
        <f t="shared" ref="R653" si="3842">R652*1936.27</f>
        <v>0</v>
      </c>
      <c r="S653" s="184">
        <f t="shared" ref="S653" si="3843">S652*1936.27</f>
        <v>0</v>
      </c>
      <c r="T653" s="184">
        <f t="shared" ref="T653" si="3844">T652*1936.27</f>
        <v>0</v>
      </c>
      <c r="U653" s="184">
        <f t="shared" ref="U653" si="3845">U652*1936.27</f>
        <v>0</v>
      </c>
      <c r="V653" s="184">
        <f t="shared" ref="V653" si="3846">V652*1936.27</f>
        <v>0</v>
      </c>
    </row>
    <row r="654" spans="1:23" ht="12.75" customHeight="1" x14ac:dyDescent="0.2">
      <c r="A654" s="104">
        <f>IF(Foglio2!$J$7=1,TRUNC(Base!V654,0),TRUNC(Base!U654,0))</f>
        <v>0</v>
      </c>
      <c r="B654" s="245">
        <f t="shared" ref="B654" si="3847">C656</f>
        <v>39630</v>
      </c>
      <c r="C654" s="452">
        <f t="shared" ref="C654" si="3848">D642+1</f>
        <v>39630</v>
      </c>
      <c r="D654" s="452">
        <v>39813</v>
      </c>
      <c r="E654" s="246" t="s">
        <v>3</v>
      </c>
      <c r="F654" s="247">
        <v>0</v>
      </c>
      <c r="G654" s="248">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48">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48">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48">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48">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48">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49">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50">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51">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52">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52">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52">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52">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52">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52">
        <f t="shared" ref="U654" si="3849">(P654)/12*0.8</f>
        <v>0</v>
      </c>
      <c r="V654" s="252">
        <f t="shared" ref="V654" si="3850">(P654+R654)/12*0.8</f>
        <v>0</v>
      </c>
      <c r="W654" s="253" t="str">
        <f t="shared" ref="W654" si="3851">"Fascia Da "&amp;F654&amp;" a "&amp;F655&amp;" Decorrenza "&amp;DAY(C654)&amp;"/"&amp;MONTH(C654)&amp;"/"&amp;YEAR(C654)</f>
        <v>Fascia Da 0 a 2 Decorrenza 1/7/2008</v>
      </c>
    </row>
    <row r="655" spans="1:23" ht="9" customHeight="1" x14ac:dyDescent="0.2">
      <c r="B655" s="245">
        <f t="shared" ref="B655" si="3852">B654+1</f>
        <v>39631</v>
      </c>
      <c r="C655" s="453"/>
      <c r="D655" s="453"/>
      <c r="E655" s="254" t="s">
        <v>4</v>
      </c>
      <c r="F655" s="255">
        <v>2</v>
      </c>
      <c r="G655" s="267">
        <f t="shared" ref="G655" si="3853">G654*1936.27</f>
        <v>0</v>
      </c>
      <c r="H655" s="267">
        <f t="shared" ref="H655" si="3854">H654*1936.27</f>
        <v>0</v>
      </c>
      <c r="I655" s="267">
        <f t="shared" ref="I655" si="3855">I654*1936.27</f>
        <v>0</v>
      </c>
      <c r="J655" s="267">
        <f t="shared" ref="J655" si="3856">J654*1936.27</f>
        <v>0</v>
      </c>
      <c r="K655" s="267">
        <f t="shared" ref="K655" si="3857">K654*1936.27</f>
        <v>0</v>
      </c>
      <c r="L655" s="266">
        <f t="shared" ref="L655" si="3858">L654*1936.27</f>
        <v>0</v>
      </c>
      <c r="M655" s="267">
        <f t="shared" ref="M655" si="3859">M654*1936.27</f>
        <v>0</v>
      </c>
      <c r="N655" s="182">
        <f t="shared" ref="N655" si="3860">N654*1936.27</f>
        <v>0</v>
      </c>
      <c r="O655" s="183">
        <f t="shared" ref="O655" si="3861">O654*1936.27</f>
        <v>0</v>
      </c>
      <c r="P655" s="184">
        <f t="shared" ref="P655" si="3862">P654*1936.27</f>
        <v>0</v>
      </c>
      <c r="Q655" s="184">
        <f t="shared" ref="Q655" si="3863">Q654*1936.27</f>
        <v>0</v>
      </c>
      <c r="R655" s="184">
        <f t="shared" ref="R655" si="3864">R654*1936.27</f>
        <v>0</v>
      </c>
      <c r="S655" s="184">
        <f t="shared" ref="S655" si="3865">S654*1936.27</f>
        <v>0</v>
      </c>
      <c r="T655" s="184">
        <f t="shared" ref="T655" si="3866">T654*1936.27</f>
        <v>0</v>
      </c>
      <c r="U655" s="184">
        <f t="shared" ref="U655" si="3867">U654*1936.27</f>
        <v>0</v>
      </c>
      <c r="V655" s="184">
        <f t="shared" ref="V655" si="3868">V654*1936.27</f>
        <v>0</v>
      </c>
    </row>
    <row r="656" spans="1:23" ht="12.75" customHeight="1" x14ac:dyDescent="0.2">
      <c r="A656" s="104">
        <f>IF(Foglio2!$J$7=1,TRUNC(Base!V656,0),TRUNC(Base!U656,0))</f>
        <v>0</v>
      </c>
      <c r="B656" s="245">
        <f t="shared" si="3329"/>
        <v>39632</v>
      </c>
      <c r="C656" s="389">
        <f t="shared" ref="C656:D656" si="3869">C654</f>
        <v>39630</v>
      </c>
      <c r="D656" s="389">
        <f t="shared" si="3869"/>
        <v>39813</v>
      </c>
      <c r="E656" s="259" t="s">
        <v>3</v>
      </c>
      <c r="F656" s="260">
        <v>3</v>
      </c>
      <c r="G656" s="248">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48">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48">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48">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48">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48">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49">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50">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51">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52">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52">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52">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52">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52">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52">
        <f t="shared" ref="U656" si="3870">(P656)/12*0.8</f>
        <v>0</v>
      </c>
      <c r="V656" s="252">
        <f t="shared" ref="V656" si="3871">(P656+R656)/12*0.8</f>
        <v>0</v>
      </c>
      <c r="W656" s="253" t="str">
        <f t="shared" ref="W656" si="3872">"Fascia Da "&amp;F656&amp;" a "&amp;F657&amp;" Decorrenza "&amp;DAY(C654)&amp;"/"&amp;MONTH(C654)&amp;"/"&amp;YEAR(C654)</f>
        <v>Fascia Da 3 a 8 Decorrenza 1/7/2008</v>
      </c>
    </row>
    <row r="657" spans="1:23" ht="9" customHeight="1" x14ac:dyDescent="0.2">
      <c r="B657" s="245">
        <f t="shared" si="3329"/>
        <v>39633</v>
      </c>
      <c r="C657" s="389"/>
      <c r="D657" s="389"/>
      <c r="E657" s="254" t="s">
        <v>4</v>
      </c>
      <c r="F657" s="255">
        <v>8</v>
      </c>
      <c r="G657" s="267">
        <f t="shared" ref="G657" si="3873">G656*1936.27</f>
        <v>0</v>
      </c>
      <c r="H657" s="267">
        <f t="shared" ref="H657" si="3874">H656*1936.27</f>
        <v>0</v>
      </c>
      <c r="I657" s="267">
        <f t="shared" ref="I657" si="3875">I656*1936.27</f>
        <v>0</v>
      </c>
      <c r="J657" s="267">
        <f t="shared" ref="J657" si="3876">J656*1936.27</f>
        <v>0</v>
      </c>
      <c r="K657" s="267">
        <f t="shared" ref="K657" si="3877">K656*1936.27</f>
        <v>0</v>
      </c>
      <c r="L657" s="266">
        <f t="shared" ref="L657" si="3878">L656*1936.27</f>
        <v>0</v>
      </c>
      <c r="M657" s="267">
        <f t="shared" ref="M657" si="3879">M656*1936.27</f>
        <v>0</v>
      </c>
      <c r="N657" s="182">
        <f t="shared" ref="N657" si="3880">N656*1936.27</f>
        <v>0</v>
      </c>
      <c r="O657" s="183">
        <f t="shared" ref="O657" si="3881">O656*1936.27</f>
        <v>0</v>
      </c>
      <c r="P657" s="184">
        <f t="shared" ref="P657" si="3882">P656*1936.27</f>
        <v>0</v>
      </c>
      <c r="Q657" s="184">
        <f t="shared" ref="Q657" si="3883">Q656*1936.27</f>
        <v>0</v>
      </c>
      <c r="R657" s="184">
        <f t="shared" ref="R657" si="3884">R656*1936.27</f>
        <v>0</v>
      </c>
      <c r="S657" s="184">
        <f t="shared" ref="S657" si="3885">S656*1936.27</f>
        <v>0</v>
      </c>
      <c r="T657" s="184">
        <f t="shared" ref="T657" si="3886">T656*1936.27</f>
        <v>0</v>
      </c>
      <c r="U657" s="184">
        <f t="shared" ref="U657" si="3887">U656*1936.27</f>
        <v>0</v>
      </c>
      <c r="V657" s="184">
        <f t="shared" ref="V657" si="3888">V656*1936.27</f>
        <v>0</v>
      </c>
    </row>
    <row r="658" spans="1:23" ht="12.75" customHeight="1" x14ac:dyDescent="0.2">
      <c r="A658" s="104">
        <f>IF(Foglio2!$J$7=1,TRUNC(Base!V658,0),TRUNC(Base!U658,0))</f>
        <v>0</v>
      </c>
      <c r="B658" s="245">
        <f t="shared" si="3329"/>
        <v>39634</v>
      </c>
      <c r="C658" s="389"/>
      <c r="D658" s="389"/>
      <c r="E658" s="259" t="s">
        <v>3</v>
      </c>
      <c r="F658" s="260">
        <v>9</v>
      </c>
      <c r="G658" s="248">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48">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48">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48">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48">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48">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49">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50">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51">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52">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52">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52">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52">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52">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52">
        <f t="shared" ref="U658" si="3889">(P658)/12*0.8</f>
        <v>0</v>
      </c>
      <c r="V658" s="252">
        <f t="shared" ref="V658" si="3890">(P658+R658)/12*0.8</f>
        <v>0</v>
      </c>
      <c r="W658" s="253" t="str">
        <f t="shared" ref="W658" si="3891">"Fascia Da "&amp;F658&amp;" a "&amp;F659&amp;" Decorrenza "&amp;DAY(C654)&amp;"/"&amp;MONTH(C654)&amp;"/"&amp;YEAR(C654)</f>
        <v>Fascia Da 9 a 14 Decorrenza 1/7/2008</v>
      </c>
    </row>
    <row r="659" spans="1:23" ht="9" customHeight="1" x14ac:dyDescent="0.2">
      <c r="B659" s="245">
        <f t="shared" si="3329"/>
        <v>39635</v>
      </c>
      <c r="C659" s="389"/>
      <c r="D659" s="389"/>
      <c r="E659" s="254" t="s">
        <v>4</v>
      </c>
      <c r="F659" s="255">
        <v>14</v>
      </c>
      <c r="G659" s="267">
        <f t="shared" ref="G659" si="3892">G658*1936.27</f>
        <v>0</v>
      </c>
      <c r="H659" s="267">
        <f t="shared" ref="H659" si="3893">H658*1936.27</f>
        <v>0</v>
      </c>
      <c r="I659" s="267">
        <f t="shared" ref="I659" si="3894">I658*1936.27</f>
        <v>0</v>
      </c>
      <c r="J659" s="267">
        <f t="shared" ref="J659" si="3895">J658*1936.27</f>
        <v>0</v>
      </c>
      <c r="K659" s="267">
        <f t="shared" ref="K659" si="3896">K658*1936.27</f>
        <v>0</v>
      </c>
      <c r="L659" s="266">
        <f t="shared" ref="L659" si="3897">L658*1936.27</f>
        <v>0</v>
      </c>
      <c r="M659" s="267">
        <f t="shared" ref="M659" si="3898">M658*1936.27</f>
        <v>0</v>
      </c>
      <c r="N659" s="182">
        <f t="shared" ref="N659" si="3899">N658*1936.27</f>
        <v>0</v>
      </c>
      <c r="O659" s="183">
        <f t="shared" ref="O659" si="3900">O658*1936.27</f>
        <v>0</v>
      </c>
      <c r="P659" s="184">
        <f t="shared" ref="P659" si="3901">P658*1936.27</f>
        <v>0</v>
      </c>
      <c r="Q659" s="184">
        <f t="shared" ref="Q659" si="3902">Q658*1936.27</f>
        <v>0</v>
      </c>
      <c r="R659" s="184">
        <f t="shared" ref="R659" si="3903">R658*1936.27</f>
        <v>0</v>
      </c>
      <c r="S659" s="184">
        <f t="shared" ref="S659" si="3904">S658*1936.27</f>
        <v>0</v>
      </c>
      <c r="T659" s="184">
        <f t="shared" ref="T659" si="3905">T658*1936.27</f>
        <v>0</v>
      </c>
      <c r="U659" s="184">
        <f t="shared" ref="U659" si="3906">U658*1936.27</f>
        <v>0</v>
      </c>
      <c r="V659" s="184">
        <f t="shared" ref="V659" si="3907">V658*1936.27</f>
        <v>0</v>
      </c>
    </row>
    <row r="660" spans="1:23" ht="12.75" customHeight="1" x14ac:dyDescent="0.2">
      <c r="A660" s="104">
        <f>IF(Foglio2!$J$7=1,TRUNC(Base!V660,0),TRUNC(Base!U660,0))</f>
        <v>0</v>
      </c>
      <c r="B660" s="245">
        <f t="shared" si="3329"/>
        <v>39636</v>
      </c>
      <c r="C660" s="389"/>
      <c r="D660" s="389"/>
      <c r="E660" s="259" t="s">
        <v>3</v>
      </c>
      <c r="F660" s="260">
        <v>15</v>
      </c>
      <c r="G660" s="248">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48">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48">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48">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48">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48">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49">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50">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51">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52">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52">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52">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52">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52">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52">
        <f t="shared" ref="U660" si="3908">(P660)/12*0.8</f>
        <v>0</v>
      </c>
      <c r="V660" s="252">
        <f t="shared" ref="V660" si="3909">(P660+R660)/12*0.8</f>
        <v>0</v>
      </c>
      <c r="W660" s="253" t="str">
        <f t="shared" ref="W660" si="3910">"Fascia Da "&amp;F660&amp;" a "&amp;F661&amp;" Decorrenza "&amp;DAY(C654)&amp;"/"&amp;MONTH(C654)&amp;"/"&amp;YEAR(C654)</f>
        <v>Fascia Da 15 a 20 Decorrenza 1/7/2008</v>
      </c>
    </row>
    <row r="661" spans="1:23" ht="9" customHeight="1" x14ac:dyDescent="0.2">
      <c r="B661" s="245">
        <f t="shared" si="3329"/>
        <v>39637</v>
      </c>
      <c r="C661" s="389"/>
      <c r="D661" s="389"/>
      <c r="E661" s="254" t="s">
        <v>4</v>
      </c>
      <c r="F661" s="255">
        <v>20</v>
      </c>
      <c r="G661" s="267">
        <f t="shared" ref="G661" si="3911">G660*1936.27</f>
        <v>0</v>
      </c>
      <c r="H661" s="267">
        <f t="shared" ref="H661" si="3912">H660*1936.27</f>
        <v>0</v>
      </c>
      <c r="I661" s="267">
        <f t="shared" ref="I661" si="3913">I660*1936.27</f>
        <v>0</v>
      </c>
      <c r="J661" s="267">
        <f t="shared" ref="J661" si="3914">J660*1936.27</f>
        <v>0</v>
      </c>
      <c r="K661" s="267">
        <f t="shared" ref="K661" si="3915">K660*1936.27</f>
        <v>0</v>
      </c>
      <c r="L661" s="266">
        <f t="shared" ref="L661" si="3916">L660*1936.27</f>
        <v>0</v>
      </c>
      <c r="M661" s="267">
        <f t="shared" ref="M661" si="3917">M660*1936.27</f>
        <v>0</v>
      </c>
      <c r="N661" s="182">
        <f t="shared" ref="N661" si="3918">N660*1936.27</f>
        <v>0</v>
      </c>
      <c r="O661" s="183">
        <f t="shared" ref="O661" si="3919">O660*1936.27</f>
        <v>0</v>
      </c>
      <c r="P661" s="184">
        <f t="shared" ref="P661" si="3920">P660*1936.27</f>
        <v>0</v>
      </c>
      <c r="Q661" s="184">
        <f t="shared" ref="Q661" si="3921">Q660*1936.27</f>
        <v>0</v>
      </c>
      <c r="R661" s="184">
        <f t="shared" ref="R661" si="3922">R660*1936.27</f>
        <v>0</v>
      </c>
      <c r="S661" s="184">
        <f t="shared" ref="S661" si="3923">S660*1936.27</f>
        <v>0</v>
      </c>
      <c r="T661" s="184">
        <f t="shared" ref="T661" si="3924">T660*1936.27</f>
        <v>0</v>
      </c>
      <c r="U661" s="184">
        <f t="shared" ref="U661" si="3925">U660*1936.27</f>
        <v>0</v>
      </c>
      <c r="V661" s="184">
        <f t="shared" ref="V661" si="3926">V660*1936.27</f>
        <v>0</v>
      </c>
    </row>
    <row r="662" spans="1:23" ht="12.75" customHeight="1" x14ac:dyDescent="0.2">
      <c r="A662" s="104">
        <f>IF(Foglio2!$J$7=1,TRUNC(Base!V662,0),TRUNC(Base!U662,0))</f>
        <v>0</v>
      </c>
      <c r="B662" s="245">
        <f t="shared" si="3329"/>
        <v>39638</v>
      </c>
      <c r="C662" s="389"/>
      <c r="D662" s="389"/>
      <c r="E662" s="259" t="s">
        <v>3</v>
      </c>
      <c r="F662" s="260">
        <v>21</v>
      </c>
      <c r="G662" s="248">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48">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48">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48">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48">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48">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49">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50">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51">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52">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52">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52">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52">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52">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52">
        <f t="shared" ref="U662" si="3927">(P662)/12*0.8</f>
        <v>0</v>
      </c>
      <c r="V662" s="252">
        <f t="shared" ref="V662" si="3928">(P662+R662)/12*0.8</f>
        <v>0</v>
      </c>
      <c r="W662" s="253" t="str">
        <f t="shared" ref="W662" si="3929">"Fascia Da "&amp;F662&amp;" a "&amp;F663&amp;" Decorrenza "&amp;DAY(C654)&amp;"/"&amp;MONTH(C654)&amp;"/"&amp;YEAR(C654)</f>
        <v>Fascia Da 21 a 27 Decorrenza 1/7/2008</v>
      </c>
    </row>
    <row r="663" spans="1:23" ht="9" customHeight="1" x14ac:dyDescent="0.2">
      <c r="B663" s="245">
        <f t="shared" si="3329"/>
        <v>39639</v>
      </c>
      <c r="C663" s="389"/>
      <c r="D663" s="389"/>
      <c r="E663" s="254" t="s">
        <v>4</v>
      </c>
      <c r="F663" s="255">
        <v>27</v>
      </c>
      <c r="G663" s="267">
        <f t="shared" ref="G663" si="3930">G662*1936.27</f>
        <v>0</v>
      </c>
      <c r="H663" s="267">
        <f t="shared" ref="H663" si="3931">H662*1936.27</f>
        <v>0</v>
      </c>
      <c r="I663" s="267">
        <f t="shared" ref="I663" si="3932">I662*1936.27</f>
        <v>0</v>
      </c>
      <c r="J663" s="267">
        <f t="shared" ref="J663" si="3933">J662*1936.27</f>
        <v>0</v>
      </c>
      <c r="K663" s="267">
        <f t="shared" ref="K663" si="3934">K662*1936.27</f>
        <v>0</v>
      </c>
      <c r="L663" s="266">
        <f t="shared" ref="L663" si="3935">L662*1936.27</f>
        <v>0</v>
      </c>
      <c r="M663" s="267">
        <f t="shared" ref="M663" si="3936">M662*1936.27</f>
        <v>0</v>
      </c>
      <c r="N663" s="182">
        <f t="shared" ref="N663" si="3937">N662*1936.27</f>
        <v>0</v>
      </c>
      <c r="O663" s="183">
        <f t="shared" ref="O663" si="3938">O662*1936.27</f>
        <v>0</v>
      </c>
      <c r="P663" s="184">
        <f t="shared" ref="P663" si="3939">P662*1936.27</f>
        <v>0</v>
      </c>
      <c r="Q663" s="184">
        <f t="shared" ref="Q663" si="3940">Q662*1936.27</f>
        <v>0</v>
      </c>
      <c r="R663" s="184">
        <f t="shared" ref="R663" si="3941">R662*1936.27</f>
        <v>0</v>
      </c>
      <c r="S663" s="184">
        <f t="shared" ref="S663" si="3942">S662*1936.27</f>
        <v>0</v>
      </c>
      <c r="T663" s="184">
        <f t="shared" ref="T663" si="3943">T662*1936.27</f>
        <v>0</v>
      </c>
      <c r="U663" s="184">
        <f t="shared" ref="U663" si="3944">U662*1936.27</f>
        <v>0</v>
      </c>
      <c r="V663" s="184">
        <f t="shared" ref="V663" si="3945">V662*1936.27</f>
        <v>0</v>
      </c>
    </row>
    <row r="664" spans="1:23" ht="12.75" customHeight="1" x14ac:dyDescent="0.2">
      <c r="A664" s="104">
        <f>IF(Foglio2!$J$7=1,TRUNC(Base!V664,0),TRUNC(Base!U664,0))</f>
        <v>0</v>
      </c>
      <c r="B664" s="245">
        <f t="shared" si="3329"/>
        <v>39640</v>
      </c>
      <c r="C664" s="389"/>
      <c r="D664" s="389"/>
      <c r="E664" s="259" t="s">
        <v>3</v>
      </c>
      <c r="F664" s="260">
        <v>28</v>
      </c>
      <c r="G664" s="248">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48">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48">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48">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48">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48">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49">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50">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51">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52">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52">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52">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52">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52">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52">
        <f t="shared" ref="U664" si="3946">(P664)/12*0.8</f>
        <v>0</v>
      </c>
      <c r="V664" s="252">
        <f t="shared" ref="V664" si="3947">(P664+R664)/12*0.8</f>
        <v>0</v>
      </c>
      <c r="W664" s="253" t="str">
        <f t="shared" ref="W664" si="3948">"Fascia Da "&amp;F664&amp;" a "&amp;F665&amp;" Decorrenza "&amp;DAY(C654)&amp;"/"&amp;MONTH(C654)&amp;"/"&amp;YEAR(C654)</f>
        <v>Fascia Da 28 a 34 Decorrenza 1/7/2008</v>
      </c>
    </row>
    <row r="665" spans="1:23" ht="9" customHeight="1" x14ac:dyDescent="0.2">
      <c r="B665" s="245">
        <f t="shared" si="3329"/>
        <v>39641</v>
      </c>
      <c r="C665" s="389"/>
      <c r="D665" s="389"/>
      <c r="E665" s="254" t="s">
        <v>4</v>
      </c>
      <c r="F665" s="255">
        <v>34</v>
      </c>
      <c r="G665" s="267">
        <f t="shared" ref="G665" si="3949">G664*1936.27</f>
        <v>0</v>
      </c>
      <c r="H665" s="267">
        <f t="shared" ref="H665" si="3950">H664*1936.27</f>
        <v>0</v>
      </c>
      <c r="I665" s="267">
        <f t="shared" ref="I665" si="3951">I664*1936.27</f>
        <v>0</v>
      </c>
      <c r="J665" s="267">
        <f t="shared" ref="J665" si="3952">J664*1936.27</f>
        <v>0</v>
      </c>
      <c r="K665" s="267">
        <f t="shared" ref="K665" si="3953">K664*1936.27</f>
        <v>0</v>
      </c>
      <c r="L665" s="266">
        <f t="shared" ref="L665" si="3954">L664*1936.27</f>
        <v>0</v>
      </c>
      <c r="M665" s="267">
        <f t="shared" ref="M665" si="3955">M664*1936.27</f>
        <v>0</v>
      </c>
      <c r="N665" s="182">
        <f t="shared" ref="N665" si="3956">N664*1936.27</f>
        <v>0</v>
      </c>
      <c r="O665" s="183">
        <f t="shared" ref="O665" si="3957">O664*1936.27</f>
        <v>0</v>
      </c>
      <c r="P665" s="184">
        <f t="shared" ref="P665" si="3958">P664*1936.27</f>
        <v>0</v>
      </c>
      <c r="Q665" s="184">
        <f t="shared" ref="Q665" si="3959">Q664*1936.27</f>
        <v>0</v>
      </c>
      <c r="R665" s="184">
        <f t="shared" ref="R665" si="3960">R664*1936.27</f>
        <v>0</v>
      </c>
      <c r="S665" s="184">
        <f t="shared" ref="S665" si="3961">S664*1936.27</f>
        <v>0</v>
      </c>
      <c r="T665" s="184">
        <f t="shared" ref="T665" si="3962">T664*1936.27</f>
        <v>0</v>
      </c>
      <c r="U665" s="184">
        <f t="shared" ref="U665" si="3963">U664*1936.27</f>
        <v>0</v>
      </c>
      <c r="V665" s="184">
        <f t="shared" ref="V665" si="3964">V664*1936.27</f>
        <v>0</v>
      </c>
    </row>
    <row r="666" spans="1:23" ht="12.75" customHeight="1" x14ac:dyDescent="0.2">
      <c r="A666" s="104">
        <f>IF(Foglio2!$J$7=1,TRUNC(Base!V666,0),TRUNC(Base!U666,0))</f>
        <v>0</v>
      </c>
      <c r="B666" s="245">
        <f t="shared" si="3329"/>
        <v>39642</v>
      </c>
      <c r="C666" s="389"/>
      <c r="D666" s="389"/>
      <c r="E666" s="259" t="s">
        <v>3</v>
      </c>
      <c r="F666" s="260">
        <v>35</v>
      </c>
      <c r="G666" s="248">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48">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48">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48">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48">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48">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49">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50">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51">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52">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52">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52">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52">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52">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52">
        <f t="shared" ref="U666" si="3965">(P666)/12*0.8</f>
        <v>0</v>
      </c>
      <c r="V666" s="252">
        <f t="shared" ref="V666" si="3966">(P666+R666)/12*0.8</f>
        <v>0</v>
      </c>
      <c r="W666" s="253" t="str">
        <f t="shared" ref="W666" si="3967">"Fascia Da "&amp;F666&amp;" a "&amp;F667&amp;" Decorrenza "&amp;DAY(C654)&amp;"/"&amp;MONTH(C654)&amp;"/"&amp;YEAR(C654)</f>
        <v>Fascia Da 35 a  Decorrenza 1/7/2008</v>
      </c>
    </row>
    <row r="667" spans="1:23" ht="9" customHeight="1" x14ac:dyDescent="0.2">
      <c r="B667" s="245">
        <f t="shared" si="3329"/>
        <v>39643</v>
      </c>
      <c r="C667" s="454"/>
      <c r="D667" s="454"/>
      <c r="E667" s="264" t="s">
        <v>4</v>
      </c>
      <c r="F667" s="265"/>
      <c r="G667" s="267">
        <f t="shared" ref="G667" si="3968">G666*1936.27</f>
        <v>0</v>
      </c>
      <c r="H667" s="267">
        <f t="shared" ref="H667" si="3969">H666*1936.27</f>
        <v>0</v>
      </c>
      <c r="I667" s="267">
        <f t="shared" ref="I667" si="3970">I666*1936.27</f>
        <v>0</v>
      </c>
      <c r="J667" s="267">
        <f t="shared" ref="J667" si="3971">J666*1936.27</f>
        <v>0</v>
      </c>
      <c r="K667" s="267">
        <f t="shared" ref="K667" si="3972">K666*1936.27</f>
        <v>0</v>
      </c>
      <c r="L667" s="266">
        <f t="shared" ref="L667" si="3973">L666*1936.27</f>
        <v>0</v>
      </c>
      <c r="M667" s="267">
        <f t="shared" ref="M667" si="3974">M666*1936.27</f>
        <v>0</v>
      </c>
      <c r="N667" s="182">
        <f t="shared" ref="N667" si="3975">N666*1936.27</f>
        <v>0</v>
      </c>
      <c r="O667" s="183">
        <f t="shared" ref="O667" si="3976">O666*1936.27</f>
        <v>0</v>
      </c>
      <c r="P667" s="184">
        <f t="shared" ref="P667" si="3977">P666*1936.27</f>
        <v>0</v>
      </c>
      <c r="Q667" s="184">
        <f t="shared" ref="Q667" si="3978">Q666*1936.27</f>
        <v>0</v>
      </c>
      <c r="R667" s="184">
        <f t="shared" ref="R667" si="3979">R666*1936.27</f>
        <v>0</v>
      </c>
      <c r="S667" s="184">
        <f t="shared" ref="S667" si="3980">S666*1936.27</f>
        <v>0</v>
      </c>
      <c r="T667" s="184">
        <f t="shared" ref="T667" si="3981">T666*1936.27</f>
        <v>0</v>
      </c>
      <c r="U667" s="184">
        <f t="shared" ref="U667" si="3982">U666*1936.27</f>
        <v>0</v>
      </c>
      <c r="V667" s="184">
        <f t="shared" ref="V667" si="3983">V666*1936.27</f>
        <v>0</v>
      </c>
    </row>
    <row r="668" spans="1:23" ht="12.75" customHeight="1" x14ac:dyDescent="0.2">
      <c r="A668" s="104">
        <f>IF(Foglio2!$J$7=1,TRUNC(Base!V668,0),TRUNC(Base!U668,0))</f>
        <v>0</v>
      </c>
      <c r="B668" s="245">
        <f t="shared" ref="B668" si="3984">C670</f>
        <v>39814</v>
      </c>
      <c r="C668" s="452">
        <f t="shared" ref="C668" si="3985">D656+1</f>
        <v>39814</v>
      </c>
      <c r="D668" s="452">
        <v>40268</v>
      </c>
      <c r="E668" s="246" t="s">
        <v>3</v>
      </c>
      <c r="F668" s="247">
        <v>0</v>
      </c>
      <c r="G668" s="248">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48">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48">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48">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48">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48">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49">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50">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51">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52">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52">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52">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52">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52">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52">
        <f t="shared" ref="U668" si="3986">(P668)/12*0.8</f>
        <v>0</v>
      </c>
      <c r="V668" s="252">
        <f t="shared" ref="V668" si="3987">(P668+R668)/12*0.8</f>
        <v>0</v>
      </c>
      <c r="W668" s="253" t="str">
        <f t="shared" ref="W668" si="3988">"Fascia Da "&amp;F668&amp;" a "&amp;F669&amp;" Decorrenza "&amp;DAY(C668)&amp;"/"&amp;MONTH(C668)&amp;"/"&amp;YEAR(C668)</f>
        <v>Fascia Da 0 a 2 Decorrenza 1/1/2009</v>
      </c>
    </row>
    <row r="669" spans="1:23" ht="9" customHeight="1" x14ac:dyDescent="0.2">
      <c r="B669" s="245">
        <f t="shared" ref="B669" si="3989">B668+1</f>
        <v>39815</v>
      </c>
      <c r="C669" s="453"/>
      <c r="D669" s="453"/>
      <c r="E669" s="254" t="s">
        <v>4</v>
      </c>
      <c r="F669" s="255">
        <v>2</v>
      </c>
      <c r="G669" s="267">
        <f t="shared" ref="G669" si="3990">G668*1936.27</f>
        <v>0</v>
      </c>
      <c r="H669" s="267">
        <f t="shared" ref="H669" si="3991">H668*1936.27</f>
        <v>0</v>
      </c>
      <c r="I669" s="267">
        <f t="shared" ref="I669" si="3992">I668*1936.27</f>
        <v>0</v>
      </c>
      <c r="J669" s="267">
        <f t="shared" ref="J669" si="3993">J668*1936.27</f>
        <v>0</v>
      </c>
      <c r="K669" s="267">
        <f t="shared" ref="K669" si="3994">K668*1936.27</f>
        <v>0</v>
      </c>
      <c r="L669" s="266">
        <f t="shared" ref="L669" si="3995">L668*1936.27</f>
        <v>0</v>
      </c>
      <c r="M669" s="267">
        <f t="shared" ref="M669" si="3996">M668*1936.27</f>
        <v>0</v>
      </c>
      <c r="N669" s="182">
        <f t="shared" ref="N669" si="3997">N668*1936.27</f>
        <v>0</v>
      </c>
      <c r="O669" s="183">
        <f t="shared" ref="O669" si="3998">O668*1936.27</f>
        <v>0</v>
      </c>
      <c r="P669" s="184">
        <f t="shared" ref="P669" si="3999">P668*1936.27</f>
        <v>0</v>
      </c>
      <c r="Q669" s="184">
        <f t="shared" ref="Q669" si="4000">Q668*1936.27</f>
        <v>0</v>
      </c>
      <c r="R669" s="184">
        <f t="shared" ref="R669" si="4001">R668*1936.27</f>
        <v>0</v>
      </c>
      <c r="S669" s="184">
        <f t="shared" ref="S669" si="4002">S668*1936.27</f>
        <v>0</v>
      </c>
      <c r="T669" s="184">
        <f t="shared" ref="T669" si="4003">T668*1936.27</f>
        <v>0</v>
      </c>
      <c r="U669" s="184">
        <f t="shared" ref="U669" si="4004">U668*1936.27</f>
        <v>0</v>
      </c>
      <c r="V669" s="184">
        <f t="shared" ref="V669" si="4005">V668*1936.27</f>
        <v>0</v>
      </c>
    </row>
    <row r="670" spans="1:23" ht="12.75" customHeight="1" x14ac:dyDescent="0.2">
      <c r="A670" s="104">
        <f>IF(Foglio2!$J$7=1,TRUNC(Base!V670,0),TRUNC(Base!U670,0))</f>
        <v>0</v>
      </c>
      <c r="B670" s="245">
        <f t="shared" si="3329"/>
        <v>39816</v>
      </c>
      <c r="C670" s="389">
        <f t="shared" ref="C670:D670" si="4006">C668</f>
        <v>39814</v>
      </c>
      <c r="D670" s="389">
        <f t="shared" si="4006"/>
        <v>40268</v>
      </c>
      <c r="E670" s="259" t="s">
        <v>3</v>
      </c>
      <c r="F670" s="260">
        <v>3</v>
      </c>
      <c r="G670" s="248">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48">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48">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48">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48">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48">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49">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50">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51">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52">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52">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52">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52">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52">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52">
        <f t="shared" ref="U670" si="4007">(P670)/12*0.8</f>
        <v>0</v>
      </c>
      <c r="V670" s="252">
        <f t="shared" ref="V670" si="4008">(P670+R670)/12*0.8</f>
        <v>0</v>
      </c>
      <c r="W670" s="253" t="str">
        <f t="shared" ref="W670" si="4009">"Fascia Da "&amp;F670&amp;" a "&amp;F671&amp;" Decorrenza "&amp;DAY(C668)&amp;"/"&amp;MONTH(C668)&amp;"/"&amp;YEAR(C668)</f>
        <v>Fascia Da 3 a 8 Decorrenza 1/1/2009</v>
      </c>
    </row>
    <row r="671" spans="1:23" ht="9" customHeight="1" x14ac:dyDescent="0.2">
      <c r="B671" s="245">
        <f t="shared" si="3329"/>
        <v>39817</v>
      </c>
      <c r="C671" s="389"/>
      <c r="D671" s="389"/>
      <c r="E671" s="254" t="s">
        <v>4</v>
      </c>
      <c r="F671" s="255">
        <v>8</v>
      </c>
      <c r="G671" s="267">
        <f t="shared" ref="G671" si="4010">G670*1936.27</f>
        <v>0</v>
      </c>
      <c r="H671" s="267">
        <f t="shared" ref="H671" si="4011">H670*1936.27</f>
        <v>0</v>
      </c>
      <c r="I671" s="267">
        <f t="shared" ref="I671" si="4012">I670*1936.27</f>
        <v>0</v>
      </c>
      <c r="J671" s="267">
        <f t="shared" ref="J671" si="4013">J670*1936.27</f>
        <v>0</v>
      </c>
      <c r="K671" s="267">
        <f t="shared" ref="K671" si="4014">K670*1936.27</f>
        <v>0</v>
      </c>
      <c r="L671" s="266">
        <f t="shared" ref="L671" si="4015">L670*1936.27</f>
        <v>0</v>
      </c>
      <c r="M671" s="267">
        <f t="shared" ref="M671" si="4016">M670*1936.27</f>
        <v>0</v>
      </c>
      <c r="N671" s="182">
        <f t="shared" ref="N671" si="4017">N670*1936.27</f>
        <v>0</v>
      </c>
      <c r="O671" s="183">
        <f t="shared" ref="O671" si="4018">O670*1936.27</f>
        <v>0</v>
      </c>
      <c r="P671" s="184">
        <f t="shared" ref="P671" si="4019">P670*1936.27</f>
        <v>0</v>
      </c>
      <c r="Q671" s="184">
        <f t="shared" ref="Q671" si="4020">Q670*1936.27</f>
        <v>0</v>
      </c>
      <c r="R671" s="184">
        <f t="shared" ref="R671" si="4021">R670*1936.27</f>
        <v>0</v>
      </c>
      <c r="S671" s="184">
        <f t="shared" ref="S671" si="4022">S670*1936.27</f>
        <v>0</v>
      </c>
      <c r="T671" s="184">
        <f t="shared" ref="T671" si="4023">T670*1936.27</f>
        <v>0</v>
      </c>
      <c r="U671" s="184">
        <f t="shared" ref="U671" si="4024">U670*1936.27</f>
        <v>0</v>
      </c>
      <c r="V671" s="184">
        <f t="shared" ref="V671" si="4025">V670*1936.27</f>
        <v>0</v>
      </c>
    </row>
    <row r="672" spans="1:23" ht="12.75" customHeight="1" x14ac:dyDescent="0.2">
      <c r="A672" s="104">
        <f>IF(Foglio2!$J$7=1,TRUNC(Base!V672,0),TRUNC(Base!U672,0))</f>
        <v>0</v>
      </c>
      <c r="B672" s="245">
        <f t="shared" si="3329"/>
        <v>39818</v>
      </c>
      <c r="C672" s="389"/>
      <c r="D672" s="389"/>
      <c r="E672" s="259" t="s">
        <v>3</v>
      </c>
      <c r="F672" s="260">
        <v>9</v>
      </c>
      <c r="G672" s="248">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48">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48">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48">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48">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48">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49">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50">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51">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52">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52">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52">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52">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52">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52">
        <f t="shared" ref="U672" si="4026">(P672)/12*0.8</f>
        <v>0</v>
      </c>
      <c r="V672" s="252">
        <f t="shared" ref="V672" si="4027">(P672+R672)/12*0.8</f>
        <v>0</v>
      </c>
      <c r="W672" s="253" t="str">
        <f t="shared" ref="W672" si="4028">"Fascia Da "&amp;F672&amp;" a "&amp;F673&amp;" Decorrenza "&amp;DAY(C668)&amp;"/"&amp;MONTH(C668)&amp;"/"&amp;YEAR(C668)</f>
        <v>Fascia Da 9 a 14 Decorrenza 1/1/2009</v>
      </c>
    </row>
    <row r="673" spans="1:23" ht="9" customHeight="1" x14ac:dyDescent="0.2">
      <c r="B673" s="245">
        <f t="shared" si="3329"/>
        <v>39819</v>
      </c>
      <c r="C673" s="389"/>
      <c r="D673" s="389"/>
      <c r="E673" s="254" t="s">
        <v>4</v>
      </c>
      <c r="F673" s="255">
        <v>14</v>
      </c>
      <c r="G673" s="267">
        <f t="shared" ref="G673" si="4029">G672*1936.27</f>
        <v>0</v>
      </c>
      <c r="H673" s="267">
        <f t="shared" ref="H673" si="4030">H672*1936.27</f>
        <v>0</v>
      </c>
      <c r="I673" s="267">
        <f t="shared" ref="I673" si="4031">I672*1936.27</f>
        <v>0</v>
      </c>
      <c r="J673" s="267">
        <f t="shared" ref="J673" si="4032">J672*1936.27</f>
        <v>0</v>
      </c>
      <c r="K673" s="267">
        <f t="shared" ref="K673" si="4033">K672*1936.27</f>
        <v>0</v>
      </c>
      <c r="L673" s="266">
        <f t="shared" ref="L673" si="4034">L672*1936.27</f>
        <v>0</v>
      </c>
      <c r="M673" s="267">
        <f t="shared" ref="M673" si="4035">M672*1936.27</f>
        <v>0</v>
      </c>
      <c r="N673" s="182">
        <f t="shared" ref="N673" si="4036">N672*1936.27</f>
        <v>0</v>
      </c>
      <c r="O673" s="183">
        <f t="shared" ref="O673" si="4037">O672*1936.27</f>
        <v>0</v>
      </c>
      <c r="P673" s="184">
        <f t="shared" ref="P673" si="4038">P672*1936.27</f>
        <v>0</v>
      </c>
      <c r="Q673" s="184">
        <f t="shared" ref="Q673" si="4039">Q672*1936.27</f>
        <v>0</v>
      </c>
      <c r="R673" s="184">
        <f t="shared" ref="R673" si="4040">R672*1936.27</f>
        <v>0</v>
      </c>
      <c r="S673" s="184">
        <f t="shared" ref="S673" si="4041">S672*1936.27</f>
        <v>0</v>
      </c>
      <c r="T673" s="184">
        <f t="shared" ref="T673" si="4042">T672*1936.27</f>
        <v>0</v>
      </c>
      <c r="U673" s="184">
        <f t="shared" ref="U673" si="4043">U672*1936.27</f>
        <v>0</v>
      </c>
      <c r="V673" s="184">
        <f t="shared" ref="V673" si="4044">V672*1936.27</f>
        <v>0</v>
      </c>
    </row>
    <row r="674" spans="1:23" ht="12.75" customHeight="1" x14ac:dyDescent="0.2">
      <c r="A674" s="104">
        <f>IF(Foglio2!$J$7=1,TRUNC(Base!V674,0),TRUNC(Base!U674,0))</f>
        <v>0</v>
      </c>
      <c r="B674" s="245">
        <f t="shared" si="3329"/>
        <v>39820</v>
      </c>
      <c r="C674" s="389"/>
      <c r="D674" s="389"/>
      <c r="E674" s="259" t="s">
        <v>3</v>
      </c>
      <c r="F674" s="260">
        <v>15</v>
      </c>
      <c r="G674" s="248">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48">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48">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48">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48">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48">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49">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50">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51">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52">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52">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52">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52">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52">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52">
        <f t="shared" ref="U674" si="4045">(P674)/12*0.8</f>
        <v>0</v>
      </c>
      <c r="V674" s="252">
        <f t="shared" ref="V674" si="4046">(P674+R674)/12*0.8</f>
        <v>0</v>
      </c>
      <c r="W674" s="253" t="str">
        <f t="shared" ref="W674" si="4047">"Fascia Da "&amp;F674&amp;" a "&amp;F675&amp;" Decorrenza "&amp;DAY(C668)&amp;"/"&amp;MONTH(C668)&amp;"/"&amp;YEAR(C668)</f>
        <v>Fascia Da 15 a 20 Decorrenza 1/1/2009</v>
      </c>
    </row>
    <row r="675" spans="1:23" ht="9" customHeight="1" x14ac:dyDescent="0.2">
      <c r="B675" s="245">
        <f t="shared" si="3329"/>
        <v>39821</v>
      </c>
      <c r="C675" s="389"/>
      <c r="D675" s="389"/>
      <c r="E675" s="254" t="s">
        <v>4</v>
      </c>
      <c r="F675" s="255">
        <v>20</v>
      </c>
      <c r="G675" s="267">
        <f t="shared" ref="G675" si="4048">G674*1936.27</f>
        <v>0</v>
      </c>
      <c r="H675" s="267">
        <f t="shared" ref="H675" si="4049">H674*1936.27</f>
        <v>0</v>
      </c>
      <c r="I675" s="267">
        <f t="shared" ref="I675" si="4050">I674*1936.27</f>
        <v>0</v>
      </c>
      <c r="J675" s="267">
        <f t="shared" ref="J675" si="4051">J674*1936.27</f>
        <v>0</v>
      </c>
      <c r="K675" s="267">
        <f t="shared" ref="K675" si="4052">K674*1936.27</f>
        <v>0</v>
      </c>
      <c r="L675" s="266">
        <f t="shared" ref="L675" si="4053">L674*1936.27</f>
        <v>0</v>
      </c>
      <c r="M675" s="267">
        <f t="shared" ref="M675" si="4054">M674*1936.27</f>
        <v>0</v>
      </c>
      <c r="N675" s="182">
        <f t="shared" ref="N675" si="4055">N674*1936.27</f>
        <v>0</v>
      </c>
      <c r="O675" s="183">
        <f t="shared" ref="O675" si="4056">O674*1936.27</f>
        <v>0</v>
      </c>
      <c r="P675" s="184">
        <f t="shared" ref="P675" si="4057">P674*1936.27</f>
        <v>0</v>
      </c>
      <c r="Q675" s="184">
        <f t="shared" ref="Q675" si="4058">Q674*1936.27</f>
        <v>0</v>
      </c>
      <c r="R675" s="184">
        <f t="shared" ref="R675" si="4059">R674*1936.27</f>
        <v>0</v>
      </c>
      <c r="S675" s="184">
        <f t="shared" ref="S675" si="4060">S674*1936.27</f>
        <v>0</v>
      </c>
      <c r="T675" s="184">
        <f t="shared" ref="T675" si="4061">T674*1936.27</f>
        <v>0</v>
      </c>
      <c r="U675" s="184">
        <f t="shared" ref="U675" si="4062">U674*1936.27</f>
        <v>0</v>
      </c>
      <c r="V675" s="184">
        <f t="shared" ref="V675" si="4063">V674*1936.27</f>
        <v>0</v>
      </c>
    </row>
    <row r="676" spans="1:23" ht="12.75" customHeight="1" x14ac:dyDescent="0.2">
      <c r="A676" s="104">
        <f>IF(Foglio2!$J$7=1,TRUNC(Base!V676,0),TRUNC(Base!U676,0))</f>
        <v>0</v>
      </c>
      <c r="B676" s="245">
        <f t="shared" si="3329"/>
        <v>39822</v>
      </c>
      <c r="C676" s="389"/>
      <c r="D676" s="389"/>
      <c r="E676" s="259" t="s">
        <v>3</v>
      </c>
      <c r="F676" s="260">
        <v>21</v>
      </c>
      <c r="G676" s="248">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48">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48">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48">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48">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48">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49">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50">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51">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52">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52">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52">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52">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52">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52">
        <f t="shared" ref="U676" si="4064">(P676)/12*0.8</f>
        <v>0</v>
      </c>
      <c r="V676" s="252">
        <f t="shared" ref="V676" si="4065">(P676+R676)/12*0.8</f>
        <v>0</v>
      </c>
      <c r="W676" s="253" t="str">
        <f t="shared" ref="W676" si="4066">"Fascia Da "&amp;F676&amp;" a "&amp;F677&amp;" Decorrenza "&amp;DAY(C668)&amp;"/"&amp;MONTH(C668)&amp;"/"&amp;YEAR(C668)</f>
        <v>Fascia Da 21 a 27 Decorrenza 1/1/2009</v>
      </c>
    </row>
    <row r="677" spans="1:23" ht="9" customHeight="1" x14ac:dyDescent="0.2">
      <c r="B677" s="245">
        <f t="shared" si="3329"/>
        <v>39823</v>
      </c>
      <c r="C677" s="389"/>
      <c r="D677" s="389"/>
      <c r="E677" s="254" t="s">
        <v>4</v>
      </c>
      <c r="F677" s="255">
        <v>27</v>
      </c>
      <c r="G677" s="267">
        <f t="shared" ref="G677" si="4067">G676*1936.27</f>
        <v>0</v>
      </c>
      <c r="H677" s="267">
        <f t="shared" ref="H677" si="4068">H676*1936.27</f>
        <v>0</v>
      </c>
      <c r="I677" s="267">
        <f t="shared" ref="I677" si="4069">I676*1936.27</f>
        <v>0</v>
      </c>
      <c r="J677" s="267">
        <f t="shared" ref="J677" si="4070">J676*1936.27</f>
        <v>0</v>
      </c>
      <c r="K677" s="267">
        <f t="shared" ref="K677" si="4071">K676*1936.27</f>
        <v>0</v>
      </c>
      <c r="L677" s="266">
        <f t="shared" ref="L677" si="4072">L676*1936.27</f>
        <v>0</v>
      </c>
      <c r="M677" s="267">
        <f t="shared" ref="M677" si="4073">M676*1936.27</f>
        <v>0</v>
      </c>
      <c r="N677" s="182">
        <f t="shared" ref="N677" si="4074">N676*1936.27</f>
        <v>0</v>
      </c>
      <c r="O677" s="183">
        <f t="shared" ref="O677" si="4075">O676*1936.27</f>
        <v>0</v>
      </c>
      <c r="P677" s="184">
        <f t="shared" ref="P677" si="4076">P676*1936.27</f>
        <v>0</v>
      </c>
      <c r="Q677" s="184">
        <f t="shared" ref="Q677" si="4077">Q676*1936.27</f>
        <v>0</v>
      </c>
      <c r="R677" s="184">
        <f t="shared" ref="R677" si="4078">R676*1936.27</f>
        <v>0</v>
      </c>
      <c r="S677" s="184">
        <f t="shared" ref="S677" si="4079">S676*1936.27</f>
        <v>0</v>
      </c>
      <c r="T677" s="184">
        <f t="shared" ref="T677" si="4080">T676*1936.27</f>
        <v>0</v>
      </c>
      <c r="U677" s="184">
        <f t="shared" ref="U677" si="4081">U676*1936.27</f>
        <v>0</v>
      </c>
      <c r="V677" s="184">
        <f t="shared" ref="V677" si="4082">V676*1936.27</f>
        <v>0</v>
      </c>
    </row>
    <row r="678" spans="1:23" ht="12.75" customHeight="1" x14ac:dyDescent="0.2">
      <c r="A678" s="104">
        <f>IF(Foglio2!$J$7=1,TRUNC(Base!V678,0),TRUNC(Base!U678,0))</f>
        <v>0</v>
      </c>
      <c r="B678" s="245">
        <f t="shared" si="3329"/>
        <v>39824</v>
      </c>
      <c r="C678" s="389"/>
      <c r="D678" s="389"/>
      <c r="E678" s="259" t="s">
        <v>3</v>
      </c>
      <c r="F678" s="260">
        <v>28</v>
      </c>
      <c r="G678" s="248">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48">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48">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48">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48">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48">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49">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50">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51">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52">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52">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52">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52">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52">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52">
        <f t="shared" ref="U678" si="4083">(P678)/12*0.8</f>
        <v>0</v>
      </c>
      <c r="V678" s="252">
        <f t="shared" ref="V678" si="4084">(P678+R678)/12*0.8</f>
        <v>0</v>
      </c>
      <c r="W678" s="253" t="str">
        <f t="shared" ref="W678" si="4085">"Fascia Da "&amp;F678&amp;" a "&amp;F679&amp;" Decorrenza "&amp;DAY(C668)&amp;"/"&amp;MONTH(C668)&amp;"/"&amp;YEAR(C668)</f>
        <v>Fascia Da 28 a 34 Decorrenza 1/1/2009</v>
      </c>
    </row>
    <row r="679" spans="1:23" ht="9" customHeight="1" x14ac:dyDescent="0.2">
      <c r="B679" s="245">
        <f t="shared" si="3329"/>
        <v>39825</v>
      </c>
      <c r="C679" s="389"/>
      <c r="D679" s="389"/>
      <c r="E679" s="254" t="s">
        <v>4</v>
      </c>
      <c r="F679" s="255">
        <v>34</v>
      </c>
      <c r="G679" s="267">
        <f t="shared" ref="G679" si="4086">G678*1936.27</f>
        <v>0</v>
      </c>
      <c r="H679" s="267">
        <f t="shared" ref="H679" si="4087">H678*1936.27</f>
        <v>0</v>
      </c>
      <c r="I679" s="267">
        <f t="shared" ref="I679" si="4088">I678*1936.27</f>
        <v>0</v>
      </c>
      <c r="J679" s="267">
        <f t="shared" ref="J679" si="4089">J678*1936.27</f>
        <v>0</v>
      </c>
      <c r="K679" s="267">
        <f t="shared" ref="K679" si="4090">K678*1936.27</f>
        <v>0</v>
      </c>
      <c r="L679" s="266">
        <f t="shared" ref="L679" si="4091">L678*1936.27</f>
        <v>0</v>
      </c>
      <c r="M679" s="267">
        <f t="shared" ref="M679" si="4092">M678*1936.27</f>
        <v>0</v>
      </c>
      <c r="N679" s="182">
        <f t="shared" ref="N679" si="4093">N678*1936.27</f>
        <v>0</v>
      </c>
      <c r="O679" s="183">
        <f t="shared" ref="O679" si="4094">O678*1936.27</f>
        <v>0</v>
      </c>
      <c r="P679" s="184">
        <f t="shared" ref="P679" si="4095">P678*1936.27</f>
        <v>0</v>
      </c>
      <c r="Q679" s="184">
        <f t="shared" ref="Q679" si="4096">Q678*1936.27</f>
        <v>0</v>
      </c>
      <c r="R679" s="184">
        <f t="shared" ref="R679" si="4097">R678*1936.27</f>
        <v>0</v>
      </c>
      <c r="S679" s="184">
        <f t="shared" ref="S679" si="4098">S678*1936.27</f>
        <v>0</v>
      </c>
      <c r="T679" s="184">
        <f t="shared" ref="T679" si="4099">T678*1936.27</f>
        <v>0</v>
      </c>
      <c r="U679" s="184">
        <f t="shared" ref="U679" si="4100">U678*1936.27</f>
        <v>0</v>
      </c>
      <c r="V679" s="184">
        <f t="shared" ref="V679" si="4101">V678*1936.27</f>
        <v>0</v>
      </c>
    </row>
    <row r="680" spans="1:23" ht="12.75" customHeight="1" x14ac:dyDescent="0.2">
      <c r="A680" s="104">
        <f>IF(Foglio2!$J$7=1,TRUNC(Base!V680,0),TRUNC(Base!U680,0))</f>
        <v>0</v>
      </c>
      <c r="B680" s="245">
        <f t="shared" si="3329"/>
        <v>39826</v>
      </c>
      <c r="C680" s="389"/>
      <c r="D680" s="389"/>
      <c r="E680" s="259" t="s">
        <v>3</v>
      </c>
      <c r="F680" s="260">
        <v>35</v>
      </c>
      <c r="G680" s="248">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48">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48">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48">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48">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48">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49">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50">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51">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52">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52">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52">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52">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52">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52">
        <f t="shared" ref="U680" si="4102">(P680)/12*0.8</f>
        <v>0</v>
      </c>
      <c r="V680" s="252">
        <f t="shared" ref="V680" si="4103">(P680+R680)/12*0.8</f>
        <v>0</v>
      </c>
      <c r="W680" s="253" t="str">
        <f t="shared" ref="W680" si="4104">"Fascia Da "&amp;F680&amp;" a "&amp;F681&amp;" Decorrenza "&amp;DAY(C668)&amp;"/"&amp;MONTH(C668)&amp;"/"&amp;YEAR(C668)</f>
        <v>Fascia Da 35 a  Decorrenza 1/1/2009</v>
      </c>
    </row>
    <row r="681" spans="1:23" ht="9" customHeight="1" x14ac:dyDescent="0.2">
      <c r="B681" s="245">
        <f t="shared" si="3329"/>
        <v>39827</v>
      </c>
      <c r="C681" s="454"/>
      <c r="D681" s="454"/>
      <c r="E681" s="264" t="s">
        <v>4</v>
      </c>
      <c r="F681" s="265"/>
      <c r="G681" s="267">
        <f t="shared" ref="G681" si="4105">G680*1936.27</f>
        <v>0</v>
      </c>
      <c r="H681" s="267">
        <f t="shared" ref="H681" si="4106">H680*1936.27</f>
        <v>0</v>
      </c>
      <c r="I681" s="267">
        <f t="shared" ref="I681" si="4107">I680*1936.27</f>
        <v>0</v>
      </c>
      <c r="J681" s="267">
        <f t="shared" ref="J681" si="4108">J680*1936.27</f>
        <v>0</v>
      </c>
      <c r="K681" s="267">
        <f t="shared" ref="K681" si="4109">K680*1936.27</f>
        <v>0</v>
      </c>
      <c r="L681" s="266">
        <f t="shared" ref="L681" si="4110">L680*1936.27</f>
        <v>0</v>
      </c>
      <c r="M681" s="267">
        <f t="shared" ref="M681" si="4111">M680*1936.27</f>
        <v>0</v>
      </c>
      <c r="N681" s="182">
        <f t="shared" ref="N681" si="4112">N680*1936.27</f>
        <v>0</v>
      </c>
      <c r="O681" s="183">
        <f t="shared" ref="O681" si="4113">O680*1936.27</f>
        <v>0</v>
      </c>
      <c r="P681" s="184">
        <f t="shared" ref="P681" si="4114">P680*1936.27</f>
        <v>0</v>
      </c>
      <c r="Q681" s="184">
        <f t="shared" ref="Q681" si="4115">Q680*1936.27</f>
        <v>0</v>
      </c>
      <c r="R681" s="184">
        <f t="shared" ref="R681" si="4116">R680*1936.27</f>
        <v>0</v>
      </c>
      <c r="S681" s="184">
        <f t="shared" ref="S681" si="4117">S680*1936.27</f>
        <v>0</v>
      </c>
      <c r="T681" s="184">
        <f t="shared" ref="T681" si="4118">T680*1936.27</f>
        <v>0</v>
      </c>
      <c r="U681" s="184">
        <f t="shared" ref="U681" si="4119">U680*1936.27</f>
        <v>0</v>
      </c>
      <c r="V681" s="184">
        <f t="shared" ref="V681" si="4120">V680*1936.27</f>
        <v>0</v>
      </c>
    </row>
    <row r="682" spans="1:23" ht="12.75" customHeight="1" x14ac:dyDescent="0.2">
      <c r="A682" s="104">
        <f>IF(Foglio2!$J$7=1,TRUNC(Base!V682,0),TRUNC(Base!U682,0))</f>
        <v>0</v>
      </c>
      <c r="B682" s="245">
        <f t="shared" ref="B682" si="4121">C684</f>
        <v>40269</v>
      </c>
      <c r="C682" s="452">
        <f t="shared" ref="C682" si="4122">D670+1</f>
        <v>40269</v>
      </c>
      <c r="D682" s="452">
        <v>40359</v>
      </c>
      <c r="E682" s="246" t="s">
        <v>3</v>
      </c>
      <c r="F682" s="247">
        <v>0</v>
      </c>
      <c r="G682" s="248">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48">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48">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48">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48">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48">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49">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50">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51">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52">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52">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52">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52">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52">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52">
        <f t="shared" ref="U682" si="4123">(P682)/12*0.8</f>
        <v>0</v>
      </c>
      <c r="V682" s="252">
        <f t="shared" ref="V682" si="4124">(P682+R682)/12*0.8</f>
        <v>0</v>
      </c>
      <c r="W682" s="253" t="str">
        <f t="shared" ref="W682" si="4125">"Fascia Da "&amp;F682&amp;" a "&amp;F683&amp;" Decorrenza "&amp;DAY(C682)&amp;"/"&amp;MONTH(C682)&amp;"/"&amp;YEAR(C682)</f>
        <v>Fascia Da 0 a 2 Decorrenza 1/4/2010</v>
      </c>
    </row>
    <row r="683" spans="1:23" ht="9" customHeight="1" x14ac:dyDescent="0.2">
      <c r="B683" s="245">
        <f t="shared" ref="B683" si="4126">B682+1</f>
        <v>40270</v>
      </c>
      <c r="C683" s="453"/>
      <c r="D683" s="453"/>
      <c r="E683" s="254" t="s">
        <v>4</v>
      </c>
      <c r="F683" s="255">
        <v>2</v>
      </c>
      <c r="G683" s="267">
        <f t="shared" ref="G683" si="4127">G682*1936.27</f>
        <v>0</v>
      </c>
      <c r="H683" s="267">
        <f t="shared" ref="H683" si="4128">H682*1936.27</f>
        <v>0</v>
      </c>
      <c r="I683" s="267">
        <f t="shared" ref="I683" si="4129">I682*1936.27</f>
        <v>0</v>
      </c>
      <c r="J683" s="267">
        <f t="shared" ref="J683" si="4130">J682*1936.27</f>
        <v>0</v>
      </c>
      <c r="K683" s="267">
        <f t="shared" ref="K683" si="4131">K682*1936.27</f>
        <v>0</v>
      </c>
      <c r="L683" s="266">
        <f t="shared" ref="L683" si="4132">L682*1936.27</f>
        <v>0</v>
      </c>
      <c r="M683" s="267">
        <f t="shared" ref="M683" si="4133">M682*1936.27</f>
        <v>0</v>
      </c>
      <c r="N683" s="182">
        <f t="shared" ref="N683" si="4134">N682*1936.27</f>
        <v>0</v>
      </c>
      <c r="O683" s="183">
        <f t="shared" ref="O683" si="4135">O682*1936.27</f>
        <v>0</v>
      </c>
      <c r="P683" s="184">
        <f t="shared" ref="P683" si="4136">P682*1936.27</f>
        <v>0</v>
      </c>
      <c r="Q683" s="184">
        <f t="shared" ref="Q683" si="4137">Q682*1936.27</f>
        <v>0</v>
      </c>
      <c r="R683" s="184">
        <f t="shared" ref="R683" si="4138">R682*1936.27</f>
        <v>0</v>
      </c>
      <c r="S683" s="184">
        <f t="shared" ref="S683" si="4139">S682*1936.27</f>
        <v>0</v>
      </c>
      <c r="T683" s="184">
        <f t="shared" ref="T683" si="4140">T682*1936.27</f>
        <v>0</v>
      </c>
      <c r="U683" s="184">
        <f t="shared" ref="U683" si="4141">U682*1936.27</f>
        <v>0</v>
      </c>
      <c r="V683" s="184">
        <f t="shared" ref="V683" si="4142">V682*1936.27</f>
        <v>0</v>
      </c>
    </row>
    <row r="684" spans="1:23" ht="12.75" customHeight="1" x14ac:dyDescent="0.2">
      <c r="A684" s="104">
        <f>IF(Foglio2!$J$7=1,TRUNC(Base!V684,0),TRUNC(Base!U684,0))</f>
        <v>0</v>
      </c>
      <c r="B684" s="245">
        <f t="shared" si="3329"/>
        <v>40271</v>
      </c>
      <c r="C684" s="389">
        <f t="shared" ref="C684:D684" si="4143">C682</f>
        <v>40269</v>
      </c>
      <c r="D684" s="389">
        <f t="shared" si="4143"/>
        <v>40359</v>
      </c>
      <c r="E684" s="259" t="s">
        <v>3</v>
      </c>
      <c r="F684" s="260">
        <v>3</v>
      </c>
      <c r="G684" s="248">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48">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48">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48">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48">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48">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49">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50">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51">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52">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52">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52">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52">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52">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52">
        <f t="shared" ref="U684" si="4144">(P684)/12*0.8</f>
        <v>0</v>
      </c>
      <c r="V684" s="252">
        <f t="shared" ref="V684" si="4145">(P684+R684)/12*0.8</f>
        <v>0</v>
      </c>
      <c r="W684" s="253" t="str">
        <f t="shared" ref="W684" si="4146">"Fascia Da "&amp;F684&amp;" a "&amp;F685&amp;" Decorrenza "&amp;DAY(C682)&amp;"/"&amp;MONTH(C682)&amp;"/"&amp;YEAR(C682)</f>
        <v>Fascia Da 3 a 8 Decorrenza 1/4/2010</v>
      </c>
    </row>
    <row r="685" spans="1:23" ht="9" customHeight="1" x14ac:dyDescent="0.2">
      <c r="B685" s="245">
        <f t="shared" si="3329"/>
        <v>40272</v>
      </c>
      <c r="C685" s="389"/>
      <c r="D685" s="389"/>
      <c r="E685" s="254" t="s">
        <v>4</v>
      </c>
      <c r="F685" s="255">
        <v>8</v>
      </c>
      <c r="G685" s="267">
        <f t="shared" ref="G685" si="4147">G684*1936.27</f>
        <v>0</v>
      </c>
      <c r="H685" s="267">
        <f t="shared" ref="H685" si="4148">H684*1936.27</f>
        <v>0</v>
      </c>
      <c r="I685" s="267">
        <f t="shared" ref="I685" si="4149">I684*1936.27</f>
        <v>0</v>
      </c>
      <c r="J685" s="267">
        <f t="shared" ref="J685" si="4150">J684*1936.27</f>
        <v>0</v>
      </c>
      <c r="K685" s="267">
        <f t="shared" ref="K685" si="4151">K684*1936.27</f>
        <v>0</v>
      </c>
      <c r="L685" s="266">
        <f t="shared" ref="L685" si="4152">L684*1936.27</f>
        <v>0</v>
      </c>
      <c r="M685" s="267">
        <f t="shared" ref="M685" si="4153">M684*1936.27</f>
        <v>0</v>
      </c>
      <c r="N685" s="182">
        <f t="shared" ref="N685" si="4154">N684*1936.27</f>
        <v>0</v>
      </c>
      <c r="O685" s="183">
        <f t="shared" ref="O685" si="4155">O684*1936.27</f>
        <v>0</v>
      </c>
      <c r="P685" s="184">
        <f t="shared" ref="P685" si="4156">P684*1936.27</f>
        <v>0</v>
      </c>
      <c r="Q685" s="184">
        <f t="shared" ref="Q685" si="4157">Q684*1936.27</f>
        <v>0</v>
      </c>
      <c r="R685" s="184">
        <f t="shared" ref="R685" si="4158">R684*1936.27</f>
        <v>0</v>
      </c>
      <c r="S685" s="184">
        <f t="shared" ref="S685" si="4159">S684*1936.27</f>
        <v>0</v>
      </c>
      <c r="T685" s="184">
        <f t="shared" ref="T685" si="4160">T684*1936.27</f>
        <v>0</v>
      </c>
      <c r="U685" s="184">
        <f t="shared" ref="U685" si="4161">U684*1936.27</f>
        <v>0</v>
      </c>
      <c r="V685" s="184">
        <f t="shared" ref="V685" si="4162">V684*1936.27</f>
        <v>0</v>
      </c>
    </row>
    <row r="686" spans="1:23" ht="12.75" customHeight="1" x14ac:dyDescent="0.2">
      <c r="A686" s="104">
        <f>IF(Foglio2!$J$7=1,TRUNC(Base!V686,0),TRUNC(Base!U686,0))</f>
        <v>0</v>
      </c>
      <c r="B686" s="245">
        <f t="shared" si="3329"/>
        <v>40273</v>
      </c>
      <c r="C686" s="389"/>
      <c r="D686" s="389"/>
      <c r="E686" s="259" t="s">
        <v>3</v>
      </c>
      <c r="F686" s="260">
        <v>9</v>
      </c>
      <c r="G686" s="248">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48">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48">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48">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48">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48">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49">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50">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51">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52">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52">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52">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52">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52">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52">
        <f t="shared" ref="U686" si="4163">(P686)/12*0.8</f>
        <v>0</v>
      </c>
      <c r="V686" s="252">
        <f t="shared" ref="V686" si="4164">(P686+R686)/12*0.8</f>
        <v>0</v>
      </c>
      <c r="W686" s="253" t="str">
        <f t="shared" ref="W686" si="4165">"Fascia Da "&amp;F686&amp;" a "&amp;F687&amp;" Decorrenza "&amp;DAY(C682)&amp;"/"&amp;MONTH(C682)&amp;"/"&amp;YEAR(C682)</f>
        <v>Fascia Da 9 a 14 Decorrenza 1/4/2010</v>
      </c>
    </row>
    <row r="687" spans="1:23" ht="9" customHeight="1" x14ac:dyDescent="0.2">
      <c r="B687" s="245">
        <f t="shared" si="3329"/>
        <v>40274</v>
      </c>
      <c r="C687" s="389"/>
      <c r="D687" s="389"/>
      <c r="E687" s="254" t="s">
        <v>4</v>
      </c>
      <c r="F687" s="255">
        <v>14</v>
      </c>
      <c r="G687" s="267">
        <f t="shared" ref="G687" si="4166">G686*1936.27</f>
        <v>0</v>
      </c>
      <c r="H687" s="267">
        <f t="shared" ref="H687" si="4167">H686*1936.27</f>
        <v>0</v>
      </c>
      <c r="I687" s="267">
        <f t="shared" ref="I687" si="4168">I686*1936.27</f>
        <v>0</v>
      </c>
      <c r="J687" s="267">
        <f t="shared" ref="J687" si="4169">J686*1936.27</f>
        <v>0</v>
      </c>
      <c r="K687" s="267">
        <f t="shared" ref="K687" si="4170">K686*1936.27</f>
        <v>0</v>
      </c>
      <c r="L687" s="266">
        <f t="shared" ref="L687" si="4171">L686*1936.27</f>
        <v>0</v>
      </c>
      <c r="M687" s="267">
        <f t="shared" ref="M687" si="4172">M686*1936.27</f>
        <v>0</v>
      </c>
      <c r="N687" s="182">
        <f t="shared" ref="N687" si="4173">N686*1936.27</f>
        <v>0</v>
      </c>
      <c r="O687" s="183">
        <f t="shared" ref="O687" si="4174">O686*1936.27</f>
        <v>0</v>
      </c>
      <c r="P687" s="184">
        <f t="shared" ref="P687" si="4175">P686*1936.27</f>
        <v>0</v>
      </c>
      <c r="Q687" s="184">
        <f t="shared" ref="Q687" si="4176">Q686*1936.27</f>
        <v>0</v>
      </c>
      <c r="R687" s="184">
        <f t="shared" ref="R687" si="4177">R686*1936.27</f>
        <v>0</v>
      </c>
      <c r="S687" s="184">
        <f t="shared" ref="S687" si="4178">S686*1936.27</f>
        <v>0</v>
      </c>
      <c r="T687" s="184">
        <f t="shared" ref="T687" si="4179">T686*1936.27</f>
        <v>0</v>
      </c>
      <c r="U687" s="184">
        <f t="shared" ref="U687" si="4180">U686*1936.27</f>
        <v>0</v>
      </c>
      <c r="V687" s="184">
        <f t="shared" ref="V687" si="4181">V686*1936.27</f>
        <v>0</v>
      </c>
    </row>
    <row r="688" spans="1:23" ht="12.75" customHeight="1" x14ac:dyDescent="0.2">
      <c r="A688" s="104">
        <f>IF(Foglio2!$J$7=1,TRUNC(Base!V688,0),TRUNC(Base!U688,0))</f>
        <v>0</v>
      </c>
      <c r="B688" s="245">
        <f t="shared" si="3329"/>
        <v>40275</v>
      </c>
      <c r="C688" s="389"/>
      <c r="D688" s="389"/>
      <c r="E688" s="259" t="s">
        <v>3</v>
      </c>
      <c r="F688" s="260">
        <v>15</v>
      </c>
      <c r="G688" s="248">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48">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48">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48">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48">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48">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49">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50">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51">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52">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52">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52">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52">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52">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52">
        <f t="shared" ref="U688" si="4182">(P688)/12*0.8</f>
        <v>0</v>
      </c>
      <c r="V688" s="252">
        <f t="shared" ref="V688" si="4183">(P688+R688)/12*0.8</f>
        <v>0</v>
      </c>
      <c r="W688" s="253" t="str">
        <f t="shared" ref="W688" si="4184">"Fascia Da "&amp;F688&amp;" a "&amp;F689&amp;" Decorrenza "&amp;DAY(C682)&amp;"/"&amp;MONTH(C682)&amp;"/"&amp;YEAR(C682)</f>
        <v>Fascia Da 15 a 20 Decorrenza 1/4/2010</v>
      </c>
    </row>
    <row r="689" spans="1:23" ht="9" customHeight="1" x14ac:dyDescent="0.2">
      <c r="B689" s="245">
        <f t="shared" si="3329"/>
        <v>40276</v>
      </c>
      <c r="C689" s="389"/>
      <c r="D689" s="389"/>
      <c r="E689" s="254" t="s">
        <v>4</v>
      </c>
      <c r="F689" s="255">
        <v>20</v>
      </c>
      <c r="G689" s="267">
        <f t="shared" ref="G689" si="4185">G688*1936.27</f>
        <v>0</v>
      </c>
      <c r="H689" s="267">
        <f t="shared" ref="H689" si="4186">H688*1936.27</f>
        <v>0</v>
      </c>
      <c r="I689" s="267">
        <f t="shared" ref="I689" si="4187">I688*1936.27</f>
        <v>0</v>
      </c>
      <c r="J689" s="267">
        <f t="shared" ref="J689" si="4188">J688*1936.27</f>
        <v>0</v>
      </c>
      <c r="K689" s="267">
        <f t="shared" ref="K689" si="4189">K688*1936.27</f>
        <v>0</v>
      </c>
      <c r="L689" s="266">
        <f t="shared" ref="L689" si="4190">L688*1936.27</f>
        <v>0</v>
      </c>
      <c r="M689" s="267">
        <f t="shared" ref="M689" si="4191">M688*1936.27</f>
        <v>0</v>
      </c>
      <c r="N689" s="182">
        <f t="shared" ref="N689" si="4192">N688*1936.27</f>
        <v>0</v>
      </c>
      <c r="O689" s="183">
        <f t="shared" ref="O689" si="4193">O688*1936.27</f>
        <v>0</v>
      </c>
      <c r="P689" s="184">
        <f t="shared" ref="P689" si="4194">P688*1936.27</f>
        <v>0</v>
      </c>
      <c r="Q689" s="184">
        <f t="shared" ref="Q689" si="4195">Q688*1936.27</f>
        <v>0</v>
      </c>
      <c r="R689" s="184">
        <f t="shared" ref="R689" si="4196">R688*1936.27</f>
        <v>0</v>
      </c>
      <c r="S689" s="184">
        <f t="shared" ref="S689" si="4197">S688*1936.27</f>
        <v>0</v>
      </c>
      <c r="T689" s="184">
        <f t="shared" ref="T689" si="4198">T688*1936.27</f>
        <v>0</v>
      </c>
      <c r="U689" s="184">
        <f t="shared" ref="U689" si="4199">U688*1936.27</f>
        <v>0</v>
      </c>
      <c r="V689" s="184">
        <f t="shared" ref="V689" si="4200">V688*1936.27</f>
        <v>0</v>
      </c>
    </row>
    <row r="690" spans="1:23" ht="12.75" customHeight="1" x14ac:dyDescent="0.2">
      <c r="A690" s="104">
        <f>IF(Foglio2!$J$7=1,TRUNC(Base!V690,0),TRUNC(Base!U690,0))</f>
        <v>0</v>
      </c>
      <c r="B690" s="245">
        <f t="shared" si="3329"/>
        <v>40277</v>
      </c>
      <c r="C690" s="389"/>
      <c r="D690" s="389"/>
      <c r="E690" s="259" t="s">
        <v>3</v>
      </c>
      <c r="F690" s="260">
        <v>21</v>
      </c>
      <c r="G690" s="248">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48">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48">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48">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48">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48">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49">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50">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51">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52">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52">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52">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52">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52">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52">
        <f t="shared" ref="U690" si="4201">(P690)/12*0.8</f>
        <v>0</v>
      </c>
      <c r="V690" s="252">
        <f t="shared" ref="V690" si="4202">(P690+R690)/12*0.8</f>
        <v>0</v>
      </c>
      <c r="W690" s="253" t="str">
        <f t="shared" ref="W690" si="4203">"Fascia Da "&amp;F690&amp;" a "&amp;F691&amp;" Decorrenza "&amp;DAY(C682)&amp;"/"&amp;MONTH(C682)&amp;"/"&amp;YEAR(C682)</f>
        <v>Fascia Da 21 a 27 Decorrenza 1/4/2010</v>
      </c>
    </row>
    <row r="691" spans="1:23" ht="9" customHeight="1" x14ac:dyDescent="0.2">
      <c r="B691" s="245">
        <f t="shared" si="3329"/>
        <v>40278</v>
      </c>
      <c r="C691" s="389"/>
      <c r="D691" s="389"/>
      <c r="E691" s="254" t="s">
        <v>4</v>
      </c>
      <c r="F691" s="255">
        <v>27</v>
      </c>
      <c r="G691" s="267">
        <f t="shared" ref="G691" si="4204">G690*1936.27</f>
        <v>0</v>
      </c>
      <c r="H691" s="267">
        <f t="shared" ref="H691" si="4205">H690*1936.27</f>
        <v>0</v>
      </c>
      <c r="I691" s="267">
        <f t="shared" ref="I691" si="4206">I690*1936.27</f>
        <v>0</v>
      </c>
      <c r="J691" s="267">
        <f t="shared" ref="J691" si="4207">J690*1936.27</f>
        <v>0</v>
      </c>
      <c r="K691" s="267">
        <f t="shared" ref="K691" si="4208">K690*1936.27</f>
        <v>0</v>
      </c>
      <c r="L691" s="266">
        <f t="shared" ref="L691" si="4209">L690*1936.27</f>
        <v>0</v>
      </c>
      <c r="M691" s="267">
        <f t="shared" ref="M691" si="4210">M690*1936.27</f>
        <v>0</v>
      </c>
      <c r="N691" s="182">
        <f t="shared" ref="N691" si="4211">N690*1936.27</f>
        <v>0</v>
      </c>
      <c r="O691" s="183">
        <f t="shared" ref="O691" si="4212">O690*1936.27</f>
        <v>0</v>
      </c>
      <c r="P691" s="184">
        <f t="shared" ref="P691" si="4213">P690*1936.27</f>
        <v>0</v>
      </c>
      <c r="Q691" s="184">
        <f t="shared" ref="Q691" si="4214">Q690*1936.27</f>
        <v>0</v>
      </c>
      <c r="R691" s="184">
        <f t="shared" ref="R691" si="4215">R690*1936.27</f>
        <v>0</v>
      </c>
      <c r="S691" s="184">
        <f t="shared" ref="S691" si="4216">S690*1936.27</f>
        <v>0</v>
      </c>
      <c r="T691" s="184">
        <f t="shared" ref="T691" si="4217">T690*1936.27</f>
        <v>0</v>
      </c>
      <c r="U691" s="184">
        <f t="shared" ref="U691" si="4218">U690*1936.27</f>
        <v>0</v>
      </c>
      <c r="V691" s="184">
        <f t="shared" ref="V691" si="4219">V690*1936.27</f>
        <v>0</v>
      </c>
    </row>
    <row r="692" spans="1:23" ht="12.75" customHeight="1" x14ac:dyDescent="0.2">
      <c r="A692" s="104">
        <f>IF(Foglio2!$J$7=1,TRUNC(Base!V692,0),TRUNC(Base!U692,0))</f>
        <v>0</v>
      </c>
      <c r="B692" s="245">
        <f t="shared" si="3329"/>
        <v>40279</v>
      </c>
      <c r="C692" s="389"/>
      <c r="D692" s="389"/>
      <c r="E692" s="259" t="s">
        <v>3</v>
      </c>
      <c r="F692" s="260">
        <v>28</v>
      </c>
      <c r="G692" s="248">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48">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48">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48">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48">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48">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49">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50">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51">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52">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52">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52">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52">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52">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52">
        <f t="shared" ref="U692" si="4220">(P692)/12*0.8</f>
        <v>0</v>
      </c>
      <c r="V692" s="252">
        <f t="shared" ref="V692" si="4221">(P692+R692)/12*0.8</f>
        <v>0</v>
      </c>
      <c r="W692" s="253" t="str">
        <f t="shared" ref="W692" si="4222">"Fascia Da "&amp;F692&amp;" a "&amp;F693&amp;" Decorrenza "&amp;DAY(C682)&amp;"/"&amp;MONTH(C682)&amp;"/"&amp;YEAR(C682)</f>
        <v>Fascia Da 28 a 34 Decorrenza 1/4/2010</v>
      </c>
    </row>
    <row r="693" spans="1:23" ht="9" customHeight="1" x14ac:dyDescent="0.2">
      <c r="B693" s="245">
        <f t="shared" ref="B693:B723" si="4223">B692+1</f>
        <v>40280</v>
      </c>
      <c r="C693" s="389"/>
      <c r="D693" s="389"/>
      <c r="E693" s="254" t="s">
        <v>4</v>
      </c>
      <c r="F693" s="255">
        <v>34</v>
      </c>
      <c r="G693" s="267">
        <f t="shared" ref="G693" si="4224">G692*1936.27</f>
        <v>0</v>
      </c>
      <c r="H693" s="267">
        <f t="shared" ref="H693" si="4225">H692*1936.27</f>
        <v>0</v>
      </c>
      <c r="I693" s="267">
        <f t="shared" ref="I693" si="4226">I692*1936.27</f>
        <v>0</v>
      </c>
      <c r="J693" s="267">
        <f t="shared" ref="J693" si="4227">J692*1936.27</f>
        <v>0</v>
      </c>
      <c r="K693" s="267">
        <f t="shared" ref="K693" si="4228">K692*1936.27</f>
        <v>0</v>
      </c>
      <c r="L693" s="266">
        <f t="shared" ref="L693" si="4229">L692*1936.27</f>
        <v>0</v>
      </c>
      <c r="M693" s="267">
        <f t="shared" ref="M693" si="4230">M692*1936.27</f>
        <v>0</v>
      </c>
      <c r="N693" s="182">
        <f t="shared" ref="N693" si="4231">N692*1936.27</f>
        <v>0</v>
      </c>
      <c r="O693" s="183">
        <f t="shared" ref="O693" si="4232">O692*1936.27</f>
        <v>0</v>
      </c>
      <c r="P693" s="184">
        <f t="shared" ref="P693" si="4233">P692*1936.27</f>
        <v>0</v>
      </c>
      <c r="Q693" s="184">
        <f t="shared" ref="Q693" si="4234">Q692*1936.27</f>
        <v>0</v>
      </c>
      <c r="R693" s="184">
        <f t="shared" ref="R693" si="4235">R692*1936.27</f>
        <v>0</v>
      </c>
      <c r="S693" s="184">
        <f t="shared" ref="S693" si="4236">S692*1936.27</f>
        <v>0</v>
      </c>
      <c r="T693" s="184">
        <f t="shared" ref="T693" si="4237">T692*1936.27</f>
        <v>0</v>
      </c>
      <c r="U693" s="184">
        <f t="shared" ref="U693" si="4238">U692*1936.27</f>
        <v>0</v>
      </c>
      <c r="V693" s="184">
        <f t="shared" ref="V693" si="4239">V692*1936.27</f>
        <v>0</v>
      </c>
    </row>
    <row r="694" spans="1:23" ht="12.75" customHeight="1" x14ac:dyDescent="0.2">
      <c r="A694" s="104">
        <f>IF(Foglio2!$J$7=1,TRUNC(Base!V694,0),TRUNC(Base!U694,0))</f>
        <v>0</v>
      </c>
      <c r="B694" s="245">
        <f t="shared" si="4223"/>
        <v>40281</v>
      </c>
      <c r="C694" s="389"/>
      <c r="D694" s="389"/>
      <c r="E694" s="259" t="s">
        <v>3</v>
      </c>
      <c r="F694" s="260">
        <v>35</v>
      </c>
      <c r="G694" s="248">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48">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48">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48">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48">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48">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49">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50">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51">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52">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52">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52">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52">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52">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52">
        <f t="shared" ref="U694" si="4240">(P694)/12*0.8</f>
        <v>0</v>
      </c>
      <c r="V694" s="252">
        <f t="shared" ref="V694" si="4241">(P694+R694)/12*0.8</f>
        <v>0</v>
      </c>
      <c r="W694" s="253" t="str">
        <f t="shared" ref="W694" si="4242">"Fascia Da "&amp;F694&amp;" a "&amp;F695&amp;" Decorrenza "&amp;DAY(C682)&amp;"/"&amp;MONTH(C682)&amp;"/"&amp;YEAR(C682)</f>
        <v>Fascia Da 35 a  Decorrenza 1/4/2010</v>
      </c>
    </row>
    <row r="695" spans="1:23" ht="9" customHeight="1" x14ac:dyDescent="0.2">
      <c r="B695" s="245">
        <f t="shared" si="4223"/>
        <v>40282</v>
      </c>
      <c r="C695" s="454"/>
      <c r="D695" s="454"/>
      <c r="E695" s="264" t="s">
        <v>4</v>
      </c>
      <c r="F695" s="265"/>
      <c r="G695" s="267">
        <f t="shared" ref="G695" si="4243">G694*1936.27</f>
        <v>0</v>
      </c>
      <c r="H695" s="267">
        <f t="shared" ref="H695" si="4244">H694*1936.27</f>
        <v>0</v>
      </c>
      <c r="I695" s="267">
        <f t="shared" ref="I695" si="4245">I694*1936.27</f>
        <v>0</v>
      </c>
      <c r="J695" s="267">
        <f t="shared" ref="J695" si="4246">J694*1936.27</f>
        <v>0</v>
      </c>
      <c r="K695" s="267">
        <f t="shared" ref="K695" si="4247">K694*1936.27</f>
        <v>0</v>
      </c>
      <c r="L695" s="266">
        <f t="shared" ref="L695" si="4248">L694*1936.27</f>
        <v>0</v>
      </c>
      <c r="M695" s="267">
        <f t="shared" ref="M695" si="4249">M694*1936.27</f>
        <v>0</v>
      </c>
      <c r="N695" s="182">
        <f t="shared" ref="N695" si="4250">N694*1936.27</f>
        <v>0</v>
      </c>
      <c r="O695" s="183">
        <f t="shared" ref="O695" si="4251">O694*1936.27</f>
        <v>0</v>
      </c>
      <c r="P695" s="184">
        <f t="shared" ref="P695" si="4252">P694*1936.27</f>
        <v>0</v>
      </c>
      <c r="Q695" s="184">
        <f t="shared" ref="Q695" si="4253">Q694*1936.27</f>
        <v>0</v>
      </c>
      <c r="R695" s="184">
        <f t="shared" ref="R695" si="4254">R694*1936.27</f>
        <v>0</v>
      </c>
      <c r="S695" s="184">
        <f t="shared" ref="S695" si="4255">S694*1936.27</f>
        <v>0</v>
      </c>
      <c r="T695" s="184">
        <f t="shared" ref="T695" si="4256">T694*1936.27</f>
        <v>0</v>
      </c>
      <c r="U695" s="184">
        <f t="shared" ref="U695" si="4257">U694*1936.27</f>
        <v>0</v>
      </c>
      <c r="V695" s="184">
        <f t="shared" ref="V695" si="4258">V694*1936.27</f>
        <v>0</v>
      </c>
    </row>
    <row r="696" spans="1:23" ht="12.75" customHeight="1" x14ac:dyDescent="0.2">
      <c r="A696" s="104">
        <f>IF(Foglio2!$J$7=1,TRUNC(Base!V696,0),TRUNC(Base!U696,0))</f>
        <v>0</v>
      </c>
      <c r="B696" s="245">
        <f t="shared" ref="B696" si="4259">C698</f>
        <v>40360</v>
      </c>
      <c r="C696" s="452">
        <f t="shared" ref="C696" si="4260">D684+1</f>
        <v>40360</v>
      </c>
      <c r="D696" s="452">
        <v>40543</v>
      </c>
      <c r="E696" s="246" t="s">
        <v>3</v>
      </c>
      <c r="F696" s="247">
        <v>0</v>
      </c>
      <c r="G696" s="248">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48">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48">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48">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48">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48">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49">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50">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51">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52">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52">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52">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52">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52">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52">
        <f t="shared" ref="U696" si="4261">(P696)/12*0.8</f>
        <v>0</v>
      </c>
      <c r="V696" s="252">
        <f t="shared" ref="V696" si="4262">(P696+R696)/12*0.8</f>
        <v>0</v>
      </c>
      <c r="W696" s="253" t="str">
        <f t="shared" ref="W696" si="4263">"Fascia Da "&amp;F696&amp;" a "&amp;F697&amp;" Decorrenza "&amp;DAY(C696)&amp;"/"&amp;MONTH(C696)&amp;"/"&amp;YEAR(C696)</f>
        <v>Fascia Da 0 a 2 Decorrenza 1/7/2010</v>
      </c>
    </row>
    <row r="697" spans="1:23" ht="9" customHeight="1" x14ac:dyDescent="0.2">
      <c r="B697" s="245">
        <f t="shared" ref="B697" si="4264">B696+1</f>
        <v>40361</v>
      </c>
      <c r="C697" s="453"/>
      <c r="D697" s="453"/>
      <c r="E697" s="254" t="s">
        <v>4</v>
      </c>
      <c r="F697" s="255">
        <v>2</v>
      </c>
      <c r="G697" s="267">
        <f t="shared" ref="G697" si="4265">G696*1936.27</f>
        <v>0</v>
      </c>
      <c r="H697" s="267">
        <f t="shared" ref="H697" si="4266">H696*1936.27</f>
        <v>0</v>
      </c>
      <c r="I697" s="267">
        <f t="shared" ref="I697" si="4267">I696*1936.27</f>
        <v>0</v>
      </c>
      <c r="J697" s="267">
        <f t="shared" ref="J697" si="4268">J696*1936.27</f>
        <v>0</v>
      </c>
      <c r="K697" s="267">
        <f t="shared" ref="K697" si="4269">K696*1936.27</f>
        <v>0</v>
      </c>
      <c r="L697" s="266">
        <f t="shared" ref="L697" si="4270">L696*1936.27</f>
        <v>0</v>
      </c>
      <c r="M697" s="267">
        <f t="shared" ref="M697" si="4271">M696*1936.27</f>
        <v>0</v>
      </c>
      <c r="N697" s="182">
        <f t="shared" ref="N697" si="4272">N696*1936.27</f>
        <v>0</v>
      </c>
      <c r="O697" s="183">
        <f t="shared" ref="O697" si="4273">O696*1936.27</f>
        <v>0</v>
      </c>
      <c r="P697" s="184">
        <f t="shared" ref="P697" si="4274">P696*1936.27</f>
        <v>0</v>
      </c>
      <c r="Q697" s="184">
        <f t="shared" ref="Q697" si="4275">Q696*1936.27</f>
        <v>0</v>
      </c>
      <c r="R697" s="184">
        <f t="shared" ref="R697" si="4276">R696*1936.27</f>
        <v>0</v>
      </c>
      <c r="S697" s="184">
        <f t="shared" ref="S697" si="4277">S696*1936.27</f>
        <v>0</v>
      </c>
      <c r="T697" s="184">
        <f t="shared" ref="T697" si="4278">T696*1936.27</f>
        <v>0</v>
      </c>
      <c r="U697" s="184">
        <f t="shared" ref="U697" si="4279">U696*1936.27</f>
        <v>0</v>
      </c>
      <c r="V697" s="184">
        <f t="shared" ref="V697" si="4280">V696*1936.27</f>
        <v>0</v>
      </c>
    </row>
    <row r="698" spans="1:23" ht="12.75" customHeight="1" x14ac:dyDescent="0.2">
      <c r="A698" s="104">
        <f>IF(Foglio2!$J$7=1,TRUNC(Base!V698,0),TRUNC(Base!U698,0))</f>
        <v>0</v>
      </c>
      <c r="B698" s="245">
        <f t="shared" si="4223"/>
        <v>40362</v>
      </c>
      <c r="C698" s="389">
        <f t="shared" ref="C698:D698" si="4281">C696</f>
        <v>40360</v>
      </c>
      <c r="D698" s="389">
        <f t="shared" si="4281"/>
        <v>40543</v>
      </c>
      <c r="E698" s="259" t="s">
        <v>3</v>
      </c>
      <c r="F698" s="260">
        <v>3</v>
      </c>
      <c r="G698" s="248">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48">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48">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48">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48">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48">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49">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50">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51">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52">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52">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52">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52">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52">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52">
        <f t="shared" ref="U698" si="4282">(P698)/12*0.8</f>
        <v>0</v>
      </c>
      <c r="V698" s="252">
        <f t="shared" ref="V698" si="4283">(P698+R698)/12*0.8</f>
        <v>0</v>
      </c>
      <c r="W698" s="253" t="str">
        <f t="shared" ref="W698" si="4284">"Fascia Da "&amp;F698&amp;" a "&amp;F699&amp;" Decorrenza "&amp;DAY(C696)&amp;"/"&amp;MONTH(C696)&amp;"/"&amp;YEAR(C696)</f>
        <v>Fascia Da 3 a 8 Decorrenza 1/7/2010</v>
      </c>
    </row>
    <row r="699" spans="1:23" ht="9" customHeight="1" x14ac:dyDescent="0.2">
      <c r="B699" s="245">
        <f t="shared" si="4223"/>
        <v>40363</v>
      </c>
      <c r="C699" s="389"/>
      <c r="D699" s="389"/>
      <c r="E699" s="254" t="s">
        <v>4</v>
      </c>
      <c r="F699" s="255">
        <v>8</v>
      </c>
      <c r="G699" s="267">
        <f t="shared" ref="G699" si="4285">G698*1936.27</f>
        <v>0</v>
      </c>
      <c r="H699" s="267">
        <f t="shared" ref="H699" si="4286">H698*1936.27</f>
        <v>0</v>
      </c>
      <c r="I699" s="267">
        <f t="shared" ref="I699" si="4287">I698*1936.27</f>
        <v>0</v>
      </c>
      <c r="J699" s="267">
        <f t="shared" ref="J699" si="4288">J698*1936.27</f>
        <v>0</v>
      </c>
      <c r="K699" s="267">
        <f t="shared" ref="K699" si="4289">K698*1936.27</f>
        <v>0</v>
      </c>
      <c r="L699" s="266">
        <f t="shared" ref="L699" si="4290">L698*1936.27</f>
        <v>0</v>
      </c>
      <c r="M699" s="267">
        <f t="shared" ref="M699" si="4291">M698*1936.27</f>
        <v>0</v>
      </c>
      <c r="N699" s="182">
        <f t="shared" ref="N699" si="4292">N698*1936.27</f>
        <v>0</v>
      </c>
      <c r="O699" s="183">
        <f t="shared" ref="O699" si="4293">O698*1936.27</f>
        <v>0</v>
      </c>
      <c r="P699" s="184">
        <f t="shared" ref="P699" si="4294">P698*1936.27</f>
        <v>0</v>
      </c>
      <c r="Q699" s="184">
        <f t="shared" ref="Q699" si="4295">Q698*1936.27</f>
        <v>0</v>
      </c>
      <c r="R699" s="184">
        <f t="shared" ref="R699" si="4296">R698*1936.27</f>
        <v>0</v>
      </c>
      <c r="S699" s="184">
        <f t="shared" ref="S699" si="4297">S698*1936.27</f>
        <v>0</v>
      </c>
      <c r="T699" s="184">
        <f t="shared" ref="T699" si="4298">T698*1936.27</f>
        <v>0</v>
      </c>
      <c r="U699" s="184">
        <f t="shared" ref="U699" si="4299">U698*1936.27</f>
        <v>0</v>
      </c>
      <c r="V699" s="184">
        <f t="shared" ref="V699" si="4300">V698*1936.27</f>
        <v>0</v>
      </c>
    </row>
    <row r="700" spans="1:23" ht="12.75" customHeight="1" x14ac:dyDescent="0.2">
      <c r="A700" s="104">
        <f>IF(Foglio2!$J$7=1,TRUNC(Base!V700,0),TRUNC(Base!U700,0))</f>
        <v>0</v>
      </c>
      <c r="B700" s="245">
        <f t="shared" si="4223"/>
        <v>40364</v>
      </c>
      <c r="C700" s="389"/>
      <c r="D700" s="389"/>
      <c r="E700" s="259" t="s">
        <v>3</v>
      </c>
      <c r="F700" s="260">
        <v>9</v>
      </c>
      <c r="G700" s="248">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48">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48">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48">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48">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48">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49">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50">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51">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52">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52">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52">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52">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52">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52">
        <f t="shared" ref="U700" si="4301">(P700)/12*0.8</f>
        <v>0</v>
      </c>
      <c r="V700" s="252">
        <f t="shared" ref="V700" si="4302">(P700+R700)/12*0.8</f>
        <v>0</v>
      </c>
      <c r="W700" s="253" t="str">
        <f t="shared" ref="W700" si="4303">"Fascia Da "&amp;F700&amp;" a "&amp;F701&amp;" Decorrenza "&amp;DAY(C696)&amp;"/"&amp;MONTH(C696)&amp;"/"&amp;YEAR(C696)</f>
        <v>Fascia Da 9 a 14 Decorrenza 1/7/2010</v>
      </c>
    </row>
    <row r="701" spans="1:23" ht="9" customHeight="1" x14ac:dyDescent="0.2">
      <c r="B701" s="245">
        <f t="shared" si="4223"/>
        <v>40365</v>
      </c>
      <c r="C701" s="389"/>
      <c r="D701" s="389"/>
      <c r="E701" s="254" t="s">
        <v>4</v>
      </c>
      <c r="F701" s="255">
        <v>14</v>
      </c>
      <c r="G701" s="267">
        <f t="shared" ref="G701" si="4304">G700*1936.27</f>
        <v>0</v>
      </c>
      <c r="H701" s="267">
        <f t="shared" ref="H701" si="4305">H700*1936.27</f>
        <v>0</v>
      </c>
      <c r="I701" s="267">
        <f t="shared" ref="I701" si="4306">I700*1936.27</f>
        <v>0</v>
      </c>
      <c r="J701" s="267">
        <f t="shared" ref="J701" si="4307">J700*1936.27</f>
        <v>0</v>
      </c>
      <c r="K701" s="267">
        <f t="shared" ref="K701" si="4308">K700*1936.27</f>
        <v>0</v>
      </c>
      <c r="L701" s="266">
        <f t="shared" ref="L701" si="4309">L700*1936.27</f>
        <v>0</v>
      </c>
      <c r="M701" s="267">
        <f t="shared" ref="M701" si="4310">M700*1936.27</f>
        <v>0</v>
      </c>
      <c r="N701" s="182">
        <f t="shared" ref="N701" si="4311">N700*1936.27</f>
        <v>0</v>
      </c>
      <c r="O701" s="183">
        <f t="shared" ref="O701" si="4312">O700*1936.27</f>
        <v>0</v>
      </c>
      <c r="P701" s="184">
        <f t="shared" ref="P701" si="4313">P700*1936.27</f>
        <v>0</v>
      </c>
      <c r="Q701" s="184">
        <f t="shared" ref="Q701" si="4314">Q700*1936.27</f>
        <v>0</v>
      </c>
      <c r="R701" s="184">
        <f t="shared" ref="R701" si="4315">R700*1936.27</f>
        <v>0</v>
      </c>
      <c r="S701" s="184">
        <f t="shared" ref="S701" si="4316">S700*1936.27</f>
        <v>0</v>
      </c>
      <c r="T701" s="184">
        <f t="shared" ref="T701" si="4317">T700*1936.27</f>
        <v>0</v>
      </c>
      <c r="U701" s="184">
        <f t="shared" ref="U701" si="4318">U700*1936.27</f>
        <v>0</v>
      </c>
      <c r="V701" s="184">
        <f t="shared" ref="V701" si="4319">V700*1936.27</f>
        <v>0</v>
      </c>
    </row>
    <row r="702" spans="1:23" ht="12.75" customHeight="1" x14ac:dyDescent="0.2">
      <c r="A702" s="104">
        <f>IF(Foglio2!$J$7=1,TRUNC(Base!V702,0),TRUNC(Base!U702,0))</f>
        <v>0</v>
      </c>
      <c r="B702" s="245">
        <f t="shared" si="4223"/>
        <v>40366</v>
      </c>
      <c r="C702" s="389"/>
      <c r="D702" s="389"/>
      <c r="E702" s="259" t="s">
        <v>3</v>
      </c>
      <c r="F702" s="260">
        <v>15</v>
      </c>
      <c r="G702" s="248">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48">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48">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48">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48">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48">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49">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50">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51">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52">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52">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52">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52">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52">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52">
        <f t="shared" ref="U702" si="4320">(P702)/12*0.8</f>
        <v>0</v>
      </c>
      <c r="V702" s="252">
        <f t="shared" ref="V702" si="4321">(P702+R702)/12*0.8</f>
        <v>0</v>
      </c>
      <c r="W702" s="253" t="str">
        <f t="shared" ref="W702" si="4322">"Fascia Da "&amp;F702&amp;" a "&amp;F703&amp;" Decorrenza "&amp;DAY(C696)&amp;"/"&amp;MONTH(C696)&amp;"/"&amp;YEAR(C696)</f>
        <v>Fascia Da 15 a 20 Decorrenza 1/7/2010</v>
      </c>
    </row>
    <row r="703" spans="1:23" ht="9" customHeight="1" x14ac:dyDescent="0.2">
      <c r="B703" s="245">
        <f t="shared" si="4223"/>
        <v>40367</v>
      </c>
      <c r="C703" s="389"/>
      <c r="D703" s="389"/>
      <c r="E703" s="254" t="s">
        <v>4</v>
      </c>
      <c r="F703" s="255">
        <v>20</v>
      </c>
      <c r="G703" s="267">
        <f t="shared" ref="G703" si="4323">G702*1936.27</f>
        <v>0</v>
      </c>
      <c r="H703" s="267">
        <f t="shared" ref="H703" si="4324">H702*1936.27</f>
        <v>0</v>
      </c>
      <c r="I703" s="267">
        <f t="shared" ref="I703" si="4325">I702*1936.27</f>
        <v>0</v>
      </c>
      <c r="J703" s="267">
        <f t="shared" ref="J703" si="4326">J702*1936.27</f>
        <v>0</v>
      </c>
      <c r="K703" s="267">
        <f t="shared" ref="K703" si="4327">K702*1936.27</f>
        <v>0</v>
      </c>
      <c r="L703" s="266">
        <f t="shared" ref="L703" si="4328">L702*1936.27</f>
        <v>0</v>
      </c>
      <c r="M703" s="267">
        <f t="shared" ref="M703" si="4329">M702*1936.27</f>
        <v>0</v>
      </c>
      <c r="N703" s="182">
        <f t="shared" ref="N703" si="4330">N702*1936.27</f>
        <v>0</v>
      </c>
      <c r="O703" s="183">
        <f t="shared" ref="O703" si="4331">O702*1936.27</f>
        <v>0</v>
      </c>
      <c r="P703" s="184">
        <f t="shared" ref="P703" si="4332">P702*1936.27</f>
        <v>0</v>
      </c>
      <c r="Q703" s="184">
        <f t="shared" ref="Q703" si="4333">Q702*1936.27</f>
        <v>0</v>
      </c>
      <c r="R703" s="184">
        <f t="shared" ref="R703" si="4334">R702*1936.27</f>
        <v>0</v>
      </c>
      <c r="S703" s="184">
        <f t="shared" ref="S703" si="4335">S702*1936.27</f>
        <v>0</v>
      </c>
      <c r="T703" s="184">
        <f t="shared" ref="T703" si="4336">T702*1936.27</f>
        <v>0</v>
      </c>
      <c r="U703" s="184">
        <f t="shared" ref="U703" si="4337">U702*1936.27</f>
        <v>0</v>
      </c>
      <c r="V703" s="184">
        <f t="shared" ref="V703" si="4338">V702*1936.27</f>
        <v>0</v>
      </c>
    </row>
    <row r="704" spans="1:23" ht="12.75" customHeight="1" x14ac:dyDescent="0.2">
      <c r="A704" s="104">
        <f>IF(Foglio2!$J$7=1,TRUNC(Base!V704,0),TRUNC(Base!U704,0))</f>
        <v>0</v>
      </c>
      <c r="B704" s="245">
        <f t="shared" si="4223"/>
        <v>40368</v>
      </c>
      <c r="C704" s="389"/>
      <c r="D704" s="389"/>
      <c r="E704" s="259" t="s">
        <v>3</v>
      </c>
      <c r="F704" s="260">
        <v>21</v>
      </c>
      <c r="G704" s="248">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48">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48">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48">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48">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48">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49">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50">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51">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52">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52">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52">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52">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52">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52">
        <f t="shared" ref="U704" si="4339">(P704)/12*0.8</f>
        <v>0</v>
      </c>
      <c r="V704" s="252">
        <f t="shared" ref="V704" si="4340">(P704+R704)/12*0.8</f>
        <v>0</v>
      </c>
      <c r="W704" s="253" t="str">
        <f t="shared" ref="W704" si="4341">"Fascia Da "&amp;F704&amp;" a "&amp;F705&amp;" Decorrenza "&amp;DAY(C696)&amp;"/"&amp;MONTH(C696)&amp;"/"&amp;YEAR(C696)</f>
        <v>Fascia Da 21 a 27 Decorrenza 1/7/2010</v>
      </c>
    </row>
    <row r="705" spans="1:23" ht="9" customHeight="1" x14ac:dyDescent="0.2">
      <c r="B705" s="245">
        <f t="shared" si="4223"/>
        <v>40369</v>
      </c>
      <c r="C705" s="389"/>
      <c r="D705" s="389"/>
      <c r="E705" s="254" t="s">
        <v>4</v>
      </c>
      <c r="F705" s="255">
        <v>27</v>
      </c>
      <c r="G705" s="267">
        <f t="shared" ref="G705" si="4342">G704*1936.27</f>
        <v>0</v>
      </c>
      <c r="H705" s="267">
        <f t="shared" ref="H705" si="4343">H704*1936.27</f>
        <v>0</v>
      </c>
      <c r="I705" s="267">
        <f t="shared" ref="I705" si="4344">I704*1936.27</f>
        <v>0</v>
      </c>
      <c r="J705" s="267">
        <f t="shared" ref="J705" si="4345">J704*1936.27</f>
        <v>0</v>
      </c>
      <c r="K705" s="267">
        <f t="shared" ref="K705" si="4346">K704*1936.27</f>
        <v>0</v>
      </c>
      <c r="L705" s="266">
        <f t="shared" ref="L705" si="4347">L704*1936.27</f>
        <v>0</v>
      </c>
      <c r="M705" s="267">
        <f t="shared" ref="M705" si="4348">M704*1936.27</f>
        <v>0</v>
      </c>
      <c r="N705" s="182">
        <f t="shared" ref="N705" si="4349">N704*1936.27</f>
        <v>0</v>
      </c>
      <c r="O705" s="183">
        <f t="shared" ref="O705" si="4350">O704*1936.27</f>
        <v>0</v>
      </c>
      <c r="P705" s="184">
        <f t="shared" ref="P705" si="4351">P704*1936.27</f>
        <v>0</v>
      </c>
      <c r="Q705" s="184">
        <f t="shared" ref="Q705" si="4352">Q704*1936.27</f>
        <v>0</v>
      </c>
      <c r="R705" s="184">
        <f t="shared" ref="R705" si="4353">R704*1936.27</f>
        <v>0</v>
      </c>
      <c r="S705" s="184">
        <f t="shared" ref="S705" si="4354">S704*1936.27</f>
        <v>0</v>
      </c>
      <c r="T705" s="184">
        <f t="shared" ref="T705" si="4355">T704*1936.27</f>
        <v>0</v>
      </c>
      <c r="U705" s="184">
        <f t="shared" ref="U705" si="4356">U704*1936.27</f>
        <v>0</v>
      </c>
      <c r="V705" s="184">
        <f t="shared" ref="V705" si="4357">V704*1936.27</f>
        <v>0</v>
      </c>
    </row>
    <row r="706" spans="1:23" ht="12.75" customHeight="1" x14ac:dyDescent="0.2">
      <c r="A706" s="104">
        <f>IF(Foglio2!$J$7=1,TRUNC(Base!V706,0),TRUNC(Base!U706,0))</f>
        <v>0</v>
      </c>
      <c r="B706" s="245">
        <f t="shared" si="4223"/>
        <v>40370</v>
      </c>
      <c r="C706" s="389"/>
      <c r="D706" s="389"/>
      <c r="E706" s="259" t="s">
        <v>3</v>
      </c>
      <c r="F706" s="260">
        <v>28</v>
      </c>
      <c r="G706" s="248">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48">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48">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48">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48">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48">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49">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50">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51">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52">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52">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52">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52">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52">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52">
        <f t="shared" ref="U706" si="4358">(P706)/12*0.8</f>
        <v>0</v>
      </c>
      <c r="V706" s="252">
        <f t="shared" ref="V706" si="4359">(P706+R706)/12*0.8</f>
        <v>0</v>
      </c>
      <c r="W706" s="253" t="str">
        <f t="shared" ref="W706" si="4360">"Fascia Da "&amp;F706&amp;" a "&amp;F707&amp;" Decorrenza "&amp;DAY(C696)&amp;"/"&amp;MONTH(C696)&amp;"/"&amp;YEAR(C696)</f>
        <v>Fascia Da 28 a 34 Decorrenza 1/7/2010</v>
      </c>
    </row>
    <row r="707" spans="1:23" ht="9" customHeight="1" x14ac:dyDescent="0.2">
      <c r="B707" s="245">
        <f t="shared" si="4223"/>
        <v>40371</v>
      </c>
      <c r="C707" s="389"/>
      <c r="D707" s="389"/>
      <c r="E707" s="254" t="s">
        <v>4</v>
      </c>
      <c r="F707" s="255">
        <v>34</v>
      </c>
      <c r="G707" s="267">
        <f t="shared" ref="G707" si="4361">G706*1936.27</f>
        <v>0</v>
      </c>
      <c r="H707" s="267">
        <f t="shared" ref="H707" si="4362">H706*1936.27</f>
        <v>0</v>
      </c>
      <c r="I707" s="267">
        <f t="shared" ref="I707" si="4363">I706*1936.27</f>
        <v>0</v>
      </c>
      <c r="J707" s="267">
        <f t="shared" ref="J707" si="4364">J706*1936.27</f>
        <v>0</v>
      </c>
      <c r="K707" s="267">
        <f t="shared" ref="K707" si="4365">K706*1936.27</f>
        <v>0</v>
      </c>
      <c r="L707" s="266">
        <f t="shared" ref="L707" si="4366">L706*1936.27</f>
        <v>0</v>
      </c>
      <c r="M707" s="267">
        <f t="shared" ref="M707" si="4367">M706*1936.27</f>
        <v>0</v>
      </c>
      <c r="N707" s="182">
        <f t="shared" ref="N707" si="4368">N706*1936.27</f>
        <v>0</v>
      </c>
      <c r="O707" s="183">
        <f t="shared" ref="O707" si="4369">O706*1936.27</f>
        <v>0</v>
      </c>
      <c r="P707" s="184">
        <f t="shared" ref="P707" si="4370">P706*1936.27</f>
        <v>0</v>
      </c>
      <c r="Q707" s="184">
        <f t="shared" ref="Q707" si="4371">Q706*1936.27</f>
        <v>0</v>
      </c>
      <c r="R707" s="184">
        <f t="shared" ref="R707" si="4372">R706*1936.27</f>
        <v>0</v>
      </c>
      <c r="S707" s="184">
        <f t="shared" ref="S707" si="4373">S706*1936.27</f>
        <v>0</v>
      </c>
      <c r="T707" s="184">
        <f t="shared" ref="T707" si="4374">T706*1936.27</f>
        <v>0</v>
      </c>
      <c r="U707" s="184">
        <f t="shared" ref="U707" si="4375">U706*1936.27</f>
        <v>0</v>
      </c>
      <c r="V707" s="184">
        <f t="shared" ref="V707" si="4376">V706*1936.27</f>
        <v>0</v>
      </c>
    </row>
    <row r="708" spans="1:23" ht="12.75" customHeight="1" x14ac:dyDescent="0.2">
      <c r="A708" s="104">
        <f>IF(Foglio2!$J$7=1,TRUNC(Base!V708,0),TRUNC(Base!U708,0))</f>
        <v>0</v>
      </c>
      <c r="B708" s="245">
        <f t="shared" si="4223"/>
        <v>40372</v>
      </c>
      <c r="C708" s="389"/>
      <c r="D708" s="389"/>
      <c r="E708" s="259" t="s">
        <v>3</v>
      </c>
      <c r="F708" s="260">
        <v>35</v>
      </c>
      <c r="G708" s="248">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48">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48">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48">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48">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48">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49">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50">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51">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52">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52">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52">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52">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52">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52">
        <f t="shared" ref="U708" si="4377">(P708)/12*0.8</f>
        <v>0</v>
      </c>
      <c r="V708" s="252">
        <f t="shared" ref="V708" si="4378">(P708+R708)/12*0.8</f>
        <v>0</v>
      </c>
      <c r="W708" s="253" t="str">
        <f t="shared" ref="W708" si="4379">"Fascia Da "&amp;F708&amp;" a "&amp;F709&amp;" Decorrenza "&amp;DAY(C696)&amp;"/"&amp;MONTH(C696)&amp;"/"&amp;YEAR(C696)</f>
        <v>Fascia Da 35 a  Decorrenza 1/7/2010</v>
      </c>
    </row>
    <row r="709" spans="1:23" ht="9" customHeight="1" x14ac:dyDescent="0.2">
      <c r="B709" s="245">
        <f t="shared" si="4223"/>
        <v>40373</v>
      </c>
      <c r="C709" s="454"/>
      <c r="D709" s="454"/>
      <c r="E709" s="264" t="s">
        <v>4</v>
      </c>
      <c r="F709" s="265"/>
      <c r="G709" s="267">
        <f t="shared" ref="G709" si="4380">G708*1936.27</f>
        <v>0</v>
      </c>
      <c r="H709" s="267">
        <f t="shared" ref="H709" si="4381">H708*1936.27</f>
        <v>0</v>
      </c>
      <c r="I709" s="267">
        <f t="shared" ref="I709" si="4382">I708*1936.27</f>
        <v>0</v>
      </c>
      <c r="J709" s="267">
        <f t="shared" ref="J709" si="4383">J708*1936.27</f>
        <v>0</v>
      </c>
      <c r="K709" s="267">
        <f t="shared" ref="K709" si="4384">K708*1936.27</f>
        <v>0</v>
      </c>
      <c r="L709" s="266">
        <f t="shared" ref="L709" si="4385">L708*1936.27</f>
        <v>0</v>
      </c>
      <c r="M709" s="267">
        <f t="shared" ref="M709" si="4386">M708*1936.27</f>
        <v>0</v>
      </c>
      <c r="N709" s="182">
        <f t="shared" ref="N709" si="4387">N708*1936.27</f>
        <v>0</v>
      </c>
      <c r="O709" s="183">
        <f t="shared" ref="O709" si="4388">O708*1936.27</f>
        <v>0</v>
      </c>
      <c r="P709" s="184">
        <f t="shared" ref="P709" si="4389">P708*1936.27</f>
        <v>0</v>
      </c>
      <c r="Q709" s="184">
        <f t="shared" ref="Q709" si="4390">Q708*1936.27</f>
        <v>0</v>
      </c>
      <c r="R709" s="184">
        <f t="shared" ref="R709" si="4391">R708*1936.27</f>
        <v>0</v>
      </c>
      <c r="S709" s="184">
        <f t="shared" ref="S709" si="4392">S708*1936.27</f>
        <v>0</v>
      </c>
      <c r="T709" s="184">
        <f t="shared" ref="T709" si="4393">T708*1936.27</f>
        <v>0</v>
      </c>
      <c r="U709" s="184">
        <f t="shared" ref="U709" si="4394">U708*1936.27</f>
        <v>0</v>
      </c>
      <c r="V709" s="184">
        <f t="shared" ref="V709" si="4395">V708*1936.27</f>
        <v>0</v>
      </c>
    </row>
    <row r="710" spans="1:23" ht="12.75" customHeight="1" x14ac:dyDescent="0.2">
      <c r="A710" s="104">
        <f>IF(Foglio2!$J$7=1,TRUNC(Base!V710,0),TRUNC(Base!U710,0))</f>
        <v>0</v>
      </c>
      <c r="B710" s="245">
        <f t="shared" ref="B710" si="4396">C712</f>
        <v>40544</v>
      </c>
      <c r="C710" s="452">
        <f t="shared" ref="C710" si="4397">D698+1</f>
        <v>40544</v>
      </c>
      <c r="D710" s="452">
        <v>42369</v>
      </c>
      <c r="E710" s="246" t="s">
        <v>3</v>
      </c>
      <c r="F710" s="247">
        <v>0</v>
      </c>
      <c r="G710" s="248">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48">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48">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48">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48">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48">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49">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50">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51">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52">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52">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52">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52">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52">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52">
        <f t="shared" ref="U710" si="4398">(P710)/12*0.8</f>
        <v>0</v>
      </c>
      <c r="V710" s="252">
        <f t="shared" ref="V710" si="4399">(P710+R710)/12*0.8</f>
        <v>0</v>
      </c>
      <c r="W710" s="253" t="str">
        <f t="shared" ref="W710:W724" si="4400">"Fascia Da "&amp;F710&amp;" a "&amp;F711&amp;" Decorrenza "&amp;DAY(C710)&amp;"/"&amp;MONTH(C710)&amp;"/"&amp;YEAR(C710)</f>
        <v>Fascia Da 0 a 2 Decorrenza 1/1/2011</v>
      </c>
    </row>
    <row r="711" spans="1:23" ht="9" customHeight="1" x14ac:dyDescent="0.2">
      <c r="B711" s="245">
        <f t="shared" ref="B711:B798" si="4401">B710+1</f>
        <v>40545</v>
      </c>
      <c r="C711" s="453"/>
      <c r="D711" s="453"/>
      <c r="E711" s="254" t="s">
        <v>4</v>
      </c>
      <c r="F711" s="255">
        <v>2</v>
      </c>
      <c r="G711" s="267">
        <f t="shared" ref="G711" si="4402">G710*1936.27</f>
        <v>0</v>
      </c>
      <c r="H711" s="267">
        <f t="shared" ref="H711" si="4403">H710*1936.27</f>
        <v>0</v>
      </c>
      <c r="I711" s="267">
        <f t="shared" ref="I711" si="4404">I710*1936.27</f>
        <v>0</v>
      </c>
      <c r="J711" s="267">
        <f t="shared" ref="J711" si="4405">J710*1936.27</f>
        <v>0</v>
      </c>
      <c r="K711" s="267">
        <f t="shared" ref="K711" si="4406">K710*1936.27</f>
        <v>0</v>
      </c>
      <c r="L711" s="266">
        <f t="shared" ref="L711" si="4407">L710*1936.27</f>
        <v>0</v>
      </c>
      <c r="M711" s="267">
        <f t="shared" ref="M711" si="4408">M710*1936.27</f>
        <v>0</v>
      </c>
      <c r="N711" s="182">
        <f t="shared" ref="N711" si="4409">N710*1936.27</f>
        <v>0</v>
      </c>
      <c r="O711" s="183">
        <f t="shared" ref="O711" si="4410">O710*1936.27</f>
        <v>0</v>
      </c>
      <c r="P711" s="184">
        <f t="shared" ref="P711" si="4411">P710*1936.27</f>
        <v>0</v>
      </c>
      <c r="Q711" s="184">
        <f t="shared" ref="Q711" si="4412">Q710*1936.27</f>
        <v>0</v>
      </c>
      <c r="R711" s="184">
        <f t="shared" ref="R711" si="4413">R710*1936.27</f>
        <v>0</v>
      </c>
      <c r="S711" s="184">
        <f t="shared" ref="S711" si="4414">S710*1936.27</f>
        <v>0</v>
      </c>
      <c r="T711" s="184">
        <f t="shared" ref="T711" si="4415">T710*1936.27</f>
        <v>0</v>
      </c>
      <c r="U711" s="184">
        <f t="shared" ref="U711" si="4416">U710*1936.27</f>
        <v>0</v>
      </c>
      <c r="V711" s="184">
        <f t="shared" ref="V711" si="4417">V710*1936.27</f>
        <v>0</v>
      </c>
    </row>
    <row r="712" spans="1:23" ht="12.75" customHeight="1" x14ac:dyDescent="0.2">
      <c r="A712" s="104">
        <f>IF(Foglio2!$J$7=1,TRUNC(Base!V712,0),TRUNC(Base!U712,0))</f>
        <v>0</v>
      </c>
      <c r="B712" s="245">
        <f t="shared" si="4223"/>
        <v>40546</v>
      </c>
      <c r="C712" s="389">
        <f t="shared" ref="C712:D712" si="4418">C710</f>
        <v>40544</v>
      </c>
      <c r="D712" s="389">
        <f t="shared" si="4418"/>
        <v>42369</v>
      </c>
      <c r="E712" s="259" t="s">
        <v>3</v>
      </c>
      <c r="F712" s="260">
        <v>3</v>
      </c>
      <c r="G712" s="248">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48">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48">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48">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48">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48">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49">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50">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51">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52">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52">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52">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52">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52">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52">
        <f t="shared" ref="U712" si="4419">(P712)/12*0.8</f>
        <v>0</v>
      </c>
      <c r="V712" s="252">
        <f t="shared" ref="V712" si="4420">(P712+R712)/12*0.8</f>
        <v>0</v>
      </c>
      <c r="W712" s="253" t="str">
        <f t="shared" ref="W712" si="4421">"Fascia Da "&amp;F712&amp;" a "&amp;F713&amp;" Decorrenza "&amp;DAY(C710)&amp;"/"&amp;MONTH(C710)&amp;"/"&amp;YEAR(C710)</f>
        <v>Fascia Da 3 a 8 Decorrenza 1/1/2011</v>
      </c>
    </row>
    <row r="713" spans="1:23" ht="9" customHeight="1" x14ac:dyDescent="0.2">
      <c r="B713" s="245">
        <f t="shared" si="4223"/>
        <v>40547</v>
      </c>
      <c r="C713" s="389"/>
      <c r="D713" s="389"/>
      <c r="E713" s="254" t="s">
        <v>4</v>
      </c>
      <c r="F713" s="255">
        <v>8</v>
      </c>
      <c r="G713" s="267">
        <f t="shared" ref="G713" si="4422">G712*1936.27</f>
        <v>0</v>
      </c>
      <c r="H713" s="267">
        <f t="shared" ref="H713" si="4423">H712*1936.27</f>
        <v>0</v>
      </c>
      <c r="I713" s="267">
        <f t="shared" ref="I713" si="4424">I712*1936.27</f>
        <v>0</v>
      </c>
      <c r="J713" s="267">
        <f t="shared" ref="J713" si="4425">J712*1936.27</f>
        <v>0</v>
      </c>
      <c r="K713" s="267">
        <f t="shared" ref="K713" si="4426">K712*1936.27</f>
        <v>0</v>
      </c>
      <c r="L713" s="266">
        <f t="shared" ref="L713" si="4427">L712*1936.27</f>
        <v>0</v>
      </c>
      <c r="M713" s="267">
        <f t="shared" ref="M713" si="4428">M712*1936.27</f>
        <v>0</v>
      </c>
      <c r="N713" s="182">
        <f t="shared" ref="N713" si="4429">N712*1936.27</f>
        <v>0</v>
      </c>
      <c r="O713" s="183">
        <f t="shared" ref="O713" si="4430">O712*1936.27</f>
        <v>0</v>
      </c>
      <c r="P713" s="184">
        <f t="shared" ref="P713" si="4431">P712*1936.27</f>
        <v>0</v>
      </c>
      <c r="Q713" s="184">
        <f t="shared" ref="Q713" si="4432">Q712*1936.27</f>
        <v>0</v>
      </c>
      <c r="R713" s="184">
        <f t="shared" ref="R713" si="4433">R712*1936.27</f>
        <v>0</v>
      </c>
      <c r="S713" s="184">
        <f t="shared" ref="S713" si="4434">S712*1936.27</f>
        <v>0</v>
      </c>
      <c r="T713" s="184">
        <f t="shared" ref="T713" si="4435">T712*1936.27</f>
        <v>0</v>
      </c>
      <c r="U713" s="184">
        <f t="shared" ref="U713" si="4436">U712*1936.27</f>
        <v>0</v>
      </c>
      <c r="V713" s="184">
        <f t="shared" ref="V713" si="4437">V712*1936.27</f>
        <v>0</v>
      </c>
    </row>
    <row r="714" spans="1:23" ht="12.75" customHeight="1" x14ac:dyDescent="0.2">
      <c r="A714" s="104">
        <f>IF(Foglio2!$J$7=1,TRUNC(Base!V714,0),TRUNC(Base!U714,0))</f>
        <v>0</v>
      </c>
      <c r="B714" s="245">
        <f t="shared" si="4223"/>
        <v>40548</v>
      </c>
      <c r="C714" s="389"/>
      <c r="D714" s="389"/>
      <c r="E714" s="259" t="s">
        <v>3</v>
      </c>
      <c r="F714" s="260">
        <v>9</v>
      </c>
      <c r="G714" s="248">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48">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48">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48">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48">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48">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49">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50">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51">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52">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52">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52">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52">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52">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52">
        <f t="shared" ref="U714" si="4438">(P714)/12*0.8</f>
        <v>0</v>
      </c>
      <c r="V714" s="252">
        <f t="shared" ref="V714" si="4439">(P714+R714)/12*0.8</f>
        <v>0</v>
      </c>
      <c r="W714" s="253" t="str">
        <f t="shared" ref="W714" si="4440">"Fascia Da "&amp;F714&amp;" a "&amp;F715&amp;" Decorrenza "&amp;DAY(C710)&amp;"/"&amp;MONTH(C710)&amp;"/"&amp;YEAR(C710)</f>
        <v>Fascia Da 9 a 14 Decorrenza 1/1/2011</v>
      </c>
    </row>
    <row r="715" spans="1:23" ht="9" customHeight="1" x14ac:dyDescent="0.2">
      <c r="B715" s="245">
        <f t="shared" si="4223"/>
        <v>40549</v>
      </c>
      <c r="C715" s="389"/>
      <c r="D715" s="389"/>
      <c r="E715" s="254" t="s">
        <v>4</v>
      </c>
      <c r="F715" s="255">
        <v>14</v>
      </c>
      <c r="G715" s="267">
        <f t="shared" ref="G715" si="4441">G714*1936.27</f>
        <v>0</v>
      </c>
      <c r="H715" s="267">
        <f t="shared" ref="H715" si="4442">H714*1936.27</f>
        <v>0</v>
      </c>
      <c r="I715" s="267">
        <f t="shared" ref="I715" si="4443">I714*1936.27</f>
        <v>0</v>
      </c>
      <c r="J715" s="267">
        <f t="shared" ref="J715" si="4444">J714*1936.27</f>
        <v>0</v>
      </c>
      <c r="K715" s="267">
        <f t="shared" ref="K715" si="4445">K714*1936.27</f>
        <v>0</v>
      </c>
      <c r="L715" s="266">
        <f t="shared" ref="L715" si="4446">L714*1936.27</f>
        <v>0</v>
      </c>
      <c r="M715" s="267">
        <f t="shared" ref="M715" si="4447">M714*1936.27</f>
        <v>0</v>
      </c>
      <c r="N715" s="182">
        <f t="shared" ref="N715" si="4448">N714*1936.27</f>
        <v>0</v>
      </c>
      <c r="O715" s="183">
        <f t="shared" ref="O715" si="4449">O714*1936.27</f>
        <v>0</v>
      </c>
      <c r="P715" s="184">
        <f t="shared" ref="P715" si="4450">P714*1936.27</f>
        <v>0</v>
      </c>
      <c r="Q715" s="184">
        <f t="shared" ref="Q715" si="4451">Q714*1936.27</f>
        <v>0</v>
      </c>
      <c r="R715" s="184">
        <f t="shared" ref="R715" si="4452">R714*1936.27</f>
        <v>0</v>
      </c>
      <c r="S715" s="184">
        <f t="shared" ref="S715" si="4453">S714*1936.27</f>
        <v>0</v>
      </c>
      <c r="T715" s="184">
        <f t="shared" ref="T715" si="4454">T714*1936.27</f>
        <v>0</v>
      </c>
      <c r="U715" s="184">
        <f t="shared" ref="U715" si="4455">U714*1936.27</f>
        <v>0</v>
      </c>
      <c r="V715" s="184">
        <f t="shared" ref="V715" si="4456">V714*1936.27</f>
        <v>0</v>
      </c>
    </row>
    <row r="716" spans="1:23" ht="12.75" customHeight="1" x14ac:dyDescent="0.2">
      <c r="A716" s="104">
        <f>IF(Foglio2!$J$7=1,TRUNC(Base!V716,0),TRUNC(Base!U716,0))</f>
        <v>0</v>
      </c>
      <c r="B716" s="245">
        <f t="shared" si="4223"/>
        <v>40550</v>
      </c>
      <c r="C716" s="389"/>
      <c r="D716" s="389"/>
      <c r="E716" s="259" t="s">
        <v>3</v>
      </c>
      <c r="F716" s="260">
        <v>15</v>
      </c>
      <c r="G716" s="248">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48">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48">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48">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48">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48">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49">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50">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51">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52">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52">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52">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52">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52">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52">
        <f t="shared" ref="U716" si="4457">(P716)/12*0.8</f>
        <v>0</v>
      </c>
      <c r="V716" s="252">
        <f t="shared" ref="V716" si="4458">(P716+R716)/12*0.8</f>
        <v>0</v>
      </c>
      <c r="W716" s="253" t="str">
        <f t="shared" ref="W716" si="4459">"Fascia Da "&amp;F716&amp;" a "&amp;F717&amp;" Decorrenza "&amp;DAY(C710)&amp;"/"&amp;MONTH(C710)&amp;"/"&amp;YEAR(C710)</f>
        <v>Fascia Da 15 a 20 Decorrenza 1/1/2011</v>
      </c>
    </row>
    <row r="717" spans="1:23" ht="9" customHeight="1" x14ac:dyDescent="0.2">
      <c r="B717" s="245">
        <f t="shared" si="4223"/>
        <v>40551</v>
      </c>
      <c r="C717" s="389"/>
      <c r="D717" s="389"/>
      <c r="E717" s="254" t="s">
        <v>4</v>
      </c>
      <c r="F717" s="255">
        <v>20</v>
      </c>
      <c r="G717" s="267">
        <f t="shared" ref="G717" si="4460">G716*1936.27</f>
        <v>0</v>
      </c>
      <c r="H717" s="267">
        <f t="shared" ref="H717" si="4461">H716*1936.27</f>
        <v>0</v>
      </c>
      <c r="I717" s="267">
        <f t="shared" ref="I717" si="4462">I716*1936.27</f>
        <v>0</v>
      </c>
      <c r="J717" s="267">
        <f t="shared" ref="J717" si="4463">J716*1936.27</f>
        <v>0</v>
      </c>
      <c r="K717" s="267">
        <f t="shared" ref="K717" si="4464">K716*1936.27</f>
        <v>0</v>
      </c>
      <c r="L717" s="266">
        <f t="shared" ref="L717" si="4465">L716*1936.27</f>
        <v>0</v>
      </c>
      <c r="M717" s="267">
        <f t="shared" ref="M717" si="4466">M716*1936.27</f>
        <v>0</v>
      </c>
      <c r="N717" s="182">
        <f t="shared" ref="N717" si="4467">N716*1936.27</f>
        <v>0</v>
      </c>
      <c r="O717" s="183">
        <f t="shared" ref="O717" si="4468">O716*1936.27</f>
        <v>0</v>
      </c>
      <c r="P717" s="184">
        <f t="shared" ref="P717" si="4469">P716*1936.27</f>
        <v>0</v>
      </c>
      <c r="Q717" s="184">
        <f t="shared" ref="Q717" si="4470">Q716*1936.27</f>
        <v>0</v>
      </c>
      <c r="R717" s="184">
        <f t="shared" ref="R717" si="4471">R716*1936.27</f>
        <v>0</v>
      </c>
      <c r="S717" s="184">
        <f t="shared" ref="S717" si="4472">S716*1936.27</f>
        <v>0</v>
      </c>
      <c r="T717" s="184">
        <f t="shared" ref="T717" si="4473">T716*1936.27</f>
        <v>0</v>
      </c>
      <c r="U717" s="184">
        <f t="shared" ref="U717" si="4474">U716*1936.27</f>
        <v>0</v>
      </c>
      <c r="V717" s="184">
        <f t="shared" ref="V717" si="4475">V716*1936.27</f>
        <v>0</v>
      </c>
    </row>
    <row r="718" spans="1:23" ht="12.75" customHeight="1" x14ac:dyDescent="0.2">
      <c r="A718" s="104">
        <f>IF(Foglio2!$J$7=1,TRUNC(Base!V718,0),TRUNC(Base!U718,0))</f>
        <v>0</v>
      </c>
      <c r="B718" s="245">
        <f t="shared" si="4223"/>
        <v>40552</v>
      </c>
      <c r="C718" s="389"/>
      <c r="D718" s="389"/>
      <c r="E718" s="259" t="s">
        <v>3</v>
      </c>
      <c r="F718" s="260">
        <v>21</v>
      </c>
      <c r="G718" s="248">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48">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48">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48">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48">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48">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49">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50">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51">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52">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52">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52">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52">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52">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52">
        <f t="shared" ref="U718" si="4476">(P718)/12*0.8</f>
        <v>0</v>
      </c>
      <c r="V718" s="252">
        <f t="shared" ref="V718" si="4477">(P718+R718)/12*0.8</f>
        <v>0</v>
      </c>
      <c r="W718" s="253" t="str">
        <f t="shared" ref="W718" si="4478">"Fascia Da "&amp;F718&amp;" a "&amp;F719&amp;" Decorrenza "&amp;DAY(C710)&amp;"/"&amp;MONTH(C710)&amp;"/"&amp;YEAR(C710)</f>
        <v>Fascia Da 21 a 27 Decorrenza 1/1/2011</v>
      </c>
    </row>
    <row r="719" spans="1:23" ht="9" customHeight="1" x14ac:dyDescent="0.2">
      <c r="B719" s="245">
        <f t="shared" si="4223"/>
        <v>40553</v>
      </c>
      <c r="C719" s="389"/>
      <c r="D719" s="389"/>
      <c r="E719" s="254" t="s">
        <v>4</v>
      </c>
      <c r="F719" s="255">
        <v>27</v>
      </c>
      <c r="G719" s="267">
        <f t="shared" ref="G719" si="4479">G718*1936.27</f>
        <v>0</v>
      </c>
      <c r="H719" s="267">
        <f t="shared" ref="H719" si="4480">H718*1936.27</f>
        <v>0</v>
      </c>
      <c r="I719" s="267">
        <f t="shared" ref="I719" si="4481">I718*1936.27</f>
        <v>0</v>
      </c>
      <c r="J719" s="267">
        <f t="shared" ref="J719" si="4482">J718*1936.27</f>
        <v>0</v>
      </c>
      <c r="K719" s="267">
        <f t="shared" ref="K719" si="4483">K718*1936.27</f>
        <v>0</v>
      </c>
      <c r="L719" s="266">
        <f t="shared" ref="L719" si="4484">L718*1936.27</f>
        <v>0</v>
      </c>
      <c r="M719" s="267">
        <f t="shared" ref="M719" si="4485">M718*1936.27</f>
        <v>0</v>
      </c>
      <c r="N719" s="182">
        <f t="shared" ref="N719" si="4486">N718*1936.27</f>
        <v>0</v>
      </c>
      <c r="O719" s="183">
        <f t="shared" ref="O719" si="4487">O718*1936.27</f>
        <v>0</v>
      </c>
      <c r="P719" s="184">
        <f t="shared" ref="P719" si="4488">P718*1936.27</f>
        <v>0</v>
      </c>
      <c r="Q719" s="184">
        <f t="shared" ref="Q719" si="4489">Q718*1936.27</f>
        <v>0</v>
      </c>
      <c r="R719" s="184">
        <f t="shared" ref="R719" si="4490">R718*1936.27</f>
        <v>0</v>
      </c>
      <c r="S719" s="184">
        <f t="shared" ref="S719" si="4491">S718*1936.27</f>
        <v>0</v>
      </c>
      <c r="T719" s="184">
        <f t="shared" ref="T719" si="4492">T718*1936.27</f>
        <v>0</v>
      </c>
      <c r="U719" s="184">
        <f t="shared" ref="U719" si="4493">U718*1936.27</f>
        <v>0</v>
      </c>
      <c r="V719" s="184">
        <f t="shared" ref="V719" si="4494">V718*1936.27</f>
        <v>0</v>
      </c>
    </row>
    <row r="720" spans="1:23" ht="12.75" customHeight="1" x14ac:dyDescent="0.2">
      <c r="A720" s="104">
        <f>IF(Foglio2!$J$7=1,TRUNC(Base!V720,0),TRUNC(Base!U720,0))</f>
        <v>0</v>
      </c>
      <c r="B720" s="245">
        <f t="shared" si="4223"/>
        <v>40554</v>
      </c>
      <c r="C720" s="389"/>
      <c r="D720" s="389"/>
      <c r="E720" s="259" t="s">
        <v>3</v>
      </c>
      <c r="F720" s="260">
        <v>28</v>
      </c>
      <c r="G720" s="248">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48">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48">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48">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48">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48">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49">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50">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51">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52">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52">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52">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52">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52">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52">
        <f t="shared" ref="U720" si="4495">(P720)/12*0.8</f>
        <v>0</v>
      </c>
      <c r="V720" s="252">
        <f t="shared" ref="V720" si="4496">(P720+R720)/12*0.8</f>
        <v>0</v>
      </c>
      <c r="W720" s="253" t="str">
        <f t="shared" ref="W720" si="4497">"Fascia Da "&amp;F720&amp;" a "&amp;F721&amp;" Decorrenza "&amp;DAY(C710)&amp;"/"&amp;MONTH(C710)&amp;"/"&amp;YEAR(C710)</f>
        <v>Fascia Da 28 a 34 Decorrenza 1/1/2011</v>
      </c>
    </row>
    <row r="721" spans="1:23" ht="9" customHeight="1" x14ac:dyDescent="0.2">
      <c r="B721" s="245">
        <f t="shared" si="4223"/>
        <v>40555</v>
      </c>
      <c r="C721" s="389"/>
      <c r="D721" s="389"/>
      <c r="E721" s="254" t="s">
        <v>4</v>
      </c>
      <c r="F721" s="255">
        <v>34</v>
      </c>
      <c r="G721" s="267">
        <f t="shared" ref="G721" si="4498">G720*1936.27</f>
        <v>0</v>
      </c>
      <c r="H721" s="267">
        <f t="shared" ref="H721" si="4499">H720*1936.27</f>
        <v>0</v>
      </c>
      <c r="I721" s="267">
        <f t="shared" ref="I721" si="4500">I720*1936.27</f>
        <v>0</v>
      </c>
      <c r="J721" s="267">
        <f t="shared" ref="J721" si="4501">J720*1936.27</f>
        <v>0</v>
      </c>
      <c r="K721" s="267">
        <f t="shared" ref="K721" si="4502">K720*1936.27</f>
        <v>0</v>
      </c>
      <c r="L721" s="266">
        <f t="shared" ref="L721" si="4503">L720*1936.27</f>
        <v>0</v>
      </c>
      <c r="M721" s="267">
        <f t="shared" ref="M721" si="4504">M720*1936.27</f>
        <v>0</v>
      </c>
      <c r="N721" s="182">
        <f t="shared" ref="N721" si="4505">N720*1936.27</f>
        <v>0</v>
      </c>
      <c r="O721" s="183">
        <f t="shared" ref="O721" si="4506">O720*1936.27</f>
        <v>0</v>
      </c>
      <c r="P721" s="184">
        <f t="shared" ref="P721" si="4507">P720*1936.27</f>
        <v>0</v>
      </c>
      <c r="Q721" s="184">
        <f t="shared" ref="Q721" si="4508">Q720*1936.27</f>
        <v>0</v>
      </c>
      <c r="R721" s="184">
        <f t="shared" ref="R721" si="4509">R720*1936.27</f>
        <v>0</v>
      </c>
      <c r="S721" s="184">
        <f t="shared" ref="S721" si="4510">S720*1936.27</f>
        <v>0</v>
      </c>
      <c r="T721" s="184">
        <f t="shared" ref="T721" si="4511">T720*1936.27</f>
        <v>0</v>
      </c>
      <c r="U721" s="184">
        <f t="shared" ref="U721" si="4512">U720*1936.27</f>
        <v>0</v>
      </c>
      <c r="V721" s="184">
        <f t="shared" ref="V721" si="4513">V720*1936.27</f>
        <v>0</v>
      </c>
    </row>
    <row r="722" spans="1:23" ht="12.75" customHeight="1" x14ac:dyDescent="0.2">
      <c r="A722" s="104">
        <f>IF(Foglio2!$J$7=1,TRUNC(Base!V722,0),TRUNC(Base!U722,0))</f>
        <v>0</v>
      </c>
      <c r="B722" s="245">
        <f t="shared" si="4223"/>
        <v>40556</v>
      </c>
      <c r="C722" s="389"/>
      <c r="D722" s="389"/>
      <c r="E722" s="259" t="s">
        <v>3</v>
      </c>
      <c r="F722" s="260">
        <v>35</v>
      </c>
      <c r="G722" s="248">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48">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48">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48">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48">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48">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49">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50">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51">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52">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52">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52">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52">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52">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52">
        <f t="shared" ref="U722" si="4514">(P722)/12*0.8</f>
        <v>0</v>
      </c>
      <c r="V722" s="252">
        <f t="shared" ref="V722" si="4515">(P722+R722)/12*0.8</f>
        <v>0</v>
      </c>
      <c r="W722" s="253" t="str">
        <f t="shared" ref="W722" si="4516">"Fascia Da "&amp;F722&amp;" a "&amp;F723&amp;" Decorrenza "&amp;DAY(C710)&amp;"/"&amp;MONTH(C710)&amp;"/"&amp;YEAR(C710)</f>
        <v>Fascia Da 35 a  Decorrenza 1/1/2011</v>
      </c>
    </row>
    <row r="723" spans="1:23" ht="9" customHeight="1" x14ac:dyDescent="0.2">
      <c r="B723" s="245">
        <f t="shared" si="4223"/>
        <v>40557</v>
      </c>
      <c r="C723" s="454"/>
      <c r="D723" s="454"/>
      <c r="E723" s="264" t="s">
        <v>4</v>
      </c>
      <c r="F723" s="265"/>
      <c r="G723" s="267">
        <f t="shared" ref="G723" si="4517">G722*1936.27</f>
        <v>0</v>
      </c>
      <c r="H723" s="267">
        <f t="shared" ref="H723" si="4518">H722*1936.27</f>
        <v>0</v>
      </c>
      <c r="I723" s="267">
        <f t="shared" ref="I723" si="4519">I722*1936.27</f>
        <v>0</v>
      </c>
      <c r="J723" s="267">
        <f t="shared" ref="J723" si="4520">J722*1936.27</f>
        <v>0</v>
      </c>
      <c r="K723" s="267">
        <f t="shared" ref="K723" si="4521">K722*1936.27</f>
        <v>0</v>
      </c>
      <c r="L723" s="266">
        <f t="shared" ref="L723" si="4522">L722*1936.27</f>
        <v>0</v>
      </c>
      <c r="M723" s="267">
        <f t="shared" ref="M723" si="4523">M722*1936.27</f>
        <v>0</v>
      </c>
      <c r="N723" s="182">
        <f t="shared" ref="N723" si="4524">N722*1936.27</f>
        <v>0</v>
      </c>
      <c r="O723" s="183">
        <f t="shared" ref="O723" si="4525">O722*1936.27</f>
        <v>0</v>
      </c>
      <c r="P723" s="184">
        <f t="shared" ref="P723" si="4526">P722*1936.27</f>
        <v>0</v>
      </c>
      <c r="Q723" s="184">
        <f t="shared" ref="Q723" si="4527">Q722*1936.27</f>
        <v>0</v>
      </c>
      <c r="R723" s="184">
        <f t="shared" ref="R723" si="4528">R722*1936.27</f>
        <v>0</v>
      </c>
      <c r="S723" s="184">
        <f t="shared" ref="S723" si="4529">S722*1936.27</f>
        <v>0</v>
      </c>
      <c r="T723" s="184">
        <f t="shared" ref="T723" si="4530">T722*1936.27</f>
        <v>0</v>
      </c>
      <c r="U723" s="184">
        <f t="shared" ref="U723" si="4531">U722*1936.27</f>
        <v>0</v>
      </c>
      <c r="V723" s="184">
        <f t="shared" ref="V723" si="4532">V722*1936.27</f>
        <v>0</v>
      </c>
    </row>
    <row r="724" spans="1:23" ht="12.75" customHeight="1" x14ac:dyDescent="0.2">
      <c r="A724" s="104">
        <f>IF(Foglio2!$J$7=1,TRUNC(Base!V724,0),TRUNC(Base!U724,0))</f>
        <v>0</v>
      </c>
      <c r="B724" s="245">
        <f t="shared" ref="B724" si="4533">C726</f>
        <v>42370</v>
      </c>
      <c r="C724" s="452">
        <v>42370</v>
      </c>
      <c r="D724" s="452">
        <v>42735</v>
      </c>
      <c r="E724" s="246" t="s">
        <v>3</v>
      </c>
      <c r="F724" s="247">
        <v>0</v>
      </c>
      <c r="G724" s="248">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48">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48">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48">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48">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48">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49">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50">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51">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52">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52">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52">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52">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52">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52">
        <f t="shared" ref="U724" si="4534">(P724)/12*0.8</f>
        <v>0</v>
      </c>
      <c r="V724" s="252">
        <f t="shared" ref="V724" si="4535">(P724+R724)/12*0.8</f>
        <v>0</v>
      </c>
      <c r="W724" s="253" t="str">
        <f t="shared" si="4400"/>
        <v>Fascia Da 0 a 8 Decorrenza 1/1/2016</v>
      </c>
    </row>
    <row r="725" spans="1:23" ht="9" customHeight="1" x14ac:dyDescent="0.2">
      <c r="B725" s="245">
        <f t="shared" si="4401"/>
        <v>42371</v>
      </c>
      <c r="C725" s="453"/>
      <c r="D725" s="453"/>
      <c r="E725" s="254" t="s">
        <v>4</v>
      </c>
      <c r="F725" s="255">
        <v>8</v>
      </c>
      <c r="G725" s="267">
        <f t="shared" ref="G725" si="4536">G724*1936.27</f>
        <v>0</v>
      </c>
      <c r="H725" s="267">
        <f t="shared" ref="H725" si="4537">H724*1936.27</f>
        <v>0</v>
      </c>
      <c r="I725" s="267">
        <f t="shared" ref="I725" si="4538">I724*1936.27</f>
        <v>0</v>
      </c>
      <c r="J725" s="267">
        <f t="shared" ref="J725" si="4539">J724*1936.27</f>
        <v>0</v>
      </c>
      <c r="K725" s="267">
        <f t="shared" ref="K725" si="4540">K724*1936.27</f>
        <v>0</v>
      </c>
      <c r="L725" s="266">
        <f t="shared" ref="L725" si="4541">L724*1936.27</f>
        <v>0</v>
      </c>
      <c r="M725" s="267">
        <f t="shared" ref="M725" si="4542">M724*1936.27</f>
        <v>0</v>
      </c>
      <c r="N725" s="182">
        <f t="shared" ref="N725" si="4543">N724*1936.27</f>
        <v>0</v>
      </c>
      <c r="O725" s="183">
        <f t="shared" ref="O725" si="4544">O724*1936.27</f>
        <v>0</v>
      </c>
      <c r="P725" s="184">
        <f t="shared" ref="P725" si="4545">P724*1936.27</f>
        <v>0</v>
      </c>
      <c r="Q725" s="184">
        <f t="shared" ref="Q725" si="4546">Q724*1936.27</f>
        <v>0</v>
      </c>
      <c r="R725" s="184">
        <f t="shared" ref="R725" si="4547">R724*1936.27</f>
        <v>0</v>
      </c>
      <c r="S725" s="184">
        <f t="shared" ref="S725" si="4548">S724*1936.27</f>
        <v>0</v>
      </c>
      <c r="T725" s="184">
        <f t="shared" ref="T725" si="4549">T724*1936.27</f>
        <v>0</v>
      </c>
      <c r="U725" s="184">
        <f t="shared" ref="U725" si="4550">U724*1936.27</f>
        <v>0</v>
      </c>
      <c r="V725" s="184">
        <f t="shared" ref="V725" si="4551">V724*1936.27</f>
        <v>0</v>
      </c>
    </row>
    <row r="726" spans="1:23" ht="12.75" customHeight="1" x14ac:dyDescent="0.2">
      <c r="A726" s="104">
        <f>IF(Foglio2!$J$7=1,TRUNC(Base!V726,0),TRUNC(Base!U726,0))</f>
        <v>0</v>
      </c>
      <c r="B726" s="245">
        <f t="shared" si="4401"/>
        <v>42372</v>
      </c>
      <c r="C726" s="492">
        <v>42370</v>
      </c>
      <c r="D726" s="492">
        <v>42735</v>
      </c>
      <c r="E726" s="259" t="s">
        <v>3</v>
      </c>
      <c r="F726" s="260">
        <v>9</v>
      </c>
      <c r="G726" s="248">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48">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48">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48">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48">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48">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49">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50">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51">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52">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52">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52">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52">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52">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52">
        <f t="shared" ref="U726" si="4552">(P726)/12*0.8</f>
        <v>0</v>
      </c>
      <c r="V726" s="252">
        <f t="shared" ref="V726" si="4553">(P726+R726)/12*0.8</f>
        <v>0</v>
      </c>
      <c r="W726" s="253" t="str">
        <f t="shared" ref="W726" si="4554">"Fascia Da "&amp;F726&amp;" a "&amp;F727&amp;" Decorrenza "&amp;DAY(C724)&amp;"/"&amp;MONTH(C724)&amp;"/"&amp;YEAR(C724)</f>
        <v>Fascia Da 9 a 14 Decorrenza 1/1/2016</v>
      </c>
    </row>
    <row r="727" spans="1:23" ht="9" customHeight="1" x14ac:dyDescent="0.2">
      <c r="B727" s="245">
        <f t="shared" si="4401"/>
        <v>42373</v>
      </c>
      <c r="C727" s="492"/>
      <c r="D727" s="492"/>
      <c r="E727" s="254" t="s">
        <v>4</v>
      </c>
      <c r="F727" s="255">
        <v>14</v>
      </c>
      <c r="G727" s="267">
        <f t="shared" ref="G727" si="4555">G726*1936.27</f>
        <v>0</v>
      </c>
      <c r="H727" s="267">
        <f t="shared" ref="H727" si="4556">H726*1936.27</f>
        <v>0</v>
      </c>
      <c r="I727" s="267">
        <f t="shared" ref="I727" si="4557">I726*1936.27</f>
        <v>0</v>
      </c>
      <c r="J727" s="267">
        <f t="shared" ref="J727" si="4558">J726*1936.27</f>
        <v>0</v>
      </c>
      <c r="K727" s="267">
        <f t="shared" ref="K727" si="4559">K726*1936.27</f>
        <v>0</v>
      </c>
      <c r="L727" s="266">
        <f t="shared" ref="L727" si="4560">L726*1936.27</f>
        <v>0</v>
      </c>
      <c r="M727" s="267">
        <f t="shared" ref="M727" si="4561">M726*1936.27</f>
        <v>0</v>
      </c>
      <c r="N727" s="182">
        <f t="shared" ref="N727" si="4562">N726*1936.27</f>
        <v>0</v>
      </c>
      <c r="O727" s="183">
        <f t="shared" ref="O727" si="4563">O726*1936.27</f>
        <v>0</v>
      </c>
      <c r="P727" s="184">
        <f t="shared" ref="P727" si="4564">P726*1936.27</f>
        <v>0</v>
      </c>
      <c r="Q727" s="184">
        <f t="shared" ref="Q727" si="4565">Q726*1936.27</f>
        <v>0</v>
      </c>
      <c r="R727" s="184">
        <f t="shared" ref="R727" si="4566">R726*1936.27</f>
        <v>0</v>
      </c>
      <c r="S727" s="184">
        <f t="shared" ref="S727" si="4567">S726*1936.27</f>
        <v>0</v>
      </c>
      <c r="T727" s="184">
        <f t="shared" ref="T727" si="4568">T726*1936.27</f>
        <v>0</v>
      </c>
      <c r="U727" s="184">
        <f t="shared" ref="U727" si="4569">U726*1936.27</f>
        <v>0</v>
      </c>
      <c r="V727" s="184">
        <f t="shared" ref="V727" si="4570">V726*1936.27</f>
        <v>0</v>
      </c>
    </row>
    <row r="728" spans="1:23" ht="12.75" customHeight="1" x14ac:dyDescent="0.2">
      <c r="A728" s="104">
        <f>IF(Foglio2!$J$7=1,TRUNC(Base!V728,0),TRUNC(Base!U728,0))</f>
        <v>0</v>
      </c>
      <c r="B728" s="245">
        <f t="shared" si="4401"/>
        <v>42374</v>
      </c>
      <c r="C728" s="492"/>
      <c r="D728" s="492"/>
      <c r="E728" s="259" t="s">
        <v>3</v>
      </c>
      <c r="F728" s="260">
        <v>15</v>
      </c>
      <c r="G728" s="248">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48">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48">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48">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48">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48">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49">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50">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51">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52">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52">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52">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52">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52">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52">
        <f t="shared" ref="U728" si="4571">(P728)/12*0.8</f>
        <v>0</v>
      </c>
      <c r="V728" s="252">
        <f t="shared" ref="V728" si="4572">(P728+R728)/12*0.8</f>
        <v>0</v>
      </c>
      <c r="W728" s="253" t="str">
        <f t="shared" ref="W728" si="4573">"Fascia Da "&amp;F728&amp;" a "&amp;F729&amp;" Decorrenza "&amp;DAY(C724)&amp;"/"&amp;MONTH(C724)&amp;"/"&amp;YEAR(C724)</f>
        <v>Fascia Da 15 a 20 Decorrenza 1/1/2016</v>
      </c>
    </row>
    <row r="729" spans="1:23" ht="9" customHeight="1" x14ac:dyDescent="0.2">
      <c r="B729" s="245">
        <f t="shared" si="4401"/>
        <v>42375</v>
      </c>
      <c r="C729" s="492"/>
      <c r="D729" s="492"/>
      <c r="E729" s="254" t="s">
        <v>4</v>
      </c>
      <c r="F729" s="255">
        <v>20</v>
      </c>
      <c r="G729" s="267">
        <f t="shared" ref="G729" si="4574">G728*1936.27</f>
        <v>0</v>
      </c>
      <c r="H729" s="267">
        <f t="shared" ref="H729" si="4575">H728*1936.27</f>
        <v>0</v>
      </c>
      <c r="I729" s="267">
        <f t="shared" ref="I729" si="4576">I728*1936.27</f>
        <v>0</v>
      </c>
      <c r="J729" s="267">
        <f t="shared" ref="J729" si="4577">J728*1936.27</f>
        <v>0</v>
      </c>
      <c r="K729" s="267">
        <f t="shared" ref="K729" si="4578">K728*1936.27</f>
        <v>0</v>
      </c>
      <c r="L729" s="266">
        <f t="shared" ref="L729" si="4579">L728*1936.27</f>
        <v>0</v>
      </c>
      <c r="M729" s="267">
        <f t="shared" ref="M729" si="4580">M728*1936.27</f>
        <v>0</v>
      </c>
      <c r="N729" s="182">
        <f t="shared" ref="N729" si="4581">N728*1936.27</f>
        <v>0</v>
      </c>
      <c r="O729" s="183">
        <f t="shared" ref="O729" si="4582">O728*1936.27</f>
        <v>0</v>
      </c>
      <c r="P729" s="184">
        <f t="shared" ref="P729" si="4583">P728*1936.27</f>
        <v>0</v>
      </c>
      <c r="Q729" s="184">
        <f t="shared" ref="Q729" si="4584">Q728*1936.27</f>
        <v>0</v>
      </c>
      <c r="R729" s="184">
        <f t="shared" ref="R729" si="4585">R728*1936.27</f>
        <v>0</v>
      </c>
      <c r="S729" s="184">
        <f t="shared" ref="S729" si="4586">S728*1936.27</f>
        <v>0</v>
      </c>
      <c r="T729" s="184">
        <f t="shared" ref="T729" si="4587">T728*1936.27</f>
        <v>0</v>
      </c>
      <c r="U729" s="184">
        <f t="shared" ref="U729" si="4588">U728*1936.27</f>
        <v>0</v>
      </c>
      <c r="V729" s="184">
        <f t="shared" ref="V729" si="4589">V728*1936.27</f>
        <v>0</v>
      </c>
    </row>
    <row r="730" spans="1:23" ht="12.75" customHeight="1" x14ac:dyDescent="0.2">
      <c r="A730" s="104">
        <f>IF(Foglio2!$J$7=1,TRUNC(Base!V730,0),TRUNC(Base!U730,0))</f>
        <v>0</v>
      </c>
      <c r="B730" s="245">
        <f t="shared" si="4401"/>
        <v>42376</v>
      </c>
      <c r="C730" s="492"/>
      <c r="D730" s="492"/>
      <c r="E730" s="259" t="s">
        <v>3</v>
      </c>
      <c r="F730" s="260">
        <v>21</v>
      </c>
      <c r="G730" s="248">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48">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48">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48">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48">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48">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49">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50">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51">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52">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52">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52">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52">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52">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52">
        <f t="shared" ref="U730" si="4590">(P730)/12*0.8</f>
        <v>0</v>
      </c>
      <c r="V730" s="252">
        <f t="shared" ref="V730" si="4591">(P730+R730)/12*0.8</f>
        <v>0</v>
      </c>
      <c r="W730" s="253" t="str">
        <f t="shared" ref="W730" si="4592">"Fascia Da "&amp;F730&amp;" a "&amp;F731&amp;" Decorrenza "&amp;DAY(C724)&amp;"/"&amp;MONTH(C724)&amp;"/"&amp;YEAR(C724)</f>
        <v>Fascia Da 21 a 27 Decorrenza 1/1/2016</v>
      </c>
    </row>
    <row r="731" spans="1:23" ht="9" customHeight="1" x14ac:dyDescent="0.2">
      <c r="B731" s="245">
        <f t="shared" si="4401"/>
        <v>42377</v>
      </c>
      <c r="C731" s="492"/>
      <c r="D731" s="492"/>
      <c r="E731" s="254" t="s">
        <v>4</v>
      </c>
      <c r="F731" s="255">
        <v>27</v>
      </c>
      <c r="G731" s="267">
        <f t="shared" ref="G731" si="4593">G730*1936.27</f>
        <v>0</v>
      </c>
      <c r="H731" s="267">
        <f t="shared" ref="H731" si="4594">H730*1936.27</f>
        <v>0</v>
      </c>
      <c r="I731" s="267">
        <f t="shared" ref="I731" si="4595">I730*1936.27</f>
        <v>0</v>
      </c>
      <c r="J731" s="267">
        <f t="shared" ref="J731" si="4596">J730*1936.27</f>
        <v>0</v>
      </c>
      <c r="K731" s="267">
        <f t="shared" ref="K731" si="4597">K730*1936.27</f>
        <v>0</v>
      </c>
      <c r="L731" s="266">
        <f t="shared" ref="L731" si="4598">L730*1936.27</f>
        <v>0</v>
      </c>
      <c r="M731" s="267">
        <f t="shared" ref="M731" si="4599">M730*1936.27</f>
        <v>0</v>
      </c>
      <c r="N731" s="182">
        <f t="shared" ref="N731" si="4600">N730*1936.27</f>
        <v>0</v>
      </c>
      <c r="O731" s="183">
        <f t="shared" ref="O731" si="4601">O730*1936.27</f>
        <v>0</v>
      </c>
      <c r="P731" s="184">
        <f t="shared" ref="P731" si="4602">P730*1936.27</f>
        <v>0</v>
      </c>
      <c r="Q731" s="184">
        <f t="shared" ref="Q731" si="4603">Q730*1936.27</f>
        <v>0</v>
      </c>
      <c r="R731" s="184">
        <f t="shared" ref="R731" si="4604">R730*1936.27</f>
        <v>0</v>
      </c>
      <c r="S731" s="184">
        <f t="shared" ref="S731" si="4605">S730*1936.27</f>
        <v>0</v>
      </c>
      <c r="T731" s="184">
        <f t="shared" ref="T731" si="4606">T730*1936.27</f>
        <v>0</v>
      </c>
      <c r="U731" s="184">
        <f t="shared" ref="U731" si="4607">U730*1936.27</f>
        <v>0</v>
      </c>
      <c r="V731" s="184">
        <f t="shared" ref="V731" si="4608">V730*1936.27</f>
        <v>0</v>
      </c>
    </row>
    <row r="732" spans="1:23" ht="12.75" customHeight="1" x14ac:dyDescent="0.2">
      <c r="A732" s="104">
        <f>IF(Foglio2!$J$7=1,TRUNC(Base!V732,0),TRUNC(Base!U732,0))</f>
        <v>0</v>
      </c>
      <c r="B732" s="245">
        <f t="shared" si="4401"/>
        <v>42378</v>
      </c>
      <c r="C732" s="492"/>
      <c r="D732" s="492"/>
      <c r="E732" s="259" t="s">
        <v>3</v>
      </c>
      <c r="F732" s="260">
        <v>28</v>
      </c>
      <c r="G732" s="248">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48">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48">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48">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48">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48">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49">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50">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51">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52">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52">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52">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52">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52">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52">
        <f t="shared" ref="U732" si="4609">(P732)/12*0.8</f>
        <v>0</v>
      </c>
      <c r="V732" s="252">
        <f t="shared" ref="V732" si="4610">(P732+R732)/12*0.8</f>
        <v>0</v>
      </c>
      <c r="W732" s="253" t="str">
        <f t="shared" ref="W732" si="4611">"Fascia Da "&amp;F732&amp;" a "&amp;F733&amp;" Decorrenza "&amp;DAY(C724)&amp;"/"&amp;MONTH(C724)&amp;"/"&amp;YEAR(C724)</f>
        <v>Fascia Da 28 a 34 Decorrenza 1/1/2016</v>
      </c>
    </row>
    <row r="733" spans="1:23" ht="9" customHeight="1" x14ac:dyDescent="0.2">
      <c r="B733" s="245">
        <f t="shared" si="4401"/>
        <v>42379</v>
      </c>
      <c r="C733" s="492"/>
      <c r="D733" s="492"/>
      <c r="E733" s="254" t="s">
        <v>4</v>
      </c>
      <c r="F733" s="255">
        <v>34</v>
      </c>
      <c r="G733" s="267">
        <f t="shared" ref="G733" si="4612">G732*1936.27</f>
        <v>0</v>
      </c>
      <c r="H733" s="267">
        <f t="shared" ref="H733" si="4613">H732*1936.27</f>
        <v>0</v>
      </c>
      <c r="I733" s="267">
        <f t="shared" ref="I733" si="4614">I732*1936.27</f>
        <v>0</v>
      </c>
      <c r="J733" s="267">
        <f t="shared" ref="J733" si="4615">J732*1936.27</f>
        <v>0</v>
      </c>
      <c r="K733" s="267">
        <f t="shared" ref="K733" si="4616">K732*1936.27</f>
        <v>0</v>
      </c>
      <c r="L733" s="266">
        <f t="shared" ref="L733" si="4617">L732*1936.27</f>
        <v>0</v>
      </c>
      <c r="M733" s="267">
        <f t="shared" ref="M733" si="4618">M732*1936.27</f>
        <v>0</v>
      </c>
      <c r="N733" s="182">
        <f t="shared" ref="N733" si="4619">N732*1936.27</f>
        <v>0</v>
      </c>
      <c r="O733" s="183">
        <f t="shared" ref="O733" si="4620">O732*1936.27</f>
        <v>0</v>
      </c>
      <c r="P733" s="184">
        <f t="shared" ref="P733" si="4621">P732*1936.27</f>
        <v>0</v>
      </c>
      <c r="Q733" s="184">
        <f t="shared" ref="Q733" si="4622">Q732*1936.27</f>
        <v>0</v>
      </c>
      <c r="R733" s="184">
        <f t="shared" ref="R733" si="4623">R732*1936.27</f>
        <v>0</v>
      </c>
      <c r="S733" s="184">
        <f t="shared" ref="S733" si="4624">S732*1936.27</f>
        <v>0</v>
      </c>
      <c r="T733" s="184">
        <f t="shared" ref="T733" si="4625">T732*1936.27</f>
        <v>0</v>
      </c>
      <c r="U733" s="184">
        <f t="shared" ref="U733" si="4626">U732*1936.27</f>
        <v>0</v>
      </c>
      <c r="V733" s="184">
        <f t="shared" ref="V733" si="4627">V732*1936.27</f>
        <v>0</v>
      </c>
    </row>
    <row r="734" spans="1:23" ht="12.75" customHeight="1" x14ac:dyDescent="0.2">
      <c r="A734" s="104">
        <f>IF(Foglio2!$J$7=1,TRUNC(Base!V734,0),TRUNC(Base!U734,0))</f>
        <v>0</v>
      </c>
      <c r="B734" s="245">
        <f t="shared" si="4401"/>
        <v>42380</v>
      </c>
      <c r="C734" s="492"/>
      <c r="D734" s="492"/>
      <c r="E734" s="259" t="s">
        <v>3</v>
      </c>
      <c r="F734" s="260">
        <v>35</v>
      </c>
      <c r="G734" s="248">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48">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48">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48">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48">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48">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49">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50">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51">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52">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52">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52">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52">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52">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52">
        <f t="shared" ref="U734" si="4628">(P734)/12*0.8</f>
        <v>0</v>
      </c>
      <c r="V734" s="252">
        <f t="shared" ref="V734" si="4629">(P734+R734)/12*0.8</f>
        <v>0</v>
      </c>
      <c r="W734" s="253" t="str">
        <f t="shared" ref="W734" si="4630">"Fascia Da "&amp;F734&amp;" a "&amp;F735&amp;" Decorrenza "&amp;DAY(C724)&amp;"/"&amp;MONTH(C724)&amp;"/"&amp;YEAR(C724)</f>
        <v>Fascia Da 35 a  Decorrenza 1/1/2016</v>
      </c>
    </row>
    <row r="735" spans="1:23" ht="9" customHeight="1" x14ac:dyDescent="0.2">
      <c r="B735" s="245">
        <f t="shared" si="4401"/>
        <v>42381</v>
      </c>
      <c r="C735" s="493"/>
      <c r="D735" s="493"/>
      <c r="E735" s="264" t="s">
        <v>4</v>
      </c>
      <c r="F735" s="265"/>
      <c r="G735" s="267">
        <f t="shared" ref="G735" si="4631">G734*1936.27</f>
        <v>0</v>
      </c>
      <c r="H735" s="267">
        <f t="shared" ref="H735" si="4632">H734*1936.27</f>
        <v>0</v>
      </c>
      <c r="I735" s="267">
        <f t="shared" ref="I735" si="4633">I734*1936.27</f>
        <v>0</v>
      </c>
      <c r="J735" s="267">
        <f t="shared" ref="J735" si="4634">J734*1936.27</f>
        <v>0</v>
      </c>
      <c r="K735" s="267">
        <f t="shared" ref="K735" si="4635">K734*1936.27</f>
        <v>0</v>
      </c>
      <c r="L735" s="266">
        <f t="shared" ref="L735" si="4636">L734*1936.27</f>
        <v>0</v>
      </c>
      <c r="M735" s="267">
        <f t="shared" ref="M735" si="4637">M734*1936.27</f>
        <v>0</v>
      </c>
      <c r="N735" s="182">
        <f t="shared" ref="N735" si="4638">N734*1936.27</f>
        <v>0</v>
      </c>
      <c r="O735" s="183">
        <f t="shared" ref="O735" si="4639">O734*1936.27</f>
        <v>0</v>
      </c>
      <c r="P735" s="184">
        <f t="shared" ref="P735" si="4640">P734*1936.27</f>
        <v>0</v>
      </c>
      <c r="Q735" s="184">
        <f t="shared" ref="Q735" si="4641">Q734*1936.27</f>
        <v>0</v>
      </c>
      <c r="R735" s="184">
        <f t="shared" ref="R735" si="4642">R734*1936.27</f>
        <v>0</v>
      </c>
      <c r="S735" s="184">
        <f t="shared" ref="S735" si="4643">S734*1936.27</f>
        <v>0</v>
      </c>
      <c r="T735" s="184">
        <f t="shared" ref="T735" si="4644">T734*1936.27</f>
        <v>0</v>
      </c>
      <c r="U735" s="184">
        <f t="shared" ref="U735" si="4645">U734*1936.27</f>
        <v>0</v>
      </c>
      <c r="V735" s="184">
        <f t="shared" ref="V735" si="4646">V734*1936.27</f>
        <v>0</v>
      </c>
    </row>
    <row r="736" spans="1:23" ht="12.75" customHeight="1" x14ac:dyDescent="0.2">
      <c r="A736" s="104">
        <f>IF(Foglio2!$J$7=1,TRUNC(Base!V736,0),TRUNC(Base!U736,0))</f>
        <v>0</v>
      </c>
      <c r="B736" s="245">
        <f t="shared" ref="B736:B760" si="4647">C738</f>
        <v>42736</v>
      </c>
      <c r="C736" s="452">
        <v>42736</v>
      </c>
      <c r="D736" s="452">
        <v>43159</v>
      </c>
      <c r="E736" s="246" t="s">
        <v>3</v>
      </c>
      <c r="F736" s="247">
        <v>0</v>
      </c>
      <c r="G736" s="248">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48">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48">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48">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48">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48">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49">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50">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51">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52">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52">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52">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52">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52">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52">
        <f t="shared" ref="U736" si="4648">(P736)/12*0.8</f>
        <v>0</v>
      </c>
      <c r="V736" s="252">
        <f t="shared" ref="V736" si="4649">(P736+R736)/12*0.8</f>
        <v>0</v>
      </c>
      <c r="W736" s="253" t="str">
        <f t="shared" ref="W736:W760" si="4650">"Fascia Da "&amp;F736&amp;" a "&amp;F737&amp;" Decorrenza "&amp;DAY(C736)&amp;"/"&amp;MONTH(C736)&amp;"/"&amp;YEAR(C736)</f>
        <v>Fascia Da 0 a 8 Decorrenza 1/1/2017</v>
      </c>
    </row>
    <row r="737" spans="1:23" ht="9" customHeight="1" x14ac:dyDescent="0.2">
      <c r="B737" s="245">
        <f t="shared" si="4401"/>
        <v>42737</v>
      </c>
      <c r="C737" s="453"/>
      <c r="D737" s="453"/>
      <c r="E737" s="254" t="s">
        <v>4</v>
      </c>
      <c r="F737" s="255">
        <v>8</v>
      </c>
      <c r="G737" s="267">
        <f t="shared" ref="G737" si="4651">G736*1936.27</f>
        <v>0</v>
      </c>
      <c r="H737" s="267">
        <f t="shared" ref="H737" si="4652">H736*1936.27</f>
        <v>0</v>
      </c>
      <c r="I737" s="267">
        <f t="shared" ref="I737" si="4653">I736*1936.27</f>
        <v>0</v>
      </c>
      <c r="J737" s="267">
        <f t="shared" ref="J737" si="4654">J736*1936.27</f>
        <v>0</v>
      </c>
      <c r="K737" s="267">
        <f t="shared" ref="K737" si="4655">K736*1936.27</f>
        <v>0</v>
      </c>
      <c r="L737" s="266">
        <f t="shared" ref="L737" si="4656">L736*1936.27</f>
        <v>0</v>
      </c>
      <c r="M737" s="267">
        <f t="shared" ref="M737" si="4657">M736*1936.27</f>
        <v>0</v>
      </c>
      <c r="N737" s="182">
        <f t="shared" ref="N737" si="4658">N736*1936.27</f>
        <v>0</v>
      </c>
      <c r="O737" s="183">
        <f t="shared" ref="O737" si="4659">O736*1936.27</f>
        <v>0</v>
      </c>
      <c r="P737" s="184">
        <f t="shared" ref="P737" si="4660">P736*1936.27</f>
        <v>0</v>
      </c>
      <c r="Q737" s="184">
        <f t="shared" ref="Q737" si="4661">Q736*1936.27</f>
        <v>0</v>
      </c>
      <c r="R737" s="184">
        <f t="shared" ref="R737" si="4662">R736*1936.27</f>
        <v>0</v>
      </c>
      <c r="S737" s="184">
        <f t="shared" ref="S737" si="4663">S736*1936.27</f>
        <v>0</v>
      </c>
      <c r="T737" s="184">
        <f t="shared" ref="T737" si="4664">T736*1936.27</f>
        <v>0</v>
      </c>
      <c r="U737" s="184">
        <f t="shared" ref="U737" si="4665">U736*1936.27</f>
        <v>0</v>
      </c>
      <c r="V737" s="184">
        <f t="shared" ref="V737" si="4666">V736*1936.27</f>
        <v>0</v>
      </c>
    </row>
    <row r="738" spans="1:23" ht="12.75" customHeight="1" x14ac:dyDescent="0.2">
      <c r="A738" s="104">
        <f>IF(Foglio2!$J$7=1,TRUNC(Base!V738,0),TRUNC(Base!U738,0))</f>
        <v>0</v>
      </c>
      <c r="B738" s="245">
        <f t="shared" si="4401"/>
        <v>42738</v>
      </c>
      <c r="C738" s="498">
        <v>42736</v>
      </c>
      <c r="D738" s="498">
        <v>43159</v>
      </c>
      <c r="E738" s="259" t="s">
        <v>3</v>
      </c>
      <c r="F738" s="260">
        <v>9</v>
      </c>
      <c r="G738" s="248">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48">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48">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48">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48">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48">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49">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50">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51">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52">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52">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52">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52">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52">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52">
        <f t="shared" ref="U738" si="4667">(P738)/12*0.8</f>
        <v>0</v>
      </c>
      <c r="V738" s="252">
        <f t="shared" ref="V738" si="4668">(P738+R738)/12*0.8</f>
        <v>0</v>
      </c>
      <c r="W738" s="253" t="str">
        <f t="shared" ref="W738:W762" si="4669">"Fascia Da "&amp;F738&amp;" a "&amp;F739&amp;" Decorrenza "&amp;DAY(C736)&amp;"/"&amp;MONTH(C736)&amp;"/"&amp;YEAR(C736)</f>
        <v>Fascia Da 9 a 14 Decorrenza 1/1/2017</v>
      </c>
    </row>
    <row r="739" spans="1:23" ht="9" customHeight="1" x14ac:dyDescent="0.2">
      <c r="B739" s="245">
        <f t="shared" si="4401"/>
        <v>42739</v>
      </c>
      <c r="C739" s="498"/>
      <c r="D739" s="498"/>
      <c r="E739" s="254" t="s">
        <v>4</v>
      </c>
      <c r="F739" s="255">
        <v>14</v>
      </c>
      <c r="G739" s="267">
        <f t="shared" ref="G739" si="4670">G738*1936.27</f>
        <v>0</v>
      </c>
      <c r="H739" s="267">
        <f t="shared" ref="H739" si="4671">H738*1936.27</f>
        <v>0</v>
      </c>
      <c r="I739" s="267">
        <f t="shared" ref="I739" si="4672">I738*1936.27</f>
        <v>0</v>
      </c>
      <c r="J739" s="267">
        <f t="shared" ref="J739" si="4673">J738*1936.27</f>
        <v>0</v>
      </c>
      <c r="K739" s="267">
        <f t="shared" ref="K739" si="4674">K738*1936.27</f>
        <v>0</v>
      </c>
      <c r="L739" s="266">
        <f t="shared" ref="L739" si="4675">L738*1936.27</f>
        <v>0</v>
      </c>
      <c r="M739" s="267">
        <f t="shared" ref="M739" si="4676">M738*1936.27</f>
        <v>0</v>
      </c>
      <c r="N739" s="182">
        <f t="shared" ref="N739" si="4677">N738*1936.27</f>
        <v>0</v>
      </c>
      <c r="O739" s="183">
        <f t="shared" ref="O739" si="4678">O738*1936.27</f>
        <v>0</v>
      </c>
      <c r="P739" s="184">
        <f t="shared" ref="P739" si="4679">P738*1936.27</f>
        <v>0</v>
      </c>
      <c r="Q739" s="184">
        <f t="shared" ref="Q739" si="4680">Q738*1936.27</f>
        <v>0</v>
      </c>
      <c r="R739" s="184">
        <f t="shared" ref="R739" si="4681">R738*1936.27</f>
        <v>0</v>
      </c>
      <c r="S739" s="184">
        <f t="shared" ref="S739" si="4682">S738*1936.27</f>
        <v>0</v>
      </c>
      <c r="T739" s="184">
        <f t="shared" ref="T739" si="4683">T738*1936.27</f>
        <v>0</v>
      </c>
      <c r="U739" s="184">
        <f t="shared" ref="U739" si="4684">U738*1936.27</f>
        <v>0</v>
      </c>
      <c r="V739" s="184">
        <f t="shared" ref="V739" si="4685">V738*1936.27</f>
        <v>0</v>
      </c>
    </row>
    <row r="740" spans="1:23" ht="12.75" customHeight="1" x14ac:dyDescent="0.2">
      <c r="A740" s="104">
        <f>IF(Foglio2!$J$7=1,TRUNC(Base!V740,0),TRUNC(Base!U740,0))</f>
        <v>0</v>
      </c>
      <c r="B740" s="245">
        <f t="shared" si="4401"/>
        <v>42740</v>
      </c>
      <c r="C740" s="498"/>
      <c r="D740" s="498"/>
      <c r="E740" s="259" t="s">
        <v>3</v>
      </c>
      <c r="F740" s="260">
        <v>15</v>
      </c>
      <c r="G740" s="248">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48">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48">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48">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48">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48">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49">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50">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51">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52">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52">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52">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52">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52">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52">
        <f t="shared" ref="U740" si="4686">(P740)/12*0.8</f>
        <v>0</v>
      </c>
      <c r="V740" s="252">
        <f t="shared" ref="V740" si="4687">(P740+R740)/12*0.8</f>
        <v>0</v>
      </c>
      <c r="W740" s="253" t="str">
        <f t="shared" ref="W740:W764" si="4688">"Fascia Da "&amp;F740&amp;" a "&amp;F741&amp;" Decorrenza "&amp;DAY(C736)&amp;"/"&amp;MONTH(C736)&amp;"/"&amp;YEAR(C736)</f>
        <v>Fascia Da 15 a 20 Decorrenza 1/1/2017</v>
      </c>
    </row>
    <row r="741" spans="1:23" ht="9" customHeight="1" x14ac:dyDescent="0.2">
      <c r="B741" s="245">
        <f t="shared" si="4401"/>
        <v>42741</v>
      </c>
      <c r="C741" s="498"/>
      <c r="D741" s="498"/>
      <c r="E741" s="254" t="s">
        <v>4</v>
      </c>
      <c r="F741" s="255">
        <v>20</v>
      </c>
      <c r="G741" s="267">
        <f t="shared" ref="G741" si="4689">G740*1936.27</f>
        <v>0</v>
      </c>
      <c r="H741" s="267">
        <f t="shared" ref="H741" si="4690">H740*1936.27</f>
        <v>0</v>
      </c>
      <c r="I741" s="267">
        <f t="shared" ref="I741" si="4691">I740*1936.27</f>
        <v>0</v>
      </c>
      <c r="J741" s="267">
        <f t="shared" ref="J741" si="4692">J740*1936.27</f>
        <v>0</v>
      </c>
      <c r="K741" s="267">
        <f t="shared" ref="K741" si="4693">K740*1936.27</f>
        <v>0</v>
      </c>
      <c r="L741" s="266">
        <f t="shared" ref="L741" si="4694">L740*1936.27</f>
        <v>0</v>
      </c>
      <c r="M741" s="267">
        <f t="shared" ref="M741" si="4695">M740*1936.27</f>
        <v>0</v>
      </c>
      <c r="N741" s="182">
        <f t="shared" ref="N741" si="4696">N740*1936.27</f>
        <v>0</v>
      </c>
      <c r="O741" s="183">
        <f t="shared" ref="O741" si="4697">O740*1936.27</f>
        <v>0</v>
      </c>
      <c r="P741" s="184">
        <f t="shared" ref="P741" si="4698">P740*1936.27</f>
        <v>0</v>
      </c>
      <c r="Q741" s="184">
        <f t="shared" ref="Q741" si="4699">Q740*1936.27</f>
        <v>0</v>
      </c>
      <c r="R741" s="184">
        <f t="shared" ref="R741" si="4700">R740*1936.27</f>
        <v>0</v>
      </c>
      <c r="S741" s="184">
        <f t="shared" ref="S741" si="4701">S740*1936.27</f>
        <v>0</v>
      </c>
      <c r="T741" s="184">
        <f t="shared" ref="T741" si="4702">T740*1936.27</f>
        <v>0</v>
      </c>
      <c r="U741" s="184">
        <f t="shared" ref="U741" si="4703">U740*1936.27</f>
        <v>0</v>
      </c>
      <c r="V741" s="184">
        <f t="shared" ref="V741" si="4704">V740*1936.27</f>
        <v>0</v>
      </c>
    </row>
    <row r="742" spans="1:23" ht="12.75" customHeight="1" x14ac:dyDescent="0.2">
      <c r="A742" s="104">
        <f>IF(Foglio2!$J$7=1,TRUNC(Base!V742,0),TRUNC(Base!U742,0))</f>
        <v>0</v>
      </c>
      <c r="B742" s="245">
        <f t="shared" si="4401"/>
        <v>42742</v>
      </c>
      <c r="C742" s="498"/>
      <c r="D742" s="498"/>
      <c r="E742" s="259" t="s">
        <v>3</v>
      </c>
      <c r="F742" s="260">
        <v>21</v>
      </c>
      <c r="G742" s="248">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48">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48">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48">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48">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48">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49">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50">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51">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52">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52">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52">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52">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52">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52">
        <f t="shared" ref="U742" si="4705">(P742)/12*0.8</f>
        <v>0</v>
      </c>
      <c r="V742" s="252">
        <f t="shared" ref="V742" si="4706">(P742+R742)/12*0.8</f>
        <v>0</v>
      </c>
      <c r="W742" s="253" t="str">
        <f t="shared" ref="W742:W766" si="4707">"Fascia Da "&amp;F742&amp;" a "&amp;F743&amp;" Decorrenza "&amp;DAY(C736)&amp;"/"&amp;MONTH(C736)&amp;"/"&amp;YEAR(C736)</f>
        <v>Fascia Da 21 a 27 Decorrenza 1/1/2017</v>
      </c>
    </row>
    <row r="743" spans="1:23" ht="9" customHeight="1" x14ac:dyDescent="0.2">
      <c r="B743" s="245">
        <f t="shared" si="4401"/>
        <v>42743</v>
      </c>
      <c r="C743" s="498"/>
      <c r="D743" s="498"/>
      <c r="E743" s="254" t="s">
        <v>4</v>
      </c>
      <c r="F743" s="255">
        <v>27</v>
      </c>
      <c r="G743" s="267">
        <f t="shared" ref="G743" si="4708">G742*1936.27</f>
        <v>0</v>
      </c>
      <c r="H743" s="267">
        <f t="shared" ref="H743" si="4709">H742*1936.27</f>
        <v>0</v>
      </c>
      <c r="I743" s="267">
        <f t="shared" ref="I743" si="4710">I742*1936.27</f>
        <v>0</v>
      </c>
      <c r="J743" s="267">
        <f t="shared" ref="J743" si="4711">J742*1936.27</f>
        <v>0</v>
      </c>
      <c r="K743" s="267">
        <f t="shared" ref="K743" si="4712">K742*1936.27</f>
        <v>0</v>
      </c>
      <c r="L743" s="266">
        <f t="shared" ref="L743" si="4713">L742*1936.27</f>
        <v>0</v>
      </c>
      <c r="M743" s="267">
        <f t="shared" ref="M743" si="4714">M742*1936.27</f>
        <v>0</v>
      </c>
      <c r="N743" s="182">
        <f t="shared" ref="N743" si="4715">N742*1936.27</f>
        <v>0</v>
      </c>
      <c r="O743" s="183">
        <f t="shared" ref="O743" si="4716">O742*1936.27</f>
        <v>0</v>
      </c>
      <c r="P743" s="184">
        <f t="shared" ref="P743" si="4717">P742*1936.27</f>
        <v>0</v>
      </c>
      <c r="Q743" s="184">
        <f t="shared" ref="Q743" si="4718">Q742*1936.27</f>
        <v>0</v>
      </c>
      <c r="R743" s="184">
        <f t="shared" ref="R743" si="4719">R742*1936.27</f>
        <v>0</v>
      </c>
      <c r="S743" s="184">
        <f t="shared" ref="S743" si="4720">S742*1936.27</f>
        <v>0</v>
      </c>
      <c r="T743" s="184">
        <f t="shared" ref="T743" si="4721">T742*1936.27</f>
        <v>0</v>
      </c>
      <c r="U743" s="184">
        <f t="shared" ref="U743" si="4722">U742*1936.27</f>
        <v>0</v>
      </c>
      <c r="V743" s="184">
        <f t="shared" ref="V743" si="4723">V742*1936.27</f>
        <v>0</v>
      </c>
    </row>
    <row r="744" spans="1:23" ht="12.75" customHeight="1" x14ac:dyDescent="0.2">
      <c r="A744" s="104">
        <f>IF(Foglio2!$J$7=1,TRUNC(Base!V744,0),TRUNC(Base!U744,0))</f>
        <v>0</v>
      </c>
      <c r="B744" s="245">
        <f t="shared" si="4401"/>
        <v>42744</v>
      </c>
      <c r="C744" s="498"/>
      <c r="D744" s="498"/>
      <c r="E744" s="259" t="s">
        <v>3</v>
      </c>
      <c r="F744" s="260">
        <v>28</v>
      </c>
      <c r="G744" s="248">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48">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48">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48">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48">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48">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49">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50">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51">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52">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52">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52">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52">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52">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52">
        <f t="shared" ref="U744" si="4724">(P744)/12*0.8</f>
        <v>0</v>
      </c>
      <c r="V744" s="252">
        <f t="shared" ref="V744" si="4725">(P744+R744)/12*0.8</f>
        <v>0</v>
      </c>
      <c r="W744" s="253" t="str">
        <f t="shared" ref="W744:W768" si="4726">"Fascia Da "&amp;F744&amp;" a "&amp;F745&amp;" Decorrenza "&amp;DAY(C736)&amp;"/"&amp;MONTH(C736)&amp;"/"&amp;YEAR(C736)</f>
        <v>Fascia Da 28 a 34 Decorrenza 1/1/2017</v>
      </c>
    </row>
    <row r="745" spans="1:23" ht="9" customHeight="1" x14ac:dyDescent="0.2">
      <c r="B745" s="245">
        <f t="shared" si="4401"/>
        <v>42745</v>
      </c>
      <c r="C745" s="498"/>
      <c r="D745" s="498"/>
      <c r="E745" s="254" t="s">
        <v>4</v>
      </c>
      <c r="F745" s="255">
        <v>34</v>
      </c>
      <c r="G745" s="267">
        <f t="shared" ref="G745" si="4727">G744*1936.27</f>
        <v>0</v>
      </c>
      <c r="H745" s="267">
        <f t="shared" ref="H745" si="4728">H744*1936.27</f>
        <v>0</v>
      </c>
      <c r="I745" s="267">
        <f t="shared" ref="I745" si="4729">I744*1936.27</f>
        <v>0</v>
      </c>
      <c r="J745" s="267">
        <f t="shared" ref="J745" si="4730">J744*1936.27</f>
        <v>0</v>
      </c>
      <c r="K745" s="267">
        <f t="shared" ref="K745" si="4731">K744*1936.27</f>
        <v>0</v>
      </c>
      <c r="L745" s="266">
        <f t="shared" ref="L745" si="4732">L744*1936.27</f>
        <v>0</v>
      </c>
      <c r="M745" s="267">
        <f t="shared" ref="M745" si="4733">M744*1936.27</f>
        <v>0</v>
      </c>
      <c r="N745" s="182">
        <f t="shared" ref="N745" si="4734">N744*1936.27</f>
        <v>0</v>
      </c>
      <c r="O745" s="183">
        <f t="shared" ref="O745" si="4735">O744*1936.27</f>
        <v>0</v>
      </c>
      <c r="P745" s="184">
        <f t="shared" ref="P745" si="4736">P744*1936.27</f>
        <v>0</v>
      </c>
      <c r="Q745" s="184">
        <f t="shared" ref="Q745" si="4737">Q744*1936.27</f>
        <v>0</v>
      </c>
      <c r="R745" s="184">
        <f t="shared" ref="R745" si="4738">R744*1936.27</f>
        <v>0</v>
      </c>
      <c r="S745" s="184">
        <f t="shared" ref="S745" si="4739">S744*1936.27</f>
        <v>0</v>
      </c>
      <c r="T745" s="184">
        <f t="shared" ref="T745" si="4740">T744*1936.27</f>
        <v>0</v>
      </c>
      <c r="U745" s="184">
        <f t="shared" ref="U745" si="4741">U744*1936.27</f>
        <v>0</v>
      </c>
      <c r="V745" s="184">
        <f t="shared" ref="V745" si="4742">V744*1936.27</f>
        <v>0</v>
      </c>
    </row>
    <row r="746" spans="1:23" ht="12.75" customHeight="1" x14ac:dyDescent="0.2">
      <c r="A746" s="104">
        <f>IF(Foglio2!$J$7=1,TRUNC(Base!V746,0),TRUNC(Base!U746,0))</f>
        <v>0</v>
      </c>
      <c r="B746" s="245">
        <f t="shared" si="4401"/>
        <v>42746</v>
      </c>
      <c r="C746" s="498"/>
      <c r="D746" s="498"/>
      <c r="E746" s="259" t="s">
        <v>3</v>
      </c>
      <c r="F746" s="260">
        <v>35</v>
      </c>
      <c r="G746" s="248">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48">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48">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48">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48">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48">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49">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50">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51">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52">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52">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52">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52">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52">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52">
        <f t="shared" ref="U746" si="4743">(P746)/12*0.8</f>
        <v>0</v>
      </c>
      <c r="V746" s="252">
        <f t="shared" ref="V746" si="4744">(P746+R746)/12*0.8</f>
        <v>0</v>
      </c>
      <c r="W746" s="253" t="str">
        <f t="shared" ref="W746:W770" si="4745">"Fascia Da "&amp;F746&amp;" a "&amp;F747&amp;" Decorrenza "&amp;DAY(C736)&amp;"/"&amp;MONTH(C736)&amp;"/"&amp;YEAR(C736)</f>
        <v>Fascia Da 35 a  Decorrenza 1/1/2017</v>
      </c>
    </row>
    <row r="747" spans="1:23" ht="9" customHeight="1" x14ac:dyDescent="0.2">
      <c r="B747" s="245">
        <f t="shared" si="4401"/>
        <v>42747</v>
      </c>
      <c r="C747" s="499"/>
      <c r="D747" s="499"/>
      <c r="E747" s="264" t="s">
        <v>4</v>
      </c>
      <c r="F747" s="265"/>
      <c r="G747" s="267">
        <f t="shared" ref="G747" si="4746">G746*1936.27</f>
        <v>0</v>
      </c>
      <c r="H747" s="267">
        <f t="shared" ref="H747" si="4747">H746*1936.27</f>
        <v>0</v>
      </c>
      <c r="I747" s="267">
        <f t="shared" ref="I747" si="4748">I746*1936.27</f>
        <v>0</v>
      </c>
      <c r="J747" s="267">
        <f t="shared" ref="J747" si="4749">J746*1936.27</f>
        <v>0</v>
      </c>
      <c r="K747" s="267">
        <f t="shared" ref="K747" si="4750">K746*1936.27</f>
        <v>0</v>
      </c>
      <c r="L747" s="266">
        <f t="shared" ref="L747" si="4751">L746*1936.27</f>
        <v>0</v>
      </c>
      <c r="M747" s="267">
        <f t="shared" ref="M747" si="4752">M746*1936.27</f>
        <v>0</v>
      </c>
      <c r="N747" s="182">
        <f t="shared" ref="N747" si="4753">N746*1936.27</f>
        <v>0</v>
      </c>
      <c r="O747" s="183">
        <f t="shared" ref="O747" si="4754">O746*1936.27</f>
        <v>0</v>
      </c>
      <c r="P747" s="184">
        <f t="shared" ref="P747" si="4755">P746*1936.27</f>
        <v>0</v>
      </c>
      <c r="Q747" s="184">
        <f t="shared" ref="Q747" si="4756">Q746*1936.27</f>
        <v>0</v>
      </c>
      <c r="R747" s="184">
        <f t="shared" ref="R747" si="4757">R746*1936.27</f>
        <v>0</v>
      </c>
      <c r="S747" s="184">
        <f t="shared" ref="S747" si="4758">S746*1936.27</f>
        <v>0</v>
      </c>
      <c r="T747" s="184">
        <f t="shared" ref="T747" si="4759">T746*1936.27</f>
        <v>0</v>
      </c>
      <c r="U747" s="184">
        <f t="shared" ref="U747" si="4760">U746*1936.27</f>
        <v>0</v>
      </c>
      <c r="V747" s="184">
        <f t="shared" ref="V747" si="4761">V746*1936.27</f>
        <v>0</v>
      </c>
    </row>
    <row r="748" spans="1:23" ht="12.75" customHeight="1" x14ac:dyDescent="0.2">
      <c r="A748" s="104">
        <f>IF(Foglio2!$J$7=1,TRUNC(Base!V748,0),TRUNC(Base!U748,0))</f>
        <v>0</v>
      </c>
      <c r="B748" s="245">
        <f t="shared" si="4647"/>
        <v>43160</v>
      </c>
      <c r="C748" s="452">
        <v>43160</v>
      </c>
      <c r="D748" s="452">
        <v>43190</v>
      </c>
      <c r="E748" s="246" t="s">
        <v>3</v>
      </c>
      <c r="F748" s="247">
        <v>0</v>
      </c>
      <c r="G748" s="248">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48">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48">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48">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48">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48">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49">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50">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51">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52">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52">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52">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52">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52">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52">
        <f t="shared" ref="U748" si="4762">(P748)/12*0.8</f>
        <v>0</v>
      </c>
      <c r="V748" s="252">
        <f t="shared" ref="V748" si="4763">(P748+R748)/12*0.8</f>
        <v>0</v>
      </c>
      <c r="W748" s="253" t="str">
        <f t="shared" si="4650"/>
        <v>Fascia Da 0 a 8 Decorrenza 1/3/2018</v>
      </c>
    </row>
    <row r="749" spans="1:23" ht="9" customHeight="1" x14ac:dyDescent="0.2">
      <c r="B749" s="245">
        <f t="shared" si="4401"/>
        <v>43161</v>
      </c>
      <c r="C749" s="453"/>
      <c r="D749" s="453"/>
      <c r="E749" s="254" t="s">
        <v>4</v>
      </c>
      <c r="F749" s="255">
        <v>8</v>
      </c>
      <c r="G749" s="267">
        <f t="shared" ref="G749" si="4764">G748*1936.27</f>
        <v>0</v>
      </c>
      <c r="H749" s="267">
        <f t="shared" ref="H749" si="4765">H748*1936.27</f>
        <v>0</v>
      </c>
      <c r="I749" s="267">
        <f t="shared" ref="I749" si="4766">I748*1936.27</f>
        <v>0</v>
      </c>
      <c r="J749" s="267">
        <f t="shared" ref="J749" si="4767">J748*1936.27</f>
        <v>0</v>
      </c>
      <c r="K749" s="267">
        <f t="shared" ref="K749" si="4768">K748*1936.27</f>
        <v>0</v>
      </c>
      <c r="L749" s="266">
        <f t="shared" ref="L749" si="4769">L748*1936.27</f>
        <v>0</v>
      </c>
      <c r="M749" s="267">
        <f t="shared" ref="M749" si="4770">M748*1936.27</f>
        <v>0</v>
      </c>
      <c r="N749" s="182">
        <f t="shared" ref="N749" si="4771">N748*1936.27</f>
        <v>0</v>
      </c>
      <c r="O749" s="183">
        <f t="shared" ref="O749" si="4772">O748*1936.27</f>
        <v>0</v>
      </c>
      <c r="P749" s="184">
        <f t="shared" ref="P749" si="4773">P748*1936.27</f>
        <v>0</v>
      </c>
      <c r="Q749" s="184">
        <f t="shared" ref="Q749" si="4774">Q748*1936.27</f>
        <v>0</v>
      </c>
      <c r="R749" s="184">
        <f t="shared" ref="R749" si="4775">R748*1936.27</f>
        <v>0</v>
      </c>
      <c r="S749" s="184">
        <f t="shared" ref="S749" si="4776">S748*1936.27</f>
        <v>0</v>
      </c>
      <c r="T749" s="184">
        <f t="shared" ref="T749" si="4777">T748*1936.27</f>
        <v>0</v>
      </c>
      <c r="U749" s="184">
        <f t="shared" ref="U749" si="4778">U748*1936.27</f>
        <v>0</v>
      </c>
      <c r="V749" s="184">
        <f t="shared" ref="V749" si="4779">V748*1936.27</f>
        <v>0</v>
      </c>
    </row>
    <row r="750" spans="1:23" ht="12.75" customHeight="1" x14ac:dyDescent="0.2">
      <c r="A750" s="104">
        <f>IF(Foglio2!$J$7=1,TRUNC(Base!V750,0),TRUNC(Base!U750,0))</f>
        <v>0</v>
      </c>
      <c r="B750" s="245">
        <f t="shared" si="4401"/>
        <v>43162</v>
      </c>
      <c r="C750" s="492">
        <v>43160</v>
      </c>
      <c r="D750" s="492">
        <v>43190</v>
      </c>
      <c r="E750" s="259" t="s">
        <v>3</v>
      </c>
      <c r="F750" s="260">
        <v>9</v>
      </c>
      <c r="G750" s="248">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48">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48">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48">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48">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48">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49">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50">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51">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52">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52">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52">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52">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52">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52">
        <f t="shared" ref="U750" si="4780">(P750)/12*0.8</f>
        <v>0</v>
      </c>
      <c r="V750" s="252">
        <f t="shared" ref="V750" si="4781">(P750+R750)/12*0.8</f>
        <v>0</v>
      </c>
      <c r="W750" s="253" t="str">
        <f t="shared" si="4669"/>
        <v>Fascia Da 9 a 14 Decorrenza 1/3/2018</v>
      </c>
    </row>
    <row r="751" spans="1:23" ht="9" customHeight="1" x14ac:dyDescent="0.2">
      <c r="B751" s="245">
        <f t="shared" si="4401"/>
        <v>43163</v>
      </c>
      <c r="C751" s="492"/>
      <c r="D751" s="492"/>
      <c r="E751" s="254" t="s">
        <v>4</v>
      </c>
      <c r="F751" s="255">
        <v>14</v>
      </c>
      <c r="G751" s="267">
        <f t="shared" ref="G751" si="4782">G750*1936.27</f>
        <v>0</v>
      </c>
      <c r="H751" s="267">
        <f t="shared" ref="H751" si="4783">H750*1936.27</f>
        <v>0</v>
      </c>
      <c r="I751" s="267">
        <f t="shared" ref="I751" si="4784">I750*1936.27</f>
        <v>0</v>
      </c>
      <c r="J751" s="267">
        <f t="shared" ref="J751" si="4785">J750*1936.27</f>
        <v>0</v>
      </c>
      <c r="K751" s="267">
        <f t="shared" ref="K751" si="4786">K750*1936.27</f>
        <v>0</v>
      </c>
      <c r="L751" s="266">
        <f t="shared" ref="L751" si="4787">L750*1936.27</f>
        <v>0</v>
      </c>
      <c r="M751" s="267">
        <f t="shared" ref="M751" si="4788">M750*1936.27</f>
        <v>0</v>
      </c>
      <c r="N751" s="182">
        <f t="shared" ref="N751" si="4789">N750*1936.27</f>
        <v>0</v>
      </c>
      <c r="O751" s="183">
        <f t="shared" ref="O751" si="4790">O750*1936.27</f>
        <v>0</v>
      </c>
      <c r="P751" s="184">
        <f t="shared" ref="P751" si="4791">P750*1936.27</f>
        <v>0</v>
      </c>
      <c r="Q751" s="184">
        <f t="shared" ref="Q751" si="4792">Q750*1936.27</f>
        <v>0</v>
      </c>
      <c r="R751" s="184">
        <f t="shared" ref="R751" si="4793">R750*1936.27</f>
        <v>0</v>
      </c>
      <c r="S751" s="184">
        <f t="shared" ref="S751" si="4794">S750*1936.27</f>
        <v>0</v>
      </c>
      <c r="T751" s="184">
        <f t="shared" ref="T751" si="4795">T750*1936.27</f>
        <v>0</v>
      </c>
      <c r="U751" s="184">
        <f t="shared" ref="U751" si="4796">U750*1936.27</f>
        <v>0</v>
      </c>
      <c r="V751" s="184">
        <f t="shared" ref="V751" si="4797">V750*1936.27</f>
        <v>0</v>
      </c>
    </row>
    <row r="752" spans="1:23" ht="12.75" customHeight="1" x14ac:dyDescent="0.2">
      <c r="A752" s="104">
        <f>IF(Foglio2!$J$7=1,TRUNC(Base!V752,0),TRUNC(Base!U752,0))</f>
        <v>0</v>
      </c>
      <c r="B752" s="245">
        <f t="shared" si="4401"/>
        <v>43164</v>
      </c>
      <c r="C752" s="492"/>
      <c r="D752" s="492"/>
      <c r="E752" s="259" t="s">
        <v>3</v>
      </c>
      <c r="F752" s="260">
        <v>15</v>
      </c>
      <c r="G752" s="248">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48">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48">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48">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48">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48">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49">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50">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51">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52">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52">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52">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52">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52">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52">
        <f t="shared" ref="U752" si="4798">(P752)/12*0.8</f>
        <v>0</v>
      </c>
      <c r="V752" s="252">
        <f t="shared" ref="V752" si="4799">(P752+R752)/12*0.8</f>
        <v>0</v>
      </c>
      <c r="W752" s="253" t="str">
        <f t="shared" si="4688"/>
        <v>Fascia Da 15 a 20 Decorrenza 1/3/2018</v>
      </c>
    </row>
    <row r="753" spans="1:23" ht="9" customHeight="1" x14ac:dyDescent="0.2">
      <c r="B753" s="245">
        <f t="shared" si="4401"/>
        <v>43165</v>
      </c>
      <c r="C753" s="492"/>
      <c r="D753" s="492"/>
      <c r="E753" s="254" t="s">
        <v>4</v>
      </c>
      <c r="F753" s="255">
        <v>20</v>
      </c>
      <c r="G753" s="267">
        <f t="shared" ref="G753" si="4800">G752*1936.27</f>
        <v>0</v>
      </c>
      <c r="H753" s="267">
        <f t="shared" ref="H753" si="4801">H752*1936.27</f>
        <v>0</v>
      </c>
      <c r="I753" s="267">
        <f t="shared" ref="I753" si="4802">I752*1936.27</f>
        <v>0</v>
      </c>
      <c r="J753" s="267">
        <f t="shared" ref="J753" si="4803">J752*1936.27</f>
        <v>0</v>
      </c>
      <c r="K753" s="267">
        <f t="shared" ref="K753" si="4804">K752*1936.27</f>
        <v>0</v>
      </c>
      <c r="L753" s="266">
        <f t="shared" ref="L753" si="4805">L752*1936.27</f>
        <v>0</v>
      </c>
      <c r="M753" s="267">
        <f t="shared" ref="M753" si="4806">M752*1936.27</f>
        <v>0</v>
      </c>
      <c r="N753" s="182">
        <f t="shared" ref="N753" si="4807">N752*1936.27</f>
        <v>0</v>
      </c>
      <c r="O753" s="183">
        <f t="shared" ref="O753" si="4808">O752*1936.27</f>
        <v>0</v>
      </c>
      <c r="P753" s="184">
        <f t="shared" ref="P753" si="4809">P752*1936.27</f>
        <v>0</v>
      </c>
      <c r="Q753" s="184">
        <f t="shared" ref="Q753" si="4810">Q752*1936.27</f>
        <v>0</v>
      </c>
      <c r="R753" s="184">
        <f t="shared" ref="R753" si="4811">R752*1936.27</f>
        <v>0</v>
      </c>
      <c r="S753" s="184">
        <f t="shared" ref="S753" si="4812">S752*1936.27</f>
        <v>0</v>
      </c>
      <c r="T753" s="184">
        <f t="shared" ref="T753" si="4813">T752*1936.27</f>
        <v>0</v>
      </c>
      <c r="U753" s="184">
        <f t="shared" ref="U753" si="4814">U752*1936.27</f>
        <v>0</v>
      </c>
      <c r="V753" s="184">
        <f t="shared" ref="V753" si="4815">V752*1936.27</f>
        <v>0</v>
      </c>
    </row>
    <row r="754" spans="1:23" ht="12.75" customHeight="1" x14ac:dyDescent="0.2">
      <c r="A754" s="104">
        <f>IF(Foglio2!$J$7=1,TRUNC(Base!V754,0),TRUNC(Base!U754,0))</f>
        <v>0</v>
      </c>
      <c r="B754" s="245">
        <f t="shared" si="4401"/>
        <v>43166</v>
      </c>
      <c r="C754" s="492"/>
      <c r="D754" s="492"/>
      <c r="E754" s="259" t="s">
        <v>3</v>
      </c>
      <c r="F754" s="260">
        <v>21</v>
      </c>
      <c r="G754" s="248">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48">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48">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48">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48">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48">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49">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50">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51">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52">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52">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52">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52">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52">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52">
        <f t="shared" ref="U754" si="4816">(P754)/12*0.8</f>
        <v>0</v>
      </c>
      <c r="V754" s="252">
        <f t="shared" ref="V754" si="4817">(P754+R754)/12*0.8</f>
        <v>0</v>
      </c>
      <c r="W754" s="253" t="str">
        <f t="shared" si="4707"/>
        <v>Fascia Da 21 a 27 Decorrenza 1/3/2018</v>
      </c>
    </row>
    <row r="755" spans="1:23" ht="9" customHeight="1" x14ac:dyDescent="0.2">
      <c r="B755" s="245">
        <f t="shared" si="4401"/>
        <v>43167</v>
      </c>
      <c r="C755" s="492"/>
      <c r="D755" s="492"/>
      <c r="E755" s="254" t="s">
        <v>4</v>
      </c>
      <c r="F755" s="255">
        <v>27</v>
      </c>
      <c r="G755" s="267">
        <f t="shared" ref="G755" si="4818">G754*1936.27</f>
        <v>0</v>
      </c>
      <c r="H755" s="267">
        <f t="shared" ref="H755" si="4819">H754*1936.27</f>
        <v>0</v>
      </c>
      <c r="I755" s="267">
        <f t="shared" ref="I755" si="4820">I754*1936.27</f>
        <v>0</v>
      </c>
      <c r="J755" s="267">
        <f t="shared" ref="J755" si="4821">J754*1936.27</f>
        <v>0</v>
      </c>
      <c r="K755" s="267">
        <f t="shared" ref="K755" si="4822">K754*1936.27</f>
        <v>0</v>
      </c>
      <c r="L755" s="266">
        <f t="shared" ref="L755" si="4823">L754*1936.27</f>
        <v>0</v>
      </c>
      <c r="M755" s="267">
        <f t="shared" ref="M755" si="4824">M754*1936.27</f>
        <v>0</v>
      </c>
      <c r="N755" s="182">
        <f t="shared" ref="N755" si="4825">N754*1936.27</f>
        <v>0</v>
      </c>
      <c r="O755" s="183">
        <f t="shared" ref="O755" si="4826">O754*1936.27</f>
        <v>0</v>
      </c>
      <c r="P755" s="184">
        <f t="shared" ref="P755" si="4827">P754*1936.27</f>
        <v>0</v>
      </c>
      <c r="Q755" s="184">
        <f t="shared" ref="Q755" si="4828">Q754*1936.27</f>
        <v>0</v>
      </c>
      <c r="R755" s="184">
        <f t="shared" ref="R755" si="4829">R754*1936.27</f>
        <v>0</v>
      </c>
      <c r="S755" s="184">
        <f t="shared" ref="S755" si="4830">S754*1936.27</f>
        <v>0</v>
      </c>
      <c r="T755" s="184">
        <f t="shared" ref="T755" si="4831">T754*1936.27</f>
        <v>0</v>
      </c>
      <c r="U755" s="184">
        <f t="shared" ref="U755" si="4832">U754*1936.27</f>
        <v>0</v>
      </c>
      <c r="V755" s="184">
        <f t="shared" ref="V755" si="4833">V754*1936.27</f>
        <v>0</v>
      </c>
    </row>
    <row r="756" spans="1:23" ht="12.75" customHeight="1" x14ac:dyDescent="0.2">
      <c r="A756" s="104">
        <f>IF(Foglio2!$J$7=1,TRUNC(Base!V756,0),TRUNC(Base!U756,0))</f>
        <v>0</v>
      </c>
      <c r="B756" s="245">
        <f t="shared" si="4401"/>
        <v>43168</v>
      </c>
      <c r="C756" s="492"/>
      <c r="D756" s="492"/>
      <c r="E756" s="259" t="s">
        <v>3</v>
      </c>
      <c r="F756" s="260">
        <v>28</v>
      </c>
      <c r="G756" s="248">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48">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48">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48">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48">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48">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49">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50">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51">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52">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52">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52">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52">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52">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52">
        <f t="shared" ref="U756" si="4834">(P756)/12*0.8</f>
        <v>0</v>
      </c>
      <c r="V756" s="252">
        <f t="shared" ref="V756" si="4835">(P756+R756)/12*0.8</f>
        <v>0</v>
      </c>
      <c r="W756" s="253" t="str">
        <f t="shared" si="4726"/>
        <v>Fascia Da 28 a 34 Decorrenza 1/3/2018</v>
      </c>
    </row>
    <row r="757" spans="1:23" ht="9" customHeight="1" x14ac:dyDescent="0.2">
      <c r="B757" s="245">
        <f t="shared" si="4401"/>
        <v>43169</v>
      </c>
      <c r="C757" s="492"/>
      <c r="D757" s="492"/>
      <c r="E757" s="254" t="s">
        <v>4</v>
      </c>
      <c r="F757" s="255">
        <v>34</v>
      </c>
      <c r="G757" s="267">
        <f t="shared" ref="G757" si="4836">G756*1936.27</f>
        <v>0</v>
      </c>
      <c r="H757" s="267">
        <f t="shared" ref="H757" si="4837">H756*1936.27</f>
        <v>0</v>
      </c>
      <c r="I757" s="267">
        <f t="shared" ref="I757" si="4838">I756*1936.27</f>
        <v>0</v>
      </c>
      <c r="J757" s="267">
        <f t="shared" ref="J757" si="4839">J756*1936.27</f>
        <v>0</v>
      </c>
      <c r="K757" s="267">
        <f t="shared" ref="K757" si="4840">K756*1936.27</f>
        <v>0</v>
      </c>
      <c r="L757" s="266">
        <f t="shared" ref="L757" si="4841">L756*1936.27</f>
        <v>0</v>
      </c>
      <c r="M757" s="267">
        <f t="shared" ref="M757" si="4842">M756*1936.27</f>
        <v>0</v>
      </c>
      <c r="N757" s="182">
        <f t="shared" ref="N757" si="4843">N756*1936.27</f>
        <v>0</v>
      </c>
      <c r="O757" s="183">
        <f t="shared" ref="O757" si="4844">O756*1936.27</f>
        <v>0</v>
      </c>
      <c r="P757" s="184">
        <f t="shared" ref="P757" si="4845">P756*1936.27</f>
        <v>0</v>
      </c>
      <c r="Q757" s="184">
        <f t="shared" ref="Q757" si="4846">Q756*1936.27</f>
        <v>0</v>
      </c>
      <c r="R757" s="184">
        <f t="shared" ref="R757" si="4847">R756*1936.27</f>
        <v>0</v>
      </c>
      <c r="S757" s="184">
        <f t="shared" ref="S757" si="4848">S756*1936.27</f>
        <v>0</v>
      </c>
      <c r="T757" s="184">
        <f t="shared" ref="T757" si="4849">T756*1936.27</f>
        <v>0</v>
      </c>
      <c r="U757" s="184">
        <f t="shared" ref="U757" si="4850">U756*1936.27</f>
        <v>0</v>
      </c>
      <c r="V757" s="184">
        <f t="shared" ref="V757" si="4851">V756*1936.27</f>
        <v>0</v>
      </c>
    </row>
    <row r="758" spans="1:23" ht="12.75" customHeight="1" x14ac:dyDescent="0.2">
      <c r="A758" s="104">
        <f>IF(Foglio2!$J$7=1,TRUNC(Base!V758,0),TRUNC(Base!U758,0))</f>
        <v>0</v>
      </c>
      <c r="B758" s="245">
        <f t="shared" si="4401"/>
        <v>43170</v>
      </c>
      <c r="C758" s="492"/>
      <c r="D758" s="492"/>
      <c r="E758" s="259" t="s">
        <v>3</v>
      </c>
      <c r="F758" s="260">
        <v>35</v>
      </c>
      <c r="G758" s="248">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48">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48">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48">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48">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48">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49">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50">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51">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52">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52">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52">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52">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52">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52">
        <f t="shared" ref="U758" si="4852">(P758)/12*0.8</f>
        <v>0</v>
      </c>
      <c r="V758" s="252">
        <f t="shared" ref="V758" si="4853">(P758+R758)/12*0.8</f>
        <v>0</v>
      </c>
      <c r="W758" s="253" t="str">
        <f t="shared" si="4745"/>
        <v>Fascia Da 35 a  Decorrenza 1/3/2018</v>
      </c>
    </row>
    <row r="759" spans="1:23" ht="9" customHeight="1" x14ac:dyDescent="0.2">
      <c r="B759" s="245">
        <f t="shared" si="4401"/>
        <v>43171</v>
      </c>
      <c r="C759" s="493"/>
      <c r="D759" s="493"/>
      <c r="E759" s="264" t="s">
        <v>4</v>
      </c>
      <c r="F759" s="265"/>
      <c r="G759" s="267">
        <f t="shared" ref="G759" si="4854">G758*1936.27</f>
        <v>0</v>
      </c>
      <c r="H759" s="267">
        <f t="shared" ref="H759" si="4855">H758*1936.27</f>
        <v>0</v>
      </c>
      <c r="I759" s="267">
        <f t="shared" ref="I759" si="4856">I758*1936.27</f>
        <v>0</v>
      </c>
      <c r="J759" s="267">
        <f t="shared" ref="J759" si="4857">J758*1936.27</f>
        <v>0</v>
      </c>
      <c r="K759" s="267">
        <f t="shared" ref="K759" si="4858">K758*1936.27</f>
        <v>0</v>
      </c>
      <c r="L759" s="266">
        <f t="shared" ref="L759" si="4859">L758*1936.27</f>
        <v>0</v>
      </c>
      <c r="M759" s="267">
        <f t="shared" ref="M759" si="4860">M758*1936.27</f>
        <v>0</v>
      </c>
      <c r="N759" s="182">
        <f t="shared" ref="N759" si="4861">N758*1936.27</f>
        <v>0</v>
      </c>
      <c r="O759" s="183">
        <f t="shared" ref="O759" si="4862">O758*1936.27</f>
        <v>0</v>
      </c>
      <c r="P759" s="184">
        <f t="shared" ref="P759" si="4863">P758*1936.27</f>
        <v>0</v>
      </c>
      <c r="Q759" s="184">
        <f t="shared" ref="Q759" si="4864">Q758*1936.27</f>
        <v>0</v>
      </c>
      <c r="R759" s="184">
        <f t="shared" ref="R759" si="4865">R758*1936.27</f>
        <v>0</v>
      </c>
      <c r="S759" s="184">
        <f t="shared" ref="S759" si="4866">S758*1936.27</f>
        <v>0</v>
      </c>
      <c r="T759" s="184">
        <f t="shared" ref="T759" si="4867">T758*1936.27</f>
        <v>0</v>
      </c>
      <c r="U759" s="184">
        <f t="shared" ref="U759" si="4868">U758*1936.27</f>
        <v>0</v>
      </c>
      <c r="V759" s="184">
        <f t="shared" ref="V759" si="4869">V758*1936.27</f>
        <v>0</v>
      </c>
    </row>
    <row r="760" spans="1:23" ht="12.75" customHeight="1" x14ac:dyDescent="0.2">
      <c r="A760" s="104">
        <f>IF(Foglio2!$J$7=1,TRUNC(Base!V760,0),TRUNC(Base!U760,0))</f>
        <v>0</v>
      </c>
      <c r="B760" s="245">
        <f t="shared" si="4647"/>
        <v>43191</v>
      </c>
      <c r="C760" s="452">
        <v>43191</v>
      </c>
      <c r="D760" s="452">
        <v>43465</v>
      </c>
      <c r="E760" s="246" t="s">
        <v>3</v>
      </c>
      <c r="F760" s="247">
        <v>0</v>
      </c>
      <c r="G760" s="248">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48">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48">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48">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48">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48">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49">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50">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51">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52">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52">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52">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52">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52">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52">
        <f t="shared" ref="U760" si="4870">(P760)/12*0.8</f>
        <v>0</v>
      </c>
      <c r="V760" s="252">
        <f t="shared" ref="V760" si="4871">(P760+R760)/12*0.8</f>
        <v>0</v>
      </c>
      <c r="W760" s="253" t="str">
        <f t="shared" si="4650"/>
        <v>Fascia Da 0 a 8 Decorrenza 1/4/2018</v>
      </c>
    </row>
    <row r="761" spans="1:23" ht="9" customHeight="1" x14ac:dyDescent="0.2">
      <c r="B761" s="245">
        <f t="shared" si="4401"/>
        <v>43192</v>
      </c>
      <c r="C761" s="453"/>
      <c r="D761" s="453"/>
      <c r="E761" s="254" t="s">
        <v>4</v>
      </c>
      <c r="F761" s="255">
        <v>8</v>
      </c>
      <c r="G761" s="267">
        <f t="shared" ref="G761" si="4872">G760*1936.27</f>
        <v>0</v>
      </c>
      <c r="H761" s="267">
        <f t="shared" ref="H761" si="4873">H760*1936.27</f>
        <v>0</v>
      </c>
      <c r="I761" s="267">
        <f t="shared" ref="I761" si="4874">I760*1936.27</f>
        <v>0</v>
      </c>
      <c r="J761" s="267">
        <f t="shared" ref="J761" si="4875">J760*1936.27</f>
        <v>0</v>
      </c>
      <c r="K761" s="267">
        <f t="shared" ref="K761" si="4876">K760*1936.27</f>
        <v>0</v>
      </c>
      <c r="L761" s="266">
        <f t="shared" ref="L761" si="4877">L760*1936.27</f>
        <v>0</v>
      </c>
      <c r="M761" s="267">
        <f t="shared" ref="M761" si="4878">M760*1936.27</f>
        <v>0</v>
      </c>
      <c r="N761" s="182">
        <f t="shared" ref="N761" si="4879">N760*1936.27</f>
        <v>0</v>
      </c>
      <c r="O761" s="183">
        <f t="shared" ref="O761" si="4880">O760*1936.27</f>
        <v>0</v>
      </c>
      <c r="P761" s="184">
        <f t="shared" ref="P761" si="4881">P760*1936.27</f>
        <v>0</v>
      </c>
      <c r="Q761" s="184">
        <f t="shared" ref="Q761" si="4882">Q760*1936.27</f>
        <v>0</v>
      </c>
      <c r="R761" s="184">
        <f t="shared" ref="R761" si="4883">R760*1936.27</f>
        <v>0</v>
      </c>
      <c r="S761" s="184">
        <f t="shared" ref="S761" si="4884">S760*1936.27</f>
        <v>0</v>
      </c>
      <c r="T761" s="184">
        <f t="shared" ref="T761" si="4885">T760*1936.27</f>
        <v>0</v>
      </c>
      <c r="U761" s="184">
        <f t="shared" ref="U761" si="4886">U760*1936.27</f>
        <v>0</v>
      </c>
      <c r="V761" s="184">
        <f t="shared" ref="V761" si="4887">V760*1936.27</f>
        <v>0</v>
      </c>
    </row>
    <row r="762" spans="1:23" ht="12.75" customHeight="1" x14ac:dyDescent="0.2">
      <c r="A762" s="104">
        <f>IF(Foglio2!$J$7=1,TRUNC(Base!V762,0),TRUNC(Base!U762,0))</f>
        <v>0</v>
      </c>
      <c r="B762" s="245">
        <f t="shared" si="4401"/>
        <v>43193</v>
      </c>
      <c r="C762" s="492">
        <v>43191</v>
      </c>
      <c r="D762" s="492">
        <f>D760</f>
        <v>43465</v>
      </c>
      <c r="E762" s="259" t="s">
        <v>3</v>
      </c>
      <c r="F762" s="260">
        <v>9</v>
      </c>
      <c r="G762" s="248">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48">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48">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48">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48">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48">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49">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50">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51">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52">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52">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52">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52">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52">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52">
        <f t="shared" ref="U762" si="4888">(P762)/12*0.8</f>
        <v>0</v>
      </c>
      <c r="V762" s="252">
        <f t="shared" ref="V762" si="4889">(P762+R762)/12*0.8</f>
        <v>0</v>
      </c>
      <c r="W762" s="253" t="str">
        <f t="shared" si="4669"/>
        <v>Fascia Da 9 a 14 Decorrenza 1/4/2018</v>
      </c>
    </row>
    <row r="763" spans="1:23" ht="9" customHeight="1" x14ac:dyDescent="0.2">
      <c r="B763" s="245">
        <f t="shared" si="4401"/>
        <v>43194</v>
      </c>
      <c r="C763" s="492"/>
      <c r="D763" s="492"/>
      <c r="E763" s="254" t="s">
        <v>4</v>
      </c>
      <c r="F763" s="255">
        <v>14</v>
      </c>
      <c r="G763" s="267">
        <f t="shared" ref="G763" si="4890">G762*1936.27</f>
        <v>0</v>
      </c>
      <c r="H763" s="267">
        <f t="shared" ref="H763" si="4891">H762*1936.27</f>
        <v>0</v>
      </c>
      <c r="I763" s="267">
        <f t="shared" ref="I763" si="4892">I762*1936.27</f>
        <v>0</v>
      </c>
      <c r="J763" s="267">
        <f t="shared" ref="J763" si="4893">J762*1936.27</f>
        <v>0</v>
      </c>
      <c r="K763" s="267">
        <f t="shared" ref="K763" si="4894">K762*1936.27</f>
        <v>0</v>
      </c>
      <c r="L763" s="266">
        <f t="shared" ref="L763" si="4895">L762*1936.27</f>
        <v>0</v>
      </c>
      <c r="M763" s="267">
        <f t="shared" ref="M763" si="4896">M762*1936.27</f>
        <v>0</v>
      </c>
      <c r="N763" s="182">
        <f t="shared" ref="N763" si="4897">N762*1936.27</f>
        <v>0</v>
      </c>
      <c r="O763" s="183">
        <f t="shared" ref="O763" si="4898">O762*1936.27</f>
        <v>0</v>
      </c>
      <c r="P763" s="184">
        <f t="shared" ref="P763" si="4899">P762*1936.27</f>
        <v>0</v>
      </c>
      <c r="Q763" s="184">
        <f t="shared" ref="Q763" si="4900">Q762*1936.27</f>
        <v>0</v>
      </c>
      <c r="R763" s="184">
        <f t="shared" ref="R763" si="4901">R762*1936.27</f>
        <v>0</v>
      </c>
      <c r="S763" s="184">
        <f t="shared" ref="S763" si="4902">S762*1936.27</f>
        <v>0</v>
      </c>
      <c r="T763" s="184">
        <f t="shared" ref="T763" si="4903">T762*1936.27</f>
        <v>0</v>
      </c>
      <c r="U763" s="184">
        <f t="shared" ref="U763" si="4904">U762*1936.27</f>
        <v>0</v>
      </c>
      <c r="V763" s="184">
        <f t="shared" ref="V763" si="4905">V762*1936.27</f>
        <v>0</v>
      </c>
    </row>
    <row r="764" spans="1:23" ht="12.75" customHeight="1" x14ac:dyDescent="0.2">
      <c r="A764" s="104">
        <f>IF(Foglio2!$J$7=1,TRUNC(Base!V764,0),TRUNC(Base!U764,0))</f>
        <v>0</v>
      </c>
      <c r="B764" s="245">
        <f t="shared" si="4401"/>
        <v>43195</v>
      </c>
      <c r="C764" s="492"/>
      <c r="D764" s="492"/>
      <c r="E764" s="259" t="s">
        <v>3</v>
      </c>
      <c r="F764" s="260">
        <v>15</v>
      </c>
      <c r="G764" s="248">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48">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48">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48">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48">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48">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49">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50">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51">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52">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52">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52">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52">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52">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52">
        <f t="shared" ref="U764" si="4906">(P764)/12*0.8</f>
        <v>0</v>
      </c>
      <c r="V764" s="252">
        <f t="shared" ref="V764" si="4907">(P764+R764)/12*0.8</f>
        <v>0</v>
      </c>
      <c r="W764" s="253" t="str">
        <f t="shared" si="4688"/>
        <v>Fascia Da 15 a 20 Decorrenza 1/4/2018</v>
      </c>
    </row>
    <row r="765" spans="1:23" ht="9" customHeight="1" x14ac:dyDescent="0.2">
      <c r="B765" s="245">
        <f t="shared" si="4401"/>
        <v>43196</v>
      </c>
      <c r="C765" s="492"/>
      <c r="D765" s="492"/>
      <c r="E765" s="254" t="s">
        <v>4</v>
      </c>
      <c r="F765" s="255">
        <v>20</v>
      </c>
      <c r="G765" s="267">
        <f t="shared" ref="G765" si="4908">G764*1936.27</f>
        <v>0</v>
      </c>
      <c r="H765" s="267">
        <f t="shared" ref="H765" si="4909">H764*1936.27</f>
        <v>0</v>
      </c>
      <c r="I765" s="267">
        <f t="shared" ref="I765" si="4910">I764*1936.27</f>
        <v>0</v>
      </c>
      <c r="J765" s="267">
        <f t="shared" ref="J765" si="4911">J764*1936.27</f>
        <v>0</v>
      </c>
      <c r="K765" s="267">
        <f t="shared" ref="K765" si="4912">K764*1936.27</f>
        <v>0</v>
      </c>
      <c r="L765" s="266">
        <f t="shared" ref="L765" si="4913">L764*1936.27</f>
        <v>0</v>
      </c>
      <c r="M765" s="267">
        <f t="shared" ref="M765" si="4914">M764*1936.27</f>
        <v>0</v>
      </c>
      <c r="N765" s="182">
        <f t="shared" ref="N765" si="4915">N764*1936.27</f>
        <v>0</v>
      </c>
      <c r="O765" s="183">
        <f t="shared" ref="O765" si="4916">O764*1936.27</f>
        <v>0</v>
      </c>
      <c r="P765" s="184">
        <f t="shared" ref="P765" si="4917">P764*1936.27</f>
        <v>0</v>
      </c>
      <c r="Q765" s="184">
        <f t="shared" ref="Q765" si="4918">Q764*1936.27</f>
        <v>0</v>
      </c>
      <c r="R765" s="184">
        <f t="shared" ref="R765" si="4919">R764*1936.27</f>
        <v>0</v>
      </c>
      <c r="S765" s="184">
        <f t="shared" ref="S765" si="4920">S764*1936.27</f>
        <v>0</v>
      </c>
      <c r="T765" s="184">
        <f t="shared" ref="T765" si="4921">T764*1936.27</f>
        <v>0</v>
      </c>
      <c r="U765" s="184">
        <f t="shared" ref="U765" si="4922">U764*1936.27</f>
        <v>0</v>
      </c>
      <c r="V765" s="184">
        <f t="shared" ref="V765" si="4923">V764*1936.27</f>
        <v>0</v>
      </c>
    </row>
    <row r="766" spans="1:23" ht="12.75" customHeight="1" x14ac:dyDescent="0.2">
      <c r="A766" s="104">
        <f>IF(Foglio2!$J$7=1,TRUNC(Base!V766,0),TRUNC(Base!U766,0))</f>
        <v>0</v>
      </c>
      <c r="B766" s="245">
        <f t="shared" si="4401"/>
        <v>43197</v>
      </c>
      <c r="C766" s="492"/>
      <c r="D766" s="492"/>
      <c r="E766" s="259" t="s">
        <v>3</v>
      </c>
      <c r="F766" s="260">
        <v>21</v>
      </c>
      <c r="G766" s="248">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48">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48">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48">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48">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48">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49">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50">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51">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52">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52">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52">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52">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52">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52">
        <f t="shared" ref="U766" si="4924">(P766)/12*0.8</f>
        <v>0</v>
      </c>
      <c r="V766" s="252">
        <f t="shared" ref="V766" si="4925">(P766+R766)/12*0.8</f>
        <v>0</v>
      </c>
      <c r="W766" s="253" t="str">
        <f t="shared" si="4707"/>
        <v>Fascia Da 21 a 27 Decorrenza 1/4/2018</v>
      </c>
    </row>
    <row r="767" spans="1:23" ht="9" customHeight="1" x14ac:dyDescent="0.2">
      <c r="B767" s="245">
        <f t="shared" si="4401"/>
        <v>43198</v>
      </c>
      <c r="C767" s="492"/>
      <c r="D767" s="492"/>
      <c r="E767" s="254" t="s">
        <v>4</v>
      </c>
      <c r="F767" s="255">
        <v>27</v>
      </c>
      <c r="G767" s="267">
        <f t="shared" ref="G767" si="4926">G766*1936.27</f>
        <v>0</v>
      </c>
      <c r="H767" s="267">
        <f t="shared" ref="H767" si="4927">H766*1936.27</f>
        <v>0</v>
      </c>
      <c r="I767" s="267">
        <f t="shared" ref="I767" si="4928">I766*1936.27</f>
        <v>0</v>
      </c>
      <c r="J767" s="267">
        <f t="shared" ref="J767" si="4929">J766*1936.27</f>
        <v>0</v>
      </c>
      <c r="K767" s="267">
        <f t="shared" ref="K767" si="4930">K766*1936.27</f>
        <v>0</v>
      </c>
      <c r="L767" s="266">
        <f t="shared" ref="L767" si="4931">L766*1936.27</f>
        <v>0</v>
      </c>
      <c r="M767" s="267">
        <f t="shared" ref="M767" si="4932">M766*1936.27</f>
        <v>0</v>
      </c>
      <c r="N767" s="182">
        <f t="shared" ref="N767" si="4933">N766*1936.27</f>
        <v>0</v>
      </c>
      <c r="O767" s="183">
        <f t="shared" ref="O767" si="4934">O766*1936.27</f>
        <v>0</v>
      </c>
      <c r="P767" s="184">
        <f t="shared" ref="P767" si="4935">P766*1936.27</f>
        <v>0</v>
      </c>
      <c r="Q767" s="184">
        <f t="shared" ref="Q767" si="4936">Q766*1936.27</f>
        <v>0</v>
      </c>
      <c r="R767" s="184">
        <f t="shared" ref="R767" si="4937">R766*1936.27</f>
        <v>0</v>
      </c>
      <c r="S767" s="184">
        <f t="shared" ref="S767" si="4938">S766*1936.27</f>
        <v>0</v>
      </c>
      <c r="T767" s="184">
        <f t="shared" ref="T767" si="4939">T766*1936.27</f>
        <v>0</v>
      </c>
      <c r="U767" s="184">
        <f t="shared" ref="U767" si="4940">U766*1936.27</f>
        <v>0</v>
      </c>
      <c r="V767" s="184">
        <f t="shared" ref="V767" si="4941">V766*1936.27</f>
        <v>0</v>
      </c>
    </row>
    <row r="768" spans="1:23" ht="12.75" customHeight="1" x14ac:dyDescent="0.2">
      <c r="A768" s="104">
        <f>IF(Foglio2!$J$7=1,TRUNC(Base!V768,0),TRUNC(Base!U768,0))</f>
        <v>0</v>
      </c>
      <c r="B768" s="245">
        <f t="shared" si="4401"/>
        <v>43199</v>
      </c>
      <c r="C768" s="492"/>
      <c r="D768" s="492"/>
      <c r="E768" s="259" t="s">
        <v>3</v>
      </c>
      <c r="F768" s="260">
        <v>28</v>
      </c>
      <c r="G768" s="248">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48">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48">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48">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48">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48">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49">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50">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51">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52">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52">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52">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52">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52">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52">
        <f t="shared" ref="U768" si="4942">(P768)/12*0.8</f>
        <v>0</v>
      </c>
      <c r="V768" s="252">
        <f t="shared" ref="V768" si="4943">(P768+R768)/12*0.8</f>
        <v>0</v>
      </c>
      <c r="W768" s="253" t="str">
        <f t="shared" si="4726"/>
        <v>Fascia Da 28 a 34 Decorrenza 1/4/2018</v>
      </c>
    </row>
    <row r="769" spans="1:23" ht="9" customHeight="1" x14ac:dyDescent="0.2">
      <c r="B769" s="245">
        <f t="shared" si="4401"/>
        <v>43200</v>
      </c>
      <c r="C769" s="492"/>
      <c r="D769" s="492"/>
      <c r="E769" s="254" t="s">
        <v>4</v>
      </c>
      <c r="F769" s="255">
        <v>34</v>
      </c>
      <c r="G769" s="267">
        <f t="shared" ref="G769" si="4944">G768*1936.27</f>
        <v>0</v>
      </c>
      <c r="H769" s="267">
        <f t="shared" ref="H769" si="4945">H768*1936.27</f>
        <v>0</v>
      </c>
      <c r="I769" s="267">
        <f t="shared" ref="I769" si="4946">I768*1936.27</f>
        <v>0</v>
      </c>
      <c r="J769" s="267">
        <f t="shared" ref="J769" si="4947">J768*1936.27</f>
        <v>0</v>
      </c>
      <c r="K769" s="267">
        <f t="shared" ref="K769" si="4948">K768*1936.27</f>
        <v>0</v>
      </c>
      <c r="L769" s="266">
        <f t="shared" ref="L769" si="4949">L768*1936.27</f>
        <v>0</v>
      </c>
      <c r="M769" s="267">
        <f t="shared" ref="M769" si="4950">M768*1936.27</f>
        <v>0</v>
      </c>
      <c r="N769" s="182">
        <f t="shared" ref="N769" si="4951">N768*1936.27</f>
        <v>0</v>
      </c>
      <c r="O769" s="183">
        <f t="shared" ref="O769" si="4952">O768*1936.27</f>
        <v>0</v>
      </c>
      <c r="P769" s="184">
        <f t="shared" ref="P769" si="4953">P768*1936.27</f>
        <v>0</v>
      </c>
      <c r="Q769" s="184">
        <f t="shared" ref="Q769" si="4954">Q768*1936.27</f>
        <v>0</v>
      </c>
      <c r="R769" s="184">
        <f t="shared" ref="R769" si="4955">R768*1936.27</f>
        <v>0</v>
      </c>
      <c r="S769" s="184">
        <f t="shared" ref="S769" si="4956">S768*1936.27</f>
        <v>0</v>
      </c>
      <c r="T769" s="184">
        <f t="shared" ref="T769" si="4957">T768*1936.27</f>
        <v>0</v>
      </c>
      <c r="U769" s="184">
        <f t="shared" ref="U769" si="4958">U768*1936.27</f>
        <v>0</v>
      </c>
      <c r="V769" s="184">
        <f t="shared" ref="V769" si="4959">V768*1936.27</f>
        <v>0</v>
      </c>
    </row>
    <row r="770" spans="1:23" ht="12.75" customHeight="1" x14ac:dyDescent="0.2">
      <c r="A770" s="104">
        <f>IF(Foglio2!$J$7=1,TRUNC(Base!V770,0),TRUNC(Base!U770,0))</f>
        <v>0</v>
      </c>
      <c r="B770" s="245">
        <f t="shared" si="4401"/>
        <v>43201</v>
      </c>
      <c r="C770" s="492"/>
      <c r="D770" s="492"/>
      <c r="E770" s="259" t="s">
        <v>3</v>
      </c>
      <c r="F770" s="260">
        <v>35</v>
      </c>
      <c r="G770" s="248">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48">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48">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48">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48">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48">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49">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50">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51">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52">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52">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52">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52">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52">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52">
        <f t="shared" ref="U770" si="4960">(P770)/12*0.8</f>
        <v>0</v>
      </c>
      <c r="V770" s="252">
        <f t="shared" ref="V770" si="4961">(P770+R770)/12*0.8</f>
        <v>0</v>
      </c>
      <c r="W770" s="253" t="str">
        <f t="shared" si="4745"/>
        <v>Fascia Da 35 a  Decorrenza 1/4/2018</v>
      </c>
    </row>
    <row r="771" spans="1:23" ht="9" customHeight="1" x14ac:dyDescent="0.2">
      <c r="B771" s="245">
        <f t="shared" si="4401"/>
        <v>43202</v>
      </c>
      <c r="C771" s="493"/>
      <c r="D771" s="493"/>
      <c r="E771" s="264" t="s">
        <v>4</v>
      </c>
      <c r="F771" s="265"/>
      <c r="G771" s="267">
        <f t="shared" ref="G771" si="4962">G770*1936.27</f>
        <v>0</v>
      </c>
      <c r="H771" s="267">
        <f t="shared" ref="H771" si="4963">H770*1936.27</f>
        <v>0</v>
      </c>
      <c r="I771" s="267">
        <f t="shared" ref="I771" si="4964">I770*1936.27</f>
        <v>0</v>
      </c>
      <c r="J771" s="267">
        <f t="shared" ref="J771" si="4965">J770*1936.27</f>
        <v>0</v>
      </c>
      <c r="K771" s="267">
        <f t="shared" ref="K771" si="4966">K770*1936.27</f>
        <v>0</v>
      </c>
      <c r="L771" s="266">
        <f t="shared" ref="L771" si="4967">L770*1936.27</f>
        <v>0</v>
      </c>
      <c r="M771" s="267">
        <f t="shared" ref="M771" si="4968">M770*1936.27</f>
        <v>0</v>
      </c>
      <c r="N771" s="182">
        <f t="shared" ref="N771" si="4969">N770*1936.27</f>
        <v>0</v>
      </c>
      <c r="O771" s="183">
        <f t="shared" ref="O771" si="4970">O770*1936.27</f>
        <v>0</v>
      </c>
      <c r="P771" s="184">
        <f t="shared" ref="P771" si="4971">P770*1936.27</f>
        <v>0</v>
      </c>
      <c r="Q771" s="184">
        <f t="shared" ref="Q771" si="4972">Q770*1936.27</f>
        <v>0</v>
      </c>
      <c r="R771" s="184">
        <f t="shared" ref="R771" si="4973">R770*1936.27</f>
        <v>0</v>
      </c>
      <c r="S771" s="184">
        <f t="shared" ref="S771" si="4974">S770*1936.27</f>
        <v>0</v>
      </c>
      <c r="T771" s="184">
        <f t="shared" ref="T771" si="4975">T770*1936.27</f>
        <v>0</v>
      </c>
      <c r="U771" s="184">
        <f t="shared" ref="U771" si="4976">U770*1936.27</f>
        <v>0</v>
      </c>
      <c r="V771" s="184">
        <f t="shared" ref="V771" si="4977">V770*1936.27</f>
        <v>0</v>
      </c>
    </row>
    <row r="772" spans="1:23" ht="12.75" customHeight="1" x14ac:dyDescent="0.2">
      <c r="A772" s="104">
        <f>IF(Foglio2!$J$7=1,TRUNC(Base!V772,0),TRUNC(Base!U772,0))</f>
        <v>0</v>
      </c>
      <c r="B772" s="245">
        <f t="shared" ref="B772" si="4978">C774</f>
        <v>43466</v>
      </c>
      <c r="C772" s="452">
        <f>D760+1</f>
        <v>43466</v>
      </c>
      <c r="D772" s="452">
        <v>43830</v>
      </c>
      <c r="E772" s="246" t="s">
        <v>3</v>
      </c>
      <c r="F772" s="247">
        <v>0</v>
      </c>
      <c r="G772" s="248">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48">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48">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48">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48">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48">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49">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50">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51">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52">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52">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52">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52">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52">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52">
        <f t="shared" ref="U772" si="4979">(P772)/12*0.8</f>
        <v>0</v>
      </c>
      <c r="V772" s="252">
        <f t="shared" ref="V772" si="4980">(P772+R772)/12*0.8</f>
        <v>0</v>
      </c>
      <c r="W772" s="253" t="str">
        <f t="shared" ref="W772" si="4981">"Fascia Da "&amp;F772&amp;" a "&amp;F773&amp;" Decorrenza "&amp;DAY(C772)&amp;"/"&amp;MONTH(C772)&amp;"/"&amp;YEAR(C772)</f>
        <v>Fascia Da 0 a 8 Decorrenza 1/1/2019</v>
      </c>
    </row>
    <row r="773" spans="1:23" ht="9" customHeight="1" x14ac:dyDescent="0.2">
      <c r="B773" s="245">
        <f t="shared" si="4401"/>
        <v>43467</v>
      </c>
      <c r="C773" s="453"/>
      <c r="D773" s="453"/>
      <c r="E773" s="254" t="s">
        <v>4</v>
      </c>
      <c r="F773" s="255">
        <v>8</v>
      </c>
      <c r="G773" s="267">
        <f t="shared" ref="G773:V785" si="4982">G772*1936.27</f>
        <v>0</v>
      </c>
      <c r="H773" s="267">
        <f t="shared" si="4982"/>
        <v>0</v>
      </c>
      <c r="I773" s="267">
        <f t="shared" si="4982"/>
        <v>0</v>
      </c>
      <c r="J773" s="267">
        <f t="shared" si="4982"/>
        <v>0</v>
      </c>
      <c r="K773" s="267">
        <f t="shared" si="4982"/>
        <v>0</v>
      </c>
      <c r="L773" s="266">
        <f t="shared" si="4982"/>
        <v>0</v>
      </c>
      <c r="M773" s="267">
        <f t="shared" si="4982"/>
        <v>0</v>
      </c>
      <c r="N773" s="182">
        <f t="shared" si="4982"/>
        <v>0</v>
      </c>
      <c r="O773" s="183">
        <f t="shared" si="4982"/>
        <v>0</v>
      </c>
      <c r="P773" s="184">
        <f t="shared" si="4982"/>
        <v>0</v>
      </c>
      <c r="Q773" s="184">
        <f t="shared" si="4982"/>
        <v>0</v>
      </c>
      <c r="R773" s="184">
        <f t="shared" si="4982"/>
        <v>0</v>
      </c>
      <c r="S773" s="184">
        <f t="shared" si="4982"/>
        <v>0</v>
      </c>
      <c r="T773" s="184">
        <f t="shared" si="4982"/>
        <v>0</v>
      </c>
      <c r="U773" s="184">
        <f t="shared" si="4982"/>
        <v>0</v>
      </c>
      <c r="V773" s="184">
        <f t="shared" si="4982"/>
        <v>0</v>
      </c>
    </row>
    <row r="774" spans="1:23" ht="12.75" customHeight="1" x14ac:dyDescent="0.2">
      <c r="A774" s="104">
        <f>IF(Foglio2!$J$7=1,TRUNC(Base!V774,0),TRUNC(Base!U774,0))</f>
        <v>0</v>
      </c>
      <c r="B774" s="245">
        <f t="shared" si="4401"/>
        <v>43468</v>
      </c>
      <c r="C774" s="492">
        <f>C772</f>
        <v>43466</v>
      </c>
      <c r="D774" s="492">
        <f>D772</f>
        <v>43830</v>
      </c>
      <c r="E774" s="259" t="s">
        <v>3</v>
      </c>
      <c r="F774" s="260">
        <v>9</v>
      </c>
      <c r="G774" s="248">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48">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48">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48">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48">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48">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49">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50">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51">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52">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52">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52">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52">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52">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52">
        <f t="shared" ref="U774" si="4983">(P774)/12*0.8</f>
        <v>0</v>
      </c>
      <c r="V774" s="252">
        <f t="shared" ref="V774" si="4984">(P774+R774)/12*0.8</f>
        <v>0</v>
      </c>
      <c r="W774" s="253" t="str">
        <f t="shared" ref="W774" si="4985">"Fascia Da "&amp;F774&amp;" a "&amp;F775&amp;" Decorrenza "&amp;DAY(C772)&amp;"/"&amp;MONTH(C772)&amp;"/"&amp;YEAR(C772)</f>
        <v>Fascia Da 9 a 14 Decorrenza 1/1/2019</v>
      </c>
    </row>
    <row r="775" spans="1:23" ht="9" customHeight="1" x14ac:dyDescent="0.2">
      <c r="B775" s="245">
        <f t="shared" si="4401"/>
        <v>43469</v>
      </c>
      <c r="C775" s="492"/>
      <c r="D775" s="492"/>
      <c r="E775" s="254" t="s">
        <v>4</v>
      </c>
      <c r="F775" s="255">
        <v>14</v>
      </c>
      <c r="G775" s="267">
        <f t="shared" ref="G775:V787" si="4986">G774*1936.27</f>
        <v>0</v>
      </c>
      <c r="H775" s="267">
        <f t="shared" si="4986"/>
        <v>0</v>
      </c>
      <c r="I775" s="267">
        <f t="shared" si="4986"/>
        <v>0</v>
      </c>
      <c r="J775" s="267">
        <f t="shared" si="4986"/>
        <v>0</v>
      </c>
      <c r="K775" s="267">
        <f t="shared" si="4986"/>
        <v>0</v>
      </c>
      <c r="L775" s="266">
        <f t="shared" si="4986"/>
        <v>0</v>
      </c>
      <c r="M775" s="267">
        <f t="shared" si="4986"/>
        <v>0</v>
      </c>
      <c r="N775" s="182">
        <f t="shared" si="4986"/>
        <v>0</v>
      </c>
      <c r="O775" s="183">
        <f t="shared" si="4986"/>
        <v>0</v>
      </c>
      <c r="P775" s="184">
        <f t="shared" si="4986"/>
        <v>0</v>
      </c>
      <c r="Q775" s="184">
        <f t="shared" si="4986"/>
        <v>0</v>
      </c>
      <c r="R775" s="184">
        <f t="shared" si="4986"/>
        <v>0</v>
      </c>
      <c r="S775" s="184">
        <f t="shared" si="4986"/>
        <v>0</v>
      </c>
      <c r="T775" s="184">
        <f t="shared" si="4986"/>
        <v>0</v>
      </c>
      <c r="U775" s="184">
        <f t="shared" si="4986"/>
        <v>0</v>
      </c>
      <c r="V775" s="184">
        <f t="shared" si="4986"/>
        <v>0</v>
      </c>
    </row>
    <row r="776" spans="1:23" ht="12.75" customHeight="1" x14ac:dyDescent="0.2">
      <c r="A776" s="104">
        <f>IF(Foglio2!$J$7=1,TRUNC(Base!V776,0),TRUNC(Base!U776,0))</f>
        <v>0</v>
      </c>
      <c r="B776" s="245">
        <f t="shared" si="4401"/>
        <v>43470</v>
      </c>
      <c r="C776" s="492"/>
      <c r="D776" s="492"/>
      <c r="E776" s="259" t="s">
        <v>3</v>
      </c>
      <c r="F776" s="260">
        <v>15</v>
      </c>
      <c r="G776" s="248">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48">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48">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48">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48">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48">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49">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50">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51">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52">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52">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52">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52">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52">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52">
        <f t="shared" ref="U776" si="4987">(P776)/12*0.8</f>
        <v>0</v>
      </c>
      <c r="V776" s="252">
        <f t="shared" ref="V776" si="4988">(P776+R776)/12*0.8</f>
        <v>0</v>
      </c>
      <c r="W776" s="253" t="str">
        <f t="shared" ref="W776" si="4989">"Fascia Da "&amp;F776&amp;" a "&amp;F777&amp;" Decorrenza "&amp;DAY(C772)&amp;"/"&amp;MONTH(C772)&amp;"/"&amp;YEAR(C772)</f>
        <v>Fascia Da 15 a 20 Decorrenza 1/1/2019</v>
      </c>
    </row>
    <row r="777" spans="1:23" ht="9" customHeight="1" x14ac:dyDescent="0.2">
      <c r="B777" s="245">
        <f t="shared" si="4401"/>
        <v>43471</v>
      </c>
      <c r="C777" s="492"/>
      <c r="D777" s="492"/>
      <c r="E777" s="254" t="s">
        <v>4</v>
      </c>
      <c r="F777" s="255">
        <v>20</v>
      </c>
      <c r="G777" s="267">
        <f t="shared" ref="G777:V789" si="4990">G776*1936.27</f>
        <v>0</v>
      </c>
      <c r="H777" s="267">
        <f t="shared" si="4990"/>
        <v>0</v>
      </c>
      <c r="I777" s="267">
        <f t="shared" si="4990"/>
        <v>0</v>
      </c>
      <c r="J777" s="267">
        <f t="shared" si="4990"/>
        <v>0</v>
      </c>
      <c r="K777" s="267">
        <f t="shared" si="4990"/>
        <v>0</v>
      </c>
      <c r="L777" s="266">
        <f t="shared" si="4990"/>
        <v>0</v>
      </c>
      <c r="M777" s="267">
        <f t="shared" si="4990"/>
        <v>0</v>
      </c>
      <c r="N777" s="182">
        <f t="shared" si="4990"/>
        <v>0</v>
      </c>
      <c r="O777" s="183">
        <f t="shared" si="4990"/>
        <v>0</v>
      </c>
      <c r="P777" s="184">
        <f t="shared" si="4990"/>
        <v>0</v>
      </c>
      <c r="Q777" s="184">
        <f t="shared" si="4990"/>
        <v>0</v>
      </c>
      <c r="R777" s="184">
        <f t="shared" si="4990"/>
        <v>0</v>
      </c>
      <c r="S777" s="184">
        <f t="shared" si="4990"/>
        <v>0</v>
      </c>
      <c r="T777" s="184">
        <f t="shared" si="4990"/>
        <v>0</v>
      </c>
      <c r="U777" s="184">
        <f t="shared" si="4990"/>
        <v>0</v>
      </c>
      <c r="V777" s="184">
        <f t="shared" si="4990"/>
        <v>0</v>
      </c>
    </row>
    <row r="778" spans="1:23" ht="12.75" customHeight="1" x14ac:dyDescent="0.2">
      <c r="A778" s="104">
        <f>IF(Foglio2!$J$7=1,TRUNC(Base!V778,0),TRUNC(Base!U778,0))</f>
        <v>0</v>
      </c>
      <c r="B778" s="245">
        <f t="shared" si="4401"/>
        <v>43472</v>
      </c>
      <c r="C778" s="492"/>
      <c r="D778" s="492"/>
      <c r="E778" s="259" t="s">
        <v>3</v>
      </c>
      <c r="F778" s="260">
        <v>21</v>
      </c>
      <c r="G778" s="248">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48">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48">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48">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48">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48">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49">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50">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51">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52">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52">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52">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52">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52">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52">
        <f t="shared" ref="U778" si="4991">(P778)/12*0.8</f>
        <v>0</v>
      </c>
      <c r="V778" s="252">
        <f t="shared" ref="V778" si="4992">(P778+R778)/12*0.8</f>
        <v>0</v>
      </c>
      <c r="W778" s="253" t="str">
        <f t="shared" ref="W778" si="4993">"Fascia Da "&amp;F778&amp;" a "&amp;F779&amp;" Decorrenza "&amp;DAY(C772)&amp;"/"&amp;MONTH(C772)&amp;"/"&amp;YEAR(C772)</f>
        <v>Fascia Da 21 a 27 Decorrenza 1/1/2019</v>
      </c>
    </row>
    <row r="779" spans="1:23" ht="9" customHeight="1" x14ac:dyDescent="0.2">
      <c r="B779" s="245">
        <f t="shared" si="4401"/>
        <v>43473</v>
      </c>
      <c r="C779" s="492"/>
      <c r="D779" s="492"/>
      <c r="E779" s="254" t="s">
        <v>4</v>
      </c>
      <c r="F779" s="255">
        <v>27</v>
      </c>
      <c r="G779" s="267">
        <f t="shared" ref="G779:V791" si="4994">G778*1936.27</f>
        <v>0</v>
      </c>
      <c r="H779" s="267">
        <f t="shared" si="4994"/>
        <v>0</v>
      </c>
      <c r="I779" s="267">
        <f t="shared" si="4994"/>
        <v>0</v>
      </c>
      <c r="J779" s="267">
        <f t="shared" si="4994"/>
        <v>0</v>
      </c>
      <c r="K779" s="267">
        <f t="shared" si="4994"/>
        <v>0</v>
      </c>
      <c r="L779" s="266">
        <f t="shared" si="4994"/>
        <v>0</v>
      </c>
      <c r="M779" s="267">
        <f t="shared" si="4994"/>
        <v>0</v>
      </c>
      <c r="N779" s="182">
        <f t="shared" si="4994"/>
        <v>0</v>
      </c>
      <c r="O779" s="183">
        <f t="shared" si="4994"/>
        <v>0</v>
      </c>
      <c r="P779" s="184">
        <f t="shared" si="4994"/>
        <v>0</v>
      </c>
      <c r="Q779" s="184">
        <f t="shared" si="4994"/>
        <v>0</v>
      </c>
      <c r="R779" s="184">
        <f t="shared" si="4994"/>
        <v>0</v>
      </c>
      <c r="S779" s="184">
        <f t="shared" si="4994"/>
        <v>0</v>
      </c>
      <c r="T779" s="184">
        <f t="shared" si="4994"/>
        <v>0</v>
      </c>
      <c r="U779" s="184">
        <f t="shared" si="4994"/>
        <v>0</v>
      </c>
      <c r="V779" s="184">
        <f t="shared" si="4994"/>
        <v>0</v>
      </c>
    </row>
    <row r="780" spans="1:23" ht="12.75" customHeight="1" x14ac:dyDescent="0.2">
      <c r="A780" s="104">
        <f>IF(Foglio2!$J$7=1,TRUNC(Base!V780,0),TRUNC(Base!U780,0))</f>
        <v>0</v>
      </c>
      <c r="B780" s="245">
        <f t="shared" si="4401"/>
        <v>43474</v>
      </c>
      <c r="C780" s="492"/>
      <c r="D780" s="492"/>
      <c r="E780" s="259" t="s">
        <v>3</v>
      </c>
      <c r="F780" s="260">
        <v>28</v>
      </c>
      <c r="G780" s="248">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48">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48">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48">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48">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48">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49">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50">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51">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52">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52">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52">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52">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52">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52">
        <f t="shared" ref="U780" si="4995">(P780)/12*0.8</f>
        <v>0</v>
      </c>
      <c r="V780" s="252">
        <f t="shared" ref="V780" si="4996">(P780+R780)/12*0.8</f>
        <v>0</v>
      </c>
      <c r="W780" s="253" t="str">
        <f t="shared" ref="W780" si="4997">"Fascia Da "&amp;F780&amp;" a "&amp;F781&amp;" Decorrenza "&amp;DAY(C772)&amp;"/"&amp;MONTH(C772)&amp;"/"&amp;YEAR(C772)</f>
        <v>Fascia Da 28 a 34 Decorrenza 1/1/2019</v>
      </c>
    </row>
    <row r="781" spans="1:23" ht="9" customHeight="1" x14ac:dyDescent="0.2">
      <c r="B781" s="245">
        <f t="shared" si="4401"/>
        <v>43475</v>
      </c>
      <c r="C781" s="492"/>
      <c r="D781" s="492"/>
      <c r="E781" s="254" t="s">
        <v>4</v>
      </c>
      <c r="F781" s="255">
        <v>34</v>
      </c>
      <c r="G781" s="267">
        <f t="shared" ref="G781:V793" si="4998">G780*1936.27</f>
        <v>0</v>
      </c>
      <c r="H781" s="267">
        <f t="shared" si="4998"/>
        <v>0</v>
      </c>
      <c r="I781" s="267">
        <f t="shared" si="4998"/>
        <v>0</v>
      </c>
      <c r="J781" s="267">
        <f t="shared" si="4998"/>
        <v>0</v>
      </c>
      <c r="K781" s="267">
        <f t="shared" si="4998"/>
        <v>0</v>
      </c>
      <c r="L781" s="266">
        <f t="shared" si="4998"/>
        <v>0</v>
      </c>
      <c r="M781" s="267">
        <f t="shared" si="4998"/>
        <v>0</v>
      </c>
      <c r="N781" s="182">
        <f t="shared" si="4998"/>
        <v>0</v>
      </c>
      <c r="O781" s="183">
        <f t="shared" si="4998"/>
        <v>0</v>
      </c>
      <c r="P781" s="184">
        <f t="shared" si="4998"/>
        <v>0</v>
      </c>
      <c r="Q781" s="184">
        <f t="shared" si="4998"/>
        <v>0</v>
      </c>
      <c r="R781" s="184">
        <f t="shared" si="4998"/>
        <v>0</v>
      </c>
      <c r="S781" s="184">
        <f t="shared" si="4998"/>
        <v>0</v>
      </c>
      <c r="T781" s="184">
        <f t="shared" si="4998"/>
        <v>0</v>
      </c>
      <c r="U781" s="184">
        <f t="shared" si="4998"/>
        <v>0</v>
      </c>
      <c r="V781" s="184">
        <f t="shared" si="4998"/>
        <v>0</v>
      </c>
    </row>
    <row r="782" spans="1:23" ht="12.75" customHeight="1" x14ac:dyDescent="0.2">
      <c r="A782" s="104">
        <f>IF(Foglio2!$J$7=1,TRUNC(Base!V782,0),TRUNC(Base!U782,0))</f>
        <v>0</v>
      </c>
      <c r="B782" s="245">
        <f t="shared" si="4401"/>
        <v>43476</v>
      </c>
      <c r="C782" s="492"/>
      <c r="D782" s="492"/>
      <c r="E782" s="259" t="s">
        <v>3</v>
      </c>
      <c r="F782" s="260">
        <v>35</v>
      </c>
      <c r="G782" s="248">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48">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48">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48">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48">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48">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49">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50">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51">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52">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52">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52">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52">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52">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52">
        <f t="shared" ref="U782" si="4999">(P782)/12*0.8</f>
        <v>0</v>
      </c>
      <c r="V782" s="252">
        <f t="shared" ref="V782" si="5000">(P782+R782)/12*0.8</f>
        <v>0</v>
      </c>
      <c r="W782" s="253" t="str">
        <f t="shared" ref="W782" si="5001">"Fascia Da "&amp;F782&amp;" a "&amp;F783&amp;" Decorrenza "&amp;DAY(C772)&amp;"/"&amp;MONTH(C772)&amp;"/"&amp;YEAR(C772)</f>
        <v>Fascia Da 35 a  Decorrenza 1/1/2019</v>
      </c>
    </row>
    <row r="783" spans="1:23" ht="9" customHeight="1" x14ac:dyDescent="0.2">
      <c r="B783" s="245">
        <f t="shared" si="4401"/>
        <v>43477</v>
      </c>
      <c r="C783" s="493"/>
      <c r="D783" s="493"/>
      <c r="E783" s="264" t="s">
        <v>4</v>
      </c>
      <c r="F783" s="265"/>
      <c r="G783" s="267">
        <f t="shared" ref="G783:V795" si="5002">G782*1936.27</f>
        <v>0</v>
      </c>
      <c r="H783" s="267">
        <f t="shared" si="5002"/>
        <v>0</v>
      </c>
      <c r="I783" s="267">
        <f t="shared" si="5002"/>
        <v>0</v>
      </c>
      <c r="J783" s="267">
        <f t="shared" si="5002"/>
        <v>0</v>
      </c>
      <c r="K783" s="267">
        <f t="shared" si="5002"/>
        <v>0</v>
      </c>
      <c r="L783" s="266">
        <f t="shared" si="5002"/>
        <v>0</v>
      </c>
      <c r="M783" s="267">
        <f t="shared" si="5002"/>
        <v>0</v>
      </c>
      <c r="N783" s="182">
        <f t="shared" si="5002"/>
        <v>0</v>
      </c>
      <c r="O783" s="183">
        <f t="shared" si="5002"/>
        <v>0</v>
      </c>
      <c r="P783" s="184">
        <f t="shared" si="5002"/>
        <v>0</v>
      </c>
      <c r="Q783" s="184">
        <f t="shared" si="5002"/>
        <v>0</v>
      </c>
      <c r="R783" s="184">
        <f t="shared" si="5002"/>
        <v>0</v>
      </c>
      <c r="S783" s="184">
        <f t="shared" si="5002"/>
        <v>0</v>
      </c>
      <c r="T783" s="184">
        <f t="shared" si="5002"/>
        <v>0</v>
      </c>
      <c r="U783" s="184">
        <f t="shared" si="5002"/>
        <v>0</v>
      </c>
      <c r="V783" s="184">
        <f t="shared" si="5002"/>
        <v>0</v>
      </c>
    </row>
    <row r="784" spans="1:23" ht="12.75" customHeight="1" x14ac:dyDescent="0.2">
      <c r="A784" s="104">
        <f>IF(Foglio2!$J$7=1,TRUNC(Base!V784,0),TRUNC(Base!U784,0))</f>
        <v>0</v>
      </c>
      <c r="B784" s="245">
        <f t="shared" ref="B784" si="5003">C786</f>
        <v>43831</v>
      </c>
      <c r="C784" s="452">
        <f>D772+1</f>
        <v>43831</v>
      </c>
      <c r="D784" s="452">
        <v>44196</v>
      </c>
      <c r="E784" s="246" t="s">
        <v>3</v>
      </c>
      <c r="F784" s="247">
        <v>0</v>
      </c>
      <c r="G784" s="248">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48">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48">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48">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48">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48">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49">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50">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51">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52">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52">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52">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52">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52">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52">
        <f t="shared" ref="U784" si="5004">(P784)/12*0.8</f>
        <v>0</v>
      </c>
      <c r="V784" s="252">
        <f t="shared" ref="V784" si="5005">(P784+R784)/12*0.8</f>
        <v>0</v>
      </c>
      <c r="W784" s="253" t="str">
        <f t="shared" ref="W784" si="5006">"Fascia Da "&amp;F784&amp;" a "&amp;F785&amp;" Decorrenza "&amp;DAY(C784)&amp;"/"&amp;MONTH(C784)&amp;"/"&amp;YEAR(C784)</f>
        <v>Fascia Da 0 a 8 Decorrenza 1/1/2020</v>
      </c>
    </row>
    <row r="785" spans="1:23" ht="9" customHeight="1" x14ac:dyDescent="0.2">
      <c r="B785" s="245">
        <f t="shared" si="4401"/>
        <v>43832</v>
      </c>
      <c r="C785" s="453"/>
      <c r="D785" s="453"/>
      <c r="E785" s="254" t="s">
        <v>4</v>
      </c>
      <c r="F785" s="255">
        <v>8</v>
      </c>
      <c r="G785" s="267">
        <f t="shared" si="4982"/>
        <v>0</v>
      </c>
      <c r="H785" s="267">
        <f t="shared" si="4982"/>
        <v>0</v>
      </c>
      <c r="I785" s="267">
        <f t="shared" si="4982"/>
        <v>0</v>
      </c>
      <c r="J785" s="267">
        <f t="shared" si="4982"/>
        <v>0</v>
      </c>
      <c r="K785" s="267">
        <f t="shared" si="4982"/>
        <v>0</v>
      </c>
      <c r="L785" s="266">
        <f t="shared" si="4982"/>
        <v>0</v>
      </c>
      <c r="M785" s="267">
        <f t="shared" si="4982"/>
        <v>0</v>
      </c>
      <c r="N785" s="182">
        <f t="shared" si="4982"/>
        <v>0</v>
      </c>
      <c r="O785" s="183">
        <f t="shared" si="4982"/>
        <v>0</v>
      </c>
      <c r="P785" s="184">
        <f t="shared" si="4982"/>
        <v>0</v>
      </c>
      <c r="Q785" s="184">
        <f t="shared" si="4982"/>
        <v>0</v>
      </c>
      <c r="R785" s="184">
        <f t="shared" si="4982"/>
        <v>0</v>
      </c>
      <c r="S785" s="184">
        <f t="shared" si="4982"/>
        <v>0</v>
      </c>
      <c r="T785" s="184">
        <f t="shared" si="4982"/>
        <v>0</v>
      </c>
      <c r="U785" s="184">
        <f t="shared" si="4982"/>
        <v>0</v>
      </c>
      <c r="V785" s="184">
        <f t="shared" si="4982"/>
        <v>0</v>
      </c>
    </row>
    <row r="786" spans="1:23" ht="12.75" customHeight="1" x14ac:dyDescent="0.2">
      <c r="A786" s="104">
        <f>IF(Foglio2!$J$7=1,TRUNC(Base!V786,0),TRUNC(Base!U786,0))</f>
        <v>0</v>
      </c>
      <c r="B786" s="245">
        <f t="shared" si="4401"/>
        <v>43833</v>
      </c>
      <c r="C786" s="492">
        <f>C784</f>
        <v>43831</v>
      </c>
      <c r="D786" s="492">
        <f>D784</f>
        <v>44196</v>
      </c>
      <c r="E786" s="259" t="s">
        <v>3</v>
      </c>
      <c r="F786" s="260">
        <v>9</v>
      </c>
      <c r="G786" s="248">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48">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48">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48">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48">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48">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49">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50">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51">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52">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52">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52">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52">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52">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52">
        <f t="shared" ref="U786" si="5007">(P786)/12*0.8</f>
        <v>0</v>
      </c>
      <c r="V786" s="252">
        <f t="shared" ref="V786" si="5008">(P786+R786)/12*0.8</f>
        <v>0</v>
      </c>
      <c r="W786" s="253" t="str">
        <f t="shared" ref="W786" si="5009">"Fascia Da "&amp;F786&amp;" a "&amp;F787&amp;" Decorrenza "&amp;DAY(C784)&amp;"/"&amp;MONTH(C784)&amp;"/"&amp;YEAR(C784)</f>
        <v>Fascia Da 9 a 14 Decorrenza 1/1/2020</v>
      </c>
    </row>
    <row r="787" spans="1:23" ht="9" customHeight="1" x14ac:dyDescent="0.2">
      <c r="B787" s="245">
        <f t="shared" si="4401"/>
        <v>43834</v>
      </c>
      <c r="C787" s="492"/>
      <c r="D787" s="492"/>
      <c r="E787" s="254" t="s">
        <v>4</v>
      </c>
      <c r="F787" s="255">
        <v>14</v>
      </c>
      <c r="G787" s="267">
        <f t="shared" si="4986"/>
        <v>0</v>
      </c>
      <c r="H787" s="267">
        <f t="shared" si="4986"/>
        <v>0</v>
      </c>
      <c r="I787" s="267">
        <f t="shared" si="4986"/>
        <v>0</v>
      </c>
      <c r="J787" s="267">
        <f t="shared" si="4986"/>
        <v>0</v>
      </c>
      <c r="K787" s="267">
        <f t="shared" si="4986"/>
        <v>0</v>
      </c>
      <c r="L787" s="266">
        <f t="shared" si="4986"/>
        <v>0</v>
      </c>
      <c r="M787" s="267">
        <f t="shared" si="4986"/>
        <v>0</v>
      </c>
      <c r="N787" s="182">
        <f t="shared" si="4986"/>
        <v>0</v>
      </c>
      <c r="O787" s="183">
        <f t="shared" si="4986"/>
        <v>0</v>
      </c>
      <c r="P787" s="184">
        <f t="shared" si="4986"/>
        <v>0</v>
      </c>
      <c r="Q787" s="184">
        <f t="shared" si="4986"/>
        <v>0</v>
      </c>
      <c r="R787" s="184">
        <f t="shared" si="4986"/>
        <v>0</v>
      </c>
      <c r="S787" s="184">
        <f t="shared" si="4986"/>
        <v>0</v>
      </c>
      <c r="T787" s="184">
        <f t="shared" si="4986"/>
        <v>0</v>
      </c>
      <c r="U787" s="184">
        <f t="shared" si="4986"/>
        <v>0</v>
      </c>
      <c r="V787" s="184">
        <f t="shared" si="4986"/>
        <v>0</v>
      </c>
    </row>
    <row r="788" spans="1:23" ht="12.75" customHeight="1" x14ac:dyDescent="0.2">
      <c r="A788" s="104">
        <f>IF(Foglio2!$J$7=1,TRUNC(Base!V788,0),TRUNC(Base!U788,0))</f>
        <v>0</v>
      </c>
      <c r="B788" s="245">
        <f t="shared" si="4401"/>
        <v>43835</v>
      </c>
      <c r="C788" s="492"/>
      <c r="D788" s="492"/>
      <c r="E788" s="259" t="s">
        <v>3</v>
      </c>
      <c r="F788" s="260">
        <v>15</v>
      </c>
      <c r="G788" s="248">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48">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48">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48">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48">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48">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49">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50">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51">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52">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52">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52">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52">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52">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52">
        <f t="shared" ref="U788" si="5010">(P788)/12*0.8</f>
        <v>0</v>
      </c>
      <c r="V788" s="252">
        <f t="shared" ref="V788" si="5011">(P788+R788)/12*0.8</f>
        <v>0</v>
      </c>
      <c r="W788" s="253" t="str">
        <f t="shared" ref="W788" si="5012">"Fascia Da "&amp;F788&amp;" a "&amp;F789&amp;" Decorrenza "&amp;DAY(C784)&amp;"/"&amp;MONTH(C784)&amp;"/"&amp;YEAR(C784)</f>
        <v>Fascia Da 15 a 20 Decorrenza 1/1/2020</v>
      </c>
    </row>
    <row r="789" spans="1:23" ht="9" customHeight="1" x14ac:dyDescent="0.2">
      <c r="B789" s="245">
        <f t="shared" si="4401"/>
        <v>43836</v>
      </c>
      <c r="C789" s="492"/>
      <c r="D789" s="492"/>
      <c r="E789" s="254" t="s">
        <v>4</v>
      </c>
      <c r="F789" s="255">
        <v>20</v>
      </c>
      <c r="G789" s="267">
        <f t="shared" si="4990"/>
        <v>0</v>
      </c>
      <c r="H789" s="267">
        <f t="shared" si="4990"/>
        <v>0</v>
      </c>
      <c r="I789" s="267">
        <f t="shared" si="4990"/>
        <v>0</v>
      </c>
      <c r="J789" s="267">
        <f t="shared" si="4990"/>
        <v>0</v>
      </c>
      <c r="K789" s="267">
        <f t="shared" si="4990"/>
        <v>0</v>
      </c>
      <c r="L789" s="266">
        <f t="shared" si="4990"/>
        <v>0</v>
      </c>
      <c r="M789" s="267">
        <f t="shared" si="4990"/>
        <v>0</v>
      </c>
      <c r="N789" s="182">
        <f t="shared" si="4990"/>
        <v>0</v>
      </c>
      <c r="O789" s="183">
        <f t="shared" si="4990"/>
        <v>0</v>
      </c>
      <c r="P789" s="184">
        <f t="shared" si="4990"/>
        <v>0</v>
      </c>
      <c r="Q789" s="184">
        <f t="shared" si="4990"/>
        <v>0</v>
      </c>
      <c r="R789" s="184">
        <f t="shared" si="4990"/>
        <v>0</v>
      </c>
      <c r="S789" s="184">
        <f t="shared" si="4990"/>
        <v>0</v>
      </c>
      <c r="T789" s="184">
        <f t="shared" si="4990"/>
        <v>0</v>
      </c>
      <c r="U789" s="184">
        <f t="shared" si="4990"/>
        <v>0</v>
      </c>
      <c r="V789" s="184">
        <f t="shared" si="4990"/>
        <v>0</v>
      </c>
    </row>
    <row r="790" spans="1:23" ht="12.75" customHeight="1" x14ac:dyDescent="0.2">
      <c r="A790" s="104">
        <f>IF(Foglio2!$J$7=1,TRUNC(Base!V790,0),TRUNC(Base!U790,0))</f>
        <v>0</v>
      </c>
      <c r="B790" s="245">
        <f t="shared" si="4401"/>
        <v>43837</v>
      </c>
      <c r="C790" s="492"/>
      <c r="D790" s="492"/>
      <c r="E790" s="259" t="s">
        <v>3</v>
      </c>
      <c r="F790" s="260">
        <v>21</v>
      </c>
      <c r="G790" s="248">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48">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48">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48">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48">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48">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49">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50">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51">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52">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52">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52">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52">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52">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52">
        <f t="shared" ref="U790" si="5013">(P790)/12*0.8</f>
        <v>0</v>
      </c>
      <c r="V790" s="252">
        <f t="shared" ref="V790" si="5014">(P790+R790)/12*0.8</f>
        <v>0</v>
      </c>
      <c r="W790" s="253" t="str">
        <f t="shared" ref="W790" si="5015">"Fascia Da "&amp;F790&amp;" a "&amp;F791&amp;" Decorrenza "&amp;DAY(C784)&amp;"/"&amp;MONTH(C784)&amp;"/"&amp;YEAR(C784)</f>
        <v>Fascia Da 21 a 27 Decorrenza 1/1/2020</v>
      </c>
    </row>
    <row r="791" spans="1:23" ht="9" customHeight="1" x14ac:dyDescent="0.2">
      <c r="B791" s="245">
        <f t="shared" si="4401"/>
        <v>43838</v>
      </c>
      <c r="C791" s="492"/>
      <c r="D791" s="492"/>
      <c r="E791" s="254" t="s">
        <v>4</v>
      </c>
      <c r="F791" s="255">
        <v>27</v>
      </c>
      <c r="G791" s="267">
        <f t="shared" si="4994"/>
        <v>0</v>
      </c>
      <c r="H791" s="267">
        <f t="shared" si="4994"/>
        <v>0</v>
      </c>
      <c r="I791" s="267">
        <f t="shared" si="4994"/>
        <v>0</v>
      </c>
      <c r="J791" s="267">
        <f t="shared" si="4994"/>
        <v>0</v>
      </c>
      <c r="K791" s="267">
        <f t="shared" si="4994"/>
        <v>0</v>
      </c>
      <c r="L791" s="266">
        <f t="shared" si="4994"/>
        <v>0</v>
      </c>
      <c r="M791" s="267">
        <f t="shared" si="4994"/>
        <v>0</v>
      </c>
      <c r="N791" s="182">
        <f t="shared" si="4994"/>
        <v>0</v>
      </c>
      <c r="O791" s="183">
        <f t="shared" si="4994"/>
        <v>0</v>
      </c>
      <c r="P791" s="184">
        <f t="shared" si="4994"/>
        <v>0</v>
      </c>
      <c r="Q791" s="184">
        <f t="shared" si="4994"/>
        <v>0</v>
      </c>
      <c r="R791" s="184">
        <f t="shared" si="4994"/>
        <v>0</v>
      </c>
      <c r="S791" s="184">
        <f t="shared" si="4994"/>
        <v>0</v>
      </c>
      <c r="T791" s="184">
        <f t="shared" si="4994"/>
        <v>0</v>
      </c>
      <c r="U791" s="184">
        <f t="shared" si="4994"/>
        <v>0</v>
      </c>
      <c r="V791" s="184">
        <f t="shared" si="4994"/>
        <v>0</v>
      </c>
    </row>
    <row r="792" spans="1:23" ht="12.75" customHeight="1" x14ac:dyDescent="0.2">
      <c r="A792" s="104">
        <f>IF(Foglio2!$J$7=1,TRUNC(Base!V792,0),TRUNC(Base!U792,0))</f>
        <v>0</v>
      </c>
      <c r="B792" s="245">
        <f t="shared" si="4401"/>
        <v>43839</v>
      </c>
      <c r="C792" s="492"/>
      <c r="D792" s="492"/>
      <c r="E792" s="259" t="s">
        <v>3</v>
      </c>
      <c r="F792" s="260">
        <v>28</v>
      </c>
      <c r="G792" s="248">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48">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48">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48">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48">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48">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49">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50">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51">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52">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52">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52">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52">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52">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52">
        <f t="shared" ref="U792" si="5016">(P792)/12*0.8</f>
        <v>0</v>
      </c>
      <c r="V792" s="252">
        <f t="shared" ref="V792" si="5017">(P792+R792)/12*0.8</f>
        <v>0</v>
      </c>
      <c r="W792" s="253" t="str">
        <f t="shared" ref="W792" si="5018">"Fascia Da "&amp;F792&amp;" a "&amp;F793&amp;" Decorrenza "&amp;DAY(C784)&amp;"/"&amp;MONTH(C784)&amp;"/"&amp;YEAR(C784)</f>
        <v>Fascia Da 28 a 34 Decorrenza 1/1/2020</v>
      </c>
    </row>
    <row r="793" spans="1:23" ht="9" customHeight="1" x14ac:dyDescent="0.2">
      <c r="B793" s="245">
        <f t="shared" si="4401"/>
        <v>43840</v>
      </c>
      <c r="C793" s="492"/>
      <c r="D793" s="492"/>
      <c r="E793" s="254" t="s">
        <v>4</v>
      </c>
      <c r="F793" s="255">
        <v>34</v>
      </c>
      <c r="G793" s="267">
        <f t="shared" si="4998"/>
        <v>0</v>
      </c>
      <c r="H793" s="267">
        <f t="shared" si="4998"/>
        <v>0</v>
      </c>
      <c r="I793" s="267">
        <f t="shared" si="4998"/>
        <v>0</v>
      </c>
      <c r="J793" s="267">
        <f t="shared" si="4998"/>
        <v>0</v>
      </c>
      <c r="K793" s="267">
        <f t="shared" si="4998"/>
        <v>0</v>
      </c>
      <c r="L793" s="266">
        <f t="shared" si="4998"/>
        <v>0</v>
      </c>
      <c r="M793" s="267">
        <f t="shared" si="4998"/>
        <v>0</v>
      </c>
      <c r="N793" s="182">
        <f t="shared" si="4998"/>
        <v>0</v>
      </c>
      <c r="O793" s="183">
        <f t="shared" si="4998"/>
        <v>0</v>
      </c>
      <c r="P793" s="184">
        <f t="shared" si="4998"/>
        <v>0</v>
      </c>
      <c r="Q793" s="184">
        <f t="shared" si="4998"/>
        <v>0</v>
      </c>
      <c r="R793" s="184">
        <f t="shared" si="4998"/>
        <v>0</v>
      </c>
      <c r="S793" s="184">
        <f t="shared" si="4998"/>
        <v>0</v>
      </c>
      <c r="T793" s="184">
        <f t="shared" si="4998"/>
        <v>0</v>
      </c>
      <c r="U793" s="184">
        <f t="shared" si="4998"/>
        <v>0</v>
      </c>
      <c r="V793" s="184">
        <f t="shared" si="4998"/>
        <v>0</v>
      </c>
    </row>
    <row r="794" spans="1:23" ht="12.75" customHeight="1" x14ac:dyDescent="0.2">
      <c r="A794" s="104">
        <f>IF(Foglio2!$J$7=1,TRUNC(Base!V794,0),TRUNC(Base!U794,0))</f>
        <v>0</v>
      </c>
      <c r="B794" s="245">
        <f t="shared" si="4401"/>
        <v>43841</v>
      </c>
      <c r="C794" s="492"/>
      <c r="D794" s="492"/>
      <c r="E794" s="259" t="s">
        <v>3</v>
      </c>
      <c r="F794" s="260">
        <v>35</v>
      </c>
      <c r="G794" s="248">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48">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48">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48">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48">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48">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49">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50">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51">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52">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52">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52">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52">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52">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52">
        <f t="shared" ref="U794" si="5019">(P794)/12*0.8</f>
        <v>0</v>
      </c>
      <c r="V794" s="252">
        <f t="shared" ref="V794" si="5020">(P794+R794)/12*0.8</f>
        <v>0</v>
      </c>
      <c r="W794" s="253" t="str">
        <f t="shared" ref="W794" si="5021">"Fascia Da "&amp;F794&amp;" a "&amp;F795&amp;" Decorrenza "&amp;DAY(C784)&amp;"/"&amp;MONTH(C784)&amp;"/"&amp;YEAR(C784)</f>
        <v>Fascia Da 35 a  Decorrenza 1/1/2020</v>
      </c>
    </row>
    <row r="795" spans="1:23" ht="9" customHeight="1" x14ac:dyDescent="0.2">
      <c r="B795" s="245">
        <f t="shared" si="4401"/>
        <v>43842</v>
      </c>
      <c r="C795" s="493"/>
      <c r="D795" s="493"/>
      <c r="E795" s="264" t="s">
        <v>4</v>
      </c>
      <c r="F795" s="265"/>
      <c r="G795" s="267">
        <f t="shared" si="5002"/>
        <v>0</v>
      </c>
      <c r="H795" s="267">
        <f t="shared" si="5002"/>
        <v>0</v>
      </c>
      <c r="I795" s="267">
        <f t="shared" si="5002"/>
        <v>0</v>
      </c>
      <c r="J795" s="267">
        <f t="shared" si="5002"/>
        <v>0</v>
      </c>
      <c r="K795" s="267">
        <f t="shared" si="5002"/>
        <v>0</v>
      </c>
      <c r="L795" s="266">
        <f t="shared" si="5002"/>
        <v>0</v>
      </c>
      <c r="M795" s="267">
        <f t="shared" si="5002"/>
        <v>0</v>
      </c>
      <c r="N795" s="182">
        <f t="shared" si="5002"/>
        <v>0</v>
      </c>
      <c r="O795" s="183">
        <f t="shared" si="5002"/>
        <v>0</v>
      </c>
      <c r="P795" s="184">
        <f t="shared" si="5002"/>
        <v>0</v>
      </c>
      <c r="Q795" s="184">
        <f t="shared" si="5002"/>
        <v>0</v>
      </c>
      <c r="R795" s="184">
        <f t="shared" si="5002"/>
        <v>0</v>
      </c>
      <c r="S795" s="184">
        <f t="shared" si="5002"/>
        <v>0</v>
      </c>
      <c r="T795" s="184">
        <f t="shared" si="5002"/>
        <v>0</v>
      </c>
      <c r="U795" s="184">
        <f t="shared" si="5002"/>
        <v>0</v>
      </c>
      <c r="V795" s="184">
        <f t="shared" si="5002"/>
        <v>0</v>
      </c>
    </row>
    <row r="796" spans="1:23" ht="12.75" customHeight="1" x14ac:dyDescent="0.2">
      <c r="A796" s="104">
        <f>IF(Foglio2!$J$7=1,TRUNC(Base!V796,0),TRUNC(Base!U796,0))</f>
        <v>0</v>
      </c>
      <c r="B796" s="245">
        <f t="shared" ref="B796" si="5022">C798</f>
        <v>44197</v>
      </c>
      <c r="C796" s="496">
        <f>D784+1</f>
        <v>44197</v>
      </c>
      <c r="D796" s="496">
        <v>44561</v>
      </c>
      <c r="E796" s="246" t="s">
        <v>3</v>
      </c>
      <c r="F796" s="247">
        <v>0</v>
      </c>
      <c r="G796" s="248">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48">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48">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48">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48">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48">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49">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50">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51">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52">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52">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52">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52">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52">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52">
        <f t="shared" ref="U796" si="5023">(P796)/12*0.8</f>
        <v>0</v>
      </c>
      <c r="V796" s="252">
        <f t="shared" ref="V796" si="5024">(P796+R796)/12*0.8</f>
        <v>0</v>
      </c>
      <c r="W796" s="253" t="str">
        <f t="shared" ref="W796" si="5025">"Fascia Da "&amp;F796&amp;" a "&amp;F797&amp;" Decorrenza "&amp;DAY(C796)&amp;"/"&amp;MONTH(C796)&amp;"/"&amp;YEAR(C796)</f>
        <v>Fascia Da 0 a 8 Decorrenza 1/1/2021</v>
      </c>
    </row>
    <row r="797" spans="1:23" ht="9" customHeight="1" x14ac:dyDescent="0.2">
      <c r="B797" s="245">
        <f t="shared" si="4401"/>
        <v>44198</v>
      </c>
      <c r="C797" s="497"/>
      <c r="D797" s="497"/>
      <c r="E797" s="254" t="s">
        <v>4</v>
      </c>
      <c r="F797" s="255">
        <v>8</v>
      </c>
      <c r="G797" s="267">
        <f t="shared" ref="G797:V809" si="5026">G796*1936.27</f>
        <v>0</v>
      </c>
      <c r="H797" s="267">
        <f t="shared" si="5026"/>
        <v>0</v>
      </c>
      <c r="I797" s="267">
        <f t="shared" si="5026"/>
        <v>0</v>
      </c>
      <c r="J797" s="267">
        <f t="shared" si="5026"/>
        <v>0</v>
      </c>
      <c r="K797" s="267">
        <f t="shared" si="5026"/>
        <v>0</v>
      </c>
      <c r="L797" s="266">
        <f t="shared" si="5026"/>
        <v>0</v>
      </c>
      <c r="M797" s="267">
        <f t="shared" si="5026"/>
        <v>0</v>
      </c>
      <c r="N797" s="182">
        <f t="shared" si="5026"/>
        <v>0</v>
      </c>
      <c r="O797" s="183">
        <f t="shared" si="5026"/>
        <v>0</v>
      </c>
      <c r="P797" s="184">
        <f t="shared" si="5026"/>
        <v>0</v>
      </c>
      <c r="Q797" s="184">
        <f t="shared" si="5026"/>
        <v>0</v>
      </c>
      <c r="R797" s="184">
        <f t="shared" si="5026"/>
        <v>0</v>
      </c>
      <c r="S797" s="184">
        <f t="shared" si="5026"/>
        <v>0</v>
      </c>
      <c r="T797" s="184">
        <f t="shared" si="5026"/>
        <v>0</v>
      </c>
      <c r="U797" s="184">
        <f t="shared" si="5026"/>
        <v>0</v>
      </c>
      <c r="V797" s="184">
        <f t="shared" si="5026"/>
        <v>0</v>
      </c>
    </row>
    <row r="798" spans="1:23" ht="12.75" customHeight="1" x14ac:dyDescent="0.2">
      <c r="A798" s="104">
        <f>IF(Foglio2!$J$7=1,TRUNC(Base!V798,0),TRUNC(Base!U798,0))</f>
        <v>0</v>
      </c>
      <c r="B798" s="245">
        <f t="shared" si="4401"/>
        <v>44199</v>
      </c>
      <c r="C798" s="494">
        <f>C796</f>
        <v>44197</v>
      </c>
      <c r="D798" s="494">
        <f>D796</f>
        <v>44561</v>
      </c>
      <c r="E798" s="259" t="s">
        <v>3</v>
      </c>
      <c r="F798" s="260">
        <v>9</v>
      </c>
      <c r="G798" s="248">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48">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48">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48">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48">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48">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49">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50">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51">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52">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52">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52">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52">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52">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52">
        <f t="shared" ref="U798" si="5027">(P798)/12*0.8</f>
        <v>0</v>
      </c>
      <c r="V798" s="252">
        <f t="shared" ref="V798" si="5028">(P798+R798)/12*0.8</f>
        <v>0</v>
      </c>
      <c r="W798" s="253" t="str">
        <f t="shared" ref="W798" si="5029">"Fascia Da "&amp;F798&amp;" a "&amp;F799&amp;" Decorrenza "&amp;DAY(C796)&amp;"/"&amp;MONTH(C796)&amp;"/"&amp;YEAR(C796)</f>
        <v>Fascia Da 9 a 14 Decorrenza 1/1/2021</v>
      </c>
    </row>
    <row r="799" spans="1:23" ht="9" customHeight="1" x14ac:dyDescent="0.2">
      <c r="B799" s="245">
        <f t="shared" ref="B799:B843" si="5030">B798+1</f>
        <v>44200</v>
      </c>
      <c r="C799" s="494"/>
      <c r="D799" s="494"/>
      <c r="E799" s="254" t="s">
        <v>4</v>
      </c>
      <c r="F799" s="255">
        <v>14</v>
      </c>
      <c r="G799" s="267">
        <f t="shared" ref="G799:V811" si="5031">G798*1936.27</f>
        <v>0</v>
      </c>
      <c r="H799" s="267">
        <f t="shared" si="5031"/>
        <v>0</v>
      </c>
      <c r="I799" s="267">
        <f t="shared" si="5031"/>
        <v>0</v>
      </c>
      <c r="J799" s="267">
        <f t="shared" si="5031"/>
        <v>0</v>
      </c>
      <c r="K799" s="267">
        <f t="shared" si="5031"/>
        <v>0</v>
      </c>
      <c r="L799" s="266">
        <f t="shared" si="5031"/>
        <v>0</v>
      </c>
      <c r="M799" s="267">
        <f t="shared" si="5031"/>
        <v>0</v>
      </c>
      <c r="N799" s="182">
        <f t="shared" si="5031"/>
        <v>0</v>
      </c>
      <c r="O799" s="183">
        <f t="shared" si="5031"/>
        <v>0</v>
      </c>
      <c r="P799" s="184">
        <f t="shared" si="5031"/>
        <v>0</v>
      </c>
      <c r="Q799" s="184">
        <f t="shared" si="5031"/>
        <v>0</v>
      </c>
      <c r="R799" s="184">
        <f t="shared" si="5031"/>
        <v>0</v>
      </c>
      <c r="S799" s="184">
        <f t="shared" si="5031"/>
        <v>0</v>
      </c>
      <c r="T799" s="184">
        <f t="shared" si="5031"/>
        <v>0</v>
      </c>
      <c r="U799" s="184">
        <f t="shared" si="5031"/>
        <v>0</v>
      </c>
      <c r="V799" s="184">
        <f t="shared" si="5031"/>
        <v>0</v>
      </c>
    </row>
    <row r="800" spans="1:23" ht="12.75" customHeight="1" x14ac:dyDescent="0.2">
      <c r="A800" s="104">
        <f>IF(Foglio2!$J$7=1,TRUNC(Base!V800,0),TRUNC(Base!U800,0))</f>
        <v>0</v>
      </c>
      <c r="B800" s="245">
        <f t="shared" si="5030"/>
        <v>44201</v>
      </c>
      <c r="C800" s="494"/>
      <c r="D800" s="494"/>
      <c r="E800" s="259" t="s">
        <v>3</v>
      </c>
      <c r="F800" s="260">
        <v>15</v>
      </c>
      <c r="G800" s="248">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48">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48">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48">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48">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48">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49">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50">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51">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52">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52">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52">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52">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52">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52">
        <f t="shared" ref="U800" si="5032">(P800)/12*0.8</f>
        <v>0</v>
      </c>
      <c r="V800" s="252">
        <f t="shared" ref="V800" si="5033">(P800+R800)/12*0.8</f>
        <v>0</v>
      </c>
      <c r="W800" s="253" t="str">
        <f t="shared" ref="W800" si="5034">"Fascia Da "&amp;F800&amp;" a "&amp;F801&amp;" Decorrenza "&amp;DAY(C796)&amp;"/"&amp;MONTH(C796)&amp;"/"&amp;YEAR(C796)</f>
        <v>Fascia Da 15 a 20 Decorrenza 1/1/2021</v>
      </c>
    </row>
    <row r="801" spans="1:23" ht="9" customHeight="1" x14ac:dyDescent="0.2">
      <c r="B801" s="245">
        <f t="shared" si="5030"/>
        <v>44202</v>
      </c>
      <c r="C801" s="494"/>
      <c r="D801" s="494"/>
      <c r="E801" s="254" t="s">
        <v>4</v>
      </c>
      <c r="F801" s="255">
        <v>20</v>
      </c>
      <c r="G801" s="267">
        <f t="shared" ref="G801:V813" si="5035">G800*1936.27</f>
        <v>0</v>
      </c>
      <c r="H801" s="267">
        <f t="shared" si="5035"/>
        <v>0</v>
      </c>
      <c r="I801" s="267">
        <f t="shared" si="5035"/>
        <v>0</v>
      </c>
      <c r="J801" s="267">
        <f t="shared" si="5035"/>
        <v>0</v>
      </c>
      <c r="K801" s="267">
        <f t="shared" si="5035"/>
        <v>0</v>
      </c>
      <c r="L801" s="266">
        <f t="shared" si="5035"/>
        <v>0</v>
      </c>
      <c r="M801" s="267">
        <f t="shared" si="5035"/>
        <v>0</v>
      </c>
      <c r="N801" s="182">
        <f t="shared" si="5035"/>
        <v>0</v>
      </c>
      <c r="O801" s="183">
        <f t="shared" si="5035"/>
        <v>0</v>
      </c>
      <c r="P801" s="184">
        <f t="shared" si="5035"/>
        <v>0</v>
      </c>
      <c r="Q801" s="184">
        <f t="shared" si="5035"/>
        <v>0</v>
      </c>
      <c r="R801" s="184">
        <f t="shared" si="5035"/>
        <v>0</v>
      </c>
      <c r="S801" s="184">
        <f t="shared" si="5035"/>
        <v>0</v>
      </c>
      <c r="T801" s="184">
        <f t="shared" si="5035"/>
        <v>0</v>
      </c>
      <c r="U801" s="184">
        <f t="shared" si="5035"/>
        <v>0</v>
      </c>
      <c r="V801" s="184">
        <f t="shared" si="5035"/>
        <v>0</v>
      </c>
    </row>
    <row r="802" spans="1:23" ht="12.75" customHeight="1" x14ac:dyDescent="0.2">
      <c r="A802" s="104">
        <f>IF(Foglio2!$J$7=1,TRUNC(Base!V802,0),TRUNC(Base!U802,0))</f>
        <v>0</v>
      </c>
      <c r="B802" s="245">
        <f t="shared" si="5030"/>
        <v>44203</v>
      </c>
      <c r="C802" s="494"/>
      <c r="D802" s="494"/>
      <c r="E802" s="259" t="s">
        <v>3</v>
      </c>
      <c r="F802" s="260">
        <v>21</v>
      </c>
      <c r="G802" s="248">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48">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48">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48">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48">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48">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49">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50">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51">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52">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52">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52">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52">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52">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52">
        <f t="shared" ref="U802" si="5036">(P802)/12*0.8</f>
        <v>0</v>
      </c>
      <c r="V802" s="252">
        <f t="shared" ref="V802" si="5037">(P802+R802)/12*0.8</f>
        <v>0</v>
      </c>
      <c r="W802" s="253" t="str">
        <f t="shared" ref="W802" si="5038">"Fascia Da "&amp;F802&amp;" a "&amp;F803&amp;" Decorrenza "&amp;DAY(C796)&amp;"/"&amp;MONTH(C796)&amp;"/"&amp;YEAR(C796)</f>
        <v>Fascia Da 21 a 27 Decorrenza 1/1/2021</v>
      </c>
    </row>
    <row r="803" spans="1:23" ht="9" customHeight="1" x14ac:dyDescent="0.2">
      <c r="B803" s="245">
        <f t="shared" si="5030"/>
        <v>44204</v>
      </c>
      <c r="C803" s="494"/>
      <c r="D803" s="494"/>
      <c r="E803" s="254" t="s">
        <v>4</v>
      </c>
      <c r="F803" s="255">
        <v>27</v>
      </c>
      <c r="G803" s="267">
        <f t="shared" ref="G803:V815" si="5039">G802*1936.27</f>
        <v>0</v>
      </c>
      <c r="H803" s="267">
        <f t="shared" si="5039"/>
        <v>0</v>
      </c>
      <c r="I803" s="267">
        <f t="shared" si="5039"/>
        <v>0</v>
      </c>
      <c r="J803" s="267">
        <f t="shared" si="5039"/>
        <v>0</v>
      </c>
      <c r="K803" s="267">
        <f t="shared" si="5039"/>
        <v>0</v>
      </c>
      <c r="L803" s="266">
        <f t="shared" si="5039"/>
        <v>0</v>
      </c>
      <c r="M803" s="267">
        <f t="shared" si="5039"/>
        <v>0</v>
      </c>
      <c r="N803" s="182">
        <f t="shared" si="5039"/>
        <v>0</v>
      </c>
      <c r="O803" s="183">
        <f t="shared" si="5039"/>
        <v>0</v>
      </c>
      <c r="P803" s="184">
        <f t="shared" si="5039"/>
        <v>0</v>
      </c>
      <c r="Q803" s="184">
        <f t="shared" si="5039"/>
        <v>0</v>
      </c>
      <c r="R803" s="184">
        <f t="shared" si="5039"/>
        <v>0</v>
      </c>
      <c r="S803" s="184">
        <f t="shared" si="5039"/>
        <v>0</v>
      </c>
      <c r="T803" s="184">
        <f t="shared" si="5039"/>
        <v>0</v>
      </c>
      <c r="U803" s="184">
        <f t="shared" si="5039"/>
        <v>0</v>
      </c>
      <c r="V803" s="184">
        <f t="shared" si="5039"/>
        <v>0</v>
      </c>
    </row>
    <row r="804" spans="1:23" ht="12.75" customHeight="1" x14ac:dyDescent="0.2">
      <c r="A804" s="104">
        <f>IF(Foglio2!$J$7=1,TRUNC(Base!V804,0),TRUNC(Base!U804,0))</f>
        <v>0</v>
      </c>
      <c r="B804" s="245">
        <f t="shared" si="5030"/>
        <v>44205</v>
      </c>
      <c r="C804" s="494"/>
      <c r="D804" s="494"/>
      <c r="E804" s="259" t="s">
        <v>3</v>
      </c>
      <c r="F804" s="260">
        <v>28</v>
      </c>
      <c r="G804" s="248">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48">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48">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48">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48">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48">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49">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50">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51">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52">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52">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52">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52">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52">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52">
        <f t="shared" ref="U804" si="5040">(P804)/12*0.8</f>
        <v>0</v>
      </c>
      <c r="V804" s="252">
        <f t="shared" ref="V804" si="5041">(P804+R804)/12*0.8</f>
        <v>0</v>
      </c>
      <c r="W804" s="253" t="str">
        <f t="shared" ref="W804" si="5042">"Fascia Da "&amp;F804&amp;" a "&amp;F805&amp;" Decorrenza "&amp;DAY(C796)&amp;"/"&amp;MONTH(C796)&amp;"/"&amp;YEAR(C796)</f>
        <v>Fascia Da 28 a 34 Decorrenza 1/1/2021</v>
      </c>
    </row>
    <row r="805" spans="1:23" ht="9" customHeight="1" x14ac:dyDescent="0.2">
      <c r="B805" s="245">
        <f t="shared" si="5030"/>
        <v>44206</v>
      </c>
      <c r="C805" s="494"/>
      <c r="D805" s="494"/>
      <c r="E805" s="254" t="s">
        <v>4</v>
      </c>
      <c r="F805" s="255">
        <v>34</v>
      </c>
      <c r="G805" s="267">
        <f t="shared" ref="G805:V817" si="5043">G804*1936.27</f>
        <v>0</v>
      </c>
      <c r="H805" s="267">
        <f t="shared" si="5043"/>
        <v>0</v>
      </c>
      <c r="I805" s="267">
        <f t="shared" si="5043"/>
        <v>0</v>
      </c>
      <c r="J805" s="267">
        <f t="shared" si="5043"/>
        <v>0</v>
      </c>
      <c r="K805" s="267">
        <f t="shared" si="5043"/>
        <v>0</v>
      </c>
      <c r="L805" s="266">
        <f t="shared" si="5043"/>
        <v>0</v>
      </c>
      <c r="M805" s="267">
        <f t="shared" si="5043"/>
        <v>0</v>
      </c>
      <c r="N805" s="182">
        <f t="shared" si="5043"/>
        <v>0</v>
      </c>
      <c r="O805" s="183">
        <f t="shared" si="5043"/>
        <v>0</v>
      </c>
      <c r="P805" s="184">
        <f t="shared" si="5043"/>
        <v>0</v>
      </c>
      <c r="Q805" s="184">
        <f t="shared" si="5043"/>
        <v>0</v>
      </c>
      <c r="R805" s="184">
        <f t="shared" si="5043"/>
        <v>0</v>
      </c>
      <c r="S805" s="184">
        <f t="shared" si="5043"/>
        <v>0</v>
      </c>
      <c r="T805" s="184">
        <f t="shared" si="5043"/>
        <v>0</v>
      </c>
      <c r="U805" s="184">
        <f t="shared" si="5043"/>
        <v>0</v>
      </c>
      <c r="V805" s="184">
        <f t="shared" si="5043"/>
        <v>0</v>
      </c>
    </row>
    <row r="806" spans="1:23" ht="12.75" customHeight="1" x14ac:dyDescent="0.2">
      <c r="A806" s="104">
        <f>IF(Foglio2!$J$7=1,TRUNC(Base!V806,0),TRUNC(Base!U806,0))</f>
        <v>0</v>
      </c>
      <c r="B806" s="245">
        <f t="shared" si="5030"/>
        <v>44207</v>
      </c>
      <c r="C806" s="494"/>
      <c r="D806" s="494"/>
      <c r="E806" s="259" t="s">
        <v>3</v>
      </c>
      <c r="F806" s="260">
        <v>35</v>
      </c>
      <c r="G806" s="248">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48">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48">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48">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48">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48">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49">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50">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51">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52">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52">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52">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52">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52">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52">
        <f t="shared" ref="U806" si="5044">(P806)/12*0.8</f>
        <v>0</v>
      </c>
      <c r="V806" s="252">
        <f t="shared" ref="V806" si="5045">(P806+R806)/12*0.8</f>
        <v>0</v>
      </c>
      <c r="W806" s="253" t="str">
        <f t="shared" ref="W806" si="5046">"Fascia Da "&amp;F806&amp;" a "&amp;F807&amp;" Decorrenza "&amp;DAY(C796)&amp;"/"&amp;MONTH(C796)&amp;"/"&amp;YEAR(C796)</f>
        <v>Fascia Da 35 a  Decorrenza 1/1/2021</v>
      </c>
    </row>
    <row r="807" spans="1:23" ht="9" customHeight="1" x14ac:dyDescent="0.2">
      <c r="B807" s="245">
        <f t="shared" si="5030"/>
        <v>44208</v>
      </c>
      <c r="C807" s="495"/>
      <c r="D807" s="495"/>
      <c r="E807" s="264" t="s">
        <v>4</v>
      </c>
      <c r="F807" s="265"/>
      <c r="G807" s="267">
        <f t="shared" ref="G807:V819" si="5047">G806*1936.27</f>
        <v>0</v>
      </c>
      <c r="H807" s="267">
        <f t="shared" si="5047"/>
        <v>0</v>
      </c>
      <c r="I807" s="267">
        <f t="shared" si="5047"/>
        <v>0</v>
      </c>
      <c r="J807" s="267">
        <f t="shared" si="5047"/>
        <v>0</v>
      </c>
      <c r="K807" s="267">
        <f t="shared" si="5047"/>
        <v>0</v>
      </c>
      <c r="L807" s="266">
        <f t="shared" si="5047"/>
        <v>0</v>
      </c>
      <c r="M807" s="267">
        <f t="shared" si="5047"/>
        <v>0</v>
      </c>
      <c r="N807" s="182">
        <f t="shared" si="5047"/>
        <v>0</v>
      </c>
      <c r="O807" s="183">
        <f t="shared" si="5047"/>
        <v>0</v>
      </c>
      <c r="P807" s="184">
        <f t="shared" si="5047"/>
        <v>0</v>
      </c>
      <c r="Q807" s="184">
        <f t="shared" si="5047"/>
        <v>0</v>
      </c>
      <c r="R807" s="184">
        <f t="shared" si="5047"/>
        <v>0</v>
      </c>
      <c r="S807" s="184">
        <f t="shared" si="5047"/>
        <v>0</v>
      </c>
      <c r="T807" s="184">
        <f t="shared" si="5047"/>
        <v>0</v>
      </c>
      <c r="U807" s="184">
        <f t="shared" si="5047"/>
        <v>0</v>
      </c>
      <c r="V807" s="184">
        <f t="shared" si="5047"/>
        <v>0</v>
      </c>
    </row>
    <row r="808" spans="1:23" ht="12.75" customHeight="1" x14ac:dyDescent="0.2">
      <c r="A808" s="104">
        <f>IF(Foglio2!$J$7=1,TRUNC(Base!V808,0),TRUNC(Base!U808,0))</f>
        <v>0</v>
      </c>
      <c r="B808" s="245">
        <f t="shared" ref="B808" si="5048">C810</f>
        <v>44562</v>
      </c>
      <c r="C808" s="496">
        <f>D796+1</f>
        <v>44562</v>
      </c>
      <c r="D808" s="496">
        <v>44651</v>
      </c>
      <c r="E808" s="246" t="s">
        <v>3</v>
      </c>
      <c r="F808" s="247">
        <v>0</v>
      </c>
      <c r="G808" s="248">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48">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48">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48">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48">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48">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49">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50">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51">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52">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52">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52">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52">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52">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52">
        <f t="shared" ref="U808" si="5049">(P808)/12*0.8</f>
        <v>0</v>
      </c>
      <c r="V808" s="252">
        <f t="shared" ref="V808" si="5050">(P808+R808)/12*0.8</f>
        <v>0</v>
      </c>
      <c r="W808" s="253" t="str">
        <f t="shared" ref="W808" si="5051">"Fascia Da "&amp;F808&amp;" a "&amp;F809&amp;" Decorrenza "&amp;DAY(C808)&amp;"/"&amp;MONTH(C808)&amp;"/"&amp;YEAR(C808)</f>
        <v>Fascia Da 0 a 8 Decorrenza 1/1/2022</v>
      </c>
    </row>
    <row r="809" spans="1:23" ht="9" customHeight="1" x14ac:dyDescent="0.2">
      <c r="B809" s="245">
        <f t="shared" si="5030"/>
        <v>44563</v>
      </c>
      <c r="C809" s="497"/>
      <c r="D809" s="497"/>
      <c r="E809" s="254" t="s">
        <v>4</v>
      </c>
      <c r="F809" s="255">
        <v>8</v>
      </c>
      <c r="G809" s="267">
        <f t="shared" si="5026"/>
        <v>0</v>
      </c>
      <c r="H809" s="267">
        <f t="shared" si="5026"/>
        <v>0</v>
      </c>
      <c r="I809" s="267">
        <f t="shared" si="5026"/>
        <v>0</v>
      </c>
      <c r="J809" s="267">
        <f t="shared" si="5026"/>
        <v>0</v>
      </c>
      <c r="K809" s="267">
        <f t="shared" si="5026"/>
        <v>0</v>
      </c>
      <c r="L809" s="266">
        <f t="shared" si="5026"/>
        <v>0</v>
      </c>
      <c r="M809" s="267">
        <f t="shared" si="5026"/>
        <v>0</v>
      </c>
      <c r="N809" s="182">
        <f t="shared" si="5026"/>
        <v>0</v>
      </c>
      <c r="O809" s="183">
        <f t="shared" si="5026"/>
        <v>0</v>
      </c>
      <c r="P809" s="184">
        <f t="shared" si="5026"/>
        <v>0</v>
      </c>
      <c r="Q809" s="184">
        <f t="shared" si="5026"/>
        <v>0</v>
      </c>
      <c r="R809" s="184">
        <f t="shared" si="5026"/>
        <v>0</v>
      </c>
      <c r="S809" s="184">
        <f t="shared" si="5026"/>
        <v>0</v>
      </c>
      <c r="T809" s="184">
        <f t="shared" si="5026"/>
        <v>0</v>
      </c>
      <c r="U809" s="184">
        <f t="shared" si="5026"/>
        <v>0</v>
      </c>
      <c r="V809" s="184">
        <f t="shared" si="5026"/>
        <v>0</v>
      </c>
    </row>
    <row r="810" spans="1:23" ht="12.75" customHeight="1" x14ac:dyDescent="0.2">
      <c r="A810" s="104">
        <f>IF(Foglio2!$J$7=1,TRUNC(Base!V810,0),TRUNC(Base!U810,0))</f>
        <v>0</v>
      </c>
      <c r="B810" s="245">
        <f t="shared" si="5030"/>
        <v>44564</v>
      </c>
      <c r="C810" s="494">
        <f>C808</f>
        <v>44562</v>
      </c>
      <c r="D810" s="494">
        <f>D808</f>
        <v>44651</v>
      </c>
      <c r="E810" s="259" t="s">
        <v>3</v>
      </c>
      <c r="F810" s="260">
        <v>9</v>
      </c>
      <c r="G810" s="248">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48">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48">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48">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48">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48">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49">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50">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51">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52">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52">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52">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52">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52">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52">
        <f t="shared" ref="U810" si="5052">(P810)/12*0.8</f>
        <v>0</v>
      </c>
      <c r="V810" s="252">
        <f t="shared" ref="V810" si="5053">(P810+R810)/12*0.8</f>
        <v>0</v>
      </c>
      <c r="W810" s="253" t="str">
        <f t="shared" ref="W810" si="5054">"Fascia Da "&amp;F810&amp;" a "&amp;F811&amp;" Decorrenza "&amp;DAY(C808)&amp;"/"&amp;MONTH(C808)&amp;"/"&amp;YEAR(C808)</f>
        <v>Fascia Da 9 a 14 Decorrenza 1/1/2022</v>
      </c>
    </row>
    <row r="811" spans="1:23" ht="9" customHeight="1" x14ac:dyDescent="0.2">
      <c r="B811" s="245">
        <f t="shared" si="5030"/>
        <v>44565</v>
      </c>
      <c r="C811" s="494"/>
      <c r="D811" s="494"/>
      <c r="E811" s="254" t="s">
        <v>4</v>
      </c>
      <c r="F811" s="255">
        <v>14</v>
      </c>
      <c r="G811" s="267">
        <f t="shared" si="5031"/>
        <v>0</v>
      </c>
      <c r="H811" s="267">
        <f t="shared" si="5031"/>
        <v>0</v>
      </c>
      <c r="I811" s="267">
        <f t="shared" si="5031"/>
        <v>0</v>
      </c>
      <c r="J811" s="267">
        <f t="shared" si="5031"/>
        <v>0</v>
      </c>
      <c r="K811" s="267">
        <f t="shared" si="5031"/>
        <v>0</v>
      </c>
      <c r="L811" s="266">
        <f t="shared" si="5031"/>
        <v>0</v>
      </c>
      <c r="M811" s="267">
        <f t="shared" si="5031"/>
        <v>0</v>
      </c>
      <c r="N811" s="182">
        <f t="shared" si="5031"/>
        <v>0</v>
      </c>
      <c r="O811" s="183">
        <f t="shared" si="5031"/>
        <v>0</v>
      </c>
      <c r="P811" s="184">
        <f t="shared" si="5031"/>
        <v>0</v>
      </c>
      <c r="Q811" s="184">
        <f t="shared" si="5031"/>
        <v>0</v>
      </c>
      <c r="R811" s="184">
        <f t="shared" si="5031"/>
        <v>0</v>
      </c>
      <c r="S811" s="184">
        <f t="shared" si="5031"/>
        <v>0</v>
      </c>
      <c r="T811" s="184">
        <f t="shared" si="5031"/>
        <v>0</v>
      </c>
      <c r="U811" s="184">
        <f t="shared" si="5031"/>
        <v>0</v>
      </c>
      <c r="V811" s="184">
        <f t="shared" si="5031"/>
        <v>0</v>
      </c>
    </row>
    <row r="812" spans="1:23" ht="12.75" customHeight="1" x14ac:dyDescent="0.2">
      <c r="A812" s="104">
        <f>IF(Foglio2!$J$7=1,TRUNC(Base!V812,0),TRUNC(Base!U812,0))</f>
        <v>0</v>
      </c>
      <c r="B812" s="245">
        <f t="shared" si="5030"/>
        <v>44566</v>
      </c>
      <c r="C812" s="494"/>
      <c r="D812" s="494"/>
      <c r="E812" s="259" t="s">
        <v>3</v>
      </c>
      <c r="F812" s="260">
        <v>15</v>
      </c>
      <c r="G812" s="248">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48">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48">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48">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48">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48">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49">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50">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51">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52">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52">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52">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52">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52">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52">
        <f t="shared" ref="U812" si="5055">(P812)/12*0.8</f>
        <v>0</v>
      </c>
      <c r="V812" s="252">
        <f t="shared" ref="V812" si="5056">(P812+R812)/12*0.8</f>
        <v>0</v>
      </c>
      <c r="W812" s="253" t="str">
        <f t="shared" ref="W812" si="5057">"Fascia Da "&amp;F812&amp;" a "&amp;F813&amp;" Decorrenza "&amp;DAY(C808)&amp;"/"&amp;MONTH(C808)&amp;"/"&amp;YEAR(C808)</f>
        <v>Fascia Da 15 a 20 Decorrenza 1/1/2022</v>
      </c>
    </row>
    <row r="813" spans="1:23" ht="9" customHeight="1" x14ac:dyDescent="0.2">
      <c r="B813" s="245">
        <f t="shared" si="5030"/>
        <v>44567</v>
      </c>
      <c r="C813" s="494"/>
      <c r="D813" s="494"/>
      <c r="E813" s="254" t="s">
        <v>4</v>
      </c>
      <c r="F813" s="255">
        <v>20</v>
      </c>
      <c r="G813" s="267">
        <f t="shared" si="5035"/>
        <v>0</v>
      </c>
      <c r="H813" s="267">
        <f t="shared" si="5035"/>
        <v>0</v>
      </c>
      <c r="I813" s="267">
        <f t="shared" si="5035"/>
        <v>0</v>
      </c>
      <c r="J813" s="267">
        <f t="shared" si="5035"/>
        <v>0</v>
      </c>
      <c r="K813" s="267">
        <f t="shared" si="5035"/>
        <v>0</v>
      </c>
      <c r="L813" s="266">
        <f t="shared" si="5035"/>
        <v>0</v>
      </c>
      <c r="M813" s="267">
        <f t="shared" si="5035"/>
        <v>0</v>
      </c>
      <c r="N813" s="182">
        <f t="shared" si="5035"/>
        <v>0</v>
      </c>
      <c r="O813" s="183">
        <f t="shared" si="5035"/>
        <v>0</v>
      </c>
      <c r="P813" s="184">
        <f t="shared" si="5035"/>
        <v>0</v>
      </c>
      <c r="Q813" s="184">
        <f t="shared" si="5035"/>
        <v>0</v>
      </c>
      <c r="R813" s="184">
        <f t="shared" si="5035"/>
        <v>0</v>
      </c>
      <c r="S813" s="184">
        <f t="shared" si="5035"/>
        <v>0</v>
      </c>
      <c r="T813" s="184">
        <f t="shared" si="5035"/>
        <v>0</v>
      </c>
      <c r="U813" s="184">
        <f t="shared" si="5035"/>
        <v>0</v>
      </c>
      <c r="V813" s="184">
        <f t="shared" si="5035"/>
        <v>0</v>
      </c>
    </row>
    <row r="814" spans="1:23" ht="12.75" customHeight="1" x14ac:dyDescent="0.2">
      <c r="A814" s="104">
        <f>IF(Foglio2!$J$7=1,TRUNC(Base!V814,0),TRUNC(Base!U814,0))</f>
        <v>0</v>
      </c>
      <c r="B814" s="245">
        <f t="shared" si="5030"/>
        <v>44568</v>
      </c>
      <c r="C814" s="494"/>
      <c r="D814" s="494"/>
      <c r="E814" s="259" t="s">
        <v>3</v>
      </c>
      <c r="F814" s="260">
        <v>21</v>
      </c>
      <c r="G814" s="248">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48">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48">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48">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48">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48">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49">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50">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51">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52">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52">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52">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52">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52">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52">
        <f t="shared" ref="U814" si="5058">(P814)/12*0.8</f>
        <v>0</v>
      </c>
      <c r="V814" s="252">
        <f t="shared" ref="V814" si="5059">(P814+R814)/12*0.8</f>
        <v>0</v>
      </c>
      <c r="W814" s="253" t="str">
        <f t="shared" ref="W814" si="5060">"Fascia Da "&amp;F814&amp;" a "&amp;F815&amp;" Decorrenza "&amp;DAY(C808)&amp;"/"&amp;MONTH(C808)&amp;"/"&amp;YEAR(C808)</f>
        <v>Fascia Da 21 a 27 Decorrenza 1/1/2022</v>
      </c>
    </row>
    <row r="815" spans="1:23" ht="9" customHeight="1" x14ac:dyDescent="0.2">
      <c r="B815" s="245">
        <f t="shared" si="5030"/>
        <v>44569</v>
      </c>
      <c r="C815" s="494"/>
      <c r="D815" s="494"/>
      <c r="E815" s="254" t="s">
        <v>4</v>
      </c>
      <c r="F815" s="255">
        <v>27</v>
      </c>
      <c r="G815" s="267">
        <f t="shared" si="5039"/>
        <v>0</v>
      </c>
      <c r="H815" s="267">
        <f t="shared" si="5039"/>
        <v>0</v>
      </c>
      <c r="I815" s="267">
        <f t="shared" si="5039"/>
        <v>0</v>
      </c>
      <c r="J815" s="267">
        <f t="shared" si="5039"/>
        <v>0</v>
      </c>
      <c r="K815" s="267">
        <f t="shared" si="5039"/>
        <v>0</v>
      </c>
      <c r="L815" s="266">
        <f t="shared" si="5039"/>
        <v>0</v>
      </c>
      <c r="M815" s="267">
        <f t="shared" si="5039"/>
        <v>0</v>
      </c>
      <c r="N815" s="182">
        <f t="shared" si="5039"/>
        <v>0</v>
      </c>
      <c r="O815" s="183">
        <f t="shared" si="5039"/>
        <v>0</v>
      </c>
      <c r="P815" s="184">
        <f t="shared" si="5039"/>
        <v>0</v>
      </c>
      <c r="Q815" s="184">
        <f t="shared" si="5039"/>
        <v>0</v>
      </c>
      <c r="R815" s="184">
        <f t="shared" si="5039"/>
        <v>0</v>
      </c>
      <c r="S815" s="184">
        <f t="shared" si="5039"/>
        <v>0</v>
      </c>
      <c r="T815" s="184">
        <f t="shared" si="5039"/>
        <v>0</v>
      </c>
      <c r="U815" s="184">
        <f t="shared" si="5039"/>
        <v>0</v>
      </c>
      <c r="V815" s="184">
        <f t="shared" si="5039"/>
        <v>0</v>
      </c>
    </row>
    <row r="816" spans="1:23" ht="12.75" customHeight="1" x14ac:dyDescent="0.2">
      <c r="A816" s="104">
        <f>IF(Foglio2!$J$7=1,TRUNC(Base!V816,0),TRUNC(Base!U816,0))</f>
        <v>0</v>
      </c>
      <c r="B816" s="245">
        <f t="shared" si="5030"/>
        <v>44570</v>
      </c>
      <c r="C816" s="494"/>
      <c r="D816" s="494"/>
      <c r="E816" s="259" t="s">
        <v>3</v>
      </c>
      <c r="F816" s="260">
        <v>28</v>
      </c>
      <c r="G816" s="248">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48">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48">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48">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48">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48">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49">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50">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51">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52">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52">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52">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52">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52">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52">
        <f t="shared" ref="U816" si="5061">(P816)/12*0.8</f>
        <v>0</v>
      </c>
      <c r="V816" s="252">
        <f t="shared" ref="V816" si="5062">(P816+R816)/12*0.8</f>
        <v>0</v>
      </c>
      <c r="W816" s="253" t="str">
        <f t="shared" ref="W816" si="5063">"Fascia Da "&amp;F816&amp;" a "&amp;F817&amp;" Decorrenza "&amp;DAY(C808)&amp;"/"&amp;MONTH(C808)&amp;"/"&amp;YEAR(C808)</f>
        <v>Fascia Da 28 a 34 Decorrenza 1/1/2022</v>
      </c>
    </row>
    <row r="817" spans="1:23" ht="9" customHeight="1" x14ac:dyDescent="0.2">
      <c r="B817" s="245">
        <f t="shared" si="5030"/>
        <v>44571</v>
      </c>
      <c r="C817" s="494"/>
      <c r="D817" s="494"/>
      <c r="E817" s="254" t="s">
        <v>4</v>
      </c>
      <c r="F817" s="255">
        <v>34</v>
      </c>
      <c r="G817" s="267">
        <f t="shared" si="5043"/>
        <v>0</v>
      </c>
      <c r="H817" s="267">
        <f t="shared" si="5043"/>
        <v>0</v>
      </c>
      <c r="I817" s="267">
        <f t="shared" si="5043"/>
        <v>0</v>
      </c>
      <c r="J817" s="267">
        <f t="shared" si="5043"/>
        <v>0</v>
      </c>
      <c r="K817" s="267">
        <f t="shared" si="5043"/>
        <v>0</v>
      </c>
      <c r="L817" s="266">
        <f t="shared" si="5043"/>
        <v>0</v>
      </c>
      <c r="M817" s="267">
        <f t="shared" si="5043"/>
        <v>0</v>
      </c>
      <c r="N817" s="182">
        <f t="shared" si="5043"/>
        <v>0</v>
      </c>
      <c r="O817" s="183">
        <f t="shared" si="5043"/>
        <v>0</v>
      </c>
      <c r="P817" s="184">
        <f t="shared" si="5043"/>
        <v>0</v>
      </c>
      <c r="Q817" s="184">
        <f t="shared" si="5043"/>
        <v>0</v>
      </c>
      <c r="R817" s="184">
        <f t="shared" si="5043"/>
        <v>0</v>
      </c>
      <c r="S817" s="184">
        <f t="shared" si="5043"/>
        <v>0</v>
      </c>
      <c r="T817" s="184">
        <f t="shared" si="5043"/>
        <v>0</v>
      </c>
      <c r="U817" s="184">
        <f t="shared" si="5043"/>
        <v>0</v>
      </c>
      <c r="V817" s="184">
        <f t="shared" si="5043"/>
        <v>0</v>
      </c>
    </row>
    <row r="818" spans="1:23" ht="12.75" customHeight="1" x14ac:dyDescent="0.2">
      <c r="A818" s="104">
        <f>IF(Foglio2!$J$7=1,TRUNC(Base!V818,0),TRUNC(Base!U818,0))</f>
        <v>0</v>
      </c>
      <c r="B818" s="245">
        <f t="shared" si="5030"/>
        <v>44572</v>
      </c>
      <c r="C818" s="494"/>
      <c r="D818" s="494"/>
      <c r="E818" s="259" t="s">
        <v>3</v>
      </c>
      <c r="F818" s="260">
        <v>35</v>
      </c>
      <c r="G818" s="248">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48">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48">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48">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48">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48">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49">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50">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51">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52">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52">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52">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52">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52">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52">
        <f t="shared" ref="U818" si="5064">(P818)/12*0.8</f>
        <v>0</v>
      </c>
      <c r="V818" s="252">
        <f t="shared" ref="V818" si="5065">(P818+R818)/12*0.8</f>
        <v>0</v>
      </c>
      <c r="W818" s="253" t="str">
        <f t="shared" ref="W818" si="5066">"Fascia Da "&amp;F818&amp;" a "&amp;F819&amp;" Decorrenza "&amp;DAY(C808)&amp;"/"&amp;MONTH(C808)&amp;"/"&amp;YEAR(C808)</f>
        <v>Fascia Da 35 a  Decorrenza 1/1/2022</v>
      </c>
    </row>
    <row r="819" spans="1:23" ht="9" customHeight="1" x14ac:dyDescent="0.2">
      <c r="B819" s="245">
        <f t="shared" si="5030"/>
        <v>44573</v>
      </c>
      <c r="C819" s="495"/>
      <c r="D819" s="495"/>
      <c r="E819" s="264" t="s">
        <v>4</v>
      </c>
      <c r="F819" s="265"/>
      <c r="G819" s="267">
        <f t="shared" si="5047"/>
        <v>0</v>
      </c>
      <c r="H819" s="267">
        <f t="shared" si="5047"/>
        <v>0</v>
      </c>
      <c r="I819" s="267">
        <f t="shared" si="5047"/>
        <v>0</v>
      </c>
      <c r="J819" s="267">
        <f t="shared" si="5047"/>
        <v>0</v>
      </c>
      <c r="K819" s="267">
        <f t="shared" si="5047"/>
        <v>0</v>
      </c>
      <c r="L819" s="266">
        <f t="shared" si="5047"/>
        <v>0</v>
      </c>
      <c r="M819" s="267">
        <f t="shared" si="5047"/>
        <v>0</v>
      </c>
      <c r="N819" s="182">
        <f t="shared" si="5047"/>
        <v>0</v>
      </c>
      <c r="O819" s="183">
        <f t="shared" si="5047"/>
        <v>0</v>
      </c>
      <c r="P819" s="184">
        <f t="shared" si="5047"/>
        <v>0</v>
      </c>
      <c r="Q819" s="184">
        <f t="shared" si="5047"/>
        <v>0</v>
      </c>
      <c r="R819" s="184">
        <f t="shared" si="5047"/>
        <v>0</v>
      </c>
      <c r="S819" s="184">
        <f t="shared" si="5047"/>
        <v>0</v>
      </c>
      <c r="T819" s="184">
        <f t="shared" si="5047"/>
        <v>0</v>
      </c>
      <c r="U819" s="184">
        <f t="shared" si="5047"/>
        <v>0</v>
      </c>
      <c r="V819" s="184">
        <f t="shared" si="5047"/>
        <v>0</v>
      </c>
    </row>
    <row r="820" spans="1:23" ht="12.75" customHeight="1" x14ac:dyDescent="0.2">
      <c r="A820" s="104">
        <f>IF(Foglio2!$J$7=1,TRUNC(Base!V820,0),TRUNC(Base!U820,0))</f>
        <v>0</v>
      </c>
      <c r="B820" s="245">
        <f t="shared" ref="B820" si="5067">C822</f>
        <v>44652</v>
      </c>
      <c r="C820" s="496">
        <f>D808+1</f>
        <v>44652</v>
      </c>
      <c r="D820" s="496">
        <v>44742</v>
      </c>
      <c r="E820" s="246" t="s">
        <v>3</v>
      </c>
      <c r="F820" s="247">
        <v>0</v>
      </c>
      <c r="G820" s="248">
        <f>IF(Foglio2!$J$3=Foglio2!$E$3,'Ausiliari_Coll.Scol.'!E802,IF(Foglio2!$J$3=Foglio2!$E$4,'Collab._Tecnici'!E802,IF(Foglio2!$J$3=Foglio2!$E$5,Assistenti_Tecnici!E802,IF(Foglio2!$J$3=Foglio2!$E$6,Assistenti_Amm.vo!E802,IF(Foglio2!$J$3=Foglio2!$E$7,'Resp_Coord_Amm.vo'!E802,IF(Foglio2!$J$3=Foglio2!$E$8,Direttore_Amm.vo!E802,IF(Foglio2!$J$3=Foglio2!$E$9,Doc_mat_elem.re!E802,IF(Foglio2!$J$3=Foglio2!$E$10,Doc_dipl_scuola_sec.!E802,IF(Foglio2!$J$3=Foglio2!$E$11,Doc_scuola_media!E802,IF(Foglio2!$J$3=Foglio2!$E$12,Doc_laureati_scuola_sec.!E820,IF(Foglio2!$J$3=Foglio2!$E$13,Direttivi_capi_ist.!E802,0)))))))))))</f>
        <v>0</v>
      </c>
      <c r="H820" s="248">
        <f>IF(Foglio2!$J$3=Foglio2!$E$3,'Ausiliari_Coll.Scol.'!F802,IF(Foglio2!$J$3=Foglio2!$E$4,'Collab._Tecnici'!F802,IF(Foglio2!$J$3=Foglio2!$E$5,Assistenti_Tecnici!F802,IF(Foglio2!$J$3=Foglio2!$E$6,Assistenti_Amm.vo!F802,IF(Foglio2!$J$3=Foglio2!$E$7,'Resp_Coord_Amm.vo'!F802,IF(Foglio2!$J$3=Foglio2!$E$8,Direttore_Amm.vo!F802,IF(Foglio2!$J$3=Foglio2!$E$9,Doc_mat_elem.re!F802,IF(Foglio2!$J$3=Foglio2!$E$10,Doc_dipl_scuola_sec.!F802,IF(Foglio2!$J$3=Foglio2!$E$11,Doc_scuola_media!F802,IF(Foglio2!$J$3=Foglio2!$E$12,Doc_laureati_scuola_sec.!F820,IF(Foglio2!$J$3=Foglio2!$E$13,Direttivi_capi_ist.!F802,0)))))))))))</f>
        <v>0</v>
      </c>
      <c r="I820" s="248">
        <f>IF(Foglio2!$J$3=Foglio2!$E$3,'Ausiliari_Coll.Scol.'!G802,IF(Foglio2!$J$3=Foglio2!$E$4,'Collab._Tecnici'!G802,IF(Foglio2!$J$3=Foglio2!$E$5,Assistenti_Tecnici!G802,IF(Foglio2!$J$3=Foglio2!$E$6,Assistenti_Amm.vo!G802,IF(Foglio2!$J$3=Foglio2!$E$7,'Resp_Coord_Amm.vo'!G802,IF(Foglio2!$J$3=Foglio2!$E$8,Direttore_Amm.vo!G802,IF(Foglio2!$J$3=Foglio2!$E$9,Doc_mat_elem.re!G802,IF(Foglio2!$J$3=Foglio2!$E$10,Doc_dipl_scuola_sec.!G802,IF(Foglio2!$J$3=Foglio2!$E$11,Doc_scuola_media!G802,IF(Foglio2!$J$3=Foglio2!$E$12,Doc_laureati_scuola_sec.!G820,IF(Foglio2!$J$3=Foglio2!$E$13,Direttivi_capi_ist.!G802,0)))))))))))</f>
        <v>0</v>
      </c>
      <c r="J820" s="248">
        <f>IF(Foglio2!$J$3=Foglio2!$E$3,'Ausiliari_Coll.Scol.'!H802,IF(Foglio2!$J$3=Foglio2!$E$4,'Collab._Tecnici'!H802,IF(Foglio2!$J$3=Foglio2!$E$5,Assistenti_Tecnici!H802,IF(Foglio2!$J$3=Foglio2!$E$6,Assistenti_Amm.vo!H802,IF(Foglio2!$J$3=Foglio2!$E$7,'Resp_Coord_Amm.vo'!H802,IF(Foglio2!$J$3=Foglio2!$E$8,Direttore_Amm.vo!H802,IF(Foglio2!$J$3=Foglio2!$E$9,Doc_mat_elem.re!H802,IF(Foglio2!$J$3=Foglio2!$E$10,Doc_dipl_scuola_sec.!H802,IF(Foglio2!$J$3=Foglio2!$E$11,Doc_scuola_media!H802,IF(Foglio2!$J$3=Foglio2!$E$12,Doc_laureati_scuola_sec.!H820,IF(Foglio2!$J$3=Foglio2!$E$13,Direttivi_capi_ist.!H802,0)))))))))))</f>
        <v>0</v>
      </c>
      <c r="K820" s="248">
        <f>IF(Foglio2!$J$3=Foglio2!$E$3,'Ausiliari_Coll.Scol.'!I802,IF(Foglio2!$J$3=Foglio2!$E$4,'Collab._Tecnici'!I802,IF(Foglio2!$J$3=Foglio2!$E$5,Assistenti_Tecnici!I802,IF(Foglio2!$J$3=Foglio2!$E$6,Assistenti_Amm.vo!I802,IF(Foglio2!$J$3=Foglio2!$E$7,'Resp_Coord_Amm.vo'!I802,IF(Foglio2!$J$3=Foglio2!$E$8,Direttore_Amm.vo!I802,IF(Foglio2!$J$3=Foglio2!$E$9,Doc_mat_elem.re!I802,IF(Foglio2!$J$3=Foglio2!$E$10,Doc_dipl_scuola_sec.!I802,IF(Foglio2!$J$3=Foglio2!$E$11,Doc_scuola_media!I802,IF(Foglio2!$J$3=Foglio2!$E$12,Doc_laureati_scuola_sec.!I820,IF(Foglio2!$J$3=Foglio2!$E$13,Direttivi_capi_ist.!I802,0)))))))))))</f>
        <v>0</v>
      </c>
      <c r="L820" s="248">
        <f>IF(Foglio2!$J$3=Foglio2!$E$3,'Ausiliari_Coll.Scol.'!J802,IF(Foglio2!$J$3=Foglio2!$E$4,'Collab._Tecnici'!J802,IF(Foglio2!$J$3=Foglio2!$E$5,Assistenti_Tecnici!J802,IF(Foglio2!$J$3=Foglio2!$E$6,Assistenti_Amm.vo!J802,IF(Foglio2!$J$3=Foglio2!$E$7,'Resp_Coord_Amm.vo'!J802,IF(Foglio2!$J$3=Foglio2!$E$8,Direttore_Amm.vo!J802,IF(Foglio2!$J$3=Foglio2!$E$9,Doc_mat_elem.re!J802,IF(Foglio2!$J$3=Foglio2!$E$10,Doc_dipl_scuola_sec.!J802,IF(Foglio2!$J$3=Foglio2!$E$11,Doc_scuola_media!J802,IF(Foglio2!$J$3=Foglio2!$E$12,Doc_laureati_scuola_sec.!J820,IF(Foglio2!$J$3=Foglio2!$E$13,Direttivi_capi_ist.!J802,0)))))))))))</f>
        <v>0</v>
      </c>
      <c r="M820" s="249">
        <f>IF(Foglio2!$J$3=Foglio2!$E$3,'Ausiliari_Coll.Scol.'!K802,IF(Foglio2!$J$3=Foglio2!$E$4,'Collab._Tecnici'!K802,IF(Foglio2!$J$3=Foglio2!$E$5,Assistenti_Tecnici!K802,IF(Foglio2!$J$3=Foglio2!$E$6,Assistenti_Amm.vo!K802,IF(Foglio2!$J$3=Foglio2!$E$7,'Resp_Coord_Amm.vo'!K802,IF(Foglio2!$J$3=Foglio2!$E$8,Direttore_Amm.vo!K802,IF(Foglio2!$J$3=Foglio2!$E$9,Doc_mat_elem.re!K802,IF(Foglio2!$J$3=Foglio2!$E$10,Doc_dipl_scuola_sec.!K802,IF(Foglio2!$J$3=Foglio2!$E$11,Doc_scuola_media!K802,IF(Foglio2!$J$3=Foglio2!$E$12,Doc_laureati_scuola_sec.!K820,IF(Foglio2!$J$3=Foglio2!$E$13,Direttivi_capi_ist.!K802,0)))))))))))</f>
        <v>0</v>
      </c>
      <c r="N820" s="250">
        <f>IF(Foglio2!$J$3=Foglio2!$E$3,'Ausiliari_Coll.Scol.'!L802,IF(Foglio2!$J$3=Foglio2!$E$4,'Collab._Tecnici'!L802,IF(Foglio2!$J$3=Foglio2!$E$5,Assistenti_Tecnici!L802,IF(Foglio2!$J$3=Foglio2!$E$6,Assistenti_Amm.vo!L802,IF(Foglio2!$J$3=Foglio2!$E$7,'Resp_Coord_Amm.vo'!L802,IF(Foglio2!$J$3=Foglio2!$E$8,Direttore_Amm.vo!L802,IF(Foglio2!$J$3=Foglio2!$E$9,Doc_mat_elem.re!L802,IF(Foglio2!$J$3=Foglio2!$E$10,Doc_dipl_scuola_sec.!L802,IF(Foglio2!$J$3=Foglio2!$E$11,Doc_scuola_media!L802,IF(Foglio2!$J$3=Foglio2!$E$12,Doc_laureati_scuola_sec.!L820,IF(Foglio2!$J$3=Foglio2!$E$13,Direttivi_capi_ist.!L802,0)))))))))))</f>
        <v>0</v>
      </c>
      <c r="O820" s="251">
        <f>IF(Foglio2!$J$3=Foglio2!$E$3,'Ausiliari_Coll.Scol.'!M802,IF(Foglio2!$J$3=Foglio2!$E$4,'Collab._Tecnici'!M802,IF(Foglio2!$J$3=Foglio2!$E$5,Assistenti_Tecnici!M802,IF(Foglio2!$J$3=Foglio2!$E$6,Assistenti_Amm.vo!M802,IF(Foglio2!$J$3=Foglio2!$E$7,'Resp_Coord_Amm.vo'!M802,IF(Foglio2!$J$3=Foglio2!$E$8,Direttore_Amm.vo!M802,IF(Foglio2!$J$3=Foglio2!$E$9,Doc_mat_elem.re!M802,IF(Foglio2!$J$3=Foglio2!$E$10,Doc_dipl_scuola_sec.!M802,IF(Foglio2!$J$3=Foglio2!$E$11,Doc_scuola_media!M802,IF(Foglio2!$J$3=Foglio2!$E$12,Doc_laureati_scuola_sec.!M820,IF(Foglio2!$J$3=Foglio2!$E$13,Direttivi_capi_ist.!M802,0)))))))))))</f>
        <v>0</v>
      </c>
      <c r="P820" s="252">
        <f>IF(Foglio2!$J$3=Foglio2!$E$3,'Ausiliari_Coll.Scol.'!N802,IF(Foglio2!$J$3=Foglio2!$E$4,'Collab._Tecnici'!N802,IF(Foglio2!$J$3=Foglio2!$E$5,Assistenti_Tecnici!N802,IF(Foglio2!$J$3=Foglio2!$E$6,Assistenti_Amm.vo!N802,IF(Foglio2!$J$3=Foglio2!$E$7,'Resp_Coord_Amm.vo'!N802,IF(Foglio2!$J$3=Foglio2!$E$8,Direttore_Amm.vo!N802,IF(Foglio2!$J$3=Foglio2!$E$9,Doc_mat_elem.re!N802,IF(Foglio2!$J$3=Foglio2!$E$10,Doc_dipl_scuola_sec.!N802,IF(Foglio2!$J$3=Foglio2!$E$11,Doc_scuola_media!N802,IF(Foglio2!$J$3=Foglio2!$E$12,Doc_laureati_scuola_sec.!N820,IF(Foglio2!$J$3=Foglio2!$E$13,Direttivi_capi_ist.!N802,0)))))))))))</f>
        <v>0</v>
      </c>
      <c r="Q820" s="252">
        <f>IF(Foglio2!$J$3=Foglio2!$E$3,'Ausiliari_Coll.Scol.'!O802,IF(Foglio2!$J$3=Foglio2!$E$4,'Collab._Tecnici'!O802,IF(Foglio2!$J$3=Foglio2!$E$5,Assistenti_Tecnici!O802,IF(Foglio2!$J$3=Foglio2!$E$6,Assistenti_Amm.vo!O802,IF(Foglio2!$J$3=Foglio2!$E$7,'Resp_Coord_Amm.vo'!O802,IF(Foglio2!$J$3=Foglio2!$E$8,Direttore_Amm.vo!O802,IF(Foglio2!$J$3=Foglio2!$E$9,Doc_mat_elem.re!O802,IF(Foglio2!$J$3=Foglio2!$E$10,Doc_dipl_scuola_sec.!O802,IF(Foglio2!$J$3=Foglio2!$E$11,Doc_scuola_media!O802,IF(Foglio2!$J$3=Foglio2!$E$12,Doc_laureati_scuola_sec.!O820,IF(Foglio2!$J$3=Foglio2!$E$13,Direttivi_capi_ist.!O802,0)))))))))))</f>
        <v>0</v>
      </c>
      <c r="R820" s="252">
        <f>IF(Foglio2!$J$3=Foglio2!$E$3,'Ausiliari_Coll.Scol.'!P802,IF(Foglio2!$J$3=Foglio2!$E$4,'Collab._Tecnici'!P802,IF(Foglio2!$J$3=Foglio2!$E$5,Assistenti_Tecnici!P802,IF(Foglio2!$J$3=Foglio2!$E$6,Assistenti_Amm.vo!P802,IF(Foglio2!$J$3=Foglio2!$E$7,'Resp_Coord_Amm.vo'!P802,IF(Foglio2!$J$3=Foglio2!$E$8,Direttore_Amm.vo!P802,IF(Foglio2!$J$3=Foglio2!$E$9,Doc_mat_elem.re!P802,IF(Foglio2!$J$3=Foglio2!$E$10,Doc_dipl_scuola_sec.!P802,IF(Foglio2!$J$3=Foglio2!$E$11,Doc_scuola_media!P802,IF(Foglio2!$J$3=Foglio2!$E$12,Doc_laureati_scuola_sec.!P820,IF(Foglio2!$J$3=Foglio2!$E$13,Direttivi_capi_ist.!P802,0)))))))))))</f>
        <v>0</v>
      </c>
      <c r="S820" s="252">
        <f>IF(Foglio2!$J$3=Foglio2!$E$3,'Ausiliari_Coll.Scol.'!Q802,IF(Foglio2!$J$3=Foglio2!$E$4,'Collab._Tecnici'!Q802,IF(Foglio2!$J$3=Foglio2!$E$5,Assistenti_Tecnici!Q802,IF(Foglio2!$J$3=Foglio2!$E$6,Assistenti_Amm.vo!Q802,IF(Foglio2!$J$3=Foglio2!$E$7,'Resp_Coord_Amm.vo'!Q802,IF(Foglio2!$J$3=Foglio2!$E$8,Direttore_Amm.vo!Q802,IF(Foglio2!$J$3=Foglio2!$E$9,Doc_mat_elem.re!Q802,IF(Foglio2!$J$3=Foglio2!$E$10,Doc_dipl_scuola_sec.!Q802,IF(Foglio2!$J$3=Foglio2!$E$11,Doc_scuola_media!Q802,IF(Foglio2!$J$3=Foglio2!$E$12,Doc_laureati_scuola_sec.!Q820,IF(Foglio2!$J$3=Foglio2!$E$13,Direttivi_capi_ist.!Q802,0)))))))))))</f>
        <v>0</v>
      </c>
      <c r="T820" s="252">
        <f>IF(Foglio2!$J$3=Foglio2!$E$3,'Ausiliari_Coll.Scol.'!R802,IF(Foglio2!$J$3=Foglio2!$E$4,'Collab._Tecnici'!R802,IF(Foglio2!$J$3=Foglio2!$E$5,Assistenti_Tecnici!R802,IF(Foglio2!$J$3=Foglio2!$E$6,Assistenti_Amm.vo!R802,IF(Foglio2!$J$3=Foglio2!$E$7,'Resp_Coord_Amm.vo'!R802,IF(Foglio2!$J$3=Foglio2!$E$8,Direttore_Amm.vo!R802,IF(Foglio2!$J$3=Foglio2!$E$9,Doc_mat_elem.re!R802,IF(Foglio2!$J$3=Foglio2!$E$10,Doc_dipl_scuola_sec.!R802,IF(Foglio2!$J$3=Foglio2!$E$11,Doc_scuola_media!R802,IF(Foglio2!$J$3=Foglio2!$E$12,Doc_laureati_scuola_sec.!R820,IF(Foglio2!$J$3=Foglio2!$E$13,Direttivi_capi_ist.!R802,0)))))))))))</f>
        <v>0</v>
      </c>
      <c r="U820" s="252">
        <f t="shared" ref="U820" si="5068">(P820)/12*0.8</f>
        <v>0</v>
      </c>
      <c r="V820" s="252">
        <f t="shared" ref="V820" si="5069">(P820+R820)/12*0.8</f>
        <v>0</v>
      </c>
      <c r="W820" s="253" t="str">
        <f t="shared" ref="W820" si="5070">"Fascia Da "&amp;F820&amp;" a "&amp;F821&amp;" Decorrenza "&amp;DAY(C820)&amp;"/"&amp;MONTH(C820)&amp;"/"&amp;YEAR(C820)</f>
        <v>Fascia Da 0 a 8 Decorrenza 1/4/2022</v>
      </c>
    </row>
    <row r="821" spans="1:23" ht="9" customHeight="1" x14ac:dyDescent="0.2">
      <c r="B821" s="245">
        <f t="shared" si="5030"/>
        <v>44653</v>
      </c>
      <c r="C821" s="497"/>
      <c r="D821" s="497"/>
      <c r="E821" s="254" t="s">
        <v>4</v>
      </c>
      <c r="F821" s="255">
        <v>8</v>
      </c>
      <c r="G821" s="267">
        <f t="shared" ref="G821:V833" si="5071">G820*1936.27</f>
        <v>0</v>
      </c>
      <c r="H821" s="267">
        <f t="shared" si="5071"/>
        <v>0</v>
      </c>
      <c r="I821" s="267">
        <f t="shared" si="5071"/>
        <v>0</v>
      </c>
      <c r="J821" s="267">
        <f t="shared" si="5071"/>
        <v>0</v>
      </c>
      <c r="K821" s="267">
        <f t="shared" si="5071"/>
        <v>0</v>
      </c>
      <c r="L821" s="266">
        <f t="shared" si="5071"/>
        <v>0</v>
      </c>
      <c r="M821" s="267">
        <f t="shared" si="5071"/>
        <v>0</v>
      </c>
      <c r="N821" s="182">
        <f t="shared" si="5071"/>
        <v>0</v>
      </c>
      <c r="O821" s="183">
        <f t="shared" si="5071"/>
        <v>0</v>
      </c>
      <c r="P821" s="184">
        <f t="shared" si="5071"/>
        <v>0</v>
      </c>
      <c r="Q821" s="184">
        <f t="shared" si="5071"/>
        <v>0</v>
      </c>
      <c r="R821" s="184">
        <f t="shared" si="5071"/>
        <v>0</v>
      </c>
      <c r="S821" s="184">
        <f t="shared" si="5071"/>
        <v>0</v>
      </c>
      <c r="T821" s="184">
        <f t="shared" si="5071"/>
        <v>0</v>
      </c>
      <c r="U821" s="184">
        <f t="shared" si="5071"/>
        <v>0</v>
      </c>
      <c r="V821" s="184">
        <f t="shared" si="5071"/>
        <v>0</v>
      </c>
    </row>
    <row r="822" spans="1:23" ht="12.75" customHeight="1" x14ac:dyDescent="0.2">
      <c r="A822" s="104">
        <f>IF(Foglio2!$J$7=1,TRUNC(Base!V822,0),TRUNC(Base!U822,0))</f>
        <v>0</v>
      </c>
      <c r="B822" s="245">
        <f t="shared" si="5030"/>
        <v>44654</v>
      </c>
      <c r="C822" s="494">
        <f>C820</f>
        <v>44652</v>
      </c>
      <c r="D822" s="494">
        <f>D820</f>
        <v>44742</v>
      </c>
      <c r="E822" s="259" t="s">
        <v>3</v>
      </c>
      <c r="F822" s="260">
        <v>9</v>
      </c>
      <c r="G822" s="248">
        <f>IF(Foglio2!$J$3=Foglio2!$E$3,'Ausiliari_Coll.Scol.'!E804,IF(Foglio2!$J$3=Foglio2!$E$4,'Collab._Tecnici'!E804,IF(Foglio2!$J$3=Foglio2!$E$5,Assistenti_Tecnici!E804,IF(Foglio2!$J$3=Foglio2!$E$6,Assistenti_Amm.vo!E804,IF(Foglio2!$J$3=Foglio2!$E$7,'Resp_Coord_Amm.vo'!E804,IF(Foglio2!$J$3=Foglio2!$E$8,Direttore_Amm.vo!E804,IF(Foglio2!$J$3=Foglio2!$E$9,Doc_mat_elem.re!E804,IF(Foglio2!$J$3=Foglio2!$E$10,Doc_dipl_scuola_sec.!E804,IF(Foglio2!$J$3=Foglio2!$E$11,Doc_scuola_media!E804,IF(Foglio2!$J$3=Foglio2!$E$12,Doc_laureati_scuola_sec.!E822,IF(Foglio2!$J$3=Foglio2!$E$13,Direttivi_capi_ist.!E804,0)))))))))))</f>
        <v>0</v>
      </c>
      <c r="H822" s="248">
        <f>IF(Foglio2!$J$3=Foglio2!$E$3,'Ausiliari_Coll.Scol.'!F804,IF(Foglio2!$J$3=Foglio2!$E$4,'Collab._Tecnici'!F804,IF(Foglio2!$J$3=Foglio2!$E$5,Assistenti_Tecnici!F804,IF(Foglio2!$J$3=Foglio2!$E$6,Assistenti_Amm.vo!F804,IF(Foglio2!$J$3=Foglio2!$E$7,'Resp_Coord_Amm.vo'!F804,IF(Foglio2!$J$3=Foglio2!$E$8,Direttore_Amm.vo!F804,IF(Foglio2!$J$3=Foglio2!$E$9,Doc_mat_elem.re!F804,IF(Foglio2!$J$3=Foglio2!$E$10,Doc_dipl_scuola_sec.!F804,IF(Foglio2!$J$3=Foglio2!$E$11,Doc_scuola_media!F804,IF(Foglio2!$J$3=Foglio2!$E$12,Doc_laureati_scuola_sec.!F822,IF(Foglio2!$J$3=Foglio2!$E$13,Direttivi_capi_ist.!F804,0)))))))))))</f>
        <v>0</v>
      </c>
      <c r="I822" s="248">
        <f>IF(Foglio2!$J$3=Foglio2!$E$3,'Ausiliari_Coll.Scol.'!G804,IF(Foglio2!$J$3=Foglio2!$E$4,'Collab._Tecnici'!G804,IF(Foglio2!$J$3=Foglio2!$E$5,Assistenti_Tecnici!G804,IF(Foglio2!$J$3=Foglio2!$E$6,Assistenti_Amm.vo!G804,IF(Foglio2!$J$3=Foglio2!$E$7,'Resp_Coord_Amm.vo'!G804,IF(Foglio2!$J$3=Foglio2!$E$8,Direttore_Amm.vo!G804,IF(Foglio2!$J$3=Foglio2!$E$9,Doc_mat_elem.re!G804,IF(Foglio2!$J$3=Foglio2!$E$10,Doc_dipl_scuola_sec.!G804,IF(Foglio2!$J$3=Foglio2!$E$11,Doc_scuola_media!G804,IF(Foglio2!$J$3=Foglio2!$E$12,Doc_laureati_scuola_sec.!G822,IF(Foglio2!$J$3=Foglio2!$E$13,Direttivi_capi_ist.!G804,0)))))))))))</f>
        <v>0</v>
      </c>
      <c r="J822" s="248">
        <f>IF(Foglio2!$J$3=Foglio2!$E$3,'Ausiliari_Coll.Scol.'!H804,IF(Foglio2!$J$3=Foglio2!$E$4,'Collab._Tecnici'!H804,IF(Foglio2!$J$3=Foglio2!$E$5,Assistenti_Tecnici!H804,IF(Foglio2!$J$3=Foglio2!$E$6,Assistenti_Amm.vo!H804,IF(Foglio2!$J$3=Foglio2!$E$7,'Resp_Coord_Amm.vo'!H804,IF(Foglio2!$J$3=Foglio2!$E$8,Direttore_Amm.vo!H804,IF(Foglio2!$J$3=Foglio2!$E$9,Doc_mat_elem.re!H804,IF(Foglio2!$J$3=Foglio2!$E$10,Doc_dipl_scuola_sec.!H804,IF(Foglio2!$J$3=Foglio2!$E$11,Doc_scuola_media!H804,IF(Foglio2!$J$3=Foglio2!$E$12,Doc_laureati_scuola_sec.!H822,IF(Foglio2!$J$3=Foglio2!$E$13,Direttivi_capi_ist.!H804,0)))))))))))</f>
        <v>0</v>
      </c>
      <c r="K822" s="248">
        <f>IF(Foglio2!$J$3=Foglio2!$E$3,'Ausiliari_Coll.Scol.'!I804,IF(Foglio2!$J$3=Foglio2!$E$4,'Collab._Tecnici'!I804,IF(Foglio2!$J$3=Foglio2!$E$5,Assistenti_Tecnici!I804,IF(Foglio2!$J$3=Foglio2!$E$6,Assistenti_Amm.vo!I804,IF(Foglio2!$J$3=Foglio2!$E$7,'Resp_Coord_Amm.vo'!I804,IF(Foglio2!$J$3=Foglio2!$E$8,Direttore_Amm.vo!I804,IF(Foglio2!$J$3=Foglio2!$E$9,Doc_mat_elem.re!I804,IF(Foglio2!$J$3=Foglio2!$E$10,Doc_dipl_scuola_sec.!I804,IF(Foglio2!$J$3=Foglio2!$E$11,Doc_scuola_media!I804,IF(Foglio2!$J$3=Foglio2!$E$12,Doc_laureati_scuola_sec.!I822,IF(Foglio2!$J$3=Foglio2!$E$13,Direttivi_capi_ist.!I804,0)))))))))))</f>
        <v>0</v>
      </c>
      <c r="L822" s="248">
        <f>IF(Foglio2!$J$3=Foglio2!$E$3,'Ausiliari_Coll.Scol.'!J804,IF(Foglio2!$J$3=Foglio2!$E$4,'Collab._Tecnici'!J804,IF(Foglio2!$J$3=Foglio2!$E$5,Assistenti_Tecnici!J804,IF(Foglio2!$J$3=Foglio2!$E$6,Assistenti_Amm.vo!J804,IF(Foglio2!$J$3=Foglio2!$E$7,'Resp_Coord_Amm.vo'!J804,IF(Foglio2!$J$3=Foglio2!$E$8,Direttore_Amm.vo!J804,IF(Foglio2!$J$3=Foglio2!$E$9,Doc_mat_elem.re!J804,IF(Foglio2!$J$3=Foglio2!$E$10,Doc_dipl_scuola_sec.!J804,IF(Foglio2!$J$3=Foglio2!$E$11,Doc_scuola_media!J804,IF(Foglio2!$J$3=Foglio2!$E$12,Doc_laureati_scuola_sec.!J822,IF(Foglio2!$J$3=Foglio2!$E$13,Direttivi_capi_ist.!J804,0)))))))))))</f>
        <v>0</v>
      </c>
      <c r="M822" s="249">
        <f>IF(Foglio2!$J$3=Foglio2!$E$3,'Ausiliari_Coll.Scol.'!K804,IF(Foglio2!$J$3=Foglio2!$E$4,'Collab._Tecnici'!K804,IF(Foglio2!$J$3=Foglio2!$E$5,Assistenti_Tecnici!K804,IF(Foglio2!$J$3=Foglio2!$E$6,Assistenti_Amm.vo!K804,IF(Foglio2!$J$3=Foglio2!$E$7,'Resp_Coord_Amm.vo'!K804,IF(Foglio2!$J$3=Foglio2!$E$8,Direttore_Amm.vo!K804,IF(Foglio2!$J$3=Foglio2!$E$9,Doc_mat_elem.re!K804,IF(Foglio2!$J$3=Foglio2!$E$10,Doc_dipl_scuola_sec.!K804,IF(Foglio2!$J$3=Foglio2!$E$11,Doc_scuola_media!K804,IF(Foglio2!$J$3=Foglio2!$E$12,Doc_laureati_scuola_sec.!K822,IF(Foglio2!$J$3=Foglio2!$E$13,Direttivi_capi_ist.!K804,0)))))))))))</f>
        <v>0</v>
      </c>
      <c r="N822" s="250">
        <f>IF(Foglio2!$J$3=Foglio2!$E$3,'Ausiliari_Coll.Scol.'!L804,IF(Foglio2!$J$3=Foglio2!$E$4,'Collab._Tecnici'!L804,IF(Foglio2!$J$3=Foglio2!$E$5,Assistenti_Tecnici!L804,IF(Foglio2!$J$3=Foglio2!$E$6,Assistenti_Amm.vo!L804,IF(Foglio2!$J$3=Foglio2!$E$7,'Resp_Coord_Amm.vo'!L804,IF(Foglio2!$J$3=Foglio2!$E$8,Direttore_Amm.vo!L804,IF(Foglio2!$J$3=Foglio2!$E$9,Doc_mat_elem.re!L804,IF(Foglio2!$J$3=Foglio2!$E$10,Doc_dipl_scuola_sec.!L804,IF(Foglio2!$J$3=Foglio2!$E$11,Doc_scuola_media!L804,IF(Foglio2!$J$3=Foglio2!$E$12,Doc_laureati_scuola_sec.!L822,IF(Foglio2!$J$3=Foglio2!$E$13,Direttivi_capi_ist.!L804,0)))))))))))</f>
        <v>0</v>
      </c>
      <c r="O822" s="251">
        <f>IF(Foglio2!$J$3=Foglio2!$E$3,'Ausiliari_Coll.Scol.'!M804,IF(Foglio2!$J$3=Foglio2!$E$4,'Collab._Tecnici'!M804,IF(Foglio2!$J$3=Foglio2!$E$5,Assistenti_Tecnici!M804,IF(Foglio2!$J$3=Foglio2!$E$6,Assistenti_Amm.vo!M804,IF(Foglio2!$J$3=Foglio2!$E$7,'Resp_Coord_Amm.vo'!M804,IF(Foglio2!$J$3=Foglio2!$E$8,Direttore_Amm.vo!M804,IF(Foglio2!$J$3=Foglio2!$E$9,Doc_mat_elem.re!M804,IF(Foglio2!$J$3=Foglio2!$E$10,Doc_dipl_scuola_sec.!M804,IF(Foglio2!$J$3=Foglio2!$E$11,Doc_scuola_media!M804,IF(Foglio2!$J$3=Foglio2!$E$12,Doc_laureati_scuola_sec.!M822,IF(Foglio2!$J$3=Foglio2!$E$13,Direttivi_capi_ist.!M804,0)))))))))))</f>
        <v>0</v>
      </c>
      <c r="P822" s="252">
        <f>IF(Foglio2!$J$3=Foglio2!$E$3,'Ausiliari_Coll.Scol.'!N804,IF(Foglio2!$J$3=Foglio2!$E$4,'Collab._Tecnici'!N804,IF(Foglio2!$J$3=Foglio2!$E$5,Assistenti_Tecnici!N804,IF(Foglio2!$J$3=Foglio2!$E$6,Assistenti_Amm.vo!N804,IF(Foglio2!$J$3=Foglio2!$E$7,'Resp_Coord_Amm.vo'!N804,IF(Foglio2!$J$3=Foglio2!$E$8,Direttore_Amm.vo!N804,IF(Foglio2!$J$3=Foglio2!$E$9,Doc_mat_elem.re!N804,IF(Foglio2!$J$3=Foglio2!$E$10,Doc_dipl_scuola_sec.!N804,IF(Foglio2!$J$3=Foglio2!$E$11,Doc_scuola_media!N804,IF(Foglio2!$J$3=Foglio2!$E$12,Doc_laureati_scuola_sec.!N822,IF(Foglio2!$J$3=Foglio2!$E$13,Direttivi_capi_ist.!N804,0)))))))))))</f>
        <v>0</v>
      </c>
      <c r="Q822" s="252">
        <f>IF(Foglio2!$J$3=Foglio2!$E$3,'Ausiliari_Coll.Scol.'!O804,IF(Foglio2!$J$3=Foglio2!$E$4,'Collab._Tecnici'!O804,IF(Foglio2!$J$3=Foglio2!$E$5,Assistenti_Tecnici!O804,IF(Foglio2!$J$3=Foglio2!$E$6,Assistenti_Amm.vo!O804,IF(Foglio2!$J$3=Foglio2!$E$7,'Resp_Coord_Amm.vo'!O804,IF(Foglio2!$J$3=Foglio2!$E$8,Direttore_Amm.vo!O804,IF(Foglio2!$J$3=Foglio2!$E$9,Doc_mat_elem.re!O804,IF(Foglio2!$J$3=Foglio2!$E$10,Doc_dipl_scuola_sec.!O804,IF(Foglio2!$J$3=Foglio2!$E$11,Doc_scuola_media!O804,IF(Foglio2!$J$3=Foglio2!$E$12,Doc_laureati_scuola_sec.!O822,IF(Foglio2!$J$3=Foglio2!$E$13,Direttivi_capi_ist.!O804,0)))))))))))</f>
        <v>0</v>
      </c>
      <c r="R822" s="252">
        <f>IF(Foglio2!$J$3=Foglio2!$E$3,'Ausiliari_Coll.Scol.'!P804,IF(Foglio2!$J$3=Foglio2!$E$4,'Collab._Tecnici'!P804,IF(Foglio2!$J$3=Foglio2!$E$5,Assistenti_Tecnici!P804,IF(Foglio2!$J$3=Foglio2!$E$6,Assistenti_Amm.vo!P804,IF(Foglio2!$J$3=Foglio2!$E$7,'Resp_Coord_Amm.vo'!P804,IF(Foglio2!$J$3=Foglio2!$E$8,Direttore_Amm.vo!P804,IF(Foglio2!$J$3=Foglio2!$E$9,Doc_mat_elem.re!P804,IF(Foglio2!$J$3=Foglio2!$E$10,Doc_dipl_scuola_sec.!P804,IF(Foglio2!$J$3=Foglio2!$E$11,Doc_scuola_media!P804,IF(Foglio2!$J$3=Foglio2!$E$12,Doc_laureati_scuola_sec.!P822,IF(Foglio2!$J$3=Foglio2!$E$13,Direttivi_capi_ist.!P804,0)))))))))))</f>
        <v>0</v>
      </c>
      <c r="S822" s="252">
        <f>IF(Foglio2!$J$3=Foglio2!$E$3,'Ausiliari_Coll.Scol.'!Q804,IF(Foglio2!$J$3=Foglio2!$E$4,'Collab._Tecnici'!Q804,IF(Foglio2!$J$3=Foglio2!$E$5,Assistenti_Tecnici!Q804,IF(Foglio2!$J$3=Foglio2!$E$6,Assistenti_Amm.vo!Q804,IF(Foglio2!$J$3=Foglio2!$E$7,'Resp_Coord_Amm.vo'!Q804,IF(Foglio2!$J$3=Foglio2!$E$8,Direttore_Amm.vo!Q804,IF(Foglio2!$J$3=Foglio2!$E$9,Doc_mat_elem.re!Q804,IF(Foglio2!$J$3=Foglio2!$E$10,Doc_dipl_scuola_sec.!Q804,IF(Foglio2!$J$3=Foglio2!$E$11,Doc_scuola_media!Q804,IF(Foglio2!$J$3=Foglio2!$E$12,Doc_laureati_scuola_sec.!Q822,IF(Foglio2!$J$3=Foglio2!$E$13,Direttivi_capi_ist.!Q804,0)))))))))))</f>
        <v>0</v>
      </c>
      <c r="T822" s="252">
        <f>IF(Foglio2!$J$3=Foglio2!$E$3,'Ausiliari_Coll.Scol.'!R804,IF(Foglio2!$J$3=Foglio2!$E$4,'Collab._Tecnici'!R804,IF(Foglio2!$J$3=Foglio2!$E$5,Assistenti_Tecnici!R804,IF(Foglio2!$J$3=Foglio2!$E$6,Assistenti_Amm.vo!R804,IF(Foglio2!$J$3=Foglio2!$E$7,'Resp_Coord_Amm.vo'!R804,IF(Foglio2!$J$3=Foglio2!$E$8,Direttore_Amm.vo!R804,IF(Foglio2!$J$3=Foglio2!$E$9,Doc_mat_elem.re!R804,IF(Foglio2!$J$3=Foglio2!$E$10,Doc_dipl_scuola_sec.!R804,IF(Foglio2!$J$3=Foglio2!$E$11,Doc_scuola_media!R804,IF(Foglio2!$J$3=Foglio2!$E$12,Doc_laureati_scuola_sec.!R822,IF(Foglio2!$J$3=Foglio2!$E$13,Direttivi_capi_ist.!R804,0)))))))))))</f>
        <v>0</v>
      </c>
      <c r="U822" s="252">
        <f t="shared" ref="U822" si="5072">(P822)/12*0.8</f>
        <v>0</v>
      </c>
      <c r="V822" s="252">
        <f t="shared" ref="V822" si="5073">(P822+R822)/12*0.8</f>
        <v>0</v>
      </c>
      <c r="W822" s="253" t="str">
        <f t="shared" ref="W822" si="5074">"Fascia Da "&amp;F822&amp;" a "&amp;F823&amp;" Decorrenza "&amp;DAY(C820)&amp;"/"&amp;MONTH(C820)&amp;"/"&amp;YEAR(C820)</f>
        <v>Fascia Da 9 a 14 Decorrenza 1/4/2022</v>
      </c>
    </row>
    <row r="823" spans="1:23" ht="9" customHeight="1" x14ac:dyDescent="0.2">
      <c r="B823" s="245">
        <f t="shared" si="5030"/>
        <v>44655</v>
      </c>
      <c r="C823" s="494"/>
      <c r="D823" s="494"/>
      <c r="E823" s="254" t="s">
        <v>4</v>
      </c>
      <c r="F823" s="255">
        <v>14</v>
      </c>
      <c r="G823" s="267">
        <f t="shared" ref="G823:V835" si="5075">G822*1936.27</f>
        <v>0</v>
      </c>
      <c r="H823" s="267">
        <f t="shared" si="5075"/>
        <v>0</v>
      </c>
      <c r="I823" s="267">
        <f t="shared" si="5075"/>
        <v>0</v>
      </c>
      <c r="J823" s="267">
        <f t="shared" si="5075"/>
        <v>0</v>
      </c>
      <c r="K823" s="267">
        <f t="shared" si="5075"/>
        <v>0</v>
      </c>
      <c r="L823" s="266">
        <f t="shared" si="5075"/>
        <v>0</v>
      </c>
      <c r="M823" s="267">
        <f t="shared" si="5075"/>
        <v>0</v>
      </c>
      <c r="N823" s="182">
        <f t="shared" si="5075"/>
        <v>0</v>
      </c>
      <c r="O823" s="183">
        <f t="shared" si="5075"/>
        <v>0</v>
      </c>
      <c r="P823" s="184">
        <f t="shared" si="5075"/>
        <v>0</v>
      </c>
      <c r="Q823" s="184">
        <f t="shared" si="5075"/>
        <v>0</v>
      </c>
      <c r="R823" s="184">
        <f t="shared" si="5075"/>
        <v>0</v>
      </c>
      <c r="S823" s="184">
        <f t="shared" si="5075"/>
        <v>0</v>
      </c>
      <c r="T823" s="184">
        <f t="shared" si="5075"/>
        <v>0</v>
      </c>
      <c r="U823" s="184">
        <f t="shared" si="5075"/>
        <v>0</v>
      </c>
      <c r="V823" s="184">
        <f t="shared" si="5075"/>
        <v>0</v>
      </c>
    </row>
    <row r="824" spans="1:23" ht="12.75" customHeight="1" x14ac:dyDescent="0.2">
      <c r="A824" s="104">
        <f>IF(Foglio2!$J$7=1,TRUNC(Base!V824,0),TRUNC(Base!U824,0))</f>
        <v>0</v>
      </c>
      <c r="B824" s="245">
        <f t="shared" si="5030"/>
        <v>44656</v>
      </c>
      <c r="C824" s="494"/>
      <c r="D824" s="494"/>
      <c r="E824" s="259" t="s">
        <v>3</v>
      </c>
      <c r="F824" s="260">
        <v>15</v>
      </c>
      <c r="G824" s="248">
        <f>IF(Foglio2!$J$3=Foglio2!$E$3,'Ausiliari_Coll.Scol.'!E806,IF(Foglio2!$J$3=Foglio2!$E$4,'Collab._Tecnici'!E806,IF(Foglio2!$J$3=Foglio2!$E$5,Assistenti_Tecnici!E806,IF(Foglio2!$J$3=Foglio2!$E$6,Assistenti_Amm.vo!E806,IF(Foglio2!$J$3=Foglio2!$E$7,'Resp_Coord_Amm.vo'!E806,IF(Foglio2!$J$3=Foglio2!$E$8,Direttore_Amm.vo!E806,IF(Foglio2!$J$3=Foglio2!$E$9,Doc_mat_elem.re!E806,IF(Foglio2!$J$3=Foglio2!$E$10,Doc_dipl_scuola_sec.!E806,IF(Foglio2!$J$3=Foglio2!$E$11,Doc_scuola_media!E806,IF(Foglio2!$J$3=Foglio2!$E$12,Doc_laureati_scuola_sec.!E824,IF(Foglio2!$J$3=Foglio2!$E$13,Direttivi_capi_ist.!E806,0)))))))))))</f>
        <v>0</v>
      </c>
      <c r="H824" s="248">
        <f>IF(Foglio2!$J$3=Foglio2!$E$3,'Ausiliari_Coll.Scol.'!F806,IF(Foglio2!$J$3=Foglio2!$E$4,'Collab._Tecnici'!F806,IF(Foglio2!$J$3=Foglio2!$E$5,Assistenti_Tecnici!F806,IF(Foglio2!$J$3=Foglio2!$E$6,Assistenti_Amm.vo!F806,IF(Foglio2!$J$3=Foglio2!$E$7,'Resp_Coord_Amm.vo'!F806,IF(Foglio2!$J$3=Foglio2!$E$8,Direttore_Amm.vo!F806,IF(Foglio2!$J$3=Foglio2!$E$9,Doc_mat_elem.re!F806,IF(Foglio2!$J$3=Foglio2!$E$10,Doc_dipl_scuola_sec.!F806,IF(Foglio2!$J$3=Foglio2!$E$11,Doc_scuola_media!F806,IF(Foglio2!$J$3=Foglio2!$E$12,Doc_laureati_scuola_sec.!F824,IF(Foglio2!$J$3=Foglio2!$E$13,Direttivi_capi_ist.!F806,0)))))))))))</f>
        <v>0</v>
      </c>
      <c r="I824" s="248">
        <f>IF(Foglio2!$J$3=Foglio2!$E$3,'Ausiliari_Coll.Scol.'!G806,IF(Foglio2!$J$3=Foglio2!$E$4,'Collab._Tecnici'!G806,IF(Foglio2!$J$3=Foglio2!$E$5,Assistenti_Tecnici!G806,IF(Foglio2!$J$3=Foglio2!$E$6,Assistenti_Amm.vo!G806,IF(Foglio2!$J$3=Foglio2!$E$7,'Resp_Coord_Amm.vo'!G806,IF(Foglio2!$J$3=Foglio2!$E$8,Direttore_Amm.vo!G806,IF(Foglio2!$J$3=Foglio2!$E$9,Doc_mat_elem.re!G806,IF(Foglio2!$J$3=Foglio2!$E$10,Doc_dipl_scuola_sec.!G806,IF(Foglio2!$J$3=Foglio2!$E$11,Doc_scuola_media!G806,IF(Foglio2!$J$3=Foglio2!$E$12,Doc_laureati_scuola_sec.!G824,IF(Foglio2!$J$3=Foglio2!$E$13,Direttivi_capi_ist.!G806,0)))))))))))</f>
        <v>0</v>
      </c>
      <c r="J824" s="248">
        <f>IF(Foglio2!$J$3=Foglio2!$E$3,'Ausiliari_Coll.Scol.'!H806,IF(Foglio2!$J$3=Foglio2!$E$4,'Collab._Tecnici'!H806,IF(Foglio2!$J$3=Foglio2!$E$5,Assistenti_Tecnici!H806,IF(Foglio2!$J$3=Foglio2!$E$6,Assistenti_Amm.vo!H806,IF(Foglio2!$J$3=Foglio2!$E$7,'Resp_Coord_Amm.vo'!H806,IF(Foglio2!$J$3=Foglio2!$E$8,Direttore_Amm.vo!H806,IF(Foglio2!$J$3=Foglio2!$E$9,Doc_mat_elem.re!H806,IF(Foglio2!$J$3=Foglio2!$E$10,Doc_dipl_scuola_sec.!H806,IF(Foglio2!$J$3=Foglio2!$E$11,Doc_scuola_media!H806,IF(Foglio2!$J$3=Foglio2!$E$12,Doc_laureati_scuola_sec.!H824,IF(Foglio2!$J$3=Foglio2!$E$13,Direttivi_capi_ist.!H806,0)))))))))))</f>
        <v>0</v>
      </c>
      <c r="K824" s="248">
        <f>IF(Foglio2!$J$3=Foglio2!$E$3,'Ausiliari_Coll.Scol.'!I806,IF(Foglio2!$J$3=Foglio2!$E$4,'Collab._Tecnici'!I806,IF(Foglio2!$J$3=Foglio2!$E$5,Assistenti_Tecnici!I806,IF(Foglio2!$J$3=Foglio2!$E$6,Assistenti_Amm.vo!I806,IF(Foglio2!$J$3=Foglio2!$E$7,'Resp_Coord_Amm.vo'!I806,IF(Foglio2!$J$3=Foglio2!$E$8,Direttore_Amm.vo!I806,IF(Foglio2!$J$3=Foglio2!$E$9,Doc_mat_elem.re!I806,IF(Foglio2!$J$3=Foglio2!$E$10,Doc_dipl_scuola_sec.!I806,IF(Foglio2!$J$3=Foglio2!$E$11,Doc_scuola_media!I806,IF(Foglio2!$J$3=Foglio2!$E$12,Doc_laureati_scuola_sec.!I824,IF(Foglio2!$J$3=Foglio2!$E$13,Direttivi_capi_ist.!I806,0)))))))))))</f>
        <v>0</v>
      </c>
      <c r="L824" s="248">
        <f>IF(Foglio2!$J$3=Foglio2!$E$3,'Ausiliari_Coll.Scol.'!J806,IF(Foglio2!$J$3=Foglio2!$E$4,'Collab._Tecnici'!J806,IF(Foglio2!$J$3=Foglio2!$E$5,Assistenti_Tecnici!J806,IF(Foglio2!$J$3=Foglio2!$E$6,Assistenti_Amm.vo!J806,IF(Foglio2!$J$3=Foglio2!$E$7,'Resp_Coord_Amm.vo'!J806,IF(Foglio2!$J$3=Foglio2!$E$8,Direttore_Amm.vo!J806,IF(Foglio2!$J$3=Foglio2!$E$9,Doc_mat_elem.re!J806,IF(Foglio2!$J$3=Foglio2!$E$10,Doc_dipl_scuola_sec.!J806,IF(Foglio2!$J$3=Foglio2!$E$11,Doc_scuola_media!J806,IF(Foglio2!$J$3=Foglio2!$E$12,Doc_laureati_scuola_sec.!J824,IF(Foglio2!$J$3=Foglio2!$E$13,Direttivi_capi_ist.!J806,0)))))))))))</f>
        <v>0</v>
      </c>
      <c r="M824" s="249">
        <f>IF(Foglio2!$J$3=Foglio2!$E$3,'Ausiliari_Coll.Scol.'!K806,IF(Foglio2!$J$3=Foglio2!$E$4,'Collab._Tecnici'!K806,IF(Foglio2!$J$3=Foglio2!$E$5,Assistenti_Tecnici!K806,IF(Foglio2!$J$3=Foglio2!$E$6,Assistenti_Amm.vo!K806,IF(Foglio2!$J$3=Foglio2!$E$7,'Resp_Coord_Amm.vo'!K806,IF(Foglio2!$J$3=Foglio2!$E$8,Direttore_Amm.vo!K806,IF(Foglio2!$J$3=Foglio2!$E$9,Doc_mat_elem.re!K806,IF(Foglio2!$J$3=Foglio2!$E$10,Doc_dipl_scuola_sec.!K806,IF(Foglio2!$J$3=Foglio2!$E$11,Doc_scuola_media!K806,IF(Foglio2!$J$3=Foglio2!$E$12,Doc_laureati_scuola_sec.!K824,IF(Foglio2!$J$3=Foglio2!$E$13,Direttivi_capi_ist.!K806,0)))))))))))</f>
        <v>0</v>
      </c>
      <c r="N824" s="250">
        <f>IF(Foglio2!$J$3=Foglio2!$E$3,'Ausiliari_Coll.Scol.'!L806,IF(Foglio2!$J$3=Foglio2!$E$4,'Collab._Tecnici'!L806,IF(Foglio2!$J$3=Foglio2!$E$5,Assistenti_Tecnici!L806,IF(Foglio2!$J$3=Foglio2!$E$6,Assistenti_Amm.vo!L806,IF(Foglio2!$J$3=Foglio2!$E$7,'Resp_Coord_Amm.vo'!L806,IF(Foglio2!$J$3=Foglio2!$E$8,Direttore_Amm.vo!L806,IF(Foglio2!$J$3=Foglio2!$E$9,Doc_mat_elem.re!L806,IF(Foglio2!$J$3=Foglio2!$E$10,Doc_dipl_scuola_sec.!L806,IF(Foglio2!$J$3=Foglio2!$E$11,Doc_scuola_media!L806,IF(Foglio2!$J$3=Foglio2!$E$12,Doc_laureati_scuola_sec.!L824,IF(Foglio2!$J$3=Foglio2!$E$13,Direttivi_capi_ist.!L806,0)))))))))))</f>
        <v>0</v>
      </c>
      <c r="O824" s="251">
        <f>IF(Foglio2!$J$3=Foglio2!$E$3,'Ausiliari_Coll.Scol.'!M806,IF(Foglio2!$J$3=Foglio2!$E$4,'Collab._Tecnici'!M806,IF(Foglio2!$J$3=Foglio2!$E$5,Assistenti_Tecnici!M806,IF(Foglio2!$J$3=Foglio2!$E$6,Assistenti_Amm.vo!M806,IF(Foglio2!$J$3=Foglio2!$E$7,'Resp_Coord_Amm.vo'!M806,IF(Foglio2!$J$3=Foglio2!$E$8,Direttore_Amm.vo!M806,IF(Foglio2!$J$3=Foglio2!$E$9,Doc_mat_elem.re!M806,IF(Foglio2!$J$3=Foglio2!$E$10,Doc_dipl_scuola_sec.!M806,IF(Foglio2!$J$3=Foglio2!$E$11,Doc_scuola_media!M806,IF(Foglio2!$J$3=Foglio2!$E$12,Doc_laureati_scuola_sec.!M824,IF(Foglio2!$J$3=Foglio2!$E$13,Direttivi_capi_ist.!M806,0)))))))))))</f>
        <v>0</v>
      </c>
      <c r="P824" s="252">
        <f>IF(Foglio2!$J$3=Foglio2!$E$3,'Ausiliari_Coll.Scol.'!N806,IF(Foglio2!$J$3=Foglio2!$E$4,'Collab._Tecnici'!N806,IF(Foglio2!$J$3=Foglio2!$E$5,Assistenti_Tecnici!N806,IF(Foglio2!$J$3=Foglio2!$E$6,Assistenti_Amm.vo!N806,IF(Foglio2!$J$3=Foglio2!$E$7,'Resp_Coord_Amm.vo'!N806,IF(Foglio2!$J$3=Foglio2!$E$8,Direttore_Amm.vo!N806,IF(Foglio2!$J$3=Foglio2!$E$9,Doc_mat_elem.re!N806,IF(Foglio2!$J$3=Foglio2!$E$10,Doc_dipl_scuola_sec.!N806,IF(Foglio2!$J$3=Foglio2!$E$11,Doc_scuola_media!N806,IF(Foglio2!$J$3=Foglio2!$E$12,Doc_laureati_scuola_sec.!N824,IF(Foglio2!$J$3=Foglio2!$E$13,Direttivi_capi_ist.!N806,0)))))))))))</f>
        <v>0</v>
      </c>
      <c r="Q824" s="252">
        <f>IF(Foglio2!$J$3=Foglio2!$E$3,'Ausiliari_Coll.Scol.'!O806,IF(Foglio2!$J$3=Foglio2!$E$4,'Collab._Tecnici'!O806,IF(Foglio2!$J$3=Foglio2!$E$5,Assistenti_Tecnici!O806,IF(Foglio2!$J$3=Foglio2!$E$6,Assistenti_Amm.vo!O806,IF(Foglio2!$J$3=Foglio2!$E$7,'Resp_Coord_Amm.vo'!O806,IF(Foglio2!$J$3=Foglio2!$E$8,Direttore_Amm.vo!O806,IF(Foglio2!$J$3=Foglio2!$E$9,Doc_mat_elem.re!O806,IF(Foglio2!$J$3=Foglio2!$E$10,Doc_dipl_scuola_sec.!O806,IF(Foglio2!$J$3=Foglio2!$E$11,Doc_scuola_media!O806,IF(Foglio2!$J$3=Foglio2!$E$12,Doc_laureati_scuola_sec.!O824,IF(Foglio2!$J$3=Foglio2!$E$13,Direttivi_capi_ist.!O806,0)))))))))))</f>
        <v>0</v>
      </c>
      <c r="R824" s="252">
        <f>IF(Foglio2!$J$3=Foglio2!$E$3,'Ausiliari_Coll.Scol.'!P806,IF(Foglio2!$J$3=Foglio2!$E$4,'Collab._Tecnici'!P806,IF(Foglio2!$J$3=Foglio2!$E$5,Assistenti_Tecnici!P806,IF(Foglio2!$J$3=Foglio2!$E$6,Assistenti_Amm.vo!P806,IF(Foglio2!$J$3=Foglio2!$E$7,'Resp_Coord_Amm.vo'!P806,IF(Foglio2!$J$3=Foglio2!$E$8,Direttore_Amm.vo!P806,IF(Foglio2!$J$3=Foglio2!$E$9,Doc_mat_elem.re!P806,IF(Foglio2!$J$3=Foglio2!$E$10,Doc_dipl_scuola_sec.!P806,IF(Foglio2!$J$3=Foglio2!$E$11,Doc_scuola_media!P806,IF(Foglio2!$J$3=Foglio2!$E$12,Doc_laureati_scuola_sec.!P824,IF(Foglio2!$J$3=Foglio2!$E$13,Direttivi_capi_ist.!P806,0)))))))))))</f>
        <v>0</v>
      </c>
      <c r="S824" s="252">
        <f>IF(Foglio2!$J$3=Foglio2!$E$3,'Ausiliari_Coll.Scol.'!Q806,IF(Foglio2!$J$3=Foglio2!$E$4,'Collab._Tecnici'!Q806,IF(Foglio2!$J$3=Foglio2!$E$5,Assistenti_Tecnici!Q806,IF(Foglio2!$J$3=Foglio2!$E$6,Assistenti_Amm.vo!Q806,IF(Foglio2!$J$3=Foglio2!$E$7,'Resp_Coord_Amm.vo'!Q806,IF(Foglio2!$J$3=Foglio2!$E$8,Direttore_Amm.vo!Q806,IF(Foglio2!$J$3=Foglio2!$E$9,Doc_mat_elem.re!Q806,IF(Foglio2!$J$3=Foglio2!$E$10,Doc_dipl_scuola_sec.!Q806,IF(Foglio2!$J$3=Foglio2!$E$11,Doc_scuola_media!Q806,IF(Foglio2!$J$3=Foglio2!$E$12,Doc_laureati_scuola_sec.!Q824,IF(Foglio2!$J$3=Foglio2!$E$13,Direttivi_capi_ist.!Q806,0)))))))))))</f>
        <v>0</v>
      </c>
      <c r="T824" s="252">
        <f>IF(Foglio2!$J$3=Foglio2!$E$3,'Ausiliari_Coll.Scol.'!R806,IF(Foglio2!$J$3=Foglio2!$E$4,'Collab._Tecnici'!R806,IF(Foglio2!$J$3=Foglio2!$E$5,Assistenti_Tecnici!R806,IF(Foglio2!$J$3=Foglio2!$E$6,Assistenti_Amm.vo!R806,IF(Foglio2!$J$3=Foglio2!$E$7,'Resp_Coord_Amm.vo'!R806,IF(Foglio2!$J$3=Foglio2!$E$8,Direttore_Amm.vo!R806,IF(Foglio2!$J$3=Foglio2!$E$9,Doc_mat_elem.re!R806,IF(Foglio2!$J$3=Foglio2!$E$10,Doc_dipl_scuola_sec.!R806,IF(Foglio2!$J$3=Foglio2!$E$11,Doc_scuola_media!R806,IF(Foglio2!$J$3=Foglio2!$E$12,Doc_laureati_scuola_sec.!R824,IF(Foglio2!$J$3=Foglio2!$E$13,Direttivi_capi_ist.!R806,0)))))))))))</f>
        <v>0</v>
      </c>
      <c r="U824" s="252">
        <f t="shared" ref="U824" si="5076">(P824)/12*0.8</f>
        <v>0</v>
      </c>
      <c r="V824" s="252">
        <f t="shared" ref="V824" si="5077">(P824+R824)/12*0.8</f>
        <v>0</v>
      </c>
      <c r="W824" s="253" t="str">
        <f t="shared" ref="W824" si="5078">"Fascia Da "&amp;F824&amp;" a "&amp;F825&amp;" Decorrenza "&amp;DAY(C820)&amp;"/"&amp;MONTH(C820)&amp;"/"&amp;YEAR(C820)</f>
        <v>Fascia Da 15 a 20 Decorrenza 1/4/2022</v>
      </c>
    </row>
    <row r="825" spans="1:23" ht="9" customHeight="1" x14ac:dyDescent="0.2">
      <c r="B825" s="245">
        <f t="shared" si="5030"/>
        <v>44657</v>
      </c>
      <c r="C825" s="494"/>
      <c r="D825" s="494"/>
      <c r="E825" s="254" t="s">
        <v>4</v>
      </c>
      <c r="F825" s="255">
        <v>20</v>
      </c>
      <c r="G825" s="267">
        <f t="shared" ref="G825:V837" si="5079">G824*1936.27</f>
        <v>0</v>
      </c>
      <c r="H825" s="267">
        <f t="shared" si="5079"/>
        <v>0</v>
      </c>
      <c r="I825" s="267">
        <f t="shared" si="5079"/>
        <v>0</v>
      </c>
      <c r="J825" s="267">
        <f t="shared" si="5079"/>
        <v>0</v>
      </c>
      <c r="K825" s="267">
        <f t="shared" si="5079"/>
        <v>0</v>
      </c>
      <c r="L825" s="266">
        <f t="shared" si="5079"/>
        <v>0</v>
      </c>
      <c r="M825" s="267">
        <f t="shared" si="5079"/>
        <v>0</v>
      </c>
      <c r="N825" s="182">
        <f t="shared" si="5079"/>
        <v>0</v>
      </c>
      <c r="O825" s="183">
        <f t="shared" si="5079"/>
        <v>0</v>
      </c>
      <c r="P825" s="184">
        <f t="shared" si="5079"/>
        <v>0</v>
      </c>
      <c r="Q825" s="184">
        <f t="shared" si="5079"/>
        <v>0</v>
      </c>
      <c r="R825" s="184">
        <f t="shared" si="5079"/>
        <v>0</v>
      </c>
      <c r="S825" s="184">
        <f t="shared" si="5079"/>
        <v>0</v>
      </c>
      <c r="T825" s="184">
        <f t="shared" si="5079"/>
        <v>0</v>
      </c>
      <c r="U825" s="184">
        <f t="shared" si="5079"/>
        <v>0</v>
      </c>
      <c r="V825" s="184">
        <f t="shared" si="5079"/>
        <v>0</v>
      </c>
    </row>
    <row r="826" spans="1:23" ht="12.75" customHeight="1" x14ac:dyDescent="0.2">
      <c r="A826" s="104">
        <f>IF(Foglio2!$J$7=1,TRUNC(Base!V826,0),TRUNC(Base!U826,0))</f>
        <v>0</v>
      </c>
      <c r="B826" s="245">
        <f t="shared" si="5030"/>
        <v>44658</v>
      </c>
      <c r="C826" s="494"/>
      <c r="D826" s="494"/>
      <c r="E826" s="259" t="s">
        <v>3</v>
      </c>
      <c r="F826" s="260">
        <v>21</v>
      </c>
      <c r="G826" s="248">
        <f>IF(Foglio2!$J$3=Foglio2!$E$3,'Ausiliari_Coll.Scol.'!E808,IF(Foglio2!$J$3=Foglio2!$E$4,'Collab._Tecnici'!E808,IF(Foglio2!$J$3=Foglio2!$E$5,Assistenti_Tecnici!E808,IF(Foglio2!$J$3=Foglio2!$E$6,Assistenti_Amm.vo!E808,IF(Foglio2!$J$3=Foglio2!$E$7,'Resp_Coord_Amm.vo'!E808,IF(Foglio2!$J$3=Foglio2!$E$8,Direttore_Amm.vo!E808,IF(Foglio2!$J$3=Foglio2!$E$9,Doc_mat_elem.re!E808,IF(Foglio2!$J$3=Foglio2!$E$10,Doc_dipl_scuola_sec.!E808,IF(Foglio2!$J$3=Foglio2!$E$11,Doc_scuola_media!E808,IF(Foglio2!$J$3=Foglio2!$E$12,Doc_laureati_scuola_sec.!E826,IF(Foglio2!$J$3=Foglio2!$E$13,Direttivi_capi_ist.!E808,0)))))))))))</f>
        <v>0</v>
      </c>
      <c r="H826" s="248">
        <f>IF(Foglio2!$J$3=Foglio2!$E$3,'Ausiliari_Coll.Scol.'!F808,IF(Foglio2!$J$3=Foglio2!$E$4,'Collab._Tecnici'!F808,IF(Foglio2!$J$3=Foglio2!$E$5,Assistenti_Tecnici!F808,IF(Foglio2!$J$3=Foglio2!$E$6,Assistenti_Amm.vo!F808,IF(Foglio2!$J$3=Foglio2!$E$7,'Resp_Coord_Amm.vo'!F808,IF(Foglio2!$J$3=Foglio2!$E$8,Direttore_Amm.vo!F808,IF(Foglio2!$J$3=Foglio2!$E$9,Doc_mat_elem.re!F808,IF(Foglio2!$J$3=Foglio2!$E$10,Doc_dipl_scuola_sec.!F808,IF(Foglio2!$J$3=Foglio2!$E$11,Doc_scuola_media!F808,IF(Foglio2!$J$3=Foglio2!$E$12,Doc_laureati_scuola_sec.!F826,IF(Foglio2!$J$3=Foglio2!$E$13,Direttivi_capi_ist.!F808,0)))))))))))</f>
        <v>0</v>
      </c>
      <c r="I826" s="248">
        <f>IF(Foglio2!$J$3=Foglio2!$E$3,'Ausiliari_Coll.Scol.'!G808,IF(Foglio2!$J$3=Foglio2!$E$4,'Collab._Tecnici'!G808,IF(Foglio2!$J$3=Foglio2!$E$5,Assistenti_Tecnici!G808,IF(Foglio2!$J$3=Foglio2!$E$6,Assistenti_Amm.vo!G808,IF(Foglio2!$J$3=Foglio2!$E$7,'Resp_Coord_Amm.vo'!G808,IF(Foglio2!$J$3=Foglio2!$E$8,Direttore_Amm.vo!G808,IF(Foglio2!$J$3=Foglio2!$E$9,Doc_mat_elem.re!G808,IF(Foglio2!$J$3=Foglio2!$E$10,Doc_dipl_scuola_sec.!G808,IF(Foglio2!$J$3=Foglio2!$E$11,Doc_scuola_media!G808,IF(Foglio2!$J$3=Foglio2!$E$12,Doc_laureati_scuola_sec.!G826,IF(Foglio2!$J$3=Foglio2!$E$13,Direttivi_capi_ist.!G808,0)))))))))))</f>
        <v>0</v>
      </c>
      <c r="J826" s="248">
        <f>IF(Foglio2!$J$3=Foglio2!$E$3,'Ausiliari_Coll.Scol.'!H808,IF(Foglio2!$J$3=Foglio2!$E$4,'Collab._Tecnici'!H808,IF(Foglio2!$J$3=Foglio2!$E$5,Assistenti_Tecnici!H808,IF(Foglio2!$J$3=Foglio2!$E$6,Assistenti_Amm.vo!H808,IF(Foglio2!$J$3=Foglio2!$E$7,'Resp_Coord_Amm.vo'!H808,IF(Foglio2!$J$3=Foglio2!$E$8,Direttore_Amm.vo!H808,IF(Foglio2!$J$3=Foglio2!$E$9,Doc_mat_elem.re!H808,IF(Foglio2!$J$3=Foglio2!$E$10,Doc_dipl_scuola_sec.!H808,IF(Foglio2!$J$3=Foglio2!$E$11,Doc_scuola_media!H808,IF(Foglio2!$J$3=Foglio2!$E$12,Doc_laureati_scuola_sec.!H826,IF(Foglio2!$J$3=Foglio2!$E$13,Direttivi_capi_ist.!H808,0)))))))))))</f>
        <v>0</v>
      </c>
      <c r="K826" s="248">
        <f>IF(Foglio2!$J$3=Foglio2!$E$3,'Ausiliari_Coll.Scol.'!I808,IF(Foglio2!$J$3=Foglio2!$E$4,'Collab._Tecnici'!I808,IF(Foglio2!$J$3=Foglio2!$E$5,Assistenti_Tecnici!I808,IF(Foglio2!$J$3=Foglio2!$E$6,Assistenti_Amm.vo!I808,IF(Foglio2!$J$3=Foglio2!$E$7,'Resp_Coord_Amm.vo'!I808,IF(Foglio2!$J$3=Foglio2!$E$8,Direttore_Amm.vo!I808,IF(Foglio2!$J$3=Foglio2!$E$9,Doc_mat_elem.re!I808,IF(Foglio2!$J$3=Foglio2!$E$10,Doc_dipl_scuola_sec.!I808,IF(Foglio2!$J$3=Foglio2!$E$11,Doc_scuola_media!I808,IF(Foglio2!$J$3=Foglio2!$E$12,Doc_laureati_scuola_sec.!I826,IF(Foglio2!$J$3=Foglio2!$E$13,Direttivi_capi_ist.!I808,0)))))))))))</f>
        <v>0</v>
      </c>
      <c r="L826" s="248">
        <f>IF(Foglio2!$J$3=Foglio2!$E$3,'Ausiliari_Coll.Scol.'!J808,IF(Foglio2!$J$3=Foglio2!$E$4,'Collab._Tecnici'!J808,IF(Foglio2!$J$3=Foglio2!$E$5,Assistenti_Tecnici!J808,IF(Foglio2!$J$3=Foglio2!$E$6,Assistenti_Amm.vo!J808,IF(Foglio2!$J$3=Foglio2!$E$7,'Resp_Coord_Amm.vo'!J808,IF(Foglio2!$J$3=Foglio2!$E$8,Direttore_Amm.vo!J808,IF(Foglio2!$J$3=Foglio2!$E$9,Doc_mat_elem.re!J808,IF(Foglio2!$J$3=Foglio2!$E$10,Doc_dipl_scuola_sec.!J808,IF(Foglio2!$J$3=Foglio2!$E$11,Doc_scuola_media!J808,IF(Foglio2!$J$3=Foglio2!$E$12,Doc_laureati_scuola_sec.!J826,IF(Foglio2!$J$3=Foglio2!$E$13,Direttivi_capi_ist.!J808,0)))))))))))</f>
        <v>0</v>
      </c>
      <c r="M826" s="249">
        <f>IF(Foglio2!$J$3=Foglio2!$E$3,'Ausiliari_Coll.Scol.'!K808,IF(Foglio2!$J$3=Foglio2!$E$4,'Collab._Tecnici'!K808,IF(Foglio2!$J$3=Foglio2!$E$5,Assistenti_Tecnici!K808,IF(Foglio2!$J$3=Foglio2!$E$6,Assistenti_Amm.vo!K808,IF(Foglio2!$J$3=Foglio2!$E$7,'Resp_Coord_Amm.vo'!K808,IF(Foglio2!$J$3=Foglio2!$E$8,Direttore_Amm.vo!K808,IF(Foglio2!$J$3=Foglio2!$E$9,Doc_mat_elem.re!K808,IF(Foglio2!$J$3=Foglio2!$E$10,Doc_dipl_scuola_sec.!K808,IF(Foglio2!$J$3=Foglio2!$E$11,Doc_scuola_media!K808,IF(Foglio2!$J$3=Foglio2!$E$12,Doc_laureati_scuola_sec.!K826,IF(Foglio2!$J$3=Foglio2!$E$13,Direttivi_capi_ist.!K808,0)))))))))))</f>
        <v>0</v>
      </c>
      <c r="N826" s="250">
        <f>IF(Foglio2!$J$3=Foglio2!$E$3,'Ausiliari_Coll.Scol.'!L808,IF(Foglio2!$J$3=Foglio2!$E$4,'Collab._Tecnici'!L808,IF(Foglio2!$J$3=Foglio2!$E$5,Assistenti_Tecnici!L808,IF(Foglio2!$J$3=Foglio2!$E$6,Assistenti_Amm.vo!L808,IF(Foglio2!$J$3=Foglio2!$E$7,'Resp_Coord_Amm.vo'!L808,IF(Foglio2!$J$3=Foglio2!$E$8,Direttore_Amm.vo!L808,IF(Foglio2!$J$3=Foglio2!$E$9,Doc_mat_elem.re!L808,IF(Foglio2!$J$3=Foglio2!$E$10,Doc_dipl_scuola_sec.!L808,IF(Foglio2!$J$3=Foglio2!$E$11,Doc_scuola_media!L808,IF(Foglio2!$J$3=Foglio2!$E$12,Doc_laureati_scuola_sec.!L826,IF(Foglio2!$J$3=Foglio2!$E$13,Direttivi_capi_ist.!L808,0)))))))))))</f>
        <v>0</v>
      </c>
      <c r="O826" s="251">
        <f>IF(Foglio2!$J$3=Foglio2!$E$3,'Ausiliari_Coll.Scol.'!M808,IF(Foglio2!$J$3=Foglio2!$E$4,'Collab._Tecnici'!M808,IF(Foglio2!$J$3=Foglio2!$E$5,Assistenti_Tecnici!M808,IF(Foglio2!$J$3=Foglio2!$E$6,Assistenti_Amm.vo!M808,IF(Foglio2!$J$3=Foglio2!$E$7,'Resp_Coord_Amm.vo'!M808,IF(Foglio2!$J$3=Foglio2!$E$8,Direttore_Amm.vo!M808,IF(Foglio2!$J$3=Foglio2!$E$9,Doc_mat_elem.re!M808,IF(Foglio2!$J$3=Foglio2!$E$10,Doc_dipl_scuola_sec.!M808,IF(Foglio2!$J$3=Foglio2!$E$11,Doc_scuola_media!M808,IF(Foglio2!$J$3=Foglio2!$E$12,Doc_laureati_scuola_sec.!M826,IF(Foglio2!$J$3=Foglio2!$E$13,Direttivi_capi_ist.!M808,0)))))))))))</f>
        <v>0</v>
      </c>
      <c r="P826" s="252">
        <f>IF(Foglio2!$J$3=Foglio2!$E$3,'Ausiliari_Coll.Scol.'!N808,IF(Foglio2!$J$3=Foglio2!$E$4,'Collab._Tecnici'!N808,IF(Foglio2!$J$3=Foglio2!$E$5,Assistenti_Tecnici!N808,IF(Foglio2!$J$3=Foglio2!$E$6,Assistenti_Amm.vo!N808,IF(Foglio2!$J$3=Foglio2!$E$7,'Resp_Coord_Amm.vo'!N808,IF(Foglio2!$J$3=Foglio2!$E$8,Direttore_Amm.vo!N808,IF(Foglio2!$J$3=Foglio2!$E$9,Doc_mat_elem.re!N808,IF(Foglio2!$J$3=Foglio2!$E$10,Doc_dipl_scuola_sec.!N808,IF(Foglio2!$J$3=Foglio2!$E$11,Doc_scuola_media!N808,IF(Foglio2!$J$3=Foglio2!$E$12,Doc_laureati_scuola_sec.!N826,IF(Foglio2!$J$3=Foglio2!$E$13,Direttivi_capi_ist.!N808,0)))))))))))</f>
        <v>0</v>
      </c>
      <c r="Q826" s="252">
        <f>IF(Foglio2!$J$3=Foglio2!$E$3,'Ausiliari_Coll.Scol.'!O808,IF(Foglio2!$J$3=Foglio2!$E$4,'Collab._Tecnici'!O808,IF(Foglio2!$J$3=Foglio2!$E$5,Assistenti_Tecnici!O808,IF(Foglio2!$J$3=Foglio2!$E$6,Assistenti_Amm.vo!O808,IF(Foglio2!$J$3=Foglio2!$E$7,'Resp_Coord_Amm.vo'!O808,IF(Foglio2!$J$3=Foglio2!$E$8,Direttore_Amm.vo!O808,IF(Foglio2!$J$3=Foglio2!$E$9,Doc_mat_elem.re!O808,IF(Foglio2!$J$3=Foglio2!$E$10,Doc_dipl_scuola_sec.!O808,IF(Foglio2!$J$3=Foglio2!$E$11,Doc_scuola_media!O808,IF(Foglio2!$J$3=Foglio2!$E$12,Doc_laureati_scuola_sec.!O826,IF(Foglio2!$J$3=Foglio2!$E$13,Direttivi_capi_ist.!O808,0)))))))))))</f>
        <v>0</v>
      </c>
      <c r="R826" s="252">
        <f>IF(Foglio2!$J$3=Foglio2!$E$3,'Ausiliari_Coll.Scol.'!P808,IF(Foglio2!$J$3=Foglio2!$E$4,'Collab._Tecnici'!P808,IF(Foglio2!$J$3=Foglio2!$E$5,Assistenti_Tecnici!P808,IF(Foglio2!$J$3=Foglio2!$E$6,Assistenti_Amm.vo!P808,IF(Foglio2!$J$3=Foglio2!$E$7,'Resp_Coord_Amm.vo'!P808,IF(Foglio2!$J$3=Foglio2!$E$8,Direttore_Amm.vo!P808,IF(Foglio2!$J$3=Foglio2!$E$9,Doc_mat_elem.re!P808,IF(Foglio2!$J$3=Foglio2!$E$10,Doc_dipl_scuola_sec.!P808,IF(Foglio2!$J$3=Foglio2!$E$11,Doc_scuola_media!P808,IF(Foglio2!$J$3=Foglio2!$E$12,Doc_laureati_scuola_sec.!P826,IF(Foglio2!$J$3=Foglio2!$E$13,Direttivi_capi_ist.!P808,0)))))))))))</f>
        <v>0</v>
      </c>
      <c r="S826" s="252">
        <f>IF(Foglio2!$J$3=Foglio2!$E$3,'Ausiliari_Coll.Scol.'!Q808,IF(Foglio2!$J$3=Foglio2!$E$4,'Collab._Tecnici'!Q808,IF(Foglio2!$J$3=Foglio2!$E$5,Assistenti_Tecnici!Q808,IF(Foglio2!$J$3=Foglio2!$E$6,Assistenti_Amm.vo!Q808,IF(Foglio2!$J$3=Foglio2!$E$7,'Resp_Coord_Amm.vo'!Q808,IF(Foglio2!$J$3=Foglio2!$E$8,Direttore_Amm.vo!Q808,IF(Foglio2!$J$3=Foglio2!$E$9,Doc_mat_elem.re!Q808,IF(Foglio2!$J$3=Foglio2!$E$10,Doc_dipl_scuola_sec.!Q808,IF(Foglio2!$J$3=Foglio2!$E$11,Doc_scuola_media!Q808,IF(Foglio2!$J$3=Foglio2!$E$12,Doc_laureati_scuola_sec.!Q826,IF(Foglio2!$J$3=Foglio2!$E$13,Direttivi_capi_ist.!Q808,0)))))))))))</f>
        <v>0</v>
      </c>
      <c r="T826" s="252">
        <f>IF(Foglio2!$J$3=Foglio2!$E$3,'Ausiliari_Coll.Scol.'!R808,IF(Foglio2!$J$3=Foglio2!$E$4,'Collab._Tecnici'!R808,IF(Foglio2!$J$3=Foglio2!$E$5,Assistenti_Tecnici!R808,IF(Foglio2!$J$3=Foglio2!$E$6,Assistenti_Amm.vo!R808,IF(Foglio2!$J$3=Foglio2!$E$7,'Resp_Coord_Amm.vo'!R808,IF(Foglio2!$J$3=Foglio2!$E$8,Direttore_Amm.vo!R808,IF(Foglio2!$J$3=Foglio2!$E$9,Doc_mat_elem.re!R808,IF(Foglio2!$J$3=Foglio2!$E$10,Doc_dipl_scuola_sec.!R808,IF(Foglio2!$J$3=Foglio2!$E$11,Doc_scuola_media!R808,IF(Foglio2!$J$3=Foglio2!$E$12,Doc_laureati_scuola_sec.!R826,IF(Foglio2!$J$3=Foglio2!$E$13,Direttivi_capi_ist.!R808,0)))))))))))</f>
        <v>0</v>
      </c>
      <c r="U826" s="252">
        <f t="shared" ref="U826" si="5080">(P826)/12*0.8</f>
        <v>0</v>
      </c>
      <c r="V826" s="252">
        <f t="shared" ref="V826" si="5081">(P826+R826)/12*0.8</f>
        <v>0</v>
      </c>
      <c r="W826" s="253" t="str">
        <f t="shared" ref="W826" si="5082">"Fascia Da "&amp;F826&amp;" a "&amp;F827&amp;" Decorrenza "&amp;DAY(C820)&amp;"/"&amp;MONTH(C820)&amp;"/"&amp;YEAR(C820)</f>
        <v>Fascia Da 21 a 27 Decorrenza 1/4/2022</v>
      </c>
    </row>
    <row r="827" spans="1:23" ht="9" customHeight="1" x14ac:dyDescent="0.2">
      <c r="B827" s="245">
        <f t="shared" si="5030"/>
        <v>44659</v>
      </c>
      <c r="C827" s="494"/>
      <c r="D827" s="494"/>
      <c r="E827" s="254" t="s">
        <v>4</v>
      </c>
      <c r="F827" s="255">
        <v>27</v>
      </c>
      <c r="G827" s="267">
        <f t="shared" ref="G827:V839" si="5083">G826*1936.27</f>
        <v>0</v>
      </c>
      <c r="H827" s="267">
        <f t="shared" si="5083"/>
        <v>0</v>
      </c>
      <c r="I827" s="267">
        <f t="shared" si="5083"/>
        <v>0</v>
      </c>
      <c r="J827" s="267">
        <f t="shared" si="5083"/>
        <v>0</v>
      </c>
      <c r="K827" s="267">
        <f t="shared" si="5083"/>
        <v>0</v>
      </c>
      <c r="L827" s="266">
        <f t="shared" si="5083"/>
        <v>0</v>
      </c>
      <c r="M827" s="267">
        <f t="shared" si="5083"/>
        <v>0</v>
      </c>
      <c r="N827" s="182">
        <f t="shared" si="5083"/>
        <v>0</v>
      </c>
      <c r="O827" s="183">
        <f t="shared" si="5083"/>
        <v>0</v>
      </c>
      <c r="P827" s="184">
        <f t="shared" si="5083"/>
        <v>0</v>
      </c>
      <c r="Q827" s="184">
        <f t="shared" si="5083"/>
        <v>0</v>
      </c>
      <c r="R827" s="184">
        <f t="shared" si="5083"/>
        <v>0</v>
      </c>
      <c r="S827" s="184">
        <f t="shared" si="5083"/>
        <v>0</v>
      </c>
      <c r="T827" s="184">
        <f t="shared" si="5083"/>
        <v>0</v>
      </c>
      <c r="U827" s="184">
        <f t="shared" si="5083"/>
        <v>0</v>
      </c>
      <c r="V827" s="184">
        <f t="shared" si="5083"/>
        <v>0</v>
      </c>
    </row>
    <row r="828" spans="1:23" ht="12.75" customHeight="1" x14ac:dyDescent="0.2">
      <c r="A828" s="104">
        <f>IF(Foglio2!$J$7=1,TRUNC(Base!V828,0),TRUNC(Base!U828,0))</f>
        <v>0</v>
      </c>
      <c r="B828" s="245">
        <f t="shared" si="5030"/>
        <v>44660</v>
      </c>
      <c r="C828" s="494"/>
      <c r="D828" s="494"/>
      <c r="E828" s="259" t="s">
        <v>3</v>
      </c>
      <c r="F828" s="260">
        <v>28</v>
      </c>
      <c r="G828" s="248">
        <f>IF(Foglio2!$J$3=Foglio2!$E$3,'Ausiliari_Coll.Scol.'!E810,IF(Foglio2!$J$3=Foglio2!$E$4,'Collab._Tecnici'!E810,IF(Foglio2!$J$3=Foglio2!$E$5,Assistenti_Tecnici!E810,IF(Foglio2!$J$3=Foglio2!$E$6,Assistenti_Amm.vo!E810,IF(Foglio2!$J$3=Foglio2!$E$7,'Resp_Coord_Amm.vo'!E810,IF(Foglio2!$J$3=Foglio2!$E$8,Direttore_Amm.vo!E810,IF(Foglio2!$J$3=Foglio2!$E$9,Doc_mat_elem.re!E810,IF(Foglio2!$J$3=Foglio2!$E$10,Doc_dipl_scuola_sec.!E810,IF(Foglio2!$J$3=Foglio2!$E$11,Doc_scuola_media!E810,IF(Foglio2!$J$3=Foglio2!$E$12,Doc_laureati_scuola_sec.!E828,IF(Foglio2!$J$3=Foglio2!$E$13,Direttivi_capi_ist.!E810,0)))))))))))</f>
        <v>0</v>
      </c>
      <c r="H828" s="248">
        <f>IF(Foglio2!$J$3=Foglio2!$E$3,'Ausiliari_Coll.Scol.'!F810,IF(Foglio2!$J$3=Foglio2!$E$4,'Collab._Tecnici'!F810,IF(Foglio2!$J$3=Foglio2!$E$5,Assistenti_Tecnici!F810,IF(Foglio2!$J$3=Foglio2!$E$6,Assistenti_Amm.vo!F810,IF(Foglio2!$J$3=Foglio2!$E$7,'Resp_Coord_Amm.vo'!F810,IF(Foglio2!$J$3=Foglio2!$E$8,Direttore_Amm.vo!F810,IF(Foglio2!$J$3=Foglio2!$E$9,Doc_mat_elem.re!F810,IF(Foglio2!$J$3=Foglio2!$E$10,Doc_dipl_scuola_sec.!F810,IF(Foglio2!$J$3=Foglio2!$E$11,Doc_scuola_media!F810,IF(Foglio2!$J$3=Foglio2!$E$12,Doc_laureati_scuola_sec.!F828,IF(Foglio2!$J$3=Foglio2!$E$13,Direttivi_capi_ist.!F810,0)))))))))))</f>
        <v>0</v>
      </c>
      <c r="I828" s="248">
        <f>IF(Foglio2!$J$3=Foglio2!$E$3,'Ausiliari_Coll.Scol.'!G810,IF(Foglio2!$J$3=Foglio2!$E$4,'Collab._Tecnici'!G810,IF(Foglio2!$J$3=Foglio2!$E$5,Assistenti_Tecnici!G810,IF(Foglio2!$J$3=Foglio2!$E$6,Assistenti_Amm.vo!G810,IF(Foglio2!$J$3=Foglio2!$E$7,'Resp_Coord_Amm.vo'!G810,IF(Foglio2!$J$3=Foglio2!$E$8,Direttore_Amm.vo!G810,IF(Foglio2!$J$3=Foglio2!$E$9,Doc_mat_elem.re!G810,IF(Foglio2!$J$3=Foglio2!$E$10,Doc_dipl_scuola_sec.!G810,IF(Foglio2!$J$3=Foglio2!$E$11,Doc_scuola_media!G810,IF(Foglio2!$J$3=Foglio2!$E$12,Doc_laureati_scuola_sec.!G828,IF(Foglio2!$J$3=Foglio2!$E$13,Direttivi_capi_ist.!G810,0)))))))))))</f>
        <v>0</v>
      </c>
      <c r="J828" s="248">
        <f>IF(Foglio2!$J$3=Foglio2!$E$3,'Ausiliari_Coll.Scol.'!H810,IF(Foglio2!$J$3=Foglio2!$E$4,'Collab._Tecnici'!H810,IF(Foglio2!$J$3=Foglio2!$E$5,Assistenti_Tecnici!H810,IF(Foglio2!$J$3=Foglio2!$E$6,Assistenti_Amm.vo!H810,IF(Foglio2!$J$3=Foglio2!$E$7,'Resp_Coord_Amm.vo'!H810,IF(Foglio2!$J$3=Foglio2!$E$8,Direttore_Amm.vo!H810,IF(Foglio2!$J$3=Foglio2!$E$9,Doc_mat_elem.re!H810,IF(Foglio2!$J$3=Foglio2!$E$10,Doc_dipl_scuola_sec.!H810,IF(Foglio2!$J$3=Foglio2!$E$11,Doc_scuola_media!H810,IF(Foglio2!$J$3=Foglio2!$E$12,Doc_laureati_scuola_sec.!H828,IF(Foglio2!$J$3=Foglio2!$E$13,Direttivi_capi_ist.!H810,0)))))))))))</f>
        <v>0</v>
      </c>
      <c r="K828" s="248">
        <f>IF(Foglio2!$J$3=Foglio2!$E$3,'Ausiliari_Coll.Scol.'!I810,IF(Foglio2!$J$3=Foglio2!$E$4,'Collab._Tecnici'!I810,IF(Foglio2!$J$3=Foglio2!$E$5,Assistenti_Tecnici!I810,IF(Foglio2!$J$3=Foglio2!$E$6,Assistenti_Amm.vo!I810,IF(Foglio2!$J$3=Foglio2!$E$7,'Resp_Coord_Amm.vo'!I810,IF(Foglio2!$J$3=Foglio2!$E$8,Direttore_Amm.vo!I810,IF(Foglio2!$J$3=Foglio2!$E$9,Doc_mat_elem.re!I810,IF(Foglio2!$J$3=Foglio2!$E$10,Doc_dipl_scuola_sec.!I810,IF(Foglio2!$J$3=Foglio2!$E$11,Doc_scuola_media!I810,IF(Foglio2!$J$3=Foglio2!$E$12,Doc_laureati_scuola_sec.!I828,IF(Foglio2!$J$3=Foglio2!$E$13,Direttivi_capi_ist.!I810,0)))))))))))</f>
        <v>0</v>
      </c>
      <c r="L828" s="248">
        <f>IF(Foglio2!$J$3=Foglio2!$E$3,'Ausiliari_Coll.Scol.'!J810,IF(Foglio2!$J$3=Foglio2!$E$4,'Collab._Tecnici'!J810,IF(Foglio2!$J$3=Foglio2!$E$5,Assistenti_Tecnici!J810,IF(Foglio2!$J$3=Foglio2!$E$6,Assistenti_Amm.vo!J810,IF(Foglio2!$J$3=Foglio2!$E$7,'Resp_Coord_Amm.vo'!J810,IF(Foglio2!$J$3=Foglio2!$E$8,Direttore_Amm.vo!J810,IF(Foglio2!$J$3=Foglio2!$E$9,Doc_mat_elem.re!J810,IF(Foglio2!$J$3=Foglio2!$E$10,Doc_dipl_scuola_sec.!J810,IF(Foglio2!$J$3=Foglio2!$E$11,Doc_scuola_media!J810,IF(Foglio2!$J$3=Foglio2!$E$12,Doc_laureati_scuola_sec.!J828,IF(Foglio2!$J$3=Foglio2!$E$13,Direttivi_capi_ist.!J810,0)))))))))))</f>
        <v>0</v>
      </c>
      <c r="M828" s="249">
        <f>IF(Foglio2!$J$3=Foglio2!$E$3,'Ausiliari_Coll.Scol.'!K810,IF(Foglio2!$J$3=Foglio2!$E$4,'Collab._Tecnici'!K810,IF(Foglio2!$J$3=Foglio2!$E$5,Assistenti_Tecnici!K810,IF(Foglio2!$J$3=Foglio2!$E$6,Assistenti_Amm.vo!K810,IF(Foglio2!$J$3=Foglio2!$E$7,'Resp_Coord_Amm.vo'!K810,IF(Foglio2!$J$3=Foglio2!$E$8,Direttore_Amm.vo!K810,IF(Foglio2!$J$3=Foglio2!$E$9,Doc_mat_elem.re!K810,IF(Foglio2!$J$3=Foglio2!$E$10,Doc_dipl_scuola_sec.!K810,IF(Foglio2!$J$3=Foglio2!$E$11,Doc_scuola_media!K810,IF(Foglio2!$J$3=Foglio2!$E$12,Doc_laureati_scuola_sec.!K828,IF(Foglio2!$J$3=Foglio2!$E$13,Direttivi_capi_ist.!K810,0)))))))))))</f>
        <v>0</v>
      </c>
      <c r="N828" s="250">
        <f>IF(Foglio2!$J$3=Foglio2!$E$3,'Ausiliari_Coll.Scol.'!L810,IF(Foglio2!$J$3=Foglio2!$E$4,'Collab._Tecnici'!L810,IF(Foglio2!$J$3=Foglio2!$E$5,Assistenti_Tecnici!L810,IF(Foglio2!$J$3=Foglio2!$E$6,Assistenti_Amm.vo!L810,IF(Foglio2!$J$3=Foglio2!$E$7,'Resp_Coord_Amm.vo'!L810,IF(Foglio2!$J$3=Foglio2!$E$8,Direttore_Amm.vo!L810,IF(Foglio2!$J$3=Foglio2!$E$9,Doc_mat_elem.re!L810,IF(Foglio2!$J$3=Foglio2!$E$10,Doc_dipl_scuola_sec.!L810,IF(Foglio2!$J$3=Foglio2!$E$11,Doc_scuola_media!L810,IF(Foglio2!$J$3=Foglio2!$E$12,Doc_laureati_scuola_sec.!L828,IF(Foglio2!$J$3=Foglio2!$E$13,Direttivi_capi_ist.!L810,0)))))))))))</f>
        <v>0</v>
      </c>
      <c r="O828" s="251">
        <f>IF(Foglio2!$J$3=Foglio2!$E$3,'Ausiliari_Coll.Scol.'!M810,IF(Foglio2!$J$3=Foglio2!$E$4,'Collab._Tecnici'!M810,IF(Foglio2!$J$3=Foglio2!$E$5,Assistenti_Tecnici!M810,IF(Foglio2!$J$3=Foglio2!$E$6,Assistenti_Amm.vo!M810,IF(Foglio2!$J$3=Foglio2!$E$7,'Resp_Coord_Amm.vo'!M810,IF(Foglio2!$J$3=Foglio2!$E$8,Direttore_Amm.vo!M810,IF(Foglio2!$J$3=Foglio2!$E$9,Doc_mat_elem.re!M810,IF(Foglio2!$J$3=Foglio2!$E$10,Doc_dipl_scuola_sec.!M810,IF(Foglio2!$J$3=Foglio2!$E$11,Doc_scuola_media!M810,IF(Foglio2!$J$3=Foglio2!$E$12,Doc_laureati_scuola_sec.!M828,IF(Foglio2!$J$3=Foglio2!$E$13,Direttivi_capi_ist.!M810,0)))))))))))</f>
        <v>0</v>
      </c>
      <c r="P828" s="252">
        <f>IF(Foglio2!$J$3=Foglio2!$E$3,'Ausiliari_Coll.Scol.'!N810,IF(Foglio2!$J$3=Foglio2!$E$4,'Collab._Tecnici'!N810,IF(Foglio2!$J$3=Foglio2!$E$5,Assistenti_Tecnici!N810,IF(Foglio2!$J$3=Foglio2!$E$6,Assistenti_Amm.vo!N810,IF(Foglio2!$J$3=Foglio2!$E$7,'Resp_Coord_Amm.vo'!N810,IF(Foglio2!$J$3=Foglio2!$E$8,Direttore_Amm.vo!N810,IF(Foglio2!$J$3=Foglio2!$E$9,Doc_mat_elem.re!N810,IF(Foglio2!$J$3=Foglio2!$E$10,Doc_dipl_scuola_sec.!N810,IF(Foglio2!$J$3=Foglio2!$E$11,Doc_scuola_media!N810,IF(Foglio2!$J$3=Foglio2!$E$12,Doc_laureati_scuola_sec.!N828,IF(Foglio2!$J$3=Foglio2!$E$13,Direttivi_capi_ist.!N810,0)))))))))))</f>
        <v>0</v>
      </c>
      <c r="Q828" s="252">
        <f>IF(Foglio2!$J$3=Foglio2!$E$3,'Ausiliari_Coll.Scol.'!O810,IF(Foglio2!$J$3=Foglio2!$E$4,'Collab._Tecnici'!O810,IF(Foglio2!$J$3=Foglio2!$E$5,Assistenti_Tecnici!O810,IF(Foglio2!$J$3=Foglio2!$E$6,Assistenti_Amm.vo!O810,IF(Foglio2!$J$3=Foglio2!$E$7,'Resp_Coord_Amm.vo'!O810,IF(Foglio2!$J$3=Foglio2!$E$8,Direttore_Amm.vo!O810,IF(Foglio2!$J$3=Foglio2!$E$9,Doc_mat_elem.re!O810,IF(Foglio2!$J$3=Foglio2!$E$10,Doc_dipl_scuola_sec.!O810,IF(Foglio2!$J$3=Foglio2!$E$11,Doc_scuola_media!O810,IF(Foglio2!$J$3=Foglio2!$E$12,Doc_laureati_scuola_sec.!O828,IF(Foglio2!$J$3=Foglio2!$E$13,Direttivi_capi_ist.!O810,0)))))))))))</f>
        <v>0</v>
      </c>
      <c r="R828" s="252">
        <f>IF(Foglio2!$J$3=Foglio2!$E$3,'Ausiliari_Coll.Scol.'!P810,IF(Foglio2!$J$3=Foglio2!$E$4,'Collab._Tecnici'!P810,IF(Foglio2!$J$3=Foglio2!$E$5,Assistenti_Tecnici!P810,IF(Foglio2!$J$3=Foglio2!$E$6,Assistenti_Amm.vo!P810,IF(Foglio2!$J$3=Foglio2!$E$7,'Resp_Coord_Amm.vo'!P810,IF(Foglio2!$J$3=Foglio2!$E$8,Direttore_Amm.vo!P810,IF(Foglio2!$J$3=Foglio2!$E$9,Doc_mat_elem.re!P810,IF(Foglio2!$J$3=Foglio2!$E$10,Doc_dipl_scuola_sec.!P810,IF(Foglio2!$J$3=Foglio2!$E$11,Doc_scuola_media!P810,IF(Foglio2!$J$3=Foglio2!$E$12,Doc_laureati_scuola_sec.!P828,IF(Foglio2!$J$3=Foglio2!$E$13,Direttivi_capi_ist.!P810,0)))))))))))</f>
        <v>0</v>
      </c>
      <c r="S828" s="252">
        <f>IF(Foglio2!$J$3=Foglio2!$E$3,'Ausiliari_Coll.Scol.'!Q810,IF(Foglio2!$J$3=Foglio2!$E$4,'Collab._Tecnici'!Q810,IF(Foglio2!$J$3=Foglio2!$E$5,Assistenti_Tecnici!Q810,IF(Foglio2!$J$3=Foglio2!$E$6,Assistenti_Amm.vo!Q810,IF(Foglio2!$J$3=Foglio2!$E$7,'Resp_Coord_Amm.vo'!Q810,IF(Foglio2!$J$3=Foglio2!$E$8,Direttore_Amm.vo!Q810,IF(Foglio2!$J$3=Foglio2!$E$9,Doc_mat_elem.re!Q810,IF(Foglio2!$J$3=Foglio2!$E$10,Doc_dipl_scuola_sec.!Q810,IF(Foglio2!$J$3=Foglio2!$E$11,Doc_scuola_media!Q810,IF(Foglio2!$J$3=Foglio2!$E$12,Doc_laureati_scuola_sec.!Q828,IF(Foglio2!$J$3=Foglio2!$E$13,Direttivi_capi_ist.!Q810,0)))))))))))</f>
        <v>0</v>
      </c>
      <c r="T828" s="252">
        <f>IF(Foglio2!$J$3=Foglio2!$E$3,'Ausiliari_Coll.Scol.'!R810,IF(Foglio2!$J$3=Foglio2!$E$4,'Collab._Tecnici'!R810,IF(Foglio2!$J$3=Foglio2!$E$5,Assistenti_Tecnici!R810,IF(Foglio2!$J$3=Foglio2!$E$6,Assistenti_Amm.vo!R810,IF(Foglio2!$J$3=Foglio2!$E$7,'Resp_Coord_Amm.vo'!R810,IF(Foglio2!$J$3=Foglio2!$E$8,Direttore_Amm.vo!R810,IF(Foglio2!$J$3=Foglio2!$E$9,Doc_mat_elem.re!R810,IF(Foglio2!$J$3=Foglio2!$E$10,Doc_dipl_scuola_sec.!R810,IF(Foglio2!$J$3=Foglio2!$E$11,Doc_scuola_media!R810,IF(Foglio2!$J$3=Foglio2!$E$12,Doc_laureati_scuola_sec.!R828,IF(Foglio2!$J$3=Foglio2!$E$13,Direttivi_capi_ist.!R810,0)))))))))))</f>
        <v>0</v>
      </c>
      <c r="U828" s="252">
        <f t="shared" ref="U828" si="5084">(P828)/12*0.8</f>
        <v>0</v>
      </c>
      <c r="V828" s="252">
        <f t="shared" ref="V828" si="5085">(P828+R828)/12*0.8</f>
        <v>0</v>
      </c>
      <c r="W828" s="253" t="str">
        <f t="shared" ref="W828" si="5086">"Fascia Da "&amp;F828&amp;" a "&amp;F829&amp;" Decorrenza "&amp;DAY(C820)&amp;"/"&amp;MONTH(C820)&amp;"/"&amp;YEAR(C820)</f>
        <v>Fascia Da 28 a 34 Decorrenza 1/4/2022</v>
      </c>
    </row>
    <row r="829" spans="1:23" ht="9" customHeight="1" x14ac:dyDescent="0.2">
      <c r="B829" s="245">
        <f t="shared" si="5030"/>
        <v>44661</v>
      </c>
      <c r="C829" s="494"/>
      <c r="D829" s="494"/>
      <c r="E829" s="254" t="s">
        <v>4</v>
      </c>
      <c r="F829" s="255">
        <v>34</v>
      </c>
      <c r="G829" s="267">
        <f t="shared" ref="G829:V841" si="5087">G828*1936.27</f>
        <v>0</v>
      </c>
      <c r="H829" s="267">
        <f t="shared" si="5087"/>
        <v>0</v>
      </c>
      <c r="I829" s="267">
        <f t="shared" si="5087"/>
        <v>0</v>
      </c>
      <c r="J829" s="267">
        <f t="shared" si="5087"/>
        <v>0</v>
      </c>
      <c r="K829" s="267">
        <f t="shared" si="5087"/>
        <v>0</v>
      </c>
      <c r="L829" s="266">
        <f t="shared" si="5087"/>
        <v>0</v>
      </c>
      <c r="M829" s="267">
        <f t="shared" si="5087"/>
        <v>0</v>
      </c>
      <c r="N829" s="182">
        <f t="shared" si="5087"/>
        <v>0</v>
      </c>
      <c r="O829" s="183">
        <f t="shared" si="5087"/>
        <v>0</v>
      </c>
      <c r="P829" s="184">
        <f t="shared" si="5087"/>
        <v>0</v>
      </c>
      <c r="Q829" s="184">
        <f t="shared" si="5087"/>
        <v>0</v>
      </c>
      <c r="R829" s="184">
        <f t="shared" si="5087"/>
        <v>0</v>
      </c>
      <c r="S829" s="184">
        <f t="shared" si="5087"/>
        <v>0</v>
      </c>
      <c r="T829" s="184">
        <f t="shared" si="5087"/>
        <v>0</v>
      </c>
      <c r="U829" s="184">
        <f t="shared" si="5087"/>
        <v>0</v>
      </c>
      <c r="V829" s="184">
        <f t="shared" si="5087"/>
        <v>0</v>
      </c>
    </row>
    <row r="830" spans="1:23" ht="12.75" customHeight="1" x14ac:dyDescent="0.2">
      <c r="A830" s="104">
        <f>IF(Foglio2!$J$7=1,TRUNC(Base!V830,0),TRUNC(Base!U830,0))</f>
        <v>0</v>
      </c>
      <c r="B830" s="245">
        <f t="shared" si="5030"/>
        <v>44662</v>
      </c>
      <c r="C830" s="494"/>
      <c r="D830" s="494"/>
      <c r="E830" s="259" t="s">
        <v>3</v>
      </c>
      <c r="F830" s="260">
        <v>35</v>
      </c>
      <c r="G830" s="248">
        <f>IF(Foglio2!$J$3=Foglio2!$E$3,'Ausiliari_Coll.Scol.'!E812,IF(Foglio2!$J$3=Foglio2!$E$4,'Collab._Tecnici'!E812,IF(Foglio2!$J$3=Foglio2!$E$5,Assistenti_Tecnici!E812,IF(Foglio2!$J$3=Foglio2!$E$6,Assistenti_Amm.vo!E812,IF(Foglio2!$J$3=Foglio2!$E$7,'Resp_Coord_Amm.vo'!E812,IF(Foglio2!$J$3=Foglio2!$E$8,Direttore_Amm.vo!E812,IF(Foglio2!$J$3=Foglio2!$E$9,Doc_mat_elem.re!E812,IF(Foglio2!$J$3=Foglio2!$E$10,Doc_dipl_scuola_sec.!E812,IF(Foglio2!$J$3=Foglio2!$E$11,Doc_scuola_media!E812,IF(Foglio2!$J$3=Foglio2!$E$12,Doc_laureati_scuola_sec.!E830,IF(Foglio2!$J$3=Foglio2!$E$13,Direttivi_capi_ist.!E812,0)))))))))))</f>
        <v>0</v>
      </c>
      <c r="H830" s="248">
        <f>IF(Foglio2!$J$3=Foglio2!$E$3,'Ausiliari_Coll.Scol.'!F812,IF(Foglio2!$J$3=Foglio2!$E$4,'Collab._Tecnici'!F812,IF(Foglio2!$J$3=Foglio2!$E$5,Assistenti_Tecnici!F812,IF(Foglio2!$J$3=Foglio2!$E$6,Assistenti_Amm.vo!F812,IF(Foglio2!$J$3=Foglio2!$E$7,'Resp_Coord_Amm.vo'!F812,IF(Foglio2!$J$3=Foglio2!$E$8,Direttore_Amm.vo!F812,IF(Foglio2!$J$3=Foglio2!$E$9,Doc_mat_elem.re!F812,IF(Foglio2!$J$3=Foglio2!$E$10,Doc_dipl_scuola_sec.!F812,IF(Foglio2!$J$3=Foglio2!$E$11,Doc_scuola_media!F812,IF(Foglio2!$J$3=Foglio2!$E$12,Doc_laureati_scuola_sec.!F830,IF(Foglio2!$J$3=Foglio2!$E$13,Direttivi_capi_ist.!F812,0)))))))))))</f>
        <v>0</v>
      </c>
      <c r="I830" s="248">
        <f>IF(Foglio2!$J$3=Foglio2!$E$3,'Ausiliari_Coll.Scol.'!G812,IF(Foglio2!$J$3=Foglio2!$E$4,'Collab._Tecnici'!G812,IF(Foglio2!$J$3=Foglio2!$E$5,Assistenti_Tecnici!G812,IF(Foglio2!$J$3=Foglio2!$E$6,Assistenti_Amm.vo!G812,IF(Foglio2!$J$3=Foglio2!$E$7,'Resp_Coord_Amm.vo'!G812,IF(Foglio2!$J$3=Foglio2!$E$8,Direttore_Amm.vo!G812,IF(Foglio2!$J$3=Foglio2!$E$9,Doc_mat_elem.re!G812,IF(Foglio2!$J$3=Foglio2!$E$10,Doc_dipl_scuola_sec.!G812,IF(Foglio2!$J$3=Foglio2!$E$11,Doc_scuola_media!G812,IF(Foglio2!$J$3=Foglio2!$E$12,Doc_laureati_scuola_sec.!G830,IF(Foglio2!$J$3=Foglio2!$E$13,Direttivi_capi_ist.!G812,0)))))))))))</f>
        <v>0</v>
      </c>
      <c r="J830" s="248">
        <f>IF(Foglio2!$J$3=Foglio2!$E$3,'Ausiliari_Coll.Scol.'!H812,IF(Foglio2!$J$3=Foglio2!$E$4,'Collab._Tecnici'!H812,IF(Foglio2!$J$3=Foglio2!$E$5,Assistenti_Tecnici!H812,IF(Foglio2!$J$3=Foglio2!$E$6,Assistenti_Amm.vo!H812,IF(Foglio2!$J$3=Foglio2!$E$7,'Resp_Coord_Amm.vo'!H812,IF(Foglio2!$J$3=Foglio2!$E$8,Direttore_Amm.vo!H812,IF(Foglio2!$J$3=Foglio2!$E$9,Doc_mat_elem.re!H812,IF(Foglio2!$J$3=Foglio2!$E$10,Doc_dipl_scuola_sec.!H812,IF(Foglio2!$J$3=Foglio2!$E$11,Doc_scuola_media!H812,IF(Foglio2!$J$3=Foglio2!$E$12,Doc_laureati_scuola_sec.!H830,IF(Foglio2!$J$3=Foglio2!$E$13,Direttivi_capi_ist.!H812,0)))))))))))</f>
        <v>0</v>
      </c>
      <c r="K830" s="248">
        <f>IF(Foglio2!$J$3=Foglio2!$E$3,'Ausiliari_Coll.Scol.'!I812,IF(Foglio2!$J$3=Foglio2!$E$4,'Collab._Tecnici'!I812,IF(Foglio2!$J$3=Foglio2!$E$5,Assistenti_Tecnici!I812,IF(Foglio2!$J$3=Foglio2!$E$6,Assistenti_Amm.vo!I812,IF(Foglio2!$J$3=Foglio2!$E$7,'Resp_Coord_Amm.vo'!I812,IF(Foglio2!$J$3=Foglio2!$E$8,Direttore_Amm.vo!I812,IF(Foglio2!$J$3=Foglio2!$E$9,Doc_mat_elem.re!I812,IF(Foglio2!$J$3=Foglio2!$E$10,Doc_dipl_scuola_sec.!I812,IF(Foglio2!$J$3=Foglio2!$E$11,Doc_scuola_media!I812,IF(Foglio2!$J$3=Foglio2!$E$12,Doc_laureati_scuola_sec.!I830,IF(Foglio2!$J$3=Foglio2!$E$13,Direttivi_capi_ist.!I812,0)))))))))))</f>
        <v>0</v>
      </c>
      <c r="L830" s="248">
        <f>IF(Foglio2!$J$3=Foglio2!$E$3,'Ausiliari_Coll.Scol.'!J812,IF(Foglio2!$J$3=Foglio2!$E$4,'Collab._Tecnici'!J812,IF(Foglio2!$J$3=Foglio2!$E$5,Assistenti_Tecnici!J812,IF(Foglio2!$J$3=Foglio2!$E$6,Assistenti_Amm.vo!J812,IF(Foglio2!$J$3=Foglio2!$E$7,'Resp_Coord_Amm.vo'!J812,IF(Foglio2!$J$3=Foglio2!$E$8,Direttore_Amm.vo!J812,IF(Foglio2!$J$3=Foglio2!$E$9,Doc_mat_elem.re!J812,IF(Foglio2!$J$3=Foglio2!$E$10,Doc_dipl_scuola_sec.!J812,IF(Foglio2!$J$3=Foglio2!$E$11,Doc_scuola_media!J812,IF(Foglio2!$J$3=Foglio2!$E$12,Doc_laureati_scuola_sec.!J830,IF(Foglio2!$J$3=Foglio2!$E$13,Direttivi_capi_ist.!J812,0)))))))))))</f>
        <v>0</v>
      </c>
      <c r="M830" s="249">
        <f>IF(Foglio2!$J$3=Foglio2!$E$3,'Ausiliari_Coll.Scol.'!K812,IF(Foglio2!$J$3=Foglio2!$E$4,'Collab._Tecnici'!K812,IF(Foglio2!$J$3=Foglio2!$E$5,Assistenti_Tecnici!K812,IF(Foglio2!$J$3=Foglio2!$E$6,Assistenti_Amm.vo!K812,IF(Foglio2!$J$3=Foglio2!$E$7,'Resp_Coord_Amm.vo'!K812,IF(Foglio2!$J$3=Foglio2!$E$8,Direttore_Amm.vo!K812,IF(Foglio2!$J$3=Foglio2!$E$9,Doc_mat_elem.re!K812,IF(Foglio2!$J$3=Foglio2!$E$10,Doc_dipl_scuola_sec.!K812,IF(Foglio2!$J$3=Foglio2!$E$11,Doc_scuola_media!K812,IF(Foglio2!$J$3=Foglio2!$E$12,Doc_laureati_scuola_sec.!K830,IF(Foglio2!$J$3=Foglio2!$E$13,Direttivi_capi_ist.!K812,0)))))))))))</f>
        <v>0</v>
      </c>
      <c r="N830" s="250">
        <f>IF(Foglio2!$J$3=Foglio2!$E$3,'Ausiliari_Coll.Scol.'!L812,IF(Foglio2!$J$3=Foglio2!$E$4,'Collab._Tecnici'!L812,IF(Foglio2!$J$3=Foglio2!$E$5,Assistenti_Tecnici!L812,IF(Foglio2!$J$3=Foglio2!$E$6,Assistenti_Amm.vo!L812,IF(Foglio2!$J$3=Foglio2!$E$7,'Resp_Coord_Amm.vo'!L812,IF(Foglio2!$J$3=Foglio2!$E$8,Direttore_Amm.vo!L812,IF(Foglio2!$J$3=Foglio2!$E$9,Doc_mat_elem.re!L812,IF(Foglio2!$J$3=Foglio2!$E$10,Doc_dipl_scuola_sec.!L812,IF(Foglio2!$J$3=Foglio2!$E$11,Doc_scuola_media!L812,IF(Foglio2!$J$3=Foglio2!$E$12,Doc_laureati_scuola_sec.!L830,IF(Foglio2!$J$3=Foglio2!$E$13,Direttivi_capi_ist.!L812,0)))))))))))</f>
        <v>0</v>
      </c>
      <c r="O830" s="251">
        <f>IF(Foglio2!$J$3=Foglio2!$E$3,'Ausiliari_Coll.Scol.'!M812,IF(Foglio2!$J$3=Foglio2!$E$4,'Collab._Tecnici'!M812,IF(Foglio2!$J$3=Foglio2!$E$5,Assistenti_Tecnici!M812,IF(Foglio2!$J$3=Foglio2!$E$6,Assistenti_Amm.vo!M812,IF(Foglio2!$J$3=Foglio2!$E$7,'Resp_Coord_Amm.vo'!M812,IF(Foglio2!$J$3=Foglio2!$E$8,Direttore_Amm.vo!M812,IF(Foglio2!$J$3=Foglio2!$E$9,Doc_mat_elem.re!M812,IF(Foglio2!$J$3=Foglio2!$E$10,Doc_dipl_scuola_sec.!M812,IF(Foglio2!$J$3=Foglio2!$E$11,Doc_scuola_media!M812,IF(Foglio2!$J$3=Foglio2!$E$12,Doc_laureati_scuola_sec.!M830,IF(Foglio2!$J$3=Foglio2!$E$13,Direttivi_capi_ist.!M812,0)))))))))))</f>
        <v>0</v>
      </c>
      <c r="P830" s="252">
        <f>IF(Foglio2!$J$3=Foglio2!$E$3,'Ausiliari_Coll.Scol.'!N812,IF(Foglio2!$J$3=Foglio2!$E$4,'Collab._Tecnici'!N812,IF(Foglio2!$J$3=Foglio2!$E$5,Assistenti_Tecnici!N812,IF(Foglio2!$J$3=Foglio2!$E$6,Assistenti_Amm.vo!N812,IF(Foglio2!$J$3=Foglio2!$E$7,'Resp_Coord_Amm.vo'!N812,IF(Foglio2!$J$3=Foglio2!$E$8,Direttore_Amm.vo!N812,IF(Foglio2!$J$3=Foglio2!$E$9,Doc_mat_elem.re!N812,IF(Foglio2!$J$3=Foglio2!$E$10,Doc_dipl_scuola_sec.!N812,IF(Foglio2!$J$3=Foglio2!$E$11,Doc_scuola_media!N812,IF(Foglio2!$J$3=Foglio2!$E$12,Doc_laureati_scuola_sec.!N830,IF(Foglio2!$J$3=Foglio2!$E$13,Direttivi_capi_ist.!N812,0)))))))))))</f>
        <v>0</v>
      </c>
      <c r="Q830" s="252">
        <f>IF(Foglio2!$J$3=Foglio2!$E$3,'Ausiliari_Coll.Scol.'!O812,IF(Foglio2!$J$3=Foglio2!$E$4,'Collab._Tecnici'!O812,IF(Foglio2!$J$3=Foglio2!$E$5,Assistenti_Tecnici!O812,IF(Foglio2!$J$3=Foglio2!$E$6,Assistenti_Amm.vo!O812,IF(Foglio2!$J$3=Foglio2!$E$7,'Resp_Coord_Amm.vo'!O812,IF(Foglio2!$J$3=Foglio2!$E$8,Direttore_Amm.vo!O812,IF(Foglio2!$J$3=Foglio2!$E$9,Doc_mat_elem.re!O812,IF(Foglio2!$J$3=Foglio2!$E$10,Doc_dipl_scuola_sec.!O812,IF(Foglio2!$J$3=Foglio2!$E$11,Doc_scuola_media!O812,IF(Foglio2!$J$3=Foglio2!$E$12,Doc_laureati_scuola_sec.!O830,IF(Foglio2!$J$3=Foglio2!$E$13,Direttivi_capi_ist.!O812,0)))))))))))</f>
        <v>0</v>
      </c>
      <c r="R830" s="252">
        <f>IF(Foglio2!$J$3=Foglio2!$E$3,'Ausiliari_Coll.Scol.'!P812,IF(Foglio2!$J$3=Foglio2!$E$4,'Collab._Tecnici'!P812,IF(Foglio2!$J$3=Foglio2!$E$5,Assistenti_Tecnici!P812,IF(Foglio2!$J$3=Foglio2!$E$6,Assistenti_Amm.vo!P812,IF(Foglio2!$J$3=Foglio2!$E$7,'Resp_Coord_Amm.vo'!P812,IF(Foglio2!$J$3=Foglio2!$E$8,Direttore_Amm.vo!P812,IF(Foglio2!$J$3=Foglio2!$E$9,Doc_mat_elem.re!P812,IF(Foglio2!$J$3=Foglio2!$E$10,Doc_dipl_scuola_sec.!P812,IF(Foglio2!$J$3=Foglio2!$E$11,Doc_scuola_media!P812,IF(Foglio2!$J$3=Foglio2!$E$12,Doc_laureati_scuola_sec.!P830,IF(Foglio2!$J$3=Foglio2!$E$13,Direttivi_capi_ist.!P812,0)))))))))))</f>
        <v>0</v>
      </c>
      <c r="S830" s="252">
        <f>IF(Foglio2!$J$3=Foglio2!$E$3,'Ausiliari_Coll.Scol.'!Q812,IF(Foglio2!$J$3=Foglio2!$E$4,'Collab._Tecnici'!Q812,IF(Foglio2!$J$3=Foglio2!$E$5,Assistenti_Tecnici!Q812,IF(Foglio2!$J$3=Foglio2!$E$6,Assistenti_Amm.vo!Q812,IF(Foglio2!$J$3=Foglio2!$E$7,'Resp_Coord_Amm.vo'!Q812,IF(Foglio2!$J$3=Foglio2!$E$8,Direttore_Amm.vo!Q812,IF(Foglio2!$J$3=Foglio2!$E$9,Doc_mat_elem.re!Q812,IF(Foglio2!$J$3=Foglio2!$E$10,Doc_dipl_scuola_sec.!Q812,IF(Foglio2!$J$3=Foglio2!$E$11,Doc_scuola_media!Q812,IF(Foglio2!$J$3=Foglio2!$E$12,Doc_laureati_scuola_sec.!Q830,IF(Foglio2!$J$3=Foglio2!$E$13,Direttivi_capi_ist.!Q812,0)))))))))))</f>
        <v>0</v>
      </c>
      <c r="T830" s="252">
        <f>IF(Foglio2!$J$3=Foglio2!$E$3,'Ausiliari_Coll.Scol.'!R812,IF(Foglio2!$J$3=Foglio2!$E$4,'Collab._Tecnici'!R812,IF(Foglio2!$J$3=Foglio2!$E$5,Assistenti_Tecnici!R812,IF(Foglio2!$J$3=Foglio2!$E$6,Assistenti_Amm.vo!R812,IF(Foglio2!$J$3=Foglio2!$E$7,'Resp_Coord_Amm.vo'!R812,IF(Foglio2!$J$3=Foglio2!$E$8,Direttore_Amm.vo!R812,IF(Foglio2!$J$3=Foglio2!$E$9,Doc_mat_elem.re!R812,IF(Foglio2!$J$3=Foglio2!$E$10,Doc_dipl_scuola_sec.!R812,IF(Foglio2!$J$3=Foglio2!$E$11,Doc_scuola_media!R812,IF(Foglio2!$J$3=Foglio2!$E$12,Doc_laureati_scuola_sec.!R830,IF(Foglio2!$J$3=Foglio2!$E$13,Direttivi_capi_ist.!R812,0)))))))))))</f>
        <v>0</v>
      </c>
      <c r="U830" s="252">
        <f t="shared" ref="U830" si="5088">(P830)/12*0.8</f>
        <v>0</v>
      </c>
      <c r="V830" s="252">
        <f t="shared" ref="V830" si="5089">(P830+R830)/12*0.8</f>
        <v>0</v>
      </c>
      <c r="W830" s="253" t="str">
        <f t="shared" ref="W830" si="5090">"Fascia Da "&amp;F830&amp;" a "&amp;F831&amp;" Decorrenza "&amp;DAY(C820)&amp;"/"&amp;MONTH(C820)&amp;"/"&amp;YEAR(C820)</f>
        <v>Fascia Da 35 a  Decorrenza 1/4/2022</v>
      </c>
    </row>
    <row r="831" spans="1:23" ht="9" customHeight="1" x14ac:dyDescent="0.2">
      <c r="B831" s="245">
        <f t="shared" si="5030"/>
        <v>44663</v>
      </c>
      <c r="C831" s="495"/>
      <c r="D831" s="495"/>
      <c r="E831" s="264" t="s">
        <v>4</v>
      </c>
      <c r="F831" s="265"/>
      <c r="G831" s="267">
        <f t="shared" ref="G831:V843" si="5091">G830*1936.27</f>
        <v>0</v>
      </c>
      <c r="H831" s="267">
        <f t="shared" si="5091"/>
        <v>0</v>
      </c>
      <c r="I831" s="267">
        <f t="shared" si="5091"/>
        <v>0</v>
      </c>
      <c r="J831" s="267">
        <f t="shared" si="5091"/>
        <v>0</v>
      </c>
      <c r="K831" s="267">
        <f t="shared" si="5091"/>
        <v>0</v>
      </c>
      <c r="L831" s="266">
        <f t="shared" si="5091"/>
        <v>0</v>
      </c>
      <c r="M831" s="267">
        <f t="shared" si="5091"/>
        <v>0</v>
      </c>
      <c r="N831" s="182">
        <f t="shared" si="5091"/>
        <v>0</v>
      </c>
      <c r="O831" s="183">
        <f t="shared" si="5091"/>
        <v>0</v>
      </c>
      <c r="P831" s="184">
        <f t="shared" si="5091"/>
        <v>0</v>
      </c>
      <c r="Q831" s="184">
        <f t="shared" si="5091"/>
        <v>0</v>
      </c>
      <c r="R831" s="184">
        <f t="shared" si="5091"/>
        <v>0</v>
      </c>
      <c r="S831" s="184">
        <f t="shared" si="5091"/>
        <v>0</v>
      </c>
      <c r="T831" s="184">
        <f t="shared" si="5091"/>
        <v>0</v>
      </c>
      <c r="U831" s="184">
        <f t="shared" si="5091"/>
        <v>0</v>
      </c>
      <c r="V831" s="184">
        <f t="shared" si="5091"/>
        <v>0</v>
      </c>
    </row>
    <row r="832" spans="1:23" ht="12.75" customHeight="1" x14ac:dyDescent="0.2">
      <c r="A832" s="104">
        <f>IF(Foglio2!$J$7=1,TRUNC(Base!V832,0),TRUNC(Base!U832,0))</f>
        <v>0</v>
      </c>
      <c r="B832" s="245">
        <f t="shared" ref="B832" si="5092">C834</f>
        <v>44743</v>
      </c>
      <c r="C832" s="496">
        <f>D822+1</f>
        <v>44743</v>
      </c>
      <c r="D832" s="496">
        <v>44926</v>
      </c>
      <c r="E832" s="246" t="s">
        <v>3</v>
      </c>
      <c r="F832" s="247">
        <v>0</v>
      </c>
      <c r="G832" s="248">
        <f>IF(Foglio2!$J$3=Foglio2!$E$3,'Ausiliari_Coll.Scol.'!E814,IF(Foglio2!$J$3=Foglio2!$E$4,'Collab._Tecnici'!E814,IF(Foglio2!$J$3=Foglio2!$E$5,Assistenti_Tecnici!E814,IF(Foglio2!$J$3=Foglio2!$E$6,Assistenti_Amm.vo!E814,IF(Foglio2!$J$3=Foglio2!$E$7,'Resp_Coord_Amm.vo'!E814,IF(Foglio2!$J$3=Foglio2!$E$8,Direttore_Amm.vo!E814,IF(Foglio2!$J$3=Foglio2!$E$9,Doc_mat_elem.re!E814,IF(Foglio2!$J$3=Foglio2!$E$10,Doc_dipl_scuola_sec.!E814,IF(Foglio2!$J$3=Foglio2!$E$11,Doc_scuola_media!E814,IF(Foglio2!$J$3=Foglio2!$E$12,Doc_laureati_scuola_sec.!E832,IF(Foglio2!$J$3=Foglio2!$E$13,Direttivi_capi_ist.!E814,0)))))))))))</f>
        <v>0</v>
      </c>
      <c r="H832" s="248">
        <f>IF(Foglio2!$J$3=Foglio2!$E$3,'Ausiliari_Coll.Scol.'!F814,IF(Foglio2!$J$3=Foglio2!$E$4,'Collab._Tecnici'!F814,IF(Foglio2!$J$3=Foglio2!$E$5,Assistenti_Tecnici!F814,IF(Foglio2!$J$3=Foglio2!$E$6,Assistenti_Amm.vo!F814,IF(Foglio2!$J$3=Foglio2!$E$7,'Resp_Coord_Amm.vo'!F814,IF(Foglio2!$J$3=Foglio2!$E$8,Direttore_Amm.vo!F814,IF(Foglio2!$J$3=Foglio2!$E$9,Doc_mat_elem.re!F814,IF(Foglio2!$J$3=Foglio2!$E$10,Doc_dipl_scuola_sec.!F814,IF(Foglio2!$J$3=Foglio2!$E$11,Doc_scuola_media!F814,IF(Foglio2!$J$3=Foglio2!$E$12,Doc_laureati_scuola_sec.!F832,IF(Foglio2!$J$3=Foglio2!$E$13,Direttivi_capi_ist.!F814,0)))))))))))</f>
        <v>0</v>
      </c>
      <c r="I832" s="248">
        <f>IF(Foglio2!$J$3=Foglio2!$E$3,'Ausiliari_Coll.Scol.'!G814,IF(Foglio2!$J$3=Foglio2!$E$4,'Collab._Tecnici'!G814,IF(Foglio2!$J$3=Foglio2!$E$5,Assistenti_Tecnici!G814,IF(Foglio2!$J$3=Foglio2!$E$6,Assistenti_Amm.vo!G814,IF(Foglio2!$J$3=Foglio2!$E$7,'Resp_Coord_Amm.vo'!G814,IF(Foglio2!$J$3=Foglio2!$E$8,Direttore_Amm.vo!G814,IF(Foglio2!$J$3=Foglio2!$E$9,Doc_mat_elem.re!G814,IF(Foglio2!$J$3=Foglio2!$E$10,Doc_dipl_scuola_sec.!G814,IF(Foglio2!$J$3=Foglio2!$E$11,Doc_scuola_media!G814,IF(Foglio2!$J$3=Foglio2!$E$12,Doc_laureati_scuola_sec.!G832,IF(Foglio2!$J$3=Foglio2!$E$13,Direttivi_capi_ist.!G814,0)))))))))))</f>
        <v>0</v>
      </c>
      <c r="J832" s="248">
        <f>IF(Foglio2!$J$3=Foglio2!$E$3,'Ausiliari_Coll.Scol.'!H814,IF(Foglio2!$J$3=Foglio2!$E$4,'Collab._Tecnici'!H814,IF(Foglio2!$J$3=Foglio2!$E$5,Assistenti_Tecnici!H814,IF(Foglio2!$J$3=Foglio2!$E$6,Assistenti_Amm.vo!H814,IF(Foglio2!$J$3=Foglio2!$E$7,'Resp_Coord_Amm.vo'!H814,IF(Foglio2!$J$3=Foglio2!$E$8,Direttore_Amm.vo!H814,IF(Foglio2!$J$3=Foglio2!$E$9,Doc_mat_elem.re!H814,IF(Foglio2!$J$3=Foglio2!$E$10,Doc_dipl_scuola_sec.!H814,IF(Foglio2!$J$3=Foglio2!$E$11,Doc_scuola_media!H814,IF(Foglio2!$J$3=Foglio2!$E$12,Doc_laureati_scuola_sec.!H832,IF(Foglio2!$J$3=Foglio2!$E$13,Direttivi_capi_ist.!H814,0)))))))))))</f>
        <v>0</v>
      </c>
      <c r="K832" s="248">
        <f>IF(Foglio2!$J$3=Foglio2!$E$3,'Ausiliari_Coll.Scol.'!I814,IF(Foglio2!$J$3=Foglio2!$E$4,'Collab._Tecnici'!I814,IF(Foglio2!$J$3=Foglio2!$E$5,Assistenti_Tecnici!I814,IF(Foglio2!$J$3=Foglio2!$E$6,Assistenti_Amm.vo!I814,IF(Foglio2!$J$3=Foglio2!$E$7,'Resp_Coord_Amm.vo'!I814,IF(Foglio2!$J$3=Foglio2!$E$8,Direttore_Amm.vo!I814,IF(Foglio2!$J$3=Foglio2!$E$9,Doc_mat_elem.re!I814,IF(Foglio2!$J$3=Foglio2!$E$10,Doc_dipl_scuola_sec.!I814,IF(Foglio2!$J$3=Foglio2!$E$11,Doc_scuola_media!I814,IF(Foglio2!$J$3=Foglio2!$E$12,Doc_laureati_scuola_sec.!I832,IF(Foglio2!$J$3=Foglio2!$E$13,Direttivi_capi_ist.!I814,0)))))))))))</f>
        <v>0</v>
      </c>
      <c r="L832" s="248">
        <f>IF(Foglio2!$J$3=Foglio2!$E$3,'Ausiliari_Coll.Scol.'!J814,IF(Foglio2!$J$3=Foglio2!$E$4,'Collab._Tecnici'!J814,IF(Foglio2!$J$3=Foglio2!$E$5,Assistenti_Tecnici!J814,IF(Foglio2!$J$3=Foglio2!$E$6,Assistenti_Amm.vo!J814,IF(Foglio2!$J$3=Foglio2!$E$7,'Resp_Coord_Amm.vo'!J814,IF(Foglio2!$J$3=Foglio2!$E$8,Direttore_Amm.vo!J814,IF(Foglio2!$J$3=Foglio2!$E$9,Doc_mat_elem.re!J814,IF(Foglio2!$J$3=Foglio2!$E$10,Doc_dipl_scuola_sec.!J814,IF(Foglio2!$J$3=Foglio2!$E$11,Doc_scuola_media!J814,IF(Foglio2!$J$3=Foglio2!$E$12,Doc_laureati_scuola_sec.!J832,IF(Foglio2!$J$3=Foglio2!$E$13,Direttivi_capi_ist.!J814,0)))))))))))</f>
        <v>0</v>
      </c>
      <c r="M832" s="249">
        <f>IF(Foglio2!$J$3=Foglio2!$E$3,'Ausiliari_Coll.Scol.'!K814,IF(Foglio2!$J$3=Foglio2!$E$4,'Collab._Tecnici'!K814,IF(Foglio2!$J$3=Foglio2!$E$5,Assistenti_Tecnici!K814,IF(Foglio2!$J$3=Foglio2!$E$6,Assistenti_Amm.vo!K814,IF(Foglio2!$J$3=Foglio2!$E$7,'Resp_Coord_Amm.vo'!K814,IF(Foglio2!$J$3=Foglio2!$E$8,Direttore_Amm.vo!K814,IF(Foglio2!$J$3=Foglio2!$E$9,Doc_mat_elem.re!K814,IF(Foglio2!$J$3=Foglio2!$E$10,Doc_dipl_scuola_sec.!K814,IF(Foglio2!$J$3=Foglio2!$E$11,Doc_scuola_media!K814,IF(Foglio2!$J$3=Foglio2!$E$12,Doc_laureati_scuola_sec.!K832,IF(Foglio2!$J$3=Foglio2!$E$13,Direttivi_capi_ist.!K814,0)))))))))))</f>
        <v>0</v>
      </c>
      <c r="N832" s="250">
        <f>IF(Foglio2!$J$3=Foglio2!$E$3,'Ausiliari_Coll.Scol.'!L814,IF(Foglio2!$J$3=Foglio2!$E$4,'Collab._Tecnici'!L814,IF(Foglio2!$J$3=Foglio2!$E$5,Assistenti_Tecnici!L814,IF(Foglio2!$J$3=Foglio2!$E$6,Assistenti_Amm.vo!L814,IF(Foglio2!$J$3=Foglio2!$E$7,'Resp_Coord_Amm.vo'!L814,IF(Foglio2!$J$3=Foglio2!$E$8,Direttore_Amm.vo!L814,IF(Foglio2!$J$3=Foglio2!$E$9,Doc_mat_elem.re!L814,IF(Foglio2!$J$3=Foglio2!$E$10,Doc_dipl_scuola_sec.!L814,IF(Foglio2!$J$3=Foglio2!$E$11,Doc_scuola_media!L814,IF(Foglio2!$J$3=Foglio2!$E$12,Doc_laureati_scuola_sec.!L832,IF(Foglio2!$J$3=Foglio2!$E$13,Direttivi_capi_ist.!L814,0)))))))))))</f>
        <v>0</v>
      </c>
      <c r="O832" s="251">
        <f>IF(Foglio2!$J$3=Foglio2!$E$3,'Ausiliari_Coll.Scol.'!M814,IF(Foglio2!$J$3=Foglio2!$E$4,'Collab._Tecnici'!M814,IF(Foglio2!$J$3=Foglio2!$E$5,Assistenti_Tecnici!M814,IF(Foglio2!$J$3=Foglio2!$E$6,Assistenti_Amm.vo!M814,IF(Foglio2!$J$3=Foglio2!$E$7,'Resp_Coord_Amm.vo'!M814,IF(Foglio2!$J$3=Foglio2!$E$8,Direttore_Amm.vo!M814,IF(Foglio2!$J$3=Foglio2!$E$9,Doc_mat_elem.re!M814,IF(Foglio2!$J$3=Foglio2!$E$10,Doc_dipl_scuola_sec.!M814,IF(Foglio2!$J$3=Foglio2!$E$11,Doc_scuola_media!M814,IF(Foglio2!$J$3=Foglio2!$E$12,Doc_laureati_scuola_sec.!M832,IF(Foglio2!$J$3=Foglio2!$E$13,Direttivi_capi_ist.!M814,0)))))))))))</f>
        <v>0</v>
      </c>
      <c r="P832" s="252">
        <f>IF(Foglio2!$J$3=Foglio2!$E$3,'Ausiliari_Coll.Scol.'!N814,IF(Foglio2!$J$3=Foglio2!$E$4,'Collab._Tecnici'!N814,IF(Foglio2!$J$3=Foglio2!$E$5,Assistenti_Tecnici!N814,IF(Foglio2!$J$3=Foglio2!$E$6,Assistenti_Amm.vo!N814,IF(Foglio2!$J$3=Foglio2!$E$7,'Resp_Coord_Amm.vo'!N814,IF(Foglio2!$J$3=Foglio2!$E$8,Direttore_Amm.vo!N814,IF(Foglio2!$J$3=Foglio2!$E$9,Doc_mat_elem.re!N814,IF(Foglio2!$J$3=Foglio2!$E$10,Doc_dipl_scuola_sec.!N814,IF(Foglio2!$J$3=Foglio2!$E$11,Doc_scuola_media!N814,IF(Foglio2!$J$3=Foglio2!$E$12,Doc_laureati_scuola_sec.!N832,IF(Foglio2!$J$3=Foglio2!$E$13,Direttivi_capi_ist.!N814,0)))))))))))</f>
        <v>0</v>
      </c>
      <c r="Q832" s="252">
        <f>IF(Foglio2!$J$3=Foglio2!$E$3,'Ausiliari_Coll.Scol.'!O814,IF(Foglio2!$J$3=Foglio2!$E$4,'Collab._Tecnici'!O814,IF(Foglio2!$J$3=Foglio2!$E$5,Assistenti_Tecnici!O814,IF(Foglio2!$J$3=Foglio2!$E$6,Assistenti_Amm.vo!O814,IF(Foglio2!$J$3=Foglio2!$E$7,'Resp_Coord_Amm.vo'!O814,IF(Foglio2!$J$3=Foglio2!$E$8,Direttore_Amm.vo!O814,IF(Foglio2!$J$3=Foglio2!$E$9,Doc_mat_elem.re!O814,IF(Foglio2!$J$3=Foglio2!$E$10,Doc_dipl_scuola_sec.!O814,IF(Foglio2!$J$3=Foglio2!$E$11,Doc_scuola_media!O814,IF(Foglio2!$J$3=Foglio2!$E$12,Doc_laureati_scuola_sec.!O832,IF(Foglio2!$J$3=Foglio2!$E$13,Direttivi_capi_ist.!O814,0)))))))))))</f>
        <v>0</v>
      </c>
      <c r="R832" s="252">
        <f>IF(Foglio2!$J$3=Foglio2!$E$3,'Ausiliari_Coll.Scol.'!P814,IF(Foglio2!$J$3=Foglio2!$E$4,'Collab._Tecnici'!P814,IF(Foglio2!$J$3=Foglio2!$E$5,Assistenti_Tecnici!P814,IF(Foglio2!$J$3=Foglio2!$E$6,Assistenti_Amm.vo!P814,IF(Foglio2!$J$3=Foglio2!$E$7,'Resp_Coord_Amm.vo'!P814,IF(Foglio2!$J$3=Foglio2!$E$8,Direttore_Amm.vo!P814,IF(Foglio2!$J$3=Foglio2!$E$9,Doc_mat_elem.re!P814,IF(Foglio2!$J$3=Foglio2!$E$10,Doc_dipl_scuola_sec.!P814,IF(Foglio2!$J$3=Foglio2!$E$11,Doc_scuola_media!P814,IF(Foglio2!$J$3=Foglio2!$E$12,Doc_laureati_scuola_sec.!P832,IF(Foglio2!$J$3=Foglio2!$E$13,Direttivi_capi_ist.!P814,0)))))))))))</f>
        <v>0</v>
      </c>
      <c r="S832" s="252">
        <f>IF(Foglio2!$J$3=Foglio2!$E$3,'Ausiliari_Coll.Scol.'!Q814,IF(Foglio2!$J$3=Foglio2!$E$4,'Collab._Tecnici'!Q814,IF(Foglio2!$J$3=Foglio2!$E$5,Assistenti_Tecnici!Q814,IF(Foglio2!$J$3=Foglio2!$E$6,Assistenti_Amm.vo!Q814,IF(Foglio2!$J$3=Foglio2!$E$7,'Resp_Coord_Amm.vo'!Q814,IF(Foglio2!$J$3=Foglio2!$E$8,Direttore_Amm.vo!Q814,IF(Foglio2!$J$3=Foglio2!$E$9,Doc_mat_elem.re!Q814,IF(Foglio2!$J$3=Foglio2!$E$10,Doc_dipl_scuola_sec.!Q814,IF(Foglio2!$J$3=Foglio2!$E$11,Doc_scuola_media!Q814,IF(Foglio2!$J$3=Foglio2!$E$12,Doc_laureati_scuola_sec.!Q832,IF(Foglio2!$J$3=Foglio2!$E$13,Direttivi_capi_ist.!Q814,0)))))))))))</f>
        <v>0</v>
      </c>
      <c r="T832" s="252">
        <f>IF(Foglio2!$J$3=Foglio2!$E$3,'Ausiliari_Coll.Scol.'!R814,IF(Foglio2!$J$3=Foglio2!$E$4,'Collab._Tecnici'!R814,IF(Foglio2!$J$3=Foglio2!$E$5,Assistenti_Tecnici!R814,IF(Foglio2!$J$3=Foglio2!$E$6,Assistenti_Amm.vo!R814,IF(Foglio2!$J$3=Foglio2!$E$7,'Resp_Coord_Amm.vo'!R814,IF(Foglio2!$J$3=Foglio2!$E$8,Direttore_Amm.vo!R814,IF(Foglio2!$J$3=Foglio2!$E$9,Doc_mat_elem.re!R814,IF(Foglio2!$J$3=Foglio2!$E$10,Doc_dipl_scuola_sec.!R814,IF(Foglio2!$J$3=Foglio2!$E$11,Doc_scuola_media!R814,IF(Foglio2!$J$3=Foglio2!$E$12,Doc_laureati_scuola_sec.!R832,IF(Foglio2!$J$3=Foglio2!$E$13,Direttivi_capi_ist.!R814,0)))))))))))</f>
        <v>0</v>
      </c>
      <c r="U832" s="252">
        <f t="shared" ref="U832" si="5093">(P832)/12*0.8</f>
        <v>0</v>
      </c>
      <c r="V832" s="252">
        <f t="shared" ref="V832" si="5094">(P832+R832)/12*0.8</f>
        <v>0</v>
      </c>
      <c r="W832" s="253" t="str">
        <f t="shared" ref="W832" si="5095">"Fascia Da "&amp;F832&amp;" a "&amp;F833&amp;" Decorrenza "&amp;DAY(C832)&amp;"/"&amp;MONTH(C832)&amp;"/"&amp;YEAR(C832)</f>
        <v>Fascia Da 0 a 8 Decorrenza 1/7/2022</v>
      </c>
    </row>
    <row r="833" spans="1:23" ht="9" customHeight="1" x14ac:dyDescent="0.2">
      <c r="B833" s="245">
        <f t="shared" si="5030"/>
        <v>44744</v>
      </c>
      <c r="C833" s="497"/>
      <c r="D833" s="497"/>
      <c r="E833" s="254" t="s">
        <v>4</v>
      </c>
      <c r="F833" s="255">
        <v>8</v>
      </c>
      <c r="G833" s="267">
        <f t="shared" si="5071"/>
        <v>0</v>
      </c>
      <c r="H833" s="267">
        <f t="shared" si="5071"/>
        <v>0</v>
      </c>
      <c r="I833" s="267">
        <f t="shared" si="5071"/>
        <v>0</v>
      </c>
      <c r="J833" s="267">
        <f t="shared" si="5071"/>
        <v>0</v>
      </c>
      <c r="K833" s="267">
        <f t="shared" si="5071"/>
        <v>0</v>
      </c>
      <c r="L833" s="266">
        <f t="shared" si="5071"/>
        <v>0</v>
      </c>
      <c r="M833" s="267">
        <f t="shared" si="5071"/>
        <v>0</v>
      </c>
      <c r="N833" s="182">
        <f t="shared" si="5071"/>
        <v>0</v>
      </c>
      <c r="O833" s="183">
        <f t="shared" si="5071"/>
        <v>0</v>
      </c>
      <c r="P833" s="184">
        <f t="shared" si="5071"/>
        <v>0</v>
      </c>
      <c r="Q833" s="184">
        <f t="shared" si="5071"/>
        <v>0</v>
      </c>
      <c r="R833" s="184">
        <f t="shared" si="5071"/>
        <v>0</v>
      </c>
      <c r="S833" s="184">
        <f t="shared" si="5071"/>
        <v>0</v>
      </c>
      <c r="T833" s="184">
        <f t="shared" si="5071"/>
        <v>0</v>
      </c>
      <c r="U833" s="184">
        <f t="shared" si="5071"/>
        <v>0</v>
      </c>
      <c r="V833" s="184">
        <f t="shared" si="5071"/>
        <v>0</v>
      </c>
    </row>
    <row r="834" spans="1:23" ht="12.75" customHeight="1" x14ac:dyDescent="0.2">
      <c r="A834" s="104">
        <f>IF(Foglio2!$J$7=1,TRUNC(Base!V834,0),TRUNC(Base!U834,0))</f>
        <v>0</v>
      </c>
      <c r="B834" s="245">
        <f t="shared" si="5030"/>
        <v>44745</v>
      </c>
      <c r="C834" s="494">
        <f>C832</f>
        <v>44743</v>
      </c>
      <c r="D834" s="494">
        <f>D832</f>
        <v>44926</v>
      </c>
      <c r="E834" s="259" t="s">
        <v>3</v>
      </c>
      <c r="F834" s="260">
        <v>9</v>
      </c>
      <c r="G834" s="248">
        <f>IF(Foglio2!$J$3=Foglio2!$E$3,'Ausiliari_Coll.Scol.'!E816,IF(Foglio2!$J$3=Foglio2!$E$4,'Collab._Tecnici'!E816,IF(Foglio2!$J$3=Foglio2!$E$5,Assistenti_Tecnici!E816,IF(Foglio2!$J$3=Foglio2!$E$6,Assistenti_Amm.vo!E816,IF(Foglio2!$J$3=Foglio2!$E$7,'Resp_Coord_Amm.vo'!E816,IF(Foglio2!$J$3=Foglio2!$E$8,Direttore_Amm.vo!E816,IF(Foglio2!$J$3=Foglio2!$E$9,Doc_mat_elem.re!E816,IF(Foglio2!$J$3=Foglio2!$E$10,Doc_dipl_scuola_sec.!E816,IF(Foglio2!$J$3=Foglio2!$E$11,Doc_scuola_media!E816,IF(Foglio2!$J$3=Foglio2!$E$12,Doc_laureati_scuola_sec.!E834,IF(Foglio2!$J$3=Foglio2!$E$13,Direttivi_capi_ist.!E816,0)))))))))))</f>
        <v>0</v>
      </c>
      <c r="H834" s="248">
        <f>IF(Foglio2!$J$3=Foglio2!$E$3,'Ausiliari_Coll.Scol.'!F816,IF(Foglio2!$J$3=Foglio2!$E$4,'Collab._Tecnici'!F816,IF(Foglio2!$J$3=Foglio2!$E$5,Assistenti_Tecnici!F816,IF(Foglio2!$J$3=Foglio2!$E$6,Assistenti_Amm.vo!F816,IF(Foglio2!$J$3=Foglio2!$E$7,'Resp_Coord_Amm.vo'!F816,IF(Foglio2!$J$3=Foglio2!$E$8,Direttore_Amm.vo!F816,IF(Foglio2!$J$3=Foglio2!$E$9,Doc_mat_elem.re!F816,IF(Foglio2!$J$3=Foglio2!$E$10,Doc_dipl_scuola_sec.!F816,IF(Foglio2!$J$3=Foglio2!$E$11,Doc_scuola_media!F816,IF(Foglio2!$J$3=Foglio2!$E$12,Doc_laureati_scuola_sec.!F834,IF(Foglio2!$J$3=Foglio2!$E$13,Direttivi_capi_ist.!F816,0)))))))))))</f>
        <v>0</v>
      </c>
      <c r="I834" s="248">
        <f>IF(Foglio2!$J$3=Foglio2!$E$3,'Ausiliari_Coll.Scol.'!G816,IF(Foglio2!$J$3=Foglio2!$E$4,'Collab._Tecnici'!G816,IF(Foglio2!$J$3=Foglio2!$E$5,Assistenti_Tecnici!G816,IF(Foglio2!$J$3=Foglio2!$E$6,Assistenti_Amm.vo!G816,IF(Foglio2!$J$3=Foglio2!$E$7,'Resp_Coord_Amm.vo'!G816,IF(Foglio2!$J$3=Foglio2!$E$8,Direttore_Amm.vo!G816,IF(Foglio2!$J$3=Foglio2!$E$9,Doc_mat_elem.re!G816,IF(Foglio2!$J$3=Foglio2!$E$10,Doc_dipl_scuola_sec.!G816,IF(Foglio2!$J$3=Foglio2!$E$11,Doc_scuola_media!G816,IF(Foglio2!$J$3=Foglio2!$E$12,Doc_laureati_scuola_sec.!G834,IF(Foglio2!$J$3=Foglio2!$E$13,Direttivi_capi_ist.!G816,0)))))))))))</f>
        <v>0</v>
      </c>
      <c r="J834" s="248">
        <f>IF(Foglio2!$J$3=Foglio2!$E$3,'Ausiliari_Coll.Scol.'!H816,IF(Foglio2!$J$3=Foglio2!$E$4,'Collab._Tecnici'!H816,IF(Foglio2!$J$3=Foglio2!$E$5,Assistenti_Tecnici!H816,IF(Foglio2!$J$3=Foglio2!$E$6,Assistenti_Amm.vo!H816,IF(Foglio2!$J$3=Foglio2!$E$7,'Resp_Coord_Amm.vo'!H816,IF(Foglio2!$J$3=Foglio2!$E$8,Direttore_Amm.vo!H816,IF(Foglio2!$J$3=Foglio2!$E$9,Doc_mat_elem.re!H816,IF(Foglio2!$J$3=Foglio2!$E$10,Doc_dipl_scuola_sec.!H816,IF(Foglio2!$J$3=Foglio2!$E$11,Doc_scuola_media!H816,IF(Foglio2!$J$3=Foglio2!$E$12,Doc_laureati_scuola_sec.!H834,IF(Foglio2!$J$3=Foglio2!$E$13,Direttivi_capi_ist.!H816,0)))))))))))</f>
        <v>0</v>
      </c>
      <c r="K834" s="248">
        <f>IF(Foglio2!$J$3=Foglio2!$E$3,'Ausiliari_Coll.Scol.'!I816,IF(Foglio2!$J$3=Foglio2!$E$4,'Collab._Tecnici'!I816,IF(Foglio2!$J$3=Foglio2!$E$5,Assistenti_Tecnici!I816,IF(Foglio2!$J$3=Foglio2!$E$6,Assistenti_Amm.vo!I816,IF(Foglio2!$J$3=Foglio2!$E$7,'Resp_Coord_Amm.vo'!I816,IF(Foglio2!$J$3=Foglio2!$E$8,Direttore_Amm.vo!I816,IF(Foglio2!$J$3=Foglio2!$E$9,Doc_mat_elem.re!I816,IF(Foglio2!$J$3=Foglio2!$E$10,Doc_dipl_scuola_sec.!I816,IF(Foglio2!$J$3=Foglio2!$E$11,Doc_scuola_media!I816,IF(Foglio2!$J$3=Foglio2!$E$12,Doc_laureati_scuola_sec.!I834,IF(Foglio2!$J$3=Foglio2!$E$13,Direttivi_capi_ist.!I816,0)))))))))))</f>
        <v>0</v>
      </c>
      <c r="L834" s="248">
        <f>IF(Foglio2!$J$3=Foglio2!$E$3,'Ausiliari_Coll.Scol.'!J816,IF(Foglio2!$J$3=Foglio2!$E$4,'Collab._Tecnici'!J816,IF(Foglio2!$J$3=Foglio2!$E$5,Assistenti_Tecnici!J816,IF(Foglio2!$J$3=Foglio2!$E$6,Assistenti_Amm.vo!J816,IF(Foglio2!$J$3=Foglio2!$E$7,'Resp_Coord_Amm.vo'!J816,IF(Foglio2!$J$3=Foglio2!$E$8,Direttore_Amm.vo!J816,IF(Foglio2!$J$3=Foglio2!$E$9,Doc_mat_elem.re!J816,IF(Foglio2!$J$3=Foglio2!$E$10,Doc_dipl_scuola_sec.!J816,IF(Foglio2!$J$3=Foglio2!$E$11,Doc_scuola_media!J816,IF(Foglio2!$J$3=Foglio2!$E$12,Doc_laureati_scuola_sec.!J834,IF(Foglio2!$J$3=Foglio2!$E$13,Direttivi_capi_ist.!J816,0)))))))))))</f>
        <v>0</v>
      </c>
      <c r="M834" s="249">
        <f>IF(Foglio2!$J$3=Foglio2!$E$3,'Ausiliari_Coll.Scol.'!K816,IF(Foglio2!$J$3=Foglio2!$E$4,'Collab._Tecnici'!K816,IF(Foglio2!$J$3=Foglio2!$E$5,Assistenti_Tecnici!K816,IF(Foglio2!$J$3=Foglio2!$E$6,Assistenti_Amm.vo!K816,IF(Foglio2!$J$3=Foglio2!$E$7,'Resp_Coord_Amm.vo'!K816,IF(Foglio2!$J$3=Foglio2!$E$8,Direttore_Amm.vo!K816,IF(Foglio2!$J$3=Foglio2!$E$9,Doc_mat_elem.re!K816,IF(Foglio2!$J$3=Foglio2!$E$10,Doc_dipl_scuola_sec.!K816,IF(Foglio2!$J$3=Foglio2!$E$11,Doc_scuola_media!K816,IF(Foglio2!$J$3=Foglio2!$E$12,Doc_laureati_scuola_sec.!K834,IF(Foglio2!$J$3=Foglio2!$E$13,Direttivi_capi_ist.!K816,0)))))))))))</f>
        <v>0</v>
      </c>
      <c r="N834" s="250">
        <f>IF(Foglio2!$J$3=Foglio2!$E$3,'Ausiliari_Coll.Scol.'!L816,IF(Foglio2!$J$3=Foglio2!$E$4,'Collab._Tecnici'!L816,IF(Foglio2!$J$3=Foglio2!$E$5,Assistenti_Tecnici!L816,IF(Foglio2!$J$3=Foglio2!$E$6,Assistenti_Amm.vo!L816,IF(Foglio2!$J$3=Foglio2!$E$7,'Resp_Coord_Amm.vo'!L816,IF(Foglio2!$J$3=Foglio2!$E$8,Direttore_Amm.vo!L816,IF(Foglio2!$J$3=Foglio2!$E$9,Doc_mat_elem.re!L816,IF(Foglio2!$J$3=Foglio2!$E$10,Doc_dipl_scuola_sec.!L816,IF(Foglio2!$J$3=Foglio2!$E$11,Doc_scuola_media!L816,IF(Foglio2!$J$3=Foglio2!$E$12,Doc_laureati_scuola_sec.!L834,IF(Foglio2!$J$3=Foglio2!$E$13,Direttivi_capi_ist.!L816,0)))))))))))</f>
        <v>0</v>
      </c>
      <c r="O834" s="251">
        <f>IF(Foglio2!$J$3=Foglio2!$E$3,'Ausiliari_Coll.Scol.'!M816,IF(Foglio2!$J$3=Foglio2!$E$4,'Collab._Tecnici'!M816,IF(Foglio2!$J$3=Foglio2!$E$5,Assistenti_Tecnici!M816,IF(Foglio2!$J$3=Foglio2!$E$6,Assistenti_Amm.vo!M816,IF(Foglio2!$J$3=Foglio2!$E$7,'Resp_Coord_Amm.vo'!M816,IF(Foglio2!$J$3=Foglio2!$E$8,Direttore_Amm.vo!M816,IF(Foglio2!$J$3=Foglio2!$E$9,Doc_mat_elem.re!M816,IF(Foglio2!$J$3=Foglio2!$E$10,Doc_dipl_scuola_sec.!M816,IF(Foglio2!$J$3=Foglio2!$E$11,Doc_scuola_media!M816,IF(Foglio2!$J$3=Foglio2!$E$12,Doc_laureati_scuola_sec.!M834,IF(Foglio2!$J$3=Foglio2!$E$13,Direttivi_capi_ist.!M816,0)))))))))))</f>
        <v>0</v>
      </c>
      <c r="P834" s="252">
        <f>IF(Foglio2!$J$3=Foglio2!$E$3,'Ausiliari_Coll.Scol.'!N816,IF(Foglio2!$J$3=Foglio2!$E$4,'Collab._Tecnici'!N816,IF(Foglio2!$J$3=Foglio2!$E$5,Assistenti_Tecnici!N816,IF(Foglio2!$J$3=Foglio2!$E$6,Assistenti_Amm.vo!N816,IF(Foglio2!$J$3=Foglio2!$E$7,'Resp_Coord_Amm.vo'!N816,IF(Foglio2!$J$3=Foglio2!$E$8,Direttore_Amm.vo!N816,IF(Foglio2!$J$3=Foglio2!$E$9,Doc_mat_elem.re!N816,IF(Foglio2!$J$3=Foglio2!$E$10,Doc_dipl_scuola_sec.!N816,IF(Foglio2!$J$3=Foglio2!$E$11,Doc_scuola_media!N816,IF(Foglio2!$J$3=Foglio2!$E$12,Doc_laureati_scuola_sec.!N834,IF(Foglio2!$J$3=Foglio2!$E$13,Direttivi_capi_ist.!N816,0)))))))))))</f>
        <v>0</v>
      </c>
      <c r="Q834" s="252">
        <f>IF(Foglio2!$J$3=Foglio2!$E$3,'Ausiliari_Coll.Scol.'!O816,IF(Foglio2!$J$3=Foglio2!$E$4,'Collab._Tecnici'!O816,IF(Foglio2!$J$3=Foglio2!$E$5,Assistenti_Tecnici!O816,IF(Foglio2!$J$3=Foglio2!$E$6,Assistenti_Amm.vo!O816,IF(Foglio2!$J$3=Foglio2!$E$7,'Resp_Coord_Amm.vo'!O816,IF(Foglio2!$J$3=Foglio2!$E$8,Direttore_Amm.vo!O816,IF(Foglio2!$J$3=Foglio2!$E$9,Doc_mat_elem.re!O816,IF(Foglio2!$J$3=Foglio2!$E$10,Doc_dipl_scuola_sec.!O816,IF(Foglio2!$J$3=Foglio2!$E$11,Doc_scuola_media!O816,IF(Foglio2!$J$3=Foglio2!$E$12,Doc_laureati_scuola_sec.!O834,IF(Foglio2!$J$3=Foglio2!$E$13,Direttivi_capi_ist.!O816,0)))))))))))</f>
        <v>0</v>
      </c>
      <c r="R834" s="252">
        <f>IF(Foglio2!$J$3=Foglio2!$E$3,'Ausiliari_Coll.Scol.'!P816,IF(Foglio2!$J$3=Foglio2!$E$4,'Collab._Tecnici'!P816,IF(Foglio2!$J$3=Foglio2!$E$5,Assistenti_Tecnici!P816,IF(Foglio2!$J$3=Foglio2!$E$6,Assistenti_Amm.vo!P816,IF(Foglio2!$J$3=Foglio2!$E$7,'Resp_Coord_Amm.vo'!P816,IF(Foglio2!$J$3=Foglio2!$E$8,Direttore_Amm.vo!P816,IF(Foglio2!$J$3=Foglio2!$E$9,Doc_mat_elem.re!P816,IF(Foglio2!$J$3=Foglio2!$E$10,Doc_dipl_scuola_sec.!P816,IF(Foglio2!$J$3=Foglio2!$E$11,Doc_scuola_media!P816,IF(Foglio2!$J$3=Foglio2!$E$12,Doc_laureati_scuola_sec.!P834,IF(Foglio2!$J$3=Foglio2!$E$13,Direttivi_capi_ist.!P816,0)))))))))))</f>
        <v>0</v>
      </c>
      <c r="S834" s="252">
        <f>IF(Foglio2!$J$3=Foglio2!$E$3,'Ausiliari_Coll.Scol.'!Q816,IF(Foglio2!$J$3=Foglio2!$E$4,'Collab._Tecnici'!Q816,IF(Foglio2!$J$3=Foglio2!$E$5,Assistenti_Tecnici!Q816,IF(Foglio2!$J$3=Foglio2!$E$6,Assistenti_Amm.vo!Q816,IF(Foglio2!$J$3=Foglio2!$E$7,'Resp_Coord_Amm.vo'!Q816,IF(Foglio2!$J$3=Foglio2!$E$8,Direttore_Amm.vo!Q816,IF(Foglio2!$J$3=Foglio2!$E$9,Doc_mat_elem.re!Q816,IF(Foglio2!$J$3=Foglio2!$E$10,Doc_dipl_scuola_sec.!Q816,IF(Foglio2!$J$3=Foglio2!$E$11,Doc_scuola_media!Q816,IF(Foglio2!$J$3=Foglio2!$E$12,Doc_laureati_scuola_sec.!Q834,IF(Foglio2!$J$3=Foglio2!$E$13,Direttivi_capi_ist.!Q816,0)))))))))))</f>
        <v>0</v>
      </c>
      <c r="T834" s="252">
        <f>IF(Foglio2!$J$3=Foglio2!$E$3,'Ausiliari_Coll.Scol.'!R816,IF(Foglio2!$J$3=Foglio2!$E$4,'Collab._Tecnici'!R816,IF(Foglio2!$J$3=Foglio2!$E$5,Assistenti_Tecnici!R816,IF(Foglio2!$J$3=Foglio2!$E$6,Assistenti_Amm.vo!R816,IF(Foglio2!$J$3=Foglio2!$E$7,'Resp_Coord_Amm.vo'!R816,IF(Foglio2!$J$3=Foglio2!$E$8,Direttore_Amm.vo!R816,IF(Foglio2!$J$3=Foglio2!$E$9,Doc_mat_elem.re!R816,IF(Foglio2!$J$3=Foglio2!$E$10,Doc_dipl_scuola_sec.!R816,IF(Foglio2!$J$3=Foglio2!$E$11,Doc_scuola_media!R816,IF(Foglio2!$J$3=Foglio2!$E$12,Doc_laureati_scuola_sec.!R834,IF(Foglio2!$J$3=Foglio2!$E$13,Direttivi_capi_ist.!R816,0)))))))))))</f>
        <v>0</v>
      </c>
      <c r="U834" s="252">
        <f t="shared" ref="U834" si="5096">(P834)/12*0.8</f>
        <v>0</v>
      </c>
      <c r="V834" s="252">
        <f t="shared" ref="V834" si="5097">(P834+R834)/12*0.8</f>
        <v>0</v>
      </c>
      <c r="W834" s="253" t="str">
        <f t="shared" ref="W834" si="5098">"Fascia Da "&amp;F834&amp;" a "&amp;F835&amp;" Decorrenza "&amp;DAY(C832)&amp;"/"&amp;MONTH(C832)&amp;"/"&amp;YEAR(C832)</f>
        <v>Fascia Da 9 a 14 Decorrenza 1/7/2022</v>
      </c>
    </row>
    <row r="835" spans="1:23" ht="9" customHeight="1" x14ac:dyDescent="0.2">
      <c r="B835" s="245">
        <f t="shared" si="5030"/>
        <v>44746</v>
      </c>
      <c r="C835" s="494"/>
      <c r="D835" s="494"/>
      <c r="E835" s="254" t="s">
        <v>4</v>
      </c>
      <c r="F835" s="255">
        <v>14</v>
      </c>
      <c r="G835" s="267">
        <f t="shared" si="5075"/>
        <v>0</v>
      </c>
      <c r="H835" s="267">
        <f t="shared" si="5075"/>
        <v>0</v>
      </c>
      <c r="I835" s="267">
        <f t="shared" si="5075"/>
        <v>0</v>
      </c>
      <c r="J835" s="267">
        <f t="shared" si="5075"/>
        <v>0</v>
      </c>
      <c r="K835" s="267">
        <f t="shared" si="5075"/>
        <v>0</v>
      </c>
      <c r="L835" s="266">
        <f t="shared" si="5075"/>
        <v>0</v>
      </c>
      <c r="M835" s="267">
        <f t="shared" si="5075"/>
        <v>0</v>
      </c>
      <c r="N835" s="182">
        <f t="shared" si="5075"/>
        <v>0</v>
      </c>
      <c r="O835" s="183">
        <f t="shared" si="5075"/>
        <v>0</v>
      </c>
      <c r="P835" s="184">
        <f t="shared" si="5075"/>
        <v>0</v>
      </c>
      <c r="Q835" s="184">
        <f t="shared" si="5075"/>
        <v>0</v>
      </c>
      <c r="R835" s="184">
        <f t="shared" si="5075"/>
        <v>0</v>
      </c>
      <c r="S835" s="184">
        <f t="shared" si="5075"/>
        <v>0</v>
      </c>
      <c r="T835" s="184">
        <f t="shared" si="5075"/>
        <v>0</v>
      </c>
      <c r="U835" s="184">
        <f t="shared" si="5075"/>
        <v>0</v>
      </c>
      <c r="V835" s="184">
        <f t="shared" si="5075"/>
        <v>0</v>
      </c>
    </row>
    <row r="836" spans="1:23" ht="12.75" customHeight="1" x14ac:dyDescent="0.2">
      <c r="A836" s="104">
        <f>IF(Foglio2!$J$7=1,TRUNC(Base!V836,0),TRUNC(Base!U836,0))</f>
        <v>0</v>
      </c>
      <c r="B836" s="245">
        <f t="shared" si="5030"/>
        <v>44747</v>
      </c>
      <c r="C836" s="494"/>
      <c r="D836" s="494"/>
      <c r="E836" s="259" t="s">
        <v>3</v>
      </c>
      <c r="F836" s="260">
        <v>15</v>
      </c>
      <c r="G836" s="248">
        <f>IF(Foglio2!$J$3=Foglio2!$E$3,'Ausiliari_Coll.Scol.'!E818,IF(Foglio2!$J$3=Foglio2!$E$4,'Collab._Tecnici'!E818,IF(Foglio2!$J$3=Foglio2!$E$5,Assistenti_Tecnici!E818,IF(Foglio2!$J$3=Foglio2!$E$6,Assistenti_Amm.vo!E818,IF(Foglio2!$J$3=Foglio2!$E$7,'Resp_Coord_Amm.vo'!E818,IF(Foglio2!$J$3=Foglio2!$E$8,Direttore_Amm.vo!E818,IF(Foglio2!$J$3=Foglio2!$E$9,Doc_mat_elem.re!E818,IF(Foglio2!$J$3=Foglio2!$E$10,Doc_dipl_scuola_sec.!E818,IF(Foglio2!$J$3=Foglio2!$E$11,Doc_scuola_media!E818,IF(Foglio2!$J$3=Foglio2!$E$12,Doc_laureati_scuola_sec.!E836,IF(Foglio2!$J$3=Foglio2!$E$13,Direttivi_capi_ist.!E818,0)))))))))))</f>
        <v>0</v>
      </c>
      <c r="H836" s="248">
        <f>IF(Foglio2!$J$3=Foglio2!$E$3,'Ausiliari_Coll.Scol.'!F818,IF(Foglio2!$J$3=Foglio2!$E$4,'Collab._Tecnici'!F818,IF(Foglio2!$J$3=Foglio2!$E$5,Assistenti_Tecnici!F818,IF(Foglio2!$J$3=Foglio2!$E$6,Assistenti_Amm.vo!F818,IF(Foglio2!$J$3=Foglio2!$E$7,'Resp_Coord_Amm.vo'!F818,IF(Foglio2!$J$3=Foglio2!$E$8,Direttore_Amm.vo!F818,IF(Foglio2!$J$3=Foglio2!$E$9,Doc_mat_elem.re!F818,IF(Foglio2!$J$3=Foglio2!$E$10,Doc_dipl_scuola_sec.!F818,IF(Foglio2!$J$3=Foglio2!$E$11,Doc_scuola_media!F818,IF(Foglio2!$J$3=Foglio2!$E$12,Doc_laureati_scuola_sec.!F836,IF(Foglio2!$J$3=Foglio2!$E$13,Direttivi_capi_ist.!F818,0)))))))))))</f>
        <v>0</v>
      </c>
      <c r="I836" s="248">
        <f>IF(Foglio2!$J$3=Foglio2!$E$3,'Ausiliari_Coll.Scol.'!G818,IF(Foglio2!$J$3=Foglio2!$E$4,'Collab._Tecnici'!G818,IF(Foglio2!$J$3=Foglio2!$E$5,Assistenti_Tecnici!G818,IF(Foglio2!$J$3=Foglio2!$E$6,Assistenti_Amm.vo!G818,IF(Foglio2!$J$3=Foglio2!$E$7,'Resp_Coord_Amm.vo'!G818,IF(Foglio2!$J$3=Foglio2!$E$8,Direttore_Amm.vo!G818,IF(Foglio2!$J$3=Foglio2!$E$9,Doc_mat_elem.re!G818,IF(Foglio2!$J$3=Foglio2!$E$10,Doc_dipl_scuola_sec.!G818,IF(Foglio2!$J$3=Foglio2!$E$11,Doc_scuola_media!G818,IF(Foglio2!$J$3=Foglio2!$E$12,Doc_laureati_scuola_sec.!G836,IF(Foglio2!$J$3=Foglio2!$E$13,Direttivi_capi_ist.!G818,0)))))))))))</f>
        <v>0</v>
      </c>
      <c r="J836" s="248">
        <f>IF(Foglio2!$J$3=Foglio2!$E$3,'Ausiliari_Coll.Scol.'!H818,IF(Foglio2!$J$3=Foglio2!$E$4,'Collab._Tecnici'!H818,IF(Foglio2!$J$3=Foglio2!$E$5,Assistenti_Tecnici!H818,IF(Foglio2!$J$3=Foglio2!$E$6,Assistenti_Amm.vo!H818,IF(Foglio2!$J$3=Foglio2!$E$7,'Resp_Coord_Amm.vo'!H818,IF(Foglio2!$J$3=Foglio2!$E$8,Direttore_Amm.vo!H818,IF(Foglio2!$J$3=Foglio2!$E$9,Doc_mat_elem.re!H818,IF(Foglio2!$J$3=Foglio2!$E$10,Doc_dipl_scuola_sec.!H818,IF(Foglio2!$J$3=Foglio2!$E$11,Doc_scuola_media!H818,IF(Foglio2!$J$3=Foglio2!$E$12,Doc_laureati_scuola_sec.!H836,IF(Foglio2!$J$3=Foglio2!$E$13,Direttivi_capi_ist.!H818,0)))))))))))</f>
        <v>0</v>
      </c>
      <c r="K836" s="248">
        <f>IF(Foglio2!$J$3=Foglio2!$E$3,'Ausiliari_Coll.Scol.'!I818,IF(Foglio2!$J$3=Foglio2!$E$4,'Collab._Tecnici'!I818,IF(Foglio2!$J$3=Foglio2!$E$5,Assistenti_Tecnici!I818,IF(Foglio2!$J$3=Foglio2!$E$6,Assistenti_Amm.vo!I818,IF(Foglio2!$J$3=Foglio2!$E$7,'Resp_Coord_Amm.vo'!I818,IF(Foglio2!$J$3=Foglio2!$E$8,Direttore_Amm.vo!I818,IF(Foglio2!$J$3=Foglio2!$E$9,Doc_mat_elem.re!I818,IF(Foglio2!$J$3=Foglio2!$E$10,Doc_dipl_scuola_sec.!I818,IF(Foglio2!$J$3=Foglio2!$E$11,Doc_scuola_media!I818,IF(Foglio2!$J$3=Foglio2!$E$12,Doc_laureati_scuola_sec.!I836,IF(Foglio2!$J$3=Foglio2!$E$13,Direttivi_capi_ist.!I818,0)))))))))))</f>
        <v>0</v>
      </c>
      <c r="L836" s="248">
        <f>IF(Foglio2!$J$3=Foglio2!$E$3,'Ausiliari_Coll.Scol.'!J818,IF(Foglio2!$J$3=Foglio2!$E$4,'Collab._Tecnici'!J818,IF(Foglio2!$J$3=Foglio2!$E$5,Assistenti_Tecnici!J818,IF(Foglio2!$J$3=Foglio2!$E$6,Assistenti_Amm.vo!J818,IF(Foglio2!$J$3=Foglio2!$E$7,'Resp_Coord_Amm.vo'!J818,IF(Foglio2!$J$3=Foglio2!$E$8,Direttore_Amm.vo!J818,IF(Foglio2!$J$3=Foglio2!$E$9,Doc_mat_elem.re!J818,IF(Foglio2!$J$3=Foglio2!$E$10,Doc_dipl_scuola_sec.!J818,IF(Foglio2!$J$3=Foglio2!$E$11,Doc_scuola_media!J818,IF(Foglio2!$J$3=Foglio2!$E$12,Doc_laureati_scuola_sec.!J836,IF(Foglio2!$J$3=Foglio2!$E$13,Direttivi_capi_ist.!J818,0)))))))))))</f>
        <v>0</v>
      </c>
      <c r="M836" s="249">
        <f>IF(Foglio2!$J$3=Foglio2!$E$3,'Ausiliari_Coll.Scol.'!K818,IF(Foglio2!$J$3=Foglio2!$E$4,'Collab._Tecnici'!K818,IF(Foglio2!$J$3=Foglio2!$E$5,Assistenti_Tecnici!K818,IF(Foglio2!$J$3=Foglio2!$E$6,Assistenti_Amm.vo!K818,IF(Foglio2!$J$3=Foglio2!$E$7,'Resp_Coord_Amm.vo'!K818,IF(Foglio2!$J$3=Foglio2!$E$8,Direttore_Amm.vo!K818,IF(Foglio2!$J$3=Foglio2!$E$9,Doc_mat_elem.re!K818,IF(Foglio2!$J$3=Foglio2!$E$10,Doc_dipl_scuola_sec.!K818,IF(Foglio2!$J$3=Foglio2!$E$11,Doc_scuola_media!K818,IF(Foglio2!$J$3=Foglio2!$E$12,Doc_laureati_scuola_sec.!K836,IF(Foglio2!$J$3=Foglio2!$E$13,Direttivi_capi_ist.!K818,0)))))))))))</f>
        <v>0</v>
      </c>
      <c r="N836" s="250">
        <f>IF(Foglio2!$J$3=Foglio2!$E$3,'Ausiliari_Coll.Scol.'!L818,IF(Foglio2!$J$3=Foglio2!$E$4,'Collab._Tecnici'!L818,IF(Foglio2!$J$3=Foglio2!$E$5,Assistenti_Tecnici!L818,IF(Foglio2!$J$3=Foglio2!$E$6,Assistenti_Amm.vo!L818,IF(Foglio2!$J$3=Foglio2!$E$7,'Resp_Coord_Amm.vo'!L818,IF(Foglio2!$J$3=Foglio2!$E$8,Direttore_Amm.vo!L818,IF(Foglio2!$J$3=Foglio2!$E$9,Doc_mat_elem.re!L818,IF(Foglio2!$J$3=Foglio2!$E$10,Doc_dipl_scuola_sec.!L818,IF(Foglio2!$J$3=Foglio2!$E$11,Doc_scuola_media!L818,IF(Foglio2!$J$3=Foglio2!$E$12,Doc_laureati_scuola_sec.!L836,IF(Foglio2!$J$3=Foglio2!$E$13,Direttivi_capi_ist.!L818,0)))))))))))</f>
        <v>0</v>
      </c>
      <c r="O836" s="251">
        <f>IF(Foglio2!$J$3=Foglio2!$E$3,'Ausiliari_Coll.Scol.'!M818,IF(Foglio2!$J$3=Foglio2!$E$4,'Collab._Tecnici'!M818,IF(Foglio2!$J$3=Foglio2!$E$5,Assistenti_Tecnici!M818,IF(Foglio2!$J$3=Foglio2!$E$6,Assistenti_Amm.vo!M818,IF(Foglio2!$J$3=Foglio2!$E$7,'Resp_Coord_Amm.vo'!M818,IF(Foglio2!$J$3=Foglio2!$E$8,Direttore_Amm.vo!M818,IF(Foglio2!$J$3=Foglio2!$E$9,Doc_mat_elem.re!M818,IF(Foglio2!$J$3=Foglio2!$E$10,Doc_dipl_scuola_sec.!M818,IF(Foglio2!$J$3=Foglio2!$E$11,Doc_scuola_media!M818,IF(Foglio2!$J$3=Foglio2!$E$12,Doc_laureati_scuola_sec.!M836,IF(Foglio2!$J$3=Foglio2!$E$13,Direttivi_capi_ist.!M818,0)))))))))))</f>
        <v>0</v>
      </c>
      <c r="P836" s="252">
        <f>IF(Foglio2!$J$3=Foglio2!$E$3,'Ausiliari_Coll.Scol.'!N818,IF(Foglio2!$J$3=Foglio2!$E$4,'Collab._Tecnici'!N818,IF(Foglio2!$J$3=Foglio2!$E$5,Assistenti_Tecnici!N818,IF(Foglio2!$J$3=Foglio2!$E$6,Assistenti_Amm.vo!N818,IF(Foglio2!$J$3=Foglio2!$E$7,'Resp_Coord_Amm.vo'!N818,IF(Foglio2!$J$3=Foglio2!$E$8,Direttore_Amm.vo!N818,IF(Foglio2!$J$3=Foglio2!$E$9,Doc_mat_elem.re!N818,IF(Foglio2!$J$3=Foglio2!$E$10,Doc_dipl_scuola_sec.!N818,IF(Foglio2!$J$3=Foglio2!$E$11,Doc_scuola_media!N818,IF(Foglio2!$J$3=Foglio2!$E$12,Doc_laureati_scuola_sec.!N836,IF(Foglio2!$J$3=Foglio2!$E$13,Direttivi_capi_ist.!N818,0)))))))))))</f>
        <v>0</v>
      </c>
      <c r="Q836" s="252">
        <f>IF(Foglio2!$J$3=Foglio2!$E$3,'Ausiliari_Coll.Scol.'!O818,IF(Foglio2!$J$3=Foglio2!$E$4,'Collab._Tecnici'!O818,IF(Foglio2!$J$3=Foglio2!$E$5,Assistenti_Tecnici!O818,IF(Foglio2!$J$3=Foglio2!$E$6,Assistenti_Amm.vo!O818,IF(Foglio2!$J$3=Foglio2!$E$7,'Resp_Coord_Amm.vo'!O818,IF(Foglio2!$J$3=Foglio2!$E$8,Direttore_Amm.vo!O818,IF(Foglio2!$J$3=Foglio2!$E$9,Doc_mat_elem.re!O818,IF(Foglio2!$J$3=Foglio2!$E$10,Doc_dipl_scuola_sec.!O818,IF(Foglio2!$J$3=Foglio2!$E$11,Doc_scuola_media!O818,IF(Foglio2!$J$3=Foglio2!$E$12,Doc_laureati_scuola_sec.!O836,IF(Foglio2!$J$3=Foglio2!$E$13,Direttivi_capi_ist.!O818,0)))))))))))</f>
        <v>0</v>
      </c>
      <c r="R836" s="252">
        <f>IF(Foglio2!$J$3=Foglio2!$E$3,'Ausiliari_Coll.Scol.'!P818,IF(Foglio2!$J$3=Foglio2!$E$4,'Collab._Tecnici'!P818,IF(Foglio2!$J$3=Foglio2!$E$5,Assistenti_Tecnici!P818,IF(Foglio2!$J$3=Foglio2!$E$6,Assistenti_Amm.vo!P818,IF(Foglio2!$J$3=Foglio2!$E$7,'Resp_Coord_Amm.vo'!P818,IF(Foglio2!$J$3=Foglio2!$E$8,Direttore_Amm.vo!P818,IF(Foglio2!$J$3=Foglio2!$E$9,Doc_mat_elem.re!P818,IF(Foglio2!$J$3=Foglio2!$E$10,Doc_dipl_scuola_sec.!P818,IF(Foglio2!$J$3=Foglio2!$E$11,Doc_scuola_media!P818,IF(Foglio2!$J$3=Foglio2!$E$12,Doc_laureati_scuola_sec.!P836,IF(Foglio2!$J$3=Foglio2!$E$13,Direttivi_capi_ist.!P818,0)))))))))))</f>
        <v>0</v>
      </c>
      <c r="S836" s="252">
        <f>IF(Foglio2!$J$3=Foglio2!$E$3,'Ausiliari_Coll.Scol.'!Q818,IF(Foglio2!$J$3=Foglio2!$E$4,'Collab._Tecnici'!Q818,IF(Foglio2!$J$3=Foglio2!$E$5,Assistenti_Tecnici!Q818,IF(Foglio2!$J$3=Foglio2!$E$6,Assistenti_Amm.vo!Q818,IF(Foglio2!$J$3=Foglio2!$E$7,'Resp_Coord_Amm.vo'!Q818,IF(Foglio2!$J$3=Foglio2!$E$8,Direttore_Amm.vo!Q818,IF(Foglio2!$J$3=Foglio2!$E$9,Doc_mat_elem.re!Q818,IF(Foglio2!$J$3=Foglio2!$E$10,Doc_dipl_scuola_sec.!Q818,IF(Foglio2!$J$3=Foglio2!$E$11,Doc_scuola_media!Q818,IF(Foglio2!$J$3=Foglio2!$E$12,Doc_laureati_scuola_sec.!Q836,IF(Foglio2!$J$3=Foglio2!$E$13,Direttivi_capi_ist.!Q818,0)))))))))))</f>
        <v>0</v>
      </c>
      <c r="T836" s="252">
        <f>IF(Foglio2!$J$3=Foglio2!$E$3,'Ausiliari_Coll.Scol.'!R818,IF(Foglio2!$J$3=Foglio2!$E$4,'Collab._Tecnici'!R818,IF(Foglio2!$J$3=Foglio2!$E$5,Assistenti_Tecnici!R818,IF(Foglio2!$J$3=Foglio2!$E$6,Assistenti_Amm.vo!R818,IF(Foglio2!$J$3=Foglio2!$E$7,'Resp_Coord_Amm.vo'!R818,IF(Foglio2!$J$3=Foglio2!$E$8,Direttore_Amm.vo!R818,IF(Foglio2!$J$3=Foglio2!$E$9,Doc_mat_elem.re!R818,IF(Foglio2!$J$3=Foglio2!$E$10,Doc_dipl_scuola_sec.!R818,IF(Foglio2!$J$3=Foglio2!$E$11,Doc_scuola_media!R818,IF(Foglio2!$J$3=Foglio2!$E$12,Doc_laureati_scuola_sec.!R836,IF(Foglio2!$J$3=Foglio2!$E$13,Direttivi_capi_ist.!R818,0)))))))))))</f>
        <v>0</v>
      </c>
      <c r="U836" s="252">
        <f t="shared" ref="U836" si="5099">(P836)/12*0.8</f>
        <v>0</v>
      </c>
      <c r="V836" s="252">
        <f t="shared" ref="V836" si="5100">(P836+R836)/12*0.8</f>
        <v>0</v>
      </c>
      <c r="W836" s="253" t="str">
        <f t="shared" ref="W836" si="5101">"Fascia Da "&amp;F836&amp;" a "&amp;F837&amp;" Decorrenza "&amp;DAY(C832)&amp;"/"&amp;MONTH(C832)&amp;"/"&amp;YEAR(C832)</f>
        <v>Fascia Da 15 a 20 Decorrenza 1/7/2022</v>
      </c>
    </row>
    <row r="837" spans="1:23" ht="9" customHeight="1" x14ac:dyDescent="0.2">
      <c r="B837" s="245">
        <f t="shared" si="5030"/>
        <v>44748</v>
      </c>
      <c r="C837" s="494"/>
      <c r="D837" s="494"/>
      <c r="E837" s="254" t="s">
        <v>4</v>
      </c>
      <c r="F837" s="255">
        <v>20</v>
      </c>
      <c r="G837" s="267">
        <f t="shared" si="5079"/>
        <v>0</v>
      </c>
      <c r="H837" s="267">
        <f t="shared" si="5079"/>
        <v>0</v>
      </c>
      <c r="I837" s="267">
        <f t="shared" si="5079"/>
        <v>0</v>
      </c>
      <c r="J837" s="267">
        <f t="shared" si="5079"/>
        <v>0</v>
      </c>
      <c r="K837" s="267">
        <f t="shared" si="5079"/>
        <v>0</v>
      </c>
      <c r="L837" s="266">
        <f t="shared" si="5079"/>
        <v>0</v>
      </c>
      <c r="M837" s="267">
        <f t="shared" si="5079"/>
        <v>0</v>
      </c>
      <c r="N837" s="182">
        <f t="shared" si="5079"/>
        <v>0</v>
      </c>
      <c r="O837" s="183">
        <f t="shared" si="5079"/>
        <v>0</v>
      </c>
      <c r="P837" s="184">
        <f t="shared" si="5079"/>
        <v>0</v>
      </c>
      <c r="Q837" s="184">
        <f t="shared" si="5079"/>
        <v>0</v>
      </c>
      <c r="R837" s="184">
        <f t="shared" si="5079"/>
        <v>0</v>
      </c>
      <c r="S837" s="184">
        <f t="shared" si="5079"/>
        <v>0</v>
      </c>
      <c r="T837" s="184">
        <f t="shared" si="5079"/>
        <v>0</v>
      </c>
      <c r="U837" s="184">
        <f t="shared" si="5079"/>
        <v>0</v>
      </c>
      <c r="V837" s="184">
        <f t="shared" si="5079"/>
        <v>0</v>
      </c>
    </row>
    <row r="838" spans="1:23" ht="12.75" customHeight="1" x14ac:dyDescent="0.2">
      <c r="A838" s="104">
        <f>IF(Foglio2!$J$7=1,TRUNC(Base!V838,0),TRUNC(Base!U838,0))</f>
        <v>0</v>
      </c>
      <c r="B838" s="245">
        <f t="shared" si="5030"/>
        <v>44749</v>
      </c>
      <c r="C838" s="494"/>
      <c r="D838" s="494"/>
      <c r="E838" s="259" t="s">
        <v>3</v>
      </c>
      <c r="F838" s="260">
        <v>21</v>
      </c>
      <c r="G838" s="248">
        <f>IF(Foglio2!$J$3=Foglio2!$E$3,'Ausiliari_Coll.Scol.'!E820,IF(Foglio2!$J$3=Foglio2!$E$4,'Collab._Tecnici'!E820,IF(Foglio2!$J$3=Foglio2!$E$5,Assistenti_Tecnici!E820,IF(Foglio2!$J$3=Foglio2!$E$6,Assistenti_Amm.vo!E820,IF(Foglio2!$J$3=Foglio2!$E$7,'Resp_Coord_Amm.vo'!E820,IF(Foglio2!$J$3=Foglio2!$E$8,Direttore_Amm.vo!E820,IF(Foglio2!$J$3=Foglio2!$E$9,Doc_mat_elem.re!E820,IF(Foglio2!$J$3=Foglio2!$E$10,Doc_dipl_scuola_sec.!E820,IF(Foglio2!$J$3=Foglio2!$E$11,Doc_scuola_media!E820,IF(Foglio2!$J$3=Foglio2!$E$12,Doc_laureati_scuola_sec.!E838,IF(Foglio2!$J$3=Foglio2!$E$13,Direttivi_capi_ist.!E820,0)))))))))))</f>
        <v>0</v>
      </c>
      <c r="H838" s="248">
        <f>IF(Foglio2!$J$3=Foglio2!$E$3,'Ausiliari_Coll.Scol.'!F820,IF(Foglio2!$J$3=Foglio2!$E$4,'Collab._Tecnici'!F820,IF(Foglio2!$J$3=Foglio2!$E$5,Assistenti_Tecnici!F820,IF(Foglio2!$J$3=Foglio2!$E$6,Assistenti_Amm.vo!F820,IF(Foglio2!$J$3=Foglio2!$E$7,'Resp_Coord_Amm.vo'!F820,IF(Foglio2!$J$3=Foglio2!$E$8,Direttore_Amm.vo!F820,IF(Foglio2!$J$3=Foglio2!$E$9,Doc_mat_elem.re!F820,IF(Foglio2!$J$3=Foglio2!$E$10,Doc_dipl_scuola_sec.!F820,IF(Foglio2!$J$3=Foglio2!$E$11,Doc_scuola_media!F820,IF(Foglio2!$J$3=Foglio2!$E$12,Doc_laureati_scuola_sec.!F838,IF(Foglio2!$J$3=Foglio2!$E$13,Direttivi_capi_ist.!F820,0)))))))))))</f>
        <v>0</v>
      </c>
      <c r="I838" s="248">
        <f>IF(Foglio2!$J$3=Foglio2!$E$3,'Ausiliari_Coll.Scol.'!G820,IF(Foglio2!$J$3=Foglio2!$E$4,'Collab._Tecnici'!G820,IF(Foglio2!$J$3=Foglio2!$E$5,Assistenti_Tecnici!G820,IF(Foglio2!$J$3=Foglio2!$E$6,Assistenti_Amm.vo!G820,IF(Foglio2!$J$3=Foglio2!$E$7,'Resp_Coord_Amm.vo'!G820,IF(Foglio2!$J$3=Foglio2!$E$8,Direttore_Amm.vo!G820,IF(Foglio2!$J$3=Foglio2!$E$9,Doc_mat_elem.re!G820,IF(Foglio2!$J$3=Foglio2!$E$10,Doc_dipl_scuola_sec.!G820,IF(Foglio2!$J$3=Foglio2!$E$11,Doc_scuola_media!G820,IF(Foglio2!$J$3=Foglio2!$E$12,Doc_laureati_scuola_sec.!G838,IF(Foglio2!$J$3=Foglio2!$E$13,Direttivi_capi_ist.!G820,0)))))))))))</f>
        <v>0</v>
      </c>
      <c r="J838" s="248">
        <f>IF(Foglio2!$J$3=Foglio2!$E$3,'Ausiliari_Coll.Scol.'!H820,IF(Foglio2!$J$3=Foglio2!$E$4,'Collab._Tecnici'!H820,IF(Foglio2!$J$3=Foglio2!$E$5,Assistenti_Tecnici!H820,IF(Foglio2!$J$3=Foglio2!$E$6,Assistenti_Amm.vo!H820,IF(Foglio2!$J$3=Foglio2!$E$7,'Resp_Coord_Amm.vo'!H820,IF(Foglio2!$J$3=Foglio2!$E$8,Direttore_Amm.vo!H820,IF(Foglio2!$J$3=Foglio2!$E$9,Doc_mat_elem.re!H820,IF(Foglio2!$J$3=Foglio2!$E$10,Doc_dipl_scuola_sec.!H820,IF(Foglio2!$J$3=Foglio2!$E$11,Doc_scuola_media!H820,IF(Foglio2!$J$3=Foglio2!$E$12,Doc_laureati_scuola_sec.!H838,IF(Foglio2!$J$3=Foglio2!$E$13,Direttivi_capi_ist.!H820,0)))))))))))</f>
        <v>0</v>
      </c>
      <c r="K838" s="248">
        <f>IF(Foglio2!$J$3=Foglio2!$E$3,'Ausiliari_Coll.Scol.'!I820,IF(Foglio2!$J$3=Foglio2!$E$4,'Collab._Tecnici'!I820,IF(Foglio2!$J$3=Foglio2!$E$5,Assistenti_Tecnici!I820,IF(Foglio2!$J$3=Foglio2!$E$6,Assistenti_Amm.vo!I820,IF(Foglio2!$J$3=Foglio2!$E$7,'Resp_Coord_Amm.vo'!I820,IF(Foglio2!$J$3=Foglio2!$E$8,Direttore_Amm.vo!I820,IF(Foglio2!$J$3=Foglio2!$E$9,Doc_mat_elem.re!I820,IF(Foglio2!$J$3=Foglio2!$E$10,Doc_dipl_scuola_sec.!I820,IF(Foglio2!$J$3=Foglio2!$E$11,Doc_scuola_media!I820,IF(Foglio2!$J$3=Foglio2!$E$12,Doc_laureati_scuola_sec.!I838,IF(Foglio2!$J$3=Foglio2!$E$13,Direttivi_capi_ist.!I820,0)))))))))))</f>
        <v>0</v>
      </c>
      <c r="L838" s="248">
        <f>IF(Foglio2!$J$3=Foglio2!$E$3,'Ausiliari_Coll.Scol.'!J820,IF(Foglio2!$J$3=Foglio2!$E$4,'Collab._Tecnici'!J820,IF(Foglio2!$J$3=Foglio2!$E$5,Assistenti_Tecnici!J820,IF(Foglio2!$J$3=Foglio2!$E$6,Assistenti_Amm.vo!J820,IF(Foglio2!$J$3=Foglio2!$E$7,'Resp_Coord_Amm.vo'!J820,IF(Foglio2!$J$3=Foglio2!$E$8,Direttore_Amm.vo!J820,IF(Foglio2!$J$3=Foglio2!$E$9,Doc_mat_elem.re!J820,IF(Foglio2!$J$3=Foglio2!$E$10,Doc_dipl_scuola_sec.!J820,IF(Foglio2!$J$3=Foglio2!$E$11,Doc_scuola_media!J820,IF(Foglio2!$J$3=Foglio2!$E$12,Doc_laureati_scuola_sec.!J838,IF(Foglio2!$J$3=Foglio2!$E$13,Direttivi_capi_ist.!J820,0)))))))))))</f>
        <v>0</v>
      </c>
      <c r="M838" s="249">
        <f>IF(Foglio2!$J$3=Foglio2!$E$3,'Ausiliari_Coll.Scol.'!K820,IF(Foglio2!$J$3=Foglio2!$E$4,'Collab._Tecnici'!K820,IF(Foglio2!$J$3=Foglio2!$E$5,Assistenti_Tecnici!K820,IF(Foglio2!$J$3=Foglio2!$E$6,Assistenti_Amm.vo!K820,IF(Foglio2!$J$3=Foglio2!$E$7,'Resp_Coord_Amm.vo'!K820,IF(Foglio2!$J$3=Foglio2!$E$8,Direttore_Amm.vo!K820,IF(Foglio2!$J$3=Foglio2!$E$9,Doc_mat_elem.re!K820,IF(Foglio2!$J$3=Foglio2!$E$10,Doc_dipl_scuola_sec.!K820,IF(Foglio2!$J$3=Foglio2!$E$11,Doc_scuola_media!K820,IF(Foglio2!$J$3=Foglio2!$E$12,Doc_laureati_scuola_sec.!K838,IF(Foglio2!$J$3=Foglio2!$E$13,Direttivi_capi_ist.!K820,0)))))))))))</f>
        <v>0</v>
      </c>
      <c r="N838" s="250">
        <f>IF(Foglio2!$J$3=Foglio2!$E$3,'Ausiliari_Coll.Scol.'!L820,IF(Foglio2!$J$3=Foglio2!$E$4,'Collab._Tecnici'!L820,IF(Foglio2!$J$3=Foglio2!$E$5,Assistenti_Tecnici!L820,IF(Foglio2!$J$3=Foglio2!$E$6,Assistenti_Amm.vo!L820,IF(Foglio2!$J$3=Foglio2!$E$7,'Resp_Coord_Amm.vo'!L820,IF(Foglio2!$J$3=Foglio2!$E$8,Direttore_Amm.vo!L820,IF(Foglio2!$J$3=Foglio2!$E$9,Doc_mat_elem.re!L820,IF(Foglio2!$J$3=Foglio2!$E$10,Doc_dipl_scuola_sec.!L820,IF(Foglio2!$J$3=Foglio2!$E$11,Doc_scuola_media!L820,IF(Foglio2!$J$3=Foglio2!$E$12,Doc_laureati_scuola_sec.!L838,IF(Foglio2!$J$3=Foglio2!$E$13,Direttivi_capi_ist.!L820,0)))))))))))</f>
        <v>0</v>
      </c>
      <c r="O838" s="251">
        <f>IF(Foglio2!$J$3=Foglio2!$E$3,'Ausiliari_Coll.Scol.'!M820,IF(Foglio2!$J$3=Foglio2!$E$4,'Collab._Tecnici'!M820,IF(Foglio2!$J$3=Foglio2!$E$5,Assistenti_Tecnici!M820,IF(Foglio2!$J$3=Foglio2!$E$6,Assistenti_Amm.vo!M820,IF(Foglio2!$J$3=Foglio2!$E$7,'Resp_Coord_Amm.vo'!M820,IF(Foglio2!$J$3=Foglio2!$E$8,Direttore_Amm.vo!M820,IF(Foglio2!$J$3=Foglio2!$E$9,Doc_mat_elem.re!M820,IF(Foglio2!$J$3=Foglio2!$E$10,Doc_dipl_scuola_sec.!M820,IF(Foglio2!$J$3=Foglio2!$E$11,Doc_scuola_media!M820,IF(Foglio2!$J$3=Foglio2!$E$12,Doc_laureati_scuola_sec.!M838,IF(Foglio2!$J$3=Foglio2!$E$13,Direttivi_capi_ist.!M820,0)))))))))))</f>
        <v>0</v>
      </c>
      <c r="P838" s="252">
        <f>IF(Foglio2!$J$3=Foglio2!$E$3,'Ausiliari_Coll.Scol.'!N820,IF(Foglio2!$J$3=Foglio2!$E$4,'Collab._Tecnici'!N820,IF(Foglio2!$J$3=Foglio2!$E$5,Assistenti_Tecnici!N820,IF(Foglio2!$J$3=Foglio2!$E$6,Assistenti_Amm.vo!N820,IF(Foglio2!$J$3=Foglio2!$E$7,'Resp_Coord_Amm.vo'!N820,IF(Foglio2!$J$3=Foglio2!$E$8,Direttore_Amm.vo!N820,IF(Foglio2!$J$3=Foglio2!$E$9,Doc_mat_elem.re!N820,IF(Foglio2!$J$3=Foglio2!$E$10,Doc_dipl_scuola_sec.!N820,IF(Foglio2!$J$3=Foglio2!$E$11,Doc_scuola_media!N820,IF(Foglio2!$J$3=Foglio2!$E$12,Doc_laureati_scuola_sec.!N838,IF(Foglio2!$J$3=Foglio2!$E$13,Direttivi_capi_ist.!N820,0)))))))))))</f>
        <v>0</v>
      </c>
      <c r="Q838" s="252">
        <f>IF(Foglio2!$J$3=Foglio2!$E$3,'Ausiliari_Coll.Scol.'!O820,IF(Foglio2!$J$3=Foglio2!$E$4,'Collab._Tecnici'!O820,IF(Foglio2!$J$3=Foglio2!$E$5,Assistenti_Tecnici!O820,IF(Foglio2!$J$3=Foglio2!$E$6,Assistenti_Amm.vo!O820,IF(Foglio2!$J$3=Foglio2!$E$7,'Resp_Coord_Amm.vo'!O820,IF(Foglio2!$J$3=Foglio2!$E$8,Direttore_Amm.vo!O820,IF(Foglio2!$J$3=Foglio2!$E$9,Doc_mat_elem.re!O820,IF(Foglio2!$J$3=Foglio2!$E$10,Doc_dipl_scuola_sec.!O820,IF(Foglio2!$J$3=Foglio2!$E$11,Doc_scuola_media!O820,IF(Foglio2!$J$3=Foglio2!$E$12,Doc_laureati_scuola_sec.!O838,IF(Foglio2!$J$3=Foglio2!$E$13,Direttivi_capi_ist.!O820,0)))))))))))</f>
        <v>0</v>
      </c>
      <c r="R838" s="252">
        <f>IF(Foglio2!$J$3=Foglio2!$E$3,'Ausiliari_Coll.Scol.'!P820,IF(Foglio2!$J$3=Foglio2!$E$4,'Collab._Tecnici'!P820,IF(Foglio2!$J$3=Foglio2!$E$5,Assistenti_Tecnici!P820,IF(Foglio2!$J$3=Foglio2!$E$6,Assistenti_Amm.vo!P820,IF(Foglio2!$J$3=Foglio2!$E$7,'Resp_Coord_Amm.vo'!P820,IF(Foglio2!$J$3=Foglio2!$E$8,Direttore_Amm.vo!P820,IF(Foglio2!$J$3=Foglio2!$E$9,Doc_mat_elem.re!P820,IF(Foglio2!$J$3=Foglio2!$E$10,Doc_dipl_scuola_sec.!P820,IF(Foglio2!$J$3=Foglio2!$E$11,Doc_scuola_media!P820,IF(Foglio2!$J$3=Foglio2!$E$12,Doc_laureati_scuola_sec.!P838,IF(Foglio2!$J$3=Foglio2!$E$13,Direttivi_capi_ist.!P820,0)))))))))))</f>
        <v>0</v>
      </c>
      <c r="S838" s="252">
        <f>IF(Foglio2!$J$3=Foglio2!$E$3,'Ausiliari_Coll.Scol.'!Q820,IF(Foglio2!$J$3=Foglio2!$E$4,'Collab._Tecnici'!Q820,IF(Foglio2!$J$3=Foglio2!$E$5,Assistenti_Tecnici!Q820,IF(Foglio2!$J$3=Foglio2!$E$6,Assistenti_Amm.vo!Q820,IF(Foglio2!$J$3=Foglio2!$E$7,'Resp_Coord_Amm.vo'!Q820,IF(Foglio2!$J$3=Foglio2!$E$8,Direttore_Amm.vo!Q820,IF(Foglio2!$J$3=Foglio2!$E$9,Doc_mat_elem.re!Q820,IF(Foglio2!$J$3=Foglio2!$E$10,Doc_dipl_scuola_sec.!Q820,IF(Foglio2!$J$3=Foglio2!$E$11,Doc_scuola_media!Q820,IF(Foglio2!$J$3=Foglio2!$E$12,Doc_laureati_scuola_sec.!Q838,IF(Foglio2!$J$3=Foglio2!$E$13,Direttivi_capi_ist.!Q820,0)))))))))))</f>
        <v>0</v>
      </c>
      <c r="T838" s="252">
        <f>IF(Foglio2!$J$3=Foglio2!$E$3,'Ausiliari_Coll.Scol.'!R820,IF(Foglio2!$J$3=Foglio2!$E$4,'Collab._Tecnici'!R820,IF(Foglio2!$J$3=Foglio2!$E$5,Assistenti_Tecnici!R820,IF(Foglio2!$J$3=Foglio2!$E$6,Assistenti_Amm.vo!R820,IF(Foglio2!$J$3=Foglio2!$E$7,'Resp_Coord_Amm.vo'!R820,IF(Foglio2!$J$3=Foglio2!$E$8,Direttore_Amm.vo!R820,IF(Foglio2!$J$3=Foglio2!$E$9,Doc_mat_elem.re!R820,IF(Foglio2!$J$3=Foglio2!$E$10,Doc_dipl_scuola_sec.!R820,IF(Foglio2!$J$3=Foglio2!$E$11,Doc_scuola_media!R820,IF(Foglio2!$J$3=Foglio2!$E$12,Doc_laureati_scuola_sec.!R838,IF(Foglio2!$J$3=Foglio2!$E$13,Direttivi_capi_ist.!R820,0)))))))))))</f>
        <v>0</v>
      </c>
      <c r="U838" s="252">
        <f t="shared" ref="U838" si="5102">(P838)/12*0.8</f>
        <v>0</v>
      </c>
      <c r="V838" s="252">
        <f t="shared" ref="V838" si="5103">(P838+R838)/12*0.8</f>
        <v>0</v>
      </c>
      <c r="W838" s="253" t="str">
        <f t="shared" ref="W838" si="5104">"Fascia Da "&amp;F838&amp;" a "&amp;F839&amp;" Decorrenza "&amp;DAY(C832)&amp;"/"&amp;MONTH(C832)&amp;"/"&amp;YEAR(C832)</f>
        <v>Fascia Da 21 a 27 Decorrenza 1/7/2022</v>
      </c>
    </row>
    <row r="839" spans="1:23" ht="9" customHeight="1" x14ac:dyDescent="0.2">
      <c r="B839" s="245">
        <f t="shared" si="5030"/>
        <v>44750</v>
      </c>
      <c r="C839" s="494"/>
      <c r="D839" s="494"/>
      <c r="E839" s="254" t="s">
        <v>4</v>
      </c>
      <c r="F839" s="255">
        <v>27</v>
      </c>
      <c r="G839" s="267">
        <f t="shared" si="5083"/>
        <v>0</v>
      </c>
      <c r="H839" s="267">
        <f t="shared" si="5083"/>
        <v>0</v>
      </c>
      <c r="I839" s="267">
        <f t="shared" si="5083"/>
        <v>0</v>
      </c>
      <c r="J839" s="267">
        <f t="shared" si="5083"/>
        <v>0</v>
      </c>
      <c r="K839" s="267">
        <f t="shared" si="5083"/>
        <v>0</v>
      </c>
      <c r="L839" s="266">
        <f t="shared" si="5083"/>
        <v>0</v>
      </c>
      <c r="M839" s="267">
        <f t="shared" si="5083"/>
        <v>0</v>
      </c>
      <c r="N839" s="182">
        <f t="shared" si="5083"/>
        <v>0</v>
      </c>
      <c r="O839" s="183">
        <f t="shared" si="5083"/>
        <v>0</v>
      </c>
      <c r="P839" s="184">
        <f t="shared" si="5083"/>
        <v>0</v>
      </c>
      <c r="Q839" s="184">
        <f t="shared" si="5083"/>
        <v>0</v>
      </c>
      <c r="R839" s="184">
        <f t="shared" si="5083"/>
        <v>0</v>
      </c>
      <c r="S839" s="184">
        <f t="shared" si="5083"/>
        <v>0</v>
      </c>
      <c r="T839" s="184">
        <f t="shared" si="5083"/>
        <v>0</v>
      </c>
      <c r="U839" s="184">
        <f t="shared" si="5083"/>
        <v>0</v>
      </c>
      <c r="V839" s="184">
        <f t="shared" si="5083"/>
        <v>0</v>
      </c>
    </row>
    <row r="840" spans="1:23" ht="12.75" customHeight="1" x14ac:dyDescent="0.2">
      <c r="A840" s="104">
        <f>IF(Foglio2!$J$7=1,TRUNC(Base!V840,0),TRUNC(Base!U840,0))</f>
        <v>0</v>
      </c>
      <c r="B840" s="245">
        <f t="shared" si="5030"/>
        <v>44751</v>
      </c>
      <c r="C840" s="494"/>
      <c r="D840" s="494"/>
      <c r="E840" s="259" t="s">
        <v>3</v>
      </c>
      <c r="F840" s="260">
        <v>28</v>
      </c>
      <c r="G840" s="248">
        <f>IF(Foglio2!$J$3=Foglio2!$E$3,'Ausiliari_Coll.Scol.'!E822,IF(Foglio2!$J$3=Foglio2!$E$4,'Collab._Tecnici'!E822,IF(Foglio2!$J$3=Foglio2!$E$5,Assistenti_Tecnici!E822,IF(Foglio2!$J$3=Foglio2!$E$6,Assistenti_Amm.vo!E822,IF(Foglio2!$J$3=Foglio2!$E$7,'Resp_Coord_Amm.vo'!E822,IF(Foglio2!$J$3=Foglio2!$E$8,Direttore_Amm.vo!E822,IF(Foglio2!$J$3=Foglio2!$E$9,Doc_mat_elem.re!E822,IF(Foglio2!$J$3=Foglio2!$E$10,Doc_dipl_scuola_sec.!E822,IF(Foglio2!$J$3=Foglio2!$E$11,Doc_scuola_media!E822,IF(Foglio2!$J$3=Foglio2!$E$12,Doc_laureati_scuola_sec.!E840,IF(Foglio2!$J$3=Foglio2!$E$13,Direttivi_capi_ist.!E822,0)))))))))))</f>
        <v>0</v>
      </c>
      <c r="H840" s="248">
        <f>IF(Foglio2!$J$3=Foglio2!$E$3,'Ausiliari_Coll.Scol.'!F822,IF(Foglio2!$J$3=Foglio2!$E$4,'Collab._Tecnici'!F822,IF(Foglio2!$J$3=Foglio2!$E$5,Assistenti_Tecnici!F822,IF(Foglio2!$J$3=Foglio2!$E$6,Assistenti_Amm.vo!F822,IF(Foglio2!$J$3=Foglio2!$E$7,'Resp_Coord_Amm.vo'!F822,IF(Foglio2!$J$3=Foglio2!$E$8,Direttore_Amm.vo!F822,IF(Foglio2!$J$3=Foglio2!$E$9,Doc_mat_elem.re!F822,IF(Foglio2!$J$3=Foglio2!$E$10,Doc_dipl_scuola_sec.!F822,IF(Foglio2!$J$3=Foglio2!$E$11,Doc_scuola_media!F822,IF(Foglio2!$J$3=Foglio2!$E$12,Doc_laureati_scuola_sec.!F840,IF(Foglio2!$J$3=Foglio2!$E$13,Direttivi_capi_ist.!F822,0)))))))))))</f>
        <v>0</v>
      </c>
      <c r="I840" s="248">
        <f>IF(Foglio2!$J$3=Foglio2!$E$3,'Ausiliari_Coll.Scol.'!G822,IF(Foglio2!$J$3=Foglio2!$E$4,'Collab._Tecnici'!G822,IF(Foglio2!$J$3=Foglio2!$E$5,Assistenti_Tecnici!G822,IF(Foglio2!$J$3=Foglio2!$E$6,Assistenti_Amm.vo!G822,IF(Foglio2!$J$3=Foglio2!$E$7,'Resp_Coord_Amm.vo'!G822,IF(Foglio2!$J$3=Foglio2!$E$8,Direttore_Amm.vo!G822,IF(Foglio2!$J$3=Foglio2!$E$9,Doc_mat_elem.re!G822,IF(Foglio2!$J$3=Foglio2!$E$10,Doc_dipl_scuola_sec.!G822,IF(Foglio2!$J$3=Foglio2!$E$11,Doc_scuola_media!G822,IF(Foglio2!$J$3=Foglio2!$E$12,Doc_laureati_scuola_sec.!G840,IF(Foglio2!$J$3=Foglio2!$E$13,Direttivi_capi_ist.!G822,0)))))))))))</f>
        <v>0</v>
      </c>
      <c r="J840" s="248">
        <f>IF(Foglio2!$J$3=Foglio2!$E$3,'Ausiliari_Coll.Scol.'!H822,IF(Foglio2!$J$3=Foglio2!$E$4,'Collab._Tecnici'!H822,IF(Foglio2!$J$3=Foglio2!$E$5,Assistenti_Tecnici!H822,IF(Foglio2!$J$3=Foglio2!$E$6,Assistenti_Amm.vo!H822,IF(Foglio2!$J$3=Foglio2!$E$7,'Resp_Coord_Amm.vo'!H822,IF(Foglio2!$J$3=Foglio2!$E$8,Direttore_Amm.vo!H822,IF(Foglio2!$J$3=Foglio2!$E$9,Doc_mat_elem.re!H822,IF(Foglio2!$J$3=Foglio2!$E$10,Doc_dipl_scuola_sec.!H822,IF(Foglio2!$J$3=Foglio2!$E$11,Doc_scuola_media!H822,IF(Foglio2!$J$3=Foglio2!$E$12,Doc_laureati_scuola_sec.!H840,IF(Foglio2!$J$3=Foglio2!$E$13,Direttivi_capi_ist.!H822,0)))))))))))</f>
        <v>0</v>
      </c>
      <c r="K840" s="248">
        <f>IF(Foglio2!$J$3=Foglio2!$E$3,'Ausiliari_Coll.Scol.'!I822,IF(Foglio2!$J$3=Foglio2!$E$4,'Collab._Tecnici'!I822,IF(Foglio2!$J$3=Foglio2!$E$5,Assistenti_Tecnici!I822,IF(Foglio2!$J$3=Foglio2!$E$6,Assistenti_Amm.vo!I822,IF(Foglio2!$J$3=Foglio2!$E$7,'Resp_Coord_Amm.vo'!I822,IF(Foglio2!$J$3=Foglio2!$E$8,Direttore_Amm.vo!I822,IF(Foglio2!$J$3=Foglio2!$E$9,Doc_mat_elem.re!I822,IF(Foglio2!$J$3=Foglio2!$E$10,Doc_dipl_scuola_sec.!I822,IF(Foglio2!$J$3=Foglio2!$E$11,Doc_scuola_media!I822,IF(Foglio2!$J$3=Foglio2!$E$12,Doc_laureati_scuola_sec.!I840,IF(Foglio2!$J$3=Foglio2!$E$13,Direttivi_capi_ist.!I822,0)))))))))))</f>
        <v>0</v>
      </c>
      <c r="L840" s="248">
        <f>IF(Foglio2!$J$3=Foglio2!$E$3,'Ausiliari_Coll.Scol.'!J822,IF(Foglio2!$J$3=Foglio2!$E$4,'Collab._Tecnici'!J822,IF(Foglio2!$J$3=Foglio2!$E$5,Assistenti_Tecnici!J822,IF(Foglio2!$J$3=Foglio2!$E$6,Assistenti_Amm.vo!J822,IF(Foglio2!$J$3=Foglio2!$E$7,'Resp_Coord_Amm.vo'!J822,IF(Foglio2!$J$3=Foglio2!$E$8,Direttore_Amm.vo!J822,IF(Foglio2!$J$3=Foglio2!$E$9,Doc_mat_elem.re!J822,IF(Foglio2!$J$3=Foglio2!$E$10,Doc_dipl_scuola_sec.!J822,IF(Foglio2!$J$3=Foglio2!$E$11,Doc_scuola_media!J822,IF(Foglio2!$J$3=Foglio2!$E$12,Doc_laureati_scuola_sec.!J840,IF(Foglio2!$J$3=Foglio2!$E$13,Direttivi_capi_ist.!J822,0)))))))))))</f>
        <v>0</v>
      </c>
      <c r="M840" s="249">
        <f>IF(Foglio2!$J$3=Foglio2!$E$3,'Ausiliari_Coll.Scol.'!K822,IF(Foglio2!$J$3=Foglio2!$E$4,'Collab._Tecnici'!K822,IF(Foglio2!$J$3=Foglio2!$E$5,Assistenti_Tecnici!K822,IF(Foglio2!$J$3=Foglio2!$E$6,Assistenti_Amm.vo!K822,IF(Foglio2!$J$3=Foglio2!$E$7,'Resp_Coord_Amm.vo'!K822,IF(Foglio2!$J$3=Foglio2!$E$8,Direttore_Amm.vo!K822,IF(Foglio2!$J$3=Foglio2!$E$9,Doc_mat_elem.re!K822,IF(Foglio2!$J$3=Foglio2!$E$10,Doc_dipl_scuola_sec.!K822,IF(Foglio2!$J$3=Foglio2!$E$11,Doc_scuola_media!K822,IF(Foglio2!$J$3=Foglio2!$E$12,Doc_laureati_scuola_sec.!K840,IF(Foglio2!$J$3=Foglio2!$E$13,Direttivi_capi_ist.!K822,0)))))))))))</f>
        <v>0</v>
      </c>
      <c r="N840" s="250">
        <f>IF(Foglio2!$J$3=Foglio2!$E$3,'Ausiliari_Coll.Scol.'!L822,IF(Foglio2!$J$3=Foglio2!$E$4,'Collab._Tecnici'!L822,IF(Foglio2!$J$3=Foglio2!$E$5,Assistenti_Tecnici!L822,IF(Foglio2!$J$3=Foglio2!$E$6,Assistenti_Amm.vo!L822,IF(Foglio2!$J$3=Foglio2!$E$7,'Resp_Coord_Amm.vo'!L822,IF(Foglio2!$J$3=Foglio2!$E$8,Direttore_Amm.vo!L822,IF(Foglio2!$J$3=Foglio2!$E$9,Doc_mat_elem.re!L822,IF(Foglio2!$J$3=Foglio2!$E$10,Doc_dipl_scuola_sec.!L822,IF(Foglio2!$J$3=Foglio2!$E$11,Doc_scuola_media!L822,IF(Foglio2!$J$3=Foglio2!$E$12,Doc_laureati_scuola_sec.!L840,IF(Foglio2!$J$3=Foglio2!$E$13,Direttivi_capi_ist.!L822,0)))))))))))</f>
        <v>0</v>
      </c>
      <c r="O840" s="251">
        <f>IF(Foglio2!$J$3=Foglio2!$E$3,'Ausiliari_Coll.Scol.'!M822,IF(Foglio2!$J$3=Foglio2!$E$4,'Collab._Tecnici'!M822,IF(Foglio2!$J$3=Foglio2!$E$5,Assistenti_Tecnici!M822,IF(Foglio2!$J$3=Foglio2!$E$6,Assistenti_Amm.vo!M822,IF(Foglio2!$J$3=Foglio2!$E$7,'Resp_Coord_Amm.vo'!M822,IF(Foglio2!$J$3=Foglio2!$E$8,Direttore_Amm.vo!M822,IF(Foglio2!$J$3=Foglio2!$E$9,Doc_mat_elem.re!M822,IF(Foglio2!$J$3=Foglio2!$E$10,Doc_dipl_scuola_sec.!M822,IF(Foglio2!$J$3=Foglio2!$E$11,Doc_scuola_media!M822,IF(Foglio2!$J$3=Foglio2!$E$12,Doc_laureati_scuola_sec.!M840,IF(Foglio2!$J$3=Foglio2!$E$13,Direttivi_capi_ist.!M822,0)))))))))))</f>
        <v>0</v>
      </c>
      <c r="P840" s="252">
        <f>IF(Foglio2!$J$3=Foglio2!$E$3,'Ausiliari_Coll.Scol.'!N822,IF(Foglio2!$J$3=Foglio2!$E$4,'Collab._Tecnici'!N822,IF(Foglio2!$J$3=Foglio2!$E$5,Assistenti_Tecnici!N822,IF(Foglio2!$J$3=Foglio2!$E$6,Assistenti_Amm.vo!N822,IF(Foglio2!$J$3=Foglio2!$E$7,'Resp_Coord_Amm.vo'!N822,IF(Foglio2!$J$3=Foglio2!$E$8,Direttore_Amm.vo!N822,IF(Foglio2!$J$3=Foglio2!$E$9,Doc_mat_elem.re!N822,IF(Foglio2!$J$3=Foglio2!$E$10,Doc_dipl_scuola_sec.!N822,IF(Foglio2!$J$3=Foglio2!$E$11,Doc_scuola_media!N822,IF(Foglio2!$J$3=Foglio2!$E$12,Doc_laureati_scuola_sec.!N840,IF(Foglio2!$J$3=Foglio2!$E$13,Direttivi_capi_ist.!N822,0)))))))))))</f>
        <v>0</v>
      </c>
      <c r="Q840" s="252">
        <f>IF(Foglio2!$J$3=Foglio2!$E$3,'Ausiliari_Coll.Scol.'!O822,IF(Foglio2!$J$3=Foglio2!$E$4,'Collab._Tecnici'!O822,IF(Foglio2!$J$3=Foglio2!$E$5,Assistenti_Tecnici!O822,IF(Foglio2!$J$3=Foglio2!$E$6,Assistenti_Amm.vo!O822,IF(Foglio2!$J$3=Foglio2!$E$7,'Resp_Coord_Amm.vo'!O822,IF(Foglio2!$J$3=Foglio2!$E$8,Direttore_Amm.vo!O822,IF(Foglio2!$J$3=Foglio2!$E$9,Doc_mat_elem.re!O822,IF(Foglio2!$J$3=Foglio2!$E$10,Doc_dipl_scuola_sec.!O822,IF(Foglio2!$J$3=Foglio2!$E$11,Doc_scuola_media!O822,IF(Foglio2!$J$3=Foglio2!$E$12,Doc_laureati_scuola_sec.!O840,IF(Foglio2!$J$3=Foglio2!$E$13,Direttivi_capi_ist.!O822,0)))))))))))</f>
        <v>0</v>
      </c>
      <c r="R840" s="252">
        <f>IF(Foglio2!$J$3=Foglio2!$E$3,'Ausiliari_Coll.Scol.'!P822,IF(Foglio2!$J$3=Foglio2!$E$4,'Collab._Tecnici'!P822,IF(Foglio2!$J$3=Foglio2!$E$5,Assistenti_Tecnici!P822,IF(Foglio2!$J$3=Foglio2!$E$6,Assistenti_Amm.vo!P822,IF(Foglio2!$J$3=Foglio2!$E$7,'Resp_Coord_Amm.vo'!P822,IF(Foglio2!$J$3=Foglio2!$E$8,Direttore_Amm.vo!P822,IF(Foglio2!$J$3=Foglio2!$E$9,Doc_mat_elem.re!P822,IF(Foglio2!$J$3=Foglio2!$E$10,Doc_dipl_scuola_sec.!P822,IF(Foglio2!$J$3=Foglio2!$E$11,Doc_scuola_media!P822,IF(Foglio2!$J$3=Foglio2!$E$12,Doc_laureati_scuola_sec.!P840,IF(Foglio2!$J$3=Foglio2!$E$13,Direttivi_capi_ist.!P822,0)))))))))))</f>
        <v>0</v>
      </c>
      <c r="S840" s="252">
        <f>IF(Foglio2!$J$3=Foglio2!$E$3,'Ausiliari_Coll.Scol.'!Q822,IF(Foglio2!$J$3=Foglio2!$E$4,'Collab._Tecnici'!Q822,IF(Foglio2!$J$3=Foglio2!$E$5,Assistenti_Tecnici!Q822,IF(Foglio2!$J$3=Foglio2!$E$6,Assistenti_Amm.vo!Q822,IF(Foglio2!$J$3=Foglio2!$E$7,'Resp_Coord_Amm.vo'!Q822,IF(Foglio2!$J$3=Foglio2!$E$8,Direttore_Amm.vo!Q822,IF(Foglio2!$J$3=Foglio2!$E$9,Doc_mat_elem.re!Q822,IF(Foglio2!$J$3=Foglio2!$E$10,Doc_dipl_scuola_sec.!Q822,IF(Foglio2!$J$3=Foglio2!$E$11,Doc_scuola_media!Q822,IF(Foglio2!$J$3=Foglio2!$E$12,Doc_laureati_scuola_sec.!Q840,IF(Foglio2!$J$3=Foglio2!$E$13,Direttivi_capi_ist.!Q822,0)))))))))))</f>
        <v>0</v>
      </c>
      <c r="T840" s="252">
        <f>IF(Foglio2!$J$3=Foglio2!$E$3,'Ausiliari_Coll.Scol.'!R822,IF(Foglio2!$J$3=Foglio2!$E$4,'Collab._Tecnici'!R822,IF(Foglio2!$J$3=Foglio2!$E$5,Assistenti_Tecnici!R822,IF(Foglio2!$J$3=Foglio2!$E$6,Assistenti_Amm.vo!R822,IF(Foglio2!$J$3=Foglio2!$E$7,'Resp_Coord_Amm.vo'!R822,IF(Foglio2!$J$3=Foglio2!$E$8,Direttore_Amm.vo!R822,IF(Foglio2!$J$3=Foglio2!$E$9,Doc_mat_elem.re!R822,IF(Foglio2!$J$3=Foglio2!$E$10,Doc_dipl_scuola_sec.!R822,IF(Foglio2!$J$3=Foglio2!$E$11,Doc_scuola_media!R822,IF(Foglio2!$J$3=Foglio2!$E$12,Doc_laureati_scuola_sec.!R840,IF(Foglio2!$J$3=Foglio2!$E$13,Direttivi_capi_ist.!R822,0)))))))))))</f>
        <v>0</v>
      </c>
      <c r="U840" s="252">
        <f t="shared" ref="U840" si="5105">(P840)/12*0.8</f>
        <v>0</v>
      </c>
      <c r="V840" s="252">
        <f t="shared" ref="V840" si="5106">(P840+R840)/12*0.8</f>
        <v>0</v>
      </c>
      <c r="W840" s="253" t="str">
        <f t="shared" ref="W840" si="5107">"Fascia Da "&amp;F840&amp;" a "&amp;F841&amp;" Decorrenza "&amp;DAY(C832)&amp;"/"&amp;MONTH(C832)&amp;"/"&amp;YEAR(C832)</f>
        <v>Fascia Da 28 a 34 Decorrenza 1/7/2022</v>
      </c>
    </row>
    <row r="841" spans="1:23" ht="9" customHeight="1" x14ac:dyDescent="0.2">
      <c r="B841" s="245">
        <f t="shared" si="5030"/>
        <v>44752</v>
      </c>
      <c r="C841" s="494"/>
      <c r="D841" s="494"/>
      <c r="E841" s="254" t="s">
        <v>4</v>
      </c>
      <c r="F841" s="255">
        <v>34</v>
      </c>
      <c r="G841" s="267">
        <f t="shared" si="5087"/>
        <v>0</v>
      </c>
      <c r="H841" s="267">
        <f t="shared" si="5087"/>
        <v>0</v>
      </c>
      <c r="I841" s="267">
        <f t="shared" si="5087"/>
        <v>0</v>
      </c>
      <c r="J841" s="267">
        <f t="shared" si="5087"/>
        <v>0</v>
      </c>
      <c r="K841" s="267">
        <f t="shared" si="5087"/>
        <v>0</v>
      </c>
      <c r="L841" s="266">
        <f t="shared" si="5087"/>
        <v>0</v>
      </c>
      <c r="M841" s="267">
        <f t="shared" si="5087"/>
        <v>0</v>
      </c>
      <c r="N841" s="182">
        <f t="shared" si="5087"/>
        <v>0</v>
      </c>
      <c r="O841" s="183">
        <f t="shared" si="5087"/>
        <v>0</v>
      </c>
      <c r="P841" s="184">
        <f t="shared" si="5087"/>
        <v>0</v>
      </c>
      <c r="Q841" s="184">
        <f t="shared" si="5087"/>
        <v>0</v>
      </c>
      <c r="R841" s="184">
        <f t="shared" si="5087"/>
        <v>0</v>
      </c>
      <c r="S841" s="184">
        <f t="shared" si="5087"/>
        <v>0</v>
      </c>
      <c r="T841" s="184">
        <f t="shared" si="5087"/>
        <v>0</v>
      </c>
      <c r="U841" s="184">
        <f t="shared" si="5087"/>
        <v>0</v>
      </c>
      <c r="V841" s="184">
        <f t="shared" si="5087"/>
        <v>0</v>
      </c>
    </row>
    <row r="842" spans="1:23" ht="12.75" customHeight="1" x14ac:dyDescent="0.2">
      <c r="A842" s="104">
        <f>IF(Foglio2!$J$7=1,TRUNC(Base!V842,0),TRUNC(Base!U842,0))</f>
        <v>0</v>
      </c>
      <c r="B842" s="245">
        <f t="shared" si="5030"/>
        <v>44753</v>
      </c>
      <c r="C842" s="494"/>
      <c r="D842" s="494"/>
      <c r="E842" s="259" t="s">
        <v>3</v>
      </c>
      <c r="F842" s="260">
        <v>35</v>
      </c>
      <c r="G842" s="248">
        <f>IF(Foglio2!$J$3=Foglio2!$E$3,'Ausiliari_Coll.Scol.'!E824,IF(Foglio2!$J$3=Foglio2!$E$4,'Collab._Tecnici'!E824,IF(Foglio2!$J$3=Foglio2!$E$5,Assistenti_Tecnici!E824,IF(Foglio2!$J$3=Foglio2!$E$6,Assistenti_Amm.vo!E824,IF(Foglio2!$J$3=Foglio2!$E$7,'Resp_Coord_Amm.vo'!E824,IF(Foglio2!$J$3=Foglio2!$E$8,Direttore_Amm.vo!E824,IF(Foglio2!$J$3=Foglio2!$E$9,Doc_mat_elem.re!E824,IF(Foglio2!$J$3=Foglio2!$E$10,Doc_dipl_scuola_sec.!E824,IF(Foglio2!$J$3=Foglio2!$E$11,Doc_scuola_media!E824,IF(Foglio2!$J$3=Foglio2!$E$12,Doc_laureati_scuola_sec.!E842,IF(Foglio2!$J$3=Foglio2!$E$13,Direttivi_capi_ist.!E824,0)))))))))))</f>
        <v>0</v>
      </c>
      <c r="H842" s="248">
        <f>IF(Foglio2!$J$3=Foglio2!$E$3,'Ausiliari_Coll.Scol.'!F824,IF(Foglio2!$J$3=Foglio2!$E$4,'Collab._Tecnici'!F824,IF(Foglio2!$J$3=Foglio2!$E$5,Assistenti_Tecnici!F824,IF(Foglio2!$J$3=Foglio2!$E$6,Assistenti_Amm.vo!F824,IF(Foglio2!$J$3=Foglio2!$E$7,'Resp_Coord_Amm.vo'!F824,IF(Foglio2!$J$3=Foglio2!$E$8,Direttore_Amm.vo!F824,IF(Foglio2!$J$3=Foglio2!$E$9,Doc_mat_elem.re!F824,IF(Foglio2!$J$3=Foglio2!$E$10,Doc_dipl_scuola_sec.!F824,IF(Foglio2!$J$3=Foglio2!$E$11,Doc_scuola_media!F824,IF(Foglio2!$J$3=Foglio2!$E$12,Doc_laureati_scuola_sec.!F842,IF(Foglio2!$J$3=Foglio2!$E$13,Direttivi_capi_ist.!F824,0)))))))))))</f>
        <v>0</v>
      </c>
      <c r="I842" s="248">
        <f>IF(Foglio2!$J$3=Foglio2!$E$3,'Ausiliari_Coll.Scol.'!G824,IF(Foglio2!$J$3=Foglio2!$E$4,'Collab._Tecnici'!G824,IF(Foglio2!$J$3=Foglio2!$E$5,Assistenti_Tecnici!G824,IF(Foglio2!$J$3=Foglio2!$E$6,Assistenti_Amm.vo!G824,IF(Foglio2!$J$3=Foglio2!$E$7,'Resp_Coord_Amm.vo'!G824,IF(Foglio2!$J$3=Foglio2!$E$8,Direttore_Amm.vo!G824,IF(Foglio2!$J$3=Foglio2!$E$9,Doc_mat_elem.re!G824,IF(Foglio2!$J$3=Foglio2!$E$10,Doc_dipl_scuola_sec.!G824,IF(Foglio2!$J$3=Foglio2!$E$11,Doc_scuola_media!G824,IF(Foglio2!$J$3=Foglio2!$E$12,Doc_laureati_scuola_sec.!G842,IF(Foglio2!$J$3=Foglio2!$E$13,Direttivi_capi_ist.!G824,0)))))))))))</f>
        <v>0</v>
      </c>
      <c r="J842" s="248">
        <f>IF(Foglio2!$J$3=Foglio2!$E$3,'Ausiliari_Coll.Scol.'!H824,IF(Foglio2!$J$3=Foglio2!$E$4,'Collab._Tecnici'!H824,IF(Foglio2!$J$3=Foglio2!$E$5,Assistenti_Tecnici!H824,IF(Foglio2!$J$3=Foglio2!$E$6,Assistenti_Amm.vo!H824,IF(Foglio2!$J$3=Foglio2!$E$7,'Resp_Coord_Amm.vo'!H824,IF(Foglio2!$J$3=Foglio2!$E$8,Direttore_Amm.vo!H824,IF(Foglio2!$J$3=Foglio2!$E$9,Doc_mat_elem.re!H824,IF(Foglio2!$J$3=Foglio2!$E$10,Doc_dipl_scuola_sec.!H824,IF(Foglio2!$J$3=Foglio2!$E$11,Doc_scuola_media!H824,IF(Foglio2!$J$3=Foglio2!$E$12,Doc_laureati_scuola_sec.!H842,IF(Foglio2!$J$3=Foglio2!$E$13,Direttivi_capi_ist.!H824,0)))))))))))</f>
        <v>0</v>
      </c>
      <c r="K842" s="248">
        <f>IF(Foglio2!$J$3=Foglio2!$E$3,'Ausiliari_Coll.Scol.'!I824,IF(Foglio2!$J$3=Foglio2!$E$4,'Collab._Tecnici'!I824,IF(Foglio2!$J$3=Foglio2!$E$5,Assistenti_Tecnici!I824,IF(Foglio2!$J$3=Foglio2!$E$6,Assistenti_Amm.vo!I824,IF(Foglio2!$J$3=Foglio2!$E$7,'Resp_Coord_Amm.vo'!I824,IF(Foglio2!$J$3=Foglio2!$E$8,Direttore_Amm.vo!I824,IF(Foglio2!$J$3=Foglio2!$E$9,Doc_mat_elem.re!I824,IF(Foglio2!$J$3=Foglio2!$E$10,Doc_dipl_scuola_sec.!I824,IF(Foglio2!$J$3=Foglio2!$E$11,Doc_scuola_media!I824,IF(Foglio2!$J$3=Foglio2!$E$12,Doc_laureati_scuola_sec.!I842,IF(Foglio2!$J$3=Foglio2!$E$13,Direttivi_capi_ist.!I824,0)))))))))))</f>
        <v>0</v>
      </c>
      <c r="L842" s="248">
        <f>IF(Foglio2!$J$3=Foglio2!$E$3,'Ausiliari_Coll.Scol.'!J824,IF(Foglio2!$J$3=Foglio2!$E$4,'Collab._Tecnici'!J824,IF(Foglio2!$J$3=Foglio2!$E$5,Assistenti_Tecnici!J824,IF(Foglio2!$J$3=Foglio2!$E$6,Assistenti_Amm.vo!J824,IF(Foglio2!$J$3=Foglio2!$E$7,'Resp_Coord_Amm.vo'!J824,IF(Foglio2!$J$3=Foglio2!$E$8,Direttore_Amm.vo!J824,IF(Foglio2!$J$3=Foglio2!$E$9,Doc_mat_elem.re!J824,IF(Foglio2!$J$3=Foglio2!$E$10,Doc_dipl_scuola_sec.!J824,IF(Foglio2!$J$3=Foglio2!$E$11,Doc_scuola_media!J824,IF(Foglio2!$J$3=Foglio2!$E$12,Doc_laureati_scuola_sec.!J842,IF(Foglio2!$J$3=Foglio2!$E$13,Direttivi_capi_ist.!J824,0)))))))))))</f>
        <v>0</v>
      </c>
      <c r="M842" s="249">
        <f>IF(Foglio2!$J$3=Foglio2!$E$3,'Ausiliari_Coll.Scol.'!K824,IF(Foglio2!$J$3=Foglio2!$E$4,'Collab._Tecnici'!K824,IF(Foglio2!$J$3=Foglio2!$E$5,Assistenti_Tecnici!K824,IF(Foglio2!$J$3=Foglio2!$E$6,Assistenti_Amm.vo!K824,IF(Foglio2!$J$3=Foglio2!$E$7,'Resp_Coord_Amm.vo'!K824,IF(Foglio2!$J$3=Foglio2!$E$8,Direttore_Amm.vo!K824,IF(Foglio2!$J$3=Foglio2!$E$9,Doc_mat_elem.re!K824,IF(Foglio2!$J$3=Foglio2!$E$10,Doc_dipl_scuola_sec.!K824,IF(Foglio2!$J$3=Foglio2!$E$11,Doc_scuola_media!K824,IF(Foglio2!$J$3=Foglio2!$E$12,Doc_laureati_scuola_sec.!K842,IF(Foglio2!$J$3=Foglio2!$E$13,Direttivi_capi_ist.!K824,0)))))))))))</f>
        <v>0</v>
      </c>
      <c r="N842" s="250">
        <f>IF(Foglio2!$J$3=Foglio2!$E$3,'Ausiliari_Coll.Scol.'!L824,IF(Foglio2!$J$3=Foglio2!$E$4,'Collab._Tecnici'!L824,IF(Foglio2!$J$3=Foglio2!$E$5,Assistenti_Tecnici!L824,IF(Foglio2!$J$3=Foglio2!$E$6,Assistenti_Amm.vo!L824,IF(Foglio2!$J$3=Foglio2!$E$7,'Resp_Coord_Amm.vo'!L824,IF(Foglio2!$J$3=Foglio2!$E$8,Direttore_Amm.vo!L824,IF(Foglio2!$J$3=Foglio2!$E$9,Doc_mat_elem.re!L824,IF(Foglio2!$J$3=Foglio2!$E$10,Doc_dipl_scuola_sec.!L824,IF(Foglio2!$J$3=Foglio2!$E$11,Doc_scuola_media!L824,IF(Foglio2!$J$3=Foglio2!$E$12,Doc_laureati_scuola_sec.!L842,IF(Foglio2!$J$3=Foglio2!$E$13,Direttivi_capi_ist.!L824,0)))))))))))</f>
        <v>0</v>
      </c>
      <c r="O842" s="251">
        <f>IF(Foglio2!$J$3=Foglio2!$E$3,'Ausiliari_Coll.Scol.'!M824,IF(Foglio2!$J$3=Foglio2!$E$4,'Collab._Tecnici'!M824,IF(Foglio2!$J$3=Foglio2!$E$5,Assistenti_Tecnici!M824,IF(Foglio2!$J$3=Foglio2!$E$6,Assistenti_Amm.vo!M824,IF(Foglio2!$J$3=Foglio2!$E$7,'Resp_Coord_Amm.vo'!M824,IF(Foglio2!$J$3=Foglio2!$E$8,Direttore_Amm.vo!M824,IF(Foglio2!$J$3=Foglio2!$E$9,Doc_mat_elem.re!M824,IF(Foglio2!$J$3=Foglio2!$E$10,Doc_dipl_scuola_sec.!M824,IF(Foglio2!$J$3=Foglio2!$E$11,Doc_scuola_media!M824,IF(Foglio2!$J$3=Foglio2!$E$12,Doc_laureati_scuola_sec.!M842,IF(Foglio2!$J$3=Foglio2!$E$13,Direttivi_capi_ist.!M824,0)))))))))))</f>
        <v>0</v>
      </c>
      <c r="P842" s="252">
        <f>IF(Foglio2!$J$3=Foglio2!$E$3,'Ausiliari_Coll.Scol.'!N824,IF(Foglio2!$J$3=Foglio2!$E$4,'Collab._Tecnici'!N824,IF(Foglio2!$J$3=Foglio2!$E$5,Assistenti_Tecnici!N824,IF(Foglio2!$J$3=Foglio2!$E$6,Assistenti_Amm.vo!N824,IF(Foglio2!$J$3=Foglio2!$E$7,'Resp_Coord_Amm.vo'!N824,IF(Foglio2!$J$3=Foglio2!$E$8,Direttore_Amm.vo!N824,IF(Foglio2!$J$3=Foglio2!$E$9,Doc_mat_elem.re!N824,IF(Foglio2!$J$3=Foglio2!$E$10,Doc_dipl_scuola_sec.!N824,IF(Foglio2!$J$3=Foglio2!$E$11,Doc_scuola_media!N824,IF(Foglio2!$J$3=Foglio2!$E$12,Doc_laureati_scuola_sec.!N842,IF(Foglio2!$J$3=Foglio2!$E$13,Direttivi_capi_ist.!N824,0)))))))))))</f>
        <v>0</v>
      </c>
      <c r="Q842" s="252">
        <f>IF(Foglio2!$J$3=Foglio2!$E$3,'Ausiliari_Coll.Scol.'!O824,IF(Foglio2!$J$3=Foglio2!$E$4,'Collab._Tecnici'!O824,IF(Foglio2!$J$3=Foglio2!$E$5,Assistenti_Tecnici!O824,IF(Foglio2!$J$3=Foglio2!$E$6,Assistenti_Amm.vo!O824,IF(Foglio2!$J$3=Foglio2!$E$7,'Resp_Coord_Amm.vo'!O824,IF(Foglio2!$J$3=Foglio2!$E$8,Direttore_Amm.vo!O824,IF(Foglio2!$J$3=Foglio2!$E$9,Doc_mat_elem.re!O824,IF(Foglio2!$J$3=Foglio2!$E$10,Doc_dipl_scuola_sec.!O824,IF(Foglio2!$J$3=Foglio2!$E$11,Doc_scuola_media!O824,IF(Foglio2!$J$3=Foglio2!$E$12,Doc_laureati_scuola_sec.!O842,IF(Foglio2!$J$3=Foglio2!$E$13,Direttivi_capi_ist.!O824,0)))))))))))</f>
        <v>0</v>
      </c>
      <c r="R842" s="252">
        <f>IF(Foglio2!$J$3=Foglio2!$E$3,'Ausiliari_Coll.Scol.'!P824,IF(Foglio2!$J$3=Foglio2!$E$4,'Collab._Tecnici'!P824,IF(Foglio2!$J$3=Foglio2!$E$5,Assistenti_Tecnici!P824,IF(Foglio2!$J$3=Foglio2!$E$6,Assistenti_Amm.vo!P824,IF(Foglio2!$J$3=Foglio2!$E$7,'Resp_Coord_Amm.vo'!P824,IF(Foglio2!$J$3=Foglio2!$E$8,Direttore_Amm.vo!P824,IF(Foglio2!$J$3=Foglio2!$E$9,Doc_mat_elem.re!P824,IF(Foglio2!$J$3=Foglio2!$E$10,Doc_dipl_scuola_sec.!P824,IF(Foglio2!$J$3=Foglio2!$E$11,Doc_scuola_media!P824,IF(Foglio2!$J$3=Foglio2!$E$12,Doc_laureati_scuola_sec.!P842,IF(Foglio2!$J$3=Foglio2!$E$13,Direttivi_capi_ist.!P824,0)))))))))))</f>
        <v>0</v>
      </c>
      <c r="S842" s="252">
        <f>IF(Foglio2!$J$3=Foglio2!$E$3,'Ausiliari_Coll.Scol.'!Q824,IF(Foglio2!$J$3=Foglio2!$E$4,'Collab._Tecnici'!Q824,IF(Foglio2!$J$3=Foglio2!$E$5,Assistenti_Tecnici!Q824,IF(Foglio2!$J$3=Foglio2!$E$6,Assistenti_Amm.vo!Q824,IF(Foglio2!$J$3=Foglio2!$E$7,'Resp_Coord_Amm.vo'!Q824,IF(Foglio2!$J$3=Foglio2!$E$8,Direttore_Amm.vo!Q824,IF(Foglio2!$J$3=Foglio2!$E$9,Doc_mat_elem.re!Q824,IF(Foglio2!$J$3=Foglio2!$E$10,Doc_dipl_scuola_sec.!Q824,IF(Foglio2!$J$3=Foglio2!$E$11,Doc_scuola_media!Q824,IF(Foglio2!$J$3=Foglio2!$E$12,Doc_laureati_scuola_sec.!Q842,IF(Foglio2!$J$3=Foglio2!$E$13,Direttivi_capi_ist.!Q824,0)))))))))))</f>
        <v>0</v>
      </c>
      <c r="T842" s="252">
        <f>IF(Foglio2!$J$3=Foglio2!$E$3,'Ausiliari_Coll.Scol.'!R824,IF(Foglio2!$J$3=Foglio2!$E$4,'Collab._Tecnici'!R824,IF(Foglio2!$J$3=Foglio2!$E$5,Assistenti_Tecnici!R824,IF(Foglio2!$J$3=Foglio2!$E$6,Assistenti_Amm.vo!R824,IF(Foglio2!$J$3=Foglio2!$E$7,'Resp_Coord_Amm.vo'!R824,IF(Foglio2!$J$3=Foglio2!$E$8,Direttore_Amm.vo!R824,IF(Foglio2!$J$3=Foglio2!$E$9,Doc_mat_elem.re!R824,IF(Foglio2!$J$3=Foglio2!$E$10,Doc_dipl_scuola_sec.!R824,IF(Foglio2!$J$3=Foglio2!$E$11,Doc_scuola_media!R824,IF(Foglio2!$J$3=Foglio2!$E$12,Doc_laureati_scuola_sec.!R842,IF(Foglio2!$J$3=Foglio2!$E$13,Direttivi_capi_ist.!R824,0)))))))))))</f>
        <v>0</v>
      </c>
      <c r="U842" s="252">
        <f t="shared" ref="U842" si="5108">(P842)/12*0.8</f>
        <v>0</v>
      </c>
      <c r="V842" s="252">
        <f t="shared" ref="V842" si="5109">(P842+R842)/12*0.8</f>
        <v>0</v>
      </c>
      <c r="W842" s="253" t="str">
        <f t="shared" ref="W842" si="5110">"Fascia Da "&amp;F842&amp;" a "&amp;F843&amp;" Decorrenza "&amp;DAY(C832)&amp;"/"&amp;MONTH(C832)&amp;"/"&amp;YEAR(C832)</f>
        <v>Fascia Da 35 a  Decorrenza 1/7/2022</v>
      </c>
    </row>
    <row r="843" spans="1:23" ht="9" customHeight="1" x14ac:dyDescent="0.2">
      <c r="B843" s="245">
        <f t="shared" si="5030"/>
        <v>44754</v>
      </c>
      <c r="C843" s="495"/>
      <c r="D843" s="495"/>
      <c r="E843" s="264" t="s">
        <v>4</v>
      </c>
      <c r="F843" s="265"/>
      <c r="G843" s="267">
        <f t="shared" si="5091"/>
        <v>0</v>
      </c>
      <c r="H843" s="267">
        <f t="shared" si="5091"/>
        <v>0</v>
      </c>
      <c r="I843" s="267">
        <f t="shared" si="5091"/>
        <v>0</v>
      </c>
      <c r="J843" s="267">
        <f t="shared" si="5091"/>
        <v>0</v>
      </c>
      <c r="K843" s="267">
        <f t="shared" si="5091"/>
        <v>0</v>
      </c>
      <c r="L843" s="266">
        <f t="shared" si="5091"/>
        <v>0</v>
      </c>
      <c r="M843" s="267">
        <f t="shared" si="5091"/>
        <v>0</v>
      </c>
      <c r="N843" s="182">
        <f t="shared" si="5091"/>
        <v>0</v>
      </c>
      <c r="O843" s="183">
        <f t="shared" si="5091"/>
        <v>0</v>
      </c>
      <c r="P843" s="184">
        <f t="shared" si="5091"/>
        <v>0</v>
      </c>
      <c r="Q843" s="184">
        <f t="shared" si="5091"/>
        <v>0</v>
      </c>
      <c r="R843" s="184">
        <f t="shared" si="5091"/>
        <v>0</v>
      </c>
      <c r="S843" s="184">
        <f t="shared" si="5091"/>
        <v>0</v>
      </c>
      <c r="T843" s="184">
        <f t="shared" si="5091"/>
        <v>0</v>
      </c>
      <c r="U843" s="184">
        <f t="shared" si="5091"/>
        <v>0</v>
      </c>
      <c r="V843" s="184">
        <f t="shared" si="5091"/>
        <v>0</v>
      </c>
    </row>
  </sheetData>
  <sheetProtection sheet="1" objects="1" scenarios="1"/>
  <mergeCells count="182">
    <mergeCell ref="C820:C821"/>
    <mergeCell ref="D820:D821"/>
    <mergeCell ref="C822:C831"/>
    <mergeCell ref="D822:D831"/>
    <mergeCell ref="C832:C833"/>
    <mergeCell ref="D832:D833"/>
    <mergeCell ref="C834:C843"/>
    <mergeCell ref="D834:D843"/>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 ref="C1:D1"/>
    <mergeCell ref="P1:R2"/>
    <mergeCell ref="C3:D3"/>
    <mergeCell ref="E3:F4"/>
    <mergeCell ref="G3:L3"/>
    <mergeCell ref="M3:M4"/>
    <mergeCell ref="N3:N4"/>
    <mergeCell ref="P3:P4"/>
    <mergeCell ref="Q3:Q4"/>
    <mergeCell ref="D432:D443"/>
    <mergeCell ref="C444:C445"/>
    <mergeCell ref="D444:D445"/>
    <mergeCell ref="C446:C457"/>
    <mergeCell ref="D446:D457"/>
    <mergeCell ref="C416:C417"/>
    <mergeCell ref="D416:D417"/>
    <mergeCell ref="C418:C429"/>
    <mergeCell ref="D418:D429"/>
    <mergeCell ref="C430:C431"/>
    <mergeCell ref="D430:D431"/>
    <mergeCell ref="C474:C485"/>
    <mergeCell ref="D474:D485"/>
    <mergeCell ref="C486:C487"/>
    <mergeCell ref="D486:D487"/>
    <mergeCell ref="C488:C499"/>
    <mergeCell ref="D488:D499"/>
    <mergeCell ref="C458:C459"/>
    <mergeCell ref="D458:D459"/>
    <mergeCell ref="C460:C471"/>
    <mergeCell ref="D460:D471"/>
    <mergeCell ref="C472:C473"/>
    <mergeCell ref="D472:D473"/>
    <mergeCell ref="C516:C527"/>
    <mergeCell ref="D516:D527"/>
    <mergeCell ref="C528:C529"/>
    <mergeCell ref="D528:D529"/>
    <mergeCell ref="C530:C541"/>
    <mergeCell ref="D530:D541"/>
    <mergeCell ref="C500:C501"/>
    <mergeCell ref="D500:D501"/>
    <mergeCell ref="C502:C513"/>
    <mergeCell ref="D502:D513"/>
    <mergeCell ref="C514:C515"/>
    <mergeCell ref="D514:D51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84:C585"/>
    <mergeCell ref="D584:D585"/>
    <mergeCell ref="C586:C597"/>
    <mergeCell ref="D586:D597"/>
    <mergeCell ref="C598:C599"/>
    <mergeCell ref="D598:D599"/>
    <mergeCell ref="C612:C613"/>
    <mergeCell ref="D612:D613"/>
    <mergeCell ref="C614:C625"/>
    <mergeCell ref="D614:D625"/>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810:C819"/>
    <mergeCell ref="D810:D819"/>
    <mergeCell ref="C796:C797"/>
    <mergeCell ref="D796:D797"/>
    <mergeCell ref="C798:C807"/>
    <mergeCell ref="D798:D807"/>
    <mergeCell ref="C808:C809"/>
    <mergeCell ref="D808:D809"/>
    <mergeCell ref="C750:C759"/>
    <mergeCell ref="D750:D759"/>
    <mergeCell ref="C760:C761"/>
    <mergeCell ref="D760:D761"/>
    <mergeCell ref="C762:C771"/>
    <mergeCell ref="D762:D771"/>
    <mergeCell ref="C772:C773"/>
    <mergeCell ref="D772:D773"/>
    <mergeCell ref="C774:C783"/>
    <mergeCell ref="D774:D783"/>
    <mergeCell ref="C784:C785"/>
    <mergeCell ref="D784:D785"/>
    <mergeCell ref="C786:C795"/>
    <mergeCell ref="D786:D795"/>
    <mergeCell ref="C738:C747"/>
    <mergeCell ref="D738:D747"/>
    <mergeCell ref="C748:C749"/>
    <mergeCell ref="D748:D749"/>
    <mergeCell ref="C712:C723"/>
    <mergeCell ref="D712:D723"/>
    <mergeCell ref="C724:C725"/>
    <mergeCell ref="D724:D725"/>
    <mergeCell ref="C726:C735"/>
    <mergeCell ref="D726:D73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6:C7"/>
    <mergeCell ref="D6:D7"/>
    <mergeCell ref="C8:C49"/>
    <mergeCell ref="D8:D49"/>
    <mergeCell ref="C50:C51"/>
    <mergeCell ref="D50:D51"/>
    <mergeCell ref="C52:C93"/>
    <mergeCell ref="D52:D93"/>
    <mergeCell ref="C94:C95"/>
    <mergeCell ref="D94:D95"/>
    <mergeCell ref="C360:C401"/>
    <mergeCell ref="D360:D401"/>
    <mergeCell ref="C184:C225"/>
    <mergeCell ref="D184:D225"/>
    <mergeCell ref="C226:C227"/>
    <mergeCell ref="D226:D227"/>
    <mergeCell ref="C228:C269"/>
    <mergeCell ref="D228:D269"/>
    <mergeCell ref="C270:C271"/>
    <mergeCell ref="D270:D271"/>
    <mergeCell ref="C272:C313"/>
    <mergeCell ref="D272:D313"/>
  </mergeCells>
  <conditionalFormatting sqref="P402:S402 G403:S403 S402:T403 H402:M402">
    <cfRule type="cellIs" dxfId="5684" priority="777" stopIfTrue="1" operator="equal">
      <formula>0</formula>
    </cfRule>
  </conditionalFormatting>
  <conditionalFormatting sqref="N402:S402">
    <cfRule type="cellIs" dxfId="5683" priority="778" stopIfTrue="1" operator="equal">
      <formula>0</formula>
    </cfRule>
  </conditionalFormatting>
  <conditionalFormatting sqref="S402">
    <cfRule type="cellIs" dxfId="5682" priority="775" stopIfTrue="1" operator="equal">
      <formula>0</formula>
    </cfRule>
  </conditionalFormatting>
  <conditionalFormatting sqref="T402">
    <cfRule type="cellIs" dxfId="5681" priority="754" stopIfTrue="1" operator="equal">
      <formula>0</formula>
    </cfRule>
  </conditionalFormatting>
  <conditionalFormatting sqref="T402">
    <cfRule type="cellIs" dxfId="5680" priority="757" stopIfTrue="1" operator="equal">
      <formula>0</formula>
    </cfRule>
  </conditionalFormatting>
  <conditionalFormatting sqref="G402">
    <cfRule type="cellIs" dxfId="5679" priority="678" stopIfTrue="1" operator="equal">
      <formula>0</formula>
    </cfRule>
  </conditionalFormatting>
  <conditionalFormatting sqref="U402:U403">
    <cfRule type="cellIs" dxfId="5678" priority="677" stopIfTrue="1" operator="equal">
      <formula>0</formula>
    </cfRule>
  </conditionalFormatting>
  <conditionalFormatting sqref="U402">
    <cfRule type="cellIs" dxfId="5677" priority="676" stopIfTrue="1" operator="equal">
      <formula>0</formula>
    </cfRule>
  </conditionalFormatting>
  <conditionalFormatting sqref="U402">
    <cfRule type="cellIs" dxfId="5676" priority="675"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5" priority="590" stopIfTrue="1" operator="equal">
      <formula>0</formula>
    </cfRule>
  </conditionalFormatting>
  <conditionalFormatting sqref="V404 V406 V408 V410 V412 V414">
    <cfRule type="cellIs" dxfId="5674" priority="595" stopIfTrue="1" operator="equal">
      <formula>0</formula>
    </cfRule>
  </conditionalFormatting>
  <conditionalFormatting sqref="S416 S418 S420 S422 S424 S426 S428 S430 S432 S434 S436 S438 S440 S442 S444 S446 S448 S450 S452 S454 S456 S458 S460 S462 S464 S466 S468 S470 S472 S474 S476 S478 S480 S482 S484 S486 S488 S490 S492 S494 S496 S498 S500 S502 S504 S506 S508 S510 S512 S514 S516 S518 S520 S522 S524 S526 S528 S530 S532 S534 S536 S538 S540 S542 S544 S546 S548 S550 S552 S554 S556 S558 S560 S562 S564 S566 S568 S570 S572 S574 S576 S578 S580 S582 S584 S586 S588 S590 S592 S594 S596 S598 S600 S602 S604 S606 S608 S610 S612 S614 S616 S618 S620 S622 S624 S626 S628 S630 S632 S634 S636 S638 S640 S642 S644 S646 S648 S650 S652 S654 S656 S658 S660 S662 S664 S666 S668 S670 S672 S674 S676 S678 S680 S682 S684 S686 S688 S690 S692 S694 S696 S698 S700 S702 S704 S706 S708 S710 S712 S714 S716 S718 S720 S722">
    <cfRule type="cellIs" dxfId="5673" priority="592"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2" priority="591"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71" priority="586"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70" priority="584" stopIfTrue="1" operator="equal">
      <formula>0</formula>
    </cfRule>
  </conditionalFormatting>
  <conditionalFormatting sqref="V402:V403">
    <cfRule type="cellIs" dxfId="5669" priority="609" stopIfTrue="1" operator="equal">
      <formula>0</formula>
    </cfRule>
  </conditionalFormatting>
  <conditionalFormatting sqref="V402">
    <cfRule type="cellIs" dxfId="5668" priority="608" stopIfTrue="1" operator="equal">
      <formula>0</formula>
    </cfRule>
  </conditionalFormatting>
  <conditionalFormatting sqref="V402">
    <cfRule type="cellIs" dxfId="5667" priority="607" stopIfTrue="1" operator="equal">
      <formula>0</formula>
    </cfRule>
  </conditionalFormatting>
  <conditionalFormatting sqref="P404:S404 P406:S406 P408:S408 P410:S410 P412:S412 P414:S414 G405:S405 G407:S407 G409:S409 G411:S411 G413:S413 G415:S415 T404:T415 H404:M404 H406:M406 H408:M408 H410:M410 H412:M412 H414:M414">
    <cfRule type="cellIs" dxfId="5666" priority="605" stopIfTrue="1" operator="equal">
      <formula>0</formula>
    </cfRule>
  </conditionalFormatting>
  <conditionalFormatting sqref="N404:S404 N406:S406 N408:S408 N410:S410 N412:S412 N414:S414">
    <cfRule type="cellIs" dxfId="5665" priority="606" stopIfTrue="1" operator="equal">
      <formula>0</formula>
    </cfRule>
  </conditionalFormatting>
  <conditionalFormatting sqref="S404 S406 S408 S410 S412 S414">
    <cfRule type="cellIs" dxfId="5664" priority="604" stopIfTrue="1" operator="equal">
      <formula>0</formula>
    </cfRule>
  </conditionalFormatting>
  <conditionalFormatting sqref="T404 T406 T408 T410 T412 T414">
    <cfRule type="cellIs" dxfId="5663" priority="603" stopIfTrue="1" operator="equal">
      <formula>0</formula>
    </cfRule>
  </conditionalFormatting>
  <conditionalFormatting sqref="T404 T406 T408 T410 T412 T414">
    <cfRule type="cellIs" dxfId="5662" priority="602" stopIfTrue="1" operator="equal">
      <formula>0</formula>
    </cfRule>
  </conditionalFormatting>
  <conditionalFormatting sqref="G404 G406 G408 G410 G412 G414">
    <cfRule type="cellIs" dxfId="5661" priority="601" stopIfTrue="1" operator="equal">
      <formula>0</formula>
    </cfRule>
  </conditionalFormatting>
  <conditionalFormatting sqref="U404:U415">
    <cfRule type="cellIs" dxfId="5660" priority="600" stopIfTrue="1" operator="equal">
      <formula>0</formula>
    </cfRule>
  </conditionalFormatting>
  <conditionalFormatting sqref="U404 U406 U408 U410 U412 U414">
    <cfRule type="cellIs" dxfId="5659" priority="599" stopIfTrue="1" operator="equal">
      <formula>0</formula>
    </cfRule>
  </conditionalFormatting>
  <conditionalFormatting sqref="U404 U406 U408 U410 U412 U414">
    <cfRule type="cellIs" dxfId="5658" priority="598" stopIfTrue="1" operator="equal">
      <formula>0</formula>
    </cfRule>
  </conditionalFormatting>
  <conditionalFormatting sqref="V404:V415">
    <cfRule type="cellIs" dxfId="5657" priority="597" stopIfTrue="1" operator="equal">
      <formula>0</formula>
    </cfRule>
  </conditionalFormatting>
  <conditionalFormatting sqref="V404 V406 V408 V410 V412 V414">
    <cfRule type="cellIs" dxfId="5656" priority="596"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T416:T723 H416:M416 H418:M418 H420:M420 H422:M422 H424:M424 H426:M426 H428:M428 H430:M430 H432:M432 H434:M434 H436:M436 H438:M438 H440:M440 H442:M442 H444:M444 H446:M446 H448:M448 H450:M450 H452:M452 H454:M454 H456:M456 H458:M458 H460:M460 H462:M462 H464:M464 H466:M466 H468:M468 H470:M470 H472:M472 H474:M474 H476:M476 H478:M478 H480:M480 H482:M482 H484:M484 H486:M486 H488:M488 H490:M490 H492:M492 H494:M494 H496:M496 H498:M498 H500:M500 H502:M502 H504:M504 H506:M506 H508:M508 H510:M510 H512:M512 H514:M514 H516:M516 H518:M518 H520:M520 H522:M522 H524:M524 H526:M526 H528:M528 H530:M530 H532:M532 H534:M534 H536:M536 H538:M538 H540:M540 H542:M542 H544:M544 H546:M546 H548:M548 H550:M550 H552:M552 H554:M554 H556:M556 H558:M558 H560:M560 H562:M562 H564:M564 H566:M566 H568:M568 H570:M570 H572:M572 H574:M574 H576:M576 H578:M578 H580:M580 H582:M582 H584:M584 H586:M586 H588:M588 H590:M590 H592:M592 H594:M594 H596:M596 H598:M598 H600:M600 H602:M602 H604:M604 H606:M606 H608:M608 H610:M610 H612:M612 H614:M614 H616:M616 H618:M618 H620:M620 H622:M622 H624:M624 H626:M626 H628:M628 H630:M630 H632:M632 H634:M634 H636:M636 H638:M638 H640:M640 H642:M642 H644:M644 H646:M646 H648:M648 H650:M650 H652:M652 H654:M654 H656:M656 H658:M658 H660:M660 H662:M662 H664:M664 H666:M666 H668:M668 H670:M670 H672:M672 H674:M674 H676:M676 H678:M678 H680:M680 H682:M682 H684:M684 H686:M686 H688:M688 H690:M690 H692:M692 H694:M694 H696:M696 H698:M698 H700:M700 H702:M702 H704:M704 H706:M706 H708:M708 H710:M710 H712:M712 H714:M714 H716:M716 H718:M718 H720:M720 H722:M722">
    <cfRule type="cellIs" dxfId="5655" priority="593"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5654" priority="594" stopIfTrue="1" operator="equal">
      <formula>0</formula>
    </cfRule>
  </conditionalFormatting>
  <conditionalFormatting sqref="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cfRule type="cellIs" dxfId="5653" priority="589" stopIfTrue="1" operator="equal">
      <formula>0</formula>
    </cfRule>
  </conditionalFormatting>
  <conditionalFormatting sqref="U416:U723">
    <cfRule type="cellIs" dxfId="5652" priority="588"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51" priority="587" stopIfTrue="1" operator="equal">
      <formula>0</formula>
    </cfRule>
  </conditionalFormatting>
  <conditionalFormatting sqref="V416:V723">
    <cfRule type="cellIs" dxfId="5650" priority="585"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49" priority="583"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G725:S725 G727:S727 G729:S729 G731:S731 G733:S733 G735:S735 G737:S737 G739:S739 G741:S741 G743:S743 G745:S745 G747:S747 G749:S749 G751:S751 G753:S753 G755:S755 G757:S757 G759:S759 G761:S761 G763:S763 G765:S765 G767:S767 G769:S769 G771:S771 T724:T771 H724:M724 H726:M726 H728:M728 H730:M730 H732:M732 H734:M734 H736:M736 H738:M738 H740:M740 H742:M742 H744:M744 H746:M746 H748:M748 H750:M750 H752:M752 H754:M754 H756:M756 H758:M758 H760:M760 H762:M762 H764:M764 H766:M766 H768:M768 H770:M770">
    <cfRule type="cellIs" dxfId="5648" priority="569"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cfRule type="cellIs" dxfId="5647" priority="570" stopIfTrue="1" operator="equal">
      <formula>0</formula>
    </cfRule>
  </conditionalFormatting>
  <conditionalFormatting sqref="S724 S726 S728 S730 S732 S734 S736 S738 S740 S742 S744 S746 S748 S750 S752 S754 S756 S758 S760 S762 S764 S766 S768 S770">
    <cfRule type="cellIs" dxfId="5646" priority="568" stopIfTrue="1" operator="equal">
      <formula>0</formula>
    </cfRule>
  </conditionalFormatting>
  <conditionalFormatting sqref="T724 T726 T728 T730 T732 T734 T736 T738 T740 T742 T744 T746 T748 T750 T752 T754 T756 T758 T760 T762 T764 T766 T768 T770">
    <cfRule type="cellIs" dxfId="5645" priority="567" stopIfTrue="1" operator="equal">
      <formula>0</formula>
    </cfRule>
  </conditionalFormatting>
  <conditionalFormatting sqref="T724 T726 T728 T730 T732 T734 T736 T738 T740 T742 T744 T746 T748 T750 T752 T754 T756 T758 T760 T762 T764 T766 T768 T770">
    <cfRule type="cellIs" dxfId="5644" priority="566" stopIfTrue="1" operator="equal">
      <formula>0</formula>
    </cfRule>
  </conditionalFormatting>
  <conditionalFormatting sqref="G724 G726 G728 G730 G732 G734 G736 G738 G740 G742 G744 G746 G748 G750 G752 G754 G756 G758 G760 G762 G764 G766 G768 G770">
    <cfRule type="cellIs" dxfId="5643" priority="565" stopIfTrue="1" operator="equal">
      <formula>0</formula>
    </cfRule>
  </conditionalFormatting>
  <conditionalFormatting sqref="U724:U771">
    <cfRule type="cellIs" dxfId="5642" priority="564" stopIfTrue="1" operator="equal">
      <formula>0</formula>
    </cfRule>
  </conditionalFormatting>
  <conditionalFormatting sqref="U724 U726 U728 U730 U732 U734 U736 U738 U740 U742 U744 U746 U748 U750 U752 U754 U756 U758 U760 U762 U764 U766 U768 U770">
    <cfRule type="cellIs" dxfId="5641" priority="563" stopIfTrue="1" operator="equal">
      <formula>0</formula>
    </cfRule>
  </conditionalFormatting>
  <conditionalFormatting sqref="U724 U726 U728 U730 U732 U734 U736 U738 U740 U742 U744 U746 U748 U750 U752 U754 U756 U758 U760 U762 U764 U766 U768 U770">
    <cfRule type="cellIs" dxfId="5640" priority="562" stopIfTrue="1" operator="equal">
      <formula>0</formula>
    </cfRule>
  </conditionalFormatting>
  <conditionalFormatting sqref="V724:V771">
    <cfRule type="cellIs" dxfId="5639" priority="561" stopIfTrue="1" operator="equal">
      <formula>0</formula>
    </cfRule>
  </conditionalFormatting>
  <conditionalFormatting sqref="V724 V726 V728 V730 V732 V734 V736 V738 V740 V742 V744 V746 V748 V750 V752 V754 V756 V758 V760 V762 V764 V766 V768 V770">
    <cfRule type="cellIs" dxfId="5638" priority="560" stopIfTrue="1" operator="equal">
      <formula>0</formula>
    </cfRule>
  </conditionalFormatting>
  <conditionalFormatting sqref="V724 V726 V728 V730 V732 V734 V736 V738 V740 V742 V744 V746 V748 V750 V752 V754 V756 V758 V760 V762 V764 V766 V768 V770">
    <cfRule type="cellIs" dxfId="5637" priority="559" stopIfTrue="1" operator="equal">
      <formula>0</formula>
    </cfRule>
  </conditionalFormatting>
  <conditionalFormatting sqref="S400">
    <cfRule type="cellIs" dxfId="5636" priority="100" stopIfTrue="1" operator="equal">
      <formula>0</formula>
    </cfRule>
  </conditionalFormatting>
  <conditionalFormatting sqref="U6:U401">
    <cfRule type="cellIs" dxfId="5635" priority="138"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4" priority="137"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3" priority="136" stopIfTrue="1" operator="equal">
      <formula>0</formula>
    </cfRule>
  </conditionalFormatting>
  <conditionalFormatting sqref="V6:V401">
    <cfRule type="cellIs" dxfId="5632" priority="135"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631" priority="92"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30" priority="133" stopIfTrue="1" operator="equal">
      <formula>0</formula>
    </cfRule>
  </conditionalFormatting>
  <conditionalFormatting sqref="T6">
    <cfRule type="cellIs" dxfId="5629" priority="129" stopIfTrue="1" operator="equal">
      <formula>0</formula>
    </cfRule>
  </conditionalFormatting>
  <conditionalFormatting sqref="T8 T10 T12 T14 T16 T18 T20 T22 T24 T26 T28 T30 T32 T34 T36 T38 T40">
    <cfRule type="cellIs" dxfId="5628" priority="123" stopIfTrue="1" operator="equal">
      <formula>0</formula>
    </cfRule>
  </conditionalFormatting>
  <conditionalFormatting sqref="T42 T44 T46 T48">
    <cfRule type="cellIs" dxfId="5627" priority="117" stopIfTrue="1" operator="equal">
      <formula>0</formula>
    </cfRule>
  </conditionalFormatting>
  <conditionalFormatting sqref="T94 T96">
    <cfRule type="cellIs" dxfId="5626" priority="105" stopIfTrue="1" operator="equal">
      <formula>0</formula>
    </cfRule>
  </conditionalFormatting>
  <conditionalFormatting sqref="S98 S100 S102 S104 S106 S108 S110 S112 S114 S116 S118 S120 S122 S124 S126 S128 S130 S132 S134 S136 S138 S140 S142 S144 S146 S148 S150 S152 S154 S156 S158 S160 S162 S164 S166 S168 S170 S172 S174 S176 S178 S180 S182 S184 S186 S188 S190 S192 S194 S196 S198 S200 S202 S204 S206 S208 S210 S212 S214 S216 S218 S220 S222 S224 S226 S228 S230 S232 S234 S236 S238 S240 S242 S244 S246 S248 S250 S252 S254 S256 S258 S260 S262 S264 S266 S268 S270 S272 S274 S276 S278 S280 S282 S284 S286 S288 S290 S292 S294 S296 S298 S300 S302 S304 S306 S308 S310 S312 S314 S316 S318 S320 S322 S324 S326 S328 S330 S332 S334 S336 S338 S340 S342 S344 S346 S348 S350 S352 S354 S356 S358 S360 S362 S364 S366 S368 S370 S372 S374 S376 S378 S380 S382 S384 S386 S388 S390 S392 S394 S396 S398">
    <cfRule type="cellIs" dxfId="5625" priority="94"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24" priority="134" stopIfTrue="1" operator="equal">
      <formula>0</formula>
    </cfRule>
  </conditionalFormatting>
  <conditionalFormatting sqref="P6:S6 G7:S7 T6:T7 H6:M6">
    <cfRule type="cellIs" dxfId="5623" priority="131" stopIfTrue="1" operator="equal">
      <formula>0</formula>
    </cfRule>
  </conditionalFormatting>
  <conditionalFormatting sqref="N6:S6">
    <cfRule type="cellIs" dxfId="5622" priority="132" stopIfTrue="1" operator="equal">
      <formula>0</formula>
    </cfRule>
  </conditionalFormatting>
  <conditionalFormatting sqref="S6">
    <cfRule type="cellIs" dxfId="5621" priority="130" stopIfTrue="1" operator="equal">
      <formula>0</formula>
    </cfRule>
  </conditionalFormatting>
  <conditionalFormatting sqref="T6">
    <cfRule type="cellIs" dxfId="5620" priority="128" stopIfTrue="1" operator="equal">
      <formula>0</formula>
    </cfRule>
  </conditionalFormatting>
  <conditionalFormatting sqref="G6">
    <cfRule type="cellIs" dxfId="5619" priority="127" stopIfTrue="1" operator="equal">
      <formula>0</formula>
    </cfRule>
  </conditionalFormatting>
  <conditionalFormatting sqref="P8:S8 P10:S10 P12:S12 P14:S14 P16:S16 P18:S18 P20:S20 P22:S22 P24:S24 P26:S26 P28:S28 P30:S30 P32:S32 P34:S34 P36:S36 P38:S38 P40:S40 G9:S9 G11:S11 G13:S13 G15:S15 G17:S17 G19:S19 G21:S21 G23:S23 G25:S25 G27:S27 G29:S29 G31:S31 G33:S33 G35:S35 G37:S37 G39:S39 G41:S41 T8:T41 H8:M8 H10:M10 H12:M12 H14:M14 H16:M16 H18:M18 H20:M20 H22:M22 H24:M24 H26:M26 H28:M28 H30:M30 H32:M32 H34:M34 H36:M36 H38:M38 H40:M40">
    <cfRule type="cellIs" dxfId="5618" priority="125" stopIfTrue="1" operator="equal">
      <formula>0</formula>
    </cfRule>
  </conditionalFormatting>
  <conditionalFormatting sqref="N8:S8 N10:S10 N12:S12 N14:S14 N16:S16 N18:S18 N20:S20 N22:S22 N24:S24 N26:S26 N28:S28 N30:S30 N32:S32 N34:S34 N36:S36 N38:S38 N40:S40">
    <cfRule type="cellIs" dxfId="5617" priority="126" stopIfTrue="1" operator="equal">
      <formula>0</formula>
    </cfRule>
  </conditionalFormatting>
  <conditionalFormatting sqref="S8 S10 S12 S14 S16 S18 S20 S22 S24 S26 S28 S30 S32 S34 S36 S38 S40">
    <cfRule type="cellIs" dxfId="5616" priority="124" stopIfTrue="1" operator="equal">
      <formula>0</formula>
    </cfRule>
  </conditionalFormatting>
  <conditionalFormatting sqref="T8 T10 T12 T14 T16 T18 T20 T22 T24 T26 T28 T30 T32 T34 T36 T38 T40">
    <cfRule type="cellIs" dxfId="5615" priority="122" stopIfTrue="1" operator="equal">
      <formula>0</formula>
    </cfRule>
  </conditionalFormatting>
  <conditionalFormatting sqref="G8 G10 G12 G14 G16 G18 G20 G22 G24 G26 G28 G30 G32 G34 G36 G38 G40">
    <cfRule type="cellIs" dxfId="5614" priority="121" stopIfTrue="1" operator="equal">
      <formula>0</formula>
    </cfRule>
  </conditionalFormatting>
  <conditionalFormatting sqref="P42:S42 P44:S44 P46:S46 P48:S48 G43:S43 G45:S45 G47:S47 G49:S49 T42:T49 H42:M42 H44:M44 H46:M46 H48:M48">
    <cfRule type="cellIs" dxfId="5613" priority="119" stopIfTrue="1" operator="equal">
      <formula>0</formula>
    </cfRule>
  </conditionalFormatting>
  <conditionalFormatting sqref="N42:S42 N44:S44 N46:S46 N48:S48">
    <cfRule type="cellIs" dxfId="5612" priority="120" stopIfTrue="1" operator="equal">
      <formula>0</formula>
    </cfRule>
  </conditionalFormatting>
  <conditionalFormatting sqref="S42 S44 S46 S48">
    <cfRule type="cellIs" dxfId="5611" priority="118" stopIfTrue="1" operator="equal">
      <formula>0</formula>
    </cfRule>
  </conditionalFormatting>
  <conditionalFormatting sqref="T42 T44 T46 T48">
    <cfRule type="cellIs" dxfId="5610" priority="116" stopIfTrue="1" operator="equal">
      <formula>0</formula>
    </cfRule>
  </conditionalFormatting>
  <conditionalFormatting sqref="G42 G44 G46 G48">
    <cfRule type="cellIs" dxfId="5609" priority="115" stopIfTrue="1" operator="equal">
      <formula>0</formula>
    </cfRule>
  </conditionalFormatting>
  <conditionalFormatting sqref="P94:S94 P96:S96 G95:S95 G97:S97 T94:T97 H94:M94 H96:M96">
    <cfRule type="cellIs" dxfId="5608" priority="107" stopIfTrue="1" operator="equal">
      <formula>0</formula>
    </cfRule>
  </conditionalFormatting>
  <conditionalFormatting sqref="N94:S94 N96:S96">
    <cfRule type="cellIs" dxfId="5607" priority="108" stopIfTrue="1" operator="equal">
      <formula>0</formula>
    </cfRule>
  </conditionalFormatting>
  <conditionalFormatting sqref="S94 S96">
    <cfRule type="cellIs" dxfId="5606" priority="106" stopIfTrue="1" operator="equal">
      <formula>0</formula>
    </cfRule>
  </conditionalFormatting>
  <conditionalFormatting sqref="T94 T96">
    <cfRule type="cellIs" dxfId="5605" priority="104" stopIfTrue="1" operator="equal">
      <formula>0</formula>
    </cfRule>
  </conditionalFormatting>
  <conditionalFormatting sqref="G94 G96">
    <cfRule type="cellIs" dxfId="5604" priority="103" stopIfTrue="1" operator="equal">
      <formula>0</formula>
    </cfRule>
  </conditionalFormatting>
  <conditionalFormatting sqref="P400:S400 G401:S401 T400:T401 H400:M400">
    <cfRule type="cellIs" dxfId="5603" priority="101" stopIfTrue="1" operator="equal">
      <formula>0</formula>
    </cfRule>
  </conditionalFormatting>
  <conditionalFormatting sqref="N400:S400">
    <cfRule type="cellIs" dxfId="5602" priority="102" stopIfTrue="1" operator="equal">
      <formula>0</formula>
    </cfRule>
  </conditionalFormatting>
  <conditionalFormatting sqref="T400">
    <cfRule type="cellIs" dxfId="5601" priority="98" stopIfTrue="1" operator="equal">
      <formula>0</formula>
    </cfRule>
  </conditionalFormatting>
  <conditionalFormatting sqref="T400">
    <cfRule type="cellIs" dxfId="5600" priority="99" stopIfTrue="1" operator="equal">
      <formula>0</formula>
    </cfRule>
  </conditionalFormatting>
  <conditionalFormatting sqref="G400">
    <cfRule type="cellIs" dxfId="5599" priority="97" stopIfTrue="1" operator="equal">
      <formula>0</formula>
    </cfRule>
  </conditionalFormatting>
  <conditionalFormatting sqref="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T98:T399 H98:M98 H100:M100 H102:M102 H104:M104 H106:M106 H108:M108 H110:M110 H112:M112 H114:M114 H116:M116 H118:M118 H120:M120 H122:M122 H124:M124 H126:M126 H128:M128 H130:M130 H132:M132 H134:M134 H136:M136 H138:M138 H140:M140 H142:M142 H144:M144 H146:M146 H148:M148 H150:M150 H152:M152 H154:M154 H156:M156 H158:M158 H160:M160 H162:M162 H164:M164 H166:M166 H168:M168 H170:M170 H172:M172 H174:M174 H176:M176 H178:M178 H180:M180 H182:M182 H184:M184 H186:M186 H188:M188 H190:M190 H192:M192 H194:M194 H196:M196 H198:M198 H200:M200 H202:M202 H204:M204 H206:M206 H208:M208 H210:M210 H212:M212 H214:M214 H216:M216 H218:M218 H220:M220 H222:M222 H224:M224 H226:M226 H228:M228 H230:M230 H232:M232 H234:M234 H236:M236 H238:M238 H240:M240 H242:M242 H244:M244 H246:M246 H248:M248 H250:M250 H252:M252 H254:M254 H256:M256 H258:M258 H260:M260 H262:M262 H264:M264 H266:M266 H268:M268 H270:M270 H272:M272 H274:M274 H276:M276 H278:M278 H280:M280 H282:M282 H284:M284 H286:M286 H288:M288 H290:M290 H292:M292 H294:M294 H296:M296 H298:M298 H300:M300 H302:M302 H304:M304 H306:M306 H308:M308 H310:M310 H312:M312 H314:M314 H316:M316 H318:M318 H320:M320 H322:M322 H324:M324 H326:M326 H328:M328 H330:M330 H332:M332 H334:M334 H336:M336 H338:M338 H340:M340 H342:M342 H344:M344 H346:M346 H348:M348 H350:M350 H352:M352 H354:M354 H356:M356 H358:M358 H360:M360 H362:M362 H364:M364 H366:M366 H368:M368 H370:M370 H372:M372 H374:M374 H376:M376 H378:M378 H380:M380 H382:M382 H384:M384 H386:M386 H388:M388 H390:M390 H392:M392 H394:M394 H396:M396 H398:M398">
    <cfRule type="cellIs" dxfId="5598" priority="95"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5597" priority="96"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596" priority="93" stopIfTrue="1" operator="equal">
      <formula>0</formula>
    </cfRule>
  </conditionalFormatting>
  <conditionalFormatting sqref="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cfRule type="cellIs" dxfId="5595" priority="91" stopIfTrue="1" operator="equal">
      <formula>0</formula>
    </cfRule>
  </conditionalFormatting>
  <conditionalFormatting sqref="T50">
    <cfRule type="cellIs" dxfId="5594" priority="87" stopIfTrue="1" operator="equal">
      <formula>0</formula>
    </cfRule>
  </conditionalFormatting>
  <conditionalFormatting sqref="T52 T54 T56 T58 T60 T62 T64 T66 T68 T70 T72 T74 T76 T78 T80 T82 T84">
    <cfRule type="cellIs" dxfId="5593" priority="81" stopIfTrue="1" operator="equal">
      <formula>0</formula>
    </cfRule>
  </conditionalFormatting>
  <conditionalFormatting sqref="T86 T88 T90 T92">
    <cfRule type="cellIs" dxfId="5592" priority="75" stopIfTrue="1" operator="equal">
      <formula>0</formula>
    </cfRule>
  </conditionalFormatting>
  <conditionalFormatting sqref="P50:S50 G51:S51 T50:T51 H50:M50">
    <cfRule type="cellIs" dxfId="5591" priority="89" stopIfTrue="1" operator="equal">
      <formula>0</formula>
    </cfRule>
  </conditionalFormatting>
  <conditionalFormatting sqref="N50:S50">
    <cfRule type="cellIs" dxfId="5590" priority="90" stopIfTrue="1" operator="equal">
      <formula>0</formula>
    </cfRule>
  </conditionalFormatting>
  <conditionalFormatting sqref="S50">
    <cfRule type="cellIs" dxfId="5589" priority="88" stopIfTrue="1" operator="equal">
      <formula>0</formula>
    </cfRule>
  </conditionalFormatting>
  <conditionalFormatting sqref="T50">
    <cfRule type="cellIs" dxfId="5588" priority="86" stopIfTrue="1" operator="equal">
      <formula>0</formula>
    </cfRule>
  </conditionalFormatting>
  <conditionalFormatting sqref="G50">
    <cfRule type="cellIs" dxfId="5587" priority="85" stopIfTrue="1" operator="equal">
      <formula>0</formula>
    </cfRule>
  </conditionalFormatting>
  <conditionalFormatting sqref="P52:S52 P54:S54 P56:S56 P58:S58 P60:S60 P62:S62 P64:S64 P66:S66 P68:S68 P70:S70 P72:S72 P74:S74 P76:S76 P78:S78 P80:S80 P82:S82 P84:S84 G53:S53 G55:S55 G57:S57 G59:S59 G61:S61 G63:S63 G65:S65 G67:S67 G69:S69 G71:S71 G73:S73 G75:S75 G77:S77 G79:S79 G81:S81 G83:S83 G85:S85 T52:T85 H52:M52 H54:M54 H56:M56 H58:M58 H60:M60 H62:M62 H64:M64 H66:M66 H68:M68 H70:M70 H72:M72 H74:M74 H76:M76 H78:M78 H80:M80 H82:M82 H84:M84">
    <cfRule type="cellIs" dxfId="5586" priority="83" stopIfTrue="1" operator="equal">
      <formula>0</formula>
    </cfRule>
  </conditionalFormatting>
  <conditionalFormatting sqref="N52:S52 N54:S54 N56:S56 N58:S58 N60:S60 N62:S62 N64:S64 N66:S66 N68:S68 N70:S70 N72:S72 N74:S74 N76:S76 N78:S78 N80:S80 N82:S82 N84:S84">
    <cfRule type="cellIs" dxfId="5585" priority="84" stopIfTrue="1" operator="equal">
      <formula>0</formula>
    </cfRule>
  </conditionalFormatting>
  <conditionalFormatting sqref="S52 S54 S56 S58 S60 S62 S64 S66 S68 S70 S72 S74 S76 S78 S80 S82 S84">
    <cfRule type="cellIs" dxfId="5584" priority="82" stopIfTrue="1" operator="equal">
      <formula>0</formula>
    </cfRule>
  </conditionalFormatting>
  <conditionalFormatting sqref="T52 T54 T56 T58 T60 T62 T64 T66 T68 T70 T72 T74 T76 T78 T80 T82 T84">
    <cfRule type="cellIs" dxfId="5583" priority="80" stopIfTrue="1" operator="equal">
      <formula>0</formula>
    </cfRule>
  </conditionalFormatting>
  <conditionalFormatting sqref="G52 G54 G56 G58 G60 G62 G64 G66 G68 G70 G72 G74 G76 G78 G80 G82 G84">
    <cfRule type="cellIs" dxfId="5582" priority="79" stopIfTrue="1" operator="equal">
      <formula>0</formula>
    </cfRule>
  </conditionalFormatting>
  <conditionalFormatting sqref="P86:S86 P88:S88 P90:S90 P92:S92 G87:S87 G89:S89 G91:S91 G93:S93 T86:T93 H86:M86 H88:M88 H90:M90 H92:M92">
    <cfRule type="cellIs" dxfId="5581" priority="77" stopIfTrue="1" operator="equal">
      <formula>0</formula>
    </cfRule>
  </conditionalFormatting>
  <conditionalFormatting sqref="N86:S86 N88:S88 N90:S90 N92:S92">
    <cfRule type="cellIs" dxfId="5580" priority="78" stopIfTrue="1" operator="equal">
      <formula>0</formula>
    </cfRule>
  </conditionalFormatting>
  <conditionalFormatting sqref="S86 S88 S90 S92">
    <cfRule type="cellIs" dxfId="5579" priority="76" stopIfTrue="1" operator="equal">
      <formula>0</formula>
    </cfRule>
  </conditionalFormatting>
  <conditionalFormatting sqref="T86 T88 T90 T92">
    <cfRule type="cellIs" dxfId="5578" priority="74" stopIfTrue="1" operator="equal">
      <formula>0</formula>
    </cfRule>
  </conditionalFormatting>
  <conditionalFormatting sqref="G86 G88 G90 G92">
    <cfRule type="cellIs" dxfId="5577" priority="73" stopIfTrue="1" operator="equal">
      <formula>0</formula>
    </cfRule>
  </conditionalFormatting>
  <conditionalFormatting sqref="P772:S772 P784:S784 P796:S796 P808:S808 P820:S820 P832:S832 P774:S774 P786:S786 P798:S798 P810:S810 P822:S822 P834:S834 P776:S776 P788:S788 P800:S800 P812:S812 P824:S824 P836:S836 P778:S778 P790:S790 P802:S802 P814:S814 P826:S826 P838:S838 P780:S780 P792:S792 P804:S804 P816:S816 P828:S828 P840:S840 P782:S782 P794:S794 P806:S806 P818:S818 P830:S830 P842:S842 G773:S773 G785:S785 G797:S797 G809:S809 G821:S821 G833:S833 G775:S775 G787:S787 G799:S799 G811:S811 G823:S823 G835:S835 G777:S777 G789:S789 G801:S801 G813:S813 G825:S825 G837:S837 G779:S779 G791:S791 G803:S803 G815:S815 G827:S827 G839:S839 G781:S781 G793:S793 G805:S805 G817:S817 G829:S829 G841:S841 G783:S783 G795:S795 G807:S807 G819:S819 G831:S831 G843:S843 T772:T843 H772:M772 H784:M784 H796:M796 H808:M808 H820:M820 H832:M832 H774:M774 H786:M786 H798:M798 H810:M810 H822:M822 H834:M834 H776:M776 H788:M788 H800:M800 H812:M812 H824:M824 H836:M836 H778:M778 H790:M790 H802:M802 H814:M814 H826:M826 H838:M838 H780:M780 H792:M792 H804:M804 H816:M816 H828:M828 H840:M840 H782:M782 H794:M794 H806:M806 H818:M818 H830:M830 H842:M842">
    <cfRule type="cellIs" dxfId="5576" priority="11" stopIfTrue="1" operator="equal">
      <formula>0</formula>
    </cfRule>
  </conditionalFormatting>
  <conditionalFormatting sqref="N772:S772 N784:S784 N796:S796 N808:S808 N820:S820 N832:S832 N774:S774 N786:S786 N798:S798 N810:S810 N822:S822 N834:S834 N776:S776 N788:S788 N800:S800 N812:S812 N824:S824 N836:S836 N778:S778 N790:S790 N802:S802 N814:S814 N826:S826 N838:S838 N780:S780 N792:S792 N804:S804 N816:S816 N828:S828 N840:S840 N782:S782 N794:S794 N806:S806 N818:S818 N830:S830 N842:S842">
    <cfRule type="cellIs" dxfId="5575" priority="12" stopIfTrue="1" operator="equal">
      <formula>0</formula>
    </cfRule>
  </conditionalFormatting>
  <conditionalFormatting sqref="S772 S784 S796 S808 S820 S832 S774 S786 S798 S810 S822 S834 S776 S788 S800 S812 S824 S836 S778 S790 S802 S814 S826 S838 S780 S792 S804 S816 S828 S840 S782 S794 S806 S818 S830 S842">
    <cfRule type="cellIs" dxfId="5574" priority="10"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3" priority="9"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2" priority="8" stopIfTrue="1" operator="equal">
      <formula>0</formula>
    </cfRule>
  </conditionalFormatting>
  <conditionalFormatting sqref="G772 G784 G796 G808 G820 G832 G774 G786 G798 G810 G822 G834 G776 G788 G800 G812 G824 G836 G778 G790 G802 G814 G826 G838 G780 G792 G804 G816 G828 G840 G782 G794 G806 G818 G830 G842">
    <cfRule type="cellIs" dxfId="5571" priority="7" stopIfTrue="1" operator="equal">
      <formula>0</formula>
    </cfRule>
  </conditionalFormatting>
  <conditionalFormatting sqref="U772:U843">
    <cfRule type="cellIs" dxfId="5570" priority="6"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9" priority="5"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8" priority="4" stopIfTrue="1" operator="equal">
      <formula>0</formula>
    </cfRule>
  </conditionalFormatting>
  <conditionalFormatting sqref="V772:V843">
    <cfRule type="cellIs" dxfId="5567" priority="3"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6" priority="2"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1">
    <tabColor rgb="FFFF0000"/>
    <pageSetUpPr fitToPage="1"/>
  </sheetPr>
  <dimension ref="A1:T834"/>
  <sheetViews>
    <sheetView showGridLines="0" zoomScaleNormal="100" workbookViewId="0">
      <pane ySplit="4" topLeftCell="A5"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03" t="s">
        <v>29</v>
      </c>
      <c r="D1" s="504"/>
      <c r="E1" s="504"/>
      <c r="F1" s="504"/>
      <c r="G1" s="504"/>
      <c r="H1" s="504"/>
      <c r="I1" s="504"/>
      <c r="J1" s="504"/>
      <c r="K1" s="504"/>
      <c r="L1" s="505"/>
      <c r="M1" s="130"/>
      <c r="N1" s="538" t="s">
        <v>149</v>
      </c>
      <c r="O1" s="509"/>
      <c r="P1" s="510"/>
      <c r="Q1" s="137" t="s">
        <v>161</v>
      </c>
      <c r="R1" s="137" t="s">
        <v>182</v>
      </c>
      <c r="S1" s="64">
        <v>2</v>
      </c>
    </row>
    <row r="2" spans="1:19" ht="12" customHeight="1" x14ac:dyDescent="0.2">
      <c r="A2" s="65">
        <v>1</v>
      </c>
      <c r="B2" s="66"/>
      <c r="C2" s="506"/>
      <c r="D2" s="506"/>
      <c r="E2" s="506"/>
      <c r="F2" s="506"/>
      <c r="G2" s="506"/>
      <c r="H2" s="506"/>
      <c r="I2" s="506"/>
      <c r="J2" s="506"/>
      <c r="K2" s="506"/>
      <c r="L2" s="507"/>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295" t="s">
        <v>0</v>
      </c>
      <c r="H4" s="68" t="s">
        <v>1</v>
      </c>
      <c r="I4" s="68" t="s">
        <v>151</v>
      </c>
      <c r="J4" s="68" t="s">
        <v>158</v>
      </c>
      <c r="K4" s="530"/>
      <c r="L4" s="530"/>
      <c r="M4" s="115"/>
      <c r="N4" s="528"/>
      <c r="O4" s="528"/>
      <c r="P4" s="126" t="s">
        <v>148</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521"/>
      <c r="B7" s="521"/>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96">
        <v>33178</v>
      </c>
      <c r="B48" s="496">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521"/>
      <c r="B49" s="521"/>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96">
        <v>33359</v>
      </c>
      <c r="B90" s="496">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521"/>
      <c r="B91" s="521"/>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96">
        <v>33543</v>
      </c>
      <c r="B132" s="496">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521"/>
      <c r="B133" s="521"/>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96">
        <v>33970</v>
      </c>
      <c r="B174" s="496">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521"/>
      <c r="B175" s="521"/>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96">
        <v>34425</v>
      </c>
      <c r="B216" s="496">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521"/>
      <c r="B217" s="521"/>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96">
        <v>34516</v>
      </c>
      <c r="B258" s="496">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521"/>
      <c r="B259" s="521"/>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96">
        <v>34700</v>
      </c>
      <c r="B300" s="496">
        <v>35033</v>
      </c>
      <c r="C300" s="42" t="s">
        <v>3</v>
      </c>
      <c r="D300" s="43">
        <v>0</v>
      </c>
      <c r="E300" s="44">
        <v>3707.83</v>
      </c>
      <c r="F300" s="44">
        <v>334.66</v>
      </c>
      <c r="G300" s="44">
        <v>123.95</v>
      </c>
      <c r="H300" s="44">
        <v>6207.16</v>
      </c>
      <c r="I300" s="44">
        <v>0</v>
      </c>
      <c r="J300" s="44">
        <v>864.47</v>
      </c>
      <c r="K300" s="45">
        <v>10373.6</v>
      </c>
      <c r="L300" s="74">
        <v>11238.07</v>
      </c>
      <c r="M300" s="117"/>
      <c r="N300" s="119">
        <v>10373.6</v>
      </c>
      <c r="O300" s="119">
        <v>4166.4399999999996</v>
      </c>
      <c r="P300" s="119"/>
      <c r="Q300" s="119">
        <v>11988.03</v>
      </c>
      <c r="R300" s="119">
        <v>11123.56</v>
      </c>
      <c r="S300" s="47"/>
    </row>
    <row r="301" spans="1:19" ht="9" customHeight="1" x14ac:dyDescent="0.2">
      <c r="A301" s="521"/>
      <c r="B301" s="521"/>
      <c r="C301" s="48" t="s">
        <v>4</v>
      </c>
      <c r="D301" s="49">
        <v>1</v>
      </c>
      <c r="E301" s="50">
        <v>7179360</v>
      </c>
      <c r="F301" s="50">
        <v>647992</v>
      </c>
      <c r="G301" s="50">
        <v>240001</v>
      </c>
      <c r="H301" s="50">
        <v>12018738</v>
      </c>
      <c r="I301" s="50">
        <v>0</v>
      </c>
      <c r="J301" s="51">
        <v>1673847</v>
      </c>
      <c r="K301" s="50">
        <v>20086090</v>
      </c>
      <c r="L301" s="75">
        <v>21759938</v>
      </c>
      <c r="M301" s="118"/>
      <c r="N301" s="120">
        <v>20086090</v>
      </c>
      <c r="O301" s="120">
        <v>8067353</v>
      </c>
      <c r="P301" s="120">
        <v>0</v>
      </c>
      <c r="Q301" s="120">
        <v>23212063</v>
      </c>
      <c r="R301" s="120">
        <v>21538216</v>
      </c>
      <c r="S301" s="47"/>
    </row>
    <row r="302" spans="1:19" ht="12.75" customHeight="1" x14ac:dyDescent="0.2">
      <c r="A302" s="500">
        <v>34700</v>
      </c>
      <c r="B302" s="500">
        <v>35033</v>
      </c>
      <c r="C302" s="53" t="s">
        <v>3</v>
      </c>
      <c r="D302" s="54">
        <v>2</v>
      </c>
      <c r="E302" s="55">
        <v>3875.16</v>
      </c>
      <c r="F302" s="55">
        <v>353.26</v>
      </c>
      <c r="G302" s="55">
        <v>123.95</v>
      </c>
      <c r="H302" s="55">
        <v>6207.16</v>
      </c>
      <c r="I302" s="55">
        <v>0</v>
      </c>
      <c r="J302" s="55">
        <v>879.96</v>
      </c>
      <c r="K302" s="56">
        <v>10559.53</v>
      </c>
      <c r="L302" s="76">
        <v>11439.49</v>
      </c>
      <c r="M302" s="117"/>
      <c r="N302" s="119">
        <v>10559.53</v>
      </c>
      <c r="O302" s="119">
        <v>4352.37</v>
      </c>
      <c r="P302" s="119"/>
      <c r="Q302" s="119">
        <v>12222.92</v>
      </c>
      <c r="R302" s="119">
        <v>11342.96</v>
      </c>
      <c r="S302" s="47"/>
    </row>
    <row r="303" spans="1:19" ht="9" customHeight="1" x14ac:dyDescent="0.2">
      <c r="A303" s="500"/>
      <c r="B303" s="500"/>
      <c r="C303" s="48" t="s">
        <v>4</v>
      </c>
      <c r="D303" s="49">
        <v>3</v>
      </c>
      <c r="E303" s="50">
        <v>7503356</v>
      </c>
      <c r="F303" s="50">
        <v>684007</v>
      </c>
      <c r="G303" s="50">
        <v>240001</v>
      </c>
      <c r="H303" s="50">
        <v>12018738</v>
      </c>
      <c r="I303" s="50">
        <v>0</v>
      </c>
      <c r="J303" s="51">
        <v>1703840</v>
      </c>
      <c r="K303" s="50">
        <v>20446101</v>
      </c>
      <c r="L303" s="75">
        <v>22149941</v>
      </c>
      <c r="M303" s="118"/>
      <c r="N303" s="120">
        <v>20446101</v>
      </c>
      <c r="O303" s="120">
        <v>8427363</v>
      </c>
      <c r="P303" s="120">
        <v>0</v>
      </c>
      <c r="Q303" s="120">
        <v>23666873</v>
      </c>
      <c r="R303" s="120">
        <v>21963033</v>
      </c>
      <c r="S303" s="47"/>
    </row>
    <row r="304" spans="1:19" ht="12.75" customHeight="1" x14ac:dyDescent="0.2">
      <c r="A304" s="501"/>
      <c r="B304" s="501"/>
      <c r="C304" s="53" t="s">
        <v>3</v>
      </c>
      <c r="D304" s="54">
        <v>4</v>
      </c>
      <c r="E304" s="55">
        <v>4054.55</v>
      </c>
      <c r="F304" s="55">
        <v>371.85</v>
      </c>
      <c r="G304" s="55">
        <v>123.95</v>
      </c>
      <c r="H304" s="55">
        <v>6207.16</v>
      </c>
      <c r="I304" s="55">
        <v>0</v>
      </c>
      <c r="J304" s="55">
        <v>896.46</v>
      </c>
      <c r="K304" s="56">
        <v>10757.51</v>
      </c>
      <c r="L304" s="76">
        <v>11653.97</v>
      </c>
      <c r="M304" s="117"/>
      <c r="N304" s="119">
        <v>10757.51</v>
      </c>
      <c r="O304" s="119">
        <v>4550.3500000000004</v>
      </c>
      <c r="P304" s="119"/>
      <c r="Q304" s="119">
        <v>12473.03</v>
      </c>
      <c r="R304" s="119">
        <v>11576.57</v>
      </c>
      <c r="S304" s="47"/>
    </row>
    <row r="305" spans="1:19" ht="9" customHeight="1" x14ac:dyDescent="0.2">
      <c r="A305" s="501"/>
      <c r="B305" s="501"/>
      <c r="C305" s="48" t="s">
        <v>4</v>
      </c>
      <c r="D305" s="49">
        <v>5</v>
      </c>
      <c r="E305" s="50">
        <v>7850704</v>
      </c>
      <c r="F305" s="50">
        <v>720002</v>
      </c>
      <c r="G305" s="50">
        <v>240001</v>
      </c>
      <c r="H305" s="50">
        <v>12018738</v>
      </c>
      <c r="I305" s="50">
        <v>0</v>
      </c>
      <c r="J305" s="51">
        <v>1735789</v>
      </c>
      <c r="K305" s="50">
        <v>20829444</v>
      </c>
      <c r="L305" s="75">
        <v>22565232</v>
      </c>
      <c r="M305" s="118"/>
      <c r="N305" s="120">
        <v>20829444</v>
      </c>
      <c r="O305" s="120">
        <v>8810706</v>
      </c>
      <c r="P305" s="120">
        <v>0</v>
      </c>
      <c r="Q305" s="120">
        <v>24151154</v>
      </c>
      <c r="R305" s="120">
        <v>22415365</v>
      </c>
      <c r="S305" s="47"/>
    </row>
    <row r="306" spans="1:19" ht="12.75" customHeight="1" x14ac:dyDescent="0.2">
      <c r="A306" s="501"/>
      <c r="B306" s="501"/>
      <c r="C306" s="53" t="s">
        <v>3</v>
      </c>
      <c r="D306" s="54">
        <v>6</v>
      </c>
      <c r="E306" s="55">
        <v>4327.24</v>
      </c>
      <c r="F306" s="55">
        <v>396.64</v>
      </c>
      <c r="G306" s="55">
        <v>123.95</v>
      </c>
      <c r="H306" s="55">
        <v>6207.16</v>
      </c>
      <c r="I306" s="55">
        <v>0</v>
      </c>
      <c r="J306" s="55">
        <v>921.25</v>
      </c>
      <c r="K306" s="56">
        <v>11054.99</v>
      </c>
      <c r="L306" s="76">
        <v>11976.24</v>
      </c>
      <c r="M306" s="117"/>
      <c r="N306" s="119">
        <v>11054.99</v>
      </c>
      <c r="O306" s="119">
        <v>4847.83</v>
      </c>
      <c r="P306" s="119"/>
      <c r="Q306" s="119">
        <v>12848.85</v>
      </c>
      <c r="R306" s="119">
        <v>11927.6</v>
      </c>
      <c r="S306" s="47"/>
    </row>
    <row r="307" spans="1:19" ht="9" customHeight="1" x14ac:dyDescent="0.2">
      <c r="A307" s="501"/>
      <c r="B307" s="501"/>
      <c r="C307" s="48" t="s">
        <v>4</v>
      </c>
      <c r="D307" s="49">
        <v>7</v>
      </c>
      <c r="E307" s="50">
        <v>8378705</v>
      </c>
      <c r="F307" s="50">
        <v>768002</v>
      </c>
      <c r="G307" s="50">
        <v>240001</v>
      </c>
      <c r="H307" s="50">
        <v>12018738</v>
      </c>
      <c r="I307" s="50">
        <v>0</v>
      </c>
      <c r="J307" s="51">
        <v>1783789</v>
      </c>
      <c r="K307" s="50">
        <v>21405445</v>
      </c>
      <c r="L307" s="75">
        <v>23189234</v>
      </c>
      <c r="M307" s="118"/>
      <c r="N307" s="120">
        <v>21405445</v>
      </c>
      <c r="O307" s="120">
        <v>9386708</v>
      </c>
      <c r="P307" s="120">
        <v>0</v>
      </c>
      <c r="Q307" s="120">
        <v>24878843</v>
      </c>
      <c r="R307" s="120">
        <v>23095054</v>
      </c>
      <c r="S307" s="47"/>
    </row>
    <row r="308" spans="1:19" ht="12.75" customHeight="1" x14ac:dyDescent="0.2">
      <c r="A308" s="501"/>
      <c r="B308" s="501"/>
      <c r="C308" s="53" t="s">
        <v>3</v>
      </c>
      <c r="D308" s="54">
        <v>8</v>
      </c>
      <c r="E308" s="55">
        <v>4525.5600000000004</v>
      </c>
      <c r="F308" s="55">
        <v>415.23</v>
      </c>
      <c r="G308" s="55">
        <v>123.95</v>
      </c>
      <c r="H308" s="55">
        <v>6207.16</v>
      </c>
      <c r="I308" s="55">
        <v>0</v>
      </c>
      <c r="J308" s="55">
        <v>939.33</v>
      </c>
      <c r="K308" s="56">
        <v>11271.9</v>
      </c>
      <c r="L308" s="76">
        <v>12211.23</v>
      </c>
      <c r="M308" s="117"/>
      <c r="N308" s="119">
        <v>11271.9</v>
      </c>
      <c r="O308" s="119">
        <v>5064.74</v>
      </c>
      <c r="P308" s="119"/>
      <c r="Q308" s="119">
        <v>13122.88</v>
      </c>
      <c r="R308" s="119">
        <v>12183.55</v>
      </c>
      <c r="S308" s="47"/>
    </row>
    <row r="309" spans="1:19" ht="9" customHeight="1" x14ac:dyDescent="0.2">
      <c r="A309" s="501"/>
      <c r="B309" s="501"/>
      <c r="C309" s="48" t="s">
        <v>4</v>
      </c>
      <c r="D309" s="49">
        <v>9</v>
      </c>
      <c r="E309" s="50">
        <v>8762706</v>
      </c>
      <c r="F309" s="50">
        <v>803997</v>
      </c>
      <c r="G309" s="50">
        <v>240001</v>
      </c>
      <c r="H309" s="50">
        <v>12018738</v>
      </c>
      <c r="I309" s="50">
        <v>0</v>
      </c>
      <c r="J309" s="51">
        <v>1818796</v>
      </c>
      <c r="K309" s="50">
        <v>21825442</v>
      </c>
      <c r="L309" s="75">
        <v>23644238</v>
      </c>
      <c r="M309" s="118"/>
      <c r="N309" s="120">
        <v>21825442</v>
      </c>
      <c r="O309" s="120">
        <v>9806704</v>
      </c>
      <c r="P309" s="120">
        <v>0</v>
      </c>
      <c r="Q309" s="120">
        <v>25409439</v>
      </c>
      <c r="R309" s="120">
        <v>23590642</v>
      </c>
      <c r="S309" s="47"/>
    </row>
    <row r="310" spans="1:19" ht="12.75" customHeight="1" x14ac:dyDescent="0.2">
      <c r="A310" s="501"/>
      <c r="B310" s="501"/>
      <c r="C310" s="53" t="s">
        <v>3</v>
      </c>
      <c r="D310" s="54">
        <v>10</v>
      </c>
      <c r="E310" s="55">
        <v>4746.13</v>
      </c>
      <c r="F310" s="55">
        <v>440.02</v>
      </c>
      <c r="G310" s="55">
        <v>123.95</v>
      </c>
      <c r="H310" s="55">
        <v>6207.16</v>
      </c>
      <c r="I310" s="55">
        <v>0</v>
      </c>
      <c r="J310" s="55">
        <v>959.77</v>
      </c>
      <c r="K310" s="56">
        <v>11517.26</v>
      </c>
      <c r="L310" s="76">
        <v>12477.03</v>
      </c>
      <c r="M310" s="117"/>
      <c r="N310" s="119">
        <v>11517.26</v>
      </c>
      <c r="O310" s="119">
        <v>5310.1</v>
      </c>
      <c r="P310" s="119"/>
      <c r="Q310" s="119">
        <v>13432.85</v>
      </c>
      <c r="R310" s="119">
        <v>12473.08</v>
      </c>
      <c r="S310" s="47"/>
    </row>
    <row r="311" spans="1:19" ht="9" customHeight="1" x14ac:dyDescent="0.2">
      <c r="A311" s="501"/>
      <c r="B311" s="501"/>
      <c r="C311" s="48" t="s">
        <v>4</v>
      </c>
      <c r="D311" s="49">
        <v>11</v>
      </c>
      <c r="E311" s="50">
        <v>9189789</v>
      </c>
      <c r="F311" s="50">
        <v>851998</v>
      </c>
      <c r="G311" s="50">
        <v>240001</v>
      </c>
      <c r="H311" s="50">
        <v>12018738</v>
      </c>
      <c r="I311" s="50">
        <v>0</v>
      </c>
      <c r="J311" s="51">
        <v>1858374</v>
      </c>
      <c r="K311" s="50">
        <v>22300525</v>
      </c>
      <c r="L311" s="75">
        <v>24158899</v>
      </c>
      <c r="M311" s="118"/>
      <c r="N311" s="120">
        <v>22300525</v>
      </c>
      <c r="O311" s="120">
        <v>10281787</v>
      </c>
      <c r="P311" s="120">
        <v>0</v>
      </c>
      <c r="Q311" s="120">
        <v>26009624</v>
      </c>
      <c r="R311" s="120">
        <v>24151251</v>
      </c>
      <c r="S311" s="47"/>
    </row>
    <row r="312" spans="1:19" ht="12.75" customHeight="1" x14ac:dyDescent="0.2">
      <c r="A312" s="501"/>
      <c r="B312" s="501"/>
      <c r="C312" s="53" t="s">
        <v>3</v>
      </c>
      <c r="D312" s="54">
        <v>12</v>
      </c>
      <c r="E312" s="55">
        <v>4944.45</v>
      </c>
      <c r="F312" s="55">
        <v>458.61</v>
      </c>
      <c r="G312" s="55">
        <v>123.95</v>
      </c>
      <c r="H312" s="55">
        <v>6207.16</v>
      </c>
      <c r="I312" s="55">
        <v>0</v>
      </c>
      <c r="J312" s="55">
        <v>977.85</v>
      </c>
      <c r="K312" s="56">
        <v>11734.17</v>
      </c>
      <c r="L312" s="76">
        <v>12712.02</v>
      </c>
      <c r="M312" s="117"/>
      <c r="N312" s="119">
        <v>11734.17</v>
      </c>
      <c r="O312" s="119">
        <v>5527.01</v>
      </c>
      <c r="P312" s="119"/>
      <c r="Q312" s="119">
        <v>13706.88</v>
      </c>
      <c r="R312" s="119">
        <v>12729.03</v>
      </c>
      <c r="S312" s="47"/>
    </row>
    <row r="313" spans="1:19" ht="9" customHeight="1" x14ac:dyDescent="0.2">
      <c r="A313" s="501"/>
      <c r="B313" s="501"/>
      <c r="C313" s="48" t="s">
        <v>4</v>
      </c>
      <c r="D313" s="49">
        <v>13</v>
      </c>
      <c r="E313" s="50">
        <v>9573790</v>
      </c>
      <c r="F313" s="50">
        <v>887993</v>
      </c>
      <c r="G313" s="50">
        <v>240001</v>
      </c>
      <c r="H313" s="50">
        <v>12018738</v>
      </c>
      <c r="I313" s="50">
        <v>0</v>
      </c>
      <c r="J313" s="51">
        <v>1893382</v>
      </c>
      <c r="K313" s="50">
        <v>22720521</v>
      </c>
      <c r="L313" s="75">
        <v>24613903</v>
      </c>
      <c r="M313" s="118"/>
      <c r="N313" s="120">
        <v>22720521</v>
      </c>
      <c r="O313" s="120">
        <v>10701784</v>
      </c>
      <c r="P313" s="120">
        <v>0</v>
      </c>
      <c r="Q313" s="120">
        <v>26540221</v>
      </c>
      <c r="R313" s="120">
        <v>24646839</v>
      </c>
      <c r="S313" s="47"/>
    </row>
    <row r="314" spans="1:19" ht="12.75" customHeight="1" x14ac:dyDescent="0.2">
      <c r="A314" s="501"/>
      <c r="B314" s="501"/>
      <c r="C314" s="53" t="s">
        <v>3</v>
      </c>
      <c r="D314" s="54">
        <v>14</v>
      </c>
      <c r="E314" s="55">
        <v>5148.97</v>
      </c>
      <c r="F314" s="55">
        <v>477.21</v>
      </c>
      <c r="G314" s="55">
        <v>123.95</v>
      </c>
      <c r="H314" s="55">
        <v>6207.16</v>
      </c>
      <c r="I314" s="55">
        <v>0</v>
      </c>
      <c r="J314" s="55">
        <v>996.44</v>
      </c>
      <c r="K314" s="56">
        <v>11957.29</v>
      </c>
      <c r="L314" s="76">
        <v>12953.73</v>
      </c>
      <c r="M314" s="117"/>
      <c r="N314" s="119">
        <v>11957.29</v>
      </c>
      <c r="O314" s="119">
        <v>5750.13</v>
      </c>
      <c r="P314" s="119"/>
      <c r="Q314" s="119">
        <v>13988.75</v>
      </c>
      <c r="R314" s="119">
        <v>12992.31</v>
      </c>
      <c r="S314" s="47"/>
    </row>
    <row r="315" spans="1:19" ht="9" customHeight="1" x14ac:dyDescent="0.2">
      <c r="A315" s="501"/>
      <c r="B315" s="501"/>
      <c r="C315" s="48" t="s">
        <v>4</v>
      </c>
      <c r="D315" s="49">
        <v>15</v>
      </c>
      <c r="E315" s="50">
        <v>9969796</v>
      </c>
      <c r="F315" s="50">
        <v>924007</v>
      </c>
      <c r="G315" s="50">
        <v>240001</v>
      </c>
      <c r="H315" s="50">
        <v>12018738</v>
      </c>
      <c r="I315" s="50">
        <v>0</v>
      </c>
      <c r="J315" s="51">
        <v>1929377</v>
      </c>
      <c r="K315" s="50">
        <v>23152542</v>
      </c>
      <c r="L315" s="75">
        <v>25081919</v>
      </c>
      <c r="M315" s="118"/>
      <c r="N315" s="120">
        <v>23152542</v>
      </c>
      <c r="O315" s="120">
        <v>11133804</v>
      </c>
      <c r="P315" s="120">
        <v>0</v>
      </c>
      <c r="Q315" s="120">
        <v>27085997</v>
      </c>
      <c r="R315" s="120">
        <v>25156620</v>
      </c>
      <c r="S315" s="47"/>
    </row>
    <row r="316" spans="1:19" ht="12.75" customHeight="1" x14ac:dyDescent="0.2">
      <c r="A316" s="501"/>
      <c r="B316" s="501"/>
      <c r="C316" s="53" t="s">
        <v>3</v>
      </c>
      <c r="D316" s="54">
        <v>16</v>
      </c>
      <c r="E316" s="55">
        <v>5368.17</v>
      </c>
      <c r="F316" s="55">
        <v>495.8</v>
      </c>
      <c r="G316" s="55">
        <v>123.95</v>
      </c>
      <c r="H316" s="55">
        <v>6207.16</v>
      </c>
      <c r="I316" s="55">
        <v>0</v>
      </c>
      <c r="J316" s="55">
        <v>1016.26</v>
      </c>
      <c r="K316" s="56">
        <v>12195.08</v>
      </c>
      <c r="L316" s="76">
        <v>13211.34</v>
      </c>
      <c r="M316" s="117"/>
      <c r="N316" s="119">
        <v>12195.08</v>
      </c>
      <c r="O316" s="119">
        <v>5987.92</v>
      </c>
      <c r="P316" s="119"/>
      <c r="Q316" s="119">
        <v>14289.17</v>
      </c>
      <c r="R316" s="119">
        <v>13272.91</v>
      </c>
      <c r="S316" s="47"/>
    </row>
    <row r="317" spans="1:19" ht="9" customHeight="1" x14ac:dyDescent="0.2">
      <c r="A317" s="501"/>
      <c r="B317" s="501"/>
      <c r="C317" s="48" t="s">
        <v>4</v>
      </c>
      <c r="D317" s="49">
        <v>17</v>
      </c>
      <c r="E317" s="50">
        <v>10394227</v>
      </c>
      <c r="F317" s="50">
        <v>960003</v>
      </c>
      <c r="G317" s="50">
        <v>240001</v>
      </c>
      <c r="H317" s="50">
        <v>12018738</v>
      </c>
      <c r="I317" s="50">
        <v>0</v>
      </c>
      <c r="J317" s="51">
        <v>1967754</v>
      </c>
      <c r="K317" s="50">
        <v>23612968</v>
      </c>
      <c r="L317" s="75">
        <v>25580721</v>
      </c>
      <c r="M317" s="118"/>
      <c r="N317" s="120">
        <v>23612968</v>
      </c>
      <c r="O317" s="120">
        <v>11594230</v>
      </c>
      <c r="P317" s="120">
        <v>0</v>
      </c>
      <c r="Q317" s="120">
        <v>27667691</v>
      </c>
      <c r="R317" s="120">
        <v>25699937</v>
      </c>
      <c r="S317" s="47"/>
    </row>
    <row r="318" spans="1:19" ht="12.75" customHeight="1" x14ac:dyDescent="0.2">
      <c r="A318" s="501"/>
      <c r="B318" s="501"/>
      <c r="C318" s="53" t="s">
        <v>3</v>
      </c>
      <c r="D318" s="54">
        <v>18</v>
      </c>
      <c r="E318" s="55">
        <v>5566.49</v>
      </c>
      <c r="F318" s="55">
        <v>514.39</v>
      </c>
      <c r="G318" s="55">
        <v>123.95</v>
      </c>
      <c r="H318" s="55">
        <v>6207.16</v>
      </c>
      <c r="I318" s="55">
        <v>0</v>
      </c>
      <c r="J318" s="55">
        <v>1034.33</v>
      </c>
      <c r="K318" s="56">
        <v>12411.99</v>
      </c>
      <c r="L318" s="76">
        <v>13446.32</v>
      </c>
      <c r="M318" s="117"/>
      <c r="N318" s="119">
        <v>12411.99</v>
      </c>
      <c r="O318" s="119">
        <v>6204.83</v>
      </c>
      <c r="P318" s="119"/>
      <c r="Q318" s="119">
        <v>14563.19</v>
      </c>
      <c r="R318" s="119">
        <v>13528.86</v>
      </c>
      <c r="S318" s="47"/>
    </row>
    <row r="319" spans="1:19" ht="9" customHeight="1" x14ac:dyDescent="0.2">
      <c r="A319" s="501"/>
      <c r="B319" s="501"/>
      <c r="C319" s="48" t="s">
        <v>4</v>
      </c>
      <c r="D319" s="49">
        <v>19</v>
      </c>
      <c r="E319" s="50">
        <v>10778228</v>
      </c>
      <c r="F319" s="50">
        <v>995998</v>
      </c>
      <c r="G319" s="50">
        <v>240001</v>
      </c>
      <c r="H319" s="50">
        <v>12018738</v>
      </c>
      <c r="I319" s="50">
        <v>0</v>
      </c>
      <c r="J319" s="51">
        <v>2002742</v>
      </c>
      <c r="K319" s="50">
        <v>24032964</v>
      </c>
      <c r="L319" s="75">
        <v>26035706</v>
      </c>
      <c r="M319" s="118"/>
      <c r="N319" s="120">
        <v>24032964</v>
      </c>
      <c r="O319" s="120">
        <v>12014226</v>
      </c>
      <c r="P319" s="120">
        <v>0</v>
      </c>
      <c r="Q319" s="120">
        <v>28198268</v>
      </c>
      <c r="R319" s="120">
        <v>26195526</v>
      </c>
      <c r="S319" s="47"/>
    </row>
    <row r="320" spans="1:19" ht="12.75" customHeight="1" x14ac:dyDescent="0.2">
      <c r="A320" s="501"/>
      <c r="B320" s="501"/>
      <c r="C320" s="53" t="s">
        <v>3</v>
      </c>
      <c r="D320" s="54">
        <v>20</v>
      </c>
      <c r="E320" s="55">
        <v>5771.01</v>
      </c>
      <c r="F320" s="55">
        <v>539.17999999999995</v>
      </c>
      <c r="G320" s="55">
        <v>123.95</v>
      </c>
      <c r="H320" s="55">
        <v>6207.16</v>
      </c>
      <c r="I320" s="55">
        <v>0</v>
      </c>
      <c r="J320" s="55">
        <v>1053.44</v>
      </c>
      <c r="K320" s="56">
        <v>12641.3</v>
      </c>
      <c r="L320" s="76">
        <v>13694.74</v>
      </c>
      <c r="M320" s="117"/>
      <c r="N320" s="119">
        <v>12641.3</v>
      </c>
      <c r="O320" s="119">
        <v>6434.14</v>
      </c>
      <c r="P320" s="119"/>
      <c r="Q320" s="119">
        <v>14852.89</v>
      </c>
      <c r="R320" s="119">
        <v>13799.45</v>
      </c>
      <c r="S320" s="47"/>
    </row>
    <row r="321" spans="1:19" ht="9" customHeight="1" x14ac:dyDescent="0.2">
      <c r="A321" s="501"/>
      <c r="B321" s="501"/>
      <c r="C321" s="48" t="s">
        <v>4</v>
      </c>
      <c r="D321" s="49">
        <v>21</v>
      </c>
      <c r="E321" s="50">
        <v>11174234</v>
      </c>
      <c r="F321" s="50">
        <v>1043998</v>
      </c>
      <c r="G321" s="50">
        <v>240001</v>
      </c>
      <c r="H321" s="50">
        <v>12018738</v>
      </c>
      <c r="I321" s="50">
        <v>0</v>
      </c>
      <c r="J321" s="51">
        <v>2039744</v>
      </c>
      <c r="K321" s="50">
        <v>24476970</v>
      </c>
      <c r="L321" s="75">
        <v>26516714</v>
      </c>
      <c r="M321" s="118"/>
      <c r="N321" s="120">
        <v>24476970</v>
      </c>
      <c r="O321" s="120">
        <v>12458232</v>
      </c>
      <c r="P321" s="120">
        <v>0</v>
      </c>
      <c r="Q321" s="120">
        <v>28759205</v>
      </c>
      <c r="R321" s="120">
        <v>26719461</v>
      </c>
      <c r="S321" s="47"/>
    </row>
    <row r="322" spans="1:19" ht="12.75" customHeight="1" x14ac:dyDescent="0.2">
      <c r="A322" s="501"/>
      <c r="B322" s="501"/>
      <c r="C322" s="53" t="s">
        <v>3</v>
      </c>
      <c r="D322" s="54">
        <v>22</v>
      </c>
      <c r="E322" s="55">
        <v>5897.26</v>
      </c>
      <c r="F322" s="55">
        <v>545.38</v>
      </c>
      <c r="G322" s="55">
        <v>123.95</v>
      </c>
      <c r="H322" s="55">
        <v>6207.16</v>
      </c>
      <c r="I322" s="55">
        <v>0</v>
      </c>
      <c r="J322" s="55">
        <v>1064.48</v>
      </c>
      <c r="K322" s="56">
        <v>12773.75</v>
      </c>
      <c r="L322" s="76">
        <v>13838.23</v>
      </c>
      <c r="M322" s="117"/>
      <c r="N322" s="119">
        <v>12773.75</v>
      </c>
      <c r="O322" s="119">
        <v>6566.59</v>
      </c>
      <c r="P322" s="119"/>
      <c r="Q322" s="119">
        <v>15020.22</v>
      </c>
      <c r="R322" s="119">
        <v>13955.74</v>
      </c>
      <c r="S322" s="47"/>
    </row>
    <row r="323" spans="1:19" ht="9" customHeight="1" x14ac:dyDescent="0.2">
      <c r="A323" s="501"/>
      <c r="B323" s="501"/>
      <c r="C323" s="48" t="s">
        <v>4</v>
      </c>
      <c r="D323" s="49">
        <v>23</v>
      </c>
      <c r="E323" s="50">
        <v>11418688</v>
      </c>
      <c r="F323" s="50">
        <v>1056003</v>
      </c>
      <c r="G323" s="50">
        <v>240001</v>
      </c>
      <c r="H323" s="50">
        <v>12018738</v>
      </c>
      <c r="I323" s="50">
        <v>0</v>
      </c>
      <c r="J323" s="51">
        <v>2061121</v>
      </c>
      <c r="K323" s="50">
        <v>24733429</v>
      </c>
      <c r="L323" s="75">
        <v>26794550</v>
      </c>
      <c r="M323" s="118"/>
      <c r="N323" s="120">
        <v>24733429</v>
      </c>
      <c r="O323" s="120">
        <v>12714691</v>
      </c>
      <c r="P323" s="120">
        <v>0</v>
      </c>
      <c r="Q323" s="120">
        <v>29083201</v>
      </c>
      <c r="R323" s="120">
        <v>27022081</v>
      </c>
      <c r="S323" s="47"/>
    </row>
    <row r="324" spans="1:19" ht="12.75" customHeight="1" x14ac:dyDescent="0.2">
      <c r="A324" s="501"/>
      <c r="B324" s="501"/>
      <c r="C324" s="53" t="s">
        <v>3</v>
      </c>
      <c r="D324" s="54">
        <v>24</v>
      </c>
      <c r="E324" s="55">
        <v>6002.62</v>
      </c>
      <c r="F324" s="55">
        <v>557.77</v>
      </c>
      <c r="G324" s="55">
        <v>123.95</v>
      </c>
      <c r="H324" s="55">
        <v>6207.16</v>
      </c>
      <c r="I324" s="55">
        <v>0</v>
      </c>
      <c r="J324" s="55">
        <v>1074.29</v>
      </c>
      <c r="K324" s="56">
        <v>12891.5</v>
      </c>
      <c r="L324" s="76">
        <v>13965.79</v>
      </c>
      <c r="M324" s="117"/>
      <c r="N324" s="119">
        <v>12891.5</v>
      </c>
      <c r="O324" s="119">
        <v>6684.34</v>
      </c>
      <c r="P324" s="119"/>
      <c r="Q324" s="119">
        <v>15168.97</v>
      </c>
      <c r="R324" s="119">
        <v>14094.68</v>
      </c>
      <c r="S324" s="47"/>
    </row>
    <row r="325" spans="1:19" ht="9" customHeight="1" x14ac:dyDescent="0.2">
      <c r="A325" s="501"/>
      <c r="B325" s="501"/>
      <c r="C325" s="48" t="s">
        <v>4</v>
      </c>
      <c r="D325" s="49">
        <v>25</v>
      </c>
      <c r="E325" s="50">
        <v>11622693</v>
      </c>
      <c r="F325" s="50">
        <v>1079993</v>
      </c>
      <c r="G325" s="50">
        <v>240001</v>
      </c>
      <c r="H325" s="50">
        <v>12018738</v>
      </c>
      <c r="I325" s="50">
        <v>0</v>
      </c>
      <c r="J325" s="51">
        <v>2080115</v>
      </c>
      <c r="K325" s="50">
        <v>24961425</v>
      </c>
      <c r="L325" s="75">
        <v>27041540</v>
      </c>
      <c r="M325" s="118"/>
      <c r="N325" s="120">
        <v>24961425</v>
      </c>
      <c r="O325" s="120">
        <v>12942687</v>
      </c>
      <c r="P325" s="120">
        <v>0</v>
      </c>
      <c r="Q325" s="120">
        <v>29371222</v>
      </c>
      <c r="R325" s="120">
        <v>27291106</v>
      </c>
      <c r="S325" s="47"/>
    </row>
    <row r="326" spans="1:19" ht="12.75" customHeight="1" x14ac:dyDescent="0.2">
      <c r="A326" s="501"/>
      <c r="B326" s="501"/>
      <c r="C326" s="53" t="s">
        <v>3</v>
      </c>
      <c r="D326" s="54">
        <v>26</v>
      </c>
      <c r="E326" s="55">
        <v>6114.17</v>
      </c>
      <c r="F326" s="55">
        <v>570.16999999999996</v>
      </c>
      <c r="G326" s="55">
        <v>123.95</v>
      </c>
      <c r="H326" s="55">
        <v>6207.16</v>
      </c>
      <c r="I326" s="55">
        <v>0</v>
      </c>
      <c r="J326" s="55">
        <v>1084.6199999999999</v>
      </c>
      <c r="K326" s="56">
        <v>13015.45</v>
      </c>
      <c r="L326" s="76">
        <v>14100.07</v>
      </c>
      <c r="M326" s="117"/>
      <c r="N326" s="119">
        <v>13015.45</v>
      </c>
      <c r="O326" s="119">
        <v>6808.29</v>
      </c>
      <c r="P326" s="119"/>
      <c r="Q326" s="119">
        <v>15325.56</v>
      </c>
      <c r="R326" s="119">
        <v>14240.94</v>
      </c>
      <c r="S326" s="47"/>
    </row>
    <row r="327" spans="1:19" ht="9" customHeight="1" x14ac:dyDescent="0.2">
      <c r="A327" s="501"/>
      <c r="B327" s="501"/>
      <c r="C327" s="48" t="s">
        <v>4</v>
      </c>
      <c r="D327" s="49">
        <v>27</v>
      </c>
      <c r="E327" s="50">
        <v>11838684</v>
      </c>
      <c r="F327" s="50">
        <v>1104003</v>
      </c>
      <c r="G327" s="50">
        <v>240001</v>
      </c>
      <c r="H327" s="50">
        <v>12018738</v>
      </c>
      <c r="I327" s="50">
        <v>0</v>
      </c>
      <c r="J327" s="51">
        <v>2100117</v>
      </c>
      <c r="K327" s="50">
        <v>25201425</v>
      </c>
      <c r="L327" s="75">
        <v>27301543</v>
      </c>
      <c r="M327" s="118"/>
      <c r="N327" s="120">
        <v>25201425</v>
      </c>
      <c r="O327" s="120">
        <v>13182688</v>
      </c>
      <c r="P327" s="120">
        <v>0</v>
      </c>
      <c r="Q327" s="120">
        <v>29674422</v>
      </c>
      <c r="R327" s="120">
        <v>27574305</v>
      </c>
      <c r="S327" s="47"/>
    </row>
    <row r="328" spans="1:19" ht="12.75" customHeight="1" x14ac:dyDescent="0.2">
      <c r="A328" s="501"/>
      <c r="B328" s="501"/>
      <c r="C328" s="53" t="s">
        <v>3</v>
      </c>
      <c r="D328" s="54">
        <v>28</v>
      </c>
      <c r="E328" s="55">
        <v>6234.36</v>
      </c>
      <c r="F328" s="55">
        <v>582.55999999999995</v>
      </c>
      <c r="G328" s="55">
        <v>123.95</v>
      </c>
      <c r="H328" s="55">
        <v>6207.16</v>
      </c>
      <c r="I328" s="55">
        <v>0</v>
      </c>
      <c r="J328" s="55">
        <v>1095.67</v>
      </c>
      <c r="K328" s="56">
        <v>13148.03</v>
      </c>
      <c r="L328" s="76">
        <v>14243.7</v>
      </c>
      <c r="M328" s="117"/>
      <c r="N328" s="119">
        <v>13148.03</v>
      </c>
      <c r="O328" s="119">
        <v>6940.87</v>
      </c>
      <c r="P328" s="119"/>
      <c r="Q328" s="119">
        <v>15493.06</v>
      </c>
      <c r="R328" s="119">
        <v>14397.39</v>
      </c>
      <c r="S328" s="47"/>
    </row>
    <row r="329" spans="1:19" ht="9" customHeight="1" x14ac:dyDescent="0.2">
      <c r="A329" s="501"/>
      <c r="B329" s="501"/>
      <c r="C329" s="48" t="s">
        <v>4</v>
      </c>
      <c r="D329" s="49">
        <v>29</v>
      </c>
      <c r="E329" s="50">
        <v>12071404</v>
      </c>
      <c r="F329" s="50">
        <v>1127993</v>
      </c>
      <c r="G329" s="50">
        <v>240001</v>
      </c>
      <c r="H329" s="50">
        <v>12018738</v>
      </c>
      <c r="I329" s="50">
        <v>0</v>
      </c>
      <c r="J329" s="51">
        <v>2121513</v>
      </c>
      <c r="K329" s="50">
        <v>25458136</v>
      </c>
      <c r="L329" s="75">
        <v>27579649</v>
      </c>
      <c r="M329" s="118"/>
      <c r="N329" s="120">
        <v>25458136</v>
      </c>
      <c r="O329" s="120">
        <v>13439398</v>
      </c>
      <c r="P329" s="120">
        <v>0</v>
      </c>
      <c r="Q329" s="120">
        <v>29998747</v>
      </c>
      <c r="R329" s="120">
        <v>27877234</v>
      </c>
      <c r="S329" s="47"/>
    </row>
    <row r="330" spans="1:19" ht="12.75" customHeight="1" x14ac:dyDescent="0.2">
      <c r="A330" s="501"/>
      <c r="B330" s="501"/>
      <c r="C330" s="53" t="s">
        <v>3</v>
      </c>
      <c r="D330" s="54">
        <v>30</v>
      </c>
      <c r="E330" s="55">
        <v>6345.92</v>
      </c>
      <c r="F330" s="55">
        <v>588.76</v>
      </c>
      <c r="G330" s="55">
        <v>123.95</v>
      </c>
      <c r="H330" s="55">
        <v>6207.16</v>
      </c>
      <c r="I330" s="55">
        <v>0</v>
      </c>
      <c r="J330" s="55">
        <v>1105.48</v>
      </c>
      <c r="K330" s="56">
        <v>13265.79</v>
      </c>
      <c r="L330" s="76">
        <v>14371.27</v>
      </c>
      <c r="M330" s="117"/>
      <c r="N330" s="119">
        <v>13265.79</v>
      </c>
      <c r="O330" s="119">
        <v>7058.63</v>
      </c>
      <c r="P330" s="119"/>
      <c r="Q330" s="119">
        <v>15641.82</v>
      </c>
      <c r="R330" s="119">
        <v>14536.34</v>
      </c>
      <c r="S330" s="47"/>
    </row>
    <row r="331" spans="1:19" ht="9" customHeight="1" x14ac:dyDescent="0.2">
      <c r="A331" s="501"/>
      <c r="B331" s="501"/>
      <c r="C331" s="48" t="s">
        <v>4</v>
      </c>
      <c r="D331" s="49">
        <v>31</v>
      </c>
      <c r="E331" s="50">
        <v>12287415</v>
      </c>
      <c r="F331" s="50">
        <v>1139998</v>
      </c>
      <c r="G331" s="50">
        <v>240001</v>
      </c>
      <c r="H331" s="50">
        <v>12018738</v>
      </c>
      <c r="I331" s="50">
        <v>0</v>
      </c>
      <c r="J331" s="51">
        <v>2140508</v>
      </c>
      <c r="K331" s="50">
        <v>25686151</v>
      </c>
      <c r="L331" s="75">
        <v>27826659</v>
      </c>
      <c r="M331" s="118"/>
      <c r="N331" s="120">
        <v>25686151</v>
      </c>
      <c r="O331" s="120">
        <v>13667414</v>
      </c>
      <c r="P331" s="120">
        <v>0</v>
      </c>
      <c r="Q331" s="120">
        <v>30286787</v>
      </c>
      <c r="R331" s="120">
        <v>28146279</v>
      </c>
      <c r="S331" s="47"/>
    </row>
    <row r="332" spans="1:19" ht="12.75" customHeight="1" x14ac:dyDescent="0.2">
      <c r="A332" s="501"/>
      <c r="B332" s="501"/>
      <c r="C332" s="53" t="s">
        <v>3</v>
      </c>
      <c r="D332" s="54">
        <v>32</v>
      </c>
      <c r="E332" s="55">
        <v>6451.28</v>
      </c>
      <c r="F332" s="55">
        <v>601.16</v>
      </c>
      <c r="G332" s="55">
        <v>123.95</v>
      </c>
      <c r="H332" s="55">
        <v>6207.16</v>
      </c>
      <c r="I332" s="55">
        <v>0</v>
      </c>
      <c r="J332" s="55">
        <v>1115.3</v>
      </c>
      <c r="K332" s="56">
        <v>13383.55</v>
      </c>
      <c r="L332" s="76">
        <v>14498.85</v>
      </c>
      <c r="M332" s="117"/>
      <c r="N332" s="119">
        <v>13383.55</v>
      </c>
      <c r="O332" s="119">
        <v>7176.39</v>
      </c>
      <c r="P332" s="119"/>
      <c r="Q332" s="119">
        <v>15790.6</v>
      </c>
      <c r="R332" s="119">
        <v>14675.3</v>
      </c>
      <c r="S332" s="47"/>
    </row>
    <row r="333" spans="1:19" ht="9" customHeight="1" x14ac:dyDescent="0.2">
      <c r="A333" s="501"/>
      <c r="B333" s="501"/>
      <c r="C333" s="48" t="s">
        <v>4</v>
      </c>
      <c r="D333" s="49">
        <v>33</v>
      </c>
      <c r="E333" s="50">
        <v>12491420</v>
      </c>
      <c r="F333" s="50">
        <v>1164008</v>
      </c>
      <c r="G333" s="50">
        <v>240001</v>
      </c>
      <c r="H333" s="50">
        <v>12018738</v>
      </c>
      <c r="I333" s="50">
        <v>0</v>
      </c>
      <c r="J333" s="51">
        <v>2159522</v>
      </c>
      <c r="K333" s="50">
        <v>25914166</v>
      </c>
      <c r="L333" s="75">
        <v>28073688</v>
      </c>
      <c r="M333" s="118"/>
      <c r="N333" s="120">
        <v>25914166</v>
      </c>
      <c r="O333" s="120">
        <v>13895429</v>
      </c>
      <c r="P333" s="120">
        <v>0</v>
      </c>
      <c r="Q333" s="120">
        <v>30574865</v>
      </c>
      <c r="R333" s="120">
        <v>28415343</v>
      </c>
      <c r="S333" s="47"/>
    </row>
    <row r="334" spans="1:19" ht="12.75" customHeight="1" x14ac:dyDescent="0.2">
      <c r="A334" s="501"/>
      <c r="B334" s="501"/>
      <c r="C334" s="53" t="s">
        <v>3</v>
      </c>
      <c r="D334" s="54">
        <v>34</v>
      </c>
      <c r="E334" s="55">
        <v>6562.83</v>
      </c>
      <c r="F334" s="55">
        <v>613.54999999999995</v>
      </c>
      <c r="G334" s="55">
        <v>123.95</v>
      </c>
      <c r="H334" s="55">
        <v>6207.16</v>
      </c>
      <c r="I334" s="55">
        <v>0</v>
      </c>
      <c r="J334" s="55">
        <v>1125.6199999999999</v>
      </c>
      <c r="K334" s="56">
        <v>13507.49</v>
      </c>
      <c r="L334" s="76">
        <v>14633.11</v>
      </c>
      <c r="M334" s="117"/>
      <c r="N334" s="119">
        <v>13507.49</v>
      </c>
      <c r="O334" s="119">
        <v>7300.33</v>
      </c>
      <c r="P334" s="119"/>
      <c r="Q334" s="119">
        <v>15947.17</v>
      </c>
      <c r="R334" s="119">
        <v>14821.55</v>
      </c>
      <c r="S334" s="47"/>
    </row>
    <row r="335" spans="1:19" ht="9" customHeight="1" x14ac:dyDescent="0.2">
      <c r="A335" s="501"/>
      <c r="B335" s="501"/>
      <c r="C335" s="48" t="s">
        <v>4</v>
      </c>
      <c r="D335" s="49">
        <v>35</v>
      </c>
      <c r="E335" s="50">
        <v>12707411</v>
      </c>
      <c r="F335" s="50">
        <v>1187998</v>
      </c>
      <c r="G335" s="50">
        <v>240001</v>
      </c>
      <c r="H335" s="50">
        <v>12018738</v>
      </c>
      <c r="I335" s="50">
        <v>0</v>
      </c>
      <c r="J335" s="51">
        <v>2179504</v>
      </c>
      <c r="K335" s="50">
        <v>26154148</v>
      </c>
      <c r="L335" s="75">
        <v>28333652</v>
      </c>
      <c r="M335" s="118"/>
      <c r="N335" s="120">
        <v>26154148</v>
      </c>
      <c r="O335" s="120">
        <v>14135410</v>
      </c>
      <c r="P335" s="120">
        <v>0</v>
      </c>
      <c r="Q335" s="120">
        <v>30878027</v>
      </c>
      <c r="R335" s="120">
        <v>28698523</v>
      </c>
      <c r="S335" s="47"/>
    </row>
    <row r="336" spans="1:19" ht="12.75" customHeight="1" x14ac:dyDescent="0.2">
      <c r="A336" s="501"/>
      <c r="B336" s="501"/>
      <c r="C336" s="53" t="s">
        <v>3</v>
      </c>
      <c r="D336" s="54">
        <v>36</v>
      </c>
      <c r="E336" s="55">
        <v>6679.51</v>
      </c>
      <c r="F336" s="55">
        <v>625.95000000000005</v>
      </c>
      <c r="G336" s="55">
        <v>123.95</v>
      </c>
      <c r="H336" s="55">
        <v>6207.16</v>
      </c>
      <c r="I336" s="55">
        <v>0</v>
      </c>
      <c r="J336" s="55">
        <v>1136.3800000000001</v>
      </c>
      <c r="K336" s="56">
        <v>13636.57</v>
      </c>
      <c r="L336" s="76">
        <v>14772.95</v>
      </c>
      <c r="M336" s="117"/>
      <c r="N336" s="119">
        <v>13636.57</v>
      </c>
      <c r="O336" s="119">
        <v>7429.41</v>
      </c>
      <c r="P336" s="119"/>
      <c r="Q336" s="119">
        <v>16110.24</v>
      </c>
      <c r="R336" s="119">
        <v>14973.86</v>
      </c>
      <c r="S336" s="47"/>
    </row>
    <row r="337" spans="1:19" ht="9" customHeight="1" x14ac:dyDescent="0.2">
      <c r="A337" s="501"/>
      <c r="B337" s="501"/>
      <c r="C337" s="48" t="s">
        <v>4</v>
      </c>
      <c r="D337" s="49">
        <v>37</v>
      </c>
      <c r="E337" s="50">
        <v>12933335</v>
      </c>
      <c r="F337" s="50">
        <v>1212008</v>
      </c>
      <c r="G337" s="50">
        <v>240001</v>
      </c>
      <c r="H337" s="50">
        <v>12018738</v>
      </c>
      <c r="I337" s="50">
        <v>0</v>
      </c>
      <c r="J337" s="51">
        <v>2200339</v>
      </c>
      <c r="K337" s="50">
        <v>26404081</v>
      </c>
      <c r="L337" s="75">
        <v>28604420</v>
      </c>
      <c r="M337" s="118"/>
      <c r="N337" s="120">
        <v>26404081</v>
      </c>
      <c r="O337" s="120">
        <v>14385344</v>
      </c>
      <c r="P337" s="120">
        <v>0</v>
      </c>
      <c r="Q337" s="120">
        <v>31193774</v>
      </c>
      <c r="R337" s="120">
        <v>28993436</v>
      </c>
      <c r="S337" s="47"/>
    </row>
    <row r="338" spans="1:19" ht="12.75" customHeight="1" x14ac:dyDescent="0.2">
      <c r="A338" s="501"/>
      <c r="B338" s="501"/>
      <c r="C338" s="53" t="s">
        <v>3</v>
      </c>
      <c r="D338" s="54">
        <v>38</v>
      </c>
      <c r="E338" s="55">
        <v>6791.07</v>
      </c>
      <c r="F338" s="55">
        <v>632.14</v>
      </c>
      <c r="G338" s="55">
        <v>123.95</v>
      </c>
      <c r="H338" s="55">
        <v>6207.16</v>
      </c>
      <c r="I338" s="55">
        <v>0</v>
      </c>
      <c r="J338" s="55">
        <v>1146.19</v>
      </c>
      <c r="K338" s="56">
        <v>13754.32</v>
      </c>
      <c r="L338" s="76">
        <v>14900.51</v>
      </c>
      <c r="M338" s="117"/>
      <c r="N338" s="119">
        <v>13754.32</v>
      </c>
      <c r="O338" s="119">
        <v>7547.16</v>
      </c>
      <c r="P338" s="119"/>
      <c r="Q338" s="119">
        <v>16259</v>
      </c>
      <c r="R338" s="119">
        <v>15112.81</v>
      </c>
      <c r="S338" s="47"/>
    </row>
    <row r="339" spans="1:19" ht="9" customHeight="1" x14ac:dyDescent="0.2">
      <c r="A339" s="501"/>
      <c r="B339" s="501"/>
      <c r="C339" s="48" t="s">
        <v>4</v>
      </c>
      <c r="D339" s="49">
        <v>39</v>
      </c>
      <c r="E339" s="50">
        <v>13149345</v>
      </c>
      <c r="F339" s="50">
        <v>1223994</v>
      </c>
      <c r="G339" s="50">
        <v>240001</v>
      </c>
      <c r="H339" s="50">
        <v>12018738</v>
      </c>
      <c r="I339" s="50">
        <v>0</v>
      </c>
      <c r="J339" s="51">
        <v>2219333</v>
      </c>
      <c r="K339" s="50">
        <v>26632077</v>
      </c>
      <c r="L339" s="75">
        <v>28851410</v>
      </c>
      <c r="M339" s="118"/>
      <c r="N339" s="120">
        <v>26632077</v>
      </c>
      <c r="O339" s="120">
        <v>14613339</v>
      </c>
      <c r="P339" s="120">
        <v>0</v>
      </c>
      <c r="Q339" s="120">
        <v>31481814</v>
      </c>
      <c r="R339" s="120">
        <v>29262481</v>
      </c>
      <c r="S339" s="47"/>
    </row>
    <row r="340" spans="1:19" ht="12.75" customHeight="1" x14ac:dyDescent="0.2">
      <c r="A340" s="501"/>
      <c r="B340" s="501"/>
      <c r="C340" s="53" t="s">
        <v>3</v>
      </c>
      <c r="D340" s="54">
        <v>40</v>
      </c>
      <c r="E340" s="55">
        <v>6896.42</v>
      </c>
      <c r="F340" s="55">
        <v>644.54</v>
      </c>
      <c r="G340" s="55">
        <v>123.95</v>
      </c>
      <c r="H340" s="55">
        <v>6207.16</v>
      </c>
      <c r="I340" s="55">
        <v>0</v>
      </c>
      <c r="J340" s="55">
        <v>1156.01</v>
      </c>
      <c r="K340" s="56">
        <v>13872.07</v>
      </c>
      <c r="L340" s="76">
        <v>15028.08</v>
      </c>
      <c r="M340" s="117"/>
      <c r="N340" s="119">
        <v>13872.07</v>
      </c>
      <c r="O340" s="119">
        <v>7664.91</v>
      </c>
      <c r="P340" s="119"/>
      <c r="Q340" s="119">
        <v>16407.759999999998</v>
      </c>
      <c r="R340" s="119">
        <v>15251.75</v>
      </c>
      <c r="S340" s="47"/>
    </row>
    <row r="341" spans="1:19" ht="9" customHeight="1" x14ac:dyDescent="0.2">
      <c r="A341" s="502"/>
      <c r="B341" s="502"/>
      <c r="C341" s="58"/>
      <c r="D341" s="59"/>
      <c r="E341" s="61">
        <v>13353331</v>
      </c>
      <c r="F341" s="61">
        <v>1248003</v>
      </c>
      <c r="G341" s="61">
        <v>240001</v>
      </c>
      <c r="H341" s="61">
        <v>12018738</v>
      </c>
      <c r="I341" s="61">
        <v>0</v>
      </c>
      <c r="J341" s="60">
        <v>2238347</v>
      </c>
      <c r="K341" s="61">
        <v>26860073</v>
      </c>
      <c r="L341" s="77">
        <v>29098420</v>
      </c>
      <c r="M341" s="118"/>
      <c r="N341" s="120">
        <v>26860073</v>
      </c>
      <c r="O341" s="120">
        <v>14841335</v>
      </c>
      <c r="P341" s="120">
        <v>0</v>
      </c>
      <c r="Q341" s="120">
        <v>31769853</v>
      </c>
      <c r="R341" s="120">
        <v>29531506</v>
      </c>
      <c r="S341" s="47"/>
    </row>
    <row r="342" spans="1:19" ht="12.75" customHeight="1" x14ac:dyDescent="0.2">
      <c r="A342" s="496">
        <v>35034</v>
      </c>
      <c r="B342" s="496">
        <v>35064</v>
      </c>
      <c r="C342" s="42" t="s">
        <v>3</v>
      </c>
      <c r="D342" s="43">
        <v>0</v>
      </c>
      <c r="E342" s="44">
        <v>4119.32</v>
      </c>
      <c r="F342" s="44">
        <v>334.66</v>
      </c>
      <c r="G342" s="44">
        <v>0</v>
      </c>
      <c r="H342" s="44">
        <v>6207.16</v>
      </c>
      <c r="I342" s="44">
        <v>0</v>
      </c>
      <c r="J342" s="44">
        <v>888.43</v>
      </c>
      <c r="K342" s="45">
        <v>10661.14</v>
      </c>
      <c r="L342" s="46">
        <v>11549.57</v>
      </c>
      <c r="M342" s="117"/>
      <c r="N342" s="119">
        <v>10661.14</v>
      </c>
      <c r="O342" s="119">
        <v>4453.9799999999996</v>
      </c>
      <c r="P342" s="119"/>
      <c r="Q342" s="119">
        <v>12351.29</v>
      </c>
      <c r="R342" s="119">
        <v>11462.86</v>
      </c>
      <c r="S342" s="47"/>
    </row>
    <row r="343" spans="1:19" ht="9" customHeight="1" x14ac:dyDescent="0.2">
      <c r="A343" s="521"/>
      <c r="B343" s="521"/>
      <c r="C343" s="48" t="s">
        <v>4</v>
      </c>
      <c r="D343" s="49">
        <v>1</v>
      </c>
      <c r="E343" s="50">
        <v>7976116</v>
      </c>
      <c r="F343" s="50">
        <v>647992</v>
      </c>
      <c r="G343" s="50">
        <v>0</v>
      </c>
      <c r="H343" s="50">
        <v>12018738</v>
      </c>
      <c r="I343" s="50">
        <v>0</v>
      </c>
      <c r="J343" s="51">
        <v>1720240</v>
      </c>
      <c r="K343" s="50">
        <v>20642846</v>
      </c>
      <c r="L343" s="73">
        <v>22363086</v>
      </c>
      <c r="M343" s="118"/>
      <c r="N343" s="120">
        <v>20642846</v>
      </c>
      <c r="O343" s="120">
        <v>8624108</v>
      </c>
      <c r="P343" s="120">
        <v>0</v>
      </c>
      <c r="Q343" s="120">
        <v>23915432</v>
      </c>
      <c r="R343" s="120">
        <v>22195192</v>
      </c>
      <c r="S343" s="47"/>
    </row>
    <row r="344" spans="1:19" ht="12.75" customHeight="1" x14ac:dyDescent="0.2">
      <c r="A344" s="500">
        <v>35034</v>
      </c>
      <c r="B344" s="500">
        <v>35064</v>
      </c>
      <c r="C344" s="53" t="s">
        <v>3</v>
      </c>
      <c r="D344" s="54">
        <v>2</v>
      </c>
      <c r="E344" s="55">
        <v>4286.6499999999996</v>
      </c>
      <c r="F344" s="55">
        <v>353.26</v>
      </c>
      <c r="G344" s="55">
        <v>0</v>
      </c>
      <c r="H344" s="55">
        <v>6207.16</v>
      </c>
      <c r="I344" s="55">
        <v>0</v>
      </c>
      <c r="J344" s="55">
        <v>903.92</v>
      </c>
      <c r="K344" s="56">
        <v>10847.07</v>
      </c>
      <c r="L344" s="46">
        <v>11750.99</v>
      </c>
      <c r="M344" s="117"/>
      <c r="N344" s="119">
        <v>10847.07</v>
      </c>
      <c r="O344" s="119">
        <v>4639.91</v>
      </c>
      <c r="P344" s="119"/>
      <c r="Q344" s="119">
        <v>12586.17</v>
      </c>
      <c r="R344" s="119">
        <v>11682.25</v>
      </c>
      <c r="S344" s="47"/>
    </row>
    <row r="345" spans="1:19" ht="9" customHeight="1" x14ac:dyDescent="0.2">
      <c r="A345" s="500"/>
      <c r="B345" s="500"/>
      <c r="C345" s="48" t="s">
        <v>4</v>
      </c>
      <c r="D345" s="49">
        <v>3</v>
      </c>
      <c r="E345" s="50">
        <v>8300112</v>
      </c>
      <c r="F345" s="50">
        <v>684007</v>
      </c>
      <c r="G345" s="50">
        <v>0</v>
      </c>
      <c r="H345" s="50">
        <v>12018738</v>
      </c>
      <c r="I345" s="50">
        <v>0</v>
      </c>
      <c r="J345" s="51">
        <v>1750233</v>
      </c>
      <c r="K345" s="50">
        <v>21002856</v>
      </c>
      <c r="L345" s="73">
        <v>22753089</v>
      </c>
      <c r="M345" s="118"/>
      <c r="N345" s="120">
        <v>21002856</v>
      </c>
      <c r="O345" s="120">
        <v>8984119</v>
      </c>
      <c r="P345" s="120">
        <v>0</v>
      </c>
      <c r="Q345" s="120">
        <v>24370223</v>
      </c>
      <c r="R345" s="120">
        <v>22619990</v>
      </c>
      <c r="S345" s="47"/>
    </row>
    <row r="346" spans="1:19" ht="12.75" customHeight="1" x14ac:dyDescent="0.2">
      <c r="A346" s="501"/>
      <c r="B346" s="501"/>
      <c r="C346" s="53" t="s">
        <v>3</v>
      </c>
      <c r="D346" s="54">
        <v>4</v>
      </c>
      <c r="E346" s="55">
        <v>4471.34</v>
      </c>
      <c r="F346" s="55">
        <v>371.85</v>
      </c>
      <c r="G346" s="55">
        <v>0</v>
      </c>
      <c r="H346" s="55">
        <v>6207.16</v>
      </c>
      <c r="I346" s="55">
        <v>0</v>
      </c>
      <c r="J346" s="55">
        <v>920.86</v>
      </c>
      <c r="K346" s="56">
        <v>11050.35</v>
      </c>
      <c r="L346" s="46">
        <v>11971.21</v>
      </c>
      <c r="M346" s="117"/>
      <c r="N346" s="119">
        <v>11050.35</v>
      </c>
      <c r="O346" s="119">
        <v>4843.1899999999996</v>
      </c>
      <c r="P346" s="119"/>
      <c r="Q346" s="119">
        <v>12842.98</v>
      </c>
      <c r="R346" s="119">
        <v>11922.12</v>
      </c>
      <c r="S346" s="47"/>
    </row>
    <row r="347" spans="1:19" ht="9" customHeight="1" x14ac:dyDescent="0.2">
      <c r="A347" s="501"/>
      <c r="B347" s="501"/>
      <c r="C347" s="48" t="s">
        <v>4</v>
      </c>
      <c r="D347" s="49">
        <v>5</v>
      </c>
      <c r="E347" s="50">
        <v>8657722</v>
      </c>
      <c r="F347" s="50">
        <v>720002</v>
      </c>
      <c r="G347" s="50">
        <v>0</v>
      </c>
      <c r="H347" s="50">
        <v>12018738</v>
      </c>
      <c r="I347" s="50">
        <v>0</v>
      </c>
      <c r="J347" s="51">
        <v>1783034</v>
      </c>
      <c r="K347" s="50">
        <v>21396461</v>
      </c>
      <c r="L347" s="73">
        <v>23179495</v>
      </c>
      <c r="M347" s="118"/>
      <c r="N347" s="120">
        <v>21396461</v>
      </c>
      <c r="O347" s="120">
        <v>9377724</v>
      </c>
      <c r="P347" s="120">
        <v>0</v>
      </c>
      <c r="Q347" s="120">
        <v>24867477</v>
      </c>
      <c r="R347" s="120">
        <v>23084443</v>
      </c>
      <c r="S347" s="47"/>
    </row>
    <row r="348" spans="1:19" ht="12.75" customHeight="1" x14ac:dyDescent="0.2">
      <c r="A348" s="501"/>
      <c r="B348" s="501"/>
      <c r="C348" s="53" t="s">
        <v>3</v>
      </c>
      <c r="D348" s="54">
        <v>6</v>
      </c>
      <c r="E348" s="55">
        <v>4744.0200000000004</v>
      </c>
      <c r="F348" s="55">
        <v>396.64</v>
      </c>
      <c r="G348" s="55">
        <v>0</v>
      </c>
      <c r="H348" s="55">
        <v>6207.16</v>
      </c>
      <c r="I348" s="55">
        <v>0</v>
      </c>
      <c r="J348" s="55">
        <v>945.65</v>
      </c>
      <c r="K348" s="56">
        <v>11347.82</v>
      </c>
      <c r="L348" s="46">
        <v>12293.47</v>
      </c>
      <c r="M348" s="117"/>
      <c r="N348" s="119">
        <v>11347.82</v>
      </c>
      <c r="O348" s="119">
        <v>5140.66</v>
      </c>
      <c r="P348" s="119"/>
      <c r="Q348" s="119">
        <v>13218.79</v>
      </c>
      <c r="R348" s="119">
        <v>12273.14</v>
      </c>
      <c r="S348" s="47"/>
    </row>
    <row r="349" spans="1:19" ht="9" customHeight="1" x14ac:dyDescent="0.2">
      <c r="A349" s="501"/>
      <c r="B349" s="501"/>
      <c r="C349" s="48" t="s">
        <v>4</v>
      </c>
      <c r="D349" s="49">
        <v>7</v>
      </c>
      <c r="E349" s="50">
        <v>9185704</v>
      </c>
      <c r="F349" s="50">
        <v>768002</v>
      </c>
      <c r="G349" s="50">
        <v>0</v>
      </c>
      <c r="H349" s="50">
        <v>12018738</v>
      </c>
      <c r="I349" s="50">
        <v>0</v>
      </c>
      <c r="J349" s="51">
        <v>1831034</v>
      </c>
      <c r="K349" s="50">
        <v>21972443</v>
      </c>
      <c r="L349" s="73">
        <v>23803477</v>
      </c>
      <c r="M349" s="118"/>
      <c r="N349" s="120">
        <v>21972443</v>
      </c>
      <c r="O349" s="120">
        <v>9953706</v>
      </c>
      <c r="P349" s="120">
        <v>0</v>
      </c>
      <c r="Q349" s="120">
        <v>25595147</v>
      </c>
      <c r="R349" s="120">
        <v>23764113</v>
      </c>
      <c r="S349" s="47"/>
    </row>
    <row r="350" spans="1:19" ht="12.75" customHeight="1" x14ac:dyDescent="0.2">
      <c r="A350" s="501"/>
      <c r="B350" s="501"/>
      <c r="C350" s="53" t="s">
        <v>3</v>
      </c>
      <c r="D350" s="54">
        <v>8</v>
      </c>
      <c r="E350" s="55">
        <v>4942.34</v>
      </c>
      <c r="F350" s="55">
        <v>415.23</v>
      </c>
      <c r="G350" s="55">
        <v>0</v>
      </c>
      <c r="H350" s="55">
        <v>6207.16</v>
      </c>
      <c r="I350" s="55">
        <v>0</v>
      </c>
      <c r="J350" s="55">
        <v>963.73</v>
      </c>
      <c r="K350" s="56">
        <v>11564.73</v>
      </c>
      <c r="L350" s="46">
        <v>12528.46</v>
      </c>
      <c r="M350" s="117"/>
      <c r="N350" s="119">
        <v>11564.73</v>
      </c>
      <c r="O350" s="119">
        <v>5357.57</v>
      </c>
      <c r="P350" s="119"/>
      <c r="Q350" s="119">
        <v>13492.82</v>
      </c>
      <c r="R350" s="119">
        <v>12529.09</v>
      </c>
      <c r="S350" s="47"/>
    </row>
    <row r="351" spans="1:19" ht="9" customHeight="1" x14ac:dyDescent="0.2">
      <c r="A351" s="501"/>
      <c r="B351" s="501"/>
      <c r="C351" s="48" t="s">
        <v>4</v>
      </c>
      <c r="D351" s="49">
        <v>9</v>
      </c>
      <c r="E351" s="50">
        <v>9569705</v>
      </c>
      <c r="F351" s="50">
        <v>803997</v>
      </c>
      <c r="G351" s="50">
        <v>0</v>
      </c>
      <c r="H351" s="50">
        <v>12018738</v>
      </c>
      <c r="I351" s="50">
        <v>0</v>
      </c>
      <c r="J351" s="51">
        <v>1866041</v>
      </c>
      <c r="K351" s="50">
        <v>22392440</v>
      </c>
      <c r="L351" s="73">
        <v>24258481</v>
      </c>
      <c r="M351" s="118"/>
      <c r="N351" s="120">
        <v>22392440</v>
      </c>
      <c r="O351" s="120">
        <v>10373702</v>
      </c>
      <c r="P351" s="120">
        <v>0</v>
      </c>
      <c r="Q351" s="120">
        <v>26125743</v>
      </c>
      <c r="R351" s="120">
        <v>24259701</v>
      </c>
      <c r="S351" s="47"/>
    </row>
    <row r="352" spans="1:19" ht="12.75" customHeight="1" x14ac:dyDescent="0.2">
      <c r="A352" s="501"/>
      <c r="B352" s="501"/>
      <c r="C352" s="53" t="s">
        <v>3</v>
      </c>
      <c r="D352" s="54">
        <v>10</v>
      </c>
      <c r="E352" s="55">
        <v>5183.05</v>
      </c>
      <c r="F352" s="55">
        <v>440.02</v>
      </c>
      <c r="G352" s="55">
        <v>0</v>
      </c>
      <c r="H352" s="55">
        <v>6207.16</v>
      </c>
      <c r="I352" s="55">
        <v>0</v>
      </c>
      <c r="J352" s="55">
        <v>985.85</v>
      </c>
      <c r="K352" s="56">
        <v>11830.23</v>
      </c>
      <c r="L352" s="46">
        <v>12816.08</v>
      </c>
      <c r="M352" s="117"/>
      <c r="N352" s="119">
        <v>11830.23</v>
      </c>
      <c r="O352" s="119">
        <v>5623.07</v>
      </c>
      <c r="P352" s="119"/>
      <c r="Q352" s="119">
        <v>13828.23</v>
      </c>
      <c r="R352" s="119">
        <v>12842.38</v>
      </c>
      <c r="S352" s="47"/>
    </row>
    <row r="353" spans="1:19" ht="9" customHeight="1" x14ac:dyDescent="0.2">
      <c r="A353" s="501"/>
      <c r="B353" s="501"/>
      <c r="C353" s="48" t="s">
        <v>4</v>
      </c>
      <c r="D353" s="49">
        <v>11</v>
      </c>
      <c r="E353" s="50">
        <v>10035784</v>
      </c>
      <c r="F353" s="50">
        <v>851998</v>
      </c>
      <c r="G353" s="50">
        <v>0</v>
      </c>
      <c r="H353" s="50">
        <v>12018738</v>
      </c>
      <c r="I353" s="50">
        <v>0</v>
      </c>
      <c r="J353" s="51">
        <v>1908872</v>
      </c>
      <c r="K353" s="50">
        <v>22906519</v>
      </c>
      <c r="L353" s="73">
        <v>24815391</v>
      </c>
      <c r="M353" s="118"/>
      <c r="N353" s="120">
        <v>22906519</v>
      </c>
      <c r="O353" s="120">
        <v>10887782</v>
      </c>
      <c r="P353" s="120">
        <v>0</v>
      </c>
      <c r="Q353" s="120">
        <v>26775187</v>
      </c>
      <c r="R353" s="120">
        <v>24866315</v>
      </c>
      <c r="S353" s="47"/>
    </row>
    <row r="354" spans="1:19" ht="12.75" customHeight="1" x14ac:dyDescent="0.2">
      <c r="A354" s="501"/>
      <c r="B354" s="501"/>
      <c r="C354" s="53" t="s">
        <v>3</v>
      </c>
      <c r="D354" s="54">
        <v>12</v>
      </c>
      <c r="E354" s="55">
        <v>5381.37</v>
      </c>
      <c r="F354" s="55">
        <v>458.61</v>
      </c>
      <c r="G354" s="55">
        <v>0</v>
      </c>
      <c r="H354" s="55">
        <v>6207.16</v>
      </c>
      <c r="I354" s="55">
        <v>0</v>
      </c>
      <c r="J354" s="55">
        <v>1003.93</v>
      </c>
      <c r="K354" s="56">
        <v>12047.14</v>
      </c>
      <c r="L354" s="46">
        <v>13051.07</v>
      </c>
      <c r="M354" s="117"/>
      <c r="N354" s="119">
        <v>12047.14</v>
      </c>
      <c r="O354" s="119">
        <v>5839.98</v>
      </c>
      <c r="P354" s="119"/>
      <c r="Q354" s="119">
        <v>14102.27</v>
      </c>
      <c r="R354" s="119">
        <v>13098.34</v>
      </c>
      <c r="S354" s="47"/>
    </row>
    <row r="355" spans="1:19" ht="9" customHeight="1" x14ac:dyDescent="0.2">
      <c r="A355" s="501"/>
      <c r="B355" s="501"/>
      <c r="C355" s="48" t="s">
        <v>4</v>
      </c>
      <c r="D355" s="49">
        <v>13</v>
      </c>
      <c r="E355" s="50">
        <v>10419785</v>
      </c>
      <c r="F355" s="50">
        <v>887993</v>
      </c>
      <c r="G355" s="50">
        <v>0</v>
      </c>
      <c r="H355" s="50">
        <v>12018738</v>
      </c>
      <c r="I355" s="50">
        <v>0</v>
      </c>
      <c r="J355" s="51">
        <v>1943880</v>
      </c>
      <c r="K355" s="50">
        <v>23326516</v>
      </c>
      <c r="L355" s="73">
        <v>25270395</v>
      </c>
      <c r="M355" s="118"/>
      <c r="N355" s="120">
        <v>23326516</v>
      </c>
      <c r="O355" s="120">
        <v>11307778</v>
      </c>
      <c r="P355" s="120">
        <v>0</v>
      </c>
      <c r="Q355" s="120">
        <v>27305802</v>
      </c>
      <c r="R355" s="120">
        <v>25361923</v>
      </c>
      <c r="S355" s="47"/>
    </row>
    <row r="356" spans="1:19" ht="12.75" customHeight="1" x14ac:dyDescent="0.2">
      <c r="A356" s="501"/>
      <c r="B356" s="501"/>
      <c r="C356" s="53" t="s">
        <v>3</v>
      </c>
      <c r="D356" s="54">
        <v>14</v>
      </c>
      <c r="E356" s="55">
        <v>5585.89</v>
      </c>
      <c r="F356" s="55">
        <v>477.21</v>
      </c>
      <c r="G356" s="55">
        <v>0</v>
      </c>
      <c r="H356" s="55">
        <v>6207.16</v>
      </c>
      <c r="I356" s="55">
        <v>0</v>
      </c>
      <c r="J356" s="55">
        <v>1022.52</v>
      </c>
      <c r="K356" s="56">
        <v>12270.26</v>
      </c>
      <c r="L356" s="46">
        <v>13292.78</v>
      </c>
      <c r="M356" s="117"/>
      <c r="N356" s="119">
        <v>12270.26</v>
      </c>
      <c r="O356" s="119">
        <v>6063.1</v>
      </c>
      <c r="P356" s="119"/>
      <c r="Q356" s="119">
        <v>14384.14</v>
      </c>
      <c r="R356" s="119">
        <v>13361.62</v>
      </c>
      <c r="S356" s="47"/>
    </row>
    <row r="357" spans="1:19" ht="9" customHeight="1" x14ac:dyDescent="0.2">
      <c r="A357" s="501"/>
      <c r="B357" s="501"/>
      <c r="C357" s="48" t="s">
        <v>4</v>
      </c>
      <c r="D357" s="49">
        <v>15</v>
      </c>
      <c r="E357" s="50">
        <v>10815791</v>
      </c>
      <c r="F357" s="50">
        <v>924007</v>
      </c>
      <c r="G357" s="50">
        <v>0</v>
      </c>
      <c r="H357" s="50">
        <v>12018738</v>
      </c>
      <c r="I357" s="50">
        <v>0</v>
      </c>
      <c r="J357" s="51">
        <v>1979875</v>
      </c>
      <c r="K357" s="50">
        <v>23758536</v>
      </c>
      <c r="L357" s="73">
        <v>25738411</v>
      </c>
      <c r="M357" s="118"/>
      <c r="N357" s="120">
        <v>23758536</v>
      </c>
      <c r="O357" s="120">
        <v>11739799</v>
      </c>
      <c r="P357" s="120">
        <v>0</v>
      </c>
      <c r="Q357" s="120">
        <v>27851579</v>
      </c>
      <c r="R357" s="120">
        <v>25871704</v>
      </c>
      <c r="S357" s="47"/>
    </row>
    <row r="358" spans="1:19" ht="12.75" customHeight="1" x14ac:dyDescent="0.2">
      <c r="A358" s="501"/>
      <c r="B358" s="501"/>
      <c r="C358" s="53" t="s">
        <v>3</v>
      </c>
      <c r="D358" s="54">
        <v>16</v>
      </c>
      <c r="E358" s="55">
        <v>5824</v>
      </c>
      <c r="F358" s="55">
        <v>495.8</v>
      </c>
      <c r="G358" s="55">
        <v>0</v>
      </c>
      <c r="H358" s="55">
        <v>6207.16</v>
      </c>
      <c r="I358" s="55">
        <v>0</v>
      </c>
      <c r="J358" s="55">
        <v>1043.9100000000001</v>
      </c>
      <c r="K358" s="56">
        <v>12526.96</v>
      </c>
      <c r="L358" s="46">
        <v>13570.87</v>
      </c>
      <c r="M358" s="117"/>
      <c r="N358" s="119">
        <v>12526.96</v>
      </c>
      <c r="O358" s="119">
        <v>6319.8</v>
      </c>
      <c r="P358" s="119"/>
      <c r="Q358" s="119">
        <v>14708.43</v>
      </c>
      <c r="R358" s="119">
        <v>13664.52</v>
      </c>
      <c r="S358" s="47"/>
    </row>
    <row r="359" spans="1:19" ht="9" customHeight="1" x14ac:dyDescent="0.2">
      <c r="A359" s="501"/>
      <c r="B359" s="501"/>
      <c r="C359" s="48" t="s">
        <v>4</v>
      </c>
      <c r="D359" s="49">
        <v>17</v>
      </c>
      <c r="E359" s="50">
        <v>11276836</v>
      </c>
      <c r="F359" s="50">
        <v>960003</v>
      </c>
      <c r="G359" s="50">
        <v>0</v>
      </c>
      <c r="H359" s="50">
        <v>12018738</v>
      </c>
      <c r="I359" s="50">
        <v>0</v>
      </c>
      <c r="J359" s="51">
        <v>2021292</v>
      </c>
      <c r="K359" s="50">
        <v>24255577</v>
      </c>
      <c r="L359" s="73">
        <v>26276868</v>
      </c>
      <c r="M359" s="118"/>
      <c r="N359" s="120">
        <v>24255577</v>
      </c>
      <c r="O359" s="120">
        <v>12236839</v>
      </c>
      <c r="P359" s="120">
        <v>0</v>
      </c>
      <c r="Q359" s="120">
        <v>28479492</v>
      </c>
      <c r="R359" s="120">
        <v>26458200</v>
      </c>
      <c r="S359" s="47"/>
    </row>
    <row r="360" spans="1:19" ht="12.75" customHeight="1" x14ac:dyDescent="0.2">
      <c r="A360" s="501"/>
      <c r="B360" s="501"/>
      <c r="C360" s="53" t="s">
        <v>3</v>
      </c>
      <c r="D360" s="54">
        <v>18</v>
      </c>
      <c r="E360" s="55">
        <v>6022.32</v>
      </c>
      <c r="F360" s="55">
        <v>514.39</v>
      </c>
      <c r="G360" s="55">
        <v>0</v>
      </c>
      <c r="H360" s="55">
        <v>6207.16</v>
      </c>
      <c r="I360" s="55">
        <v>0</v>
      </c>
      <c r="J360" s="55">
        <v>1061.99</v>
      </c>
      <c r="K360" s="56">
        <v>12743.87</v>
      </c>
      <c r="L360" s="46">
        <v>13805.86</v>
      </c>
      <c r="M360" s="117"/>
      <c r="N360" s="119">
        <v>12743.87</v>
      </c>
      <c r="O360" s="119">
        <v>6536.71</v>
      </c>
      <c r="P360" s="119"/>
      <c r="Q360" s="119">
        <v>14982.47</v>
      </c>
      <c r="R360" s="119">
        <v>13920.48</v>
      </c>
      <c r="S360" s="47"/>
    </row>
    <row r="361" spans="1:19" ht="9" customHeight="1" x14ac:dyDescent="0.2">
      <c r="A361" s="501"/>
      <c r="B361" s="501"/>
      <c r="C361" s="48" t="s">
        <v>4</v>
      </c>
      <c r="D361" s="49">
        <v>19</v>
      </c>
      <c r="E361" s="50">
        <v>11660838</v>
      </c>
      <c r="F361" s="50">
        <v>995998</v>
      </c>
      <c r="G361" s="50">
        <v>0</v>
      </c>
      <c r="H361" s="50">
        <v>12018738</v>
      </c>
      <c r="I361" s="50">
        <v>0</v>
      </c>
      <c r="J361" s="51">
        <v>2056299</v>
      </c>
      <c r="K361" s="50">
        <v>24675573</v>
      </c>
      <c r="L361" s="73">
        <v>26731873</v>
      </c>
      <c r="M361" s="118"/>
      <c r="N361" s="120">
        <v>24675573</v>
      </c>
      <c r="O361" s="120">
        <v>12656835</v>
      </c>
      <c r="P361" s="120">
        <v>0</v>
      </c>
      <c r="Q361" s="120">
        <v>29010107</v>
      </c>
      <c r="R361" s="120">
        <v>26953808</v>
      </c>
      <c r="S361" s="47"/>
    </row>
    <row r="362" spans="1:19" ht="12.75" customHeight="1" x14ac:dyDescent="0.2">
      <c r="A362" s="501"/>
      <c r="B362" s="501"/>
      <c r="C362" s="53" t="s">
        <v>3</v>
      </c>
      <c r="D362" s="54">
        <v>20</v>
      </c>
      <c r="E362" s="55">
        <v>6226.83</v>
      </c>
      <c r="F362" s="55">
        <v>539.17999999999995</v>
      </c>
      <c r="G362" s="55">
        <v>0</v>
      </c>
      <c r="H362" s="55">
        <v>6207.16</v>
      </c>
      <c r="I362" s="55">
        <v>0</v>
      </c>
      <c r="J362" s="55">
        <v>1081.0999999999999</v>
      </c>
      <c r="K362" s="56">
        <v>12973.17</v>
      </c>
      <c r="L362" s="46">
        <v>14054.27</v>
      </c>
      <c r="M362" s="117"/>
      <c r="N362" s="119">
        <v>12973.17</v>
      </c>
      <c r="O362" s="119">
        <v>6766.01</v>
      </c>
      <c r="P362" s="119"/>
      <c r="Q362" s="119">
        <v>15272.15</v>
      </c>
      <c r="R362" s="119">
        <v>14191.05</v>
      </c>
      <c r="S362" s="47"/>
    </row>
    <row r="363" spans="1:19" ht="9" customHeight="1" x14ac:dyDescent="0.2">
      <c r="A363" s="501"/>
      <c r="B363" s="501"/>
      <c r="C363" s="48" t="s">
        <v>4</v>
      </c>
      <c r="D363" s="49">
        <v>21</v>
      </c>
      <c r="E363" s="50">
        <v>12056824</v>
      </c>
      <c r="F363" s="50">
        <v>1043998</v>
      </c>
      <c r="G363" s="50">
        <v>0</v>
      </c>
      <c r="H363" s="50">
        <v>12018738</v>
      </c>
      <c r="I363" s="50">
        <v>0</v>
      </c>
      <c r="J363" s="51">
        <v>2093301</v>
      </c>
      <c r="K363" s="50">
        <v>25119560</v>
      </c>
      <c r="L363" s="73">
        <v>27212861</v>
      </c>
      <c r="M363" s="118"/>
      <c r="N363" s="120">
        <v>25119560</v>
      </c>
      <c r="O363" s="120">
        <v>13100822</v>
      </c>
      <c r="P363" s="120">
        <v>0</v>
      </c>
      <c r="Q363" s="120">
        <v>29571006</v>
      </c>
      <c r="R363" s="120">
        <v>27477704</v>
      </c>
      <c r="S363" s="47"/>
    </row>
    <row r="364" spans="1:19" ht="12.75" customHeight="1" x14ac:dyDescent="0.2">
      <c r="A364" s="501"/>
      <c r="B364" s="501"/>
      <c r="C364" s="53" t="s">
        <v>3</v>
      </c>
      <c r="D364" s="54">
        <v>22</v>
      </c>
      <c r="E364" s="55">
        <v>6371.98</v>
      </c>
      <c r="F364" s="55">
        <v>545.38</v>
      </c>
      <c r="G364" s="55">
        <v>0</v>
      </c>
      <c r="H364" s="55">
        <v>6207.16</v>
      </c>
      <c r="I364" s="55">
        <v>0</v>
      </c>
      <c r="J364" s="55">
        <v>1093.71</v>
      </c>
      <c r="K364" s="56">
        <v>13124.52</v>
      </c>
      <c r="L364" s="46">
        <v>14218.23</v>
      </c>
      <c r="M364" s="117"/>
      <c r="N364" s="119">
        <v>13124.52</v>
      </c>
      <c r="O364" s="119">
        <v>6917.36</v>
      </c>
      <c r="P364" s="119"/>
      <c r="Q364" s="119">
        <v>15463.35</v>
      </c>
      <c r="R364" s="119">
        <v>14369.64</v>
      </c>
      <c r="S364" s="47"/>
    </row>
    <row r="365" spans="1:19" ht="9" customHeight="1" x14ac:dyDescent="0.2">
      <c r="A365" s="501"/>
      <c r="B365" s="501"/>
      <c r="C365" s="48" t="s">
        <v>4</v>
      </c>
      <c r="D365" s="49">
        <v>23</v>
      </c>
      <c r="E365" s="50">
        <v>12337874</v>
      </c>
      <c r="F365" s="50">
        <v>1056003</v>
      </c>
      <c r="G365" s="50">
        <v>0</v>
      </c>
      <c r="H365" s="50">
        <v>12018738</v>
      </c>
      <c r="I365" s="50">
        <v>0</v>
      </c>
      <c r="J365" s="51">
        <v>2117718</v>
      </c>
      <c r="K365" s="50">
        <v>25412614</v>
      </c>
      <c r="L365" s="73">
        <v>27530332</v>
      </c>
      <c r="M365" s="118"/>
      <c r="N365" s="120">
        <v>25412614</v>
      </c>
      <c r="O365" s="120">
        <v>13393877</v>
      </c>
      <c r="P365" s="120">
        <v>0</v>
      </c>
      <c r="Q365" s="120">
        <v>29941221</v>
      </c>
      <c r="R365" s="120">
        <v>27823503</v>
      </c>
      <c r="S365" s="47"/>
    </row>
    <row r="366" spans="1:19" ht="12.75" customHeight="1" x14ac:dyDescent="0.2">
      <c r="A366" s="501"/>
      <c r="B366" s="501"/>
      <c r="C366" s="53" t="s">
        <v>3</v>
      </c>
      <c r="D366" s="54">
        <v>24</v>
      </c>
      <c r="E366" s="55">
        <v>6477.34</v>
      </c>
      <c r="F366" s="55">
        <v>557.77</v>
      </c>
      <c r="G366" s="55">
        <v>0</v>
      </c>
      <c r="H366" s="55">
        <v>6207.16</v>
      </c>
      <c r="I366" s="55">
        <v>0</v>
      </c>
      <c r="J366" s="55">
        <v>1103.52</v>
      </c>
      <c r="K366" s="56">
        <v>13242.27</v>
      </c>
      <c r="L366" s="46">
        <v>14345.79</v>
      </c>
      <c r="M366" s="117"/>
      <c r="N366" s="119">
        <v>13242.27</v>
      </c>
      <c r="O366" s="119">
        <v>7035.11</v>
      </c>
      <c r="P366" s="119"/>
      <c r="Q366" s="119">
        <v>15612.11</v>
      </c>
      <c r="R366" s="119">
        <v>14508.59</v>
      </c>
      <c r="S366" s="47"/>
    </row>
    <row r="367" spans="1:19" ht="9" customHeight="1" x14ac:dyDescent="0.2">
      <c r="A367" s="501"/>
      <c r="B367" s="501"/>
      <c r="C367" s="48" t="s">
        <v>4</v>
      </c>
      <c r="D367" s="49">
        <v>25</v>
      </c>
      <c r="E367" s="50">
        <v>12541879</v>
      </c>
      <c r="F367" s="50">
        <v>1079993</v>
      </c>
      <c r="G367" s="50">
        <v>0</v>
      </c>
      <c r="H367" s="50">
        <v>12018738</v>
      </c>
      <c r="I367" s="50">
        <v>0</v>
      </c>
      <c r="J367" s="51">
        <v>2136713</v>
      </c>
      <c r="K367" s="50">
        <v>25640610</v>
      </c>
      <c r="L367" s="73">
        <v>27777323</v>
      </c>
      <c r="M367" s="118"/>
      <c r="N367" s="120">
        <v>25640610</v>
      </c>
      <c r="O367" s="120">
        <v>13621872</v>
      </c>
      <c r="P367" s="120">
        <v>0</v>
      </c>
      <c r="Q367" s="120">
        <v>30229260</v>
      </c>
      <c r="R367" s="120">
        <v>28092548</v>
      </c>
      <c r="S367" s="47"/>
    </row>
    <row r="368" spans="1:19" ht="12.75" customHeight="1" x14ac:dyDescent="0.2">
      <c r="A368" s="501"/>
      <c r="B368" s="501"/>
      <c r="C368" s="53" t="s">
        <v>3</v>
      </c>
      <c r="D368" s="54">
        <v>26</v>
      </c>
      <c r="E368" s="55">
        <v>6588.89</v>
      </c>
      <c r="F368" s="55">
        <v>570.16999999999996</v>
      </c>
      <c r="G368" s="55">
        <v>0</v>
      </c>
      <c r="H368" s="55">
        <v>6207.16</v>
      </c>
      <c r="I368" s="55">
        <v>0</v>
      </c>
      <c r="J368" s="55">
        <v>1113.8499999999999</v>
      </c>
      <c r="K368" s="56">
        <v>13366.22</v>
      </c>
      <c r="L368" s="46">
        <v>14480.07</v>
      </c>
      <c r="M368" s="117"/>
      <c r="N368" s="119">
        <v>13366.22</v>
      </c>
      <c r="O368" s="119">
        <v>7159.06</v>
      </c>
      <c r="P368" s="119"/>
      <c r="Q368" s="119">
        <v>15768.7</v>
      </c>
      <c r="R368" s="119">
        <v>14654.85</v>
      </c>
      <c r="S368" s="47"/>
    </row>
    <row r="369" spans="1:19" ht="9" customHeight="1" x14ac:dyDescent="0.2">
      <c r="A369" s="501"/>
      <c r="B369" s="501"/>
      <c r="C369" s="48" t="s">
        <v>4</v>
      </c>
      <c r="D369" s="49">
        <v>27</v>
      </c>
      <c r="E369" s="50">
        <v>12757870</v>
      </c>
      <c r="F369" s="50">
        <v>1104003</v>
      </c>
      <c r="G369" s="50">
        <v>0</v>
      </c>
      <c r="H369" s="50">
        <v>12018738</v>
      </c>
      <c r="I369" s="50">
        <v>0</v>
      </c>
      <c r="J369" s="51">
        <v>2156714</v>
      </c>
      <c r="K369" s="50">
        <v>25880611</v>
      </c>
      <c r="L369" s="73">
        <v>28037325</v>
      </c>
      <c r="M369" s="118"/>
      <c r="N369" s="120">
        <v>25880611</v>
      </c>
      <c r="O369" s="120">
        <v>13861873</v>
      </c>
      <c r="P369" s="120">
        <v>0</v>
      </c>
      <c r="Q369" s="120">
        <v>30532461</v>
      </c>
      <c r="R369" s="120">
        <v>28375746</v>
      </c>
      <c r="S369" s="47"/>
    </row>
    <row r="370" spans="1:19" ht="12.75" customHeight="1" x14ac:dyDescent="0.2">
      <c r="A370" s="501"/>
      <c r="B370" s="501"/>
      <c r="C370" s="53" t="s">
        <v>3</v>
      </c>
      <c r="D370" s="54">
        <v>28</v>
      </c>
      <c r="E370" s="55">
        <v>6722.51</v>
      </c>
      <c r="F370" s="55">
        <v>582.55999999999995</v>
      </c>
      <c r="G370" s="55">
        <v>0</v>
      </c>
      <c r="H370" s="55">
        <v>6207.16</v>
      </c>
      <c r="I370" s="55">
        <v>0</v>
      </c>
      <c r="J370" s="55">
        <v>1126.02</v>
      </c>
      <c r="K370" s="56">
        <v>13512.23</v>
      </c>
      <c r="L370" s="46">
        <v>14638.25</v>
      </c>
      <c r="M370" s="117"/>
      <c r="N370" s="119">
        <v>13512.23</v>
      </c>
      <c r="O370" s="119">
        <v>7305.07</v>
      </c>
      <c r="P370" s="119"/>
      <c r="Q370" s="119">
        <v>15953.16</v>
      </c>
      <c r="R370" s="119">
        <v>14827.14</v>
      </c>
      <c r="S370" s="47"/>
    </row>
    <row r="371" spans="1:19" ht="9" customHeight="1" x14ac:dyDescent="0.2">
      <c r="A371" s="501"/>
      <c r="B371" s="501"/>
      <c r="C371" s="48" t="s">
        <v>4</v>
      </c>
      <c r="D371" s="49">
        <v>29</v>
      </c>
      <c r="E371" s="50">
        <v>13016594</v>
      </c>
      <c r="F371" s="50">
        <v>1127993</v>
      </c>
      <c r="G371" s="50">
        <v>0</v>
      </c>
      <c r="H371" s="50">
        <v>12018738</v>
      </c>
      <c r="I371" s="50">
        <v>0</v>
      </c>
      <c r="J371" s="51">
        <v>2180279</v>
      </c>
      <c r="K371" s="50">
        <v>26163326</v>
      </c>
      <c r="L371" s="73">
        <v>28343604</v>
      </c>
      <c r="M371" s="118"/>
      <c r="N371" s="120">
        <v>26163326</v>
      </c>
      <c r="O371" s="120">
        <v>14144588</v>
      </c>
      <c r="P371" s="120">
        <v>0</v>
      </c>
      <c r="Q371" s="120">
        <v>30889625</v>
      </c>
      <c r="R371" s="120">
        <v>28709346</v>
      </c>
      <c r="S371" s="47"/>
    </row>
    <row r="372" spans="1:19" ht="12.75" customHeight="1" x14ac:dyDescent="0.2">
      <c r="A372" s="501"/>
      <c r="B372" s="501"/>
      <c r="C372" s="53" t="s">
        <v>3</v>
      </c>
      <c r="D372" s="54">
        <v>30</v>
      </c>
      <c r="E372" s="55">
        <v>6834.06</v>
      </c>
      <c r="F372" s="55">
        <v>588.76</v>
      </c>
      <c r="G372" s="55">
        <v>0</v>
      </c>
      <c r="H372" s="55">
        <v>6207.16</v>
      </c>
      <c r="I372" s="55">
        <v>0</v>
      </c>
      <c r="J372" s="55">
        <v>1135.83</v>
      </c>
      <c r="K372" s="56">
        <v>13629.98</v>
      </c>
      <c r="L372" s="46">
        <v>14765.81</v>
      </c>
      <c r="M372" s="117"/>
      <c r="N372" s="119">
        <v>13629.98</v>
      </c>
      <c r="O372" s="119">
        <v>7422.82</v>
      </c>
      <c r="P372" s="119"/>
      <c r="Q372" s="119">
        <v>16101.92</v>
      </c>
      <c r="R372" s="119">
        <v>14966.09</v>
      </c>
      <c r="S372" s="47"/>
    </row>
    <row r="373" spans="1:19" ht="9" customHeight="1" x14ac:dyDescent="0.2">
      <c r="A373" s="501"/>
      <c r="B373" s="501"/>
      <c r="C373" s="48" t="s">
        <v>4</v>
      </c>
      <c r="D373" s="49">
        <v>31</v>
      </c>
      <c r="E373" s="50">
        <v>13232585</v>
      </c>
      <c r="F373" s="50">
        <v>1139998</v>
      </c>
      <c r="G373" s="50">
        <v>0</v>
      </c>
      <c r="H373" s="50">
        <v>12018738</v>
      </c>
      <c r="I373" s="50">
        <v>0</v>
      </c>
      <c r="J373" s="51">
        <v>2199274</v>
      </c>
      <c r="K373" s="50">
        <v>26391321</v>
      </c>
      <c r="L373" s="73">
        <v>28590595</v>
      </c>
      <c r="M373" s="118"/>
      <c r="N373" s="120">
        <v>26391321</v>
      </c>
      <c r="O373" s="120">
        <v>14372584</v>
      </c>
      <c r="P373" s="120">
        <v>0</v>
      </c>
      <c r="Q373" s="120">
        <v>31177665</v>
      </c>
      <c r="R373" s="120">
        <v>28978391</v>
      </c>
      <c r="S373" s="47"/>
    </row>
    <row r="374" spans="1:19" ht="12.75" customHeight="1" x14ac:dyDescent="0.2">
      <c r="A374" s="501"/>
      <c r="B374" s="501"/>
      <c r="C374" s="53" t="s">
        <v>3</v>
      </c>
      <c r="D374" s="54">
        <v>32</v>
      </c>
      <c r="E374" s="55">
        <v>6939.42</v>
      </c>
      <c r="F374" s="55">
        <v>601.16</v>
      </c>
      <c r="G374" s="55">
        <v>0</v>
      </c>
      <c r="H374" s="55">
        <v>6207.16</v>
      </c>
      <c r="I374" s="55">
        <v>0</v>
      </c>
      <c r="J374" s="55">
        <v>1145.6500000000001</v>
      </c>
      <c r="K374" s="56">
        <v>13747.74</v>
      </c>
      <c r="L374" s="46">
        <v>14893.39</v>
      </c>
      <c r="M374" s="117"/>
      <c r="N374" s="119">
        <v>13747.74</v>
      </c>
      <c r="O374" s="119">
        <v>7540.58</v>
      </c>
      <c r="P374" s="119"/>
      <c r="Q374" s="119">
        <v>16250.69</v>
      </c>
      <c r="R374" s="119">
        <v>15105.04</v>
      </c>
      <c r="S374" s="47"/>
    </row>
    <row r="375" spans="1:19" ht="9" customHeight="1" x14ac:dyDescent="0.2">
      <c r="A375" s="501"/>
      <c r="B375" s="501"/>
      <c r="C375" s="48" t="s">
        <v>4</v>
      </c>
      <c r="D375" s="49">
        <v>33</v>
      </c>
      <c r="E375" s="50">
        <v>13436591</v>
      </c>
      <c r="F375" s="50">
        <v>1164008</v>
      </c>
      <c r="G375" s="50">
        <v>0</v>
      </c>
      <c r="H375" s="50">
        <v>12018738</v>
      </c>
      <c r="I375" s="50">
        <v>0</v>
      </c>
      <c r="J375" s="51">
        <v>2218288</v>
      </c>
      <c r="K375" s="50">
        <v>26619337</v>
      </c>
      <c r="L375" s="73">
        <v>28837624</v>
      </c>
      <c r="M375" s="118"/>
      <c r="N375" s="120">
        <v>26619337</v>
      </c>
      <c r="O375" s="120">
        <v>14600599</v>
      </c>
      <c r="P375" s="120">
        <v>0</v>
      </c>
      <c r="Q375" s="120">
        <v>31465724</v>
      </c>
      <c r="R375" s="120">
        <v>29247436</v>
      </c>
      <c r="S375" s="47"/>
    </row>
    <row r="376" spans="1:19" ht="12.75" customHeight="1" x14ac:dyDescent="0.2">
      <c r="A376" s="501"/>
      <c r="B376" s="501"/>
      <c r="C376" s="53" t="s">
        <v>3</v>
      </c>
      <c r="D376" s="54">
        <v>34</v>
      </c>
      <c r="E376" s="55">
        <v>7050.98</v>
      </c>
      <c r="F376" s="55">
        <v>613.54999999999995</v>
      </c>
      <c r="G376" s="55">
        <v>0</v>
      </c>
      <c r="H376" s="55">
        <v>6207.16</v>
      </c>
      <c r="I376" s="55">
        <v>0</v>
      </c>
      <c r="J376" s="55">
        <v>1155.97</v>
      </c>
      <c r="K376" s="56">
        <v>13871.69</v>
      </c>
      <c r="L376" s="46">
        <v>15027.66</v>
      </c>
      <c r="M376" s="117"/>
      <c r="N376" s="119">
        <v>13871.69</v>
      </c>
      <c r="O376" s="119">
        <v>7664.53</v>
      </c>
      <c r="P376" s="119"/>
      <c r="Q376" s="119">
        <v>16407.28</v>
      </c>
      <c r="R376" s="119">
        <v>15251.31</v>
      </c>
      <c r="S376" s="47"/>
    </row>
    <row r="377" spans="1:19" ht="9" customHeight="1" x14ac:dyDescent="0.2">
      <c r="A377" s="501"/>
      <c r="B377" s="501"/>
      <c r="C377" s="48" t="s">
        <v>4</v>
      </c>
      <c r="D377" s="49">
        <v>35</v>
      </c>
      <c r="E377" s="50">
        <v>13652601</v>
      </c>
      <c r="F377" s="50">
        <v>1187998</v>
      </c>
      <c r="G377" s="50">
        <v>0</v>
      </c>
      <c r="H377" s="50">
        <v>12018738</v>
      </c>
      <c r="I377" s="50">
        <v>0</v>
      </c>
      <c r="J377" s="51">
        <v>2238270</v>
      </c>
      <c r="K377" s="50">
        <v>26859337</v>
      </c>
      <c r="L377" s="73">
        <v>29097607</v>
      </c>
      <c r="M377" s="118"/>
      <c r="N377" s="120">
        <v>26859337</v>
      </c>
      <c r="O377" s="120">
        <v>14840600</v>
      </c>
      <c r="P377" s="120">
        <v>0</v>
      </c>
      <c r="Q377" s="120">
        <v>31768924</v>
      </c>
      <c r="R377" s="120">
        <v>29530654</v>
      </c>
      <c r="S377" s="47"/>
    </row>
    <row r="378" spans="1:19" ht="12.75" customHeight="1" x14ac:dyDescent="0.2">
      <c r="A378" s="501"/>
      <c r="B378" s="501"/>
      <c r="C378" s="53" t="s">
        <v>3</v>
      </c>
      <c r="D378" s="54">
        <v>36</v>
      </c>
      <c r="E378" s="55">
        <v>7177.9</v>
      </c>
      <c r="F378" s="55">
        <v>625.95000000000005</v>
      </c>
      <c r="G378" s="55">
        <v>0</v>
      </c>
      <c r="H378" s="55">
        <v>6207.16</v>
      </c>
      <c r="I378" s="55">
        <v>0</v>
      </c>
      <c r="J378" s="55">
        <v>1167.58</v>
      </c>
      <c r="K378" s="56">
        <v>14011.01</v>
      </c>
      <c r="L378" s="46">
        <v>15178.59</v>
      </c>
      <c r="M378" s="117"/>
      <c r="N378" s="119">
        <v>14011.01</v>
      </c>
      <c r="O378" s="119">
        <v>7803.85</v>
      </c>
      <c r="P378" s="119"/>
      <c r="Q378" s="119">
        <v>16583.28</v>
      </c>
      <c r="R378" s="119">
        <v>15415.7</v>
      </c>
      <c r="S378" s="47"/>
    </row>
    <row r="379" spans="1:19" ht="9" customHeight="1" x14ac:dyDescent="0.2">
      <c r="A379" s="501"/>
      <c r="B379" s="501"/>
      <c r="C379" s="48" t="s">
        <v>4</v>
      </c>
      <c r="D379" s="49">
        <v>37</v>
      </c>
      <c r="E379" s="50">
        <v>13898352</v>
      </c>
      <c r="F379" s="50">
        <v>1212008</v>
      </c>
      <c r="G379" s="50">
        <v>0</v>
      </c>
      <c r="H379" s="50">
        <v>12018738</v>
      </c>
      <c r="I379" s="50">
        <v>0</v>
      </c>
      <c r="J379" s="51">
        <v>2260750</v>
      </c>
      <c r="K379" s="50">
        <v>27129098</v>
      </c>
      <c r="L379" s="73">
        <v>29389848</v>
      </c>
      <c r="M379" s="118"/>
      <c r="N379" s="120">
        <v>27129098</v>
      </c>
      <c r="O379" s="120">
        <v>15110361</v>
      </c>
      <c r="P379" s="120">
        <v>0</v>
      </c>
      <c r="Q379" s="120">
        <v>32109708</v>
      </c>
      <c r="R379" s="120">
        <v>29848957</v>
      </c>
      <c r="S379" s="47"/>
    </row>
    <row r="380" spans="1:19" ht="12.75" customHeight="1" x14ac:dyDescent="0.2">
      <c r="A380" s="501"/>
      <c r="B380" s="501"/>
      <c r="C380" s="53" t="s">
        <v>3</v>
      </c>
      <c r="D380" s="54">
        <v>38</v>
      </c>
      <c r="E380" s="55">
        <v>7289.45</v>
      </c>
      <c r="F380" s="55">
        <v>632.14</v>
      </c>
      <c r="G380" s="55">
        <v>0</v>
      </c>
      <c r="H380" s="55">
        <v>6207.16</v>
      </c>
      <c r="I380" s="55">
        <v>0</v>
      </c>
      <c r="J380" s="55">
        <v>1177.4000000000001</v>
      </c>
      <c r="K380" s="56">
        <v>14128.75</v>
      </c>
      <c r="L380" s="46">
        <v>15306.15</v>
      </c>
      <c r="M380" s="117"/>
      <c r="N380" s="119">
        <v>14128.75</v>
      </c>
      <c r="O380" s="119">
        <v>7921.59</v>
      </c>
      <c r="P380" s="119"/>
      <c r="Q380" s="119">
        <v>16732.04</v>
      </c>
      <c r="R380" s="119">
        <v>15554.64</v>
      </c>
      <c r="S380" s="47"/>
    </row>
    <row r="381" spans="1:19" ht="9" customHeight="1" x14ac:dyDescent="0.2">
      <c r="A381" s="501"/>
      <c r="B381" s="501"/>
      <c r="C381" s="48" t="s">
        <v>4</v>
      </c>
      <c r="D381" s="49">
        <v>39</v>
      </c>
      <c r="E381" s="50">
        <v>14114343</v>
      </c>
      <c r="F381" s="50">
        <v>1223994</v>
      </c>
      <c r="G381" s="50">
        <v>0</v>
      </c>
      <c r="H381" s="50">
        <v>12018738</v>
      </c>
      <c r="I381" s="50">
        <v>0</v>
      </c>
      <c r="J381" s="51">
        <v>2279764</v>
      </c>
      <c r="K381" s="50">
        <v>27357075</v>
      </c>
      <c r="L381" s="73">
        <v>29636839</v>
      </c>
      <c r="M381" s="118"/>
      <c r="N381" s="120">
        <v>27357075</v>
      </c>
      <c r="O381" s="120">
        <v>15338337</v>
      </c>
      <c r="P381" s="120">
        <v>0</v>
      </c>
      <c r="Q381" s="120">
        <v>32397747</v>
      </c>
      <c r="R381" s="120">
        <v>30117983</v>
      </c>
      <c r="S381" s="47"/>
    </row>
    <row r="382" spans="1:19" ht="12.75" customHeight="1" x14ac:dyDescent="0.2">
      <c r="A382" s="501"/>
      <c r="B382" s="501"/>
      <c r="C382" s="53" t="s">
        <v>3</v>
      </c>
      <c r="D382" s="54">
        <v>40</v>
      </c>
      <c r="E382" s="55">
        <v>7394.81</v>
      </c>
      <c r="F382" s="55">
        <v>644.54</v>
      </c>
      <c r="G382" s="55">
        <v>0</v>
      </c>
      <c r="H382" s="55">
        <v>6207.16</v>
      </c>
      <c r="I382" s="55">
        <v>0</v>
      </c>
      <c r="J382" s="55">
        <v>1187.21</v>
      </c>
      <c r="K382" s="56">
        <v>14246.51</v>
      </c>
      <c r="L382" s="46">
        <v>15433.72</v>
      </c>
      <c r="M382" s="117"/>
      <c r="N382" s="119">
        <v>14246.51</v>
      </c>
      <c r="O382" s="119">
        <v>8039.35</v>
      </c>
      <c r="P382" s="119"/>
      <c r="Q382" s="119">
        <v>16880.8</v>
      </c>
      <c r="R382" s="119">
        <v>15693.59</v>
      </c>
      <c r="S382" s="47"/>
    </row>
    <row r="383" spans="1:19" ht="9" customHeight="1" x14ac:dyDescent="0.2">
      <c r="A383" s="502"/>
      <c r="B383" s="502"/>
      <c r="C383" s="58"/>
      <c r="D383" s="59"/>
      <c r="E383" s="61">
        <v>14318349</v>
      </c>
      <c r="F383" s="61">
        <v>1248003</v>
      </c>
      <c r="G383" s="61">
        <v>0</v>
      </c>
      <c r="H383" s="61">
        <v>12018738</v>
      </c>
      <c r="I383" s="61">
        <v>0</v>
      </c>
      <c r="J383" s="60">
        <v>2298759</v>
      </c>
      <c r="K383" s="61">
        <v>27585090</v>
      </c>
      <c r="L383" s="73">
        <v>29883849</v>
      </c>
      <c r="M383" s="118"/>
      <c r="N383" s="120">
        <v>27585090</v>
      </c>
      <c r="O383" s="120">
        <v>15566352</v>
      </c>
      <c r="P383" s="120">
        <v>0</v>
      </c>
      <c r="Q383" s="120">
        <v>32685787</v>
      </c>
      <c r="R383" s="120">
        <v>30387028</v>
      </c>
      <c r="S383" s="47"/>
    </row>
    <row r="384" spans="1:19" ht="12.75" customHeight="1" x14ac:dyDescent="0.2">
      <c r="A384" s="496">
        <v>35065</v>
      </c>
      <c r="B384" s="496">
        <v>35369</v>
      </c>
      <c r="C384" s="42" t="s">
        <v>3</v>
      </c>
      <c r="D384" s="43">
        <v>0</v>
      </c>
      <c r="E384" s="44">
        <v>4720.42</v>
      </c>
      <c r="F384" s="44">
        <v>0</v>
      </c>
      <c r="G384" s="44">
        <v>0</v>
      </c>
      <c r="H384" s="44">
        <v>6207.16</v>
      </c>
      <c r="I384" s="44">
        <v>0</v>
      </c>
      <c r="J384" s="44">
        <v>910.63</v>
      </c>
      <c r="K384" s="45">
        <v>10927.58</v>
      </c>
      <c r="L384" s="46">
        <v>11838.21</v>
      </c>
      <c r="M384" s="117"/>
      <c r="N384" s="119">
        <v>10927.58</v>
      </c>
      <c r="O384" s="119">
        <v>4720.42</v>
      </c>
      <c r="P384" s="119"/>
      <c r="Q384" s="119">
        <v>12687.89</v>
      </c>
      <c r="R384" s="119">
        <v>11777.26</v>
      </c>
      <c r="S384" s="47"/>
    </row>
    <row r="385" spans="1:19" ht="9" customHeight="1" x14ac:dyDescent="0.2">
      <c r="A385" s="497"/>
      <c r="B385" s="497"/>
      <c r="C385" s="48" t="s">
        <v>4</v>
      </c>
      <c r="D385" s="49">
        <v>2</v>
      </c>
      <c r="E385" s="50">
        <v>9140008</v>
      </c>
      <c r="F385" s="50">
        <v>0</v>
      </c>
      <c r="G385" s="50">
        <v>0</v>
      </c>
      <c r="H385" s="50">
        <v>12018738</v>
      </c>
      <c r="I385" s="50">
        <v>0</v>
      </c>
      <c r="J385" s="51">
        <v>1763226</v>
      </c>
      <c r="K385" s="50">
        <v>21158745</v>
      </c>
      <c r="L385" s="73">
        <v>22921971</v>
      </c>
      <c r="M385" s="118"/>
      <c r="N385" s="120">
        <v>21158745</v>
      </c>
      <c r="O385" s="120">
        <v>9140008</v>
      </c>
      <c r="P385" s="120">
        <v>0</v>
      </c>
      <c r="Q385" s="120">
        <v>24567181</v>
      </c>
      <c r="R385" s="120">
        <v>22803955</v>
      </c>
      <c r="S385" s="47"/>
    </row>
    <row r="386" spans="1:19" ht="12.75" customHeight="1" x14ac:dyDescent="0.2">
      <c r="A386" s="519">
        <v>35065</v>
      </c>
      <c r="B386" s="519">
        <v>35369</v>
      </c>
      <c r="C386" s="53" t="s">
        <v>3</v>
      </c>
      <c r="D386" s="54">
        <v>3</v>
      </c>
      <c r="E386" s="55">
        <v>4923.8999999999996</v>
      </c>
      <c r="F386" s="55">
        <v>0</v>
      </c>
      <c r="G386" s="55">
        <v>0</v>
      </c>
      <c r="H386" s="55">
        <v>6207.16</v>
      </c>
      <c r="I386" s="55">
        <v>0</v>
      </c>
      <c r="J386" s="55">
        <v>927.59</v>
      </c>
      <c r="K386" s="56">
        <v>11131.06</v>
      </c>
      <c r="L386" s="46">
        <v>12058.65</v>
      </c>
      <c r="M386" s="117"/>
      <c r="N386" s="119">
        <v>11131.06</v>
      </c>
      <c r="O386" s="119">
        <v>4923.8999999999996</v>
      </c>
      <c r="P386" s="119"/>
      <c r="Q386" s="119">
        <v>12944.95</v>
      </c>
      <c r="R386" s="119">
        <v>12017.36</v>
      </c>
      <c r="S386" s="47"/>
    </row>
    <row r="387" spans="1:19" ht="9" customHeight="1" x14ac:dyDescent="0.2">
      <c r="A387" s="519"/>
      <c r="B387" s="519"/>
      <c r="C387" s="48" t="s">
        <v>4</v>
      </c>
      <c r="D387" s="49">
        <v>8</v>
      </c>
      <c r="E387" s="50">
        <v>9534000</v>
      </c>
      <c r="F387" s="50">
        <v>0</v>
      </c>
      <c r="G387" s="50">
        <v>0</v>
      </c>
      <c r="H387" s="50">
        <v>12018738</v>
      </c>
      <c r="I387" s="50">
        <v>0</v>
      </c>
      <c r="J387" s="51">
        <v>1796065</v>
      </c>
      <c r="K387" s="50">
        <v>21552738</v>
      </c>
      <c r="L387" s="73">
        <v>23348802</v>
      </c>
      <c r="M387" s="118"/>
      <c r="N387" s="120">
        <v>21552738</v>
      </c>
      <c r="O387" s="120">
        <v>9534000</v>
      </c>
      <c r="P387" s="120">
        <v>0</v>
      </c>
      <c r="Q387" s="120">
        <v>25064918</v>
      </c>
      <c r="R387" s="120">
        <v>23268854</v>
      </c>
      <c r="S387" s="47"/>
    </row>
    <row r="388" spans="1:19" ht="12.75" customHeight="1" x14ac:dyDescent="0.2">
      <c r="A388" s="519"/>
      <c r="B388" s="519"/>
      <c r="C388" s="53" t="s">
        <v>3</v>
      </c>
      <c r="D388" s="54">
        <v>9</v>
      </c>
      <c r="E388" s="55">
        <v>5691.36</v>
      </c>
      <c r="F388" s="55">
        <v>0</v>
      </c>
      <c r="G388" s="55">
        <v>0</v>
      </c>
      <c r="H388" s="55">
        <v>6207.16</v>
      </c>
      <c r="I388" s="55">
        <v>0</v>
      </c>
      <c r="J388" s="55">
        <v>991.54</v>
      </c>
      <c r="K388" s="56">
        <v>11898.52</v>
      </c>
      <c r="L388" s="46">
        <v>12890.06</v>
      </c>
      <c r="M388" s="117"/>
      <c r="N388" s="119">
        <v>11898.52</v>
      </c>
      <c r="O388" s="119">
        <v>5691.36</v>
      </c>
      <c r="P388" s="119"/>
      <c r="Q388" s="119">
        <v>13914.5</v>
      </c>
      <c r="R388" s="119">
        <v>12922.96</v>
      </c>
      <c r="S388" s="47"/>
    </row>
    <row r="389" spans="1:19" ht="9" customHeight="1" x14ac:dyDescent="0.2">
      <c r="A389" s="519"/>
      <c r="B389" s="519"/>
      <c r="C389" s="48" t="s">
        <v>4</v>
      </c>
      <c r="D389" s="49">
        <v>14</v>
      </c>
      <c r="E389" s="50">
        <v>11020010</v>
      </c>
      <c r="F389" s="50">
        <v>0</v>
      </c>
      <c r="G389" s="50">
        <v>0</v>
      </c>
      <c r="H389" s="50">
        <v>12018738</v>
      </c>
      <c r="I389" s="50">
        <v>0</v>
      </c>
      <c r="J389" s="51">
        <v>1919889</v>
      </c>
      <c r="K389" s="50">
        <v>23038747</v>
      </c>
      <c r="L389" s="73">
        <v>24958636</v>
      </c>
      <c r="M389" s="118"/>
      <c r="N389" s="120">
        <v>23038747</v>
      </c>
      <c r="O389" s="120">
        <v>11020010</v>
      </c>
      <c r="P389" s="120">
        <v>0</v>
      </c>
      <c r="Q389" s="120">
        <v>26942229</v>
      </c>
      <c r="R389" s="120">
        <v>25022340</v>
      </c>
      <c r="S389" s="47"/>
    </row>
    <row r="390" spans="1:19" ht="12.75" customHeight="1" x14ac:dyDescent="0.2">
      <c r="A390" s="519"/>
      <c r="B390" s="519"/>
      <c r="C390" s="53" t="s">
        <v>3</v>
      </c>
      <c r="D390" s="54">
        <v>15</v>
      </c>
      <c r="E390" s="55">
        <v>6412.85</v>
      </c>
      <c r="F390" s="55">
        <v>0</v>
      </c>
      <c r="G390" s="55">
        <v>0</v>
      </c>
      <c r="H390" s="55">
        <v>6207.16</v>
      </c>
      <c r="I390" s="55">
        <v>0</v>
      </c>
      <c r="J390" s="55">
        <v>1051.67</v>
      </c>
      <c r="K390" s="56">
        <v>12620.01</v>
      </c>
      <c r="L390" s="46">
        <v>13671.68</v>
      </c>
      <c r="M390" s="117"/>
      <c r="N390" s="119">
        <v>12620.01</v>
      </c>
      <c r="O390" s="119">
        <v>6412.85</v>
      </c>
      <c r="P390" s="119"/>
      <c r="Q390" s="119">
        <v>14825.99</v>
      </c>
      <c r="R390" s="119">
        <v>13774.32</v>
      </c>
      <c r="S390" s="47"/>
    </row>
    <row r="391" spans="1:19" ht="9" customHeight="1" x14ac:dyDescent="0.2">
      <c r="A391" s="519"/>
      <c r="B391" s="519"/>
      <c r="C391" s="48" t="s">
        <v>4</v>
      </c>
      <c r="D391" s="49">
        <v>20</v>
      </c>
      <c r="E391" s="50">
        <v>12417009</v>
      </c>
      <c r="F391" s="50">
        <v>0</v>
      </c>
      <c r="G391" s="50">
        <v>0</v>
      </c>
      <c r="H391" s="50">
        <v>12018738</v>
      </c>
      <c r="I391" s="50">
        <v>0</v>
      </c>
      <c r="J391" s="51">
        <v>2036317</v>
      </c>
      <c r="K391" s="50">
        <v>24435747</v>
      </c>
      <c r="L391" s="73">
        <v>26472064</v>
      </c>
      <c r="M391" s="118"/>
      <c r="N391" s="120">
        <v>24435747</v>
      </c>
      <c r="O391" s="120">
        <v>12417009</v>
      </c>
      <c r="P391" s="120">
        <v>0</v>
      </c>
      <c r="Q391" s="120">
        <v>28707120</v>
      </c>
      <c r="R391" s="120">
        <v>26670803</v>
      </c>
      <c r="S391" s="47"/>
    </row>
    <row r="392" spans="1:19" ht="12.75" customHeight="1" x14ac:dyDescent="0.2">
      <c r="A392" s="519"/>
      <c r="B392" s="519"/>
      <c r="C392" s="53" t="s">
        <v>3</v>
      </c>
      <c r="D392" s="54">
        <v>21</v>
      </c>
      <c r="E392" s="55">
        <v>7128.14</v>
      </c>
      <c r="F392" s="55">
        <v>0</v>
      </c>
      <c r="G392" s="55">
        <v>0</v>
      </c>
      <c r="H392" s="55">
        <v>6207.16</v>
      </c>
      <c r="I392" s="55">
        <v>0</v>
      </c>
      <c r="J392" s="55">
        <v>1111.28</v>
      </c>
      <c r="K392" s="56">
        <v>13335.3</v>
      </c>
      <c r="L392" s="46">
        <v>14446.58</v>
      </c>
      <c r="M392" s="117"/>
      <c r="N392" s="119">
        <v>13335.3</v>
      </c>
      <c r="O392" s="119">
        <v>7128.14</v>
      </c>
      <c r="P392" s="119"/>
      <c r="Q392" s="119">
        <v>15729.65</v>
      </c>
      <c r="R392" s="119">
        <v>14618.37</v>
      </c>
      <c r="S392" s="47"/>
    </row>
    <row r="393" spans="1:19" ht="9" customHeight="1" x14ac:dyDescent="0.2">
      <c r="A393" s="519"/>
      <c r="B393" s="519"/>
      <c r="C393" s="48" t="s">
        <v>4</v>
      </c>
      <c r="D393" s="49">
        <v>27</v>
      </c>
      <c r="E393" s="50">
        <v>13802004</v>
      </c>
      <c r="F393" s="50">
        <v>0</v>
      </c>
      <c r="G393" s="50">
        <v>0</v>
      </c>
      <c r="H393" s="50">
        <v>12018738</v>
      </c>
      <c r="I393" s="50">
        <v>0</v>
      </c>
      <c r="J393" s="51">
        <v>2151738</v>
      </c>
      <c r="K393" s="50">
        <v>25820741</v>
      </c>
      <c r="L393" s="73">
        <v>27972479</v>
      </c>
      <c r="M393" s="118"/>
      <c r="N393" s="120">
        <v>25820741</v>
      </c>
      <c r="O393" s="120">
        <v>13802004</v>
      </c>
      <c r="P393" s="120">
        <v>0</v>
      </c>
      <c r="Q393" s="120">
        <v>30456849</v>
      </c>
      <c r="R393" s="120">
        <v>28305111</v>
      </c>
      <c r="S393" s="47"/>
    </row>
    <row r="394" spans="1:19" ht="12.75" customHeight="1" x14ac:dyDescent="0.2">
      <c r="A394" s="519"/>
      <c r="B394" s="519"/>
      <c r="C394" s="53" t="s">
        <v>3</v>
      </c>
      <c r="D394" s="54">
        <v>28</v>
      </c>
      <c r="E394" s="55">
        <v>7646.14</v>
      </c>
      <c r="F394" s="55">
        <v>0</v>
      </c>
      <c r="G394" s="55">
        <v>0</v>
      </c>
      <c r="H394" s="55">
        <v>6207.16</v>
      </c>
      <c r="I394" s="55">
        <v>0</v>
      </c>
      <c r="J394" s="55">
        <v>1154.44</v>
      </c>
      <c r="K394" s="56">
        <v>13853.3</v>
      </c>
      <c r="L394" s="46">
        <v>15007.74</v>
      </c>
      <c r="M394" s="117"/>
      <c r="N394" s="119">
        <v>13853.3</v>
      </c>
      <c r="O394" s="119">
        <v>7646.14</v>
      </c>
      <c r="P394" s="119"/>
      <c r="Q394" s="119">
        <v>16384.05</v>
      </c>
      <c r="R394" s="119">
        <v>15229.61</v>
      </c>
      <c r="S394" s="47"/>
    </row>
    <row r="395" spans="1:19" ht="9" customHeight="1" x14ac:dyDescent="0.2">
      <c r="A395" s="519"/>
      <c r="B395" s="519"/>
      <c r="C395" s="48" t="s">
        <v>4</v>
      </c>
      <c r="D395" s="49">
        <v>34</v>
      </c>
      <c r="E395" s="50">
        <v>14804991</v>
      </c>
      <c r="F395" s="50">
        <v>0</v>
      </c>
      <c r="G395" s="50">
        <v>0</v>
      </c>
      <c r="H395" s="50">
        <v>12018738</v>
      </c>
      <c r="I395" s="50">
        <v>0</v>
      </c>
      <c r="J395" s="51">
        <v>2235308</v>
      </c>
      <c r="K395" s="50">
        <v>26823729</v>
      </c>
      <c r="L395" s="73">
        <v>29059037</v>
      </c>
      <c r="M395" s="118"/>
      <c r="N395" s="120">
        <v>26823729</v>
      </c>
      <c r="O395" s="120">
        <v>14804991</v>
      </c>
      <c r="P395" s="120">
        <v>0</v>
      </c>
      <c r="Q395" s="120">
        <v>31723944</v>
      </c>
      <c r="R395" s="120">
        <v>29488637</v>
      </c>
      <c r="S395" s="47"/>
    </row>
    <row r="396" spans="1:19" ht="12.75" customHeight="1" x14ac:dyDescent="0.2">
      <c r="A396" s="519"/>
      <c r="B396" s="519"/>
      <c r="C396" s="53" t="s">
        <v>3</v>
      </c>
      <c r="D396" s="54">
        <v>35</v>
      </c>
      <c r="E396" s="55">
        <v>8032.97</v>
      </c>
      <c r="F396" s="55">
        <v>0</v>
      </c>
      <c r="G396" s="55">
        <v>0</v>
      </c>
      <c r="H396" s="55">
        <v>6207.16</v>
      </c>
      <c r="I396" s="55">
        <v>0</v>
      </c>
      <c r="J396" s="55">
        <v>1186.68</v>
      </c>
      <c r="K396" s="56">
        <v>14240.13</v>
      </c>
      <c r="L396" s="46">
        <v>15426.81</v>
      </c>
      <c r="M396" s="117"/>
      <c r="N396" s="119">
        <v>14240.13</v>
      </c>
      <c r="O396" s="119">
        <v>8032.97</v>
      </c>
      <c r="P396" s="119"/>
      <c r="Q396" s="119">
        <v>16872.740000000002</v>
      </c>
      <c r="R396" s="119">
        <v>15686.06</v>
      </c>
      <c r="S396" s="47"/>
    </row>
    <row r="397" spans="1:19" ht="9" customHeight="1" x14ac:dyDescent="0.2">
      <c r="A397" s="520"/>
      <c r="B397" s="520"/>
      <c r="C397" s="58" t="s">
        <v>4</v>
      </c>
      <c r="D397" s="59"/>
      <c r="E397" s="61">
        <v>15553999</v>
      </c>
      <c r="F397" s="61">
        <v>0</v>
      </c>
      <c r="G397" s="61">
        <v>0</v>
      </c>
      <c r="H397" s="61">
        <v>12018738</v>
      </c>
      <c r="I397" s="61">
        <v>0</v>
      </c>
      <c r="J397" s="60">
        <v>2297733</v>
      </c>
      <c r="K397" s="61">
        <v>27572737</v>
      </c>
      <c r="L397" s="73">
        <v>29870469</v>
      </c>
      <c r="M397" s="118"/>
      <c r="N397" s="120">
        <v>27572737</v>
      </c>
      <c r="O397" s="120">
        <v>15553999</v>
      </c>
      <c r="P397" s="120">
        <v>0</v>
      </c>
      <c r="Q397" s="120">
        <v>32670180</v>
      </c>
      <c r="R397" s="120">
        <v>30372447</v>
      </c>
      <c r="S397" s="47"/>
    </row>
    <row r="398" spans="1:19" ht="12.75" customHeight="1" x14ac:dyDescent="0.2">
      <c r="A398" s="496">
        <v>35370</v>
      </c>
      <c r="B398" s="496">
        <v>35611</v>
      </c>
      <c r="C398" s="42" t="s">
        <v>3</v>
      </c>
      <c r="D398" s="43">
        <v>0</v>
      </c>
      <c r="E398" s="44">
        <v>5092.2700000000004</v>
      </c>
      <c r="F398" s="44">
        <v>0</v>
      </c>
      <c r="G398" s="44">
        <v>0</v>
      </c>
      <c r="H398" s="44">
        <v>6207.16</v>
      </c>
      <c r="I398" s="44">
        <v>0</v>
      </c>
      <c r="J398" s="44">
        <v>941.62</v>
      </c>
      <c r="K398" s="45">
        <v>11299.43</v>
      </c>
      <c r="L398" s="46">
        <v>12241.05</v>
      </c>
      <c r="M398" s="117"/>
      <c r="N398" s="119">
        <v>11299.43</v>
      </c>
      <c r="O398" s="119">
        <v>5092.2700000000004</v>
      </c>
      <c r="P398" s="119"/>
      <c r="Q398" s="119">
        <v>13157.66</v>
      </c>
      <c r="R398" s="119">
        <v>12216.04</v>
      </c>
      <c r="S398" s="47"/>
    </row>
    <row r="399" spans="1:19" ht="9" customHeight="1" x14ac:dyDescent="0.2">
      <c r="A399" s="497"/>
      <c r="B399" s="497"/>
      <c r="C399" s="48" t="s">
        <v>4</v>
      </c>
      <c r="D399" s="49">
        <v>2</v>
      </c>
      <c r="E399" s="50">
        <v>9860010</v>
      </c>
      <c r="F399" s="50">
        <v>0</v>
      </c>
      <c r="G399" s="50">
        <v>0</v>
      </c>
      <c r="H399" s="50">
        <v>12018738</v>
      </c>
      <c r="I399" s="50">
        <v>0</v>
      </c>
      <c r="J399" s="51">
        <v>1823231</v>
      </c>
      <c r="K399" s="50">
        <v>21878747</v>
      </c>
      <c r="L399" s="73">
        <v>23701978</v>
      </c>
      <c r="M399" s="118"/>
      <c r="N399" s="120">
        <v>21878747</v>
      </c>
      <c r="O399" s="120">
        <v>9860010</v>
      </c>
      <c r="P399" s="120">
        <v>0</v>
      </c>
      <c r="Q399" s="120">
        <v>25476782</v>
      </c>
      <c r="R399" s="120">
        <v>23653552</v>
      </c>
      <c r="S399" s="47"/>
    </row>
    <row r="400" spans="1:19" ht="12.75" customHeight="1" x14ac:dyDescent="0.2">
      <c r="A400" s="519">
        <v>35370</v>
      </c>
      <c r="B400" s="519">
        <v>35611</v>
      </c>
      <c r="C400" s="53" t="s">
        <v>3</v>
      </c>
      <c r="D400" s="54">
        <v>3</v>
      </c>
      <c r="E400" s="55">
        <v>5301.95</v>
      </c>
      <c r="F400" s="55">
        <v>0</v>
      </c>
      <c r="G400" s="55">
        <v>0</v>
      </c>
      <c r="H400" s="55">
        <v>6207.16</v>
      </c>
      <c r="I400" s="55">
        <v>0</v>
      </c>
      <c r="J400" s="55">
        <v>959.09</v>
      </c>
      <c r="K400" s="56">
        <v>11509.11</v>
      </c>
      <c r="L400" s="46">
        <v>12468.2</v>
      </c>
      <c r="M400" s="117"/>
      <c r="N400" s="119">
        <v>11509.11</v>
      </c>
      <c r="O400" s="119">
        <v>5301.95</v>
      </c>
      <c r="P400" s="119"/>
      <c r="Q400" s="119">
        <v>13422.55</v>
      </c>
      <c r="R400" s="119">
        <v>12463.46</v>
      </c>
      <c r="S400" s="47"/>
    </row>
    <row r="401" spans="1:19" ht="9" customHeight="1" x14ac:dyDescent="0.2">
      <c r="A401" s="519"/>
      <c r="B401" s="519"/>
      <c r="C401" s="48" t="s">
        <v>4</v>
      </c>
      <c r="D401" s="49">
        <v>8</v>
      </c>
      <c r="E401" s="50">
        <v>10266007</v>
      </c>
      <c r="F401" s="50">
        <v>0</v>
      </c>
      <c r="G401" s="50">
        <v>0</v>
      </c>
      <c r="H401" s="50">
        <v>12018738</v>
      </c>
      <c r="I401" s="50">
        <v>0</v>
      </c>
      <c r="J401" s="51">
        <v>1857057</v>
      </c>
      <c r="K401" s="50">
        <v>22284744</v>
      </c>
      <c r="L401" s="73">
        <v>24141802</v>
      </c>
      <c r="M401" s="118"/>
      <c r="N401" s="120">
        <v>22284744</v>
      </c>
      <c r="O401" s="120">
        <v>10266007</v>
      </c>
      <c r="P401" s="120">
        <v>0</v>
      </c>
      <c r="Q401" s="120">
        <v>25989681</v>
      </c>
      <c r="R401" s="120">
        <v>24132624</v>
      </c>
      <c r="S401" s="47"/>
    </row>
    <row r="402" spans="1:19" ht="12.75" customHeight="1" x14ac:dyDescent="0.2">
      <c r="A402" s="519"/>
      <c r="B402" s="519"/>
      <c r="C402" s="53" t="s">
        <v>3</v>
      </c>
      <c r="D402" s="54">
        <v>9</v>
      </c>
      <c r="E402" s="55">
        <v>6100.39</v>
      </c>
      <c r="F402" s="55">
        <v>0</v>
      </c>
      <c r="G402" s="55">
        <v>0</v>
      </c>
      <c r="H402" s="55">
        <v>6207.16</v>
      </c>
      <c r="I402" s="55">
        <v>0</v>
      </c>
      <c r="J402" s="55">
        <v>1025.6300000000001</v>
      </c>
      <c r="K402" s="56">
        <v>12307.55</v>
      </c>
      <c r="L402" s="46">
        <v>13333.18</v>
      </c>
      <c r="M402" s="117"/>
      <c r="N402" s="119">
        <v>12307.55</v>
      </c>
      <c r="O402" s="119">
        <v>6100.39</v>
      </c>
      <c r="P402" s="119"/>
      <c r="Q402" s="119">
        <v>14431.25</v>
      </c>
      <c r="R402" s="119">
        <v>13405.62</v>
      </c>
      <c r="S402" s="47"/>
    </row>
    <row r="403" spans="1:19" ht="9" customHeight="1" x14ac:dyDescent="0.2">
      <c r="A403" s="519"/>
      <c r="B403" s="519"/>
      <c r="C403" s="48" t="s">
        <v>4</v>
      </c>
      <c r="D403" s="49">
        <v>14</v>
      </c>
      <c r="E403" s="50">
        <v>11812002</v>
      </c>
      <c r="F403" s="50">
        <v>0</v>
      </c>
      <c r="G403" s="50">
        <v>0</v>
      </c>
      <c r="H403" s="50">
        <v>12018738</v>
      </c>
      <c r="I403" s="50">
        <v>0</v>
      </c>
      <c r="J403" s="51">
        <v>1985897</v>
      </c>
      <c r="K403" s="50">
        <v>23830740</v>
      </c>
      <c r="L403" s="73">
        <v>25816636</v>
      </c>
      <c r="M403" s="118"/>
      <c r="N403" s="120">
        <v>23830740</v>
      </c>
      <c r="O403" s="120">
        <v>11812002</v>
      </c>
      <c r="P403" s="120">
        <v>0</v>
      </c>
      <c r="Q403" s="120">
        <v>27942796</v>
      </c>
      <c r="R403" s="120">
        <v>25956900</v>
      </c>
      <c r="S403" s="47"/>
    </row>
    <row r="404" spans="1:19" ht="12.75" customHeight="1" x14ac:dyDescent="0.2">
      <c r="A404" s="519"/>
      <c r="B404" s="519"/>
      <c r="C404" s="53" t="s">
        <v>3</v>
      </c>
      <c r="D404" s="54">
        <v>15</v>
      </c>
      <c r="E404" s="55">
        <v>6846.67</v>
      </c>
      <c r="F404" s="55">
        <v>0</v>
      </c>
      <c r="G404" s="55">
        <v>0</v>
      </c>
      <c r="H404" s="55">
        <v>6207.16</v>
      </c>
      <c r="I404" s="55">
        <v>0</v>
      </c>
      <c r="J404" s="55">
        <v>1087.82</v>
      </c>
      <c r="K404" s="56">
        <v>13053.83</v>
      </c>
      <c r="L404" s="46">
        <v>14141.65</v>
      </c>
      <c r="M404" s="117"/>
      <c r="N404" s="119">
        <v>13053.83</v>
      </c>
      <c r="O404" s="119">
        <v>6846.67</v>
      </c>
      <c r="P404" s="119"/>
      <c r="Q404" s="119">
        <v>15374.05</v>
      </c>
      <c r="R404" s="119">
        <v>14286.23</v>
      </c>
      <c r="S404" s="47"/>
    </row>
    <row r="405" spans="1:19" ht="9" customHeight="1" x14ac:dyDescent="0.2">
      <c r="A405" s="519"/>
      <c r="B405" s="519"/>
      <c r="C405" s="48" t="s">
        <v>4</v>
      </c>
      <c r="D405" s="49">
        <v>20</v>
      </c>
      <c r="E405" s="50">
        <v>13257002</v>
      </c>
      <c r="F405" s="50">
        <v>0</v>
      </c>
      <c r="G405" s="50">
        <v>0</v>
      </c>
      <c r="H405" s="50">
        <v>12018738</v>
      </c>
      <c r="I405" s="50">
        <v>0</v>
      </c>
      <c r="J405" s="51">
        <v>2106313</v>
      </c>
      <c r="K405" s="50">
        <v>25275739</v>
      </c>
      <c r="L405" s="73">
        <v>27382053</v>
      </c>
      <c r="M405" s="118"/>
      <c r="N405" s="120">
        <v>25275739</v>
      </c>
      <c r="O405" s="120">
        <v>13257002</v>
      </c>
      <c r="P405" s="120">
        <v>0</v>
      </c>
      <c r="Q405" s="120">
        <v>29768312</v>
      </c>
      <c r="R405" s="120">
        <v>27661999</v>
      </c>
      <c r="S405" s="47"/>
    </row>
    <row r="406" spans="1:19" ht="12.75" customHeight="1" x14ac:dyDescent="0.2">
      <c r="A406" s="519"/>
      <c r="B406" s="519"/>
      <c r="C406" s="53" t="s">
        <v>3</v>
      </c>
      <c r="D406" s="54">
        <v>21</v>
      </c>
      <c r="E406" s="55">
        <v>7580.55</v>
      </c>
      <c r="F406" s="55">
        <v>0</v>
      </c>
      <c r="G406" s="55">
        <v>0</v>
      </c>
      <c r="H406" s="55">
        <v>6207.16</v>
      </c>
      <c r="I406" s="55">
        <v>0</v>
      </c>
      <c r="J406" s="55">
        <v>1148.98</v>
      </c>
      <c r="K406" s="56">
        <v>13787.71</v>
      </c>
      <c r="L406" s="46">
        <v>14936.69</v>
      </c>
      <c r="M406" s="117"/>
      <c r="N406" s="119">
        <v>13787.71</v>
      </c>
      <c r="O406" s="119">
        <v>7580.55</v>
      </c>
      <c r="P406" s="119"/>
      <c r="Q406" s="119">
        <v>16301.19</v>
      </c>
      <c r="R406" s="119">
        <v>15152.21</v>
      </c>
      <c r="S406" s="47"/>
    </row>
    <row r="407" spans="1:19" ht="9" customHeight="1" x14ac:dyDescent="0.2">
      <c r="A407" s="519"/>
      <c r="B407" s="519"/>
      <c r="C407" s="48" t="s">
        <v>4</v>
      </c>
      <c r="D407" s="49">
        <v>27</v>
      </c>
      <c r="E407" s="50">
        <v>14677992</v>
      </c>
      <c r="F407" s="50">
        <v>0</v>
      </c>
      <c r="G407" s="50">
        <v>0</v>
      </c>
      <c r="H407" s="50">
        <v>12018738</v>
      </c>
      <c r="I407" s="50">
        <v>0</v>
      </c>
      <c r="J407" s="51">
        <v>2224736</v>
      </c>
      <c r="K407" s="50">
        <v>26696729</v>
      </c>
      <c r="L407" s="73">
        <v>28921465</v>
      </c>
      <c r="M407" s="118"/>
      <c r="N407" s="120">
        <v>26696729</v>
      </c>
      <c r="O407" s="120">
        <v>14677992</v>
      </c>
      <c r="P407" s="120">
        <v>0</v>
      </c>
      <c r="Q407" s="120">
        <v>31563505</v>
      </c>
      <c r="R407" s="120">
        <v>29338770</v>
      </c>
      <c r="S407" s="47"/>
    </row>
    <row r="408" spans="1:19" ht="12.75" customHeight="1" x14ac:dyDescent="0.2">
      <c r="A408" s="519"/>
      <c r="B408" s="519"/>
      <c r="C408" s="53" t="s">
        <v>3</v>
      </c>
      <c r="D408" s="54">
        <v>28</v>
      </c>
      <c r="E408" s="55">
        <v>8117.15</v>
      </c>
      <c r="F408" s="55">
        <v>0</v>
      </c>
      <c r="G408" s="55">
        <v>0</v>
      </c>
      <c r="H408" s="55">
        <v>6207.16</v>
      </c>
      <c r="I408" s="55">
        <v>0</v>
      </c>
      <c r="J408" s="55">
        <v>1193.69</v>
      </c>
      <c r="K408" s="56">
        <v>14324.31</v>
      </c>
      <c r="L408" s="46">
        <v>15518</v>
      </c>
      <c r="M408" s="117"/>
      <c r="N408" s="119">
        <v>14324.31</v>
      </c>
      <c r="O408" s="119">
        <v>8117.15</v>
      </c>
      <c r="P408" s="119"/>
      <c r="Q408" s="119">
        <v>16979.09</v>
      </c>
      <c r="R408" s="119">
        <v>15785.4</v>
      </c>
      <c r="S408" s="47"/>
    </row>
    <row r="409" spans="1:19" ht="9" customHeight="1" x14ac:dyDescent="0.2">
      <c r="A409" s="519"/>
      <c r="B409" s="519"/>
      <c r="C409" s="48" t="s">
        <v>4</v>
      </c>
      <c r="D409" s="49">
        <v>34</v>
      </c>
      <c r="E409" s="50">
        <v>15716994</v>
      </c>
      <c r="F409" s="50">
        <v>0</v>
      </c>
      <c r="G409" s="50">
        <v>0</v>
      </c>
      <c r="H409" s="50">
        <v>12018738</v>
      </c>
      <c r="I409" s="50">
        <v>0</v>
      </c>
      <c r="J409" s="51">
        <v>2311306</v>
      </c>
      <c r="K409" s="50">
        <v>27735732</v>
      </c>
      <c r="L409" s="73">
        <v>30047038</v>
      </c>
      <c r="M409" s="118"/>
      <c r="N409" s="120">
        <v>27735732</v>
      </c>
      <c r="O409" s="120">
        <v>15716994</v>
      </c>
      <c r="P409" s="120">
        <v>0</v>
      </c>
      <c r="Q409" s="120">
        <v>32876103</v>
      </c>
      <c r="R409" s="120">
        <v>30564796</v>
      </c>
      <c r="S409" s="47"/>
    </row>
    <row r="410" spans="1:19" ht="12.75" customHeight="1" x14ac:dyDescent="0.2">
      <c r="A410" s="519"/>
      <c r="B410" s="519"/>
      <c r="C410" s="53" t="s">
        <v>3</v>
      </c>
      <c r="D410" s="54">
        <v>35</v>
      </c>
      <c r="E410" s="55">
        <v>8516.3700000000008</v>
      </c>
      <c r="F410" s="55">
        <v>0</v>
      </c>
      <c r="G410" s="55">
        <v>0</v>
      </c>
      <c r="H410" s="55">
        <v>6207.16</v>
      </c>
      <c r="I410" s="55">
        <v>0</v>
      </c>
      <c r="J410" s="55">
        <v>1226.96</v>
      </c>
      <c r="K410" s="56">
        <v>14723.53</v>
      </c>
      <c r="L410" s="46">
        <v>15950.49</v>
      </c>
      <c r="M410" s="117"/>
      <c r="N410" s="119">
        <v>14723.53</v>
      </c>
      <c r="O410" s="119">
        <v>8516.3700000000008</v>
      </c>
      <c r="P410" s="119"/>
      <c r="Q410" s="119">
        <v>17483.439999999999</v>
      </c>
      <c r="R410" s="119">
        <v>16256.48</v>
      </c>
      <c r="S410" s="47"/>
    </row>
    <row r="411" spans="1:19" ht="9" customHeight="1" x14ac:dyDescent="0.2">
      <c r="A411" s="520"/>
      <c r="B411" s="520"/>
      <c r="C411" s="58" t="s">
        <v>4</v>
      </c>
      <c r="D411" s="59"/>
      <c r="E411" s="61">
        <v>16489992</v>
      </c>
      <c r="F411" s="61">
        <v>0</v>
      </c>
      <c r="G411" s="61">
        <v>0</v>
      </c>
      <c r="H411" s="61">
        <v>12018738</v>
      </c>
      <c r="I411" s="61">
        <v>0</v>
      </c>
      <c r="J411" s="60">
        <v>2375726</v>
      </c>
      <c r="K411" s="61">
        <v>28508729</v>
      </c>
      <c r="L411" s="73">
        <v>30884455</v>
      </c>
      <c r="M411" s="118"/>
      <c r="N411" s="120">
        <v>28508729</v>
      </c>
      <c r="O411" s="120">
        <v>16489992</v>
      </c>
      <c r="P411" s="120">
        <v>0</v>
      </c>
      <c r="Q411" s="120">
        <v>33852660</v>
      </c>
      <c r="R411" s="120">
        <v>31476935</v>
      </c>
      <c r="S411" s="47"/>
    </row>
    <row r="412" spans="1:19" ht="12.75" customHeight="1" x14ac:dyDescent="0.2">
      <c r="A412" s="496">
        <v>35612</v>
      </c>
      <c r="B412" s="496">
        <v>36099</v>
      </c>
      <c r="C412" s="42" t="s">
        <v>3</v>
      </c>
      <c r="D412" s="43">
        <v>0</v>
      </c>
      <c r="E412" s="44">
        <v>5420.73</v>
      </c>
      <c r="F412" s="44">
        <v>0</v>
      </c>
      <c r="G412" s="44">
        <v>0</v>
      </c>
      <c r="H412" s="44">
        <v>6207.16</v>
      </c>
      <c r="I412" s="44">
        <v>0</v>
      </c>
      <c r="J412" s="44">
        <v>968.99</v>
      </c>
      <c r="K412" s="45">
        <v>11627.89</v>
      </c>
      <c r="L412" s="46">
        <v>12596.88</v>
      </c>
      <c r="M412" s="117"/>
      <c r="N412" s="119">
        <v>11627.89</v>
      </c>
      <c r="O412" s="119">
        <v>5420.73</v>
      </c>
      <c r="P412" s="119"/>
      <c r="Q412" s="119">
        <v>13572.61</v>
      </c>
      <c r="R412" s="119">
        <v>12603.62</v>
      </c>
      <c r="S412" s="47"/>
    </row>
    <row r="413" spans="1:19" ht="9" customHeight="1" x14ac:dyDescent="0.2">
      <c r="A413" s="497"/>
      <c r="B413" s="497"/>
      <c r="C413" s="48" t="s">
        <v>4</v>
      </c>
      <c r="D413" s="49">
        <v>2</v>
      </c>
      <c r="E413" s="50">
        <v>10495997</v>
      </c>
      <c r="F413" s="50">
        <v>0</v>
      </c>
      <c r="G413" s="50">
        <v>0</v>
      </c>
      <c r="H413" s="50">
        <v>12018738</v>
      </c>
      <c r="I413" s="50">
        <v>0</v>
      </c>
      <c r="J413" s="51">
        <v>1876226</v>
      </c>
      <c r="K413" s="50">
        <v>22514735</v>
      </c>
      <c r="L413" s="73">
        <v>24390961</v>
      </c>
      <c r="M413" s="118"/>
      <c r="N413" s="120">
        <v>22514735</v>
      </c>
      <c r="O413" s="120">
        <v>10495997</v>
      </c>
      <c r="P413" s="120">
        <v>0</v>
      </c>
      <c r="Q413" s="120">
        <v>26280238</v>
      </c>
      <c r="R413" s="120">
        <v>24404011</v>
      </c>
      <c r="S413" s="47"/>
    </row>
    <row r="414" spans="1:19" ht="12.75" customHeight="1" x14ac:dyDescent="0.2">
      <c r="A414" s="519">
        <v>35612</v>
      </c>
      <c r="B414" s="519">
        <v>36099</v>
      </c>
      <c r="C414" s="53" t="s">
        <v>3</v>
      </c>
      <c r="D414" s="54">
        <v>3</v>
      </c>
      <c r="E414" s="55">
        <v>5636.61</v>
      </c>
      <c r="F414" s="55">
        <v>0</v>
      </c>
      <c r="G414" s="55">
        <v>0</v>
      </c>
      <c r="H414" s="55">
        <v>6207.16</v>
      </c>
      <c r="I414" s="55">
        <v>0</v>
      </c>
      <c r="J414" s="55">
        <v>986.98</v>
      </c>
      <c r="K414" s="56">
        <v>11843.77</v>
      </c>
      <c r="L414" s="46">
        <v>12830.75</v>
      </c>
      <c r="M414" s="117"/>
      <c r="N414" s="119">
        <v>11843.77</v>
      </c>
      <c r="O414" s="119">
        <v>5636.61</v>
      </c>
      <c r="P414" s="119"/>
      <c r="Q414" s="119">
        <v>13845.34</v>
      </c>
      <c r="R414" s="119">
        <v>12858.36</v>
      </c>
      <c r="S414" s="47"/>
    </row>
    <row r="415" spans="1:19" ht="9" customHeight="1" x14ac:dyDescent="0.2">
      <c r="A415" s="519"/>
      <c r="B415" s="519"/>
      <c r="C415" s="48" t="s">
        <v>4</v>
      </c>
      <c r="D415" s="49">
        <v>8</v>
      </c>
      <c r="E415" s="50">
        <v>10913999</v>
      </c>
      <c r="F415" s="50">
        <v>0</v>
      </c>
      <c r="G415" s="50">
        <v>0</v>
      </c>
      <c r="H415" s="50">
        <v>12018738</v>
      </c>
      <c r="I415" s="50">
        <v>0</v>
      </c>
      <c r="J415" s="51">
        <v>1911060</v>
      </c>
      <c r="K415" s="50">
        <v>22932737</v>
      </c>
      <c r="L415" s="73">
        <v>24843796</v>
      </c>
      <c r="M415" s="118"/>
      <c r="N415" s="120">
        <v>22932737</v>
      </c>
      <c r="O415" s="120">
        <v>10913999</v>
      </c>
      <c r="P415" s="120">
        <v>0</v>
      </c>
      <c r="Q415" s="120">
        <v>26808316</v>
      </c>
      <c r="R415" s="120">
        <v>24897257</v>
      </c>
      <c r="S415" s="47"/>
    </row>
    <row r="416" spans="1:19" ht="12.75" customHeight="1" x14ac:dyDescent="0.2">
      <c r="A416" s="519"/>
      <c r="B416" s="519"/>
      <c r="C416" s="53" t="s">
        <v>3</v>
      </c>
      <c r="D416" s="54">
        <v>9</v>
      </c>
      <c r="E416" s="55">
        <v>6459.84</v>
      </c>
      <c r="F416" s="55">
        <v>0</v>
      </c>
      <c r="G416" s="55">
        <v>0</v>
      </c>
      <c r="H416" s="55">
        <v>6207.16</v>
      </c>
      <c r="I416" s="55">
        <v>0</v>
      </c>
      <c r="J416" s="55">
        <v>1055.58</v>
      </c>
      <c r="K416" s="56">
        <v>12667</v>
      </c>
      <c r="L416" s="46">
        <v>13722.58</v>
      </c>
      <c r="M416" s="117"/>
      <c r="N416" s="119">
        <v>12667</v>
      </c>
      <c r="O416" s="119">
        <v>6459.84</v>
      </c>
      <c r="P416" s="119"/>
      <c r="Q416" s="119">
        <v>14885.35</v>
      </c>
      <c r="R416" s="119">
        <v>13829.77</v>
      </c>
      <c r="S416" s="47"/>
    </row>
    <row r="417" spans="1:19" ht="9" customHeight="1" x14ac:dyDescent="0.2">
      <c r="A417" s="519"/>
      <c r="B417" s="519"/>
      <c r="C417" s="48" t="s">
        <v>4</v>
      </c>
      <c r="D417" s="49">
        <v>14</v>
      </c>
      <c r="E417" s="50">
        <v>12507994</v>
      </c>
      <c r="F417" s="50">
        <v>0</v>
      </c>
      <c r="G417" s="50">
        <v>0</v>
      </c>
      <c r="H417" s="50">
        <v>12018738</v>
      </c>
      <c r="I417" s="50">
        <v>0</v>
      </c>
      <c r="J417" s="51">
        <v>2043888</v>
      </c>
      <c r="K417" s="50">
        <v>24526732</v>
      </c>
      <c r="L417" s="73">
        <v>26570620</v>
      </c>
      <c r="M417" s="118"/>
      <c r="N417" s="120">
        <v>24526732</v>
      </c>
      <c r="O417" s="120">
        <v>12507994</v>
      </c>
      <c r="P417" s="120">
        <v>0</v>
      </c>
      <c r="Q417" s="120">
        <v>28822057</v>
      </c>
      <c r="R417" s="120">
        <v>26778169</v>
      </c>
      <c r="S417" s="47"/>
    </row>
    <row r="418" spans="1:19" ht="12.75" customHeight="1" x14ac:dyDescent="0.2">
      <c r="A418" s="519"/>
      <c r="B418" s="519"/>
      <c r="C418" s="53" t="s">
        <v>3</v>
      </c>
      <c r="D418" s="54">
        <v>15</v>
      </c>
      <c r="E418" s="55">
        <v>7230.91</v>
      </c>
      <c r="F418" s="55">
        <v>0</v>
      </c>
      <c r="G418" s="55">
        <v>0</v>
      </c>
      <c r="H418" s="55">
        <v>6207.16</v>
      </c>
      <c r="I418" s="55">
        <v>0</v>
      </c>
      <c r="J418" s="55">
        <v>1119.8399999999999</v>
      </c>
      <c r="K418" s="56">
        <v>13438.07</v>
      </c>
      <c r="L418" s="46">
        <v>14557.91</v>
      </c>
      <c r="M418" s="117"/>
      <c r="N418" s="119">
        <v>13438.07</v>
      </c>
      <c r="O418" s="119">
        <v>7230.91</v>
      </c>
      <c r="P418" s="119"/>
      <c r="Q418" s="119">
        <v>15859.47</v>
      </c>
      <c r="R418" s="119">
        <v>14739.63</v>
      </c>
      <c r="S418" s="47"/>
    </row>
    <row r="419" spans="1:19" ht="9" customHeight="1" x14ac:dyDescent="0.2">
      <c r="A419" s="519"/>
      <c r="B419" s="519"/>
      <c r="C419" s="48" t="s">
        <v>4</v>
      </c>
      <c r="D419" s="49">
        <v>20</v>
      </c>
      <c r="E419" s="50">
        <v>14000994</v>
      </c>
      <c r="F419" s="50">
        <v>0</v>
      </c>
      <c r="G419" s="50">
        <v>0</v>
      </c>
      <c r="H419" s="50">
        <v>12018738</v>
      </c>
      <c r="I419" s="50">
        <v>0</v>
      </c>
      <c r="J419" s="51">
        <v>2168313</v>
      </c>
      <c r="K419" s="50">
        <v>26019732</v>
      </c>
      <c r="L419" s="73">
        <v>28188044</v>
      </c>
      <c r="M419" s="118"/>
      <c r="N419" s="120">
        <v>26019732</v>
      </c>
      <c r="O419" s="120">
        <v>14000994</v>
      </c>
      <c r="P419" s="120">
        <v>0</v>
      </c>
      <c r="Q419" s="120">
        <v>30708216</v>
      </c>
      <c r="R419" s="120">
        <v>28539903</v>
      </c>
      <c r="S419" s="47"/>
    </row>
    <row r="420" spans="1:19" ht="12.75" customHeight="1" x14ac:dyDescent="0.2">
      <c r="A420" s="519"/>
      <c r="B420" s="519"/>
      <c r="C420" s="53" t="s">
        <v>3</v>
      </c>
      <c r="D420" s="54">
        <v>21</v>
      </c>
      <c r="E420" s="55">
        <v>7983.39</v>
      </c>
      <c r="F420" s="55">
        <v>0</v>
      </c>
      <c r="G420" s="55">
        <v>0</v>
      </c>
      <c r="H420" s="55">
        <v>6207.16</v>
      </c>
      <c r="I420" s="55">
        <v>0</v>
      </c>
      <c r="J420" s="55">
        <v>1182.55</v>
      </c>
      <c r="K420" s="56">
        <v>14190.55</v>
      </c>
      <c r="L420" s="46">
        <v>15373.1</v>
      </c>
      <c r="M420" s="117"/>
      <c r="N420" s="119">
        <v>14190.55</v>
      </c>
      <c r="O420" s="119">
        <v>7983.39</v>
      </c>
      <c r="P420" s="119"/>
      <c r="Q420" s="119">
        <v>16810.11</v>
      </c>
      <c r="R420" s="119">
        <v>15627.56</v>
      </c>
      <c r="S420" s="47"/>
    </row>
    <row r="421" spans="1:19" ht="9" customHeight="1" x14ac:dyDescent="0.2">
      <c r="A421" s="519"/>
      <c r="B421" s="519"/>
      <c r="C421" s="48" t="s">
        <v>4</v>
      </c>
      <c r="D421" s="49">
        <v>27</v>
      </c>
      <c r="E421" s="50">
        <v>15457999</v>
      </c>
      <c r="F421" s="50">
        <v>0</v>
      </c>
      <c r="G421" s="50">
        <v>0</v>
      </c>
      <c r="H421" s="50">
        <v>12018738</v>
      </c>
      <c r="I421" s="50">
        <v>0</v>
      </c>
      <c r="J421" s="51">
        <v>2289736</v>
      </c>
      <c r="K421" s="50">
        <v>27476736</v>
      </c>
      <c r="L421" s="73">
        <v>29766472</v>
      </c>
      <c r="M421" s="118"/>
      <c r="N421" s="120">
        <v>27476736</v>
      </c>
      <c r="O421" s="120">
        <v>15457999</v>
      </c>
      <c r="P421" s="120">
        <v>0</v>
      </c>
      <c r="Q421" s="120">
        <v>32548912</v>
      </c>
      <c r="R421" s="120">
        <v>30259176</v>
      </c>
      <c r="S421" s="47"/>
    </row>
    <row r="422" spans="1:19" ht="12.75" customHeight="1" x14ac:dyDescent="0.2">
      <c r="A422" s="519"/>
      <c r="B422" s="519"/>
      <c r="C422" s="53" t="s">
        <v>3</v>
      </c>
      <c r="D422" s="54">
        <v>28</v>
      </c>
      <c r="E422" s="55">
        <v>8538.58</v>
      </c>
      <c r="F422" s="55">
        <v>0</v>
      </c>
      <c r="G422" s="55">
        <v>0</v>
      </c>
      <c r="H422" s="55">
        <v>6207.16</v>
      </c>
      <c r="I422" s="55">
        <v>0</v>
      </c>
      <c r="J422" s="55">
        <v>1228.81</v>
      </c>
      <c r="K422" s="56">
        <v>14745.74</v>
      </c>
      <c r="L422" s="46">
        <v>15974.55</v>
      </c>
      <c r="M422" s="117"/>
      <c r="N422" s="119">
        <v>14745.74</v>
      </c>
      <c r="O422" s="119">
        <v>8538.58</v>
      </c>
      <c r="P422" s="119"/>
      <c r="Q422" s="119">
        <v>17511.490000000002</v>
      </c>
      <c r="R422" s="119">
        <v>16282.68</v>
      </c>
      <c r="S422" s="47"/>
    </row>
    <row r="423" spans="1:19" ht="9" customHeight="1" x14ac:dyDescent="0.2">
      <c r="A423" s="519"/>
      <c r="B423" s="519"/>
      <c r="C423" s="48" t="s">
        <v>4</v>
      </c>
      <c r="D423" s="49">
        <v>34</v>
      </c>
      <c r="E423" s="50">
        <v>16532996</v>
      </c>
      <c r="F423" s="50">
        <v>0</v>
      </c>
      <c r="G423" s="50">
        <v>0</v>
      </c>
      <c r="H423" s="50">
        <v>12018738</v>
      </c>
      <c r="I423" s="50">
        <v>0</v>
      </c>
      <c r="J423" s="51">
        <v>2379308</v>
      </c>
      <c r="K423" s="50">
        <v>28551734</v>
      </c>
      <c r="L423" s="73">
        <v>30931042</v>
      </c>
      <c r="M423" s="118"/>
      <c r="N423" s="120">
        <v>28551734</v>
      </c>
      <c r="O423" s="120">
        <v>16532996</v>
      </c>
      <c r="P423" s="120">
        <v>0</v>
      </c>
      <c r="Q423" s="120">
        <v>33906973</v>
      </c>
      <c r="R423" s="120">
        <v>31527665</v>
      </c>
      <c r="S423" s="47"/>
    </row>
    <row r="424" spans="1:19" ht="12.75" customHeight="1" x14ac:dyDescent="0.2">
      <c r="A424" s="519"/>
      <c r="B424" s="519"/>
      <c r="C424" s="53" t="s">
        <v>3</v>
      </c>
      <c r="D424" s="54">
        <v>35</v>
      </c>
      <c r="E424" s="55">
        <v>8944</v>
      </c>
      <c r="F424" s="55">
        <v>0</v>
      </c>
      <c r="G424" s="55">
        <v>0</v>
      </c>
      <c r="H424" s="55">
        <v>6207.16</v>
      </c>
      <c r="I424" s="55">
        <v>0</v>
      </c>
      <c r="J424" s="55">
        <v>1262.5999999999999</v>
      </c>
      <c r="K424" s="56">
        <v>15151.16</v>
      </c>
      <c r="L424" s="46">
        <v>16413.759999999998</v>
      </c>
      <c r="M424" s="117"/>
      <c r="N424" s="119">
        <v>15151.16</v>
      </c>
      <c r="O424" s="119">
        <v>8944</v>
      </c>
      <c r="P424" s="119"/>
      <c r="Q424" s="119">
        <v>18023.68</v>
      </c>
      <c r="R424" s="119">
        <v>16761.080000000002</v>
      </c>
      <c r="S424" s="47"/>
    </row>
    <row r="425" spans="1:19" ht="9" customHeight="1" x14ac:dyDescent="0.2">
      <c r="A425" s="520"/>
      <c r="B425" s="520"/>
      <c r="C425" s="58" t="s">
        <v>4</v>
      </c>
      <c r="D425" s="59"/>
      <c r="E425" s="61">
        <v>17317999</v>
      </c>
      <c r="F425" s="61">
        <v>0</v>
      </c>
      <c r="G425" s="61">
        <v>0</v>
      </c>
      <c r="H425" s="61">
        <v>12018738</v>
      </c>
      <c r="I425" s="61">
        <v>0</v>
      </c>
      <c r="J425" s="60">
        <v>2444735</v>
      </c>
      <c r="K425" s="61">
        <v>29336737</v>
      </c>
      <c r="L425" s="73">
        <v>31781471</v>
      </c>
      <c r="M425" s="118"/>
      <c r="N425" s="120">
        <v>29336737</v>
      </c>
      <c r="O425" s="120">
        <v>17317999</v>
      </c>
      <c r="P425" s="120">
        <v>0</v>
      </c>
      <c r="Q425" s="120">
        <v>34898711</v>
      </c>
      <c r="R425" s="120">
        <v>32453976</v>
      </c>
      <c r="S425" s="47"/>
    </row>
    <row r="426" spans="1:19" ht="12.75" customHeight="1" x14ac:dyDescent="0.2">
      <c r="A426" s="496">
        <v>36100</v>
      </c>
      <c r="B426" s="496">
        <v>36311</v>
      </c>
      <c r="C426" s="42" t="s">
        <v>3</v>
      </c>
      <c r="D426" s="43">
        <v>0</v>
      </c>
      <c r="E426" s="44">
        <v>5631.45</v>
      </c>
      <c r="F426" s="44">
        <v>0</v>
      </c>
      <c r="G426" s="44">
        <v>0</v>
      </c>
      <c r="H426" s="44">
        <v>6207.16</v>
      </c>
      <c r="I426" s="44">
        <v>0</v>
      </c>
      <c r="J426" s="44">
        <v>986.55</v>
      </c>
      <c r="K426" s="45">
        <v>11838.61</v>
      </c>
      <c r="L426" s="46">
        <v>12825.16</v>
      </c>
      <c r="M426" s="117"/>
      <c r="N426" s="119">
        <v>11838.61</v>
      </c>
      <c r="O426" s="119">
        <v>5631.45</v>
      </c>
      <c r="P426" s="119"/>
      <c r="Q426" s="119">
        <v>13838.82</v>
      </c>
      <c r="R426" s="119">
        <v>12852.27</v>
      </c>
      <c r="S426" s="47"/>
    </row>
    <row r="427" spans="1:19" ht="9" customHeight="1" x14ac:dyDescent="0.2">
      <c r="A427" s="497"/>
      <c r="B427" s="497"/>
      <c r="C427" s="48" t="s">
        <v>4</v>
      </c>
      <c r="D427" s="49">
        <v>2</v>
      </c>
      <c r="E427" s="50">
        <v>10904008</v>
      </c>
      <c r="F427" s="50">
        <v>0</v>
      </c>
      <c r="G427" s="50">
        <v>0</v>
      </c>
      <c r="H427" s="50">
        <v>12018738</v>
      </c>
      <c r="I427" s="50">
        <v>0</v>
      </c>
      <c r="J427" s="51">
        <v>1910227</v>
      </c>
      <c r="K427" s="50">
        <v>22922745</v>
      </c>
      <c r="L427" s="73">
        <v>24832973</v>
      </c>
      <c r="M427" s="118"/>
      <c r="N427" s="120">
        <v>22922745</v>
      </c>
      <c r="O427" s="120">
        <v>10904008</v>
      </c>
      <c r="P427" s="120">
        <v>0</v>
      </c>
      <c r="Q427" s="120">
        <v>26795692</v>
      </c>
      <c r="R427" s="120">
        <v>24885465</v>
      </c>
      <c r="S427" s="47"/>
    </row>
    <row r="428" spans="1:19" ht="12.75" customHeight="1" x14ac:dyDescent="0.2">
      <c r="A428" s="519">
        <v>36100</v>
      </c>
      <c r="B428" s="519">
        <v>36311</v>
      </c>
      <c r="C428" s="53" t="s">
        <v>3</v>
      </c>
      <c r="D428" s="54">
        <v>3</v>
      </c>
      <c r="E428" s="55">
        <v>5853.52</v>
      </c>
      <c r="F428" s="55">
        <v>0</v>
      </c>
      <c r="G428" s="55">
        <v>0</v>
      </c>
      <c r="H428" s="55">
        <v>6207.16</v>
      </c>
      <c r="I428" s="55">
        <v>0</v>
      </c>
      <c r="J428" s="55">
        <v>1005.06</v>
      </c>
      <c r="K428" s="56">
        <v>12060.68</v>
      </c>
      <c r="L428" s="46">
        <v>13065.74</v>
      </c>
      <c r="M428" s="117"/>
      <c r="N428" s="119">
        <v>12060.68</v>
      </c>
      <c r="O428" s="119">
        <v>5853.52</v>
      </c>
      <c r="P428" s="119"/>
      <c r="Q428" s="119">
        <v>14119.37</v>
      </c>
      <c r="R428" s="119">
        <v>13114.31</v>
      </c>
      <c r="S428" s="47"/>
    </row>
    <row r="429" spans="1:19" ht="9" customHeight="1" x14ac:dyDescent="0.2">
      <c r="A429" s="519"/>
      <c r="B429" s="519"/>
      <c r="C429" s="48" t="s">
        <v>4</v>
      </c>
      <c r="D429" s="49">
        <v>8</v>
      </c>
      <c r="E429" s="50">
        <v>11333995</v>
      </c>
      <c r="F429" s="50">
        <v>0</v>
      </c>
      <c r="G429" s="50">
        <v>0</v>
      </c>
      <c r="H429" s="50">
        <v>12018738</v>
      </c>
      <c r="I429" s="50">
        <v>0</v>
      </c>
      <c r="J429" s="51">
        <v>1946068</v>
      </c>
      <c r="K429" s="50">
        <v>23352733</v>
      </c>
      <c r="L429" s="73">
        <v>25298800</v>
      </c>
      <c r="M429" s="118"/>
      <c r="N429" s="120">
        <v>23352733</v>
      </c>
      <c r="O429" s="120">
        <v>11333995</v>
      </c>
      <c r="P429" s="120">
        <v>0</v>
      </c>
      <c r="Q429" s="120">
        <v>27338913</v>
      </c>
      <c r="R429" s="120">
        <v>25392845</v>
      </c>
      <c r="S429" s="47"/>
    </row>
    <row r="430" spans="1:19" ht="12.75" customHeight="1" x14ac:dyDescent="0.2">
      <c r="A430" s="519"/>
      <c r="B430" s="519"/>
      <c r="C430" s="53" t="s">
        <v>3</v>
      </c>
      <c r="D430" s="54">
        <v>9</v>
      </c>
      <c r="E430" s="55">
        <v>6689.15</v>
      </c>
      <c r="F430" s="55">
        <v>0</v>
      </c>
      <c r="G430" s="55">
        <v>0</v>
      </c>
      <c r="H430" s="55">
        <v>6207.16</v>
      </c>
      <c r="I430" s="55">
        <v>0</v>
      </c>
      <c r="J430" s="55">
        <v>1074.69</v>
      </c>
      <c r="K430" s="56">
        <v>12896.31</v>
      </c>
      <c r="L430" s="46">
        <v>13971</v>
      </c>
      <c r="M430" s="117"/>
      <c r="N430" s="119">
        <v>12896.31</v>
      </c>
      <c r="O430" s="119">
        <v>6689.15</v>
      </c>
      <c r="P430" s="119"/>
      <c r="Q430" s="119">
        <v>15175.05</v>
      </c>
      <c r="R430" s="119">
        <v>14100.36</v>
      </c>
      <c r="S430" s="47"/>
    </row>
    <row r="431" spans="1:19" ht="9" customHeight="1" x14ac:dyDescent="0.2">
      <c r="A431" s="519"/>
      <c r="B431" s="519"/>
      <c r="C431" s="48" t="s">
        <v>4</v>
      </c>
      <c r="D431" s="49">
        <v>14</v>
      </c>
      <c r="E431" s="50">
        <v>12952000</v>
      </c>
      <c r="F431" s="50">
        <v>0</v>
      </c>
      <c r="G431" s="50">
        <v>0</v>
      </c>
      <c r="H431" s="50">
        <v>12018738</v>
      </c>
      <c r="I431" s="50">
        <v>0</v>
      </c>
      <c r="J431" s="51">
        <v>2080890</v>
      </c>
      <c r="K431" s="50">
        <v>24970738</v>
      </c>
      <c r="L431" s="73">
        <v>27051628</v>
      </c>
      <c r="M431" s="118"/>
      <c r="N431" s="120">
        <v>24970738</v>
      </c>
      <c r="O431" s="120">
        <v>12952000</v>
      </c>
      <c r="P431" s="120">
        <v>0</v>
      </c>
      <c r="Q431" s="120">
        <v>29382994</v>
      </c>
      <c r="R431" s="120">
        <v>27302104</v>
      </c>
      <c r="S431" s="47"/>
    </row>
    <row r="432" spans="1:19" ht="12.75" customHeight="1" x14ac:dyDescent="0.2">
      <c r="A432" s="519"/>
      <c r="B432" s="519"/>
      <c r="C432" s="53" t="s">
        <v>3</v>
      </c>
      <c r="D432" s="54">
        <v>15</v>
      </c>
      <c r="E432" s="55">
        <v>7472.61</v>
      </c>
      <c r="F432" s="55">
        <v>0</v>
      </c>
      <c r="G432" s="55">
        <v>0</v>
      </c>
      <c r="H432" s="55">
        <v>6207.16</v>
      </c>
      <c r="I432" s="55">
        <v>0</v>
      </c>
      <c r="J432" s="55">
        <v>1139.98</v>
      </c>
      <c r="K432" s="56">
        <v>13679.77</v>
      </c>
      <c r="L432" s="46">
        <v>14819.75</v>
      </c>
      <c r="M432" s="117"/>
      <c r="N432" s="119">
        <v>13679.77</v>
      </c>
      <c r="O432" s="119">
        <v>7472.61</v>
      </c>
      <c r="P432" s="119"/>
      <c r="Q432" s="119">
        <v>16164.82</v>
      </c>
      <c r="R432" s="119">
        <v>15024.84</v>
      </c>
      <c r="S432" s="47"/>
    </row>
    <row r="433" spans="1:19" ht="9" customHeight="1" x14ac:dyDescent="0.2">
      <c r="A433" s="519"/>
      <c r="B433" s="519"/>
      <c r="C433" s="48" t="s">
        <v>4</v>
      </c>
      <c r="D433" s="49">
        <v>20</v>
      </c>
      <c r="E433" s="50">
        <v>14468991</v>
      </c>
      <c r="F433" s="50">
        <v>0</v>
      </c>
      <c r="G433" s="50">
        <v>0</v>
      </c>
      <c r="H433" s="50">
        <v>12018738</v>
      </c>
      <c r="I433" s="50">
        <v>0</v>
      </c>
      <c r="J433" s="51">
        <v>2207309</v>
      </c>
      <c r="K433" s="50">
        <v>26487728</v>
      </c>
      <c r="L433" s="73">
        <v>28695037</v>
      </c>
      <c r="M433" s="118"/>
      <c r="N433" s="120">
        <v>26487728</v>
      </c>
      <c r="O433" s="120">
        <v>14468991</v>
      </c>
      <c r="P433" s="120">
        <v>0</v>
      </c>
      <c r="Q433" s="120">
        <v>31299456</v>
      </c>
      <c r="R433" s="120">
        <v>29092147</v>
      </c>
      <c r="S433" s="47"/>
    </row>
    <row r="434" spans="1:19" ht="12.75" customHeight="1" x14ac:dyDescent="0.2">
      <c r="A434" s="519"/>
      <c r="B434" s="519"/>
      <c r="C434" s="53" t="s">
        <v>3</v>
      </c>
      <c r="D434" s="54">
        <v>21</v>
      </c>
      <c r="E434" s="55">
        <v>8237.49</v>
      </c>
      <c r="F434" s="55">
        <v>0</v>
      </c>
      <c r="G434" s="55">
        <v>0</v>
      </c>
      <c r="H434" s="55">
        <v>6207.16</v>
      </c>
      <c r="I434" s="55">
        <v>0</v>
      </c>
      <c r="J434" s="55">
        <v>1203.72</v>
      </c>
      <c r="K434" s="56">
        <v>14444.65</v>
      </c>
      <c r="L434" s="46">
        <v>15648.37</v>
      </c>
      <c r="M434" s="117"/>
      <c r="N434" s="119">
        <v>14444.65</v>
      </c>
      <c r="O434" s="119">
        <v>8237.49</v>
      </c>
      <c r="P434" s="119"/>
      <c r="Q434" s="119">
        <v>17131.12</v>
      </c>
      <c r="R434" s="119">
        <v>15927.4</v>
      </c>
      <c r="S434" s="47"/>
    </row>
    <row r="435" spans="1:19" ht="9" customHeight="1" x14ac:dyDescent="0.2">
      <c r="A435" s="519"/>
      <c r="B435" s="519"/>
      <c r="C435" s="48" t="s">
        <v>4</v>
      </c>
      <c r="D435" s="49">
        <v>27</v>
      </c>
      <c r="E435" s="50">
        <v>15950005</v>
      </c>
      <c r="F435" s="50">
        <v>0</v>
      </c>
      <c r="G435" s="50">
        <v>0</v>
      </c>
      <c r="H435" s="50">
        <v>12018738</v>
      </c>
      <c r="I435" s="50">
        <v>0</v>
      </c>
      <c r="J435" s="51">
        <v>2330727</v>
      </c>
      <c r="K435" s="50">
        <v>27968742</v>
      </c>
      <c r="L435" s="73">
        <v>30299469</v>
      </c>
      <c r="M435" s="118"/>
      <c r="N435" s="120">
        <v>27968742</v>
      </c>
      <c r="O435" s="120">
        <v>15950005</v>
      </c>
      <c r="P435" s="120">
        <v>0</v>
      </c>
      <c r="Q435" s="120">
        <v>33170474</v>
      </c>
      <c r="R435" s="120">
        <v>30839747</v>
      </c>
      <c r="S435" s="47"/>
    </row>
    <row r="436" spans="1:19" ht="12.75" customHeight="1" x14ac:dyDescent="0.2">
      <c r="A436" s="519"/>
      <c r="B436" s="519"/>
      <c r="C436" s="53" t="s">
        <v>3</v>
      </c>
      <c r="D436" s="54">
        <v>28</v>
      </c>
      <c r="E436" s="55">
        <v>8805.07</v>
      </c>
      <c r="F436" s="55">
        <v>0</v>
      </c>
      <c r="G436" s="55">
        <v>0</v>
      </c>
      <c r="H436" s="55">
        <v>6207.16</v>
      </c>
      <c r="I436" s="55">
        <v>0</v>
      </c>
      <c r="J436" s="55">
        <v>1251.02</v>
      </c>
      <c r="K436" s="56">
        <v>15012.23</v>
      </c>
      <c r="L436" s="46">
        <v>16263.25</v>
      </c>
      <c r="M436" s="117"/>
      <c r="N436" s="119">
        <v>15012.23</v>
      </c>
      <c r="O436" s="119">
        <v>8805.07</v>
      </c>
      <c r="P436" s="119"/>
      <c r="Q436" s="119">
        <v>17848.16</v>
      </c>
      <c r="R436" s="119">
        <v>16597.14</v>
      </c>
      <c r="S436" s="47"/>
    </row>
    <row r="437" spans="1:19" ht="9" customHeight="1" x14ac:dyDescent="0.2">
      <c r="A437" s="519"/>
      <c r="B437" s="519"/>
      <c r="C437" s="48" t="s">
        <v>4</v>
      </c>
      <c r="D437" s="49">
        <v>34</v>
      </c>
      <c r="E437" s="50">
        <v>17048993</v>
      </c>
      <c r="F437" s="50">
        <v>0</v>
      </c>
      <c r="G437" s="50">
        <v>0</v>
      </c>
      <c r="H437" s="50">
        <v>12018738</v>
      </c>
      <c r="I437" s="50">
        <v>0</v>
      </c>
      <c r="J437" s="51">
        <v>2422312</v>
      </c>
      <c r="K437" s="50">
        <v>29067731</v>
      </c>
      <c r="L437" s="73">
        <v>31490043</v>
      </c>
      <c r="M437" s="118"/>
      <c r="N437" s="120">
        <v>29067731</v>
      </c>
      <c r="O437" s="120">
        <v>17048993</v>
      </c>
      <c r="P437" s="120">
        <v>0</v>
      </c>
      <c r="Q437" s="120">
        <v>34558857</v>
      </c>
      <c r="R437" s="120">
        <v>32136544</v>
      </c>
      <c r="S437" s="47"/>
    </row>
    <row r="438" spans="1:19" ht="12.75" customHeight="1" x14ac:dyDescent="0.2">
      <c r="A438" s="519"/>
      <c r="B438" s="519"/>
      <c r="C438" s="53" t="s">
        <v>3</v>
      </c>
      <c r="D438" s="54">
        <v>35</v>
      </c>
      <c r="E438" s="55">
        <v>9216.69</v>
      </c>
      <c r="F438" s="55">
        <v>0</v>
      </c>
      <c r="G438" s="55">
        <v>0</v>
      </c>
      <c r="H438" s="55">
        <v>6207.16</v>
      </c>
      <c r="I438" s="55">
        <v>0</v>
      </c>
      <c r="J438" s="55">
        <v>1285.32</v>
      </c>
      <c r="K438" s="56">
        <v>15423.85</v>
      </c>
      <c r="L438" s="46">
        <v>16709.169999999998</v>
      </c>
      <c r="M438" s="117"/>
      <c r="N438" s="119">
        <v>15423.85</v>
      </c>
      <c r="O438" s="119">
        <v>9216.69</v>
      </c>
      <c r="P438" s="119"/>
      <c r="Q438" s="119">
        <v>18368.169999999998</v>
      </c>
      <c r="R438" s="119">
        <v>17082.849999999999</v>
      </c>
      <c r="S438" s="47"/>
    </row>
    <row r="439" spans="1:19" ht="9" customHeight="1" x14ac:dyDescent="0.2">
      <c r="A439" s="520"/>
      <c r="B439" s="520"/>
      <c r="C439" s="58" t="s">
        <v>4</v>
      </c>
      <c r="D439" s="59"/>
      <c r="E439" s="61">
        <v>17846000</v>
      </c>
      <c r="F439" s="61">
        <v>0</v>
      </c>
      <c r="G439" s="61">
        <v>0</v>
      </c>
      <c r="H439" s="61">
        <v>12018738</v>
      </c>
      <c r="I439" s="61">
        <v>0</v>
      </c>
      <c r="J439" s="60">
        <v>2488727</v>
      </c>
      <c r="K439" s="61">
        <v>29864738</v>
      </c>
      <c r="L439" s="73">
        <v>32353465</v>
      </c>
      <c r="M439" s="118"/>
      <c r="N439" s="120">
        <v>29864738</v>
      </c>
      <c r="O439" s="120">
        <v>17846000</v>
      </c>
      <c r="P439" s="120">
        <v>0</v>
      </c>
      <c r="Q439" s="120">
        <v>35565737</v>
      </c>
      <c r="R439" s="120">
        <v>33077010</v>
      </c>
      <c r="S439" s="47"/>
    </row>
    <row r="440" spans="1:19" ht="12.75" customHeight="1" x14ac:dyDescent="0.2">
      <c r="A440" s="496">
        <v>36312</v>
      </c>
      <c r="B440" s="496">
        <v>36707</v>
      </c>
      <c r="C440" s="42" t="s">
        <v>3</v>
      </c>
      <c r="D440" s="43">
        <v>0</v>
      </c>
      <c r="E440" s="44">
        <v>5804.98</v>
      </c>
      <c r="F440" s="44">
        <v>0</v>
      </c>
      <c r="G440" s="44">
        <v>0</v>
      </c>
      <c r="H440" s="44">
        <v>6207.16</v>
      </c>
      <c r="I440" s="44">
        <v>0</v>
      </c>
      <c r="J440" s="44">
        <v>1001.01</v>
      </c>
      <c r="K440" s="45">
        <v>12012.14</v>
      </c>
      <c r="L440" s="46">
        <v>13013.15</v>
      </c>
      <c r="M440" s="117"/>
      <c r="N440" s="119">
        <v>12012.14</v>
      </c>
      <c r="O440" s="119">
        <v>5804.98</v>
      </c>
      <c r="P440" s="119"/>
      <c r="Q440" s="119">
        <v>14058.05</v>
      </c>
      <c r="R440" s="119">
        <v>13057.04</v>
      </c>
      <c r="S440" s="47"/>
    </row>
    <row r="441" spans="1:19" ht="9" customHeight="1" x14ac:dyDescent="0.2">
      <c r="A441" s="497"/>
      <c r="B441" s="497"/>
      <c r="C441" s="48" t="s">
        <v>4</v>
      </c>
      <c r="D441" s="49">
        <v>2</v>
      </c>
      <c r="E441" s="50">
        <v>11240009</v>
      </c>
      <c r="F441" s="50">
        <v>0</v>
      </c>
      <c r="G441" s="50">
        <v>0</v>
      </c>
      <c r="H441" s="50">
        <v>12018738</v>
      </c>
      <c r="I441" s="50">
        <v>0</v>
      </c>
      <c r="J441" s="51">
        <v>1938226</v>
      </c>
      <c r="K441" s="50">
        <v>23258746</v>
      </c>
      <c r="L441" s="73">
        <v>25196972</v>
      </c>
      <c r="M441" s="118"/>
      <c r="N441" s="120">
        <v>23258746</v>
      </c>
      <c r="O441" s="120">
        <v>11240009</v>
      </c>
      <c r="P441" s="120">
        <v>0</v>
      </c>
      <c r="Q441" s="120">
        <v>27220180</v>
      </c>
      <c r="R441" s="120">
        <v>25281955</v>
      </c>
      <c r="S441" s="47"/>
    </row>
    <row r="442" spans="1:19" ht="12.75" customHeight="1" x14ac:dyDescent="0.2">
      <c r="A442" s="519">
        <v>36312</v>
      </c>
      <c r="B442" s="519">
        <v>36707</v>
      </c>
      <c r="C442" s="53" t="s">
        <v>3</v>
      </c>
      <c r="D442" s="54">
        <v>3</v>
      </c>
      <c r="E442" s="55">
        <v>6033.25</v>
      </c>
      <c r="F442" s="55">
        <v>0</v>
      </c>
      <c r="G442" s="55">
        <v>0</v>
      </c>
      <c r="H442" s="55">
        <v>6207.16</v>
      </c>
      <c r="I442" s="55">
        <v>0</v>
      </c>
      <c r="J442" s="55">
        <v>1020.03</v>
      </c>
      <c r="K442" s="56">
        <v>12240.41</v>
      </c>
      <c r="L442" s="46">
        <v>13260.44</v>
      </c>
      <c r="M442" s="117"/>
      <c r="N442" s="119">
        <v>12240.41</v>
      </c>
      <c r="O442" s="119">
        <v>6033.25</v>
      </c>
      <c r="P442" s="119"/>
      <c r="Q442" s="119">
        <v>14346.43</v>
      </c>
      <c r="R442" s="119">
        <v>13326.4</v>
      </c>
      <c r="S442" s="47"/>
    </row>
    <row r="443" spans="1:19" ht="9" customHeight="1" x14ac:dyDescent="0.2">
      <c r="A443" s="519"/>
      <c r="B443" s="519"/>
      <c r="C443" s="48" t="s">
        <v>4</v>
      </c>
      <c r="D443" s="49">
        <v>8</v>
      </c>
      <c r="E443" s="50">
        <v>11682001</v>
      </c>
      <c r="F443" s="50">
        <v>0</v>
      </c>
      <c r="G443" s="50">
        <v>0</v>
      </c>
      <c r="H443" s="50">
        <v>12018738</v>
      </c>
      <c r="I443" s="50">
        <v>0</v>
      </c>
      <c r="J443" s="51">
        <v>1975053</v>
      </c>
      <c r="K443" s="50">
        <v>23700739</v>
      </c>
      <c r="L443" s="73">
        <v>25675792</v>
      </c>
      <c r="M443" s="118"/>
      <c r="N443" s="120">
        <v>23700739</v>
      </c>
      <c r="O443" s="120">
        <v>11682001</v>
      </c>
      <c r="P443" s="120">
        <v>0</v>
      </c>
      <c r="Q443" s="120">
        <v>27778562</v>
      </c>
      <c r="R443" s="120">
        <v>25803509</v>
      </c>
      <c r="S443" s="47"/>
    </row>
    <row r="444" spans="1:19" ht="12.75" customHeight="1" x14ac:dyDescent="0.2">
      <c r="A444" s="519"/>
      <c r="B444" s="519"/>
      <c r="C444" s="53" t="s">
        <v>3</v>
      </c>
      <c r="D444" s="54">
        <v>9</v>
      </c>
      <c r="E444" s="55">
        <v>6881.27</v>
      </c>
      <c r="F444" s="55">
        <v>0</v>
      </c>
      <c r="G444" s="55">
        <v>0</v>
      </c>
      <c r="H444" s="55">
        <v>6207.16</v>
      </c>
      <c r="I444" s="55">
        <v>0</v>
      </c>
      <c r="J444" s="55">
        <v>1090.7</v>
      </c>
      <c r="K444" s="56">
        <v>13088.43</v>
      </c>
      <c r="L444" s="46">
        <v>14179.13</v>
      </c>
      <c r="M444" s="117"/>
      <c r="N444" s="119">
        <v>13088.43</v>
      </c>
      <c r="O444" s="119">
        <v>6881.27</v>
      </c>
      <c r="P444" s="119"/>
      <c r="Q444" s="119">
        <v>15417.76</v>
      </c>
      <c r="R444" s="119">
        <v>14327.06</v>
      </c>
      <c r="S444" s="47"/>
    </row>
    <row r="445" spans="1:19" ht="9" customHeight="1" x14ac:dyDescent="0.2">
      <c r="A445" s="519"/>
      <c r="B445" s="519"/>
      <c r="C445" s="48" t="s">
        <v>4</v>
      </c>
      <c r="D445" s="49">
        <v>14</v>
      </c>
      <c r="E445" s="50">
        <v>13323997</v>
      </c>
      <c r="F445" s="50">
        <v>0</v>
      </c>
      <c r="G445" s="50">
        <v>0</v>
      </c>
      <c r="H445" s="50">
        <v>12018738</v>
      </c>
      <c r="I445" s="50">
        <v>0</v>
      </c>
      <c r="J445" s="51">
        <v>2111890</v>
      </c>
      <c r="K445" s="50">
        <v>25342734</v>
      </c>
      <c r="L445" s="73">
        <v>27454624</v>
      </c>
      <c r="M445" s="118"/>
      <c r="N445" s="120">
        <v>25342734</v>
      </c>
      <c r="O445" s="120">
        <v>13323997</v>
      </c>
      <c r="P445" s="120">
        <v>0</v>
      </c>
      <c r="Q445" s="120">
        <v>29852946</v>
      </c>
      <c r="R445" s="120">
        <v>27741056</v>
      </c>
      <c r="S445" s="47"/>
    </row>
    <row r="446" spans="1:19" ht="12.75" customHeight="1" x14ac:dyDescent="0.2">
      <c r="A446" s="519"/>
      <c r="B446" s="519"/>
      <c r="C446" s="53" t="s">
        <v>3</v>
      </c>
      <c r="D446" s="54">
        <v>15</v>
      </c>
      <c r="E446" s="55">
        <v>7670.93</v>
      </c>
      <c r="F446" s="55">
        <v>0</v>
      </c>
      <c r="G446" s="55">
        <v>0</v>
      </c>
      <c r="H446" s="55">
        <v>6207.16</v>
      </c>
      <c r="I446" s="55">
        <v>0</v>
      </c>
      <c r="J446" s="55">
        <v>1156.51</v>
      </c>
      <c r="K446" s="56">
        <v>13878.09</v>
      </c>
      <c r="L446" s="46">
        <v>15034.6</v>
      </c>
      <c r="M446" s="117"/>
      <c r="N446" s="119">
        <v>13878.09</v>
      </c>
      <c r="O446" s="119">
        <v>7670.93</v>
      </c>
      <c r="P446" s="119"/>
      <c r="Q446" s="119">
        <v>16415.37</v>
      </c>
      <c r="R446" s="119">
        <v>15258.86</v>
      </c>
      <c r="S446" s="47"/>
    </row>
    <row r="447" spans="1:19" ht="9" customHeight="1" x14ac:dyDescent="0.2">
      <c r="A447" s="519"/>
      <c r="B447" s="519"/>
      <c r="C447" s="48" t="s">
        <v>4</v>
      </c>
      <c r="D447" s="49">
        <v>20</v>
      </c>
      <c r="E447" s="50">
        <v>14852992</v>
      </c>
      <c r="F447" s="50">
        <v>0</v>
      </c>
      <c r="G447" s="50">
        <v>0</v>
      </c>
      <c r="H447" s="50">
        <v>12018738</v>
      </c>
      <c r="I447" s="50">
        <v>0</v>
      </c>
      <c r="J447" s="51">
        <v>2239316</v>
      </c>
      <c r="K447" s="50">
        <v>26871729</v>
      </c>
      <c r="L447" s="73">
        <v>29111045</v>
      </c>
      <c r="M447" s="118"/>
      <c r="N447" s="120">
        <v>26871729</v>
      </c>
      <c r="O447" s="120">
        <v>14852992</v>
      </c>
      <c r="P447" s="120">
        <v>0</v>
      </c>
      <c r="Q447" s="120">
        <v>31784588</v>
      </c>
      <c r="R447" s="120">
        <v>29545273</v>
      </c>
      <c r="S447" s="47"/>
    </row>
    <row r="448" spans="1:19" ht="12.75" customHeight="1" x14ac:dyDescent="0.2">
      <c r="A448" s="519"/>
      <c r="B448" s="519"/>
      <c r="C448" s="53" t="s">
        <v>3</v>
      </c>
      <c r="D448" s="54">
        <v>21</v>
      </c>
      <c r="E448" s="55">
        <v>8448.2000000000007</v>
      </c>
      <c r="F448" s="55">
        <v>0</v>
      </c>
      <c r="G448" s="55">
        <v>0</v>
      </c>
      <c r="H448" s="55">
        <v>6207.16</v>
      </c>
      <c r="I448" s="55">
        <v>0</v>
      </c>
      <c r="J448" s="55">
        <v>1221.28</v>
      </c>
      <c r="K448" s="56">
        <v>14655.36</v>
      </c>
      <c r="L448" s="46">
        <v>15876.64</v>
      </c>
      <c r="M448" s="117"/>
      <c r="N448" s="119">
        <v>14655.36</v>
      </c>
      <c r="O448" s="119">
        <v>8448.2000000000007</v>
      </c>
      <c r="P448" s="119"/>
      <c r="Q448" s="119">
        <v>17397.32</v>
      </c>
      <c r="R448" s="119">
        <v>16176.04</v>
      </c>
      <c r="S448" s="47"/>
    </row>
    <row r="449" spans="1:19" ht="9" customHeight="1" x14ac:dyDescent="0.2">
      <c r="A449" s="519"/>
      <c r="B449" s="519"/>
      <c r="C449" s="48" t="s">
        <v>4</v>
      </c>
      <c r="D449" s="49">
        <v>27</v>
      </c>
      <c r="E449" s="50">
        <v>16357996</v>
      </c>
      <c r="F449" s="50">
        <v>0</v>
      </c>
      <c r="G449" s="50">
        <v>0</v>
      </c>
      <c r="H449" s="50">
        <v>12018738</v>
      </c>
      <c r="I449" s="50">
        <v>0</v>
      </c>
      <c r="J449" s="51">
        <v>2364728</v>
      </c>
      <c r="K449" s="50">
        <v>28376734</v>
      </c>
      <c r="L449" s="73">
        <v>30741462</v>
      </c>
      <c r="M449" s="118"/>
      <c r="N449" s="120">
        <v>28376734</v>
      </c>
      <c r="O449" s="120">
        <v>16357996</v>
      </c>
      <c r="P449" s="120">
        <v>0</v>
      </c>
      <c r="Q449" s="120">
        <v>33685909</v>
      </c>
      <c r="R449" s="120">
        <v>31321181</v>
      </c>
      <c r="S449" s="47"/>
    </row>
    <row r="450" spans="1:19" ht="12.75" customHeight="1" x14ac:dyDescent="0.2">
      <c r="A450" s="519"/>
      <c r="B450" s="519"/>
      <c r="C450" s="53" t="s">
        <v>3</v>
      </c>
      <c r="D450" s="54">
        <v>28</v>
      </c>
      <c r="E450" s="55">
        <v>9028.18</v>
      </c>
      <c r="F450" s="55">
        <v>0</v>
      </c>
      <c r="G450" s="55">
        <v>0</v>
      </c>
      <c r="H450" s="55">
        <v>6207.16</v>
      </c>
      <c r="I450" s="55">
        <v>0</v>
      </c>
      <c r="J450" s="55">
        <v>1269.6099999999999</v>
      </c>
      <c r="K450" s="56">
        <v>15235.34</v>
      </c>
      <c r="L450" s="46">
        <v>16504.95</v>
      </c>
      <c r="M450" s="117"/>
      <c r="N450" s="119">
        <v>15235.34</v>
      </c>
      <c r="O450" s="119">
        <v>9028.18</v>
      </c>
      <c r="P450" s="119"/>
      <c r="Q450" s="119">
        <v>18130.02</v>
      </c>
      <c r="R450" s="119">
        <v>16860.41</v>
      </c>
      <c r="S450" s="47"/>
    </row>
    <row r="451" spans="1:19" ht="9" customHeight="1" x14ac:dyDescent="0.2">
      <c r="A451" s="519"/>
      <c r="B451" s="519"/>
      <c r="C451" s="48" t="s">
        <v>4</v>
      </c>
      <c r="D451" s="49">
        <v>34</v>
      </c>
      <c r="E451" s="50">
        <v>17480994</v>
      </c>
      <c r="F451" s="50">
        <v>0</v>
      </c>
      <c r="G451" s="50">
        <v>0</v>
      </c>
      <c r="H451" s="50">
        <v>12018738</v>
      </c>
      <c r="I451" s="50">
        <v>0</v>
      </c>
      <c r="J451" s="51">
        <v>2458308</v>
      </c>
      <c r="K451" s="50">
        <v>29499732</v>
      </c>
      <c r="L451" s="73">
        <v>31958040</v>
      </c>
      <c r="M451" s="118"/>
      <c r="N451" s="120">
        <v>29499732</v>
      </c>
      <c r="O451" s="120">
        <v>17480994</v>
      </c>
      <c r="P451" s="120">
        <v>0</v>
      </c>
      <c r="Q451" s="120">
        <v>35104614</v>
      </c>
      <c r="R451" s="120">
        <v>32646306</v>
      </c>
      <c r="S451" s="47"/>
    </row>
    <row r="452" spans="1:19" ht="12.75" customHeight="1" x14ac:dyDescent="0.2">
      <c r="A452" s="519"/>
      <c r="B452" s="519"/>
      <c r="C452" s="53" t="s">
        <v>3</v>
      </c>
      <c r="D452" s="54">
        <v>35</v>
      </c>
      <c r="E452" s="55">
        <v>9446</v>
      </c>
      <c r="F452" s="55">
        <v>0</v>
      </c>
      <c r="G452" s="55">
        <v>0</v>
      </c>
      <c r="H452" s="55">
        <v>6207.16</v>
      </c>
      <c r="I452" s="55">
        <v>0</v>
      </c>
      <c r="J452" s="55">
        <v>1304.43</v>
      </c>
      <c r="K452" s="56">
        <v>15653.16</v>
      </c>
      <c r="L452" s="46">
        <v>16957.59</v>
      </c>
      <c r="M452" s="117"/>
      <c r="N452" s="119">
        <v>15653.16</v>
      </c>
      <c r="O452" s="119">
        <v>9446</v>
      </c>
      <c r="P452" s="119"/>
      <c r="Q452" s="119">
        <v>18657.87</v>
      </c>
      <c r="R452" s="119">
        <v>17353.439999999999</v>
      </c>
      <c r="S452" s="47"/>
    </row>
    <row r="453" spans="1:19" ht="9" customHeight="1" x14ac:dyDescent="0.2">
      <c r="A453" s="520"/>
      <c r="B453" s="520"/>
      <c r="C453" s="58" t="s">
        <v>4</v>
      </c>
      <c r="D453" s="59"/>
      <c r="E453" s="61">
        <v>18290006</v>
      </c>
      <c r="F453" s="61">
        <v>0</v>
      </c>
      <c r="G453" s="61">
        <v>0</v>
      </c>
      <c r="H453" s="61">
        <v>12018738</v>
      </c>
      <c r="I453" s="61">
        <v>0</v>
      </c>
      <c r="J453" s="60">
        <v>2525729</v>
      </c>
      <c r="K453" s="61">
        <v>30308744</v>
      </c>
      <c r="L453" s="73">
        <v>32834473</v>
      </c>
      <c r="M453" s="118"/>
      <c r="N453" s="120">
        <v>30308744</v>
      </c>
      <c r="O453" s="120">
        <v>18290006</v>
      </c>
      <c r="P453" s="120">
        <v>0</v>
      </c>
      <c r="Q453" s="120">
        <v>36126674</v>
      </c>
      <c r="R453" s="120">
        <v>33600945</v>
      </c>
      <c r="S453" s="47"/>
    </row>
    <row r="454" spans="1:19" ht="12.75" customHeight="1" x14ac:dyDescent="0.2">
      <c r="A454" s="496">
        <v>36708</v>
      </c>
      <c r="B454" s="496">
        <v>36769</v>
      </c>
      <c r="C454" s="42" t="s">
        <v>3</v>
      </c>
      <c r="D454" s="43">
        <v>0</v>
      </c>
      <c r="E454" s="44">
        <v>5947.52</v>
      </c>
      <c r="F454" s="44">
        <v>0</v>
      </c>
      <c r="G454" s="44">
        <v>0</v>
      </c>
      <c r="H454" s="44">
        <v>6207.16</v>
      </c>
      <c r="I454" s="44">
        <v>0</v>
      </c>
      <c r="J454" s="44">
        <v>1012.89</v>
      </c>
      <c r="K454" s="45">
        <v>12154.68</v>
      </c>
      <c r="L454" s="46">
        <v>13167.57</v>
      </c>
      <c r="M454" s="117"/>
      <c r="N454" s="119">
        <v>12154.68</v>
      </c>
      <c r="O454" s="119">
        <v>5947.52</v>
      </c>
      <c r="P454" s="119"/>
      <c r="Q454" s="119">
        <v>14238.12</v>
      </c>
      <c r="R454" s="119">
        <v>13225.23</v>
      </c>
      <c r="S454" s="47"/>
    </row>
    <row r="455" spans="1:19" ht="9" customHeight="1" x14ac:dyDescent="0.2">
      <c r="A455" s="497"/>
      <c r="B455" s="497"/>
      <c r="C455" s="48" t="s">
        <v>4</v>
      </c>
      <c r="D455" s="49">
        <v>2</v>
      </c>
      <c r="E455" s="50">
        <v>11516005</v>
      </c>
      <c r="F455" s="50">
        <v>0</v>
      </c>
      <c r="G455" s="50">
        <v>0</v>
      </c>
      <c r="H455" s="50">
        <v>12018738</v>
      </c>
      <c r="I455" s="50">
        <v>0</v>
      </c>
      <c r="J455" s="51">
        <v>1961229</v>
      </c>
      <c r="K455" s="50">
        <v>23534742</v>
      </c>
      <c r="L455" s="73">
        <v>25495971</v>
      </c>
      <c r="M455" s="118"/>
      <c r="N455" s="120">
        <v>23534742</v>
      </c>
      <c r="O455" s="120">
        <v>11516005</v>
      </c>
      <c r="P455" s="120">
        <v>0</v>
      </c>
      <c r="Q455" s="120">
        <v>27568845</v>
      </c>
      <c r="R455" s="120">
        <v>25607616</v>
      </c>
      <c r="S455" s="47"/>
    </row>
    <row r="456" spans="1:19" ht="12.75" customHeight="1" x14ac:dyDescent="0.2">
      <c r="A456" s="519">
        <v>36708</v>
      </c>
      <c r="B456" s="519">
        <v>36769</v>
      </c>
      <c r="C456" s="53" t="s">
        <v>3</v>
      </c>
      <c r="D456" s="54">
        <v>3</v>
      </c>
      <c r="E456" s="55">
        <v>6181.99</v>
      </c>
      <c r="F456" s="55">
        <v>0</v>
      </c>
      <c r="G456" s="55">
        <v>0</v>
      </c>
      <c r="H456" s="55">
        <v>6207.16</v>
      </c>
      <c r="I456" s="55">
        <v>0</v>
      </c>
      <c r="J456" s="55">
        <v>1032.43</v>
      </c>
      <c r="K456" s="56">
        <v>12389.15</v>
      </c>
      <c r="L456" s="46">
        <v>13421.58</v>
      </c>
      <c r="M456" s="117"/>
      <c r="N456" s="119">
        <v>12389.15</v>
      </c>
      <c r="O456" s="119">
        <v>6181.99</v>
      </c>
      <c r="P456" s="119"/>
      <c r="Q456" s="119">
        <v>14534.34</v>
      </c>
      <c r="R456" s="119">
        <v>13501.91</v>
      </c>
      <c r="S456" s="47"/>
    </row>
    <row r="457" spans="1:19" ht="9" customHeight="1" x14ac:dyDescent="0.2">
      <c r="A457" s="519"/>
      <c r="B457" s="519"/>
      <c r="C457" s="48" t="s">
        <v>4</v>
      </c>
      <c r="D457" s="49">
        <v>8</v>
      </c>
      <c r="E457" s="50">
        <v>11970002</v>
      </c>
      <c r="F457" s="50">
        <v>0</v>
      </c>
      <c r="G457" s="50">
        <v>0</v>
      </c>
      <c r="H457" s="50">
        <v>12018738</v>
      </c>
      <c r="I457" s="50">
        <v>0</v>
      </c>
      <c r="J457" s="51">
        <v>1999063</v>
      </c>
      <c r="K457" s="50">
        <v>23988739</v>
      </c>
      <c r="L457" s="73">
        <v>25987803</v>
      </c>
      <c r="M457" s="118"/>
      <c r="N457" s="120">
        <v>23988739</v>
      </c>
      <c r="O457" s="120">
        <v>11970002</v>
      </c>
      <c r="P457" s="120">
        <v>0</v>
      </c>
      <c r="Q457" s="120">
        <v>28142407</v>
      </c>
      <c r="R457" s="120">
        <v>26143343</v>
      </c>
      <c r="S457" s="47"/>
    </row>
    <row r="458" spans="1:19" ht="12.75" customHeight="1" x14ac:dyDescent="0.2">
      <c r="A458" s="519"/>
      <c r="B458" s="519"/>
      <c r="C458" s="53" t="s">
        <v>3</v>
      </c>
      <c r="D458" s="54">
        <v>9</v>
      </c>
      <c r="E458" s="55">
        <v>7036.21</v>
      </c>
      <c r="F458" s="55">
        <v>0</v>
      </c>
      <c r="G458" s="55">
        <v>0</v>
      </c>
      <c r="H458" s="55">
        <v>6207.16</v>
      </c>
      <c r="I458" s="55">
        <v>0</v>
      </c>
      <c r="J458" s="55">
        <v>1103.6099999999999</v>
      </c>
      <c r="K458" s="56">
        <v>13243.37</v>
      </c>
      <c r="L458" s="46">
        <v>14346.98</v>
      </c>
      <c r="M458" s="117"/>
      <c r="N458" s="119">
        <v>13243.37</v>
      </c>
      <c r="O458" s="119">
        <v>7036.21</v>
      </c>
      <c r="P458" s="119"/>
      <c r="Q458" s="119">
        <v>15613.5</v>
      </c>
      <c r="R458" s="119">
        <v>14509.89</v>
      </c>
      <c r="S458" s="47"/>
    </row>
    <row r="459" spans="1:19" ht="9" customHeight="1" x14ac:dyDescent="0.2">
      <c r="A459" s="519"/>
      <c r="B459" s="519"/>
      <c r="C459" s="48" t="s">
        <v>4</v>
      </c>
      <c r="D459" s="49">
        <v>14</v>
      </c>
      <c r="E459" s="50">
        <v>13624002</v>
      </c>
      <c r="F459" s="50">
        <v>0</v>
      </c>
      <c r="G459" s="50">
        <v>0</v>
      </c>
      <c r="H459" s="50">
        <v>12018738</v>
      </c>
      <c r="I459" s="50">
        <v>0</v>
      </c>
      <c r="J459" s="51">
        <v>2136887</v>
      </c>
      <c r="K459" s="50">
        <v>25642740</v>
      </c>
      <c r="L459" s="73">
        <v>27779627</v>
      </c>
      <c r="M459" s="118"/>
      <c r="N459" s="120">
        <v>25642740</v>
      </c>
      <c r="O459" s="120">
        <v>13624002</v>
      </c>
      <c r="P459" s="120">
        <v>0</v>
      </c>
      <c r="Q459" s="120">
        <v>30231952</v>
      </c>
      <c r="R459" s="120">
        <v>28095065</v>
      </c>
      <c r="S459" s="47"/>
    </row>
    <row r="460" spans="1:19" ht="12.75" customHeight="1" x14ac:dyDescent="0.2">
      <c r="A460" s="519"/>
      <c r="B460" s="519"/>
      <c r="C460" s="53" t="s">
        <v>3</v>
      </c>
      <c r="D460" s="54">
        <v>15</v>
      </c>
      <c r="E460" s="55">
        <v>7838.27</v>
      </c>
      <c r="F460" s="55">
        <v>0</v>
      </c>
      <c r="G460" s="55">
        <v>0</v>
      </c>
      <c r="H460" s="55">
        <v>6207.16</v>
      </c>
      <c r="I460" s="55">
        <v>0</v>
      </c>
      <c r="J460" s="55">
        <v>1170.45</v>
      </c>
      <c r="K460" s="56">
        <v>14045.43</v>
      </c>
      <c r="L460" s="46">
        <v>15215.88</v>
      </c>
      <c r="M460" s="117"/>
      <c r="N460" s="119">
        <v>14045.43</v>
      </c>
      <c r="O460" s="119">
        <v>7838.27</v>
      </c>
      <c r="P460" s="119"/>
      <c r="Q460" s="119">
        <v>16626.77</v>
      </c>
      <c r="R460" s="119">
        <v>15456.32</v>
      </c>
      <c r="S460" s="47"/>
    </row>
    <row r="461" spans="1:19" ht="9" customHeight="1" x14ac:dyDescent="0.2">
      <c r="A461" s="519"/>
      <c r="B461" s="519"/>
      <c r="C461" s="48" t="s">
        <v>4</v>
      </c>
      <c r="D461" s="49">
        <v>20</v>
      </c>
      <c r="E461" s="50">
        <v>15177007</v>
      </c>
      <c r="F461" s="50">
        <v>0</v>
      </c>
      <c r="G461" s="50">
        <v>0</v>
      </c>
      <c r="H461" s="50">
        <v>12018738</v>
      </c>
      <c r="I461" s="50">
        <v>0</v>
      </c>
      <c r="J461" s="51">
        <v>2266307</v>
      </c>
      <c r="K461" s="50">
        <v>27195745</v>
      </c>
      <c r="L461" s="73">
        <v>29462052</v>
      </c>
      <c r="M461" s="118"/>
      <c r="N461" s="120">
        <v>27195745</v>
      </c>
      <c r="O461" s="120">
        <v>15177007</v>
      </c>
      <c r="P461" s="120">
        <v>0</v>
      </c>
      <c r="Q461" s="120">
        <v>32193916</v>
      </c>
      <c r="R461" s="120">
        <v>29927609</v>
      </c>
      <c r="S461" s="47"/>
    </row>
    <row r="462" spans="1:19" ht="12.75" customHeight="1" x14ac:dyDescent="0.2">
      <c r="A462" s="519"/>
      <c r="B462" s="519"/>
      <c r="C462" s="53" t="s">
        <v>3</v>
      </c>
      <c r="D462" s="54">
        <v>21</v>
      </c>
      <c r="E462" s="55">
        <v>8621.73</v>
      </c>
      <c r="F462" s="55">
        <v>0</v>
      </c>
      <c r="G462" s="55">
        <v>0</v>
      </c>
      <c r="H462" s="55">
        <v>6207.16</v>
      </c>
      <c r="I462" s="55">
        <v>0</v>
      </c>
      <c r="J462" s="55">
        <v>1235.74</v>
      </c>
      <c r="K462" s="56">
        <v>14828.89</v>
      </c>
      <c r="L462" s="46">
        <v>16064.63</v>
      </c>
      <c r="M462" s="117"/>
      <c r="N462" s="119">
        <v>14828.89</v>
      </c>
      <c r="O462" s="119">
        <v>8621.73</v>
      </c>
      <c r="P462" s="119"/>
      <c r="Q462" s="119">
        <v>17616.54</v>
      </c>
      <c r="R462" s="119">
        <v>16380.8</v>
      </c>
      <c r="S462" s="47"/>
    </row>
    <row r="463" spans="1:19" ht="9" customHeight="1" x14ac:dyDescent="0.2">
      <c r="A463" s="519"/>
      <c r="B463" s="519"/>
      <c r="C463" s="48" t="s">
        <v>4</v>
      </c>
      <c r="D463" s="49">
        <v>27</v>
      </c>
      <c r="E463" s="50">
        <v>16693997</v>
      </c>
      <c r="F463" s="50">
        <v>0</v>
      </c>
      <c r="G463" s="50">
        <v>0</v>
      </c>
      <c r="H463" s="50">
        <v>12018738</v>
      </c>
      <c r="I463" s="50">
        <v>0</v>
      </c>
      <c r="J463" s="51">
        <v>2392726</v>
      </c>
      <c r="K463" s="50">
        <v>28712735</v>
      </c>
      <c r="L463" s="73">
        <v>31105461</v>
      </c>
      <c r="M463" s="118"/>
      <c r="N463" s="120">
        <v>28712735</v>
      </c>
      <c r="O463" s="120">
        <v>16693997</v>
      </c>
      <c r="P463" s="120">
        <v>0</v>
      </c>
      <c r="Q463" s="120">
        <v>34110378</v>
      </c>
      <c r="R463" s="120">
        <v>31717652</v>
      </c>
      <c r="S463" s="47"/>
    </row>
    <row r="464" spans="1:19" ht="12.75" customHeight="1" x14ac:dyDescent="0.2">
      <c r="A464" s="519"/>
      <c r="B464" s="519"/>
      <c r="C464" s="53" t="s">
        <v>3</v>
      </c>
      <c r="D464" s="54">
        <v>28</v>
      </c>
      <c r="E464" s="55">
        <v>9214.11</v>
      </c>
      <c r="F464" s="55">
        <v>0</v>
      </c>
      <c r="G464" s="55">
        <v>0</v>
      </c>
      <c r="H464" s="55">
        <v>6207.16</v>
      </c>
      <c r="I464" s="55">
        <v>0</v>
      </c>
      <c r="J464" s="55">
        <v>1285.1099999999999</v>
      </c>
      <c r="K464" s="56">
        <v>15421.27</v>
      </c>
      <c r="L464" s="46">
        <v>16706.38</v>
      </c>
      <c r="M464" s="117"/>
      <c r="N464" s="119">
        <v>15421.27</v>
      </c>
      <c r="O464" s="119">
        <v>9214.11</v>
      </c>
      <c r="P464" s="119"/>
      <c r="Q464" s="119">
        <v>18364.919999999998</v>
      </c>
      <c r="R464" s="119">
        <v>17079.810000000001</v>
      </c>
      <c r="S464" s="47"/>
    </row>
    <row r="465" spans="1:19" ht="9" customHeight="1" x14ac:dyDescent="0.2">
      <c r="A465" s="519"/>
      <c r="B465" s="519"/>
      <c r="C465" s="48" t="s">
        <v>4</v>
      </c>
      <c r="D465" s="49">
        <v>34</v>
      </c>
      <c r="E465" s="50">
        <v>17841005</v>
      </c>
      <c r="F465" s="50">
        <v>0</v>
      </c>
      <c r="G465" s="50">
        <v>0</v>
      </c>
      <c r="H465" s="50">
        <v>12018738</v>
      </c>
      <c r="I465" s="50">
        <v>0</v>
      </c>
      <c r="J465" s="51">
        <v>2488320</v>
      </c>
      <c r="K465" s="50">
        <v>29859742</v>
      </c>
      <c r="L465" s="73">
        <v>32348062</v>
      </c>
      <c r="M465" s="118"/>
      <c r="N465" s="120">
        <v>29859742</v>
      </c>
      <c r="O465" s="120">
        <v>17841005</v>
      </c>
      <c r="P465" s="120">
        <v>0</v>
      </c>
      <c r="Q465" s="120">
        <v>35559444</v>
      </c>
      <c r="R465" s="120">
        <v>33071124</v>
      </c>
      <c r="S465" s="47"/>
    </row>
    <row r="466" spans="1:19" ht="12.75" customHeight="1" x14ac:dyDescent="0.2">
      <c r="A466" s="519"/>
      <c r="B466" s="519"/>
      <c r="C466" s="53" t="s">
        <v>3</v>
      </c>
      <c r="D466" s="54">
        <v>35</v>
      </c>
      <c r="E466" s="55">
        <v>9631.92</v>
      </c>
      <c r="F466" s="55">
        <v>0</v>
      </c>
      <c r="G466" s="55">
        <v>0</v>
      </c>
      <c r="H466" s="55">
        <v>6207.16</v>
      </c>
      <c r="I466" s="55">
        <v>0</v>
      </c>
      <c r="J466" s="55">
        <v>1319.92</v>
      </c>
      <c r="K466" s="56">
        <v>15839.08</v>
      </c>
      <c r="L466" s="46">
        <v>17159</v>
      </c>
      <c r="M466" s="117"/>
      <c r="N466" s="119">
        <v>15839.08</v>
      </c>
      <c r="O466" s="119">
        <v>9631.92</v>
      </c>
      <c r="P466" s="119"/>
      <c r="Q466" s="119">
        <v>18892.75</v>
      </c>
      <c r="R466" s="119">
        <v>17572.830000000002</v>
      </c>
      <c r="S466" s="47"/>
    </row>
    <row r="467" spans="1:19" ht="9" customHeight="1" x14ac:dyDescent="0.2">
      <c r="A467" s="520"/>
      <c r="B467" s="520"/>
      <c r="C467" s="58" t="s">
        <v>4</v>
      </c>
      <c r="D467" s="59"/>
      <c r="E467" s="61">
        <v>18649998</v>
      </c>
      <c r="F467" s="61">
        <v>0</v>
      </c>
      <c r="G467" s="61">
        <v>0</v>
      </c>
      <c r="H467" s="61">
        <v>12018738</v>
      </c>
      <c r="I467" s="61">
        <v>0</v>
      </c>
      <c r="J467" s="60">
        <v>2555721</v>
      </c>
      <c r="K467" s="61">
        <v>30668735</v>
      </c>
      <c r="L467" s="73">
        <v>33224457</v>
      </c>
      <c r="M467" s="118"/>
      <c r="N467" s="120">
        <v>30668735</v>
      </c>
      <c r="O467" s="120">
        <v>18649998</v>
      </c>
      <c r="P467" s="120">
        <v>0</v>
      </c>
      <c r="Q467" s="120">
        <v>36581465</v>
      </c>
      <c r="R467" s="120">
        <v>34025744</v>
      </c>
      <c r="S467" s="47"/>
    </row>
    <row r="468" spans="1:19" ht="12.75" customHeight="1" x14ac:dyDescent="0.2">
      <c r="A468" s="496">
        <v>36770</v>
      </c>
      <c r="B468" s="496">
        <v>36891</v>
      </c>
      <c r="C468" s="42" t="s">
        <v>3</v>
      </c>
      <c r="D468" s="43">
        <v>0</v>
      </c>
      <c r="E468" s="44">
        <v>5947.52</v>
      </c>
      <c r="F468" s="44">
        <v>0</v>
      </c>
      <c r="G468" s="44">
        <v>0</v>
      </c>
      <c r="H468" s="44">
        <v>6207.16</v>
      </c>
      <c r="I468" s="44">
        <v>0</v>
      </c>
      <c r="J468" s="44">
        <v>1012.89</v>
      </c>
      <c r="K468" s="45">
        <v>12154.68</v>
      </c>
      <c r="L468" s="46">
        <v>13167.57</v>
      </c>
      <c r="M468" s="117"/>
      <c r="N468" s="119">
        <v>12154.68</v>
      </c>
      <c r="O468" s="119">
        <v>5947.52</v>
      </c>
      <c r="P468" s="119"/>
      <c r="Q468" s="119">
        <v>14238.12</v>
      </c>
      <c r="R468" s="119">
        <v>13225.23</v>
      </c>
      <c r="S468" s="47"/>
    </row>
    <row r="469" spans="1:19" ht="9" customHeight="1" x14ac:dyDescent="0.2">
      <c r="A469" s="497"/>
      <c r="B469" s="497"/>
      <c r="C469" s="48" t="s">
        <v>4</v>
      </c>
      <c r="D469" s="49">
        <v>2</v>
      </c>
      <c r="E469" s="50">
        <v>11516005</v>
      </c>
      <c r="F469" s="50">
        <v>0</v>
      </c>
      <c r="G469" s="50">
        <v>0</v>
      </c>
      <c r="H469" s="50">
        <v>12018738</v>
      </c>
      <c r="I469" s="50">
        <v>0</v>
      </c>
      <c r="J469" s="51">
        <v>1961229</v>
      </c>
      <c r="K469" s="50">
        <v>23534742</v>
      </c>
      <c r="L469" s="73">
        <v>25495971</v>
      </c>
      <c r="M469" s="118"/>
      <c r="N469" s="120">
        <v>23534742</v>
      </c>
      <c r="O469" s="120">
        <v>11516005</v>
      </c>
      <c r="P469" s="120">
        <v>0</v>
      </c>
      <c r="Q469" s="120">
        <v>27568845</v>
      </c>
      <c r="R469" s="120">
        <v>25607616</v>
      </c>
      <c r="S469" s="47"/>
    </row>
    <row r="470" spans="1:19" ht="12.75" customHeight="1" x14ac:dyDescent="0.2">
      <c r="A470" s="519">
        <v>36770</v>
      </c>
      <c r="B470" s="519">
        <v>36891</v>
      </c>
      <c r="C470" s="53" t="s">
        <v>3</v>
      </c>
      <c r="D470" s="54">
        <v>3</v>
      </c>
      <c r="E470" s="55">
        <v>6181.99</v>
      </c>
      <c r="F470" s="55">
        <v>0</v>
      </c>
      <c r="G470" s="55">
        <v>0</v>
      </c>
      <c r="H470" s="55">
        <v>6207.16</v>
      </c>
      <c r="I470" s="55">
        <v>0</v>
      </c>
      <c r="J470" s="55">
        <v>1032.43</v>
      </c>
      <c r="K470" s="56">
        <v>12389.15</v>
      </c>
      <c r="L470" s="46">
        <v>13421.58</v>
      </c>
      <c r="M470" s="117"/>
      <c r="N470" s="119">
        <v>12389.15</v>
      </c>
      <c r="O470" s="119">
        <v>6181.99</v>
      </c>
      <c r="P470" s="119"/>
      <c r="Q470" s="119">
        <v>14534.34</v>
      </c>
      <c r="R470" s="119">
        <v>13501.91</v>
      </c>
      <c r="S470" s="47"/>
    </row>
    <row r="471" spans="1:19" ht="9" customHeight="1" x14ac:dyDescent="0.2">
      <c r="A471" s="519"/>
      <c r="B471" s="519"/>
      <c r="C471" s="48" t="s">
        <v>4</v>
      </c>
      <c r="D471" s="49">
        <v>8</v>
      </c>
      <c r="E471" s="50">
        <v>11970002</v>
      </c>
      <c r="F471" s="50">
        <v>0</v>
      </c>
      <c r="G471" s="50">
        <v>0</v>
      </c>
      <c r="H471" s="50">
        <v>12018738</v>
      </c>
      <c r="I471" s="50">
        <v>0</v>
      </c>
      <c r="J471" s="51">
        <v>1999063</v>
      </c>
      <c r="K471" s="50">
        <v>23988739</v>
      </c>
      <c r="L471" s="73">
        <v>25987803</v>
      </c>
      <c r="M471" s="118"/>
      <c r="N471" s="120">
        <v>23988739</v>
      </c>
      <c r="O471" s="120">
        <v>11970002</v>
      </c>
      <c r="P471" s="120">
        <v>0</v>
      </c>
      <c r="Q471" s="120">
        <v>28142407</v>
      </c>
      <c r="R471" s="120">
        <v>26143343</v>
      </c>
      <c r="S471" s="47"/>
    </row>
    <row r="472" spans="1:19" ht="12.75" customHeight="1" x14ac:dyDescent="0.2">
      <c r="A472" s="519"/>
      <c r="B472" s="519"/>
      <c r="C472" s="53" t="s">
        <v>3</v>
      </c>
      <c r="D472" s="54">
        <v>9</v>
      </c>
      <c r="E472" s="55">
        <v>7036.21</v>
      </c>
      <c r="F472" s="55">
        <v>0</v>
      </c>
      <c r="G472" s="55">
        <v>0</v>
      </c>
      <c r="H472" s="55">
        <v>6207.16</v>
      </c>
      <c r="I472" s="55">
        <v>0</v>
      </c>
      <c r="J472" s="55">
        <v>1103.6099999999999</v>
      </c>
      <c r="K472" s="56">
        <v>13243.37</v>
      </c>
      <c r="L472" s="46">
        <v>14346.98</v>
      </c>
      <c r="M472" s="117"/>
      <c r="N472" s="119">
        <v>13243.37</v>
      </c>
      <c r="O472" s="119">
        <v>7036.21</v>
      </c>
      <c r="P472" s="119"/>
      <c r="Q472" s="119">
        <v>15613.5</v>
      </c>
      <c r="R472" s="119">
        <v>14509.89</v>
      </c>
      <c r="S472" s="47"/>
    </row>
    <row r="473" spans="1:19" ht="9" customHeight="1" x14ac:dyDescent="0.2">
      <c r="A473" s="519"/>
      <c r="B473" s="519"/>
      <c r="C473" s="48" t="s">
        <v>4</v>
      </c>
      <c r="D473" s="49">
        <v>14</v>
      </c>
      <c r="E473" s="50">
        <v>13624002</v>
      </c>
      <c r="F473" s="50">
        <v>0</v>
      </c>
      <c r="G473" s="50">
        <v>0</v>
      </c>
      <c r="H473" s="50">
        <v>12018738</v>
      </c>
      <c r="I473" s="50">
        <v>0</v>
      </c>
      <c r="J473" s="51">
        <v>2136887</v>
      </c>
      <c r="K473" s="50">
        <v>25642740</v>
      </c>
      <c r="L473" s="73">
        <v>27779627</v>
      </c>
      <c r="M473" s="118"/>
      <c r="N473" s="120">
        <v>25642740</v>
      </c>
      <c r="O473" s="120">
        <v>13624002</v>
      </c>
      <c r="P473" s="120">
        <v>0</v>
      </c>
      <c r="Q473" s="120">
        <v>30231952</v>
      </c>
      <c r="R473" s="120">
        <v>28095065</v>
      </c>
      <c r="S473" s="47"/>
    </row>
    <row r="474" spans="1:19" ht="12.75" customHeight="1" x14ac:dyDescent="0.2">
      <c r="A474" s="519"/>
      <c r="B474" s="519"/>
      <c r="C474" s="53" t="s">
        <v>3</v>
      </c>
      <c r="D474" s="54">
        <v>15</v>
      </c>
      <c r="E474" s="55">
        <v>7838.27</v>
      </c>
      <c r="F474" s="55">
        <v>0</v>
      </c>
      <c r="G474" s="55">
        <v>0</v>
      </c>
      <c r="H474" s="55">
        <v>6207.16</v>
      </c>
      <c r="I474" s="55">
        <v>0</v>
      </c>
      <c r="J474" s="55">
        <v>1170.45</v>
      </c>
      <c r="K474" s="56">
        <v>14045.43</v>
      </c>
      <c r="L474" s="46">
        <v>15215.88</v>
      </c>
      <c r="M474" s="117"/>
      <c r="N474" s="119">
        <v>14045.43</v>
      </c>
      <c r="O474" s="119">
        <v>7838.27</v>
      </c>
      <c r="P474" s="119"/>
      <c r="Q474" s="119">
        <v>16626.77</v>
      </c>
      <c r="R474" s="119">
        <v>15456.32</v>
      </c>
      <c r="S474" s="47"/>
    </row>
    <row r="475" spans="1:19" ht="9" customHeight="1" x14ac:dyDescent="0.2">
      <c r="A475" s="519"/>
      <c r="B475" s="519"/>
      <c r="C475" s="48" t="s">
        <v>4</v>
      </c>
      <c r="D475" s="49">
        <v>20</v>
      </c>
      <c r="E475" s="50">
        <v>15177007</v>
      </c>
      <c r="F475" s="50">
        <v>0</v>
      </c>
      <c r="G475" s="50">
        <v>0</v>
      </c>
      <c r="H475" s="50">
        <v>12018738</v>
      </c>
      <c r="I475" s="50">
        <v>0</v>
      </c>
      <c r="J475" s="51">
        <v>2266307</v>
      </c>
      <c r="K475" s="50">
        <v>27195745</v>
      </c>
      <c r="L475" s="73">
        <v>29462052</v>
      </c>
      <c r="M475" s="118"/>
      <c r="N475" s="120">
        <v>27195745</v>
      </c>
      <c r="O475" s="120">
        <v>15177007</v>
      </c>
      <c r="P475" s="120">
        <v>0</v>
      </c>
      <c r="Q475" s="120">
        <v>32193916</v>
      </c>
      <c r="R475" s="120">
        <v>29927609</v>
      </c>
      <c r="S475" s="47"/>
    </row>
    <row r="476" spans="1:19" ht="12.75" customHeight="1" x14ac:dyDescent="0.2">
      <c r="A476" s="519"/>
      <c r="B476" s="519"/>
      <c r="C476" s="53" t="s">
        <v>3</v>
      </c>
      <c r="D476" s="54">
        <v>21</v>
      </c>
      <c r="E476" s="55">
        <v>8621.73</v>
      </c>
      <c r="F476" s="55">
        <v>0</v>
      </c>
      <c r="G476" s="55">
        <v>0</v>
      </c>
      <c r="H476" s="55">
        <v>6207.16</v>
      </c>
      <c r="I476" s="55">
        <v>0</v>
      </c>
      <c r="J476" s="55">
        <v>1235.74</v>
      </c>
      <c r="K476" s="56">
        <v>14828.89</v>
      </c>
      <c r="L476" s="46">
        <v>16064.63</v>
      </c>
      <c r="M476" s="117"/>
      <c r="N476" s="119">
        <v>14828.89</v>
      </c>
      <c r="O476" s="119">
        <v>8621.73</v>
      </c>
      <c r="P476" s="119"/>
      <c r="Q476" s="119">
        <v>17616.54</v>
      </c>
      <c r="R476" s="119">
        <v>16380.8</v>
      </c>
      <c r="S476" s="47"/>
    </row>
    <row r="477" spans="1:19" ht="9" customHeight="1" x14ac:dyDescent="0.2">
      <c r="A477" s="519"/>
      <c r="B477" s="519"/>
      <c r="C477" s="48" t="s">
        <v>4</v>
      </c>
      <c r="D477" s="49">
        <v>27</v>
      </c>
      <c r="E477" s="50">
        <v>16693997</v>
      </c>
      <c r="F477" s="50">
        <v>0</v>
      </c>
      <c r="G477" s="50">
        <v>0</v>
      </c>
      <c r="H477" s="50">
        <v>12018738</v>
      </c>
      <c r="I477" s="50">
        <v>0</v>
      </c>
      <c r="J477" s="51">
        <v>2392726</v>
      </c>
      <c r="K477" s="50">
        <v>28712735</v>
      </c>
      <c r="L477" s="73">
        <v>31105461</v>
      </c>
      <c r="M477" s="118"/>
      <c r="N477" s="120">
        <v>28712735</v>
      </c>
      <c r="O477" s="120">
        <v>16693997</v>
      </c>
      <c r="P477" s="120">
        <v>0</v>
      </c>
      <c r="Q477" s="120">
        <v>34110378</v>
      </c>
      <c r="R477" s="120">
        <v>31717652</v>
      </c>
      <c r="S477" s="47"/>
    </row>
    <row r="478" spans="1:19" ht="12.75" customHeight="1" x14ac:dyDescent="0.2">
      <c r="A478" s="519"/>
      <c r="B478" s="519"/>
      <c r="C478" s="53" t="s">
        <v>3</v>
      </c>
      <c r="D478" s="54">
        <v>28</v>
      </c>
      <c r="E478" s="55">
        <v>9214.11</v>
      </c>
      <c r="F478" s="55">
        <v>0</v>
      </c>
      <c r="G478" s="55">
        <v>0</v>
      </c>
      <c r="H478" s="55">
        <v>6207.16</v>
      </c>
      <c r="I478" s="55">
        <v>0</v>
      </c>
      <c r="J478" s="55">
        <v>1285.1099999999999</v>
      </c>
      <c r="K478" s="56">
        <v>15421.27</v>
      </c>
      <c r="L478" s="46">
        <v>16706.38</v>
      </c>
      <c r="M478" s="117"/>
      <c r="N478" s="119">
        <v>15421.27</v>
      </c>
      <c r="O478" s="119">
        <v>9214.11</v>
      </c>
      <c r="P478" s="119"/>
      <c r="Q478" s="119">
        <v>18364.919999999998</v>
      </c>
      <c r="R478" s="119">
        <v>17079.810000000001</v>
      </c>
      <c r="S478" s="47"/>
    </row>
    <row r="479" spans="1:19" ht="9" customHeight="1" x14ac:dyDescent="0.2">
      <c r="A479" s="519"/>
      <c r="B479" s="519"/>
      <c r="C479" s="48" t="s">
        <v>4</v>
      </c>
      <c r="D479" s="49">
        <v>34</v>
      </c>
      <c r="E479" s="50">
        <v>17841005</v>
      </c>
      <c r="F479" s="50">
        <v>0</v>
      </c>
      <c r="G479" s="50">
        <v>0</v>
      </c>
      <c r="H479" s="50">
        <v>12018738</v>
      </c>
      <c r="I479" s="50">
        <v>0</v>
      </c>
      <c r="J479" s="51">
        <v>2488320</v>
      </c>
      <c r="K479" s="50">
        <v>29859742</v>
      </c>
      <c r="L479" s="73">
        <v>32348062</v>
      </c>
      <c r="M479" s="118"/>
      <c r="N479" s="120">
        <v>29859742</v>
      </c>
      <c r="O479" s="120">
        <v>17841005</v>
      </c>
      <c r="P479" s="120">
        <v>0</v>
      </c>
      <c r="Q479" s="120">
        <v>35559444</v>
      </c>
      <c r="R479" s="120">
        <v>33071124</v>
      </c>
      <c r="S479" s="47"/>
    </row>
    <row r="480" spans="1:19" ht="12.75" customHeight="1" x14ac:dyDescent="0.2">
      <c r="A480" s="519"/>
      <c r="B480" s="519"/>
      <c r="C480" s="53" t="s">
        <v>3</v>
      </c>
      <c r="D480" s="54">
        <v>35</v>
      </c>
      <c r="E480" s="55">
        <v>9631.92</v>
      </c>
      <c r="F480" s="55">
        <v>0</v>
      </c>
      <c r="G480" s="55">
        <v>0</v>
      </c>
      <c r="H480" s="55">
        <v>6207.16</v>
      </c>
      <c r="I480" s="55">
        <v>0</v>
      </c>
      <c r="J480" s="55">
        <v>1319.92</v>
      </c>
      <c r="K480" s="56">
        <v>15839.08</v>
      </c>
      <c r="L480" s="46">
        <v>17159</v>
      </c>
      <c r="M480" s="117"/>
      <c r="N480" s="119">
        <v>15839.08</v>
      </c>
      <c r="O480" s="119">
        <v>9631.92</v>
      </c>
      <c r="P480" s="119"/>
      <c r="Q480" s="119">
        <v>18892.75</v>
      </c>
      <c r="R480" s="119">
        <v>17572.830000000002</v>
      </c>
      <c r="S480" s="47"/>
    </row>
    <row r="481" spans="1:19" ht="9" customHeight="1" x14ac:dyDescent="0.2">
      <c r="A481" s="520"/>
      <c r="B481" s="520"/>
      <c r="C481" s="58" t="s">
        <v>4</v>
      </c>
      <c r="D481" s="59"/>
      <c r="E481" s="61">
        <v>18649998</v>
      </c>
      <c r="F481" s="61">
        <v>0</v>
      </c>
      <c r="G481" s="61">
        <v>0</v>
      </c>
      <c r="H481" s="61">
        <v>12018738</v>
      </c>
      <c r="I481" s="61">
        <v>0</v>
      </c>
      <c r="J481" s="60">
        <v>2555721</v>
      </c>
      <c r="K481" s="61">
        <v>30668735</v>
      </c>
      <c r="L481" s="73">
        <v>33224457</v>
      </c>
      <c r="M481" s="118"/>
      <c r="N481" s="120">
        <v>30668735</v>
      </c>
      <c r="O481" s="120">
        <v>18649998</v>
      </c>
      <c r="P481" s="120">
        <v>0</v>
      </c>
      <c r="Q481" s="120">
        <v>36581465</v>
      </c>
      <c r="R481" s="120">
        <v>34025744</v>
      </c>
      <c r="S481" s="47"/>
    </row>
    <row r="482" spans="1:19" ht="12.75" customHeight="1" x14ac:dyDescent="0.2">
      <c r="A482" s="496">
        <v>36892</v>
      </c>
      <c r="B482" s="496">
        <v>37256</v>
      </c>
      <c r="C482" s="42" t="s">
        <v>3</v>
      </c>
      <c r="D482" s="43">
        <v>0</v>
      </c>
      <c r="E482" s="44">
        <v>6189.22</v>
      </c>
      <c r="F482" s="44">
        <v>0</v>
      </c>
      <c r="G482" s="44">
        <v>0</v>
      </c>
      <c r="H482" s="44">
        <v>6207.16</v>
      </c>
      <c r="I482" s="44">
        <v>0</v>
      </c>
      <c r="J482" s="44">
        <v>1033.03</v>
      </c>
      <c r="K482" s="45">
        <v>12396.38</v>
      </c>
      <c r="L482" s="46">
        <v>13429.41</v>
      </c>
      <c r="M482" s="117"/>
      <c r="N482" s="119">
        <v>12396.38</v>
      </c>
      <c r="O482" s="119">
        <v>6189.22</v>
      </c>
      <c r="P482" s="119">
        <v>471</v>
      </c>
      <c r="Q482" s="119">
        <v>14543.47</v>
      </c>
      <c r="R482" s="119">
        <v>13510.44</v>
      </c>
      <c r="S482" s="47"/>
    </row>
    <row r="483" spans="1:19" ht="9" customHeight="1" x14ac:dyDescent="0.2">
      <c r="A483" s="497"/>
      <c r="B483" s="497"/>
      <c r="C483" s="48" t="s">
        <v>4</v>
      </c>
      <c r="D483" s="49">
        <v>2</v>
      </c>
      <c r="E483" s="50">
        <v>11984001</v>
      </c>
      <c r="F483" s="50">
        <v>0</v>
      </c>
      <c r="G483" s="50">
        <v>0</v>
      </c>
      <c r="H483" s="50">
        <v>12018738</v>
      </c>
      <c r="I483" s="50">
        <v>0</v>
      </c>
      <c r="J483" s="51">
        <v>2000225</v>
      </c>
      <c r="K483" s="50">
        <v>24002739</v>
      </c>
      <c r="L483" s="73">
        <v>26002964</v>
      </c>
      <c r="M483" s="118"/>
      <c r="N483" s="120">
        <v>24002739</v>
      </c>
      <c r="O483" s="120">
        <v>11984001</v>
      </c>
      <c r="P483" s="120">
        <v>911983</v>
      </c>
      <c r="Q483" s="120">
        <v>28160085</v>
      </c>
      <c r="R483" s="120">
        <v>26159860</v>
      </c>
      <c r="S483" s="47"/>
    </row>
    <row r="484" spans="1:19" ht="12.75" customHeight="1" x14ac:dyDescent="0.2">
      <c r="A484" s="519">
        <v>36892</v>
      </c>
      <c r="B484" s="519">
        <v>37256</v>
      </c>
      <c r="C484" s="53" t="s">
        <v>3</v>
      </c>
      <c r="D484" s="54">
        <v>3</v>
      </c>
      <c r="E484" s="55">
        <v>6429.89</v>
      </c>
      <c r="F484" s="55">
        <v>0</v>
      </c>
      <c r="G484" s="55">
        <v>0</v>
      </c>
      <c r="H484" s="55">
        <v>6207.16</v>
      </c>
      <c r="I484" s="55">
        <v>0</v>
      </c>
      <c r="J484" s="55">
        <v>1053.0899999999999</v>
      </c>
      <c r="K484" s="56">
        <v>12637.05</v>
      </c>
      <c r="L484" s="46">
        <v>13690.14</v>
      </c>
      <c r="M484" s="117"/>
      <c r="N484" s="119">
        <v>12637.05</v>
      </c>
      <c r="O484" s="119">
        <v>6429.89</v>
      </c>
      <c r="P484" s="119">
        <v>471</v>
      </c>
      <c r="Q484" s="119">
        <v>14847.52</v>
      </c>
      <c r="R484" s="119">
        <v>13794.43</v>
      </c>
      <c r="S484" s="47"/>
    </row>
    <row r="485" spans="1:19" ht="9" customHeight="1" x14ac:dyDescent="0.2">
      <c r="A485" s="519"/>
      <c r="B485" s="519"/>
      <c r="C485" s="48" t="s">
        <v>4</v>
      </c>
      <c r="D485" s="49">
        <v>8</v>
      </c>
      <c r="E485" s="50">
        <v>12450003</v>
      </c>
      <c r="F485" s="50">
        <v>0</v>
      </c>
      <c r="G485" s="50">
        <v>0</v>
      </c>
      <c r="H485" s="50">
        <v>12018738</v>
      </c>
      <c r="I485" s="50">
        <v>0</v>
      </c>
      <c r="J485" s="51">
        <v>2039067</v>
      </c>
      <c r="K485" s="50">
        <v>24468741</v>
      </c>
      <c r="L485" s="73">
        <v>26507807</v>
      </c>
      <c r="M485" s="118"/>
      <c r="N485" s="120">
        <v>24468741</v>
      </c>
      <c r="O485" s="120">
        <v>12450003</v>
      </c>
      <c r="P485" s="120">
        <v>911983</v>
      </c>
      <c r="Q485" s="120">
        <v>28748808</v>
      </c>
      <c r="R485" s="120">
        <v>26709741</v>
      </c>
      <c r="S485" s="47"/>
    </row>
    <row r="486" spans="1:19" ht="12.75" customHeight="1" x14ac:dyDescent="0.2">
      <c r="A486" s="519"/>
      <c r="B486" s="519"/>
      <c r="C486" s="53" t="s">
        <v>3</v>
      </c>
      <c r="D486" s="54">
        <v>9</v>
      </c>
      <c r="E486" s="55">
        <v>7302.7</v>
      </c>
      <c r="F486" s="55">
        <v>0</v>
      </c>
      <c r="G486" s="55">
        <v>0</v>
      </c>
      <c r="H486" s="55">
        <v>6207.16</v>
      </c>
      <c r="I486" s="55">
        <v>0</v>
      </c>
      <c r="J486" s="55">
        <v>1125.82</v>
      </c>
      <c r="K486" s="56">
        <v>13509.86</v>
      </c>
      <c r="L486" s="46">
        <v>14635.68</v>
      </c>
      <c r="M486" s="117"/>
      <c r="N486" s="119">
        <v>13509.86</v>
      </c>
      <c r="O486" s="119">
        <v>7302.7</v>
      </c>
      <c r="P486" s="119">
        <v>471</v>
      </c>
      <c r="Q486" s="119">
        <v>15950.17</v>
      </c>
      <c r="R486" s="119">
        <v>14824.35</v>
      </c>
      <c r="S486" s="47"/>
    </row>
    <row r="487" spans="1:19" ht="9" customHeight="1" x14ac:dyDescent="0.2">
      <c r="A487" s="519"/>
      <c r="B487" s="519"/>
      <c r="C487" s="48" t="s">
        <v>4</v>
      </c>
      <c r="D487" s="49">
        <v>14</v>
      </c>
      <c r="E487" s="50">
        <v>14139999</v>
      </c>
      <c r="F487" s="50">
        <v>0</v>
      </c>
      <c r="G487" s="50">
        <v>0</v>
      </c>
      <c r="H487" s="50">
        <v>12018738</v>
      </c>
      <c r="I487" s="50">
        <v>0</v>
      </c>
      <c r="J487" s="51">
        <v>2179891</v>
      </c>
      <c r="K487" s="50">
        <v>26158737</v>
      </c>
      <c r="L487" s="73">
        <v>28338628</v>
      </c>
      <c r="M487" s="118"/>
      <c r="N487" s="120">
        <v>26158737</v>
      </c>
      <c r="O487" s="120">
        <v>14139999</v>
      </c>
      <c r="P487" s="120">
        <v>911983</v>
      </c>
      <c r="Q487" s="120">
        <v>30883836</v>
      </c>
      <c r="R487" s="120">
        <v>28703944</v>
      </c>
      <c r="S487" s="47"/>
    </row>
    <row r="488" spans="1:19" ht="12.75" customHeight="1" x14ac:dyDescent="0.2">
      <c r="A488" s="519"/>
      <c r="B488" s="519"/>
      <c r="C488" s="53" t="s">
        <v>3</v>
      </c>
      <c r="D488" s="54">
        <v>15</v>
      </c>
      <c r="E488" s="55">
        <v>8117.15</v>
      </c>
      <c r="F488" s="55">
        <v>0</v>
      </c>
      <c r="G488" s="55">
        <v>0</v>
      </c>
      <c r="H488" s="55">
        <v>6207.16</v>
      </c>
      <c r="I488" s="55">
        <v>0</v>
      </c>
      <c r="J488" s="55">
        <v>1193.69</v>
      </c>
      <c r="K488" s="56">
        <v>14324.31</v>
      </c>
      <c r="L488" s="46">
        <v>15518</v>
      </c>
      <c r="M488" s="117"/>
      <c r="N488" s="119">
        <v>14324.31</v>
      </c>
      <c r="O488" s="119">
        <v>8117.15</v>
      </c>
      <c r="P488" s="119">
        <v>471</v>
      </c>
      <c r="Q488" s="119">
        <v>16979.09</v>
      </c>
      <c r="R488" s="119">
        <v>15785.4</v>
      </c>
      <c r="S488" s="47"/>
    </row>
    <row r="489" spans="1:19" ht="9" customHeight="1" x14ac:dyDescent="0.2">
      <c r="A489" s="519"/>
      <c r="B489" s="519"/>
      <c r="C489" s="48" t="s">
        <v>4</v>
      </c>
      <c r="D489" s="49">
        <v>20</v>
      </c>
      <c r="E489" s="50">
        <v>15716994</v>
      </c>
      <c r="F489" s="50">
        <v>0</v>
      </c>
      <c r="G489" s="50">
        <v>0</v>
      </c>
      <c r="H489" s="50">
        <v>12018738</v>
      </c>
      <c r="I489" s="50">
        <v>0</v>
      </c>
      <c r="J489" s="51">
        <v>2311306</v>
      </c>
      <c r="K489" s="50">
        <v>27735732</v>
      </c>
      <c r="L489" s="73">
        <v>30047038</v>
      </c>
      <c r="M489" s="118"/>
      <c r="N489" s="120">
        <v>27735732</v>
      </c>
      <c r="O489" s="120">
        <v>15716994</v>
      </c>
      <c r="P489" s="120">
        <v>911983</v>
      </c>
      <c r="Q489" s="120">
        <v>32876103</v>
      </c>
      <c r="R489" s="120">
        <v>30564796</v>
      </c>
      <c r="S489" s="47"/>
    </row>
    <row r="490" spans="1:19" ht="12.75" customHeight="1" x14ac:dyDescent="0.2">
      <c r="A490" s="519"/>
      <c r="B490" s="519"/>
      <c r="C490" s="53" t="s">
        <v>3</v>
      </c>
      <c r="D490" s="54">
        <v>21</v>
      </c>
      <c r="E490" s="55">
        <v>8919.2099999999991</v>
      </c>
      <c r="F490" s="55">
        <v>0</v>
      </c>
      <c r="G490" s="55">
        <v>0</v>
      </c>
      <c r="H490" s="55">
        <v>6207.16</v>
      </c>
      <c r="I490" s="55">
        <v>0</v>
      </c>
      <c r="J490" s="55">
        <v>1260.53</v>
      </c>
      <c r="K490" s="56">
        <v>15126.37</v>
      </c>
      <c r="L490" s="46">
        <v>16386.900000000001</v>
      </c>
      <c r="M490" s="117"/>
      <c r="N490" s="119">
        <v>15126.37</v>
      </c>
      <c r="O490" s="119">
        <v>8919.2099999999991</v>
      </c>
      <c r="P490" s="119">
        <v>471</v>
      </c>
      <c r="Q490" s="119">
        <v>17992.36</v>
      </c>
      <c r="R490" s="119">
        <v>16731.830000000002</v>
      </c>
      <c r="S490" s="47"/>
    </row>
    <row r="491" spans="1:19" ht="9" customHeight="1" x14ac:dyDescent="0.2">
      <c r="A491" s="519"/>
      <c r="B491" s="519"/>
      <c r="C491" s="48" t="s">
        <v>4</v>
      </c>
      <c r="D491" s="49">
        <v>27</v>
      </c>
      <c r="E491" s="50">
        <v>17269999</v>
      </c>
      <c r="F491" s="50">
        <v>0</v>
      </c>
      <c r="G491" s="50">
        <v>0</v>
      </c>
      <c r="H491" s="50">
        <v>12018738</v>
      </c>
      <c r="I491" s="50">
        <v>0</v>
      </c>
      <c r="J491" s="51">
        <v>2440726</v>
      </c>
      <c r="K491" s="50">
        <v>29288736</v>
      </c>
      <c r="L491" s="73">
        <v>31729463</v>
      </c>
      <c r="M491" s="118"/>
      <c r="N491" s="120">
        <v>29288736</v>
      </c>
      <c r="O491" s="120">
        <v>17269999</v>
      </c>
      <c r="P491" s="120">
        <v>911983</v>
      </c>
      <c r="Q491" s="120">
        <v>34838067</v>
      </c>
      <c r="R491" s="120">
        <v>32397340</v>
      </c>
      <c r="S491" s="47"/>
    </row>
    <row r="492" spans="1:19" ht="12.75" customHeight="1" x14ac:dyDescent="0.2">
      <c r="A492" s="519"/>
      <c r="B492" s="519"/>
      <c r="C492" s="53" t="s">
        <v>3</v>
      </c>
      <c r="D492" s="54">
        <v>28</v>
      </c>
      <c r="E492" s="55">
        <v>9523.98</v>
      </c>
      <c r="F492" s="55">
        <v>0</v>
      </c>
      <c r="G492" s="55">
        <v>0</v>
      </c>
      <c r="H492" s="55">
        <v>6207.16</v>
      </c>
      <c r="I492" s="55">
        <v>0</v>
      </c>
      <c r="J492" s="55">
        <v>1310.93</v>
      </c>
      <c r="K492" s="56">
        <v>15731.14</v>
      </c>
      <c r="L492" s="46">
        <v>17042.07</v>
      </c>
      <c r="M492" s="117"/>
      <c r="N492" s="119">
        <v>15731.14</v>
      </c>
      <c r="O492" s="119">
        <v>9523.98</v>
      </c>
      <c r="P492" s="119">
        <v>471</v>
      </c>
      <c r="Q492" s="119">
        <v>18756.39</v>
      </c>
      <c r="R492" s="119">
        <v>17445.46</v>
      </c>
      <c r="S492" s="47"/>
    </row>
    <row r="493" spans="1:19" ht="9" customHeight="1" x14ac:dyDescent="0.2">
      <c r="A493" s="519"/>
      <c r="B493" s="519"/>
      <c r="C493" s="48" t="s">
        <v>4</v>
      </c>
      <c r="D493" s="49">
        <v>34</v>
      </c>
      <c r="E493" s="50">
        <v>18440997</v>
      </c>
      <c r="F493" s="50">
        <v>0</v>
      </c>
      <c r="G493" s="50">
        <v>0</v>
      </c>
      <c r="H493" s="50">
        <v>12018738</v>
      </c>
      <c r="I493" s="50">
        <v>0</v>
      </c>
      <c r="J493" s="51">
        <v>2538314</v>
      </c>
      <c r="K493" s="50">
        <v>30459734</v>
      </c>
      <c r="L493" s="73">
        <v>32998049</v>
      </c>
      <c r="M493" s="118"/>
      <c r="N493" s="120">
        <v>30459734</v>
      </c>
      <c r="O493" s="120">
        <v>18440997</v>
      </c>
      <c r="P493" s="120">
        <v>911983</v>
      </c>
      <c r="Q493" s="120">
        <v>36317435</v>
      </c>
      <c r="R493" s="120">
        <v>33779121</v>
      </c>
      <c r="S493" s="47"/>
    </row>
    <row r="494" spans="1:19" ht="12.75" customHeight="1" x14ac:dyDescent="0.2">
      <c r="A494" s="519"/>
      <c r="B494" s="519"/>
      <c r="C494" s="53" t="s">
        <v>3</v>
      </c>
      <c r="D494" s="54">
        <v>35</v>
      </c>
      <c r="E494" s="55">
        <v>9947.99</v>
      </c>
      <c r="F494" s="55">
        <v>0</v>
      </c>
      <c r="G494" s="55">
        <v>0</v>
      </c>
      <c r="H494" s="55">
        <v>6207.16</v>
      </c>
      <c r="I494" s="55">
        <v>0</v>
      </c>
      <c r="J494" s="55">
        <v>1346.26</v>
      </c>
      <c r="K494" s="56">
        <v>16155.15</v>
      </c>
      <c r="L494" s="46">
        <v>17501.41</v>
      </c>
      <c r="M494" s="117"/>
      <c r="N494" s="119">
        <v>16155.15</v>
      </c>
      <c r="O494" s="119">
        <v>9947.99</v>
      </c>
      <c r="P494" s="119">
        <v>471</v>
      </c>
      <c r="Q494" s="119">
        <v>19292.05</v>
      </c>
      <c r="R494" s="119">
        <v>17945.79</v>
      </c>
      <c r="S494" s="47"/>
    </row>
    <row r="495" spans="1:19" ht="9" customHeight="1" x14ac:dyDescent="0.2">
      <c r="A495" s="520"/>
      <c r="B495" s="520"/>
      <c r="C495" s="58" t="s">
        <v>4</v>
      </c>
      <c r="D495" s="59"/>
      <c r="E495" s="61">
        <v>19261995</v>
      </c>
      <c r="F495" s="61">
        <v>0</v>
      </c>
      <c r="G495" s="61">
        <v>0</v>
      </c>
      <c r="H495" s="61">
        <v>12018738</v>
      </c>
      <c r="I495" s="61">
        <v>0</v>
      </c>
      <c r="J495" s="60">
        <v>2606723</v>
      </c>
      <c r="K495" s="61">
        <v>31280732</v>
      </c>
      <c r="L495" s="73">
        <v>33887455</v>
      </c>
      <c r="M495" s="118"/>
      <c r="N495" s="120">
        <v>31280732</v>
      </c>
      <c r="O495" s="120">
        <v>19261995</v>
      </c>
      <c r="P495" s="120">
        <v>911983</v>
      </c>
      <c r="Q495" s="120">
        <v>37354618</v>
      </c>
      <c r="R495" s="120">
        <v>34747895</v>
      </c>
      <c r="S495" s="47"/>
    </row>
    <row r="496" spans="1:19" ht="12.75" customHeight="1" x14ac:dyDescent="0.2">
      <c r="A496" s="496">
        <v>37257</v>
      </c>
      <c r="B496" s="496">
        <v>37621</v>
      </c>
      <c r="C496" s="42" t="s">
        <v>3</v>
      </c>
      <c r="D496" s="43">
        <v>0</v>
      </c>
      <c r="E496" s="44">
        <v>6501.58</v>
      </c>
      <c r="F496" s="44">
        <v>0</v>
      </c>
      <c r="G496" s="44">
        <v>0</v>
      </c>
      <c r="H496" s="44">
        <v>6207.16</v>
      </c>
      <c r="I496" s="44">
        <v>0</v>
      </c>
      <c r="J496" s="44">
        <v>1059.06</v>
      </c>
      <c r="K496" s="45">
        <v>12708.74</v>
      </c>
      <c r="L496" s="46">
        <v>13767.8</v>
      </c>
      <c r="M496" s="117"/>
      <c r="N496" s="119">
        <v>12708.74</v>
      </c>
      <c r="O496" s="119">
        <v>6501.58</v>
      </c>
      <c r="P496" s="119">
        <v>495</v>
      </c>
      <c r="Q496" s="119">
        <v>14938.08</v>
      </c>
      <c r="R496" s="119">
        <v>13879.02</v>
      </c>
      <c r="S496" s="47"/>
    </row>
    <row r="497" spans="1:19" ht="9" customHeight="1" x14ac:dyDescent="0.2">
      <c r="A497" s="497"/>
      <c r="B497" s="497"/>
      <c r="C497" s="48" t="s">
        <v>4</v>
      </c>
      <c r="D497" s="49">
        <v>2</v>
      </c>
      <c r="E497" s="50">
        <v>12588814</v>
      </c>
      <c r="F497" s="50">
        <v>0</v>
      </c>
      <c r="G497" s="50">
        <v>0</v>
      </c>
      <c r="H497" s="50">
        <v>12018738</v>
      </c>
      <c r="I497" s="50">
        <v>0</v>
      </c>
      <c r="J497" s="51">
        <v>2050626</v>
      </c>
      <c r="K497" s="50">
        <v>24607552</v>
      </c>
      <c r="L497" s="73">
        <v>26658178</v>
      </c>
      <c r="M497" s="118"/>
      <c r="N497" s="120">
        <v>24607552</v>
      </c>
      <c r="O497" s="120">
        <v>12588814</v>
      </c>
      <c r="P497" s="120">
        <v>958454</v>
      </c>
      <c r="Q497" s="120">
        <v>28924156</v>
      </c>
      <c r="R497" s="120">
        <v>26873530</v>
      </c>
      <c r="S497" s="47"/>
    </row>
    <row r="498" spans="1:19" ht="12.75" customHeight="1" x14ac:dyDescent="0.2">
      <c r="A498" s="519">
        <v>37257</v>
      </c>
      <c r="B498" s="519">
        <v>37621</v>
      </c>
      <c r="C498" s="53" t="s">
        <v>3</v>
      </c>
      <c r="D498" s="54">
        <v>3</v>
      </c>
      <c r="E498" s="55">
        <v>6748.37</v>
      </c>
      <c r="F498" s="55">
        <v>0</v>
      </c>
      <c r="G498" s="55">
        <v>0</v>
      </c>
      <c r="H498" s="55">
        <v>6207.16</v>
      </c>
      <c r="I498" s="55">
        <v>0</v>
      </c>
      <c r="J498" s="55">
        <v>1079.6300000000001</v>
      </c>
      <c r="K498" s="56">
        <v>12955.53</v>
      </c>
      <c r="L498" s="46">
        <v>14035.16</v>
      </c>
      <c r="M498" s="117"/>
      <c r="N498" s="119">
        <v>12955.53</v>
      </c>
      <c r="O498" s="119">
        <v>6748.37</v>
      </c>
      <c r="P498" s="119">
        <v>495</v>
      </c>
      <c r="Q498" s="119">
        <v>15249.87</v>
      </c>
      <c r="R498" s="119">
        <v>14170.24</v>
      </c>
      <c r="S498" s="47"/>
    </row>
    <row r="499" spans="1:19" ht="9" customHeight="1" x14ac:dyDescent="0.2">
      <c r="A499" s="519"/>
      <c r="B499" s="519"/>
      <c r="C499" s="48" t="s">
        <v>4</v>
      </c>
      <c r="D499" s="49">
        <v>8</v>
      </c>
      <c r="E499" s="50">
        <v>13066666</v>
      </c>
      <c r="F499" s="50">
        <v>0</v>
      </c>
      <c r="G499" s="50">
        <v>0</v>
      </c>
      <c r="H499" s="50">
        <v>12018738</v>
      </c>
      <c r="I499" s="50">
        <v>0</v>
      </c>
      <c r="J499" s="51">
        <v>2090455</v>
      </c>
      <c r="K499" s="50">
        <v>25085404</v>
      </c>
      <c r="L499" s="73">
        <v>27175859</v>
      </c>
      <c r="M499" s="118"/>
      <c r="N499" s="120">
        <v>25085404</v>
      </c>
      <c r="O499" s="120">
        <v>13066666</v>
      </c>
      <c r="P499" s="120">
        <v>958454</v>
      </c>
      <c r="Q499" s="120">
        <v>29527866</v>
      </c>
      <c r="R499" s="120">
        <v>27437411</v>
      </c>
      <c r="S499" s="47"/>
    </row>
    <row r="500" spans="1:19" ht="12.75" customHeight="1" x14ac:dyDescent="0.2">
      <c r="A500" s="519"/>
      <c r="B500" s="519"/>
      <c r="C500" s="53" t="s">
        <v>3</v>
      </c>
      <c r="D500" s="54">
        <v>9</v>
      </c>
      <c r="E500" s="55">
        <v>7643.14</v>
      </c>
      <c r="F500" s="55">
        <v>0</v>
      </c>
      <c r="G500" s="55">
        <v>0</v>
      </c>
      <c r="H500" s="55">
        <v>6207.16</v>
      </c>
      <c r="I500" s="55">
        <v>0</v>
      </c>
      <c r="J500" s="55">
        <v>1154.19</v>
      </c>
      <c r="K500" s="56">
        <v>13850.3</v>
      </c>
      <c r="L500" s="46">
        <v>15004.49</v>
      </c>
      <c r="M500" s="117"/>
      <c r="N500" s="119">
        <v>13850.3</v>
      </c>
      <c r="O500" s="119">
        <v>7643.14</v>
      </c>
      <c r="P500" s="119">
        <v>495</v>
      </c>
      <c r="Q500" s="119">
        <v>16380.26</v>
      </c>
      <c r="R500" s="119">
        <v>15226.07</v>
      </c>
      <c r="S500" s="47"/>
    </row>
    <row r="501" spans="1:19" ht="9" customHeight="1" x14ac:dyDescent="0.2">
      <c r="A501" s="519"/>
      <c r="B501" s="519"/>
      <c r="C501" s="48" t="s">
        <v>4</v>
      </c>
      <c r="D501" s="49">
        <v>14</v>
      </c>
      <c r="E501" s="50">
        <v>14799183</v>
      </c>
      <c r="F501" s="50">
        <v>0</v>
      </c>
      <c r="G501" s="50">
        <v>0</v>
      </c>
      <c r="H501" s="50">
        <v>12018738</v>
      </c>
      <c r="I501" s="50">
        <v>0</v>
      </c>
      <c r="J501" s="51">
        <v>2234823</v>
      </c>
      <c r="K501" s="50">
        <v>26817920</v>
      </c>
      <c r="L501" s="73">
        <v>29052744</v>
      </c>
      <c r="M501" s="118"/>
      <c r="N501" s="120">
        <v>26817920</v>
      </c>
      <c r="O501" s="120">
        <v>14799183</v>
      </c>
      <c r="P501" s="120">
        <v>958454</v>
      </c>
      <c r="Q501" s="120">
        <v>31716606</v>
      </c>
      <c r="R501" s="120">
        <v>29481783</v>
      </c>
      <c r="S501" s="47"/>
    </row>
    <row r="502" spans="1:19" ht="12.75" customHeight="1" x14ac:dyDescent="0.2">
      <c r="A502" s="519"/>
      <c r="B502" s="519"/>
      <c r="C502" s="53" t="s">
        <v>3</v>
      </c>
      <c r="D502" s="54">
        <v>15</v>
      </c>
      <c r="E502" s="55">
        <v>8478.11</v>
      </c>
      <c r="F502" s="55">
        <v>0</v>
      </c>
      <c r="G502" s="55">
        <v>0</v>
      </c>
      <c r="H502" s="55">
        <v>6207.16</v>
      </c>
      <c r="I502" s="55">
        <v>0</v>
      </c>
      <c r="J502" s="55">
        <v>1223.77</v>
      </c>
      <c r="K502" s="56">
        <v>14685.27</v>
      </c>
      <c r="L502" s="46">
        <v>15909.04</v>
      </c>
      <c r="M502" s="117"/>
      <c r="N502" s="119">
        <v>14685.27</v>
      </c>
      <c r="O502" s="119">
        <v>8478.11</v>
      </c>
      <c r="P502" s="119">
        <v>495</v>
      </c>
      <c r="Q502" s="119">
        <v>17435.099999999999</v>
      </c>
      <c r="R502" s="119">
        <v>16211.33</v>
      </c>
      <c r="S502" s="47"/>
    </row>
    <row r="503" spans="1:19" ht="9" customHeight="1" x14ac:dyDescent="0.2">
      <c r="A503" s="519"/>
      <c r="B503" s="519"/>
      <c r="C503" s="48" t="s">
        <v>4</v>
      </c>
      <c r="D503" s="49">
        <v>20</v>
      </c>
      <c r="E503" s="50">
        <v>16415910</v>
      </c>
      <c r="F503" s="50">
        <v>0</v>
      </c>
      <c r="G503" s="50">
        <v>0</v>
      </c>
      <c r="H503" s="50">
        <v>12018738</v>
      </c>
      <c r="I503" s="50">
        <v>0</v>
      </c>
      <c r="J503" s="51">
        <v>2369549</v>
      </c>
      <c r="K503" s="50">
        <v>28434648</v>
      </c>
      <c r="L503" s="73">
        <v>30804197</v>
      </c>
      <c r="M503" s="118"/>
      <c r="N503" s="120">
        <v>28434648</v>
      </c>
      <c r="O503" s="120">
        <v>16415910</v>
      </c>
      <c r="P503" s="120">
        <v>958454</v>
      </c>
      <c r="Q503" s="120">
        <v>33759061</v>
      </c>
      <c r="R503" s="120">
        <v>31389512</v>
      </c>
      <c r="S503" s="47"/>
    </row>
    <row r="504" spans="1:19" ht="12.75" customHeight="1" x14ac:dyDescent="0.2">
      <c r="A504" s="519"/>
      <c r="B504" s="519"/>
      <c r="C504" s="53" t="s">
        <v>3</v>
      </c>
      <c r="D504" s="54">
        <v>21</v>
      </c>
      <c r="E504" s="55">
        <v>9300.33</v>
      </c>
      <c r="F504" s="55">
        <v>0</v>
      </c>
      <c r="G504" s="55">
        <v>0</v>
      </c>
      <c r="H504" s="55">
        <v>6207.16</v>
      </c>
      <c r="I504" s="55">
        <v>0</v>
      </c>
      <c r="J504" s="55">
        <v>1292.29</v>
      </c>
      <c r="K504" s="56">
        <v>15507.49</v>
      </c>
      <c r="L504" s="46">
        <v>16799.78</v>
      </c>
      <c r="M504" s="117"/>
      <c r="N504" s="119">
        <v>15507.49</v>
      </c>
      <c r="O504" s="119">
        <v>9300.33</v>
      </c>
      <c r="P504" s="119">
        <v>495</v>
      </c>
      <c r="Q504" s="119">
        <v>18473.84</v>
      </c>
      <c r="R504" s="119">
        <v>17181.55</v>
      </c>
      <c r="S504" s="47"/>
    </row>
    <row r="505" spans="1:19" ht="9" customHeight="1" x14ac:dyDescent="0.2">
      <c r="A505" s="519"/>
      <c r="B505" s="519"/>
      <c r="C505" s="48" t="s">
        <v>4</v>
      </c>
      <c r="D505" s="49">
        <v>27</v>
      </c>
      <c r="E505" s="50">
        <v>18007950</v>
      </c>
      <c r="F505" s="50">
        <v>0</v>
      </c>
      <c r="G505" s="50">
        <v>0</v>
      </c>
      <c r="H505" s="50">
        <v>12018738</v>
      </c>
      <c r="I505" s="50">
        <v>0</v>
      </c>
      <c r="J505" s="51">
        <v>2502222</v>
      </c>
      <c r="K505" s="50">
        <v>30026688</v>
      </c>
      <c r="L505" s="73">
        <v>32528910</v>
      </c>
      <c r="M505" s="118"/>
      <c r="N505" s="120">
        <v>30026688</v>
      </c>
      <c r="O505" s="120">
        <v>18007950</v>
      </c>
      <c r="P505" s="120">
        <v>958454</v>
      </c>
      <c r="Q505" s="120">
        <v>35770342</v>
      </c>
      <c r="R505" s="120">
        <v>33268120</v>
      </c>
      <c r="S505" s="47"/>
    </row>
    <row r="506" spans="1:19" ht="12.75" customHeight="1" x14ac:dyDescent="0.2">
      <c r="A506" s="519"/>
      <c r="B506" s="519"/>
      <c r="C506" s="53" t="s">
        <v>3</v>
      </c>
      <c r="D506" s="54">
        <v>28</v>
      </c>
      <c r="E506" s="55">
        <v>9920.34</v>
      </c>
      <c r="F506" s="55">
        <v>0</v>
      </c>
      <c r="G506" s="55">
        <v>0</v>
      </c>
      <c r="H506" s="55">
        <v>6207.16</v>
      </c>
      <c r="I506" s="55">
        <v>0</v>
      </c>
      <c r="J506" s="55">
        <v>1343.96</v>
      </c>
      <c r="K506" s="56">
        <v>16127.5</v>
      </c>
      <c r="L506" s="46">
        <v>17471.46</v>
      </c>
      <c r="M506" s="117"/>
      <c r="N506" s="119">
        <v>16127.5</v>
      </c>
      <c r="O506" s="119">
        <v>9920.34</v>
      </c>
      <c r="P506" s="119">
        <v>495</v>
      </c>
      <c r="Q506" s="119">
        <v>19257.12</v>
      </c>
      <c r="R506" s="119">
        <v>17913.16</v>
      </c>
      <c r="S506" s="47"/>
    </row>
    <row r="507" spans="1:19" ht="9" customHeight="1" x14ac:dyDescent="0.2">
      <c r="A507" s="519"/>
      <c r="B507" s="519"/>
      <c r="C507" s="48" t="s">
        <v>4</v>
      </c>
      <c r="D507" s="49">
        <v>34</v>
      </c>
      <c r="E507" s="50">
        <v>19208457</v>
      </c>
      <c r="F507" s="50">
        <v>0</v>
      </c>
      <c r="G507" s="50">
        <v>0</v>
      </c>
      <c r="H507" s="50">
        <v>12018738</v>
      </c>
      <c r="I507" s="50">
        <v>0</v>
      </c>
      <c r="J507" s="51">
        <v>2602269</v>
      </c>
      <c r="K507" s="50">
        <v>31227194</v>
      </c>
      <c r="L507" s="73">
        <v>33829464</v>
      </c>
      <c r="M507" s="118"/>
      <c r="N507" s="120">
        <v>31227194</v>
      </c>
      <c r="O507" s="120">
        <v>19208457</v>
      </c>
      <c r="P507" s="120">
        <v>958454</v>
      </c>
      <c r="Q507" s="120">
        <v>37286984</v>
      </c>
      <c r="R507" s="120">
        <v>34684714</v>
      </c>
      <c r="S507" s="47"/>
    </row>
    <row r="508" spans="1:19" ht="12.75" customHeight="1" x14ac:dyDescent="0.2">
      <c r="A508" s="519"/>
      <c r="B508" s="519"/>
      <c r="C508" s="53" t="s">
        <v>3</v>
      </c>
      <c r="D508" s="54">
        <v>35</v>
      </c>
      <c r="E508" s="55">
        <v>10355.030000000001</v>
      </c>
      <c r="F508" s="55">
        <v>0</v>
      </c>
      <c r="G508" s="55">
        <v>0</v>
      </c>
      <c r="H508" s="55">
        <v>6207.16</v>
      </c>
      <c r="I508" s="55">
        <v>0</v>
      </c>
      <c r="J508" s="55">
        <v>1380.18</v>
      </c>
      <c r="K508" s="56">
        <v>16562.189999999999</v>
      </c>
      <c r="L508" s="46">
        <v>17942.37</v>
      </c>
      <c r="M508" s="117"/>
      <c r="N508" s="119">
        <v>16562.189999999999</v>
      </c>
      <c r="O508" s="119">
        <v>10355.030000000001</v>
      </c>
      <c r="P508" s="119">
        <v>495</v>
      </c>
      <c r="Q508" s="119">
        <v>19806.28</v>
      </c>
      <c r="R508" s="119">
        <v>18426.099999999999</v>
      </c>
      <c r="S508" s="47"/>
    </row>
    <row r="509" spans="1:19" ht="9" customHeight="1" x14ac:dyDescent="0.2">
      <c r="A509" s="520"/>
      <c r="B509" s="520"/>
      <c r="C509" s="58" t="s">
        <v>4</v>
      </c>
      <c r="D509" s="59"/>
      <c r="E509" s="61">
        <v>20050134</v>
      </c>
      <c r="F509" s="61">
        <v>0</v>
      </c>
      <c r="G509" s="61">
        <v>0</v>
      </c>
      <c r="H509" s="61">
        <v>12018738</v>
      </c>
      <c r="I509" s="61">
        <v>0</v>
      </c>
      <c r="J509" s="60">
        <v>2672401</v>
      </c>
      <c r="K509" s="61">
        <v>32068872</v>
      </c>
      <c r="L509" s="73">
        <v>34741273</v>
      </c>
      <c r="M509" s="118"/>
      <c r="N509" s="120">
        <v>32068872</v>
      </c>
      <c r="O509" s="120">
        <v>20050134</v>
      </c>
      <c r="P509" s="120">
        <v>958454</v>
      </c>
      <c r="Q509" s="120">
        <v>38350306</v>
      </c>
      <c r="R509" s="120">
        <v>35677905</v>
      </c>
      <c r="S509" s="47"/>
    </row>
    <row r="510" spans="1:19" ht="12.75" customHeight="1" x14ac:dyDescent="0.2">
      <c r="A510" s="496">
        <v>37622</v>
      </c>
      <c r="B510" s="496">
        <v>37986</v>
      </c>
      <c r="C510" s="42" t="s">
        <v>3</v>
      </c>
      <c r="D510" s="43">
        <v>0</v>
      </c>
      <c r="E510" s="44">
        <v>6822.1</v>
      </c>
      <c r="F510" s="44">
        <v>0</v>
      </c>
      <c r="G510" s="44">
        <v>0</v>
      </c>
      <c r="H510" s="44">
        <v>6207.16</v>
      </c>
      <c r="I510" s="44">
        <v>0</v>
      </c>
      <c r="J510" s="44">
        <v>1085.77</v>
      </c>
      <c r="K510" s="45">
        <v>13029.26</v>
      </c>
      <c r="L510" s="46">
        <v>14115.03</v>
      </c>
      <c r="M510" s="117"/>
      <c r="N510" s="119">
        <v>13029.26</v>
      </c>
      <c r="O510" s="119">
        <v>6822.1</v>
      </c>
      <c r="P510" s="119">
        <v>579</v>
      </c>
      <c r="Q510" s="119">
        <v>15343.01</v>
      </c>
      <c r="R510" s="119">
        <v>14257.24</v>
      </c>
      <c r="S510" s="47"/>
    </row>
    <row r="511" spans="1:19" ht="9" customHeight="1" x14ac:dyDescent="0.2">
      <c r="A511" s="497"/>
      <c r="B511" s="497"/>
      <c r="C511" s="48" t="s">
        <v>4</v>
      </c>
      <c r="D511" s="49">
        <v>2</v>
      </c>
      <c r="E511" s="50">
        <v>13209428</v>
      </c>
      <c r="F511" s="50">
        <v>0</v>
      </c>
      <c r="G511" s="50">
        <v>0</v>
      </c>
      <c r="H511" s="50">
        <v>12018738</v>
      </c>
      <c r="I511" s="50">
        <v>0</v>
      </c>
      <c r="J511" s="51">
        <v>2102344</v>
      </c>
      <c r="K511" s="50">
        <v>25228165</v>
      </c>
      <c r="L511" s="73">
        <v>27330509</v>
      </c>
      <c r="M511" s="118"/>
      <c r="N511" s="120">
        <v>25228165</v>
      </c>
      <c r="O511" s="120">
        <v>13209428</v>
      </c>
      <c r="P511" s="120">
        <v>1121100</v>
      </c>
      <c r="Q511" s="120">
        <v>29708210</v>
      </c>
      <c r="R511" s="120">
        <v>27605866</v>
      </c>
      <c r="S511" s="47"/>
    </row>
    <row r="512" spans="1:19" ht="12.75" customHeight="1" x14ac:dyDescent="0.2">
      <c r="A512" s="519">
        <v>37622</v>
      </c>
      <c r="B512" s="519">
        <v>37986</v>
      </c>
      <c r="C512" s="53" t="s">
        <v>3</v>
      </c>
      <c r="D512" s="54">
        <v>3</v>
      </c>
      <c r="E512" s="55">
        <v>7075.13</v>
      </c>
      <c r="F512" s="55">
        <v>0</v>
      </c>
      <c r="G512" s="55">
        <v>0</v>
      </c>
      <c r="H512" s="55">
        <v>6207.16</v>
      </c>
      <c r="I512" s="55">
        <v>0</v>
      </c>
      <c r="J512" s="55">
        <v>1106.8599999999999</v>
      </c>
      <c r="K512" s="56">
        <v>13282.29</v>
      </c>
      <c r="L512" s="46">
        <v>14389.15</v>
      </c>
      <c r="M512" s="117"/>
      <c r="N512" s="119">
        <v>13282.29</v>
      </c>
      <c r="O512" s="119">
        <v>7075.13</v>
      </c>
      <c r="P512" s="119">
        <v>579</v>
      </c>
      <c r="Q512" s="119">
        <v>15662.67</v>
      </c>
      <c r="R512" s="119">
        <v>14555.81</v>
      </c>
      <c r="S512" s="47"/>
    </row>
    <row r="513" spans="1:19" ht="9" customHeight="1" x14ac:dyDescent="0.2">
      <c r="A513" s="519"/>
      <c r="B513" s="519"/>
      <c r="C513" s="48" t="s">
        <v>4</v>
      </c>
      <c r="D513" s="49">
        <v>8</v>
      </c>
      <c r="E513" s="50">
        <v>13699362</v>
      </c>
      <c r="F513" s="50">
        <v>0</v>
      </c>
      <c r="G513" s="50">
        <v>0</v>
      </c>
      <c r="H513" s="50">
        <v>12018738</v>
      </c>
      <c r="I513" s="50">
        <v>0</v>
      </c>
      <c r="J513" s="51">
        <v>2143180</v>
      </c>
      <c r="K513" s="50">
        <v>25718100</v>
      </c>
      <c r="L513" s="73">
        <v>27861279</v>
      </c>
      <c r="M513" s="118"/>
      <c r="N513" s="120">
        <v>25718100</v>
      </c>
      <c r="O513" s="120">
        <v>13699362</v>
      </c>
      <c r="P513" s="120">
        <v>1121100</v>
      </c>
      <c r="Q513" s="120">
        <v>30327158</v>
      </c>
      <c r="R513" s="120">
        <v>28183978</v>
      </c>
      <c r="S513" s="47"/>
    </row>
    <row r="514" spans="1:19" ht="12.75" customHeight="1" x14ac:dyDescent="0.2">
      <c r="A514" s="519"/>
      <c r="B514" s="519"/>
      <c r="C514" s="53" t="s">
        <v>3</v>
      </c>
      <c r="D514" s="54">
        <v>9</v>
      </c>
      <c r="E514" s="55">
        <v>7992.46</v>
      </c>
      <c r="F514" s="55">
        <v>0</v>
      </c>
      <c r="G514" s="55">
        <v>0</v>
      </c>
      <c r="H514" s="55">
        <v>6207.16</v>
      </c>
      <c r="I514" s="55">
        <v>0</v>
      </c>
      <c r="J514" s="55">
        <v>1183.3</v>
      </c>
      <c r="K514" s="56">
        <v>14199.62</v>
      </c>
      <c r="L514" s="46">
        <v>15382.92</v>
      </c>
      <c r="M514" s="117"/>
      <c r="N514" s="119">
        <v>14199.62</v>
      </c>
      <c r="O514" s="119">
        <v>7992.46</v>
      </c>
      <c r="P514" s="119">
        <v>579</v>
      </c>
      <c r="Q514" s="119">
        <v>16821.560000000001</v>
      </c>
      <c r="R514" s="119">
        <v>15638.26</v>
      </c>
      <c r="S514" s="47"/>
    </row>
    <row r="515" spans="1:19" ht="9" customHeight="1" x14ac:dyDescent="0.2">
      <c r="A515" s="519"/>
      <c r="B515" s="519"/>
      <c r="C515" s="48" t="s">
        <v>4</v>
      </c>
      <c r="D515" s="49">
        <v>14</v>
      </c>
      <c r="E515" s="50">
        <v>15475561</v>
      </c>
      <c r="F515" s="50">
        <v>0</v>
      </c>
      <c r="G515" s="50">
        <v>0</v>
      </c>
      <c r="H515" s="50">
        <v>12018738</v>
      </c>
      <c r="I515" s="50">
        <v>0</v>
      </c>
      <c r="J515" s="51">
        <v>2291188</v>
      </c>
      <c r="K515" s="50">
        <v>27494298</v>
      </c>
      <c r="L515" s="73">
        <v>29785487</v>
      </c>
      <c r="M515" s="118"/>
      <c r="N515" s="120">
        <v>27494298</v>
      </c>
      <c r="O515" s="120">
        <v>15475561</v>
      </c>
      <c r="P515" s="120">
        <v>1121100</v>
      </c>
      <c r="Q515" s="120">
        <v>32571082</v>
      </c>
      <c r="R515" s="120">
        <v>30279894</v>
      </c>
      <c r="S515" s="47"/>
    </row>
    <row r="516" spans="1:19" ht="12.75" customHeight="1" x14ac:dyDescent="0.2">
      <c r="A516" s="519"/>
      <c r="B516" s="519"/>
      <c r="C516" s="53" t="s">
        <v>3</v>
      </c>
      <c r="D516" s="54">
        <v>15</v>
      </c>
      <c r="E516" s="55">
        <v>8848.5499999999993</v>
      </c>
      <c r="F516" s="55">
        <v>0</v>
      </c>
      <c r="G516" s="55">
        <v>0</v>
      </c>
      <c r="H516" s="55">
        <v>6207.16</v>
      </c>
      <c r="I516" s="55">
        <v>0</v>
      </c>
      <c r="J516" s="55">
        <v>1254.6400000000001</v>
      </c>
      <c r="K516" s="56">
        <v>15055.71</v>
      </c>
      <c r="L516" s="46">
        <v>16310.35</v>
      </c>
      <c r="M516" s="117"/>
      <c r="N516" s="119">
        <v>15055.71</v>
      </c>
      <c r="O516" s="119">
        <v>8848.5499999999993</v>
      </c>
      <c r="P516" s="119">
        <v>579</v>
      </c>
      <c r="Q516" s="119">
        <v>17903.09</v>
      </c>
      <c r="R516" s="119">
        <v>16648.45</v>
      </c>
      <c r="S516" s="47"/>
    </row>
    <row r="517" spans="1:19" ht="9" customHeight="1" x14ac:dyDescent="0.2">
      <c r="A517" s="519"/>
      <c r="B517" s="519"/>
      <c r="C517" s="48" t="s">
        <v>4</v>
      </c>
      <c r="D517" s="49">
        <v>20</v>
      </c>
      <c r="E517" s="50">
        <v>17133182</v>
      </c>
      <c r="F517" s="50">
        <v>0</v>
      </c>
      <c r="G517" s="50">
        <v>0</v>
      </c>
      <c r="H517" s="50">
        <v>12018738</v>
      </c>
      <c r="I517" s="50">
        <v>0</v>
      </c>
      <c r="J517" s="51">
        <v>2429322</v>
      </c>
      <c r="K517" s="50">
        <v>29151920</v>
      </c>
      <c r="L517" s="73">
        <v>31581241</v>
      </c>
      <c r="M517" s="118"/>
      <c r="N517" s="120">
        <v>29151920</v>
      </c>
      <c r="O517" s="120">
        <v>17133182</v>
      </c>
      <c r="P517" s="120">
        <v>1121100</v>
      </c>
      <c r="Q517" s="120">
        <v>34665216</v>
      </c>
      <c r="R517" s="120">
        <v>32235894</v>
      </c>
      <c r="S517" s="47"/>
    </row>
    <row r="518" spans="1:19" ht="12.75" customHeight="1" x14ac:dyDescent="0.2">
      <c r="A518" s="519"/>
      <c r="B518" s="519"/>
      <c r="C518" s="53" t="s">
        <v>3</v>
      </c>
      <c r="D518" s="54">
        <v>21</v>
      </c>
      <c r="E518" s="55">
        <v>9691.41</v>
      </c>
      <c r="F518" s="55">
        <v>0</v>
      </c>
      <c r="G518" s="55">
        <v>0</v>
      </c>
      <c r="H518" s="55">
        <v>6207.16</v>
      </c>
      <c r="I518" s="55">
        <v>0</v>
      </c>
      <c r="J518" s="55">
        <v>1324.88</v>
      </c>
      <c r="K518" s="56">
        <v>15898.57</v>
      </c>
      <c r="L518" s="46">
        <v>17223.45</v>
      </c>
      <c r="M518" s="117"/>
      <c r="N518" s="119">
        <v>15898.57</v>
      </c>
      <c r="O518" s="119">
        <v>9691.41</v>
      </c>
      <c r="P518" s="119">
        <v>579</v>
      </c>
      <c r="Q518" s="119">
        <v>18967.900000000001</v>
      </c>
      <c r="R518" s="119">
        <v>17643.02</v>
      </c>
      <c r="S518" s="47"/>
    </row>
    <row r="519" spans="1:19" ht="9" customHeight="1" x14ac:dyDescent="0.2">
      <c r="A519" s="519"/>
      <c r="B519" s="519"/>
      <c r="C519" s="48" t="s">
        <v>4</v>
      </c>
      <c r="D519" s="49">
        <v>27</v>
      </c>
      <c r="E519" s="50">
        <v>18765186</v>
      </c>
      <c r="F519" s="50">
        <v>0</v>
      </c>
      <c r="G519" s="50">
        <v>0</v>
      </c>
      <c r="H519" s="50">
        <v>12018738</v>
      </c>
      <c r="I519" s="50">
        <v>0</v>
      </c>
      <c r="J519" s="51">
        <v>2565325</v>
      </c>
      <c r="K519" s="50">
        <v>30783924</v>
      </c>
      <c r="L519" s="73">
        <v>33349250</v>
      </c>
      <c r="M519" s="118"/>
      <c r="N519" s="120">
        <v>30783924</v>
      </c>
      <c r="O519" s="120">
        <v>18765186</v>
      </c>
      <c r="P519" s="120">
        <v>1121100</v>
      </c>
      <c r="Q519" s="120">
        <v>36726976</v>
      </c>
      <c r="R519" s="120">
        <v>34161650</v>
      </c>
      <c r="S519" s="47"/>
    </row>
    <row r="520" spans="1:19" ht="12.75" customHeight="1" x14ac:dyDescent="0.2">
      <c r="A520" s="519"/>
      <c r="B520" s="519"/>
      <c r="C520" s="53" t="s">
        <v>3</v>
      </c>
      <c r="D520" s="54">
        <v>28</v>
      </c>
      <c r="E520" s="55">
        <v>10327.14</v>
      </c>
      <c r="F520" s="55">
        <v>0</v>
      </c>
      <c r="G520" s="55">
        <v>0</v>
      </c>
      <c r="H520" s="55">
        <v>6207.16</v>
      </c>
      <c r="I520" s="55">
        <v>0</v>
      </c>
      <c r="J520" s="55">
        <v>1377.86</v>
      </c>
      <c r="K520" s="56">
        <v>16534.3</v>
      </c>
      <c r="L520" s="46">
        <v>17912.16</v>
      </c>
      <c r="M520" s="117"/>
      <c r="N520" s="119">
        <v>16534.3</v>
      </c>
      <c r="O520" s="119">
        <v>10327.14</v>
      </c>
      <c r="P520" s="119">
        <v>579</v>
      </c>
      <c r="Q520" s="119">
        <v>19771.05</v>
      </c>
      <c r="R520" s="119">
        <v>18393.189999999999</v>
      </c>
      <c r="S520" s="47"/>
    </row>
    <row r="521" spans="1:19" ht="9" customHeight="1" x14ac:dyDescent="0.2">
      <c r="A521" s="519"/>
      <c r="B521" s="519"/>
      <c r="C521" s="48" t="s">
        <v>4</v>
      </c>
      <c r="D521" s="49">
        <v>34</v>
      </c>
      <c r="E521" s="50">
        <v>19996131</v>
      </c>
      <c r="F521" s="50">
        <v>0</v>
      </c>
      <c r="G521" s="50">
        <v>0</v>
      </c>
      <c r="H521" s="50">
        <v>12018738</v>
      </c>
      <c r="I521" s="50">
        <v>0</v>
      </c>
      <c r="J521" s="51">
        <v>2667909</v>
      </c>
      <c r="K521" s="50">
        <v>32014869</v>
      </c>
      <c r="L521" s="73">
        <v>34682778</v>
      </c>
      <c r="M521" s="118"/>
      <c r="N521" s="120">
        <v>32014869</v>
      </c>
      <c r="O521" s="120">
        <v>19996131</v>
      </c>
      <c r="P521" s="120">
        <v>1121100</v>
      </c>
      <c r="Q521" s="120">
        <v>38282091</v>
      </c>
      <c r="R521" s="120">
        <v>35614182</v>
      </c>
      <c r="S521" s="47"/>
    </row>
    <row r="522" spans="1:19" ht="12.75" customHeight="1" x14ac:dyDescent="0.2">
      <c r="A522" s="519"/>
      <c r="B522" s="519"/>
      <c r="C522" s="53" t="s">
        <v>3</v>
      </c>
      <c r="D522" s="54">
        <v>35</v>
      </c>
      <c r="E522" s="55">
        <v>10772.75</v>
      </c>
      <c r="F522" s="55">
        <v>0</v>
      </c>
      <c r="G522" s="55">
        <v>0</v>
      </c>
      <c r="H522" s="55">
        <v>6207.16</v>
      </c>
      <c r="I522" s="55">
        <v>0</v>
      </c>
      <c r="J522" s="55">
        <v>1414.99</v>
      </c>
      <c r="K522" s="56">
        <v>16979.91</v>
      </c>
      <c r="L522" s="46">
        <v>18394.900000000001</v>
      </c>
      <c r="M522" s="117"/>
      <c r="N522" s="119">
        <v>16979.91</v>
      </c>
      <c r="O522" s="119">
        <v>10772.75</v>
      </c>
      <c r="P522" s="119">
        <v>579</v>
      </c>
      <c r="Q522" s="119">
        <v>20334</v>
      </c>
      <c r="R522" s="119">
        <v>18919.009999999998</v>
      </c>
      <c r="S522" s="47"/>
    </row>
    <row r="523" spans="1:19" ht="9" customHeight="1" x14ac:dyDescent="0.2">
      <c r="A523" s="520"/>
      <c r="B523" s="520"/>
      <c r="C523" s="58" t="s">
        <v>4</v>
      </c>
      <c r="D523" s="59"/>
      <c r="E523" s="61">
        <v>20858953</v>
      </c>
      <c r="F523" s="61">
        <v>0</v>
      </c>
      <c r="G523" s="61">
        <v>0</v>
      </c>
      <c r="H523" s="61">
        <v>12018738</v>
      </c>
      <c r="I523" s="61">
        <v>0</v>
      </c>
      <c r="J523" s="60">
        <v>2739803</v>
      </c>
      <c r="K523" s="61">
        <v>32877690</v>
      </c>
      <c r="L523" s="73">
        <v>35617493</v>
      </c>
      <c r="M523" s="118"/>
      <c r="N523" s="120">
        <v>32877690</v>
      </c>
      <c r="O523" s="120">
        <v>20858953</v>
      </c>
      <c r="P523" s="120">
        <v>1121100</v>
      </c>
      <c r="Q523" s="120">
        <v>39372114</v>
      </c>
      <c r="R523" s="120">
        <v>36632311</v>
      </c>
      <c r="S523" s="47"/>
    </row>
    <row r="524" spans="1:19" ht="12.75" customHeight="1" x14ac:dyDescent="0.2">
      <c r="A524" s="496">
        <v>37987</v>
      </c>
      <c r="B524" s="496">
        <v>38383</v>
      </c>
      <c r="C524" s="42" t="s">
        <v>3</v>
      </c>
      <c r="D524" s="43">
        <v>0</v>
      </c>
      <c r="E524" s="44">
        <v>7097.14</v>
      </c>
      <c r="F524" s="44">
        <v>0</v>
      </c>
      <c r="G524" s="44">
        <v>0</v>
      </c>
      <c r="H524" s="44">
        <v>6207.16</v>
      </c>
      <c r="I524" s="44">
        <v>0</v>
      </c>
      <c r="J524" s="44">
        <v>1108.69</v>
      </c>
      <c r="K524" s="45">
        <v>13304.3</v>
      </c>
      <c r="L524" s="46">
        <v>14412.99</v>
      </c>
      <c r="M524" s="117"/>
      <c r="N524" s="119">
        <v>13304.3</v>
      </c>
      <c r="O524" s="119">
        <v>7097.14</v>
      </c>
      <c r="P524" s="119">
        <v>579</v>
      </c>
      <c r="Q524" s="119">
        <v>15690.48</v>
      </c>
      <c r="R524" s="119">
        <v>14581.79</v>
      </c>
      <c r="S524" s="47"/>
    </row>
    <row r="525" spans="1:19" ht="9" customHeight="1" x14ac:dyDescent="0.2">
      <c r="A525" s="497"/>
      <c r="B525" s="497"/>
      <c r="C525" s="48" t="s">
        <v>4</v>
      </c>
      <c r="D525" s="49">
        <v>2</v>
      </c>
      <c r="E525" s="50">
        <v>13741979</v>
      </c>
      <c r="F525" s="50">
        <v>0</v>
      </c>
      <c r="G525" s="50">
        <v>0</v>
      </c>
      <c r="H525" s="50">
        <v>12018738</v>
      </c>
      <c r="I525" s="50">
        <v>0</v>
      </c>
      <c r="J525" s="51">
        <v>2146723</v>
      </c>
      <c r="K525" s="50">
        <v>25760717</v>
      </c>
      <c r="L525" s="73">
        <v>27907440</v>
      </c>
      <c r="M525" s="118"/>
      <c r="N525" s="120">
        <v>25760717</v>
      </c>
      <c r="O525" s="120">
        <v>13741979</v>
      </c>
      <c r="P525" s="120">
        <v>1121100</v>
      </c>
      <c r="Q525" s="120">
        <v>30381006</v>
      </c>
      <c r="R525" s="120">
        <v>28234283</v>
      </c>
      <c r="S525" s="47"/>
    </row>
    <row r="526" spans="1:19" ht="12.75" customHeight="1" x14ac:dyDescent="0.2">
      <c r="A526" s="519">
        <v>37987</v>
      </c>
      <c r="B526" s="519">
        <v>38383</v>
      </c>
      <c r="C526" s="53" t="s">
        <v>3</v>
      </c>
      <c r="D526" s="54">
        <v>3</v>
      </c>
      <c r="E526" s="55">
        <v>7355.57</v>
      </c>
      <c r="F526" s="55">
        <v>0</v>
      </c>
      <c r="G526" s="55">
        <v>0</v>
      </c>
      <c r="H526" s="55">
        <v>6207.16</v>
      </c>
      <c r="I526" s="55">
        <v>0</v>
      </c>
      <c r="J526" s="55">
        <v>1130.23</v>
      </c>
      <c r="K526" s="56">
        <v>13562.73</v>
      </c>
      <c r="L526" s="46">
        <v>14692.96</v>
      </c>
      <c r="M526" s="117"/>
      <c r="N526" s="119">
        <v>13562.73</v>
      </c>
      <c r="O526" s="119">
        <v>7355.57</v>
      </c>
      <c r="P526" s="119">
        <v>579</v>
      </c>
      <c r="Q526" s="119">
        <v>16016.96</v>
      </c>
      <c r="R526" s="119">
        <v>14886.73</v>
      </c>
      <c r="S526" s="47"/>
    </row>
    <row r="527" spans="1:19" ht="9" customHeight="1" x14ac:dyDescent="0.2">
      <c r="A527" s="519"/>
      <c r="B527" s="519"/>
      <c r="C527" s="48" t="s">
        <v>4</v>
      </c>
      <c r="D527" s="49">
        <v>8</v>
      </c>
      <c r="E527" s="50">
        <v>14242370</v>
      </c>
      <c r="F527" s="50">
        <v>0</v>
      </c>
      <c r="G527" s="50">
        <v>0</v>
      </c>
      <c r="H527" s="50">
        <v>12018738</v>
      </c>
      <c r="I527" s="50">
        <v>0</v>
      </c>
      <c r="J527" s="51">
        <v>2188430</v>
      </c>
      <c r="K527" s="50">
        <v>26261107</v>
      </c>
      <c r="L527" s="73">
        <v>28449538</v>
      </c>
      <c r="M527" s="118"/>
      <c r="N527" s="120">
        <v>26261107</v>
      </c>
      <c r="O527" s="120">
        <v>14242370</v>
      </c>
      <c r="P527" s="120">
        <v>1121100</v>
      </c>
      <c r="Q527" s="120">
        <v>31013159</v>
      </c>
      <c r="R527" s="120">
        <v>28824729</v>
      </c>
      <c r="S527" s="47"/>
    </row>
    <row r="528" spans="1:19" ht="12.75" customHeight="1" x14ac:dyDescent="0.2">
      <c r="A528" s="519"/>
      <c r="B528" s="519"/>
      <c r="C528" s="53" t="s">
        <v>3</v>
      </c>
      <c r="D528" s="54">
        <v>9</v>
      </c>
      <c r="E528" s="55">
        <v>8292.2199999999993</v>
      </c>
      <c r="F528" s="55">
        <v>0</v>
      </c>
      <c r="G528" s="55">
        <v>0</v>
      </c>
      <c r="H528" s="55">
        <v>6207.16</v>
      </c>
      <c r="I528" s="55">
        <v>0</v>
      </c>
      <c r="J528" s="55">
        <v>1208.28</v>
      </c>
      <c r="K528" s="56">
        <v>14499.38</v>
      </c>
      <c r="L528" s="46">
        <v>15707.66</v>
      </c>
      <c r="M528" s="117"/>
      <c r="N528" s="119">
        <v>14499.38</v>
      </c>
      <c r="O528" s="119">
        <v>8292.2199999999993</v>
      </c>
      <c r="P528" s="119">
        <v>579</v>
      </c>
      <c r="Q528" s="119">
        <v>17200.259999999998</v>
      </c>
      <c r="R528" s="119">
        <v>15991.98</v>
      </c>
      <c r="S528" s="47"/>
    </row>
    <row r="529" spans="1:19" ht="9" customHeight="1" x14ac:dyDescent="0.2">
      <c r="A529" s="519"/>
      <c r="B529" s="519"/>
      <c r="C529" s="48" t="s">
        <v>4</v>
      </c>
      <c r="D529" s="49">
        <v>14</v>
      </c>
      <c r="E529" s="50">
        <v>16055977</v>
      </c>
      <c r="F529" s="50">
        <v>0</v>
      </c>
      <c r="G529" s="50">
        <v>0</v>
      </c>
      <c r="H529" s="50">
        <v>12018738</v>
      </c>
      <c r="I529" s="50">
        <v>0</v>
      </c>
      <c r="J529" s="51">
        <v>2339556</v>
      </c>
      <c r="K529" s="50">
        <v>28074715</v>
      </c>
      <c r="L529" s="73">
        <v>30414271</v>
      </c>
      <c r="M529" s="118"/>
      <c r="N529" s="120">
        <v>28074715</v>
      </c>
      <c r="O529" s="120">
        <v>16055977</v>
      </c>
      <c r="P529" s="120">
        <v>1121100</v>
      </c>
      <c r="Q529" s="120">
        <v>33304347</v>
      </c>
      <c r="R529" s="120">
        <v>30964791</v>
      </c>
      <c r="S529" s="47"/>
    </row>
    <row r="530" spans="1:19" ht="12.75" customHeight="1" x14ac:dyDescent="0.2">
      <c r="A530" s="519"/>
      <c r="B530" s="519"/>
      <c r="C530" s="53" t="s">
        <v>3</v>
      </c>
      <c r="D530" s="54">
        <v>15</v>
      </c>
      <c r="E530" s="55">
        <v>9166.43</v>
      </c>
      <c r="F530" s="55">
        <v>0</v>
      </c>
      <c r="G530" s="55">
        <v>0</v>
      </c>
      <c r="H530" s="55">
        <v>6207.16</v>
      </c>
      <c r="I530" s="55">
        <v>0</v>
      </c>
      <c r="J530" s="55">
        <v>1281.1300000000001</v>
      </c>
      <c r="K530" s="56">
        <v>15373.59</v>
      </c>
      <c r="L530" s="46">
        <v>16654.72</v>
      </c>
      <c r="M530" s="117"/>
      <c r="N530" s="119">
        <v>15373.59</v>
      </c>
      <c r="O530" s="119">
        <v>9166.43</v>
      </c>
      <c r="P530" s="119">
        <v>579</v>
      </c>
      <c r="Q530" s="119">
        <v>18304.68</v>
      </c>
      <c r="R530" s="119">
        <v>17023.55</v>
      </c>
      <c r="S530" s="47"/>
    </row>
    <row r="531" spans="1:19" ht="9" customHeight="1" x14ac:dyDescent="0.2">
      <c r="A531" s="519"/>
      <c r="B531" s="519"/>
      <c r="C531" s="48" t="s">
        <v>4</v>
      </c>
      <c r="D531" s="49">
        <v>20</v>
      </c>
      <c r="E531" s="50">
        <v>17748683</v>
      </c>
      <c r="F531" s="50">
        <v>0</v>
      </c>
      <c r="G531" s="50">
        <v>0</v>
      </c>
      <c r="H531" s="50">
        <v>12018738</v>
      </c>
      <c r="I531" s="50">
        <v>0</v>
      </c>
      <c r="J531" s="51">
        <v>2480614</v>
      </c>
      <c r="K531" s="50">
        <v>29767421</v>
      </c>
      <c r="L531" s="73">
        <v>32248035</v>
      </c>
      <c r="M531" s="118"/>
      <c r="N531" s="120">
        <v>29767421</v>
      </c>
      <c r="O531" s="120">
        <v>17748683</v>
      </c>
      <c r="P531" s="120">
        <v>1121100</v>
      </c>
      <c r="Q531" s="120">
        <v>35442803</v>
      </c>
      <c r="R531" s="120">
        <v>32962189</v>
      </c>
      <c r="S531" s="47"/>
    </row>
    <row r="532" spans="1:19" ht="12.75" customHeight="1" x14ac:dyDescent="0.2">
      <c r="A532" s="519"/>
      <c r="B532" s="519"/>
      <c r="C532" s="53" t="s">
        <v>3</v>
      </c>
      <c r="D532" s="54">
        <v>21</v>
      </c>
      <c r="E532" s="55">
        <v>10027.049999999999</v>
      </c>
      <c r="F532" s="55">
        <v>0</v>
      </c>
      <c r="G532" s="55">
        <v>0</v>
      </c>
      <c r="H532" s="55">
        <v>6207.16</v>
      </c>
      <c r="I532" s="55">
        <v>0</v>
      </c>
      <c r="J532" s="55">
        <v>1352.85</v>
      </c>
      <c r="K532" s="56">
        <v>16234.21</v>
      </c>
      <c r="L532" s="46">
        <v>17587.060000000001</v>
      </c>
      <c r="M532" s="117"/>
      <c r="N532" s="119">
        <v>16234.21</v>
      </c>
      <c r="O532" s="119">
        <v>10027.049999999999</v>
      </c>
      <c r="P532" s="119">
        <v>579</v>
      </c>
      <c r="Q532" s="119">
        <v>19391.93</v>
      </c>
      <c r="R532" s="119">
        <v>18039.080000000002</v>
      </c>
      <c r="S532" s="47"/>
    </row>
    <row r="533" spans="1:19" ht="9" customHeight="1" x14ac:dyDescent="0.2">
      <c r="A533" s="519"/>
      <c r="B533" s="519"/>
      <c r="C533" s="48" t="s">
        <v>4</v>
      </c>
      <c r="D533" s="49">
        <v>27</v>
      </c>
      <c r="E533" s="50">
        <v>19415076</v>
      </c>
      <c r="F533" s="50">
        <v>0</v>
      </c>
      <c r="G533" s="50">
        <v>0</v>
      </c>
      <c r="H533" s="50">
        <v>12018738</v>
      </c>
      <c r="I533" s="50">
        <v>0</v>
      </c>
      <c r="J533" s="51">
        <v>2619483</v>
      </c>
      <c r="K533" s="50">
        <v>31433814</v>
      </c>
      <c r="L533" s="73">
        <v>34053297</v>
      </c>
      <c r="M533" s="118"/>
      <c r="N533" s="120">
        <v>31433814</v>
      </c>
      <c r="O533" s="120">
        <v>19415076</v>
      </c>
      <c r="P533" s="120">
        <v>1121100</v>
      </c>
      <c r="Q533" s="120">
        <v>37548012</v>
      </c>
      <c r="R533" s="120">
        <v>34928529</v>
      </c>
      <c r="S533" s="47"/>
    </row>
    <row r="534" spans="1:19" ht="12.75" customHeight="1" x14ac:dyDescent="0.2">
      <c r="A534" s="519"/>
      <c r="B534" s="519"/>
      <c r="C534" s="53" t="s">
        <v>3</v>
      </c>
      <c r="D534" s="54">
        <v>28</v>
      </c>
      <c r="E534" s="55">
        <v>10676.22</v>
      </c>
      <c r="F534" s="55">
        <v>0</v>
      </c>
      <c r="G534" s="55">
        <v>0</v>
      </c>
      <c r="H534" s="55">
        <v>6207.16</v>
      </c>
      <c r="I534" s="55">
        <v>0</v>
      </c>
      <c r="J534" s="55">
        <v>1406.95</v>
      </c>
      <c r="K534" s="56">
        <v>16883.38</v>
      </c>
      <c r="L534" s="46">
        <v>18290.330000000002</v>
      </c>
      <c r="M534" s="117"/>
      <c r="N534" s="119">
        <v>16883.38</v>
      </c>
      <c r="O534" s="119">
        <v>10676.22</v>
      </c>
      <c r="P534" s="119">
        <v>579</v>
      </c>
      <c r="Q534" s="119">
        <v>20212.05</v>
      </c>
      <c r="R534" s="119">
        <v>18805.099999999999</v>
      </c>
      <c r="S534" s="47"/>
    </row>
    <row r="535" spans="1:19" ht="9" customHeight="1" x14ac:dyDescent="0.2">
      <c r="A535" s="519"/>
      <c r="B535" s="519"/>
      <c r="C535" s="48" t="s">
        <v>4</v>
      </c>
      <c r="D535" s="49">
        <v>34</v>
      </c>
      <c r="E535" s="50">
        <v>20672044</v>
      </c>
      <c r="F535" s="50">
        <v>0</v>
      </c>
      <c r="G535" s="50">
        <v>0</v>
      </c>
      <c r="H535" s="50">
        <v>12018738</v>
      </c>
      <c r="I535" s="50">
        <v>0</v>
      </c>
      <c r="J535" s="51">
        <v>2724235</v>
      </c>
      <c r="K535" s="50">
        <v>32690782</v>
      </c>
      <c r="L535" s="73">
        <v>35415017</v>
      </c>
      <c r="M535" s="118"/>
      <c r="N535" s="120">
        <v>32690782</v>
      </c>
      <c r="O535" s="120">
        <v>20672044</v>
      </c>
      <c r="P535" s="120">
        <v>1121100</v>
      </c>
      <c r="Q535" s="120">
        <v>39135986</v>
      </c>
      <c r="R535" s="120">
        <v>36411751</v>
      </c>
      <c r="S535" s="47"/>
    </row>
    <row r="536" spans="1:19" ht="12.75" customHeight="1" x14ac:dyDescent="0.2">
      <c r="A536" s="519"/>
      <c r="B536" s="519"/>
      <c r="C536" s="53" t="s">
        <v>3</v>
      </c>
      <c r="D536" s="54">
        <v>35</v>
      </c>
      <c r="E536" s="55">
        <v>11131.19</v>
      </c>
      <c r="F536" s="55">
        <v>0</v>
      </c>
      <c r="G536" s="55">
        <v>0</v>
      </c>
      <c r="H536" s="55">
        <v>6207.16</v>
      </c>
      <c r="I536" s="55">
        <v>0</v>
      </c>
      <c r="J536" s="55">
        <v>1444.86</v>
      </c>
      <c r="K536" s="56">
        <v>17338.349999999999</v>
      </c>
      <c r="L536" s="46">
        <v>18783.21</v>
      </c>
      <c r="M536" s="117"/>
      <c r="N536" s="119">
        <v>17338.349999999999</v>
      </c>
      <c r="O536" s="119">
        <v>11131.19</v>
      </c>
      <c r="P536" s="119">
        <v>579</v>
      </c>
      <c r="Q536" s="119">
        <v>20786.82</v>
      </c>
      <c r="R536" s="119">
        <v>19341.96</v>
      </c>
      <c r="S536" s="47"/>
    </row>
    <row r="537" spans="1:19" ht="9" customHeight="1" x14ac:dyDescent="0.2">
      <c r="A537" s="520"/>
      <c r="B537" s="520"/>
      <c r="C537" s="58" t="s">
        <v>4</v>
      </c>
      <c r="D537" s="59"/>
      <c r="E537" s="61">
        <v>21552989</v>
      </c>
      <c r="F537" s="61">
        <v>0</v>
      </c>
      <c r="G537" s="61">
        <v>0</v>
      </c>
      <c r="H537" s="61">
        <v>12018738</v>
      </c>
      <c r="I537" s="61">
        <v>0</v>
      </c>
      <c r="J537" s="60">
        <v>2797639</v>
      </c>
      <c r="K537" s="61">
        <v>33571727</v>
      </c>
      <c r="L537" s="73">
        <v>36369366</v>
      </c>
      <c r="M537" s="118"/>
      <c r="N537" s="120">
        <v>33571727</v>
      </c>
      <c r="O537" s="120">
        <v>21552989</v>
      </c>
      <c r="P537" s="120">
        <v>1121100</v>
      </c>
      <c r="Q537" s="120">
        <v>40248896</v>
      </c>
      <c r="R537" s="120">
        <v>37451257</v>
      </c>
      <c r="S537" s="47"/>
    </row>
    <row r="538" spans="1:19" ht="12.75" customHeight="1" x14ac:dyDescent="0.2">
      <c r="A538" s="496">
        <v>38384</v>
      </c>
      <c r="B538" s="496">
        <v>38717</v>
      </c>
      <c r="C538" s="42" t="s">
        <v>3</v>
      </c>
      <c r="D538" s="43">
        <v>0</v>
      </c>
      <c r="E538" s="44">
        <v>7452.7</v>
      </c>
      <c r="F538" s="44">
        <v>0</v>
      </c>
      <c r="G538" s="44">
        <v>0</v>
      </c>
      <c r="H538" s="44">
        <v>6207.16</v>
      </c>
      <c r="I538" s="44">
        <v>0</v>
      </c>
      <c r="J538" s="44">
        <v>1138.32</v>
      </c>
      <c r="K538" s="45">
        <v>13659.86</v>
      </c>
      <c r="L538" s="46">
        <v>14798.18</v>
      </c>
      <c r="M538" s="117"/>
      <c r="N538" s="119">
        <v>13659.86</v>
      </c>
      <c r="O538" s="119">
        <v>7452.7</v>
      </c>
      <c r="P538" s="119">
        <v>579</v>
      </c>
      <c r="Q538" s="119">
        <v>16139.67</v>
      </c>
      <c r="R538" s="119">
        <v>15001.35</v>
      </c>
      <c r="S538" s="47"/>
    </row>
    <row r="539" spans="1:19" ht="9" customHeight="1" x14ac:dyDescent="0.2">
      <c r="A539" s="497"/>
      <c r="B539" s="497"/>
      <c r="C539" s="48" t="s">
        <v>4</v>
      </c>
      <c r="D539" s="49">
        <v>2</v>
      </c>
      <c r="E539" s="50">
        <v>14430439</v>
      </c>
      <c r="F539" s="50">
        <v>0</v>
      </c>
      <c r="G539" s="50">
        <v>0</v>
      </c>
      <c r="H539" s="50">
        <v>12018738</v>
      </c>
      <c r="I539" s="50">
        <v>0</v>
      </c>
      <c r="J539" s="51">
        <v>2204095</v>
      </c>
      <c r="K539" s="50">
        <v>26449177</v>
      </c>
      <c r="L539" s="73">
        <v>28653272</v>
      </c>
      <c r="M539" s="118"/>
      <c r="N539" s="120">
        <v>26449177</v>
      </c>
      <c r="O539" s="120">
        <v>14430439</v>
      </c>
      <c r="P539" s="120">
        <v>1121100</v>
      </c>
      <c r="Q539" s="120">
        <v>31250759</v>
      </c>
      <c r="R539" s="120">
        <v>29046664</v>
      </c>
      <c r="S539" s="47"/>
    </row>
    <row r="540" spans="1:19" ht="12.75" customHeight="1" x14ac:dyDescent="0.2">
      <c r="A540" s="519">
        <v>38384</v>
      </c>
      <c r="B540" s="519">
        <v>38717</v>
      </c>
      <c r="C540" s="53" t="s">
        <v>3</v>
      </c>
      <c r="D540" s="54">
        <v>3</v>
      </c>
      <c r="E540" s="55">
        <v>7718.09</v>
      </c>
      <c r="F540" s="55">
        <v>0</v>
      </c>
      <c r="G540" s="55">
        <v>0</v>
      </c>
      <c r="H540" s="55">
        <v>6207.16</v>
      </c>
      <c r="I540" s="55">
        <v>0</v>
      </c>
      <c r="J540" s="55">
        <v>1160.44</v>
      </c>
      <c r="K540" s="56">
        <v>13925.25</v>
      </c>
      <c r="L540" s="46">
        <v>15085.69</v>
      </c>
      <c r="M540" s="117"/>
      <c r="N540" s="119">
        <v>13925.25</v>
      </c>
      <c r="O540" s="119">
        <v>7718.09</v>
      </c>
      <c r="P540" s="119">
        <v>579</v>
      </c>
      <c r="Q540" s="119">
        <v>16474.95</v>
      </c>
      <c r="R540" s="119">
        <v>15314.51</v>
      </c>
      <c r="S540" s="47"/>
    </row>
    <row r="541" spans="1:19" ht="9" customHeight="1" x14ac:dyDescent="0.2">
      <c r="A541" s="519"/>
      <c r="B541" s="519"/>
      <c r="C541" s="48" t="s">
        <v>4</v>
      </c>
      <c r="D541" s="49">
        <v>8</v>
      </c>
      <c r="E541" s="50">
        <v>14944306</v>
      </c>
      <c r="F541" s="50">
        <v>0</v>
      </c>
      <c r="G541" s="50">
        <v>0</v>
      </c>
      <c r="H541" s="50">
        <v>12018738</v>
      </c>
      <c r="I541" s="50">
        <v>0</v>
      </c>
      <c r="J541" s="51">
        <v>2246925</v>
      </c>
      <c r="K541" s="50">
        <v>26963044</v>
      </c>
      <c r="L541" s="73">
        <v>29209969</v>
      </c>
      <c r="M541" s="118"/>
      <c r="N541" s="120">
        <v>26963044</v>
      </c>
      <c r="O541" s="120">
        <v>14944306</v>
      </c>
      <c r="P541" s="120">
        <v>1121100</v>
      </c>
      <c r="Q541" s="120">
        <v>31899951</v>
      </c>
      <c r="R541" s="120">
        <v>29653026</v>
      </c>
      <c r="S541" s="47"/>
    </row>
    <row r="542" spans="1:19" ht="12.75" customHeight="1" x14ac:dyDescent="0.2">
      <c r="A542" s="519"/>
      <c r="B542" s="519"/>
      <c r="C542" s="53" t="s">
        <v>3</v>
      </c>
      <c r="D542" s="54">
        <v>9</v>
      </c>
      <c r="E542" s="55">
        <v>8679.7000000000007</v>
      </c>
      <c r="F542" s="55">
        <v>0</v>
      </c>
      <c r="G542" s="55">
        <v>0</v>
      </c>
      <c r="H542" s="55">
        <v>6207.16</v>
      </c>
      <c r="I542" s="55">
        <v>0</v>
      </c>
      <c r="J542" s="55">
        <v>1240.57</v>
      </c>
      <c r="K542" s="56">
        <v>14886.86</v>
      </c>
      <c r="L542" s="46">
        <v>16127.43</v>
      </c>
      <c r="M542" s="117"/>
      <c r="N542" s="119">
        <v>14886.86</v>
      </c>
      <c r="O542" s="119">
        <v>8679.7000000000007</v>
      </c>
      <c r="P542" s="119">
        <v>579</v>
      </c>
      <c r="Q542" s="119">
        <v>17689.78</v>
      </c>
      <c r="R542" s="119">
        <v>16449.21</v>
      </c>
      <c r="S542" s="47"/>
    </row>
    <row r="543" spans="1:19" ht="9" customHeight="1" x14ac:dyDescent="0.2">
      <c r="A543" s="519"/>
      <c r="B543" s="519"/>
      <c r="C543" s="48" t="s">
        <v>4</v>
      </c>
      <c r="D543" s="49">
        <v>14</v>
      </c>
      <c r="E543" s="50">
        <v>16806243</v>
      </c>
      <c r="F543" s="50">
        <v>0</v>
      </c>
      <c r="G543" s="50">
        <v>0</v>
      </c>
      <c r="H543" s="50">
        <v>12018738</v>
      </c>
      <c r="I543" s="50">
        <v>0</v>
      </c>
      <c r="J543" s="51">
        <v>2402078</v>
      </c>
      <c r="K543" s="50">
        <v>28824980</v>
      </c>
      <c r="L543" s="73">
        <v>31227059</v>
      </c>
      <c r="M543" s="118"/>
      <c r="N543" s="120">
        <v>28824980</v>
      </c>
      <c r="O543" s="120">
        <v>16806243</v>
      </c>
      <c r="P543" s="120">
        <v>1121100</v>
      </c>
      <c r="Q543" s="120">
        <v>34252190</v>
      </c>
      <c r="R543" s="120">
        <v>31850112</v>
      </c>
      <c r="S543" s="47"/>
    </row>
    <row r="544" spans="1:19" ht="12.75" customHeight="1" x14ac:dyDescent="0.2">
      <c r="A544" s="519"/>
      <c r="B544" s="519"/>
      <c r="C544" s="53" t="s">
        <v>3</v>
      </c>
      <c r="D544" s="54">
        <v>15</v>
      </c>
      <c r="E544" s="55">
        <v>9577.31</v>
      </c>
      <c r="F544" s="55">
        <v>0</v>
      </c>
      <c r="G544" s="55">
        <v>0</v>
      </c>
      <c r="H544" s="55">
        <v>6207.16</v>
      </c>
      <c r="I544" s="55">
        <v>0</v>
      </c>
      <c r="J544" s="55">
        <v>1315.37</v>
      </c>
      <c r="K544" s="56">
        <v>15784.47</v>
      </c>
      <c r="L544" s="46">
        <v>17099.84</v>
      </c>
      <c r="M544" s="117"/>
      <c r="N544" s="119">
        <v>15784.47</v>
      </c>
      <c r="O544" s="119">
        <v>9577.31</v>
      </c>
      <c r="P544" s="119">
        <v>579</v>
      </c>
      <c r="Q544" s="119">
        <v>18823.759999999998</v>
      </c>
      <c r="R544" s="119">
        <v>17508.39</v>
      </c>
      <c r="S544" s="47"/>
    </row>
    <row r="545" spans="1:19" ht="9" customHeight="1" x14ac:dyDescent="0.2">
      <c r="A545" s="519"/>
      <c r="B545" s="519"/>
      <c r="C545" s="48" t="s">
        <v>4</v>
      </c>
      <c r="D545" s="49">
        <v>20</v>
      </c>
      <c r="E545" s="50">
        <v>18544258</v>
      </c>
      <c r="F545" s="50">
        <v>0</v>
      </c>
      <c r="G545" s="50">
        <v>0</v>
      </c>
      <c r="H545" s="50">
        <v>12018738</v>
      </c>
      <c r="I545" s="50">
        <v>0</v>
      </c>
      <c r="J545" s="51">
        <v>2546911</v>
      </c>
      <c r="K545" s="50">
        <v>30562996</v>
      </c>
      <c r="L545" s="73">
        <v>33109907</v>
      </c>
      <c r="M545" s="118"/>
      <c r="N545" s="120">
        <v>30562996</v>
      </c>
      <c r="O545" s="120">
        <v>18544258</v>
      </c>
      <c r="P545" s="120">
        <v>1121100</v>
      </c>
      <c r="Q545" s="120">
        <v>36447882</v>
      </c>
      <c r="R545" s="120">
        <v>33900970</v>
      </c>
      <c r="S545" s="47"/>
    </row>
    <row r="546" spans="1:19" ht="12.75" customHeight="1" x14ac:dyDescent="0.2">
      <c r="A546" s="519"/>
      <c r="B546" s="519"/>
      <c r="C546" s="53" t="s">
        <v>3</v>
      </c>
      <c r="D546" s="54">
        <v>21</v>
      </c>
      <c r="E546" s="55">
        <v>10460.85</v>
      </c>
      <c r="F546" s="55">
        <v>0</v>
      </c>
      <c r="G546" s="55">
        <v>0</v>
      </c>
      <c r="H546" s="55">
        <v>6207.16</v>
      </c>
      <c r="I546" s="55">
        <v>0</v>
      </c>
      <c r="J546" s="55">
        <v>1389</v>
      </c>
      <c r="K546" s="56">
        <v>16668.009999999998</v>
      </c>
      <c r="L546" s="46">
        <v>18057.009999999998</v>
      </c>
      <c r="M546" s="117"/>
      <c r="N546" s="119">
        <v>16668.009999999998</v>
      </c>
      <c r="O546" s="119">
        <v>10460.85</v>
      </c>
      <c r="P546" s="119">
        <v>579</v>
      </c>
      <c r="Q546" s="119">
        <v>19939.96</v>
      </c>
      <c r="R546" s="119">
        <v>18550.96</v>
      </c>
      <c r="S546" s="47"/>
    </row>
    <row r="547" spans="1:19" ht="9" customHeight="1" x14ac:dyDescent="0.2">
      <c r="A547" s="519"/>
      <c r="B547" s="519"/>
      <c r="C547" s="48" t="s">
        <v>4</v>
      </c>
      <c r="D547" s="49">
        <v>27</v>
      </c>
      <c r="E547" s="50">
        <v>20255030</v>
      </c>
      <c r="F547" s="50">
        <v>0</v>
      </c>
      <c r="G547" s="50">
        <v>0</v>
      </c>
      <c r="H547" s="50">
        <v>12018738</v>
      </c>
      <c r="I547" s="50">
        <v>0</v>
      </c>
      <c r="J547" s="51">
        <v>2689479</v>
      </c>
      <c r="K547" s="50">
        <v>32273768</v>
      </c>
      <c r="L547" s="73">
        <v>34963247</v>
      </c>
      <c r="M547" s="118"/>
      <c r="N547" s="120">
        <v>32273768</v>
      </c>
      <c r="O547" s="120">
        <v>20255030</v>
      </c>
      <c r="P547" s="120">
        <v>1121100</v>
      </c>
      <c r="Q547" s="120">
        <v>38609146</v>
      </c>
      <c r="R547" s="120">
        <v>35919667</v>
      </c>
      <c r="S547" s="47"/>
    </row>
    <row r="548" spans="1:19" ht="12.75" customHeight="1" x14ac:dyDescent="0.2">
      <c r="A548" s="519"/>
      <c r="B548" s="519"/>
      <c r="C548" s="53" t="s">
        <v>3</v>
      </c>
      <c r="D548" s="54">
        <v>28</v>
      </c>
      <c r="E548" s="55">
        <v>11127.42</v>
      </c>
      <c r="F548" s="55">
        <v>0</v>
      </c>
      <c r="G548" s="55">
        <v>0</v>
      </c>
      <c r="H548" s="55">
        <v>6207.16</v>
      </c>
      <c r="I548" s="55">
        <v>0</v>
      </c>
      <c r="J548" s="55">
        <v>1444.55</v>
      </c>
      <c r="K548" s="56">
        <v>17334.580000000002</v>
      </c>
      <c r="L548" s="46">
        <v>18779.13</v>
      </c>
      <c r="M548" s="117"/>
      <c r="N548" s="119">
        <v>17334.580000000002</v>
      </c>
      <c r="O548" s="119">
        <v>11127.42</v>
      </c>
      <c r="P548" s="119">
        <v>579</v>
      </c>
      <c r="Q548" s="119">
        <v>20782.07</v>
      </c>
      <c r="R548" s="119">
        <v>19337.52</v>
      </c>
      <c r="S548" s="47"/>
    </row>
    <row r="549" spans="1:19" ht="9" customHeight="1" x14ac:dyDescent="0.2">
      <c r="A549" s="519"/>
      <c r="B549" s="519"/>
      <c r="C549" s="48" t="s">
        <v>4</v>
      </c>
      <c r="D549" s="49">
        <v>34</v>
      </c>
      <c r="E549" s="50">
        <v>21545690</v>
      </c>
      <c r="F549" s="50">
        <v>0</v>
      </c>
      <c r="G549" s="50">
        <v>0</v>
      </c>
      <c r="H549" s="50">
        <v>12018738</v>
      </c>
      <c r="I549" s="50">
        <v>0</v>
      </c>
      <c r="J549" s="51">
        <v>2797039</v>
      </c>
      <c r="K549" s="50">
        <v>33564427</v>
      </c>
      <c r="L549" s="73">
        <v>36361466</v>
      </c>
      <c r="M549" s="118"/>
      <c r="N549" s="120">
        <v>33564427</v>
      </c>
      <c r="O549" s="120">
        <v>21545690</v>
      </c>
      <c r="P549" s="120">
        <v>1121100</v>
      </c>
      <c r="Q549" s="120">
        <v>40239699</v>
      </c>
      <c r="R549" s="120">
        <v>37442660</v>
      </c>
      <c r="S549" s="47"/>
    </row>
    <row r="550" spans="1:19" ht="12.75" customHeight="1" x14ac:dyDescent="0.2">
      <c r="A550" s="519"/>
      <c r="B550" s="519"/>
      <c r="C550" s="53" t="s">
        <v>3</v>
      </c>
      <c r="D550" s="54">
        <v>35</v>
      </c>
      <c r="E550" s="55">
        <v>11594.51</v>
      </c>
      <c r="F550" s="55">
        <v>0</v>
      </c>
      <c r="G550" s="55">
        <v>0</v>
      </c>
      <c r="H550" s="55">
        <v>6207.16</v>
      </c>
      <c r="I550" s="55">
        <v>0</v>
      </c>
      <c r="J550" s="55">
        <v>1483.47</v>
      </c>
      <c r="K550" s="56">
        <v>17801.669999999998</v>
      </c>
      <c r="L550" s="46">
        <v>19285.14</v>
      </c>
      <c r="M550" s="117"/>
      <c r="N550" s="119">
        <v>17801.669999999998</v>
      </c>
      <c r="O550" s="119">
        <v>11594.51</v>
      </c>
      <c r="P550" s="119">
        <v>579</v>
      </c>
      <c r="Q550" s="119">
        <v>21372.15</v>
      </c>
      <c r="R550" s="119">
        <v>19888.68</v>
      </c>
      <c r="S550" s="47"/>
    </row>
    <row r="551" spans="1:19" ht="9" customHeight="1" x14ac:dyDescent="0.2">
      <c r="A551" s="520"/>
      <c r="B551" s="520"/>
      <c r="C551" s="58" t="s">
        <v>4</v>
      </c>
      <c r="D551" s="59"/>
      <c r="E551" s="61">
        <v>22450102</v>
      </c>
      <c r="F551" s="61">
        <v>0</v>
      </c>
      <c r="G551" s="61">
        <v>0</v>
      </c>
      <c r="H551" s="61">
        <v>12018738</v>
      </c>
      <c r="I551" s="61">
        <v>0</v>
      </c>
      <c r="J551" s="60">
        <v>2872398</v>
      </c>
      <c r="K551" s="61">
        <v>34468840</v>
      </c>
      <c r="L551" s="73">
        <v>37341238</v>
      </c>
      <c r="M551" s="118"/>
      <c r="N551" s="120">
        <v>34468840</v>
      </c>
      <c r="O551" s="120">
        <v>22450102</v>
      </c>
      <c r="P551" s="120">
        <v>1121100</v>
      </c>
      <c r="Q551" s="120">
        <v>41382253</v>
      </c>
      <c r="R551" s="120">
        <v>38509854</v>
      </c>
      <c r="S551" s="47"/>
    </row>
    <row r="552" spans="1:19" ht="12.75" customHeight="1" x14ac:dyDescent="0.2">
      <c r="A552" s="496">
        <v>38718</v>
      </c>
      <c r="B552" s="496">
        <v>39082</v>
      </c>
      <c r="C552" s="42" t="s">
        <v>3</v>
      </c>
      <c r="D552" s="43">
        <v>0</v>
      </c>
      <c r="E552" s="44">
        <v>7515.34</v>
      </c>
      <c r="F552" s="44">
        <v>0</v>
      </c>
      <c r="G552" s="44">
        <v>0</v>
      </c>
      <c r="H552" s="44">
        <v>6207.16</v>
      </c>
      <c r="I552" s="44">
        <v>0</v>
      </c>
      <c r="J552" s="44">
        <v>1143.54</v>
      </c>
      <c r="K552" s="45">
        <v>13722.5</v>
      </c>
      <c r="L552" s="46">
        <v>14866.04</v>
      </c>
      <c r="M552" s="117"/>
      <c r="N552" s="119">
        <v>13722.5</v>
      </c>
      <c r="O552" s="119">
        <v>7515.34</v>
      </c>
      <c r="P552" s="119">
        <v>702</v>
      </c>
      <c r="Q552" s="119">
        <v>16218.8</v>
      </c>
      <c r="R552" s="119">
        <v>15075.26</v>
      </c>
      <c r="S552" s="47"/>
    </row>
    <row r="553" spans="1:19" ht="9" customHeight="1" x14ac:dyDescent="0.2">
      <c r="A553" s="497"/>
      <c r="B553" s="497"/>
      <c r="C553" s="48" t="s">
        <v>4</v>
      </c>
      <c r="D553" s="49">
        <v>2</v>
      </c>
      <c r="E553" s="50">
        <v>14551727</v>
      </c>
      <c r="F553" s="50">
        <v>0</v>
      </c>
      <c r="G553" s="50">
        <v>0</v>
      </c>
      <c r="H553" s="50">
        <v>12018738</v>
      </c>
      <c r="I553" s="50">
        <v>0</v>
      </c>
      <c r="J553" s="51">
        <v>2214202</v>
      </c>
      <c r="K553" s="50">
        <v>26570465</v>
      </c>
      <c r="L553" s="52">
        <v>28784667</v>
      </c>
      <c r="M553" s="118"/>
      <c r="N553" s="120">
        <v>26570465</v>
      </c>
      <c r="O553" s="120">
        <v>14551727</v>
      </c>
      <c r="P553" s="120">
        <v>1359262</v>
      </c>
      <c r="Q553" s="120">
        <v>31403976</v>
      </c>
      <c r="R553" s="120">
        <v>29189774</v>
      </c>
      <c r="S553" s="47"/>
    </row>
    <row r="554" spans="1:19" ht="12.75" customHeight="1" x14ac:dyDescent="0.2">
      <c r="A554" s="519">
        <v>38718</v>
      </c>
      <c r="B554" s="519">
        <v>39082</v>
      </c>
      <c r="C554" s="53" t="s">
        <v>3</v>
      </c>
      <c r="D554" s="54">
        <v>3</v>
      </c>
      <c r="E554" s="44">
        <v>7781.93</v>
      </c>
      <c r="F554" s="44">
        <v>0</v>
      </c>
      <c r="G554" s="44">
        <v>0</v>
      </c>
      <c r="H554" s="44">
        <v>6207.16</v>
      </c>
      <c r="I554" s="44">
        <v>0</v>
      </c>
      <c r="J554" s="55">
        <v>1165.76</v>
      </c>
      <c r="K554" s="56">
        <v>13989.09</v>
      </c>
      <c r="L554" s="57">
        <v>15154.85</v>
      </c>
      <c r="M554" s="117"/>
      <c r="N554" s="119">
        <v>13989.09</v>
      </c>
      <c r="O554" s="119">
        <v>7781.93</v>
      </c>
      <c r="P554" s="119">
        <v>702</v>
      </c>
      <c r="Q554" s="119">
        <v>16555.599999999999</v>
      </c>
      <c r="R554" s="119">
        <v>15389.84</v>
      </c>
      <c r="S554" s="47"/>
    </row>
    <row r="555" spans="1:19" ht="9" customHeight="1" x14ac:dyDescent="0.2">
      <c r="A555" s="519"/>
      <c r="B555" s="519"/>
      <c r="C555" s="48" t="s">
        <v>4</v>
      </c>
      <c r="D555" s="49">
        <v>8</v>
      </c>
      <c r="E555" s="50">
        <v>15067918</v>
      </c>
      <c r="F555" s="50">
        <v>0</v>
      </c>
      <c r="G555" s="50">
        <v>0</v>
      </c>
      <c r="H555" s="50">
        <v>12018738</v>
      </c>
      <c r="I555" s="50">
        <v>0</v>
      </c>
      <c r="J555" s="51">
        <v>2257226</v>
      </c>
      <c r="K555" s="50">
        <v>27086655</v>
      </c>
      <c r="L555" s="52">
        <v>29343881</v>
      </c>
      <c r="M555" s="118"/>
      <c r="N555" s="120">
        <v>27086655</v>
      </c>
      <c r="O555" s="120">
        <v>15067918</v>
      </c>
      <c r="P555" s="120">
        <v>1359262</v>
      </c>
      <c r="Q555" s="120">
        <v>32056112</v>
      </c>
      <c r="R555" s="120">
        <v>29798885</v>
      </c>
      <c r="S555" s="47"/>
    </row>
    <row r="556" spans="1:19" ht="12.75" customHeight="1" x14ac:dyDescent="0.2">
      <c r="A556" s="519"/>
      <c r="B556" s="519"/>
      <c r="C556" s="53" t="s">
        <v>3</v>
      </c>
      <c r="D556" s="54">
        <v>9</v>
      </c>
      <c r="E556" s="44">
        <v>8747.98</v>
      </c>
      <c r="F556" s="44">
        <v>0</v>
      </c>
      <c r="G556" s="44">
        <v>0</v>
      </c>
      <c r="H556" s="44">
        <v>6207.16</v>
      </c>
      <c r="I556" s="44">
        <v>0</v>
      </c>
      <c r="J556" s="55">
        <v>1246.26</v>
      </c>
      <c r="K556" s="56">
        <v>14955.14</v>
      </c>
      <c r="L556" s="57">
        <v>16201.4</v>
      </c>
      <c r="M556" s="117"/>
      <c r="N556" s="119">
        <v>14955.14</v>
      </c>
      <c r="O556" s="119">
        <v>8747.98</v>
      </c>
      <c r="P556" s="119">
        <v>702</v>
      </c>
      <c r="Q556" s="119">
        <v>17776.04</v>
      </c>
      <c r="R556" s="119">
        <v>16529.78</v>
      </c>
      <c r="S556" s="47"/>
    </row>
    <row r="557" spans="1:19" ht="9" customHeight="1" x14ac:dyDescent="0.2">
      <c r="A557" s="519"/>
      <c r="B557" s="519"/>
      <c r="C557" s="48" t="s">
        <v>4</v>
      </c>
      <c r="D557" s="49">
        <v>14</v>
      </c>
      <c r="E557" s="50">
        <v>16938451</v>
      </c>
      <c r="F557" s="50">
        <v>0</v>
      </c>
      <c r="G557" s="50">
        <v>0</v>
      </c>
      <c r="H557" s="50">
        <v>12018738</v>
      </c>
      <c r="I557" s="50">
        <v>0</v>
      </c>
      <c r="J557" s="51">
        <v>2413096</v>
      </c>
      <c r="K557" s="50">
        <v>28957189</v>
      </c>
      <c r="L557" s="52">
        <v>31370285</v>
      </c>
      <c r="M557" s="118"/>
      <c r="N557" s="120">
        <v>28957189</v>
      </c>
      <c r="O557" s="120">
        <v>16938451</v>
      </c>
      <c r="P557" s="120">
        <v>1359262</v>
      </c>
      <c r="Q557" s="120">
        <v>34419213</v>
      </c>
      <c r="R557" s="120">
        <v>32006117</v>
      </c>
      <c r="S557" s="47"/>
    </row>
    <row r="558" spans="1:19" ht="12.75" customHeight="1" x14ac:dyDescent="0.2">
      <c r="A558" s="519"/>
      <c r="B558" s="519"/>
      <c r="C558" s="53" t="s">
        <v>3</v>
      </c>
      <c r="D558" s="54">
        <v>15</v>
      </c>
      <c r="E558" s="44">
        <v>9649.7900000000009</v>
      </c>
      <c r="F558" s="44">
        <v>0</v>
      </c>
      <c r="G558" s="44">
        <v>0</v>
      </c>
      <c r="H558" s="44">
        <v>6207.16</v>
      </c>
      <c r="I558" s="44">
        <v>0</v>
      </c>
      <c r="J558" s="55">
        <v>1321.41</v>
      </c>
      <c r="K558" s="56">
        <v>15856.95</v>
      </c>
      <c r="L558" s="57">
        <v>17178.36</v>
      </c>
      <c r="M558" s="117"/>
      <c r="N558" s="119">
        <v>15856.95</v>
      </c>
      <c r="O558" s="119">
        <v>9649.7900000000009</v>
      </c>
      <c r="P558" s="119">
        <v>702</v>
      </c>
      <c r="Q558" s="119">
        <v>18915.32</v>
      </c>
      <c r="R558" s="119">
        <v>17593.91</v>
      </c>
      <c r="S558" s="47"/>
    </row>
    <row r="559" spans="1:19" ht="9" customHeight="1" x14ac:dyDescent="0.2">
      <c r="A559" s="519"/>
      <c r="B559" s="519"/>
      <c r="C559" s="48" t="s">
        <v>4</v>
      </c>
      <c r="D559" s="49">
        <v>20</v>
      </c>
      <c r="E559" s="50">
        <v>18684599</v>
      </c>
      <c r="F559" s="50">
        <v>0</v>
      </c>
      <c r="G559" s="50">
        <v>0</v>
      </c>
      <c r="H559" s="50">
        <v>12018738</v>
      </c>
      <c r="I559" s="50">
        <v>0</v>
      </c>
      <c r="J559" s="51">
        <v>2558607</v>
      </c>
      <c r="K559" s="50">
        <v>30703337</v>
      </c>
      <c r="L559" s="52">
        <v>33261943</v>
      </c>
      <c r="M559" s="118"/>
      <c r="N559" s="120">
        <v>30703337</v>
      </c>
      <c r="O559" s="120">
        <v>18684599</v>
      </c>
      <c r="P559" s="120">
        <v>1359262</v>
      </c>
      <c r="Q559" s="120">
        <v>36625167</v>
      </c>
      <c r="R559" s="120">
        <v>34066560</v>
      </c>
      <c r="S559" s="47"/>
    </row>
    <row r="560" spans="1:19" ht="12.75" customHeight="1" x14ac:dyDescent="0.2">
      <c r="A560" s="519"/>
      <c r="B560" s="519"/>
      <c r="C560" s="53" t="s">
        <v>3</v>
      </c>
      <c r="D560" s="54">
        <v>21</v>
      </c>
      <c r="E560" s="44">
        <v>10537.29</v>
      </c>
      <c r="F560" s="44">
        <v>0</v>
      </c>
      <c r="G560" s="44">
        <v>0</v>
      </c>
      <c r="H560" s="44">
        <v>6207.16</v>
      </c>
      <c r="I560" s="44">
        <v>0</v>
      </c>
      <c r="J560" s="55">
        <v>1395.37</v>
      </c>
      <c r="K560" s="56">
        <v>16744.45</v>
      </c>
      <c r="L560" s="57">
        <v>18139.82</v>
      </c>
      <c r="M560" s="117"/>
      <c r="N560" s="119">
        <v>16744.45</v>
      </c>
      <c r="O560" s="119">
        <v>10537.29</v>
      </c>
      <c r="P560" s="119">
        <v>702</v>
      </c>
      <c r="Q560" s="119">
        <v>20036.53</v>
      </c>
      <c r="R560" s="119">
        <v>18641.16</v>
      </c>
      <c r="S560" s="47"/>
    </row>
    <row r="561" spans="1:19" ht="9" customHeight="1" x14ac:dyDescent="0.2">
      <c r="A561" s="519"/>
      <c r="B561" s="519"/>
      <c r="C561" s="48" t="s">
        <v>4</v>
      </c>
      <c r="D561" s="49">
        <v>27</v>
      </c>
      <c r="E561" s="50">
        <v>20403039</v>
      </c>
      <c r="F561" s="50">
        <v>0</v>
      </c>
      <c r="G561" s="50">
        <v>0</v>
      </c>
      <c r="H561" s="50">
        <v>12018738</v>
      </c>
      <c r="I561" s="50">
        <v>0</v>
      </c>
      <c r="J561" s="51">
        <v>2701813</v>
      </c>
      <c r="K561" s="50">
        <v>32421776</v>
      </c>
      <c r="L561" s="52">
        <v>35123589</v>
      </c>
      <c r="M561" s="118"/>
      <c r="N561" s="120">
        <v>32421776</v>
      </c>
      <c r="O561" s="120">
        <v>20403039</v>
      </c>
      <c r="P561" s="120">
        <v>1359262</v>
      </c>
      <c r="Q561" s="120">
        <v>38796132</v>
      </c>
      <c r="R561" s="120">
        <v>36094319</v>
      </c>
      <c r="S561" s="47"/>
    </row>
    <row r="562" spans="1:19" ht="12.75" customHeight="1" x14ac:dyDescent="0.2">
      <c r="A562" s="519"/>
      <c r="B562" s="519"/>
      <c r="C562" s="53" t="s">
        <v>3</v>
      </c>
      <c r="D562" s="54">
        <v>28</v>
      </c>
      <c r="E562" s="44">
        <v>11206.98</v>
      </c>
      <c r="F562" s="44">
        <v>0</v>
      </c>
      <c r="G562" s="44">
        <v>0</v>
      </c>
      <c r="H562" s="44">
        <v>6207.16</v>
      </c>
      <c r="I562" s="44">
        <v>0</v>
      </c>
      <c r="J562" s="55">
        <v>1451.18</v>
      </c>
      <c r="K562" s="56">
        <v>17414.14</v>
      </c>
      <c r="L562" s="57">
        <v>18865.32</v>
      </c>
      <c r="M562" s="117"/>
      <c r="N562" s="119">
        <v>17414.14</v>
      </c>
      <c r="O562" s="119">
        <v>11206.98</v>
      </c>
      <c r="P562" s="119">
        <v>702</v>
      </c>
      <c r="Q562" s="119">
        <v>20882.580000000002</v>
      </c>
      <c r="R562" s="119">
        <v>19431.400000000001</v>
      </c>
      <c r="S562" s="47"/>
    </row>
    <row r="563" spans="1:19" ht="9" customHeight="1" x14ac:dyDescent="0.2">
      <c r="A563" s="519"/>
      <c r="B563" s="519"/>
      <c r="C563" s="48" t="s">
        <v>4</v>
      </c>
      <c r="D563" s="49">
        <v>34</v>
      </c>
      <c r="E563" s="50">
        <v>21699739</v>
      </c>
      <c r="F563" s="50">
        <v>0</v>
      </c>
      <c r="G563" s="50">
        <v>0</v>
      </c>
      <c r="H563" s="50">
        <v>12018738</v>
      </c>
      <c r="I563" s="50">
        <v>0</v>
      </c>
      <c r="J563" s="51">
        <v>2809876</v>
      </c>
      <c r="K563" s="50">
        <v>33718477</v>
      </c>
      <c r="L563" s="52">
        <v>36528353</v>
      </c>
      <c r="M563" s="118"/>
      <c r="N563" s="120">
        <v>33718477</v>
      </c>
      <c r="O563" s="120">
        <v>21699739</v>
      </c>
      <c r="P563" s="120">
        <v>1359262</v>
      </c>
      <c r="Q563" s="120">
        <v>40434313</v>
      </c>
      <c r="R563" s="120">
        <v>37624437</v>
      </c>
      <c r="S563" s="47"/>
    </row>
    <row r="564" spans="1:19" ht="12.75" customHeight="1" x14ac:dyDescent="0.2">
      <c r="A564" s="519"/>
      <c r="B564" s="519"/>
      <c r="C564" s="53" t="s">
        <v>3</v>
      </c>
      <c r="D564" s="54">
        <v>35</v>
      </c>
      <c r="E564" s="44">
        <v>11676.23</v>
      </c>
      <c r="F564" s="44">
        <v>0</v>
      </c>
      <c r="G564" s="44">
        <v>0</v>
      </c>
      <c r="H564" s="44">
        <v>6207.16</v>
      </c>
      <c r="I564" s="44">
        <v>0</v>
      </c>
      <c r="J564" s="55">
        <v>1490.28</v>
      </c>
      <c r="K564" s="56">
        <v>17883.39</v>
      </c>
      <c r="L564" s="57">
        <v>19373.669999999998</v>
      </c>
      <c r="M564" s="117"/>
      <c r="N564" s="119">
        <v>17883.39</v>
      </c>
      <c r="O564" s="119">
        <v>11676.23</v>
      </c>
      <c r="P564" s="119">
        <v>702</v>
      </c>
      <c r="Q564" s="119">
        <v>21475.39</v>
      </c>
      <c r="R564" s="119">
        <v>19985.11</v>
      </c>
      <c r="S564" s="47"/>
    </row>
    <row r="565" spans="1:19" ht="9" customHeight="1" x14ac:dyDescent="0.2">
      <c r="A565" s="520"/>
      <c r="B565" s="520"/>
      <c r="C565" s="58" t="s">
        <v>4</v>
      </c>
      <c r="D565" s="59"/>
      <c r="E565" s="50">
        <v>22608334</v>
      </c>
      <c r="F565" s="50">
        <v>0</v>
      </c>
      <c r="G565" s="50">
        <v>0</v>
      </c>
      <c r="H565" s="50">
        <v>12018738</v>
      </c>
      <c r="I565" s="50">
        <v>0</v>
      </c>
      <c r="J565" s="60">
        <v>2885584</v>
      </c>
      <c r="K565" s="61">
        <v>34627072</v>
      </c>
      <c r="L565" s="62">
        <v>37512656</v>
      </c>
      <c r="M565" s="118"/>
      <c r="N565" s="120">
        <v>34627072</v>
      </c>
      <c r="O565" s="120">
        <v>22608334</v>
      </c>
      <c r="P565" s="120">
        <v>1359262</v>
      </c>
      <c r="Q565" s="120">
        <v>41582153</v>
      </c>
      <c r="R565" s="120">
        <v>38696569</v>
      </c>
      <c r="S565" s="47"/>
    </row>
    <row r="566" spans="1:19" ht="12.75" customHeight="1" x14ac:dyDescent="0.2">
      <c r="A566" s="496">
        <v>39083</v>
      </c>
      <c r="B566" s="496">
        <v>39113</v>
      </c>
      <c r="C566" s="42" t="s">
        <v>3</v>
      </c>
      <c r="D566" s="43">
        <v>0</v>
      </c>
      <c r="E566" s="44">
        <v>7774.18</v>
      </c>
      <c r="F566" s="44">
        <v>0</v>
      </c>
      <c r="G566" s="44">
        <v>0</v>
      </c>
      <c r="H566" s="44">
        <v>6207.16</v>
      </c>
      <c r="I566" s="44">
        <v>0</v>
      </c>
      <c r="J566" s="44">
        <v>1165.1099999999999</v>
      </c>
      <c r="K566" s="45">
        <v>13981.34</v>
      </c>
      <c r="L566" s="46">
        <v>15146.45</v>
      </c>
      <c r="M566" s="117"/>
      <c r="N566" s="119">
        <v>13981.34</v>
      </c>
      <c r="O566" s="119">
        <v>7774.18</v>
      </c>
      <c r="P566" s="119">
        <v>702</v>
      </c>
      <c r="Q566" s="119">
        <v>16545.8</v>
      </c>
      <c r="R566" s="119">
        <v>15380.69</v>
      </c>
      <c r="S566" s="47"/>
    </row>
    <row r="567" spans="1:19" ht="9" customHeight="1" x14ac:dyDescent="0.2">
      <c r="A567" s="497"/>
      <c r="B567" s="497"/>
      <c r="C567" s="48" t="s">
        <v>4</v>
      </c>
      <c r="D567" s="49">
        <v>2</v>
      </c>
      <c r="E567" s="50">
        <v>15052912</v>
      </c>
      <c r="F567" s="50">
        <v>0</v>
      </c>
      <c r="G567" s="50">
        <v>0</v>
      </c>
      <c r="H567" s="50">
        <v>12018738</v>
      </c>
      <c r="I567" s="50">
        <v>0</v>
      </c>
      <c r="J567" s="51">
        <v>2255968</v>
      </c>
      <c r="K567" s="50">
        <v>27071649</v>
      </c>
      <c r="L567" s="52">
        <v>29327617</v>
      </c>
      <c r="M567" s="118"/>
      <c r="N567" s="120">
        <v>27071649</v>
      </c>
      <c r="O567" s="120">
        <v>15052912</v>
      </c>
      <c r="P567" s="120">
        <v>1359262</v>
      </c>
      <c r="Q567" s="120">
        <v>32037136</v>
      </c>
      <c r="R567" s="120">
        <v>29781169</v>
      </c>
      <c r="S567" s="47"/>
    </row>
    <row r="568" spans="1:19" ht="12.75" customHeight="1" x14ac:dyDescent="0.2">
      <c r="A568" s="519">
        <v>39083</v>
      </c>
      <c r="B568" s="519">
        <v>39113</v>
      </c>
      <c r="C568" s="53" t="s">
        <v>3</v>
      </c>
      <c r="D568" s="54">
        <v>3</v>
      </c>
      <c r="E568" s="44">
        <v>8045.81</v>
      </c>
      <c r="F568" s="44">
        <v>0</v>
      </c>
      <c r="G568" s="44">
        <v>0</v>
      </c>
      <c r="H568" s="44">
        <v>6207.16</v>
      </c>
      <c r="I568" s="44">
        <v>0</v>
      </c>
      <c r="J568" s="55">
        <v>1187.75</v>
      </c>
      <c r="K568" s="56">
        <v>14252.97</v>
      </c>
      <c r="L568" s="57">
        <v>15440.72</v>
      </c>
      <c r="M568" s="117"/>
      <c r="N568" s="119">
        <v>14252.97</v>
      </c>
      <c r="O568" s="119">
        <v>8045.81</v>
      </c>
      <c r="P568" s="119">
        <v>702</v>
      </c>
      <c r="Q568" s="119">
        <v>16888.97</v>
      </c>
      <c r="R568" s="119">
        <v>15701.22</v>
      </c>
      <c r="S568" s="47"/>
    </row>
    <row r="569" spans="1:19" ht="9" customHeight="1" x14ac:dyDescent="0.2">
      <c r="A569" s="519"/>
      <c r="B569" s="519"/>
      <c r="C569" s="48" t="s">
        <v>4</v>
      </c>
      <c r="D569" s="49">
        <v>8</v>
      </c>
      <c r="E569" s="50">
        <v>15578861</v>
      </c>
      <c r="F569" s="50">
        <v>0</v>
      </c>
      <c r="G569" s="50">
        <v>0</v>
      </c>
      <c r="H569" s="50">
        <v>12018738</v>
      </c>
      <c r="I569" s="50">
        <v>0</v>
      </c>
      <c r="J569" s="51">
        <v>2299805</v>
      </c>
      <c r="K569" s="50">
        <v>27597598</v>
      </c>
      <c r="L569" s="52">
        <v>29897403</v>
      </c>
      <c r="M569" s="118"/>
      <c r="N569" s="120">
        <v>27597598</v>
      </c>
      <c r="O569" s="120">
        <v>15578861</v>
      </c>
      <c r="P569" s="120">
        <v>1359262</v>
      </c>
      <c r="Q569" s="120">
        <v>32701606</v>
      </c>
      <c r="R569" s="120">
        <v>30401801</v>
      </c>
      <c r="S569" s="47"/>
    </row>
    <row r="570" spans="1:19" ht="12.75" customHeight="1" x14ac:dyDescent="0.2">
      <c r="A570" s="519"/>
      <c r="B570" s="519"/>
      <c r="C570" s="53" t="s">
        <v>3</v>
      </c>
      <c r="D570" s="54">
        <v>9</v>
      </c>
      <c r="E570" s="44">
        <v>9029.98</v>
      </c>
      <c r="F570" s="44">
        <v>0</v>
      </c>
      <c r="G570" s="44">
        <v>0</v>
      </c>
      <c r="H570" s="44">
        <v>6207.16</v>
      </c>
      <c r="I570" s="44">
        <v>0</v>
      </c>
      <c r="J570" s="55">
        <v>1269.76</v>
      </c>
      <c r="K570" s="56">
        <v>15237.14</v>
      </c>
      <c r="L570" s="57">
        <v>16506.900000000001</v>
      </c>
      <c r="M570" s="117"/>
      <c r="N570" s="119">
        <v>15237.14</v>
      </c>
      <c r="O570" s="119">
        <v>9029.98</v>
      </c>
      <c r="P570" s="119">
        <v>702</v>
      </c>
      <c r="Q570" s="119">
        <v>18132.3</v>
      </c>
      <c r="R570" s="119">
        <v>16862.54</v>
      </c>
      <c r="S570" s="47"/>
    </row>
    <row r="571" spans="1:19" ht="9" customHeight="1" x14ac:dyDescent="0.2">
      <c r="A571" s="519"/>
      <c r="B571" s="519"/>
      <c r="C571" s="48" t="s">
        <v>4</v>
      </c>
      <c r="D571" s="49">
        <v>14</v>
      </c>
      <c r="E571" s="50">
        <v>17484479</v>
      </c>
      <c r="F571" s="50">
        <v>0</v>
      </c>
      <c r="G571" s="50">
        <v>0</v>
      </c>
      <c r="H571" s="50">
        <v>12018738</v>
      </c>
      <c r="I571" s="50">
        <v>0</v>
      </c>
      <c r="J571" s="51">
        <v>2458598</v>
      </c>
      <c r="K571" s="50">
        <v>29503217</v>
      </c>
      <c r="L571" s="52">
        <v>31961815</v>
      </c>
      <c r="M571" s="118"/>
      <c r="N571" s="120">
        <v>29503217</v>
      </c>
      <c r="O571" s="120">
        <v>17484479</v>
      </c>
      <c r="P571" s="120">
        <v>1359262</v>
      </c>
      <c r="Q571" s="120">
        <v>35109029</v>
      </c>
      <c r="R571" s="120">
        <v>32650430</v>
      </c>
      <c r="S571" s="47"/>
    </row>
    <row r="572" spans="1:19" ht="12.75" customHeight="1" x14ac:dyDescent="0.2">
      <c r="A572" s="519"/>
      <c r="B572" s="519"/>
      <c r="C572" s="53" t="s">
        <v>3</v>
      </c>
      <c r="D572" s="54">
        <v>15</v>
      </c>
      <c r="E572" s="44">
        <v>9948.7099999999991</v>
      </c>
      <c r="F572" s="44">
        <v>0</v>
      </c>
      <c r="G572" s="44">
        <v>0</v>
      </c>
      <c r="H572" s="44">
        <v>6207.16</v>
      </c>
      <c r="I572" s="44">
        <v>0</v>
      </c>
      <c r="J572" s="55">
        <v>1346.32</v>
      </c>
      <c r="K572" s="56">
        <v>16155.87</v>
      </c>
      <c r="L572" s="57">
        <v>17502.189999999999</v>
      </c>
      <c r="M572" s="117"/>
      <c r="N572" s="119">
        <v>16155.87</v>
      </c>
      <c r="O572" s="119">
        <v>9948.7099999999991</v>
      </c>
      <c r="P572" s="119">
        <v>702</v>
      </c>
      <c r="Q572" s="119">
        <v>19292.96</v>
      </c>
      <c r="R572" s="119">
        <v>17946.64</v>
      </c>
      <c r="S572" s="47"/>
    </row>
    <row r="573" spans="1:19" ht="9" customHeight="1" x14ac:dyDescent="0.2">
      <c r="A573" s="519"/>
      <c r="B573" s="519"/>
      <c r="C573" s="48" t="s">
        <v>4</v>
      </c>
      <c r="D573" s="49">
        <v>20</v>
      </c>
      <c r="E573" s="50">
        <v>19263389</v>
      </c>
      <c r="F573" s="50">
        <v>0</v>
      </c>
      <c r="G573" s="50">
        <v>0</v>
      </c>
      <c r="H573" s="50">
        <v>12018738</v>
      </c>
      <c r="I573" s="50">
        <v>0</v>
      </c>
      <c r="J573" s="51">
        <v>2606839</v>
      </c>
      <c r="K573" s="50">
        <v>31282126</v>
      </c>
      <c r="L573" s="52">
        <v>33888965</v>
      </c>
      <c r="M573" s="118"/>
      <c r="N573" s="120">
        <v>31282126</v>
      </c>
      <c r="O573" s="120">
        <v>19263389</v>
      </c>
      <c r="P573" s="120">
        <v>1359262</v>
      </c>
      <c r="Q573" s="120">
        <v>37356380</v>
      </c>
      <c r="R573" s="120">
        <v>34749541</v>
      </c>
      <c r="S573" s="47"/>
    </row>
    <row r="574" spans="1:19" ht="12.75" customHeight="1" x14ac:dyDescent="0.2">
      <c r="A574" s="519"/>
      <c r="B574" s="519"/>
      <c r="C574" s="53" t="s">
        <v>3</v>
      </c>
      <c r="D574" s="54">
        <v>21</v>
      </c>
      <c r="E574" s="44">
        <v>10853.13</v>
      </c>
      <c r="F574" s="44">
        <v>0</v>
      </c>
      <c r="G574" s="44">
        <v>0</v>
      </c>
      <c r="H574" s="44">
        <v>6207.16</v>
      </c>
      <c r="I574" s="44">
        <v>0</v>
      </c>
      <c r="J574" s="55">
        <v>1421.69</v>
      </c>
      <c r="K574" s="56">
        <v>17060.29</v>
      </c>
      <c r="L574" s="57">
        <v>18481.98</v>
      </c>
      <c r="M574" s="117"/>
      <c r="N574" s="119">
        <v>17060.29</v>
      </c>
      <c r="O574" s="119">
        <v>10853.13</v>
      </c>
      <c r="P574" s="119">
        <v>702</v>
      </c>
      <c r="Q574" s="119">
        <v>20435.54</v>
      </c>
      <c r="R574" s="119">
        <v>19013.849999999999</v>
      </c>
      <c r="S574" s="47"/>
    </row>
    <row r="575" spans="1:19" ht="9" customHeight="1" x14ac:dyDescent="0.2">
      <c r="A575" s="519"/>
      <c r="B575" s="519"/>
      <c r="C575" s="48" t="s">
        <v>4</v>
      </c>
      <c r="D575" s="49">
        <v>27</v>
      </c>
      <c r="E575" s="50">
        <v>21014590</v>
      </c>
      <c r="F575" s="50">
        <v>0</v>
      </c>
      <c r="G575" s="50">
        <v>0</v>
      </c>
      <c r="H575" s="50">
        <v>12018738</v>
      </c>
      <c r="I575" s="50">
        <v>0</v>
      </c>
      <c r="J575" s="51">
        <v>2752776</v>
      </c>
      <c r="K575" s="50">
        <v>33033328</v>
      </c>
      <c r="L575" s="52">
        <v>35786103</v>
      </c>
      <c r="M575" s="118"/>
      <c r="N575" s="120">
        <v>33033328</v>
      </c>
      <c r="O575" s="120">
        <v>21014590</v>
      </c>
      <c r="P575" s="120">
        <v>1359262</v>
      </c>
      <c r="Q575" s="120">
        <v>39568723</v>
      </c>
      <c r="R575" s="120">
        <v>36815947</v>
      </c>
      <c r="S575" s="47"/>
    </row>
    <row r="576" spans="1:19" ht="12.75" customHeight="1" x14ac:dyDescent="0.2">
      <c r="A576" s="519"/>
      <c r="B576" s="519"/>
      <c r="C576" s="53" t="s">
        <v>3</v>
      </c>
      <c r="D576" s="54">
        <v>28</v>
      </c>
      <c r="E576" s="44">
        <v>11535.3</v>
      </c>
      <c r="F576" s="44">
        <v>0</v>
      </c>
      <c r="G576" s="44">
        <v>0</v>
      </c>
      <c r="H576" s="44">
        <v>6207.16</v>
      </c>
      <c r="I576" s="44">
        <v>0</v>
      </c>
      <c r="J576" s="55">
        <v>1478.54</v>
      </c>
      <c r="K576" s="56">
        <v>17742.46</v>
      </c>
      <c r="L576" s="57">
        <v>19221</v>
      </c>
      <c r="M576" s="117"/>
      <c r="N576" s="119">
        <v>17742.46</v>
      </c>
      <c r="O576" s="119">
        <v>11535.3</v>
      </c>
      <c r="P576" s="119">
        <v>702</v>
      </c>
      <c r="Q576" s="119">
        <v>21297.35</v>
      </c>
      <c r="R576" s="119">
        <v>19818.810000000001</v>
      </c>
      <c r="S576" s="47"/>
    </row>
    <row r="577" spans="1:19" ht="9" customHeight="1" x14ac:dyDescent="0.2">
      <c r="A577" s="519"/>
      <c r="B577" s="519"/>
      <c r="C577" s="48" t="s">
        <v>4</v>
      </c>
      <c r="D577" s="49">
        <v>34</v>
      </c>
      <c r="E577" s="50">
        <v>22335455</v>
      </c>
      <c r="F577" s="50">
        <v>0</v>
      </c>
      <c r="G577" s="50">
        <v>0</v>
      </c>
      <c r="H577" s="50">
        <v>12018738</v>
      </c>
      <c r="I577" s="50">
        <v>0</v>
      </c>
      <c r="J577" s="51">
        <v>2862853</v>
      </c>
      <c r="K577" s="50">
        <v>34354193</v>
      </c>
      <c r="L577" s="52">
        <v>37217046</v>
      </c>
      <c r="M577" s="118"/>
      <c r="N577" s="120">
        <v>34354193</v>
      </c>
      <c r="O577" s="120">
        <v>22335455</v>
      </c>
      <c r="P577" s="120">
        <v>1359262</v>
      </c>
      <c r="Q577" s="120">
        <v>41237420</v>
      </c>
      <c r="R577" s="120">
        <v>38374567</v>
      </c>
      <c r="S577" s="47"/>
    </row>
    <row r="578" spans="1:19" ht="12.75" customHeight="1" x14ac:dyDescent="0.2">
      <c r="A578" s="519"/>
      <c r="B578" s="519"/>
      <c r="C578" s="53" t="s">
        <v>3</v>
      </c>
      <c r="D578" s="54">
        <v>35</v>
      </c>
      <c r="E578" s="44">
        <v>12013.43</v>
      </c>
      <c r="F578" s="44">
        <v>0</v>
      </c>
      <c r="G578" s="44">
        <v>0</v>
      </c>
      <c r="H578" s="44">
        <v>6207.16</v>
      </c>
      <c r="I578" s="44">
        <v>0</v>
      </c>
      <c r="J578" s="55">
        <v>1518.38</v>
      </c>
      <c r="K578" s="56">
        <v>18220.59</v>
      </c>
      <c r="L578" s="57">
        <v>19738.97</v>
      </c>
      <c r="M578" s="117"/>
      <c r="N578" s="119">
        <v>18220.59</v>
      </c>
      <c r="O578" s="119">
        <v>12013.43</v>
      </c>
      <c r="P578" s="119">
        <v>702</v>
      </c>
      <c r="Q578" s="119">
        <v>21901.39</v>
      </c>
      <c r="R578" s="119">
        <v>20383.009999999998</v>
      </c>
      <c r="S578" s="47"/>
    </row>
    <row r="579" spans="1:19" ht="9" customHeight="1" x14ac:dyDescent="0.2">
      <c r="A579" s="520"/>
      <c r="B579" s="520"/>
      <c r="C579" s="58" t="s">
        <v>4</v>
      </c>
      <c r="D579" s="59"/>
      <c r="E579" s="50">
        <v>23261244</v>
      </c>
      <c r="F579" s="50">
        <v>0</v>
      </c>
      <c r="G579" s="50">
        <v>0</v>
      </c>
      <c r="H579" s="50">
        <v>12018738</v>
      </c>
      <c r="I579" s="50">
        <v>0</v>
      </c>
      <c r="J579" s="60">
        <v>2939994</v>
      </c>
      <c r="K579" s="61">
        <v>35279982</v>
      </c>
      <c r="L579" s="62">
        <v>38219975</v>
      </c>
      <c r="M579" s="118"/>
      <c r="N579" s="120">
        <v>35279982</v>
      </c>
      <c r="O579" s="120">
        <v>23261244</v>
      </c>
      <c r="P579" s="120">
        <v>1359262</v>
      </c>
      <c r="Q579" s="120">
        <v>42407004</v>
      </c>
      <c r="R579" s="120">
        <v>39467011</v>
      </c>
      <c r="S579" s="47"/>
    </row>
    <row r="580" spans="1:19" ht="12.75" customHeight="1" x14ac:dyDescent="0.2">
      <c r="A580" s="496">
        <v>39114</v>
      </c>
      <c r="B580" s="496">
        <v>39446</v>
      </c>
      <c r="C580" s="42" t="s">
        <v>3</v>
      </c>
      <c r="D580" s="43">
        <v>0</v>
      </c>
      <c r="E580" s="44">
        <v>8151.82</v>
      </c>
      <c r="F580" s="44">
        <v>0</v>
      </c>
      <c r="G580" s="44">
        <v>0</v>
      </c>
      <c r="H580" s="44">
        <v>6207.16</v>
      </c>
      <c r="I580" s="44">
        <v>0</v>
      </c>
      <c r="J580" s="44">
        <v>1196.58</v>
      </c>
      <c r="K580" s="45">
        <v>14358.98</v>
      </c>
      <c r="L580" s="46">
        <v>15555.56</v>
      </c>
      <c r="M580" s="117"/>
      <c r="N580" s="119">
        <v>14358.98</v>
      </c>
      <c r="O580" s="119">
        <v>8151.82</v>
      </c>
      <c r="P580" s="119">
        <v>702</v>
      </c>
      <c r="Q580" s="119">
        <v>17022.89</v>
      </c>
      <c r="R580" s="119">
        <v>15826.31</v>
      </c>
      <c r="S580" s="47"/>
    </row>
    <row r="581" spans="1:19" ht="9" customHeight="1" x14ac:dyDescent="0.2">
      <c r="A581" s="497"/>
      <c r="B581" s="497"/>
      <c r="C581" s="48" t="s">
        <v>4</v>
      </c>
      <c r="D581" s="49">
        <v>2</v>
      </c>
      <c r="E581" s="50">
        <v>15784125</v>
      </c>
      <c r="F581" s="50">
        <v>0</v>
      </c>
      <c r="G581" s="50">
        <v>0</v>
      </c>
      <c r="H581" s="50">
        <v>12018738</v>
      </c>
      <c r="I581" s="50">
        <v>0</v>
      </c>
      <c r="J581" s="51">
        <v>2316902</v>
      </c>
      <c r="K581" s="50">
        <v>27802862</v>
      </c>
      <c r="L581" s="52">
        <v>30119764</v>
      </c>
      <c r="M581" s="118"/>
      <c r="N581" s="120">
        <v>27802862</v>
      </c>
      <c r="O581" s="120">
        <v>15784125</v>
      </c>
      <c r="P581" s="120">
        <v>1359262</v>
      </c>
      <c r="Q581" s="120">
        <v>32960911</v>
      </c>
      <c r="R581" s="120">
        <v>30644009</v>
      </c>
      <c r="S581" s="47"/>
    </row>
    <row r="582" spans="1:19" ht="12.75" customHeight="1" x14ac:dyDescent="0.2">
      <c r="A582" s="519">
        <v>39114</v>
      </c>
      <c r="B582" s="519">
        <f>B580</f>
        <v>39446</v>
      </c>
      <c r="C582" s="53" t="s">
        <v>3</v>
      </c>
      <c r="D582" s="54">
        <v>3</v>
      </c>
      <c r="E582" s="44">
        <v>8430.77</v>
      </c>
      <c r="F582" s="44">
        <v>0</v>
      </c>
      <c r="G582" s="44">
        <v>0</v>
      </c>
      <c r="H582" s="44">
        <v>6207.16</v>
      </c>
      <c r="I582" s="44">
        <v>0</v>
      </c>
      <c r="J582" s="55">
        <v>1219.83</v>
      </c>
      <c r="K582" s="56">
        <v>14637.93</v>
      </c>
      <c r="L582" s="57">
        <v>15857.76</v>
      </c>
      <c r="M582" s="117"/>
      <c r="N582" s="119">
        <v>14637.93</v>
      </c>
      <c r="O582" s="119">
        <v>8430.77</v>
      </c>
      <c r="P582" s="119">
        <v>702</v>
      </c>
      <c r="Q582" s="119">
        <v>17375.3</v>
      </c>
      <c r="R582" s="119">
        <v>16155.47</v>
      </c>
      <c r="S582" s="47"/>
    </row>
    <row r="583" spans="1:19" ht="9" customHeight="1" x14ac:dyDescent="0.2">
      <c r="A583" s="519"/>
      <c r="B583" s="519"/>
      <c r="C583" s="48" t="s">
        <v>4</v>
      </c>
      <c r="D583" s="49">
        <v>8</v>
      </c>
      <c r="E583" s="50">
        <v>16324247</v>
      </c>
      <c r="F583" s="50">
        <v>0</v>
      </c>
      <c r="G583" s="50">
        <v>0</v>
      </c>
      <c r="H583" s="50">
        <v>12018738</v>
      </c>
      <c r="I583" s="50">
        <v>0</v>
      </c>
      <c r="J583" s="51">
        <v>2361920</v>
      </c>
      <c r="K583" s="50">
        <v>28342985</v>
      </c>
      <c r="L583" s="52">
        <v>30704905</v>
      </c>
      <c r="M583" s="118"/>
      <c r="N583" s="120">
        <v>28342985</v>
      </c>
      <c r="O583" s="120">
        <v>16324247</v>
      </c>
      <c r="P583" s="120">
        <v>1359262</v>
      </c>
      <c r="Q583" s="120">
        <v>33643272</v>
      </c>
      <c r="R583" s="120">
        <v>31281352</v>
      </c>
      <c r="S583" s="47"/>
    </row>
    <row r="584" spans="1:19" ht="12.75" customHeight="1" x14ac:dyDescent="0.2">
      <c r="A584" s="519"/>
      <c r="B584" s="519"/>
      <c r="C584" s="53" t="s">
        <v>3</v>
      </c>
      <c r="D584" s="54">
        <v>9</v>
      </c>
      <c r="E584" s="44">
        <v>9441.7000000000007</v>
      </c>
      <c r="F584" s="44">
        <v>0</v>
      </c>
      <c r="G584" s="44">
        <v>0</v>
      </c>
      <c r="H584" s="44">
        <v>6207.16</v>
      </c>
      <c r="I584" s="44">
        <v>0</v>
      </c>
      <c r="J584" s="55">
        <v>1304.07</v>
      </c>
      <c r="K584" s="56">
        <v>15648.86</v>
      </c>
      <c r="L584" s="57">
        <v>16952.93</v>
      </c>
      <c r="M584" s="117"/>
      <c r="N584" s="119">
        <v>15648.86</v>
      </c>
      <c r="O584" s="119">
        <v>9441.7000000000007</v>
      </c>
      <c r="P584" s="119">
        <v>702</v>
      </c>
      <c r="Q584" s="119">
        <v>18652.439999999999</v>
      </c>
      <c r="R584" s="119">
        <v>17348.37</v>
      </c>
      <c r="S584" s="47"/>
    </row>
    <row r="585" spans="1:19" ht="9" customHeight="1" x14ac:dyDescent="0.2">
      <c r="A585" s="519"/>
      <c r="B585" s="519"/>
      <c r="C585" s="48" t="s">
        <v>4</v>
      </c>
      <c r="D585" s="49">
        <v>14</v>
      </c>
      <c r="E585" s="50">
        <v>18281680</v>
      </c>
      <c r="F585" s="50">
        <v>0</v>
      </c>
      <c r="G585" s="50">
        <v>0</v>
      </c>
      <c r="H585" s="50">
        <v>12018738</v>
      </c>
      <c r="I585" s="50">
        <v>0</v>
      </c>
      <c r="J585" s="51">
        <v>2525032</v>
      </c>
      <c r="K585" s="50">
        <v>30300418</v>
      </c>
      <c r="L585" s="52">
        <v>32825450</v>
      </c>
      <c r="M585" s="118"/>
      <c r="N585" s="120">
        <v>30300418</v>
      </c>
      <c r="O585" s="120">
        <v>18281680</v>
      </c>
      <c r="P585" s="120">
        <v>1359262</v>
      </c>
      <c r="Q585" s="120">
        <v>36116160</v>
      </c>
      <c r="R585" s="120">
        <v>33591128</v>
      </c>
      <c r="S585" s="47"/>
    </row>
    <row r="586" spans="1:19" ht="12.75" customHeight="1" x14ac:dyDescent="0.2">
      <c r="A586" s="519"/>
      <c r="B586" s="519"/>
      <c r="C586" s="53" t="s">
        <v>3</v>
      </c>
      <c r="D586" s="54">
        <v>15</v>
      </c>
      <c r="E586" s="44">
        <v>10385.15</v>
      </c>
      <c r="F586" s="44">
        <v>0</v>
      </c>
      <c r="G586" s="44">
        <v>0</v>
      </c>
      <c r="H586" s="44">
        <v>6207.16</v>
      </c>
      <c r="I586" s="44">
        <v>0</v>
      </c>
      <c r="J586" s="55">
        <v>1382.69</v>
      </c>
      <c r="K586" s="56">
        <v>16592.310000000001</v>
      </c>
      <c r="L586" s="57">
        <v>17975</v>
      </c>
      <c r="M586" s="117"/>
      <c r="N586" s="119">
        <v>16592.310000000001</v>
      </c>
      <c r="O586" s="119">
        <v>10385.15</v>
      </c>
      <c r="P586" s="119">
        <v>702</v>
      </c>
      <c r="Q586" s="119">
        <v>19844.330000000002</v>
      </c>
      <c r="R586" s="119">
        <v>18461.64</v>
      </c>
      <c r="S586" s="47"/>
    </row>
    <row r="587" spans="1:19" ht="9" customHeight="1" x14ac:dyDescent="0.2">
      <c r="A587" s="519"/>
      <c r="B587" s="519"/>
      <c r="C587" s="48" t="s">
        <v>4</v>
      </c>
      <c r="D587" s="49">
        <v>20</v>
      </c>
      <c r="E587" s="50">
        <v>20108454</v>
      </c>
      <c r="F587" s="50">
        <v>0</v>
      </c>
      <c r="G587" s="50">
        <v>0</v>
      </c>
      <c r="H587" s="50">
        <v>12018738</v>
      </c>
      <c r="I587" s="50">
        <v>0</v>
      </c>
      <c r="J587" s="51">
        <v>2677261</v>
      </c>
      <c r="K587" s="50">
        <v>32127192</v>
      </c>
      <c r="L587" s="52">
        <v>34804453</v>
      </c>
      <c r="M587" s="118"/>
      <c r="N587" s="120">
        <v>32127192</v>
      </c>
      <c r="O587" s="120">
        <v>20108454</v>
      </c>
      <c r="P587" s="120">
        <v>1359262</v>
      </c>
      <c r="Q587" s="120">
        <v>38423981</v>
      </c>
      <c r="R587" s="120">
        <v>35746720</v>
      </c>
      <c r="S587" s="47"/>
    </row>
    <row r="588" spans="1:19" ht="12.75" customHeight="1" x14ac:dyDescent="0.2">
      <c r="A588" s="519"/>
      <c r="B588" s="519"/>
      <c r="C588" s="53" t="s">
        <v>3</v>
      </c>
      <c r="D588" s="54">
        <v>21</v>
      </c>
      <c r="E588" s="44">
        <v>11313.93</v>
      </c>
      <c r="F588" s="44">
        <v>0</v>
      </c>
      <c r="G588" s="44">
        <v>0</v>
      </c>
      <c r="H588" s="44">
        <v>6207.16</v>
      </c>
      <c r="I588" s="44">
        <v>0</v>
      </c>
      <c r="J588" s="55">
        <v>1460.09</v>
      </c>
      <c r="K588" s="56">
        <v>17521.09</v>
      </c>
      <c r="L588" s="57">
        <v>18981.18</v>
      </c>
      <c r="M588" s="117"/>
      <c r="N588" s="119">
        <v>17521.09</v>
      </c>
      <c r="O588" s="119">
        <v>11313.93</v>
      </c>
      <c r="P588" s="119">
        <v>702</v>
      </c>
      <c r="Q588" s="119">
        <v>21017.69</v>
      </c>
      <c r="R588" s="119">
        <v>19557.599999999999</v>
      </c>
      <c r="S588" s="47"/>
    </row>
    <row r="589" spans="1:19" ht="9" customHeight="1" x14ac:dyDescent="0.2">
      <c r="A589" s="519"/>
      <c r="B589" s="519"/>
      <c r="C589" s="48" t="s">
        <v>4</v>
      </c>
      <c r="D589" s="49">
        <v>27</v>
      </c>
      <c r="E589" s="50">
        <v>21906823</v>
      </c>
      <c r="F589" s="50">
        <v>0</v>
      </c>
      <c r="G589" s="50">
        <v>0</v>
      </c>
      <c r="H589" s="50">
        <v>12018738</v>
      </c>
      <c r="I589" s="50">
        <v>0</v>
      </c>
      <c r="J589" s="51">
        <v>2827128</v>
      </c>
      <c r="K589" s="50">
        <v>33925561</v>
      </c>
      <c r="L589" s="52">
        <v>36752689</v>
      </c>
      <c r="M589" s="118"/>
      <c r="N589" s="120">
        <v>33925561</v>
      </c>
      <c r="O589" s="120">
        <v>21906823</v>
      </c>
      <c r="P589" s="120">
        <v>1359262</v>
      </c>
      <c r="Q589" s="120">
        <v>40695923</v>
      </c>
      <c r="R589" s="120">
        <v>37868794</v>
      </c>
      <c r="S589" s="47"/>
    </row>
    <row r="590" spans="1:19" ht="12.75" customHeight="1" x14ac:dyDescent="0.2">
      <c r="A590" s="519"/>
      <c r="B590" s="519"/>
      <c r="C590" s="53" t="s">
        <v>3</v>
      </c>
      <c r="D590" s="54">
        <v>28</v>
      </c>
      <c r="E590" s="44">
        <v>12014.7</v>
      </c>
      <c r="F590" s="44">
        <v>0</v>
      </c>
      <c r="G590" s="44">
        <v>0</v>
      </c>
      <c r="H590" s="44">
        <v>6207.16</v>
      </c>
      <c r="I590" s="44">
        <v>0</v>
      </c>
      <c r="J590" s="55">
        <v>1518.49</v>
      </c>
      <c r="K590" s="56">
        <v>18221.86</v>
      </c>
      <c r="L590" s="57">
        <v>19740.349999999999</v>
      </c>
      <c r="M590" s="117"/>
      <c r="N590" s="119">
        <v>18221.86</v>
      </c>
      <c r="O590" s="119">
        <v>12014.7</v>
      </c>
      <c r="P590" s="119">
        <v>702</v>
      </c>
      <c r="Q590" s="119">
        <v>21903</v>
      </c>
      <c r="R590" s="119">
        <v>20384.509999999998</v>
      </c>
      <c r="S590" s="47"/>
    </row>
    <row r="591" spans="1:19" ht="9" customHeight="1" x14ac:dyDescent="0.2">
      <c r="A591" s="519"/>
      <c r="B591" s="519"/>
      <c r="C591" s="48" t="s">
        <v>4</v>
      </c>
      <c r="D591" s="49">
        <v>34</v>
      </c>
      <c r="E591" s="50">
        <v>23263703</v>
      </c>
      <c r="F591" s="50">
        <v>0</v>
      </c>
      <c r="G591" s="50">
        <v>0</v>
      </c>
      <c r="H591" s="50">
        <v>12018738</v>
      </c>
      <c r="I591" s="50">
        <v>0</v>
      </c>
      <c r="J591" s="51">
        <v>2940207</v>
      </c>
      <c r="K591" s="50">
        <v>35282441</v>
      </c>
      <c r="L591" s="52">
        <v>38222647</v>
      </c>
      <c r="M591" s="118"/>
      <c r="N591" s="120">
        <v>35282441</v>
      </c>
      <c r="O591" s="120">
        <v>23263703</v>
      </c>
      <c r="P591" s="120">
        <v>1359262</v>
      </c>
      <c r="Q591" s="120">
        <v>42410122</v>
      </c>
      <c r="R591" s="120">
        <v>39469915</v>
      </c>
      <c r="S591" s="47"/>
    </row>
    <row r="592" spans="1:19" ht="12.75" customHeight="1" x14ac:dyDescent="0.2">
      <c r="A592" s="519"/>
      <c r="B592" s="519"/>
      <c r="C592" s="53" t="s">
        <v>3</v>
      </c>
      <c r="D592" s="54">
        <v>35</v>
      </c>
      <c r="E592" s="44">
        <v>12505.67</v>
      </c>
      <c r="F592" s="44">
        <v>0</v>
      </c>
      <c r="G592" s="44">
        <v>0</v>
      </c>
      <c r="H592" s="44">
        <v>6207.16</v>
      </c>
      <c r="I592" s="44">
        <v>0</v>
      </c>
      <c r="J592" s="55">
        <v>1559.4</v>
      </c>
      <c r="K592" s="56">
        <v>18712.830000000002</v>
      </c>
      <c r="L592" s="57">
        <v>20272.23</v>
      </c>
      <c r="M592" s="117"/>
      <c r="N592" s="119">
        <v>18712.830000000002</v>
      </c>
      <c r="O592" s="119">
        <v>12505.67</v>
      </c>
      <c r="P592" s="119">
        <v>702</v>
      </c>
      <c r="Q592" s="119">
        <v>22523.25</v>
      </c>
      <c r="R592" s="119">
        <v>20963.849999999999</v>
      </c>
      <c r="S592" s="47"/>
    </row>
    <row r="593" spans="1:19" ht="9" customHeight="1" x14ac:dyDescent="0.2">
      <c r="A593" s="520"/>
      <c r="B593" s="520"/>
      <c r="C593" s="58" t="s">
        <v>4</v>
      </c>
      <c r="D593" s="59"/>
      <c r="E593" s="61">
        <v>24214354</v>
      </c>
      <c r="F593" s="61">
        <v>0</v>
      </c>
      <c r="G593" s="61">
        <v>0</v>
      </c>
      <c r="H593" s="61">
        <v>12018738</v>
      </c>
      <c r="I593" s="61">
        <v>0</v>
      </c>
      <c r="J593" s="60">
        <v>3019419</v>
      </c>
      <c r="K593" s="61">
        <v>36233091</v>
      </c>
      <c r="L593" s="62">
        <v>39252511</v>
      </c>
      <c r="M593" s="118"/>
      <c r="N593" s="120">
        <v>36233091</v>
      </c>
      <c r="O593" s="120">
        <v>24214354</v>
      </c>
      <c r="P593" s="120">
        <v>1359262</v>
      </c>
      <c r="Q593" s="120">
        <v>43611093</v>
      </c>
      <c r="R593" s="120">
        <v>40591674</v>
      </c>
      <c r="S593" s="47"/>
    </row>
    <row r="594" spans="1:19" ht="12.75" customHeight="1" x14ac:dyDescent="0.2">
      <c r="A594" s="496">
        <f>B582+1</f>
        <v>39447</v>
      </c>
      <c r="B594" s="496">
        <v>39447</v>
      </c>
      <c r="C594" s="42" t="s">
        <v>3</v>
      </c>
      <c r="D594" s="43">
        <v>0</v>
      </c>
      <c r="E594" s="44">
        <v>8151.82</v>
      </c>
      <c r="F594" s="44">
        <v>0</v>
      </c>
      <c r="G594" s="44">
        <v>0</v>
      </c>
      <c r="H594" s="44">
        <v>6207.16</v>
      </c>
      <c r="I594" s="44">
        <v>0</v>
      </c>
      <c r="J594" s="44">
        <v>1196.58</v>
      </c>
      <c r="K594" s="45">
        <v>14358.98</v>
      </c>
      <c r="L594" s="46">
        <v>15555.56</v>
      </c>
      <c r="M594" s="117"/>
      <c r="N594" s="119">
        <v>14358.98</v>
      </c>
      <c r="O594" s="119">
        <v>8151.82</v>
      </c>
      <c r="P594" s="119">
        <v>702</v>
      </c>
      <c r="Q594" s="119">
        <v>17022.89</v>
      </c>
      <c r="R594" s="119">
        <v>15826.31</v>
      </c>
      <c r="S594" s="47"/>
    </row>
    <row r="595" spans="1:19" ht="9" customHeight="1" x14ac:dyDescent="0.2">
      <c r="A595" s="497"/>
      <c r="B595" s="497"/>
      <c r="C595" s="48" t="s">
        <v>4</v>
      </c>
      <c r="D595" s="49">
        <v>2</v>
      </c>
      <c r="E595" s="50">
        <v>15784125</v>
      </c>
      <c r="F595" s="50">
        <v>0</v>
      </c>
      <c r="G595" s="50">
        <v>0</v>
      </c>
      <c r="H595" s="50">
        <v>12018738</v>
      </c>
      <c r="I595" s="50">
        <v>0</v>
      </c>
      <c r="J595" s="51">
        <v>2316902</v>
      </c>
      <c r="K595" s="50">
        <v>27802862</v>
      </c>
      <c r="L595" s="52">
        <v>30119764</v>
      </c>
      <c r="M595" s="118"/>
      <c r="N595" s="120">
        <v>27802862</v>
      </c>
      <c r="O595" s="120">
        <v>15784125</v>
      </c>
      <c r="P595" s="120">
        <v>1359262</v>
      </c>
      <c r="Q595" s="120">
        <v>32960911</v>
      </c>
      <c r="R595" s="120">
        <v>30644009</v>
      </c>
      <c r="S595" s="47"/>
    </row>
    <row r="596" spans="1:19" ht="12.75" customHeight="1" x14ac:dyDescent="0.2">
      <c r="A596" s="519">
        <f>A594</f>
        <v>39447</v>
      </c>
      <c r="B596" s="519">
        <f>B594</f>
        <v>39447</v>
      </c>
      <c r="C596" s="53" t="s">
        <v>3</v>
      </c>
      <c r="D596" s="54">
        <v>3</v>
      </c>
      <c r="E596" s="44">
        <v>8430.77</v>
      </c>
      <c r="F596" s="44">
        <v>0</v>
      </c>
      <c r="G596" s="44">
        <v>0</v>
      </c>
      <c r="H596" s="44">
        <v>6207.16</v>
      </c>
      <c r="I596" s="44">
        <v>0</v>
      </c>
      <c r="J596" s="55">
        <v>1219.83</v>
      </c>
      <c r="K596" s="56">
        <v>14637.93</v>
      </c>
      <c r="L596" s="57">
        <v>15857.76</v>
      </c>
      <c r="M596" s="117"/>
      <c r="N596" s="119">
        <v>14637.93</v>
      </c>
      <c r="O596" s="119">
        <v>8430.77</v>
      </c>
      <c r="P596" s="119">
        <v>702</v>
      </c>
      <c r="Q596" s="119">
        <v>17375.3</v>
      </c>
      <c r="R596" s="119">
        <v>16155.47</v>
      </c>
      <c r="S596" s="47"/>
    </row>
    <row r="597" spans="1:19" ht="9" customHeight="1" x14ac:dyDescent="0.2">
      <c r="A597" s="519"/>
      <c r="B597" s="519"/>
      <c r="C597" s="48" t="s">
        <v>4</v>
      </c>
      <c r="D597" s="49">
        <v>8</v>
      </c>
      <c r="E597" s="50">
        <v>16324247</v>
      </c>
      <c r="F597" s="50">
        <v>0</v>
      </c>
      <c r="G597" s="50">
        <v>0</v>
      </c>
      <c r="H597" s="50">
        <v>12018738</v>
      </c>
      <c r="I597" s="50">
        <v>0</v>
      </c>
      <c r="J597" s="51">
        <v>2361920</v>
      </c>
      <c r="K597" s="50">
        <v>28342985</v>
      </c>
      <c r="L597" s="52">
        <v>30704905</v>
      </c>
      <c r="M597" s="118"/>
      <c r="N597" s="120">
        <v>28342985</v>
      </c>
      <c r="O597" s="120">
        <v>16324247</v>
      </c>
      <c r="P597" s="120">
        <v>1359262</v>
      </c>
      <c r="Q597" s="120">
        <v>33643272</v>
      </c>
      <c r="R597" s="120">
        <v>31281352</v>
      </c>
      <c r="S597" s="47"/>
    </row>
    <row r="598" spans="1:19" ht="12.75" customHeight="1" x14ac:dyDescent="0.2">
      <c r="A598" s="519"/>
      <c r="B598" s="519"/>
      <c r="C598" s="53" t="s">
        <v>3</v>
      </c>
      <c r="D598" s="54">
        <v>9</v>
      </c>
      <c r="E598" s="44">
        <v>9441.7000000000007</v>
      </c>
      <c r="F598" s="44">
        <v>0</v>
      </c>
      <c r="G598" s="44">
        <v>0</v>
      </c>
      <c r="H598" s="44">
        <v>6207.16</v>
      </c>
      <c r="I598" s="44">
        <v>0</v>
      </c>
      <c r="J598" s="55">
        <v>1304.07</v>
      </c>
      <c r="K598" s="56">
        <v>15648.86</v>
      </c>
      <c r="L598" s="57">
        <v>16952.93</v>
      </c>
      <c r="M598" s="117"/>
      <c r="N598" s="119">
        <v>15648.86</v>
      </c>
      <c r="O598" s="119">
        <v>9441.7000000000007</v>
      </c>
      <c r="P598" s="119">
        <v>702</v>
      </c>
      <c r="Q598" s="119">
        <v>18652.439999999999</v>
      </c>
      <c r="R598" s="119">
        <v>17348.37</v>
      </c>
      <c r="S598" s="47"/>
    </row>
    <row r="599" spans="1:19" ht="9" customHeight="1" x14ac:dyDescent="0.2">
      <c r="A599" s="519"/>
      <c r="B599" s="519"/>
      <c r="C599" s="48" t="s">
        <v>4</v>
      </c>
      <c r="D599" s="49">
        <v>14</v>
      </c>
      <c r="E599" s="50">
        <v>18281680</v>
      </c>
      <c r="F599" s="50">
        <v>0</v>
      </c>
      <c r="G599" s="50">
        <v>0</v>
      </c>
      <c r="H599" s="50">
        <v>12018738</v>
      </c>
      <c r="I599" s="50">
        <v>0</v>
      </c>
      <c r="J599" s="51">
        <v>2525032</v>
      </c>
      <c r="K599" s="50">
        <v>30300418</v>
      </c>
      <c r="L599" s="52">
        <v>32825450</v>
      </c>
      <c r="M599" s="118"/>
      <c r="N599" s="120">
        <v>30300418</v>
      </c>
      <c r="O599" s="120">
        <v>18281680</v>
      </c>
      <c r="P599" s="120">
        <v>1359262</v>
      </c>
      <c r="Q599" s="120">
        <v>36116160</v>
      </c>
      <c r="R599" s="120">
        <v>33591128</v>
      </c>
      <c r="S599" s="47"/>
    </row>
    <row r="600" spans="1:19" ht="12.75" customHeight="1" x14ac:dyDescent="0.2">
      <c r="A600" s="519"/>
      <c r="B600" s="519"/>
      <c r="C600" s="53" t="s">
        <v>3</v>
      </c>
      <c r="D600" s="54">
        <v>15</v>
      </c>
      <c r="E600" s="44">
        <v>10385.15</v>
      </c>
      <c r="F600" s="44">
        <v>0</v>
      </c>
      <c r="G600" s="44">
        <v>0</v>
      </c>
      <c r="H600" s="44">
        <v>6207.16</v>
      </c>
      <c r="I600" s="44">
        <v>0</v>
      </c>
      <c r="J600" s="55">
        <v>1382.69</v>
      </c>
      <c r="K600" s="56">
        <v>16592.310000000001</v>
      </c>
      <c r="L600" s="57">
        <v>17975</v>
      </c>
      <c r="M600" s="117"/>
      <c r="N600" s="119">
        <v>16592.310000000001</v>
      </c>
      <c r="O600" s="119">
        <v>10385.15</v>
      </c>
      <c r="P600" s="119">
        <v>702</v>
      </c>
      <c r="Q600" s="119">
        <v>19844.330000000002</v>
      </c>
      <c r="R600" s="119">
        <v>18461.64</v>
      </c>
      <c r="S600" s="47"/>
    </row>
    <row r="601" spans="1:19" ht="9" customHeight="1" x14ac:dyDescent="0.2">
      <c r="A601" s="519"/>
      <c r="B601" s="519"/>
      <c r="C601" s="48" t="s">
        <v>4</v>
      </c>
      <c r="D601" s="49">
        <v>20</v>
      </c>
      <c r="E601" s="50">
        <v>20108454</v>
      </c>
      <c r="F601" s="50">
        <v>0</v>
      </c>
      <c r="G601" s="50">
        <v>0</v>
      </c>
      <c r="H601" s="50">
        <v>12018738</v>
      </c>
      <c r="I601" s="50">
        <v>0</v>
      </c>
      <c r="J601" s="51">
        <v>2677261</v>
      </c>
      <c r="K601" s="50">
        <v>32127192</v>
      </c>
      <c r="L601" s="52">
        <v>34804453</v>
      </c>
      <c r="M601" s="118"/>
      <c r="N601" s="120">
        <v>32127192</v>
      </c>
      <c r="O601" s="120">
        <v>20108454</v>
      </c>
      <c r="P601" s="120">
        <v>1359262</v>
      </c>
      <c r="Q601" s="120">
        <v>38423981</v>
      </c>
      <c r="R601" s="120">
        <v>35746720</v>
      </c>
      <c r="S601" s="47"/>
    </row>
    <row r="602" spans="1:19" ht="12.75" customHeight="1" x14ac:dyDescent="0.2">
      <c r="A602" s="519"/>
      <c r="B602" s="519"/>
      <c r="C602" s="53" t="s">
        <v>3</v>
      </c>
      <c r="D602" s="54">
        <v>21</v>
      </c>
      <c r="E602" s="44">
        <v>11313.93</v>
      </c>
      <c r="F602" s="44">
        <v>0</v>
      </c>
      <c r="G602" s="44">
        <v>0</v>
      </c>
      <c r="H602" s="44">
        <v>6207.16</v>
      </c>
      <c r="I602" s="44">
        <v>0</v>
      </c>
      <c r="J602" s="55">
        <v>1460.09</v>
      </c>
      <c r="K602" s="56">
        <v>17521.09</v>
      </c>
      <c r="L602" s="57">
        <v>18981.18</v>
      </c>
      <c r="M602" s="117"/>
      <c r="N602" s="119">
        <v>17521.09</v>
      </c>
      <c r="O602" s="119">
        <v>11313.93</v>
      </c>
      <c r="P602" s="119">
        <v>702</v>
      </c>
      <c r="Q602" s="119">
        <v>21017.69</v>
      </c>
      <c r="R602" s="119">
        <v>19557.599999999999</v>
      </c>
      <c r="S602" s="47"/>
    </row>
    <row r="603" spans="1:19" ht="9" customHeight="1" x14ac:dyDescent="0.2">
      <c r="A603" s="519"/>
      <c r="B603" s="519"/>
      <c r="C603" s="48" t="s">
        <v>4</v>
      </c>
      <c r="D603" s="49">
        <v>27</v>
      </c>
      <c r="E603" s="50">
        <v>21906823</v>
      </c>
      <c r="F603" s="50">
        <v>0</v>
      </c>
      <c r="G603" s="50">
        <v>0</v>
      </c>
      <c r="H603" s="50">
        <v>12018738</v>
      </c>
      <c r="I603" s="50">
        <v>0</v>
      </c>
      <c r="J603" s="51">
        <v>2827128</v>
      </c>
      <c r="K603" s="50">
        <v>33925561</v>
      </c>
      <c r="L603" s="52">
        <v>36752689</v>
      </c>
      <c r="M603" s="118"/>
      <c r="N603" s="120">
        <v>33925561</v>
      </c>
      <c r="O603" s="120">
        <v>21906823</v>
      </c>
      <c r="P603" s="120">
        <v>1359262</v>
      </c>
      <c r="Q603" s="120">
        <v>40695923</v>
      </c>
      <c r="R603" s="120">
        <v>37868794</v>
      </c>
      <c r="S603" s="47"/>
    </row>
    <row r="604" spans="1:19" ht="12.75" customHeight="1" x14ac:dyDescent="0.2">
      <c r="A604" s="519"/>
      <c r="B604" s="519"/>
      <c r="C604" s="53" t="s">
        <v>3</v>
      </c>
      <c r="D604" s="54">
        <v>28</v>
      </c>
      <c r="E604" s="44">
        <v>12014.7</v>
      </c>
      <c r="F604" s="44">
        <v>0</v>
      </c>
      <c r="G604" s="44">
        <v>0</v>
      </c>
      <c r="H604" s="44">
        <v>6207.16</v>
      </c>
      <c r="I604" s="44">
        <v>0</v>
      </c>
      <c r="J604" s="55">
        <v>1518.49</v>
      </c>
      <c r="K604" s="56">
        <v>18221.86</v>
      </c>
      <c r="L604" s="57">
        <v>19740.349999999999</v>
      </c>
      <c r="M604" s="117"/>
      <c r="N604" s="119">
        <v>18221.86</v>
      </c>
      <c r="O604" s="119">
        <v>12014.7</v>
      </c>
      <c r="P604" s="119">
        <v>702</v>
      </c>
      <c r="Q604" s="119">
        <v>21903</v>
      </c>
      <c r="R604" s="119">
        <v>20384.509999999998</v>
      </c>
      <c r="S604" s="47"/>
    </row>
    <row r="605" spans="1:19" ht="9" customHeight="1" x14ac:dyDescent="0.2">
      <c r="A605" s="519"/>
      <c r="B605" s="519"/>
      <c r="C605" s="48" t="s">
        <v>4</v>
      </c>
      <c r="D605" s="49">
        <v>34</v>
      </c>
      <c r="E605" s="50">
        <v>23263703</v>
      </c>
      <c r="F605" s="50">
        <v>0</v>
      </c>
      <c r="G605" s="50">
        <v>0</v>
      </c>
      <c r="H605" s="50">
        <v>12018738</v>
      </c>
      <c r="I605" s="50">
        <v>0</v>
      </c>
      <c r="J605" s="51">
        <v>2940207</v>
      </c>
      <c r="K605" s="50">
        <v>35282441</v>
      </c>
      <c r="L605" s="52">
        <v>38222647</v>
      </c>
      <c r="M605" s="118"/>
      <c r="N605" s="120">
        <v>35282441</v>
      </c>
      <c r="O605" s="120">
        <v>23263703</v>
      </c>
      <c r="P605" s="120">
        <v>1359262</v>
      </c>
      <c r="Q605" s="120">
        <v>42410122</v>
      </c>
      <c r="R605" s="120">
        <v>39469915</v>
      </c>
      <c r="S605" s="47"/>
    </row>
    <row r="606" spans="1:19" ht="12.75" customHeight="1" x14ac:dyDescent="0.2">
      <c r="A606" s="519"/>
      <c r="B606" s="519"/>
      <c r="C606" s="53" t="s">
        <v>3</v>
      </c>
      <c r="D606" s="54">
        <v>35</v>
      </c>
      <c r="E606" s="44">
        <v>12505.67</v>
      </c>
      <c r="F606" s="44">
        <v>0</v>
      </c>
      <c r="G606" s="44">
        <v>0</v>
      </c>
      <c r="H606" s="44">
        <v>6207.16</v>
      </c>
      <c r="I606" s="44">
        <v>0</v>
      </c>
      <c r="J606" s="55">
        <v>1559.4</v>
      </c>
      <c r="K606" s="56">
        <v>18712.830000000002</v>
      </c>
      <c r="L606" s="57">
        <v>20272.23</v>
      </c>
      <c r="M606" s="117"/>
      <c r="N606" s="119">
        <v>18712.830000000002</v>
      </c>
      <c r="O606" s="119">
        <v>12505.67</v>
      </c>
      <c r="P606" s="119">
        <v>702</v>
      </c>
      <c r="Q606" s="119">
        <v>22523.25</v>
      </c>
      <c r="R606" s="119">
        <v>20963.849999999999</v>
      </c>
      <c r="S606" s="47"/>
    </row>
    <row r="607" spans="1:19" ht="9" customHeight="1" x14ac:dyDescent="0.2">
      <c r="A607" s="520"/>
      <c r="B607" s="520"/>
      <c r="C607" s="58" t="s">
        <v>4</v>
      </c>
      <c r="D607" s="59"/>
      <c r="E607" s="61">
        <v>24214354</v>
      </c>
      <c r="F607" s="61">
        <v>0</v>
      </c>
      <c r="G607" s="61">
        <v>0</v>
      </c>
      <c r="H607" s="61">
        <v>12018738</v>
      </c>
      <c r="I607" s="61">
        <v>0</v>
      </c>
      <c r="J607" s="60">
        <v>3019419</v>
      </c>
      <c r="K607" s="61">
        <v>36233091</v>
      </c>
      <c r="L607" s="62">
        <v>39252511</v>
      </c>
      <c r="M607" s="118"/>
      <c r="N607" s="120">
        <v>36233091</v>
      </c>
      <c r="O607" s="120">
        <v>24214354</v>
      </c>
      <c r="P607" s="120">
        <v>1359262</v>
      </c>
      <c r="Q607" s="120">
        <v>43611093</v>
      </c>
      <c r="R607" s="120">
        <v>40591674</v>
      </c>
      <c r="S607" s="47"/>
    </row>
    <row r="608" spans="1:19" ht="12.75" customHeight="1" x14ac:dyDescent="0.2">
      <c r="A608" s="496">
        <f>B596+1</f>
        <v>39448</v>
      </c>
      <c r="B608" s="496">
        <v>39538</v>
      </c>
      <c r="C608" s="42" t="s">
        <v>3</v>
      </c>
      <c r="D608" s="43">
        <v>0</v>
      </c>
      <c r="E608" s="44">
        <v>8151.82</v>
      </c>
      <c r="F608" s="44">
        <v>0</v>
      </c>
      <c r="G608" s="44">
        <v>0</v>
      </c>
      <c r="H608" s="44">
        <v>6207.16</v>
      </c>
      <c r="I608" s="44">
        <v>0</v>
      </c>
      <c r="J608" s="44">
        <v>1196.58</v>
      </c>
      <c r="K608" s="45">
        <v>14358.98</v>
      </c>
      <c r="L608" s="46">
        <v>15555.56</v>
      </c>
      <c r="M608" s="117"/>
      <c r="N608" s="119">
        <v>14358.98</v>
      </c>
      <c r="O608" s="119">
        <v>8151.82</v>
      </c>
      <c r="P608" s="119">
        <v>702</v>
      </c>
      <c r="Q608" s="119">
        <v>17022.89</v>
      </c>
      <c r="R608" s="119">
        <v>15826.31</v>
      </c>
      <c r="S608" s="47"/>
    </row>
    <row r="609" spans="1:19" ht="9" customHeight="1" x14ac:dyDescent="0.2">
      <c r="A609" s="497"/>
      <c r="B609" s="497"/>
      <c r="C609" s="48" t="s">
        <v>4</v>
      </c>
      <c r="D609" s="49">
        <v>2</v>
      </c>
      <c r="E609" s="50">
        <v>15784125</v>
      </c>
      <c r="F609" s="50">
        <v>0</v>
      </c>
      <c r="G609" s="50">
        <v>0</v>
      </c>
      <c r="H609" s="50">
        <v>12018738</v>
      </c>
      <c r="I609" s="50">
        <v>0</v>
      </c>
      <c r="J609" s="51">
        <v>2316902</v>
      </c>
      <c r="K609" s="50">
        <v>27802862</v>
      </c>
      <c r="L609" s="52">
        <v>30119764</v>
      </c>
      <c r="M609" s="118"/>
      <c r="N609" s="120">
        <v>27802862</v>
      </c>
      <c r="O609" s="120">
        <v>15784125</v>
      </c>
      <c r="P609" s="120">
        <v>1359262</v>
      </c>
      <c r="Q609" s="120">
        <v>32960911</v>
      </c>
      <c r="R609" s="120">
        <v>30644009</v>
      </c>
      <c r="S609" s="47"/>
    </row>
    <row r="610" spans="1:19" ht="12.75" customHeight="1" x14ac:dyDescent="0.2">
      <c r="A610" s="519">
        <f>A608</f>
        <v>39448</v>
      </c>
      <c r="B610" s="519">
        <f>B608</f>
        <v>39538</v>
      </c>
      <c r="C610" s="53" t="s">
        <v>3</v>
      </c>
      <c r="D610" s="54">
        <v>3</v>
      </c>
      <c r="E610" s="44">
        <v>8430.77</v>
      </c>
      <c r="F610" s="44">
        <v>0</v>
      </c>
      <c r="G610" s="44">
        <v>0</v>
      </c>
      <c r="H610" s="44">
        <v>6207.16</v>
      </c>
      <c r="I610" s="44">
        <v>0</v>
      </c>
      <c r="J610" s="55">
        <v>1219.83</v>
      </c>
      <c r="K610" s="56">
        <v>14637.93</v>
      </c>
      <c r="L610" s="57">
        <v>15857.76</v>
      </c>
      <c r="M610" s="117"/>
      <c r="N610" s="119">
        <v>14637.93</v>
      </c>
      <c r="O610" s="119">
        <v>8430.77</v>
      </c>
      <c r="P610" s="119">
        <v>702</v>
      </c>
      <c r="Q610" s="119">
        <v>17375.3</v>
      </c>
      <c r="R610" s="119">
        <v>16155.47</v>
      </c>
      <c r="S610" s="47"/>
    </row>
    <row r="611" spans="1:19" ht="9" customHeight="1" x14ac:dyDescent="0.2">
      <c r="A611" s="519"/>
      <c r="B611" s="519"/>
      <c r="C611" s="48" t="s">
        <v>4</v>
      </c>
      <c r="D611" s="49">
        <v>8</v>
      </c>
      <c r="E611" s="50">
        <v>16324247</v>
      </c>
      <c r="F611" s="50">
        <v>0</v>
      </c>
      <c r="G611" s="50">
        <v>0</v>
      </c>
      <c r="H611" s="50">
        <v>12018738</v>
      </c>
      <c r="I611" s="50">
        <v>0</v>
      </c>
      <c r="J611" s="51">
        <v>2361920</v>
      </c>
      <c r="K611" s="50">
        <v>28342985</v>
      </c>
      <c r="L611" s="52">
        <v>30704905</v>
      </c>
      <c r="M611" s="118"/>
      <c r="N611" s="120">
        <v>28342985</v>
      </c>
      <c r="O611" s="120">
        <v>16324247</v>
      </c>
      <c r="P611" s="120">
        <v>1359262</v>
      </c>
      <c r="Q611" s="120">
        <v>33643272</v>
      </c>
      <c r="R611" s="120">
        <v>31281352</v>
      </c>
      <c r="S611" s="47"/>
    </row>
    <row r="612" spans="1:19" ht="12.75" customHeight="1" x14ac:dyDescent="0.2">
      <c r="A612" s="519"/>
      <c r="B612" s="519"/>
      <c r="C612" s="53" t="s">
        <v>3</v>
      </c>
      <c r="D612" s="54">
        <v>9</v>
      </c>
      <c r="E612" s="44">
        <v>9441.7000000000007</v>
      </c>
      <c r="F612" s="44">
        <v>0</v>
      </c>
      <c r="G612" s="44">
        <v>0</v>
      </c>
      <c r="H612" s="44">
        <v>6207.16</v>
      </c>
      <c r="I612" s="44">
        <v>0</v>
      </c>
      <c r="J612" s="55">
        <v>1304.07</v>
      </c>
      <c r="K612" s="56">
        <v>15648.86</v>
      </c>
      <c r="L612" s="57">
        <v>16952.93</v>
      </c>
      <c r="M612" s="117"/>
      <c r="N612" s="119">
        <v>15648.86</v>
      </c>
      <c r="O612" s="119">
        <v>9441.7000000000007</v>
      </c>
      <c r="P612" s="119">
        <v>702</v>
      </c>
      <c r="Q612" s="119">
        <v>18652.439999999999</v>
      </c>
      <c r="R612" s="119">
        <v>17348.37</v>
      </c>
      <c r="S612" s="47"/>
    </row>
    <row r="613" spans="1:19" ht="9" customHeight="1" x14ac:dyDescent="0.2">
      <c r="A613" s="519"/>
      <c r="B613" s="519"/>
      <c r="C613" s="48" t="s">
        <v>4</v>
      </c>
      <c r="D613" s="49">
        <v>14</v>
      </c>
      <c r="E613" s="50">
        <v>18281680</v>
      </c>
      <c r="F613" s="50">
        <v>0</v>
      </c>
      <c r="G613" s="50">
        <v>0</v>
      </c>
      <c r="H613" s="50">
        <v>12018738</v>
      </c>
      <c r="I613" s="50">
        <v>0</v>
      </c>
      <c r="J613" s="51">
        <v>2525032</v>
      </c>
      <c r="K613" s="50">
        <v>30300418</v>
      </c>
      <c r="L613" s="52">
        <v>32825450</v>
      </c>
      <c r="M613" s="118"/>
      <c r="N613" s="120">
        <v>30300418</v>
      </c>
      <c r="O613" s="120">
        <v>18281680</v>
      </c>
      <c r="P613" s="120">
        <v>1359262</v>
      </c>
      <c r="Q613" s="120">
        <v>36116160</v>
      </c>
      <c r="R613" s="120">
        <v>33591128</v>
      </c>
      <c r="S613" s="47"/>
    </row>
    <row r="614" spans="1:19" ht="12.75" customHeight="1" x14ac:dyDescent="0.2">
      <c r="A614" s="519"/>
      <c r="B614" s="519"/>
      <c r="C614" s="53" t="s">
        <v>3</v>
      </c>
      <c r="D614" s="54">
        <v>15</v>
      </c>
      <c r="E614" s="44">
        <v>10385.15</v>
      </c>
      <c r="F614" s="44">
        <v>0</v>
      </c>
      <c r="G614" s="44">
        <v>0</v>
      </c>
      <c r="H614" s="44">
        <v>6207.16</v>
      </c>
      <c r="I614" s="44">
        <v>0</v>
      </c>
      <c r="J614" s="55">
        <v>1382.69</v>
      </c>
      <c r="K614" s="56">
        <v>16592.310000000001</v>
      </c>
      <c r="L614" s="57">
        <v>17975</v>
      </c>
      <c r="M614" s="117"/>
      <c r="N614" s="119">
        <v>16592.310000000001</v>
      </c>
      <c r="O614" s="119">
        <v>10385.15</v>
      </c>
      <c r="P614" s="119">
        <v>702</v>
      </c>
      <c r="Q614" s="119">
        <v>19844.330000000002</v>
      </c>
      <c r="R614" s="119">
        <v>18461.64</v>
      </c>
      <c r="S614" s="47"/>
    </row>
    <row r="615" spans="1:19" ht="9" customHeight="1" x14ac:dyDescent="0.2">
      <c r="A615" s="519"/>
      <c r="B615" s="519"/>
      <c r="C615" s="48" t="s">
        <v>4</v>
      </c>
      <c r="D615" s="49">
        <v>20</v>
      </c>
      <c r="E615" s="50">
        <v>20108454</v>
      </c>
      <c r="F615" s="50">
        <v>0</v>
      </c>
      <c r="G615" s="50">
        <v>0</v>
      </c>
      <c r="H615" s="50">
        <v>12018738</v>
      </c>
      <c r="I615" s="50">
        <v>0</v>
      </c>
      <c r="J615" s="51">
        <v>2677261</v>
      </c>
      <c r="K615" s="50">
        <v>32127192</v>
      </c>
      <c r="L615" s="52">
        <v>34804453</v>
      </c>
      <c r="M615" s="118"/>
      <c r="N615" s="120">
        <v>32127192</v>
      </c>
      <c r="O615" s="120">
        <v>20108454</v>
      </c>
      <c r="P615" s="120">
        <v>1359262</v>
      </c>
      <c r="Q615" s="120">
        <v>38423981</v>
      </c>
      <c r="R615" s="120">
        <v>35746720</v>
      </c>
      <c r="S615" s="47"/>
    </row>
    <row r="616" spans="1:19" ht="12.75" customHeight="1" x14ac:dyDescent="0.2">
      <c r="A616" s="519"/>
      <c r="B616" s="519"/>
      <c r="C616" s="53" t="s">
        <v>3</v>
      </c>
      <c r="D616" s="54">
        <v>21</v>
      </c>
      <c r="E616" s="44">
        <v>11313.93</v>
      </c>
      <c r="F616" s="44">
        <v>0</v>
      </c>
      <c r="G616" s="44">
        <v>0</v>
      </c>
      <c r="H616" s="44">
        <v>6207.16</v>
      </c>
      <c r="I616" s="44">
        <v>0</v>
      </c>
      <c r="J616" s="55">
        <v>1460.09</v>
      </c>
      <c r="K616" s="56">
        <v>17521.09</v>
      </c>
      <c r="L616" s="57">
        <v>18981.18</v>
      </c>
      <c r="M616" s="117"/>
      <c r="N616" s="119">
        <v>17521.09</v>
      </c>
      <c r="O616" s="119">
        <v>11313.93</v>
      </c>
      <c r="P616" s="119">
        <v>702</v>
      </c>
      <c r="Q616" s="119">
        <v>21017.69</v>
      </c>
      <c r="R616" s="119">
        <v>19557.599999999999</v>
      </c>
      <c r="S616" s="47"/>
    </row>
    <row r="617" spans="1:19" ht="9" customHeight="1" x14ac:dyDescent="0.2">
      <c r="A617" s="519"/>
      <c r="B617" s="519"/>
      <c r="C617" s="48" t="s">
        <v>4</v>
      </c>
      <c r="D617" s="49">
        <v>27</v>
      </c>
      <c r="E617" s="50">
        <v>21906823</v>
      </c>
      <c r="F617" s="50">
        <v>0</v>
      </c>
      <c r="G617" s="50">
        <v>0</v>
      </c>
      <c r="H617" s="50">
        <v>12018738</v>
      </c>
      <c r="I617" s="50">
        <v>0</v>
      </c>
      <c r="J617" s="51">
        <v>2827128</v>
      </c>
      <c r="K617" s="50">
        <v>33925561</v>
      </c>
      <c r="L617" s="52">
        <v>36752689</v>
      </c>
      <c r="M617" s="118"/>
      <c r="N617" s="120">
        <v>33925561</v>
      </c>
      <c r="O617" s="120">
        <v>21906823</v>
      </c>
      <c r="P617" s="120">
        <v>1359262</v>
      </c>
      <c r="Q617" s="120">
        <v>40695923</v>
      </c>
      <c r="R617" s="120">
        <v>37868794</v>
      </c>
      <c r="S617" s="47"/>
    </row>
    <row r="618" spans="1:19" ht="12.75" customHeight="1" x14ac:dyDescent="0.2">
      <c r="A618" s="519"/>
      <c r="B618" s="519"/>
      <c r="C618" s="53" t="s">
        <v>3</v>
      </c>
      <c r="D618" s="54">
        <v>28</v>
      </c>
      <c r="E618" s="44">
        <v>12014.7</v>
      </c>
      <c r="F618" s="44">
        <v>0</v>
      </c>
      <c r="G618" s="44">
        <v>0</v>
      </c>
      <c r="H618" s="44">
        <v>6207.16</v>
      </c>
      <c r="I618" s="44">
        <v>0</v>
      </c>
      <c r="J618" s="55">
        <v>1518.49</v>
      </c>
      <c r="K618" s="56">
        <v>18221.86</v>
      </c>
      <c r="L618" s="57">
        <v>19740.349999999999</v>
      </c>
      <c r="M618" s="117"/>
      <c r="N618" s="119">
        <v>18221.86</v>
      </c>
      <c r="O618" s="119">
        <v>12014.7</v>
      </c>
      <c r="P618" s="119">
        <v>702</v>
      </c>
      <c r="Q618" s="119">
        <v>21903</v>
      </c>
      <c r="R618" s="119">
        <v>20384.509999999998</v>
      </c>
      <c r="S618" s="47"/>
    </row>
    <row r="619" spans="1:19" ht="9" customHeight="1" x14ac:dyDescent="0.2">
      <c r="A619" s="519"/>
      <c r="B619" s="519"/>
      <c r="C619" s="48" t="s">
        <v>4</v>
      </c>
      <c r="D619" s="49">
        <v>34</v>
      </c>
      <c r="E619" s="50">
        <v>23263703</v>
      </c>
      <c r="F619" s="50">
        <v>0</v>
      </c>
      <c r="G619" s="50">
        <v>0</v>
      </c>
      <c r="H619" s="50">
        <v>12018738</v>
      </c>
      <c r="I619" s="50">
        <v>0</v>
      </c>
      <c r="J619" s="51">
        <v>2940207</v>
      </c>
      <c r="K619" s="50">
        <v>35282441</v>
      </c>
      <c r="L619" s="52">
        <v>38222647</v>
      </c>
      <c r="M619" s="118"/>
      <c r="N619" s="120">
        <v>35282441</v>
      </c>
      <c r="O619" s="120">
        <v>23263703</v>
      </c>
      <c r="P619" s="120">
        <v>1359262</v>
      </c>
      <c r="Q619" s="120">
        <v>42410122</v>
      </c>
      <c r="R619" s="120">
        <v>39469915</v>
      </c>
      <c r="S619" s="47"/>
    </row>
    <row r="620" spans="1:19" ht="12.75" customHeight="1" x14ac:dyDescent="0.2">
      <c r="A620" s="519"/>
      <c r="B620" s="519"/>
      <c r="C620" s="53" t="s">
        <v>3</v>
      </c>
      <c r="D620" s="54">
        <v>35</v>
      </c>
      <c r="E620" s="44">
        <v>12505.67</v>
      </c>
      <c r="F620" s="44">
        <v>0</v>
      </c>
      <c r="G620" s="44">
        <v>0</v>
      </c>
      <c r="H620" s="44">
        <v>6207.16</v>
      </c>
      <c r="I620" s="44">
        <v>0</v>
      </c>
      <c r="J620" s="55">
        <v>1559.4</v>
      </c>
      <c r="K620" s="56">
        <v>18712.830000000002</v>
      </c>
      <c r="L620" s="57">
        <v>20272.23</v>
      </c>
      <c r="M620" s="117"/>
      <c r="N620" s="119">
        <v>18712.830000000002</v>
      </c>
      <c r="O620" s="119">
        <v>12505.67</v>
      </c>
      <c r="P620" s="119">
        <v>702</v>
      </c>
      <c r="Q620" s="119">
        <v>22523.25</v>
      </c>
      <c r="R620" s="119">
        <v>20963.849999999999</v>
      </c>
      <c r="S620" s="47"/>
    </row>
    <row r="621" spans="1:19" ht="9" customHeight="1" x14ac:dyDescent="0.2">
      <c r="A621" s="520"/>
      <c r="B621" s="520"/>
      <c r="C621" s="58" t="s">
        <v>4</v>
      </c>
      <c r="D621" s="59"/>
      <c r="E621" s="61">
        <v>24214354</v>
      </c>
      <c r="F621" s="61">
        <v>0</v>
      </c>
      <c r="G621" s="61">
        <v>0</v>
      </c>
      <c r="H621" s="61">
        <v>12018738</v>
      </c>
      <c r="I621" s="61">
        <v>0</v>
      </c>
      <c r="J621" s="60">
        <v>3019419</v>
      </c>
      <c r="K621" s="61">
        <v>36233091</v>
      </c>
      <c r="L621" s="62">
        <v>39252511</v>
      </c>
      <c r="M621" s="118"/>
      <c r="N621" s="120">
        <v>36233091</v>
      </c>
      <c r="O621" s="120">
        <v>24214354</v>
      </c>
      <c r="P621" s="120">
        <v>1359262</v>
      </c>
      <c r="Q621" s="120">
        <v>43611093</v>
      </c>
      <c r="R621" s="120">
        <v>40591674</v>
      </c>
      <c r="S621" s="47"/>
    </row>
    <row r="622" spans="1:19" ht="12.75" customHeight="1" x14ac:dyDescent="0.2">
      <c r="A622" s="496">
        <v>39539</v>
      </c>
      <c r="B622" s="496">
        <v>39629</v>
      </c>
      <c r="C622" s="42" t="s">
        <v>3</v>
      </c>
      <c r="D622" s="43">
        <v>0</v>
      </c>
      <c r="E622" s="44">
        <v>8225.02</v>
      </c>
      <c r="F622" s="44">
        <v>0</v>
      </c>
      <c r="G622" s="44">
        <v>0</v>
      </c>
      <c r="H622" s="44">
        <v>6207.16</v>
      </c>
      <c r="I622" s="44">
        <v>0</v>
      </c>
      <c r="J622" s="44">
        <v>1202.68</v>
      </c>
      <c r="K622" s="45">
        <v>14432.18</v>
      </c>
      <c r="L622" s="46">
        <v>15634.86</v>
      </c>
      <c r="M622" s="117"/>
      <c r="N622" s="119">
        <v>14432.18</v>
      </c>
      <c r="O622" s="119">
        <v>8225.02</v>
      </c>
      <c r="P622" s="119">
        <v>702</v>
      </c>
      <c r="Q622" s="119">
        <v>17115.36</v>
      </c>
      <c r="R622" s="119">
        <v>15912.68</v>
      </c>
      <c r="S622" s="47"/>
    </row>
    <row r="623" spans="1:19" ht="9" customHeight="1" x14ac:dyDescent="0.2">
      <c r="A623" s="497"/>
      <c r="B623" s="497"/>
      <c r="C623" s="48" t="s">
        <v>4</v>
      </c>
      <c r="D623" s="49">
        <v>2</v>
      </c>
      <c r="E623" s="50">
        <v>15925859</v>
      </c>
      <c r="F623" s="50">
        <v>0</v>
      </c>
      <c r="G623" s="50">
        <v>0</v>
      </c>
      <c r="H623" s="50">
        <v>12018738</v>
      </c>
      <c r="I623" s="50">
        <v>0</v>
      </c>
      <c r="J623" s="51">
        <v>2328713</v>
      </c>
      <c r="K623" s="50">
        <v>27944597</v>
      </c>
      <c r="L623" s="52">
        <v>30273310</v>
      </c>
      <c r="M623" s="118"/>
      <c r="N623" s="120">
        <v>27944597</v>
      </c>
      <c r="O623" s="120">
        <v>15925859</v>
      </c>
      <c r="P623" s="120">
        <v>1359262</v>
      </c>
      <c r="Q623" s="120">
        <v>33139958</v>
      </c>
      <c r="R623" s="120">
        <v>30811245</v>
      </c>
      <c r="S623" s="47"/>
    </row>
    <row r="624" spans="1:19" ht="12.75" customHeight="1" x14ac:dyDescent="0.2">
      <c r="A624" s="519">
        <v>39539</v>
      </c>
      <c r="B624" s="519">
        <v>39629</v>
      </c>
      <c r="C624" s="53" t="s">
        <v>3</v>
      </c>
      <c r="D624" s="54">
        <v>3</v>
      </c>
      <c r="E624" s="44">
        <v>8503.9699999999993</v>
      </c>
      <c r="F624" s="44">
        <v>0</v>
      </c>
      <c r="G624" s="44">
        <v>0</v>
      </c>
      <c r="H624" s="44">
        <v>6207.16</v>
      </c>
      <c r="I624" s="44">
        <v>0</v>
      </c>
      <c r="J624" s="55">
        <v>1225.93</v>
      </c>
      <c r="K624" s="56">
        <v>14711.13</v>
      </c>
      <c r="L624" s="57">
        <v>15937.06</v>
      </c>
      <c r="M624" s="117"/>
      <c r="N624" s="119">
        <v>14711.13</v>
      </c>
      <c r="O624" s="119">
        <v>8503.9699999999993</v>
      </c>
      <c r="P624" s="119">
        <v>702</v>
      </c>
      <c r="Q624" s="119">
        <v>17467.77</v>
      </c>
      <c r="R624" s="119">
        <v>16241.84</v>
      </c>
      <c r="S624" s="47"/>
    </row>
    <row r="625" spans="1:19" ht="9" customHeight="1" x14ac:dyDescent="0.2">
      <c r="A625" s="519"/>
      <c r="B625" s="519"/>
      <c r="C625" s="48" t="s">
        <v>4</v>
      </c>
      <c r="D625" s="49">
        <v>8</v>
      </c>
      <c r="E625" s="50">
        <v>16465982</v>
      </c>
      <c r="F625" s="50">
        <v>0</v>
      </c>
      <c r="G625" s="50">
        <v>0</v>
      </c>
      <c r="H625" s="50">
        <v>12018738</v>
      </c>
      <c r="I625" s="50">
        <v>0</v>
      </c>
      <c r="J625" s="51">
        <v>2373731</v>
      </c>
      <c r="K625" s="50">
        <v>28484720</v>
      </c>
      <c r="L625" s="52">
        <v>30858451</v>
      </c>
      <c r="M625" s="118"/>
      <c r="N625" s="120">
        <v>28484720</v>
      </c>
      <c r="O625" s="120">
        <v>16465982</v>
      </c>
      <c r="P625" s="120">
        <v>1359262</v>
      </c>
      <c r="Q625" s="120">
        <v>33822319</v>
      </c>
      <c r="R625" s="120">
        <v>31448588</v>
      </c>
      <c r="S625" s="47"/>
    </row>
    <row r="626" spans="1:19" ht="12.75" customHeight="1" x14ac:dyDescent="0.2">
      <c r="A626" s="519"/>
      <c r="B626" s="519"/>
      <c r="C626" s="53" t="s">
        <v>3</v>
      </c>
      <c r="D626" s="54">
        <v>9</v>
      </c>
      <c r="E626" s="44">
        <v>9514.9</v>
      </c>
      <c r="F626" s="44">
        <v>0</v>
      </c>
      <c r="G626" s="44">
        <v>0</v>
      </c>
      <c r="H626" s="44">
        <v>6207.16</v>
      </c>
      <c r="I626" s="44">
        <v>0</v>
      </c>
      <c r="J626" s="55">
        <v>1310.17</v>
      </c>
      <c r="K626" s="56">
        <v>15722.06</v>
      </c>
      <c r="L626" s="57">
        <v>17032.23</v>
      </c>
      <c r="M626" s="117"/>
      <c r="N626" s="119">
        <v>15722.06</v>
      </c>
      <c r="O626" s="119">
        <v>9514.9</v>
      </c>
      <c r="P626" s="119">
        <v>702</v>
      </c>
      <c r="Q626" s="119">
        <v>18744.91</v>
      </c>
      <c r="R626" s="119">
        <v>17434.740000000002</v>
      </c>
      <c r="S626" s="47"/>
    </row>
    <row r="627" spans="1:19" ht="9" customHeight="1" x14ac:dyDescent="0.2">
      <c r="A627" s="519"/>
      <c r="B627" s="519"/>
      <c r="C627" s="48" t="s">
        <v>4</v>
      </c>
      <c r="D627" s="49">
        <v>14</v>
      </c>
      <c r="E627" s="50">
        <v>18423415</v>
      </c>
      <c r="F627" s="50">
        <v>0</v>
      </c>
      <c r="G627" s="50">
        <v>0</v>
      </c>
      <c r="H627" s="50">
        <v>12018738</v>
      </c>
      <c r="I627" s="50">
        <v>0</v>
      </c>
      <c r="J627" s="51">
        <v>2536843</v>
      </c>
      <c r="K627" s="50">
        <v>30442153</v>
      </c>
      <c r="L627" s="52">
        <v>32978996</v>
      </c>
      <c r="M627" s="118"/>
      <c r="N627" s="120">
        <v>30442153</v>
      </c>
      <c r="O627" s="120">
        <v>18423415</v>
      </c>
      <c r="P627" s="120">
        <v>1359262</v>
      </c>
      <c r="Q627" s="120">
        <v>36295207</v>
      </c>
      <c r="R627" s="120">
        <v>33758364</v>
      </c>
      <c r="S627" s="47"/>
    </row>
    <row r="628" spans="1:19" ht="12.75" customHeight="1" x14ac:dyDescent="0.2">
      <c r="A628" s="519"/>
      <c r="B628" s="519"/>
      <c r="C628" s="53" t="s">
        <v>3</v>
      </c>
      <c r="D628" s="54">
        <v>15</v>
      </c>
      <c r="E628" s="44">
        <v>10458.35</v>
      </c>
      <c r="F628" s="44">
        <v>0</v>
      </c>
      <c r="G628" s="44">
        <v>0</v>
      </c>
      <c r="H628" s="44">
        <v>6207.16</v>
      </c>
      <c r="I628" s="44">
        <v>0</v>
      </c>
      <c r="J628" s="55">
        <v>1388.79</v>
      </c>
      <c r="K628" s="56">
        <v>16665.509999999998</v>
      </c>
      <c r="L628" s="57">
        <v>18054.3</v>
      </c>
      <c r="M628" s="117"/>
      <c r="N628" s="119">
        <v>16665.509999999998</v>
      </c>
      <c r="O628" s="119">
        <v>10458.35</v>
      </c>
      <c r="P628" s="119">
        <v>702</v>
      </c>
      <c r="Q628" s="119">
        <v>19936.8</v>
      </c>
      <c r="R628" s="119">
        <v>18548.009999999998</v>
      </c>
      <c r="S628" s="47"/>
    </row>
    <row r="629" spans="1:19" ht="9" customHeight="1" x14ac:dyDescent="0.2">
      <c r="A629" s="519"/>
      <c r="B629" s="519"/>
      <c r="C629" s="48" t="s">
        <v>4</v>
      </c>
      <c r="D629" s="49">
        <v>20</v>
      </c>
      <c r="E629" s="50">
        <v>20250189</v>
      </c>
      <c r="F629" s="50">
        <v>0</v>
      </c>
      <c r="G629" s="50">
        <v>0</v>
      </c>
      <c r="H629" s="50">
        <v>12018738</v>
      </c>
      <c r="I629" s="50">
        <v>0</v>
      </c>
      <c r="J629" s="51">
        <v>2689072</v>
      </c>
      <c r="K629" s="50">
        <v>32268927</v>
      </c>
      <c r="L629" s="52">
        <v>34957999</v>
      </c>
      <c r="M629" s="118"/>
      <c r="N629" s="120">
        <v>32268927</v>
      </c>
      <c r="O629" s="120">
        <v>20250189</v>
      </c>
      <c r="P629" s="120">
        <v>1359262</v>
      </c>
      <c r="Q629" s="120">
        <v>38603028</v>
      </c>
      <c r="R629" s="120">
        <v>35913955</v>
      </c>
      <c r="S629" s="47"/>
    </row>
    <row r="630" spans="1:19" ht="12.75" customHeight="1" x14ac:dyDescent="0.2">
      <c r="A630" s="519"/>
      <c r="B630" s="519"/>
      <c r="C630" s="53" t="s">
        <v>3</v>
      </c>
      <c r="D630" s="54">
        <v>21</v>
      </c>
      <c r="E630" s="44">
        <v>11387.13</v>
      </c>
      <c r="F630" s="44">
        <v>0</v>
      </c>
      <c r="G630" s="44">
        <v>0</v>
      </c>
      <c r="H630" s="44">
        <v>6207.16</v>
      </c>
      <c r="I630" s="44">
        <v>0</v>
      </c>
      <c r="J630" s="55">
        <v>1466.19</v>
      </c>
      <c r="K630" s="56">
        <v>17594.29</v>
      </c>
      <c r="L630" s="57">
        <v>19060.48</v>
      </c>
      <c r="M630" s="117"/>
      <c r="N630" s="119">
        <v>17594.29</v>
      </c>
      <c r="O630" s="119">
        <v>11387.13</v>
      </c>
      <c r="P630" s="119">
        <v>702</v>
      </c>
      <c r="Q630" s="119">
        <v>21110.16</v>
      </c>
      <c r="R630" s="119">
        <v>19643.97</v>
      </c>
      <c r="S630" s="47"/>
    </row>
    <row r="631" spans="1:19" ht="9" customHeight="1" x14ac:dyDescent="0.2">
      <c r="A631" s="519"/>
      <c r="B631" s="519"/>
      <c r="C631" s="48" t="s">
        <v>4</v>
      </c>
      <c r="D631" s="49">
        <v>27</v>
      </c>
      <c r="E631" s="50">
        <v>22048558</v>
      </c>
      <c r="F631" s="50">
        <v>0</v>
      </c>
      <c r="G631" s="50">
        <v>0</v>
      </c>
      <c r="H631" s="50">
        <v>12018738</v>
      </c>
      <c r="I631" s="50">
        <v>0</v>
      </c>
      <c r="J631" s="51">
        <v>2838940</v>
      </c>
      <c r="K631" s="50">
        <v>34067296</v>
      </c>
      <c r="L631" s="52">
        <v>36906236</v>
      </c>
      <c r="M631" s="118"/>
      <c r="N631" s="120">
        <v>34067296</v>
      </c>
      <c r="O631" s="120">
        <v>22048558</v>
      </c>
      <c r="P631" s="120">
        <v>1359262</v>
      </c>
      <c r="Q631" s="120">
        <v>40874970</v>
      </c>
      <c r="R631" s="120">
        <v>38036030</v>
      </c>
      <c r="S631" s="47"/>
    </row>
    <row r="632" spans="1:19" ht="12.75" customHeight="1" x14ac:dyDescent="0.2">
      <c r="A632" s="519"/>
      <c r="B632" s="519"/>
      <c r="C632" s="53" t="s">
        <v>3</v>
      </c>
      <c r="D632" s="54">
        <v>28</v>
      </c>
      <c r="E632" s="44">
        <v>12087.9</v>
      </c>
      <c r="F632" s="44">
        <v>0</v>
      </c>
      <c r="G632" s="44">
        <v>0</v>
      </c>
      <c r="H632" s="44">
        <v>6207.16</v>
      </c>
      <c r="I632" s="44">
        <v>0</v>
      </c>
      <c r="J632" s="55">
        <v>1524.59</v>
      </c>
      <c r="K632" s="56">
        <v>18295.060000000001</v>
      </c>
      <c r="L632" s="57">
        <v>19819.650000000001</v>
      </c>
      <c r="M632" s="117"/>
      <c r="N632" s="119">
        <v>18295.060000000001</v>
      </c>
      <c r="O632" s="119">
        <v>12087.9</v>
      </c>
      <c r="P632" s="119">
        <v>702</v>
      </c>
      <c r="Q632" s="119">
        <v>21995.47</v>
      </c>
      <c r="R632" s="119">
        <v>20470.88</v>
      </c>
      <c r="S632" s="47"/>
    </row>
    <row r="633" spans="1:19" ht="9" customHeight="1" x14ac:dyDescent="0.2">
      <c r="A633" s="519"/>
      <c r="B633" s="519"/>
      <c r="C633" s="48" t="s">
        <v>4</v>
      </c>
      <c r="D633" s="49">
        <v>34</v>
      </c>
      <c r="E633" s="50">
        <v>23405438</v>
      </c>
      <c r="F633" s="50">
        <v>0</v>
      </c>
      <c r="G633" s="50">
        <v>0</v>
      </c>
      <c r="H633" s="50">
        <v>12018738</v>
      </c>
      <c r="I633" s="50">
        <v>0</v>
      </c>
      <c r="J633" s="51">
        <v>2952018</v>
      </c>
      <c r="K633" s="50">
        <v>35424176</v>
      </c>
      <c r="L633" s="52">
        <v>38376194</v>
      </c>
      <c r="M633" s="118"/>
      <c r="N633" s="120">
        <v>35424176</v>
      </c>
      <c r="O633" s="120">
        <v>23405438</v>
      </c>
      <c r="P633" s="120">
        <v>1359262</v>
      </c>
      <c r="Q633" s="120">
        <v>42589169</v>
      </c>
      <c r="R633" s="120">
        <v>39637151</v>
      </c>
      <c r="S633" s="47"/>
    </row>
    <row r="634" spans="1:19" ht="12.75" customHeight="1" x14ac:dyDescent="0.2">
      <c r="A634" s="519"/>
      <c r="B634" s="519"/>
      <c r="C634" s="53" t="s">
        <v>3</v>
      </c>
      <c r="D634" s="54">
        <v>35</v>
      </c>
      <c r="E634" s="44">
        <v>12578.87</v>
      </c>
      <c r="F634" s="44">
        <v>0</v>
      </c>
      <c r="G634" s="44">
        <v>0</v>
      </c>
      <c r="H634" s="44">
        <v>6207.16</v>
      </c>
      <c r="I634" s="44">
        <v>0</v>
      </c>
      <c r="J634" s="55">
        <v>1565.5</v>
      </c>
      <c r="K634" s="56">
        <v>18786.03</v>
      </c>
      <c r="L634" s="57">
        <v>20351.53</v>
      </c>
      <c r="M634" s="117"/>
      <c r="N634" s="119">
        <v>18786.03</v>
      </c>
      <c r="O634" s="119">
        <v>12578.87</v>
      </c>
      <c r="P634" s="119">
        <v>702</v>
      </c>
      <c r="Q634" s="119">
        <v>22615.73</v>
      </c>
      <c r="R634" s="119">
        <v>21050.23</v>
      </c>
      <c r="S634" s="47"/>
    </row>
    <row r="635" spans="1:19" ht="9" customHeight="1" x14ac:dyDescent="0.2">
      <c r="A635" s="520"/>
      <c r="B635" s="520"/>
      <c r="C635" s="58" t="s">
        <v>4</v>
      </c>
      <c r="D635" s="59"/>
      <c r="E635" s="50">
        <v>24356089</v>
      </c>
      <c r="F635" s="50">
        <v>0</v>
      </c>
      <c r="G635" s="50">
        <v>0</v>
      </c>
      <c r="H635" s="50">
        <v>12018738</v>
      </c>
      <c r="I635" s="50">
        <v>0</v>
      </c>
      <c r="J635" s="60">
        <v>3031231</v>
      </c>
      <c r="K635" s="61">
        <v>36374826</v>
      </c>
      <c r="L635" s="62">
        <v>39406057</v>
      </c>
      <c r="M635" s="118"/>
      <c r="N635" s="120">
        <v>36374826</v>
      </c>
      <c r="O635" s="120">
        <v>24356089</v>
      </c>
      <c r="P635" s="120">
        <v>1359262</v>
      </c>
      <c r="Q635" s="120">
        <v>43790160</v>
      </c>
      <c r="R635" s="120">
        <v>40758929</v>
      </c>
      <c r="S635" s="47"/>
    </row>
    <row r="636" spans="1:19" ht="12.75" customHeight="1" x14ac:dyDescent="0.2">
      <c r="A636" s="496">
        <v>39630</v>
      </c>
      <c r="B636" s="496">
        <v>39813</v>
      </c>
      <c r="C636" s="42" t="s">
        <v>3</v>
      </c>
      <c r="D636" s="43">
        <v>0</v>
      </c>
      <c r="E636" s="44">
        <v>8273.86</v>
      </c>
      <c r="F636" s="44">
        <v>0</v>
      </c>
      <c r="G636" s="44">
        <v>0</v>
      </c>
      <c r="H636" s="44">
        <v>6207.16</v>
      </c>
      <c r="I636" s="44">
        <v>0</v>
      </c>
      <c r="J636" s="44">
        <v>1206.75</v>
      </c>
      <c r="K636" s="45">
        <v>14481.02</v>
      </c>
      <c r="L636" s="46">
        <v>15687.77</v>
      </c>
      <c r="M636" s="117"/>
      <c r="N636" s="119">
        <v>14481.02</v>
      </c>
      <c r="O636" s="119">
        <v>8273.86</v>
      </c>
      <c r="P636" s="119">
        <v>702</v>
      </c>
      <c r="Q636" s="119">
        <v>17177.060000000001</v>
      </c>
      <c r="R636" s="119">
        <v>15970.31</v>
      </c>
      <c r="S636" s="47"/>
    </row>
    <row r="637" spans="1:19" ht="9" customHeight="1" x14ac:dyDescent="0.2">
      <c r="A637" s="497"/>
      <c r="B637" s="497"/>
      <c r="C637" s="48" t="s">
        <v>4</v>
      </c>
      <c r="D637" s="49">
        <v>2</v>
      </c>
      <c r="E637" s="50">
        <v>16020427</v>
      </c>
      <c r="F637" s="50">
        <v>0</v>
      </c>
      <c r="G637" s="50">
        <v>0</v>
      </c>
      <c r="H637" s="50">
        <v>12018738</v>
      </c>
      <c r="I637" s="50">
        <v>0</v>
      </c>
      <c r="J637" s="51">
        <v>2336594</v>
      </c>
      <c r="K637" s="50">
        <v>28039165</v>
      </c>
      <c r="L637" s="52">
        <v>30375758</v>
      </c>
      <c r="M637" s="118"/>
      <c r="N637" s="120">
        <v>28039165</v>
      </c>
      <c r="O637" s="120">
        <v>16020427</v>
      </c>
      <c r="P637" s="120">
        <v>1359262</v>
      </c>
      <c r="Q637" s="120">
        <v>33259426</v>
      </c>
      <c r="R637" s="120">
        <v>30922832</v>
      </c>
      <c r="S637" s="47"/>
    </row>
    <row r="638" spans="1:19" ht="12.75" customHeight="1" x14ac:dyDescent="0.2">
      <c r="A638" s="519">
        <v>39630</v>
      </c>
      <c r="B638" s="519">
        <v>39813</v>
      </c>
      <c r="C638" s="53" t="s">
        <v>3</v>
      </c>
      <c r="D638" s="54">
        <v>3</v>
      </c>
      <c r="E638" s="44">
        <v>8552.81</v>
      </c>
      <c r="F638" s="44">
        <v>0</v>
      </c>
      <c r="G638" s="44">
        <v>0</v>
      </c>
      <c r="H638" s="44">
        <v>6207.16</v>
      </c>
      <c r="I638" s="44">
        <v>0</v>
      </c>
      <c r="J638" s="55">
        <v>1230</v>
      </c>
      <c r="K638" s="56">
        <v>14759.97</v>
      </c>
      <c r="L638" s="57">
        <v>15989.97</v>
      </c>
      <c r="M638" s="117"/>
      <c r="N638" s="119">
        <v>14759.97</v>
      </c>
      <c r="O638" s="119">
        <v>8552.81</v>
      </c>
      <c r="P638" s="119">
        <v>702</v>
      </c>
      <c r="Q638" s="119">
        <v>17529.48</v>
      </c>
      <c r="R638" s="119">
        <v>16299.48</v>
      </c>
      <c r="S638" s="47"/>
    </row>
    <row r="639" spans="1:19" ht="9" customHeight="1" x14ac:dyDescent="0.2">
      <c r="A639" s="519"/>
      <c r="B639" s="519"/>
      <c r="C639" s="48" t="s">
        <v>4</v>
      </c>
      <c r="D639" s="49">
        <v>8</v>
      </c>
      <c r="E639" s="50">
        <v>16560549</v>
      </c>
      <c r="F639" s="50">
        <v>0</v>
      </c>
      <c r="G639" s="50">
        <v>0</v>
      </c>
      <c r="H639" s="50">
        <v>12018738</v>
      </c>
      <c r="I639" s="50">
        <v>0</v>
      </c>
      <c r="J639" s="51">
        <v>2381612</v>
      </c>
      <c r="K639" s="50">
        <v>28579287</v>
      </c>
      <c r="L639" s="52">
        <v>30960899</v>
      </c>
      <c r="M639" s="118"/>
      <c r="N639" s="120">
        <v>28579287</v>
      </c>
      <c r="O639" s="120">
        <v>16560549</v>
      </c>
      <c r="P639" s="120">
        <v>1359262</v>
      </c>
      <c r="Q639" s="120">
        <v>33941806</v>
      </c>
      <c r="R639" s="120">
        <v>31560194</v>
      </c>
      <c r="S639" s="47"/>
    </row>
    <row r="640" spans="1:19" ht="12.75" customHeight="1" x14ac:dyDescent="0.2">
      <c r="A640" s="519"/>
      <c r="B640" s="519"/>
      <c r="C640" s="53" t="s">
        <v>3</v>
      </c>
      <c r="D640" s="54">
        <v>9</v>
      </c>
      <c r="E640" s="44">
        <v>9563.74</v>
      </c>
      <c r="F640" s="44">
        <v>0</v>
      </c>
      <c r="G640" s="44">
        <v>0</v>
      </c>
      <c r="H640" s="44">
        <v>6207.16</v>
      </c>
      <c r="I640" s="44">
        <v>0</v>
      </c>
      <c r="J640" s="55">
        <v>1314.24</v>
      </c>
      <c r="K640" s="56">
        <v>15770.9</v>
      </c>
      <c r="L640" s="57">
        <v>17085.14</v>
      </c>
      <c r="M640" s="117"/>
      <c r="N640" s="119">
        <v>15770.9</v>
      </c>
      <c r="O640" s="119">
        <v>9563.74</v>
      </c>
      <c r="P640" s="119">
        <v>702</v>
      </c>
      <c r="Q640" s="119">
        <v>18806.61</v>
      </c>
      <c r="R640" s="119">
        <v>17492.37</v>
      </c>
      <c r="S640" s="47"/>
    </row>
    <row r="641" spans="1:19" ht="9" customHeight="1" x14ac:dyDescent="0.2">
      <c r="A641" s="519"/>
      <c r="B641" s="519"/>
      <c r="C641" s="48" t="s">
        <v>4</v>
      </c>
      <c r="D641" s="49">
        <v>14</v>
      </c>
      <c r="E641" s="50">
        <v>18517983</v>
      </c>
      <c r="F641" s="50">
        <v>0</v>
      </c>
      <c r="G641" s="50">
        <v>0</v>
      </c>
      <c r="H641" s="50">
        <v>12018738</v>
      </c>
      <c r="I641" s="50">
        <v>0</v>
      </c>
      <c r="J641" s="51">
        <v>2544723</v>
      </c>
      <c r="K641" s="50">
        <v>30536721</v>
      </c>
      <c r="L641" s="52">
        <v>33081444</v>
      </c>
      <c r="M641" s="118"/>
      <c r="N641" s="120">
        <v>30536721</v>
      </c>
      <c r="O641" s="120">
        <v>18517983</v>
      </c>
      <c r="P641" s="120">
        <v>1359262</v>
      </c>
      <c r="Q641" s="120">
        <v>36414675</v>
      </c>
      <c r="R641" s="120">
        <v>33869951</v>
      </c>
      <c r="S641" s="47"/>
    </row>
    <row r="642" spans="1:19" ht="12.75" customHeight="1" x14ac:dyDescent="0.2">
      <c r="A642" s="519"/>
      <c r="B642" s="519"/>
      <c r="C642" s="53" t="s">
        <v>3</v>
      </c>
      <c r="D642" s="54">
        <v>15</v>
      </c>
      <c r="E642" s="44">
        <v>10507.19</v>
      </c>
      <c r="F642" s="44">
        <v>0</v>
      </c>
      <c r="G642" s="44">
        <v>0</v>
      </c>
      <c r="H642" s="44">
        <v>6207.16</v>
      </c>
      <c r="I642" s="44">
        <v>0</v>
      </c>
      <c r="J642" s="55">
        <v>1392.86</v>
      </c>
      <c r="K642" s="56">
        <v>16714.349999999999</v>
      </c>
      <c r="L642" s="57">
        <v>18107.21</v>
      </c>
      <c r="M642" s="117"/>
      <c r="N642" s="119">
        <v>16714.349999999999</v>
      </c>
      <c r="O642" s="119">
        <v>10507.19</v>
      </c>
      <c r="P642" s="119">
        <v>702</v>
      </c>
      <c r="Q642" s="119">
        <v>19998.5</v>
      </c>
      <c r="R642" s="119">
        <v>18605.64</v>
      </c>
      <c r="S642" s="47"/>
    </row>
    <row r="643" spans="1:19" ht="9" customHeight="1" x14ac:dyDescent="0.2">
      <c r="A643" s="519"/>
      <c r="B643" s="519"/>
      <c r="C643" s="48" t="s">
        <v>4</v>
      </c>
      <c r="D643" s="49">
        <v>20</v>
      </c>
      <c r="E643" s="50">
        <v>20344757</v>
      </c>
      <c r="F643" s="50">
        <v>0</v>
      </c>
      <c r="G643" s="50">
        <v>0</v>
      </c>
      <c r="H643" s="50">
        <v>12018738</v>
      </c>
      <c r="I643" s="50">
        <v>0</v>
      </c>
      <c r="J643" s="51">
        <v>2696953</v>
      </c>
      <c r="K643" s="50">
        <v>32363494</v>
      </c>
      <c r="L643" s="52">
        <v>35060448</v>
      </c>
      <c r="M643" s="118"/>
      <c r="N643" s="120">
        <v>32363494</v>
      </c>
      <c r="O643" s="120">
        <v>20344757</v>
      </c>
      <c r="P643" s="120">
        <v>1359262</v>
      </c>
      <c r="Q643" s="120">
        <v>38722496</v>
      </c>
      <c r="R643" s="120">
        <v>36025543</v>
      </c>
      <c r="S643" s="47"/>
    </row>
    <row r="644" spans="1:19" ht="12.75" customHeight="1" x14ac:dyDescent="0.2">
      <c r="A644" s="519"/>
      <c r="B644" s="519"/>
      <c r="C644" s="53" t="s">
        <v>3</v>
      </c>
      <c r="D644" s="54">
        <v>21</v>
      </c>
      <c r="E644" s="44">
        <v>11435.97</v>
      </c>
      <c r="F644" s="44">
        <v>0</v>
      </c>
      <c r="G644" s="44">
        <v>0</v>
      </c>
      <c r="H644" s="44">
        <v>6207.16</v>
      </c>
      <c r="I644" s="44">
        <v>0</v>
      </c>
      <c r="J644" s="55">
        <v>1470.26</v>
      </c>
      <c r="K644" s="56">
        <v>17643.13</v>
      </c>
      <c r="L644" s="57">
        <v>19113.39</v>
      </c>
      <c r="M644" s="117"/>
      <c r="N644" s="119">
        <v>17643.13</v>
      </c>
      <c r="O644" s="119">
        <v>11435.97</v>
      </c>
      <c r="P644" s="119">
        <v>702</v>
      </c>
      <c r="Q644" s="119">
        <v>21171.86</v>
      </c>
      <c r="R644" s="119">
        <v>19701.599999999999</v>
      </c>
      <c r="S644" s="47"/>
    </row>
    <row r="645" spans="1:19" ht="9" customHeight="1" x14ac:dyDescent="0.2">
      <c r="A645" s="519"/>
      <c r="B645" s="519"/>
      <c r="C645" s="48" t="s">
        <v>4</v>
      </c>
      <c r="D645" s="49">
        <v>27</v>
      </c>
      <c r="E645" s="50">
        <v>22143126</v>
      </c>
      <c r="F645" s="50">
        <v>0</v>
      </c>
      <c r="G645" s="50">
        <v>0</v>
      </c>
      <c r="H645" s="50">
        <v>12018738</v>
      </c>
      <c r="I645" s="50">
        <v>0</v>
      </c>
      <c r="J645" s="51">
        <v>2846820</v>
      </c>
      <c r="K645" s="50">
        <v>34161863</v>
      </c>
      <c r="L645" s="52">
        <v>37008684</v>
      </c>
      <c r="M645" s="118"/>
      <c r="N645" s="120">
        <v>34161863</v>
      </c>
      <c r="O645" s="120">
        <v>22143126</v>
      </c>
      <c r="P645" s="120">
        <v>1359262</v>
      </c>
      <c r="Q645" s="120">
        <v>40994437</v>
      </c>
      <c r="R645" s="120">
        <v>38147617</v>
      </c>
      <c r="S645" s="47"/>
    </row>
    <row r="646" spans="1:19" ht="12.75" customHeight="1" x14ac:dyDescent="0.2">
      <c r="A646" s="519"/>
      <c r="B646" s="519"/>
      <c r="C646" s="53" t="s">
        <v>3</v>
      </c>
      <c r="D646" s="54">
        <v>28</v>
      </c>
      <c r="E646" s="44">
        <v>12136.74</v>
      </c>
      <c r="F646" s="44">
        <v>0</v>
      </c>
      <c r="G646" s="44">
        <v>0</v>
      </c>
      <c r="H646" s="44">
        <v>6207.16</v>
      </c>
      <c r="I646" s="44">
        <v>0</v>
      </c>
      <c r="J646" s="55">
        <v>1528.66</v>
      </c>
      <c r="K646" s="56">
        <v>18343.900000000001</v>
      </c>
      <c r="L646" s="57">
        <v>19872.560000000001</v>
      </c>
      <c r="M646" s="117"/>
      <c r="N646" s="119">
        <v>18343.900000000001</v>
      </c>
      <c r="O646" s="119">
        <v>12136.74</v>
      </c>
      <c r="P646" s="119">
        <v>702</v>
      </c>
      <c r="Q646" s="119">
        <v>22057.17</v>
      </c>
      <c r="R646" s="119">
        <v>20528.509999999998</v>
      </c>
      <c r="S646" s="47"/>
    </row>
    <row r="647" spans="1:19" ht="9" customHeight="1" x14ac:dyDescent="0.2">
      <c r="A647" s="519"/>
      <c r="B647" s="519"/>
      <c r="C647" s="48" t="s">
        <v>4</v>
      </c>
      <c r="D647" s="49">
        <v>34</v>
      </c>
      <c r="E647" s="50">
        <v>23500006</v>
      </c>
      <c r="F647" s="50">
        <v>0</v>
      </c>
      <c r="G647" s="50">
        <v>0</v>
      </c>
      <c r="H647" s="50">
        <v>12018738</v>
      </c>
      <c r="I647" s="50">
        <v>0</v>
      </c>
      <c r="J647" s="51">
        <v>2959898</v>
      </c>
      <c r="K647" s="50">
        <v>35518743</v>
      </c>
      <c r="L647" s="52">
        <v>38478642</v>
      </c>
      <c r="M647" s="118"/>
      <c r="N647" s="120">
        <v>35518743</v>
      </c>
      <c r="O647" s="120">
        <v>23500006</v>
      </c>
      <c r="P647" s="120">
        <v>1359262</v>
      </c>
      <c r="Q647" s="120">
        <v>42708637</v>
      </c>
      <c r="R647" s="120">
        <v>39748738</v>
      </c>
      <c r="S647" s="47"/>
    </row>
    <row r="648" spans="1:19" ht="12.75" customHeight="1" x14ac:dyDescent="0.2">
      <c r="A648" s="519"/>
      <c r="B648" s="519"/>
      <c r="C648" s="53" t="s">
        <v>3</v>
      </c>
      <c r="D648" s="54">
        <v>35</v>
      </c>
      <c r="E648" s="44">
        <v>12627.71</v>
      </c>
      <c r="F648" s="44">
        <v>0</v>
      </c>
      <c r="G648" s="44">
        <v>0</v>
      </c>
      <c r="H648" s="44">
        <v>6207.16</v>
      </c>
      <c r="I648" s="44">
        <v>0</v>
      </c>
      <c r="J648" s="55">
        <v>1569.57</v>
      </c>
      <c r="K648" s="56">
        <v>18834.87</v>
      </c>
      <c r="L648" s="57">
        <v>20404.439999999999</v>
      </c>
      <c r="M648" s="117"/>
      <c r="N648" s="119">
        <v>18834.87</v>
      </c>
      <c r="O648" s="119">
        <v>12627.71</v>
      </c>
      <c r="P648" s="119">
        <v>702</v>
      </c>
      <c r="Q648" s="119">
        <v>22677.43</v>
      </c>
      <c r="R648" s="119">
        <v>21107.86</v>
      </c>
      <c r="S648" s="47"/>
    </row>
    <row r="649" spans="1:19" ht="9" customHeight="1" x14ac:dyDescent="0.2">
      <c r="A649" s="520"/>
      <c r="B649" s="520"/>
      <c r="C649" s="58" t="s">
        <v>4</v>
      </c>
      <c r="D649" s="59"/>
      <c r="E649" s="50">
        <v>24450656</v>
      </c>
      <c r="F649" s="50">
        <v>0</v>
      </c>
      <c r="G649" s="50">
        <v>0</v>
      </c>
      <c r="H649" s="50">
        <v>12018738</v>
      </c>
      <c r="I649" s="50">
        <v>0</v>
      </c>
      <c r="J649" s="60">
        <v>3039111</v>
      </c>
      <c r="K649" s="61">
        <v>36469394</v>
      </c>
      <c r="L649" s="62">
        <v>39508505</v>
      </c>
      <c r="M649" s="118"/>
      <c r="N649" s="120">
        <v>36469394</v>
      </c>
      <c r="O649" s="120">
        <v>24450656</v>
      </c>
      <c r="P649" s="120">
        <v>1359262</v>
      </c>
      <c r="Q649" s="120">
        <v>43909627</v>
      </c>
      <c r="R649" s="120">
        <v>40870516</v>
      </c>
      <c r="S649" s="47"/>
    </row>
    <row r="650" spans="1:19" ht="12.75" customHeight="1" x14ac:dyDescent="0.2">
      <c r="A650" s="496">
        <v>39814</v>
      </c>
      <c r="B650" s="496">
        <v>40268</v>
      </c>
      <c r="C650" s="42" t="s">
        <v>3</v>
      </c>
      <c r="D650" s="43">
        <v>0</v>
      </c>
      <c r="E650" s="44">
        <v>8696.74</v>
      </c>
      <c r="F650" s="44">
        <v>0</v>
      </c>
      <c r="G650" s="44">
        <v>0</v>
      </c>
      <c r="H650" s="44">
        <v>6207.16</v>
      </c>
      <c r="I650" s="44">
        <v>0</v>
      </c>
      <c r="J650" s="44">
        <v>1241.99</v>
      </c>
      <c r="K650" s="45">
        <v>14903.9</v>
      </c>
      <c r="L650" s="46">
        <v>16145.89</v>
      </c>
      <c r="M650" s="117"/>
      <c r="N650" s="119">
        <v>14903.9</v>
      </c>
      <c r="O650" s="119">
        <v>8696.74</v>
      </c>
      <c r="P650" s="119">
        <v>702</v>
      </c>
      <c r="Q650" s="119">
        <v>17711.3</v>
      </c>
      <c r="R650" s="119">
        <v>16469.310000000001</v>
      </c>
      <c r="S650" s="47"/>
    </row>
    <row r="651" spans="1:19" ht="9" customHeight="1" x14ac:dyDescent="0.2">
      <c r="A651" s="497"/>
      <c r="B651" s="497"/>
      <c r="C651" s="48" t="s">
        <v>4</v>
      </c>
      <c r="D651" s="49">
        <v>2</v>
      </c>
      <c r="E651" s="50">
        <v>16839237</v>
      </c>
      <c r="F651" s="50">
        <v>0</v>
      </c>
      <c r="G651" s="50">
        <v>0</v>
      </c>
      <c r="H651" s="50">
        <v>12018738</v>
      </c>
      <c r="I651" s="50">
        <v>0</v>
      </c>
      <c r="J651" s="51">
        <v>2404828</v>
      </c>
      <c r="K651" s="50">
        <v>28857974</v>
      </c>
      <c r="L651" s="52">
        <v>31262802</v>
      </c>
      <c r="M651" s="118"/>
      <c r="N651" s="120">
        <v>28857974</v>
      </c>
      <c r="O651" s="120">
        <v>16839237</v>
      </c>
      <c r="P651" s="120">
        <v>1359262</v>
      </c>
      <c r="Q651" s="120">
        <v>34293859</v>
      </c>
      <c r="R651" s="120">
        <v>31889031</v>
      </c>
      <c r="S651" s="47"/>
    </row>
    <row r="652" spans="1:19" ht="12.75" customHeight="1" x14ac:dyDescent="0.2">
      <c r="A652" s="519">
        <v>39814</v>
      </c>
      <c r="B652" s="519">
        <v>40268</v>
      </c>
      <c r="C652" s="53" t="s">
        <v>3</v>
      </c>
      <c r="D652" s="54">
        <v>3</v>
      </c>
      <c r="E652" s="44">
        <v>8986.25</v>
      </c>
      <c r="F652" s="44">
        <v>0</v>
      </c>
      <c r="G652" s="44">
        <v>0</v>
      </c>
      <c r="H652" s="44">
        <v>6207.16</v>
      </c>
      <c r="I652" s="44">
        <v>0</v>
      </c>
      <c r="J652" s="55">
        <v>1266.1199999999999</v>
      </c>
      <c r="K652" s="56">
        <v>15193.41</v>
      </c>
      <c r="L652" s="57">
        <v>16459.53</v>
      </c>
      <c r="M652" s="117"/>
      <c r="N652" s="119">
        <v>15193.41</v>
      </c>
      <c r="O652" s="119">
        <v>8986.25</v>
      </c>
      <c r="P652" s="119">
        <v>702</v>
      </c>
      <c r="Q652" s="119">
        <v>18077.060000000001</v>
      </c>
      <c r="R652" s="119">
        <v>16810.939999999999</v>
      </c>
      <c r="S652" s="47"/>
    </row>
    <row r="653" spans="1:19" ht="9" customHeight="1" x14ac:dyDescent="0.2">
      <c r="A653" s="519"/>
      <c r="B653" s="519"/>
      <c r="C653" s="48" t="s">
        <v>4</v>
      </c>
      <c r="D653" s="49">
        <v>8</v>
      </c>
      <c r="E653" s="50">
        <v>17399806</v>
      </c>
      <c r="F653" s="50">
        <v>0</v>
      </c>
      <c r="G653" s="50">
        <v>0</v>
      </c>
      <c r="H653" s="50">
        <v>12018738</v>
      </c>
      <c r="I653" s="50">
        <v>0</v>
      </c>
      <c r="J653" s="51">
        <v>2451550</v>
      </c>
      <c r="K653" s="50">
        <v>29418544</v>
      </c>
      <c r="L653" s="52">
        <v>31870094</v>
      </c>
      <c r="M653" s="118"/>
      <c r="N653" s="120">
        <v>29418544</v>
      </c>
      <c r="O653" s="120">
        <v>17399806</v>
      </c>
      <c r="P653" s="120">
        <v>1359262</v>
      </c>
      <c r="Q653" s="120">
        <v>35002069</v>
      </c>
      <c r="R653" s="120">
        <v>32550519</v>
      </c>
      <c r="S653" s="47"/>
    </row>
    <row r="654" spans="1:19" ht="12.75" customHeight="1" x14ac:dyDescent="0.2">
      <c r="A654" s="519"/>
      <c r="B654" s="519"/>
      <c r="C654" s="53" t="s">
        <v>3</v>
      </c>
      <c r="D654" s="54">
        <v>9</v>
      </c>
      <c r="E654" s="44">
        <v>10035.58</v>
      </c>
      <c r="F654" s="44">
        <v>0</v>
      </c>
      <c r="G654" s="44">
        <v>0</v>
      </c>
      <c r="H654" s="44">
        <v>6207.16</v>
      </c>
      <c r="I654" s="44">
        <v>0</v>
      </c>
      <c r="J654" s="55">
        <v>1353.56</v>
      </c>
      <c r="K654" s="56">
        <v>16242.74</v>
      </c>
      <c r="L654" s="57">
        <v>17596.3</v>
      </c>
      <c r="M654" s="117"/>
      <c r="N654" s="119">
        <v>16242.74</v>
      </c>
      <c r="O654" s="119">
        <v>10035.58</v>
      </c>
      <c r="P654" s="119">
        <v>702</v>
      </c>
      <c r="Q654" s="119">
        <v>19402.7</v>
      </c>
      <c r="R654" s="119">
        <v>18049.14</v>
      </c>
      <c r="S654" s="47"/>
    </row>
    <row r="655" spans="1:19" ht="9" customHeight="1" x14ac:dyDescent="0.2">
      <c r="A655" s="519"/>
      <c r="B655" s="519"/>
      <c r="C655" s="48" t="s">
        <v>4</v>
      </c>
      <c r="D655" s="49">
        <v>14</v>
      </c>
      <c r="E655" s="50">
        <v>19431592</v>
      </c>
      <c r="F655" s="50">
        <v>0</v>
      </c>
      <c r="G655" s="50">
        <v>0</v>
      </c>
      <c r="H655" s="50">
        <v>12018738</v>
      </c>
      <c r="I655" s="50">
        <v>0</v>
      </c>
      <c r="J655" s="51">
        <v>2620858</v>
      </c>
      <c r="K655" s="50">
        <v>31450330</v>
      </c>
      <c r="L655" s="52">
        <v>34071188</v>
      </c>
      <c r="M655" s="118"/>
      <c r="N655" s="120">
        <v>31450330</v>
      </c>
      <c r="O655" s="120">
        <v>19431592</v>
      </c>
      <c r="P655" s="120">
        <v>1359262</v>
      </c>
      <c r="Q655" s="120">
        <v>37568866</v>
      </c>
      <c r="R655" s="120">
        <v>34948008</v>
      </c>
      <c r="S655" s="47"/>
    </row>
    <row r="656" spans="1:19" ht="12.75" customHeight="1" x14ac:dyDescent="0.2">
      <c r="A656" s="519"/>
      <c r="B656" s="519"/>
      <c r="C656" s="53" t="s">
        <v>3</v>
      </c>
      <c r="D656" s="54">
        <v>15</v>
      </c>
      <c r="E656" s="44">
        <v>11014.79</v>
      </c>
      <c r="F656" s="44">
        <v>0</v>
      </c>
      <c r="G656" s="44">
        <v>0</v>
      </c>
      <c r="H656" s="44">
        <v>6207.16</v>
      </c>
      <c r="I656" s="44">
        <v>0</v>
      </c>
      <c r="J656" s="55">
        <v>1435.16</v>
      </c>
      <c r="K656" s="56">
        <v>17221.95</v>
      </c>
      <c r="L656" s="57">
        <v>18657.11</v>
      </c>
      <c r="M656" s="117"/>
      <c r="N656" s="119">
        <v>17221.95</v>
      </c>
      <c r="O656" s="119">
        <v>11014.79</v>
      </c>
      <c r="P656" s="119">
        <v>702</v>
      </c>
      <c r="Q656" s="119">
        <v>20639.77</v>
      </c>
      <c r="R656" s="119">
        <v>19204.61</v>
      </c>
      <c r="S656" s="47"/>
    </row>
    <row r="657" spans="1:19" ht="9" customHeight="1" x14ac:dyDescent="0.2">
      <c r="A657" s="519"/>
      <c r="B657" s="519"/>
      <c r="C657" s="48" t="s">
        <v>4</v>
      </c>
      <c r="D657" s="49">
        <v>20</v>
      </c>
      <c r="E657" s="50">
        <v>21327607</v>
      </c>
      <c r="F657" s="50">
        <v>0</v>
      </c>
      <c r="G657" s="50">
        <v>0</v>
      </c>
      <c r="H657" s="50">
        <v>12018738</v>
      </c>
      <c r="I657" s="50">
        <v>0</v>
      </c>
      <c r="J657" s="51">
        <v>2778857</v>
      </c>
      <c r="K657" s="50">
        <v>33346345</v>
      </c>
      <c r="L657" s="52">
        <v>36125202</v>
      </c>
      <c r="M657" s="118"/>
      <c r="N657" s="120">
        <v>33346345</v>
      </c>
      <c r="O657" s="120">
        <v>21327607</v>
      </c>
      <c r="P657" s="120">
        <v>1359262</v>
      </c>
      <c r="Q657" s="120">
        <v>39964167</v>
      </c>
      <c r="R657" s="120">
        <v>37185310</v>
      </c>
      <c r="S657" s="47"/>
    </row>
    <row r="658" spans="1:19" ht="12.75" customHeight="1" x14ac:dyDescent="0.2">
      <c r="A658" s="519"/>
      <c r="B658" s="519"/>
      <c r="C658" s="53" t="s">
        <v>3</v>
      </c>
      <c r="D658" s="54">
        <v>21</v>
      </c>
      <c r="E658" s="44">
        <v>11978.85</v>
      </c>
      <c r="F658" s="44">
        <v>0</v>
      </c>
      <c r="G658" s="44">
        <v>0</v>
      </c>
      <c r="H658" s="44">
        <v>6207.16</v>
      </c>
      <c r="I658" s="44">
        <v>0</v>
      </c>
      <c r="J658" s="55">
        <v>1515.5</v>
      </c>
      <c r="K658" s="56">
        <v>18186.009999999998</v>
      </c>
      <c r="L658" s="57">
        <v>19701.509999999998</v>
      </c>
      <c r="M658" s="117"/>
      <c r="N658" s="119">
        <v>18186.009999999998</v>
      </c>
      <c r="O658" s="119">
        <v>11978.85</v>
      </c>
      <c r="P658" s="119">
        <v>702</v>
      </c>
      <c r="Q658" s="119">
        <v>21857.7</v>
      </c>
      <c r="R658" s="119">
        <v>20342.2</v>
      </c>
      <c r="S658" s="47"/>
    </row>
    <row r="659" spans="1:19" ht="9" customHeight="1" x14ac:dyDescent="0.2">
      <c r="A659" s="519"/>
      <c r="B659" s="519"/>
      <c r="C659" s="48" t="s">
        <v>4</v>
      </c>
      <c r="D659" s="49">
        <v>27</v>
      </c>
      <c r="E659" s="50">
        <v>23194288</v>
      </c>
      <c r="F659" s="50">
        <v>0</v>
      </c>
      <c r="G659" s="50">
        <v>0</v>
      </c>
      <c r="H659" s="50">
        <v>12018738</v>
      </c>
      <c r="I659" s="50">
        <v>0</v>
      </c>
      <c r="J659" s="51">
        <v>2934417</v>
      </c>
      <c r="K659" s="50">
        <v>35213026</v>
      </c>
      <c r="L659" s="52">
        <v>38147443</v>
      </c>
      <c r="M659" s="118"/>
      <c r="N659" s="120">
        <v>35213026</v>
      </c>
      <c r="O659" s="120">
        <v>23194288</v>
      </c>
      <c r="P659" s="120">
        <v>1359262</v>
      </c>
      <c r="Q659" s="120">
        <v>42322409</v>
      </c>
      <c r="R659" s="120">
        <v>39387992</v>
      </c>
      <c r="S659" s="47"/>
    </row>
    <row r="660" spans="1:19" ht="12.75" customHeight="1" x14ac:dyDescent="0.2">
      <c r="A660" s="519"/>
      <c r="B660" s="519"/>
      <c r="C660" s="53" t="s">
        <v>3</v>
      </c>
      <c r="D660" s="54">
        <v>28</v>
      </c>
      <c r="E660" s="44">
        <v>12706.14</v>
      </c>
      <c r="F660" s="44">
        <v>0</v>
      </c>
      <c r="G660" s="44">
        <v>0</v>
      </c>
      <c r="H660" s="44">
        <v>6207.16</v>
      </c>
      <c r="I660" s="44">
        <v>0</v>
      </c>
      <c r="J660" s="55">
        <v>1576.11</v>
      </c>
      <c r="K660" s="56">
        <v>18913.3</v>
      </c>
      <c r="L660" s="57">
        <v>20489.41</v>
      </c>
      <c r="M660" s="117"/>
      <c r="N660" s="119">
        <v>18913.3</v>
      </c>
      <c r="O660" s="119">
        <v>12706.14</v>
      </c>
      <c r="P660" s="119">
        <v>702</v>
      </c>
      <c r="Q660" s="119">
        <v>22776.52</v>
      </c>
      <c r="R660" s="119">
        <v>21200.41</v>
      </c>
      <c r="S660" s="47"/>
    </row>
    <row r="661" spans="1:19" ht="9" customHeight="1" x14ac:dyDescent="0.2">
      <c r="A661" s="519"/>
      <c r="B661" s="519"/>
      <c r="C661" s="48" t="s">
        <v>4</v>
      </c>
      <c r="D661" s="49">
        <v>34</v>
      </c>
      <c r="E661" s="50">
        <v>24602518</v>
      </c>
      <c r="F661" s="50">
        <v>0</v>
      </c>
      <c r="G661" s="50">
        <v>0</v>
      </c>
      <c r="H661" s="50">
        <v>12018738</v>
      </c>
      <c r="I661" s="50">
        <v>0</v>
      </c>
      <c r="J661" s="51">
        <v>3051775</v>
      </c>
      <c r="K661" s="50">
        <v>36621255</v>
      </c>
      <c r="L661" s="52">
        <v>39673030</v>
      </c>
      <c r="M661" s="118"/>
      <c r="N661" s="120">
        <v>36621255</v>
      </c>
      <c r="O661" s="120">
        <v>24602518</v>
      </c>
      <c r="P661" s="120">
        <v>1359262</v>
      </c>
      <c r="Q661" s="120">
        <v>44101492</v>
      </c>
      <c r="R661" s="120">
        <v>41049718</v>
      </c>
      <c r="S661" s="47"/>
    </row>
    <row r="662" spans="1:19" ht="12.75" customHeight="1" x14ac:dyDescent="0.2">
      <c r="A662" s="519"/>
      <c r="B662" s="519"/>
      <c r="C662" s="53" t="s">
        <v>3</v>
      </c>
      <c r="D662" s="54">
        <v>35</v>
      </c>
      <c r="E662" s="44">
        <v>13215.95</v>
      </c>
      <c r="F662" s="44">
        <v>0</v>
      </c>
      <c r="G662" s="44">
        <v>0</v>
      </c>
      <c r="H662" s="44">
        <v>6207.16</v>
      </c>
      <c r="I662" s="44">
        <v>0</v>
      </c>
      <c r="J662" s="55">
        <v>1618.59</v>
      </c>
      <c r="K662" s="56">
        <v>19423.11</v>
      </c>
      <c r="L662" s="57">
        <v>21041.7</v>
      </c>
      <c r="M662" s="117"/>
      <c r="N662" s="119">
        <v>19423.11</v>
      </c>
      <c r="O662" s="119">
        <v>13215.95</v>
      </c>
      <c r="P662" s="119">
        <v>702</v>
      </c>
      <c r="Q662" s="119">
        <v>23420.57</v>
      </c>
      <c r="R662" s="119">
        <v>21801.98</v>
      </c>
      <c r="S662" s="47"/>
    </row>
    <row r="663" spans="1:19" ht="9" customHeight="1" x14ac:dyDescent="0.2">
      <c r="A663" s="520"/>
      <c r="B663" s="520"/>
      <c r="C663" s="58" t="s">
        <v>4</v>
      </c>
      <c r="D663" s="59"/>
      <c r="E663" s="50">
        <v>25589648</v>
      </c>
      <c r="F663" s="50">
        <v>0</v>
      </c>
      <c r="G663" s="50">
        <v>0</v>
      </c>
      <c r="H663" s="50">
        <v>12018738</v>
      </c>
      <c r="I663" s="50">
        <v>0</v>
      </c>
      <c r="J663" s="60">
        <v>3134027</v>
      </c>
      <c r="K663" s="61">
        <v>37608385</v>
      </c>
      <c r="L663" s="62">
        <v>40742412</v>
      </c>
      <c r="M663" s="118"/>
      <c r="N663" s="120">
        <v>37608385</v>
      </c>
      <c r="O663" s="120">
        <v>25589648</v>
      </c>
      <c r="P663" s="120">
        <v>1359262</v>
      </c>
      <c r="Q663" s="120">
        <v>45348547</v>
      </c>
      <c r="R663" s="120">
        <v>42214520</v>
      </c>
      <c r="S663" s="47"/>
    </row>
    <row r="664" spans="1:19" ht="12.75" customHeight="1" x14ac:dyDescent="0.2">
      <c r="A664" s="496">
        <v>40269</v>
      </c>
      <c r="B664" s="496">
        <v>40359</v>
      </c>
      <c r="C664" s="42" t="s">
        <v>3</v>
      </c>
      <c r="D664" s="43">
        <v>0</v>
      </c>
      <c r="E664" s="44">
        <v>8696.74</v>
      </c>
      <c r="F664" s="44">
        <v>0</v>
      </c>
      <c r="G664" s="44">
        <v>0</v>
      </c>
      <c r="H664" s="44">
        <v>6207.16</v>
      </c>
      <c r="I664" s="44">
        <v>67.069999999999993</v>
      </c>
      <c r="J664" s="44">
        <v>1241.99</v>
      </c>
      <c r="K664" s="45">
        <v>14970.97</v>
      </c>
      <c r="L664" s="46">
        <v>16212.96</v>
      </c>
      <c r="M664" s="117"/>
      <c r="N664" s="119">
        <v>14970.97</v>
      </c>
      <c r="O664" s="119">
        <v>8763.81</v>
      </c>
      <c r="P664" s="119">
        <v>702</v>
      </c>
      <c r="Q664" s="119">
        <v>17790.45</v>
      </c>
      <c r="R664" s="119">
        <v>16548.46</v>
      </c>
      <c r="S664" s="47"/>
    </row>
    <row r="665" spans="1:19" ht="9" customHeight="1" x14ac:dyDescent="0.2">
      <c r="A665" s="497"/>
      <c r="B665" s="497"/>
      <c r="C665" s="48" t="s">
        <v>4</v>
      </c>
      <c r="D665" s="49">
        <v>2</v>
      </c>
      <c r="E665" s="50">
        <v>16839237</v>
      </c>
      <c r="F665" s="50">
        <v>0</v>
      </c>
      <c r="G665" s="50">
        <v>0</v>
      </c>
      <c r="H665" s="50">
        <v>12018738</v>
      </c>
      <c r="I665" s="50">
        <v>129866</v>
      </c>
      <c r="J665" s="51">
        <v>2404828</v>
      </c>
      <c r="K665" s="50">
        <v>28987840</v>
      </c>
      <c r="L665" s="52">
        <v>31392668</v>
      </c>
      <c r="M665" s="118"/>
      <c r="N665" s="120">
        <v>28987840</v>
      </c>
      <c r="O665" s="120">
        <v>16969102</v>
      </c>
      <c r="P665" s="120">
        <v>1359262</v>
      </c>
      <c r="Q665" s="120">
        <v>34447115</v>
      </c>
      <c r="R665" s="120">
        <v>32042287</v>
      </c>
      <c r="S665" s="47"/>
    </row>
    <row r="666" spans="1:19" ht="12.75" customHeight="1" x14ac:dyDescent="0.2">
      <c r="A666" s="519">
        <v>40269</v>
      </c>
      <c r="B666" s="519">
        <v>40359</v>
      </c>
      <c r="C666" s="53" t="s">
        <v>3</v>
      </c>
      <c r="D666" s="54">
        <v>3</v>
      </c>
      <c r="E666" s="44">
        <v>8986.25</v>
      </c>
      <c r="F666" s="44">
        <v>0</v>
      </c>
      <c r="G666" s="44">
        <v>0</v>
      </c>
      <c r="H666" s="44">
        <v>6207.16</v>
      </c>
      <c r="I666" s="44">
        <v>67.069999999999993</v>
      </c>
      <c r="J666" s="55">
        <v>1266.1199999999999</v>
      </c>
      <c r="K666" s="56">
        <v>15260.48</v>
      </c>
      <c r="L666" s="57">
        <v>16526.599999999999</v>
      </c>
      <c r="M666" s="117"/>
      <c r="N666" s="119">
        <v>15260.48</v>
      </c>
      <c r="O666" s="119">
        <v>9053.32</v>
      </c>
      <c r="P666" s="119">
        <v>702</v>
      </c>
      <c r="Q666" s="119">
        <v>18156.2</v>
      </c>
      <c r="R666" s="119">
        <v>16890.080000000002</v>
      </c>
      <c r="S666" s="47"/>
    </row>
    <row r="667" spans="1:19" ht="9" customHeight="1" x14ac:dyDescent="0.2">
      <c r="A667" s="519"/>
      <c r="B667" s="519"/>
      <c r="C667" s="48" t="s">
        <v>4</v>
      </c>
      <c r="D667" s="49">
        <v>8</v>
      </c>
      <c r="E667" s="50">
        <v>17399806</v>
      </c>
      <c r="F667" s="50">
        <v>0</v>
      </c>
      <c r="G667" s="50">
        <v>0</v>
      </c>
      <c r="H667" s="50">
        <v>12018738</v>
      </c>
      <c r="I667" s="50">
        <v>129866</v>
      </c>
      <c r="J667" s="51">
        <v>2451550</v>
      </c>
      <c r="K667" s="50">
        <v>29548410</v>
      </c>
      <c r="L667" s="52">
        <v>31999960</v>
      </c>
      <c r="M667" s="118"/>
      <c r="N667" s="120">
        <v>29548410</v>
      </c>
      <c r="O667" s="120">
        <v>17529672</v>
      </c>
      <c r="P667" s="120">
        <v>1359262</v>
      </c>
      <c r="Q667" s="120">
        <v>35155305</v>
      </c>
      <c r="R667" s="120">
        <v>32703755</v>
      </c>
      <c r="S667" s="47"/>
    </row>
    <row r="668" spans="1:19" ht="12.75" customHeight="1" x14ac:dyDescent="0.2">
      <c r="A668" s="519"/>
      <c r="B668" s="519"/>
      <c r="C668" s="53" t="s">
        <v>3</v>
      </c>
      <c r="D668" s="54">
        <v>9</v>
      </c>
      <c r="E668" s="44">
        <v>10035.58</v>
      </c>
      <c r="F668" s="44">
        <v>0</v>
      </c>
      <c r="G668" s="44">
        <v>0</v>
      </c>
      <c r="H668" s="44">
        <v>6207.16</v>
      </c>
      <c r="I668" s="44">
        <v>67.069999999999993</v>
      </c>
      <c r="J668" s="55">
        <v>1353.56</v>
      </c>
      <c r="K668" s="56">
        <v>16309.81</v>
      </c>
      <c r="L668" s="57">
        <v>17663.37</v>
      </c>
      <c r="M668" s="117"/>
      <c r="N668" s="119">
        <v>16309.81</v>
      </c>
      <c r="O668" s="119">
        <v>10102.65</v>
      </c>
      <c r="P668" s="119">
        <v>702</v>
      </c>
      <c r="Q668" s="119">
        <v>19481.849999999999</v>
      </c>
      <c r="R668" s="119">
        <v>18128.29</v>
      </c>
      <c r="S668" s="47"/>
    </row>
    <row r="669" spans="1:19" ht="9" customHeight="1" x14ac:dyDescent="0.2">
      <c r="A669" s="519"/>
      <c r="B669" s="519"/>
      <c r="C669" s="48" t="s">
        <v>4</v>
      </c>
      <c r="D669" s="49">
        <v>14</v>
      </c>
      <c r="E669" s="50">
        <v>19431592</v>
      </c>
      <c r="F669" s="50">
        <v>0</v>
      </c>
      <c r="G669" s="50">
        <v>0</v>
      </c>
      <c r="H669" s="50">
        <v>12018738</v>
      </c>
      <c r="I669" s="50">
        <v>129866</v>
      </c>
      <c r="J669" s="51">
        <v>2620858</v>
      </c>
      <c r="K669" s="50">
        <v>31580196</v>
      </c>
      <c r="L669" s="52">
        <v>34201053</v>
      </c>
      <c r="M669" s="118"/>
      <c r="N669" s="120">
        <v>31580196</v>
      </c>
      <c r="O669" s="120">
        <v>19561458</v>
      </c>
      <c r="P669" s="120">
        <v>1359262</v>
      </c>
      <c r="Q669" s="120">
        <v>37722122</v>
      </c>
      <c r="R669" s="120">
        <v>35101264</v>
      </c>
      <c r="S669" s="47"/>
    </row>
    <row r="670" spans="1:19" ht="12.75" customHeight="1" x14ac:dyDescent="0.2">
      <c r="A670" s="519"/>
      <c r="B670" s="519"/>
      <c r="C670" s="53" t="s">
        <v>3</v>
      </c>
      <c r="D670" s="54">
        <v>15</v>
      </c>
      <c r="E670" s="44">
        <v>11014.79</v>
      </c>
      <c r="F670" s="44">
        <v>0</v>
      </c>
      <c r="G670" s="44">
        <v>0</v>
      </c>
      <c r="H670" s="44">
        <v>6207.16</v>
      </c>
      <c r="I670" s="44">
        <v>67.069999999999993</v>
      </c>
      <c r="J670" s="55">
        <v>1435.16</v>
      </c>
      <c r="K670" s="56">
        <v>17289.02</v>
      </c>
      <c r="L670" s="57">
        <v>18724.18</v>
      </c>
      <c r="M670" s="117"/>
      <c r="N670" s="119">
        <v>17289.02</v>
      </c>
      <c r="O670" s="119">
        <v>11081.86</v>
      </c>
      <c r="P670" s="119">
        <v>702</v>
      </c>
      <c r="Q670" s="119">
        <v>20718.91</v>
      </c>
      <c r="R670" s="119">
        <v>19283.75</v>
      </c>
      <c r="S670" s="47"/>
    </row>
    <row r="671" spans="1:19" ht="9" customHeight="1" x14ac:dyDescent="0.2">
      <c r="A671" s="519"/>
      <c r="B671" s="519"/>
      <c r="C671" s="48" t="s">
        <v>4</v>
      </c>
      <c r="D671" s="49">
        <v>20</v>
      </c>
      <c r="E671" s="50">
        <v>21327607</v>
      </c>
      <c r="F671" s="50">
        <v>0</v>
      </c>
      <c r="G671" s="50">
        <v>0</v>
      </c>
      <c r="H671" s="50">
        <v>12018738</v>
      </c>
      <c r="I671" s="50">
        <v>129866</v>
      </c>
      <c r="J671" s="51">
        <v>2778857</v>
      </c>
      <c r="K671" s="50">
        <v>33476211</v>
      </c>
      <c r="L671" s="52">
        <v>36255068</v>
      </c>
      <c r="M671" s="118"/>
      <c r="N671" s="120">
        <v>33476211</v>
      </c>
      <c r="O671" s="120">
        <v>21457473</v>
      </c>
      <c r="P671" s="120">
        <v>1359262</v>
      </c>
      <c r="Q671" s="120">
        <v>40117404</v>
      </c>
      <c r="R671" s="120">
        <v>37338547</v>
      </c>
      <c r="S671" s="47"/>
    </row>
    <row r="672" spans="1:19" ht="12.75" customHeight="1" x14ac:dyDescent="0.2">
      <c r="A672" s="519"/>
      <c r="B672" s="519"/>
      <c r="C672" s="53" t="s">
        <v>3</v>
      </c>
      <c r="D672" s="54">
        <v>21</v>
      </c>
      <c r="E672" s="44">
        <v>11978.85</v>
      </c>
      <c r="F672" s="44">
        <v>0</v>
      </c>
      <c r="G672" s="44">
        <v>0</v>
      </c>
      <c r="H672" s="44">
        <v>6207.16</v>
      </c>
      <c r="I672" s="44">
        <v>67.069999999999993</v>
      </c>
      <c r="J672" s="55">
        <v>1515.5</v>
      </c>
      <c r="K672" s="56">
        <v>18253.080000000002</v>
      </c>
      <c r="L672" s="57">
        <v>19768.580000000002</v>
      </c>
      <c r="M672" s="117"/>
      <c r="N672" s="119">
        <v>18253.080000000002</v>
      </c>
      <c r="O672" s="119">
        <v>12045.92</v>
      </c>
      <c r="P672" s="119">
        <v>702</v>
      </c>
      <c r="Q672" s="119">
        <v>21936.85</v>
      </c>
      <c r="R672" s="119">
        <v>20421.349999999999</v>
      </c>
      <c r="S672" s="47"/>
    </row>
    <row r="673" spans="1:19" ht="9" customHeight="1" x14ac:dyDescent="0.2">
      <c r="A673" s="519"/>
      <c r="B673" s="519"/>
      <c r="C673" s="48" t="s">
        <v>4</v>
      </c>
      <c r="D673" s="49">
        <v>27</v>
      </c>
      <c r="E673" s="50">
        <v>23194288</v>
      </c>
      <c r="F673" s="50">
        <v>0</v>
      </c>
      <c r="G673" s="50">
        <v>0</v>
      </c>
      <c r="H673" s="50">
        <v>12018738</v>
      </c>
      <c r="I673" s="50">
        <v>129866</v>
      </c>
      <c r="J673" s="51">
        <v>2934417</v>
      </c>
      <c r="K673" s="50">
        <v>35342891</v>
      </c>
      <c r="L673" s="52">
        <v>38277308</v>
      </c>
      <c r="M673" s="118"/>
      <c r="N673" s="120">
        <v>35342891</v>
      </c>
      <c r="O673" s="120">
        <v>23324154</v>
      </c>
      <c r="P673" s="120">
        <v>1359262</v>
      </c>
      <c r="Q673" s="120">
        <v>42475665</v>
      </c>
      <c r="R673" s="120">
        <v>39541247</v>
      </c>
      <c r="S673" s="47"/>
    </row>
    <row r="674" spans="1:19" ht="12.75" customHeight="1" x14ac:dyDescent="0.2">
      <c r="A674" s="519"/>
      <c r="B674" s="519"/>
      <c r="C674" s="53" t="s">
        <v>3</v>
      </c>
      <c r="D674" s="54">
        <v>28</v>
      </c>
      <c r="E674" s="44">
        <v>12706.14</v>
      </c>
      <c r="F674" s="44">
        <v>0</v>
      </c>
      <c r="G674" s="44">
        <v>0</v>
      </c>
      <c r="H674" s="44">
        <v>6207.16</v>
      </c>
      <c r="I674" s="44">
        <v>67.069999999999993</v>
      </c>
      <c r="J674" s="55">
        <v>1576.11</v>
      </c>
      <c r="K674" s="56">
        <v>18980.37</v>
      </c>
      <c r="L674" s="57">
        <v>20556.48</v>
      </c>
      <c r="M674" s="117"/>
      <c r="N674" s="119">
        <v>18980.37</v>
      </c>
      <c r="O674" s="119">
        <v>12773.21</v>
      </c>
      <c r="P674" s="119">
        <v>702</v>
      </c>
      <c r="Q674" s="119">
        <v>22855.66</v>
      </c>
      <c r="R674" s="119">
        <v>21279.55</v>
      </c>
      <c r="S674" s="47"/>
    </row>
    <row r="675" spans="1:19" ht="9" customHeight="1" x14ac:dyDescent="0.2">
      <c r="A675" s="519"/>
      <c r="B675" s="519"/>
      <c r="C675" s="48" t="s">
        <v>4</v>
      </c>
      <c r="D675" s="49">
        <v>34</v>
      </c>
      <c r="E675" s="50">
        <v>24602518</v>
      </c>
      <c r="F675" s="50">
        <v>0</v>
      </c>
      <c r="G675" s="50">
        <v>0</v>
      </c>
      <c r="H675" s="50">
        <v>12018738</v>
      </c>
      <c r="I675" s="50">
        <v>129866</v>
      </c>
      <c r="J675" s="51">
        <v>3051775</v>
      </c>
      <c r="K675" s="50">
        <v>36751121</v>
      </c>
      <c r="L675" s="52">
        <v>39802896</v>
      </c>
      <c r="M675" s="118"/>
      <c r="N675" s="120">
        <v>36751121</v>
      </c>
      <c r="O675" s="120">
        <v>24732383</v>
      </c>
      <c r="P675" s="120">
        <v>1359262</v>
      </c>
      <c r="Q675" s="120">
        <v>44254729</v>
      </c>
      <c r="R675" s="120">
        <v>41202954</v>
      </c>
      <c r="S675" s="47"/>
    </row>
    <row r="676" spans="1:19" ht="12.75" customHeight="1" x14ac:dyDescent="0.2">
      <c r="A676" s="519"/>
      <c r="B676" s="519"/>
      <c r="C676" s="53" t="s">
        <v>3</v>
      </c>
      <c r="D676" s="54">
        <v>35</v>
      </c>
      <c r="E676" s="44">
        <v>13215.95</v>
      </c>
      <c r="F676" s="44">
        <v>0</v>
      </c>
      <c r="G676" s="44">
        <v>0</v>
      </c>
      <c r="H676" s="44">
        <v>6207.16</v>
      </c>
      <c r="I676" s="44">
        <v>67.069999999999993</v>
      </c>
      <c r="J676" s="55">
        <v>1618.59</v>
      </c>
      <c r="K676" s="56">
        <v>19490.18</v>
      </c>
      <c r="L676" s="57">
        <v>21108.77</v>
      </c>
      <c r="M676" s="117"/>
      <c r="N676" s="119">
        <v>19490.18</v>
      </c>
      <c r="O676" s="119">
        <v>13283.02</v>
      </c>
      <c r="P676" s="119">
        <v>702</v>
      </c>
      <c r="Q676" s="119">
        <v>23499.71</v>
      </c>
      <c r="R676" s="119">
        <v>21881.119999999999</v>
      </c>
      <c r="S676" s="47"/>
    </row>
    <row r="677" spans="1:19" ht="9" customHeight="1" x14ac:dyDescent="0.2">
      <c r="A677" s="520"/>
      <c r="B677" s="520"/>
      <c r="C677" s="58" t="s">
        <v>4</v>
      </c>
      <c r="D677" s="59"/>
      <c r="E677" s="50">
        <v>25589648</v>
      </c>
      <c r="F677" s="50">
        <v>0</v>
      </c>
      <c r="G677" s="50">
        <v>0</v>
      </c>
      <c r="H677" s="50">
        <v>12018738</v>
      </c>
      <c r="I677" s="50">
        <v>129866</v>
      </c>
      <c r="J677" s="60">
        <v>3134027</v>
      </c>
      <c r="K677" s="61">
        <v>37738251</v>
      </c>
      <c r="L677" s="62">
        <v>40872278</v>
      </c>
      <c r="M677" s="118"/>
      <c r="N677" s="120">
        <v>37738251</v>
      </c>
      <c r="O677" s="120">
        <v>25719513</v>
      </c>
      <c r="P677" s="120">
        <v>1359262</v>
      </c>
      <c r="Q677" s="120">
        <v>45501783</v>
      </c>
      <c r="R677" s="120">
        <v>42367756</v>
      </c>
      <c r="S677" s="47"/>
    </row>
    <row r="678" spans="1:19" ht="12.75" customHeight="1" x14ac:dyDescent="0.2">
      <c r="A678" s="496">
        <v>40360</v>
      </c>
      <c r="B678" s="496">
        <v>40543</v>
      </c>
      <c r="C678" s="42" t="s">
        <v>3</v>
      </c>
      <c r="D678" s="43">
        <v>0</v>
      </c>
      <c r="E678" s="44">
        <v>8696.74</v>
      </c>
      <c r="F678" s="44">
        <v>0</v>
      </c>
      <c r="G678" s="44">
        <v>0</v>
      </c>
      <c r="H678" s="44">
        <v>6207.16</v>
      </c>
      <c r="I678" s="44">
        <v>111.78</v>
      </c>
      <c r="J678" s="44">
        <v>1241.99</v>
      </c>
      <c r="K678" s="45">
        <v>15015.68</v>
      </c>
      <c r="L678" s="46">
        <v>16257.67</v>
      </c>
      <c r="M678" s="117"/>
      <c r="N678" s="119">
        <v>15015.68</v>
      </c>
      <c r="O678" s="119">
        <v>8808.52</v>
      </c>
      <c r="P678" s="119">
        <v>702</v>
      </c>
      <c r="Q678" s="119">
        <v>17843.2</v>
      </c>
      <c r="R678" s="119">
        <v>16601.21</v>
      </c>
      <c r="S678" s="47"/>
    </row>
    <row r="679" spans="1:19" ht="9" customHeight="1" x14ac:dyDescent="0.2">
      <c r="A679" s="497"/>
      <c r="B679" s="497"/>
      <c r="C679" s="48" t="s">
        <v>4</v>
      </c>
      <c r="D679" s="49">
        <v>2</v>
      </c>
      <c r="E679" s="50">
        <v>16839237</v>
      </c>
      <c r="F679" s="50">
        <v>0</v>
      </c>
      <c r="G679" s="50">
        <v>0</v>
      </c>
      <c r="H679" s="50">
        <v>12018738</v>
      </c>
      <c r="I679" s="50">
        <v>216436</v>
      </c>
      <c r="J679" s="51">
        <v>2404828</v>
      </c>
      <c r="K679" s="50">
        <v>29074411</v>
      </c>
      <c r="L679" s="52">
        <v>31479239</v>
      </c>
      <c r="M679" s="118"/>
      <c r="N679" s="120">
        <v>29074411</v>
      </c>
      <c r="O679" s="120">
        <v>17055673</v>
      </c>
      <c r="P679" s="120">
        <v>1359262</v>
      </c>
      <c r="Q679" s="120">
        <v>34549253</v>
      </c>
      <c r="R679" s="120">
        <v>32144425</v>
      </c>
      <c r="S679" s="47"/>
    </row>
    <row r="680" spans="1:19" ht="12.75" customHeight="1" x14ac:dyDescent="0.2">
      <c r="A680" s="519">
        <v>40360</v>
      </c>
      <c r="B680" s="519">
        <v>40543</v>
      </c>
      <c r="C680" s="53" t="s">
        <v>3</v>
      </c>
      <c r="D680" s="54">
        <v>3</v>
      </c>
      <c r="E680" s="44">
        <v>8986.25</v>
      </c>
      <c r="F680" s="44">
        <v>0</v>
      </c>
      <c r="G680" s="44">
        <v>0</v>
      </c>
      <c r="H680" s="44">
        <v>6207.16</v>
      </c>
      <c r="I680" s="44">
        <v>111.78</v>
      </c>
      <c r="J680" s="55">
        <v>1266.1199999999999</v>
      </c>
      <c r="K680" s="56">
        <v>15305.19</v>
      </c>
      <c r="L680" s="57">
        <v>16571.310000000001</v>
      </c>
      <c r="M680" s="117"/>
      <c r="N680" s="119">
        <v>15305.19</v>
      </c>
      <c r="O680" s="119">
        <v>9098.0300000000007</v>
      </c>
      <c r="P680" s="119">
        <v>702</v>
      </c>
      <c r="Q680" s="119">
        <v>18208.96</v>
      </c>
      <c r="R680" s="119">
        <v>16942.84</v>
      </c>
      <c r="S680" s="47"/>
    </row>
    <row r="681" spans="1:19" ht="9" customHeight="1" x14ac:dyDescent="0.2">
      <c r="A681" s="519"/>
      <c r="B681" s="519"/>
      <c r="C681" s="48" t="s">
        <v>4</v>
      </c>
      <c r="D681" s="49">
        <v>8</v>
      </c>
      <c r="E681" s="50">
        <v>17399806</v>
      </c>
      <c r="F681" s="50">
        <v>0</v>
      </c>
      <c r="G681" s="50">
        <v>0</v>
      </c>
      <c r="H681" s="50">
        <v>12018738</v>
      </c>
      <c r="I681" s="50">
        <v>216436</v>
      </c>
      <c r="J681" s="51">
        <v>2451550</v>
      </c>
      <c r="K681" s="50">
        <v>29634980</v>
      </c>
      <c r="L681" s="52">
        <v>32086530</v>
      </c>
      <c r="M681" s="118"/>
      <c r="N681" s="120">
        <v>29634980</v>
      </c>
      <c r="O681" s="120">
        <v>17616243</v>
      </c>
      <c r="P681" s="120">
        <v>1359262</v>
      </c>
      <c r="Q681" s="120">
        <v>35257463</v>
      </c>
      <c r="R681" s="120">
        <v>32805913</v>
      </c>
      <c r="S681" s="47"/>
    </row>
    <row r="682" spans="1:19" ht="12.75" customHeight="1" x14ac:dyDescent="0.2">
      <c r="A682" s="519"/>
      <c r="B682" s="519"/>
      <c r="C682" s="53" t="s">
        <v>3</v>
      </c>
      <c r="D682" s="54">
        <v>9</v>
      </c>
      <c r="E682" s="44">
        <v>10035.58</v>
      </c>
      <c r="F682" s="44">
        <v>0</v>
      </c>
      <c r="G682" s="44">
        <v>0</v>
      </c>
      <c r="H682" s="44">
        <v>6207.16</v>
      </c>
      <c r="I682" s="44">
        <v>111.78</v>
      </c>
      <c r="J682" s="55">
        <v>1353.56</v>
      </c>
      <c r="K682" s="56">
        <v>16354.52</v>
      </c>
      <c r="L682" s="57">
        <v>17708.080000000002</v>
      </c>
      <c r="M682" s="117"/>
      <c r="N682" s="119">
        <v>16354.52</v>
      </c>
      <c r="O682" s="119">
        <v>10147.36</v>
      </c>
      <c r="P682" s="119">
        <v>702</v>
      </c>
      <c r="Q682" s="119">
        <v>19534.599999999999</v>
      </c>
      <c r="R682" s="119">
        <v>18181.04</v>
      </c>
      <c r="S682" s="47"/>
    </row>
    <row r="683" spans="1:19" ht="9" customHeight="1" x14ac:dyDescent="0.2">
      <c r="A683" s="519"/>
      <c r="B683" s="519"/>
      <c r="C683" s="48" t="s">
        <v>4</v>
      </c>
      <c r="D683" s="49">
        <v>14</v>
      </c>
      <c r="E683" s="50">
        <v>19431592</v>
      </c>
      <c r="F683" s="50">
        <v>0</v>
      </c>
      <c r="G683" s="50">
        <v>0</v>
      </c>
      <c r="H683" s="50">
        <v>12018738</v>
      </c>
      <c r="I683" s="50">
        <v>216436</v>
      </c>
      <c r="J683" s="51">
        <v>2620858</v>
      </c>
      <c r="K683" s="50">
        <v>31666766</v>
      </c>
      <c r="L683" s="52">
        <v>34287624</v>
      </c>
      <c r="M683" s="118"/>
      <c r="N683" s="120">
        <v>31666766</v>
      </c>
      <c r="O683" s="120">
        <v>19648029</v>
      </c>
      <c r="P683" s="120">
        <v>1359262</v>
      </c>
      <c r="Q683" s="120">
        <v>37824260</v>
      </c>
      <c r="R683" s="120">
        <v>35203402</v>
      </c>
      <c r="S683" s="47"/>
    </row>
    <row r="684" spans="1:19" ht="12.75" customHeight="1" x14ac:dyDescent="0.2">
      <c r="A684" s="519"/>
      <c r="B684" s="519"/>
      <c r="C684" s="53" t="s">
        <v>3</v>
      </c>
      <c r="D684" s="54">
        <v>15</v>
      </c>
      <c r="E684" s="44">
        <v>11014.79</v>
      </c>
      <c r="F684" s="44">
        <v>0</v>
      </c>
      <c r="G684" s="44">
        <v>0</v>
      </c>
      <c r="H684" s="44">
        <v>6207.16</v>
      </c>
      <c r="I684" s="44">
        <v>111.78</v>
      </c>
      <c r="J684" s="55">
        <v>1435.16</v>
      </c>
      <c r="K684" s="56">
        <v>17333.73</v>
      </c>
      <c r="L684" s="57">
        <v>18768.89</v>
      </c>
      <c r="M684" s="117"/>
      <c r="N684" s="119">
        <v>17333.73</v>
      </c>
      <c r="O684" s="119">
        <v>11126.57</v>
      </c>
      <c r="P684" s="119">
        <v>702</v>
      </c>
      <c r="Q684" s="119">
        <v>20771.669999999998</v>
      </c>
      <c r="R684" s="119">
        <v>19336.509999999998</v>
      </c>
      <c r="S684" s="47"/>
    </row>
    <row r="685" spans="1:19" ht="9" customHeight="1" x14ac:dyDescent="0.2">
      <c r="A685" s="519"/>
      <c r="B685" s="519"/>
      <c r="C685" s="48" t="s">
        <v>4</v>
      </c>
      <c r="D685" s="49">
        <v>20</v>
      </c>
      <c r="E685" s="50">
        <v>21327607</v>
      </c>
      <c r="F685" s="50">
        <v>0</v>
      </c>
      <c r="G685" s="50">
        <v>0</v>
      </c>
      <c r="H685" s="50">
        <v>12018738</v>
      </c>
      <c r="I685" s="50">
        <v>216436</v>
      </c>
      <c r="J685" s="51">
        <v>2778857</v>
      </c>
      <c r="K685" s="50">
        <v>33562781</v>
      </c>
      <c r="L685" s="52">
        <v>36341639</v>
      </c>
      <c r="M685" s="118"/>
      <c r="N685" s="120">
        <v>33562781</v>
      </c>
      <c r="O685" s="120">
        <v>21544044</v>
      </c>
      <c r="P685" s="120">
        <v>1359262</v>
      </c>
      <c r="Q685" s="120">
        <v>40219561</v>
      </c>
      <c r="R685" s="120">
        <v>37440704</v>
      </c>
      <c r="S685" s="47"/>
    </row>
    <row r="686" spans="1:19" ht="12.75" customHeight="1" x14ac:dyDescent="0.2">
      <c r="A686" s="519"/>
      <c r="B686" s="519"/>
      <c r="C686" s="53" t="s">
        <v>3</v>
      </c>
      <c r="D686" s="54">
        <v>21</v>
      </c>
      <c r="E686" s="44">
        <v>11978.85</v>
      </c>
      <c r="F686" s="44">
        <v>0</v>
      </c>
      <c r="G686" s="44">
        <v>0</v>
      </c>
      <c r="H686" s="44">
        <v>6207.16</v>
      </c>
      <c r="I686" s="44">
        <v>111.78</v>
      </c>
      <c r="J686" s="55">
        <v>1515.5</v>
      </c>
      <c r="K686" s="56">
        <v>18297.79</v>
      </c>
      <c r="L686" s="57">
        <v>19813.29</v>
      </c>
      <c r="M686" s="117"/>
      <c r="N686" s="119">
        <v>18297.79</v>
      </c>
      <c r="O686" s="119">
        <v>12090.63</v>
      </c>
      <c r="P686" s="119">
        <v>702</v>
      </c>
      <c r="Q686" s="119">
        <v>21989.599999999999</v>
      </c>
      <c r="R686" s="119">
        <v>20474.099999999999</v>
      </c>
      <c r="S686" s="47"/>
    </row>
    <row r="687" spans="1:19" ht="9" customHeight="1" x14ac:dyDescent="0.2">
      <c r="A687" s="519"/>
      <c r="B687" s="519"/>
      <c r="C687" s="48" t="s">
        <v>4</v>
      </c>
      <c r="D687" s="49">
        <v>27</v>
      </c>
      <c r="E687" s="50">
        <v>23194288</v>
      </c>
      <c r="F687" s="50">
        <v>0</v>
      </c>
      <c r="G687" s="50">
        <v>0</v>
      </c>
      <c r="H687" s="50">
        <v>12018738</v>
      </c>
      <c r="I687" s="50">
        <v>216436</v>
      </c>
      <c r="J687" s="51">
        <v>2934417</v>
      </c>
      <c r="K687" s="50">
        <v>35429462</v>
      </c>
      <c r="L687" s="52">
        <v>38363879</v>
      </c>
      <c r="M687" s="118"/>
      <c r="N687" s="120">
        <v>35429462</v>
      </c>
      <c r="O687" s="120">
        <v>23410724</v>
      </c>
      <c r="P687" s="120">
        <v>1359262</v>
      </c>
      <c r="Q687" s="120">
        <v>42577803</v>
      </c>
      <c r="R687" s="120">
        <v>39643386</v>
      </c>
      <c r="S687" s="47"/>
    </row>
    <row r="688" spans="1:19" ht="12.75" customHeight="1" x14ac:dyDescent="0.2">
      <c r="A688" s="519"/>
      <c r="B688" s="519"/>
      <c r="C688" s="53" t="s">
        <v>3</v>
      </c>
      <c r="D688" s="54">
        <v>28</v>
      </c>
      <c r="E688" s="44">
        <v>12706.14</v>
      </c>
      <c r="F688" s="44">
        <v>0</v>
      </c>
      <c r="G688" s="44">
        <v>0</v>
      </c>
      <c r="H688" s="44">
        <v>6207.16</v>
      </c>
      <c r="I688" s="44">
        <v>111.78</v>
      </c>
      <c r="J688" s="55">
        <v>1576.11</v>
      </c>
      <c r="K688" s="56">
        <v>19025.080000000002</v>
      </c>
      <c r="L688" s="57">
        <v>20601.189999999999</v>
      </c>
      <c r="M688" s="117"/>
      <c r="N688" s="119">
        <v>19025.080000000002</v>
      </c>
      <c r="O688" s="119">
        <v>12817.92</v>
      </c>
      <c r="P688" s="119">
        <v>702</v>
      </c>
      <c r="Q688" s="119">
        <v>22908.42</v>
      </c>
      <c r="R688" s="119">
        <v>21332.31</v>
      </c>
      <c r="S688" s="47"/>
    </row>
    <row r="689" spans="1:19" ht="9" customHeight="1" x14ac:dyDescent="0.2">
      <c r="A689" s="519"/>
      <c r="B689" s="519"/>
      <c r="C689" s="48" t="s">
        <v>4</v>
      </c>
      <c r="D689" s="49">
        <v>34</v>
      </c>
      <c r="E689" s="50">
        <v>24602518</v>
      </c>
      <c r="F689" s="50">
        <v>0</v>
      </c>
      <c r="G689" s="50">
        <v>0</v>
      </c>
      <c r="H689" s="50">
        <v>12018738</v>
      </c>
      <c r="I689" s="50">
        <v>216436</v>
      </c>
      <c r="J689" s="51">
        <v>3051775</v>
      </c>
      <c r="K689" s="50">
        <v>36837692</v>
      </c>
      <c r="L689" s="52">
        <v>39889466</v>
      </c>
      <c r="M689" s="118"/>
      <c r="N689" s="120">
        <v>36837692</v>
      </c>
      <c r="O689" s="120">
        <v>24818954</v>
      </c>
      <c r="P689" s="120">
        <v>1359262</v>
      </c>
      <c r="Q689" s="120">
        <v>44356886</v>
      </c>
      <c r="R689" s="120">
        <v>41305112</v>
      </c>
      <c r="S689" s="47"/>
    </row>
    <row r="690" spans="1:19" ht="12.75" customHeight="1" x14ac:dyDescent="0.2">
      <c r="A690" s="519"/>
      <c r="B690" s="519"/>
      <c r="C690" s="53" t="s">
        <v>3</v>
      </c>
      <c r="D690" s="54">
        <v>35</v>
      </c>
      <c r="E690" s="44">
        <v>13215.95</v>
      </c>
      <c r="F690" s="44">
        <v>0</v>
      </c>
      <c r="G690" s="44">
        <v>0</v>
      </c>
      <c r="H690" s="44">
        <v>6207.16</v>
      </c>
      <c r="I690" s="44">
        <v>111.78</v>
      </c>
      <c r="J690" s="55">
        <v>1618.59</v>
      </c>
      <c r="K690" s="56">
        <v>19534.89</v>
      </c>
      <c r="L690" s="57">
        <v>21153.48</v>
      </c>
      <c r="M690" s="117"/>
      <c r="N690" s="119">
        <v>19534.89</v>
      </c>
      <c r="O690" s="119">
        <v>13327.73</v>
      </c>
      <c r="P690" s="119">
        <v>702</v>
      </c>
      <c r="Q690" s="119">
        <v>23552.47</v>
      </c>
      <c r="R690" s="119">
        <v>21933.88</v>
      </c>
      <c r="S690" s="47"/>
    </row>
    <row r="691" spans="1:19" ht="9" customHeight="1" x14ac:dyDescent="0.2">
      <c r="A691" s="520"/>
      <c r="B691" s="520"/>
      <c r="C691" s="58" t="s">
        <v>4</v>
      </c>
      <c r="D691" s="59"/>
      <c r="E691" s="61">
        <v>25589648</v>
      </c>
      <c r="F691" s="61">
        <v>0</v>
      </c>
      <c r="G691" s="61">
        <v>0</v>
      </c>
      <c r="H691" s="61">
        <v>12018738</v>
      </c>
      <c r="I691" s="61">
        <v>216436</v>
      </c>
      <c r="J691" s="60">
        <v>3134027</v>
      </c>
      <c r="K691" s="61">
        <v>37824821</v>
      </c>
      <c r="L691" s="62">
        <v>40958849</v>
      </c>
      <c r="M691" s="118"/>
      <c r="N691" s="123">
        <v>37824821</v>
      </c>
      <c r="O691" s="123">
        <v>25806084</v>
      </c>
      <c r="P691" s="123">
        <v>1359262</v>
      </c>
      <c r="Q691" s="123">
        <v>45603941</v>
      </c>
      <c r="R691" s="120">
        <v>42469914</v>
      </c>
      <c r="S691" s="47"/>
    </row>
    <row r="692" spans="1:19" ht="12.75" customHeight="1" x14ac:dyDescent="0.2">
      <c r="A692" s="496">
        <v>40544</v>
      </c>
      <c r="B692" s="496">
        <v>42369</v>
      </c>
      <c r="C692" s="42" t="s">
        <v>3</v>
      </c>
      <c r="D692" s="43">
        <v>0</v>
      </c>
      <c r="E692" s="44">
        <v>8696.74</v>
      </c>
      <c r="F692" s="44">
        <v>0</v>
      </c>
      <c r="G692" s="44"/>
      <c r="H692" s="44">
        <v>6207.16</v>
      </c>
      <c r="I692" s="44">
        <v>111.78</v>
      </c>
      <c r="J692" s="44">
        <v>1251.31</v>
      </c>
      <c r="K692" s="44">
        <v>15015.68</v>
      </c>
      <c r="L692" s="46">
        <v>16266.99</v>
      </c>
      <c r="M692" s="117"/>
      <c r="N692" s="119">
        <v>15015.68</v>
      </c>
      <c r="O692" s="119">
        <v>8808.52</v>
      </c>
      <c r="P692" s="119">
        <v>702</v>
      </c>
      <c r="Q692" s="119">
        <v>17852.52</v>
      </c>
      <c r="R692" s="119">
        <v>16601.21</v>
      </c>
      <c r="S692" s="47"/>
    </row>
    <row r="693" spans="1:19" ht="9" customHeight="1" x14ac:dyDescent="0.2">
      <c r="A693" s="497"/>
      <c r="B693" s="497"/>
      <c r="C693" s="48" t="s">
        <v>4</v>
      </c>
      <c r="D693" s="49">
        <v>2</v>
      </c>
      <c r="E693" s="61">
        <v>16839237</v>
      </c>
      <c r="F693" s="50">
        <v>0</v>
      </c>
      <c r="G693" s="50">
        <v>0</v>
      </c>
      <c r="H693" s="61">
        <v>12018738</v>
      </c>
      <c r="I693" s="61">
        <v>216436</v>
      </c>
      <c r="J693" s="51">
        <v>2422874</v>
      </c>
      <c r="K693" s="61">
        <v>29074411</v>
      </c>
      <c r="L693" s="61">
        <v>31497285</v>
      </c>
      <c r="M693" s="118"/>
      <c r="N693" s="120">
        <v>29074411</v>
      </c>
      <c r="O693" s="120">
        <v>17055673</v>
      </c>
      <c r="P693" s="120">
        <v>1359262</v>
      </c>
      <c r="Q693" s="120">
        <v>34567299</v>
      </c>
      <c r="R693" s="120">
        <v>32144425</v>
      </c>
      <c r="S693" s="47"/>
    </row>
    <row r="694" spans="1:19" ht="12.75" customHeight="1" x14ac:dyDescent="0.2">
      <c r="A694" s="519">
        <v>40544</v>
      </c>
      <c r="B694" s="519">
        <v>42369</v>
      </c>
      <c r="C694" s="53" t="s">
        <v>3</v>
      </c>
      <c r="D694" s="54">
        <v>3</v>
      </c>
      <c r="E694" s="44">
        <v>8986.25</v>
      </c>
      <c r="F694" s="44">
        <v>0</v>
      </c>
      <c r="G694" s="44">
        <v>0</v>
      </c>
      <c r="H694" s="44">
        <v>6207.16</v>
      </c>
      <c r="I694" s="44">
        <v>111.78</v>
      </c>
      <c r="J694" s="44">
        <v>1275.43</v>
      </c>
      <c r="K694" s="44">
        <v>15305.19</v>
      </c>
      <c r="L694" s="46">
        <v>16580.62</v>
      </c>
      <c r="M694" s="117"/>
      <c r="N694" s="119">
        <v>15305.19</v>
      </c>
      <c r="O694" s="119">
        <v>9098.0300000000007</v>
      </c>
      <c r="P694" s="119">
        <v>702</v>
      </c>
      <c r="Q694" s="119">
        <v>18218.27</v>
      </c>
      <c r="R694" s="119">
        <v>16942.84</v>
      </c>
      <c r="S694" s="47"/>
    </row>
    <row r="695" spans="1:19" ht="9" customHeight="1" x14ac:dyDescent="0.2">
      <c r="A695" s="519"/>
      <c r="B695" s="519"/>
      <c r="C695" s="48" t="s">
        <v>4</v>
      </c>
      <c r="D695" s="49">
        <v>8</v>
      </c>
      <c r="E695" s="61">
        <v>17399806</v>
      </c>
      <c r="F695" s="50">
        <v>0</v>
      </c>
      <c r="G695" s="50">
        <v>0</v>
      </c>
      <c r="H695" s="61">
        <v>12018738</v>
      </c>
      <c r="I695" s="61">
        <v>216436</v>
      </c>
      <c r="J695" s="51">
        <v>2469577</v>
      </c>
      <c r="K695" s="61">
        <v>29634980</v>
      </c>
      <c r="L695" s="61">
        <v>32104557</v>
      </c>
      <c r="M695" s="118"/>
      <c r="N695" s="120">
        <v>29634980</v>
      </c>
      <c r="O695" s="120">
        <v>17616243</v>
      </c>
      <c r="P695" s="120">
        <v>1359262</v>
      </c>
      <c r="Q695" s="120">
        <v>35275490</v>
      </c>
      <c r="R695" s="120">
        <v>32805913</v>
      </c>
      <c r="S695" s="47"/>
    </row>
    <row r="696" spans="1:19" ht="12.75" customHeight="1" x14ac:dyDescent="0.2">
      <c r="A696" s="519"/>
      <c r="B696" s="519"/>
      <c r="C696" s="53" t="s">
        <v>3</v>
      </c>
      <c r="D696" s="54">
        <v>9</v>
      </c>
      <c r="E696" s="44">
        <v>10035.58</v>
      </c>
      <c r="F696" s="44">
        <v>0</v>
      </c>
      <c r="G696" s="44">
        <v>0</v>
      </c>
      <c r="H696" s="44">
        <v>6207.16</v>
      </c>
      <c r="I696" s="44">
        <v>111.78</v>
      </c>
      <c r="J696" s="44">
        <v>1362.88</v>
      </c>
      <c r="K696" s="44">
        <v>16354.52</v>
      </c>
      <c r="L696" s="46">
        <v>17717.400000000001</v>
      </c>
      <c r="M696" s="117"/>
      <c r="N696" s="119">
        <v>16354.52</v>
      </c>
      <c r="O696" s="119">
        <v>10147.36</v>
      </c>
      <c r="P696" s="119">
        <v>702</v>
      </c>
      <c r="Q696" s="119">
        <v>19543.919999999998</v>
      </c>
      <c r="R696" s="119">
        <v>18181.04</v>
      </c>
      <c r="S696" s="47"/>
    </row>
    <row r="697" spans="1:19" ht="9" customHeight="1" x14ac:dyDescent="0.2">
      <c r="A697" s="519"/>
      <c r="B697" s="519"/>
      <c r="C697" s="48" t="s">
        <v>4</v>
      </c>
      <c r="D697" s="49">
        <v>14</v>
      </c>
      <c r="E697" s="61">
        <v>19431592</v>
      </c>
      <c r="F697" s="50">
        <v>0</v>
      </c>
      <c r="G697" s="50">
        <v>0</v>
      </c>
      <c r="H697" s="61">
        <v>12018738</v>
      </c>
      <c r="I697" s="61">
        <v>216436</v>
      </c>
      <c r="J697" s="51">
        <v>2638904</v>
      </c>
      <c r="K697" s="61">
        <v>31666766</v>
      </c>
      <c r="L697" s="61">
        <v>34305670</v>
      </c>
      <c r="M697" s="118"/>
      <c r="N697" s="120">
        <v>31666766</v>
      </c>
      <c r="O697" s="120">
        <v>19648029</v>
      </c>
      <c r="P697" s="120">
        <v>1359262</v>
      </c>
      <c r="Q697" s="120">
        <v>37842306</v>
      </c>
      <c r="R697" s="120">
        <v>35203402</v>
      </c>
      <c r="S697" s="47"/>
    </row>
    <row r="698" spans="1:19" ht="12.75" customHeight="1" x14ac:dyDescent="0.2">
      <c r="A698" s="519"/>
      <c r="B698" s="519"/>
      <c r="C698" s="53" t="s">
        <v>3</v>
      </c>
      <c r="D698" s="54">
        <v>15</v>
      </c>
      <c r="E698" s="44">
        <v>11014.79</v>
      </c>
      <c r="F698" s="44">
        <v>0</v>
      </c>
      <c r="G698" s="44">
        <v>0</v>
      </c>
      <c r="H698" s="44">
        <v>6207.16</v>
      </c>
      <c r="I698" s="44">
        <v>111.78</v>
      </c>
      <c r="J698" s="44">
        <v>1444.48</v>
      </c>
      <c r="K698" s="44">
        <v>17333.73</v>
      </c>
      <c r="L698" s="46">
        <v>18778.21</v>
      </c>
      <c r="M698" s="117"/>
      <c r="N698" s="119">
        <v>17333.73</v>
      </c>
      <c r="O698" s="119">
        <v>11126.57</v>
      </c>
      <c r="P698" s="119">
        <v>702</v>
      </c>
      <c r="Q698" s="119">
        <v>20780.990000000002</v>
      </c>
      <c r="R698" s="119">
        <v>19336.509999999998</v>
      </c>
      <c r="S698" s="47"/>
    </row>
    <row r="699" spans="1:19" ht="9" customHeight="1" x14ac:dyDescent="0.2">
      <c r="A699" s="519"/>
      <c r="B699" s="519"/>
      <c r="C699" s="48" t="s">
        <v>4</v>
      </c>
      <c r="D699" s="49">
        <v>20</v>
      </c>
      <c r="E699" s="61">
        <v>21327607</v>
      </c>
      <c r="F699" s="50">
        <v>0</v>
      </c>
      <c r="G699" s="50">
        <v>0</v>
      </c>
      <c r="H699" s="61">
        <v>12018738</v>
      </c>
      <c r="I699" s="61">
        <v>216436</v>
      </c>
      <c r="J699" s="51">
        <v>2796903</v>
      </c>
      <c r="K699" s="61">
        <v>33562781</v>
      </c>
      <c r="L699" s="61">
        <v>36359685</v>
      </c>
      <c r="M699" s="118"/>
      <c r="N699" s="120">
        <v>33562781</v>
      </c>
      <c r="O699" s="120">
        <v>21544044</v>
      </c>
      <c r="P699" s="120">
        <v>1359262</v>
      </c>
      <c r="Q699" s="120">
        <v>40237608</v>
      </c>
      <c r="R699" s="120">
        <v>37440704</v>
      </c>
      <c r="S699" s="47"/>
    </row>
    <row r="700" spans="1:19" ht="12.75" customHeight="1" x14ac:dyDescent="0.2">
      <c r="A700" s="519"/>
      <c r="B700" s="519"/>
      <c r="C700" s="53" t="s">
        <v>3</v>
      </c>
      <c r="D700" s="54">
        <v>21</v>
      </c>
      <c r="E700" s="44">
        <v>11978.85</v>
      </c>
      <c r="F700" s="44">
        <v>0</v>
      </c>
      <c r="G700" s="44">
        <v>0</v>
      </c>
      <c r="H700" s="44">
        <v>6207.16</v>
      </c>
      <c r="I700" s="44">
        <v>111.78</v>
      </c>
      <c r="J700" s="44">
        <v>1524.82</v>
      </c>
      <c r="K700" s="44">
        <v>18297.79</v>
      </c>
      <c r="L700" s="46">
        <v>19822.61</v>
      </c>
      <c r="M700" s="117"/>
      <c r="N700" s="119">
        <v>18297.79</v>
      </c>
      <c r="O700" s="119">
        <v>12090.63</v>
      </c>
      <c r="P700" s="119">
        <v>702</v>
      </c>
      <c r="Q700" s="119">
        <v>21998.92</v>
      </c>
      <c r="R700" s="119">
        <v>20474.099999999999</v>
      </c>
      <c r="S700" s="47"/>
    </row>
    <row r="701" spans="1:19" ht="9" customHeight="1" x14ac:dyDescent="0.2">
      <c r="A701" s="519"/>
      <c r="B701" s="519"/>
      <c r="C701" s="48" t="s">
        <v>4</v>
      </c>
      <c r="D701" s="49">
        <v>27</v>
      </c>
      <c r="E701" s="61">
        <v>23194288</v>
      </c>
      <c r="F701" s="50">
        <v>0</v>
      </c>
      <c r="G701" s="50">
        <v>0</v>
      </c>
      <c r="H701" s="61">
        <v>12018738</v>
      </c>
      <c r="I701" s="61">
        <v>216436</v>
      </c>
      <c r="J701" s="51">
        <v>2952463</v>
      </c>
      <c r="K701" s="61">
        <v>35429462</v>
      </c>
      <c r="L701" s="61">
        <v>38381925</v>
      </c>
      <c r="M701" s="118"/>
      <c r="N701" s="120">
        <v>35429462</v>
      </c>
      <c r="O701" s="120">
        <v>23410724</v>
      </c>
      <c r="P701" s="120">
        <v>1359262</v>
      </c>
      <c r="Q701" s="120">
        <v>42595849</v>
      </c>
      <c r="R701" s="120">
        <v>39643386</v>
      </c>
      <c r="S701" s="47"/>
    </row>
    <row r="702" spans="1:19" ht="12.75" customHeight="1" x14ac:dyDescent="0.2">
      <c r="A702" s="519"/>
      <c r="B702" s="519"/>
      <c r="C702" s="53" t="s">
        <v>3</v>
      </c>
      <c r="D702" s="54">
        <v>28</v>
      </c>
      <c r="E702" s="44">
        <v>12706.14</v>
      </c>
      <c r="F702" s="44">
        <v>0</v>
      </c>
      <c r="G702" s="44">
        <v>0</v>
      </c>
      <c r="H702" s="44">
        <v>6207.16</v>
      </c>
      <c r="I702" s="44">
        <v>111.78</v>
      </c>
      <c r="J702" s="44">
        <v>1585.42</v>
      </c>
      <c r="K702" s="44">
        <v>19025.080000000002</v>
      </c>
      <c r="L702" s="46">
        <v>20610.5</v>
      </c>
      <c r="M702" s="117"/>
      <c r="N702" s="119">
        <v>19025.080000000002</v>
      </c>
      <c r="O702" s="119">
        <v>12817.92</v>
      </c>
      <c r="P702" s="119">
        <v>702</v>
      </c>
      <c r="Q702" s="119">
        <v>22917.73</v>
      </c>
      <c r="R702" s="119">
        <v>21332.31</v>
      </c>
      <c r="S702" s="47"/>
    </row>
    <row r="703" spans="1:19" ht="9" customHeight="1" x14ac:dyDescent="0.2">
      <c r="A703" s="519"/>
      <c r="B703" s="519"/>
      <c r="C703" s="48" t="s">
        <v>4</v>
      </c>
      <c r="D703" s="49">
        <v>34</v>
      </c>
      <c r="E703" s="61">
        <v>24602518</v>
      </c>
      <c r="F703" s="50">
        <v>0</v>
      </c>
      <c r="G703" s="50">
        <v>0</v>
      </c>
      <c r="H703" s="61">
        <v>12018738</v>
      </c>
      <c r="I703" s="61">
        <v>216436</v>
      </c>
      <c r="J703" s="51">
        <v>3069801</v>
      </c>
      <c r="K703" s="61">
        <v>36837692</v>
      </c>
      <c r="L703" s="61">
        <v>39907493</v>
      </c>
      <c r="M703" s="118"/>
      <c r="N703" s="120">
        <v>36837692</v>
      </c>
      <c r="O703" s="120">
        <v>24818954</v>
      </c>
      <c r="P703" s="120">
        <v>1359262</v>
      </c>
      <c r="Q703" s="120">
        <v>44374913</v>
      </c>
      <c r="R703" s="120">
        <v>41305112</v>
      </c>
      <c r="S703" s="47"/>
    </row>
    <row r="704" spans="1:19" ht="12.75" customHeight="1" x14ac:dyDescent="0.2">
      <c r="A704" s="519"/>
      <c r="B704" s="519"/>
      <c r="C704" s="53" t="s">
        <v>3</v>
      </c>
      <c r="D704" s="54">
        <v>35</v>
      </c>
      <c r="E704" s="44">
        <v>13215.95</v>
      </c>
      <c r="F704" s="44">
        <v>0</v>
      </c>
      <c r="G704" s="44">
        <v>0</v>
      </c>
      <c r="H704" s="44">
        <v>6207.16</v>
      </c>
      <c r="I704" s="44">
        <v>111.78</v>
      </c>
      <c r="J704" s="44">
        <v>1627.91</v>
      </c>
      <c r="K704" s="44">
        <v>19534.89</v>
      </c>
      <c r="L704" s="46">
        <v>21162.799999999999</v>
      </c>
      <c r="M704" s="117"/>
      <c r="N704" s="119">
        <v>19534.89</v>
      </c>
      <c r="O704" s="119">
        <v>13327.73</v>
      </c>
      <c r="P704" s="119">
        <v>702</v>
      </c>
      <c r="Q704" s="119">
        <v>23561.79</v>
      </c>
      <c r="R704" s="119">
        <v>21933.88</v>
      </c>
      <c r="S704" s="47"/>
    </row>
    <row r="705" spans="1:19" ht="9" customHeight="1" x14ac:dyDescent="0.2">
      <c r="A705" s="520"/>
      <c r="B705" s="520"/>
      <c r="C705" s="58" t="s">
        <v>4</v>
      </c>
      <c r="D705" s="59"/>
      <c r="E705" s="61">
        <v>25589648</v>
      </c>
      <c r="F705" s="61">
        <v>0</v>
      </c>
      <c r="G705" s="61">
        <v>0</v>
      </c>
      <c r="H705" s="61">
        <v>12018738</v>
      </c>
      <c r="I705" s="61">
        <v>216436</v>
      </c>
      <c r="J705" s="61">
        <v>3152073</v>
      </c>
      <c r="K705" s="61">
        <v>37824821</v>
      </c>
      <c r="L705" s="61">
        <v>40976895</v>
      </c>
      <c r="M705" s="118"/>
      <c r="N705" s="123">
        <v>37824821</v>
      </c>
      <c r="O705" s="123">
        <v>25806084</v>
      </c>
      <c r="P705" s="123">
        <v>1359262</v>
      </c>
      <c r="Q705" s="123">
        <v>45621987</v>
      </c>
      <c r="R705" s="120">
        <v>42469914</v>
      </c>
      <c r="S705" s="47"/>
    </row>
    <row r="706" spans="1:19" ht="12.75" customHeight="1" x14ac:dyDescent="0.2">
      <c r="A706" s="496">
        <v>42370</v>
      </c>
      <c r="B706" s="496">
        <v>42735</v>
      </c>
      <c r="C706" s="42" t="s">
        <v>3</v>
      </c>
      <c r="D706" s="43">
        <v>0</v>
      </c>
      <c r="E706" s="44">
        <v>8755.5400000000009</v>
      </c>
      <c r="F706" s="44">
        <v>0</v>
      </c>
      <c r="G706" s="44"/>
      <c r="H706" s="44">
        <v>6207.16</v>
      </c>
      <c r="I706" s="44">
        <v>111.78</v>
      </c>
      <c r="J706" s="44">
        <v>1256.21</v>
      </c>
      <c r="K706" s="44">
        <v>15074.48</v>
      </c>
      <c r="L706" s="46">
        <v>16330.69</v>
      </c>
      <c r="M706" s="117"/>
      <c r="N706" s="119">
        <v>15074.48</v>
      </c>
      <c r="O706" s="119">
        <v>8867.32</v>
      </c>
      <c r="P706" s="119">
        <v>702</v>
      </c>
      <c r="Q706" s="119">
        <v>17926.810000000001</v>
      </c>
      <c r="R706" s="119">
        <v>16670.599999999999</v>
      </c>
      <c r="S706" s="47"/>
    </row>
    <row r="707" spans="1:19" ht="9" customHeight="1" x14ac:dyDescent="0.2">
      <c r="A707" s="497"/>
      <c r="B707" s="497"/>
      <c r="C707" s="48" t="s">
        <v>4</v>
      </c>
      <c r="D707" s="49">
        <v>8</v>
      </c>
      <c r="E707" s="61">
        <v>16953089</v>
      </c>
      <c r="F707" s="50">
        <v>0</v>
      </c>
      <c r="G707" s="50">
        <v>0</v>
      </c>
      <c r="H707" s="61">
        <v>12018738</v>
      </c>
      <c r="I707" s="61">
        <v>216436</v>
      </c>
      <c r="J707" s="51">
        <v>2432362</v>
      </c>
      <c r="K707" s="61">
        <v>29188263</v>
      </c>
      <c r="L707" s="61">
        <v>31620625</v>
      </c>
      <c r="M707" s="118"/>
      <c r="N707" s="120">
        <v>29188263</v>
      </c>
      <c r="O707" s="120">
        <v>17169526</v>
      </c>
      <c r="P707" s="120">
        <v>1359262</v>
      </c>
      <c r="Q707" s="120">
        <v>34711144</v>
      </c>
      <c r="R707" s="120">
        <v>32278783</v>
      </c>
      <c r="S707" s="47"/>
    </row>
    <row r="708" spans="1:19" ht="12.75" customHeight="1" x14ac:dyDescent="0.2">
      <c r="A708" s="494">
        <v>42370</v>
      </c>
      <c r="B708" s="494">
        <v>42735</v>
      </c>
      <c r="C708" s="53" t="s">
        <v>3</v>
      </c>
      <c r="D708" s="54">
        <v>9</v>
      </c>
      <c r="E708" s="44">
        <v>10099.18</v>
      </c>
      <c r="F708" s="44">
        <v>0</v>
      </c>
      <c r="G708" s="44">
        <v>0</v>
      </c>
      <c r="H708" s="44">
        <v>6207.16</v>
      </c>
      <c r="I708" s="44">
        <v>111.78</v>
      </c>
      <c r="J708" s="44">
        <v>1368.18</v>
      </c>
      <c r="K708" s="44">
        <v>16418.12</v>
      </c>
      <c r="L708" s="46">
        <v>17786.3</v>
      </c>
      <c r="M708" s="117"/>
      <c r="N708" s="119">
        <v>16418.12</v>
      </c>
      <c r="O708" s="119">
        <v>10210.959999999999</v>
      </c>
      <c r="P708" s="119">
        <v>702</v>
      </c>
      <c r="Q708" s="119">
        <v>19624.27</v>
      </c>
      <c r="R708" s="119">
        <v>18256.09</v>
      </c>
      <c r="S708" s="47"/>
    </row>
    <row r="709" spans="1:19" ht="9" customHeight="1" x14ac:dyDescent="0.2">
      <c r="A709" s="494"/>
      <c r="B709" s="494"/>
      <c r="C709" s="48" t="s">
        <v>4</v>
      </c>
      <c r="D709" s="49">
        <v>14</v>
      </c>
      <c r="E709" s="61">
        <v>19554739</v>
      </c>
      <c r="F709" s="50">
        <v>0</v>
      </c>
      <c r="G709" s="50">
        <v>0</v>
      </c>
      <c r="H709" s="61">
        <v>12018738</v>
      </c>
      <c r="I709" s="61">
        <v>216436</v>
      </c>
      <c r="J709" s="51">
        <v>2649166</v>
      </c>
      <c r="K709" s="61">
        <v>31789913</v>
      </c>
      <c r="L709" s="61">
        <v>34439079</v>
      </c>
      <c r="M709" s="118"/>
      <c r="N709" s="120">
        <v>31789913</v>
      </c>
      <c r="O709" s="120">
        <v>19771176</v>
      </c>
      <c r="P709" s="120">
        <v>1359262</v>
      </c>
      <c r="Q709" s="120">
        <v>37997885</v>
      </c>
      <c r="R709" s="120">
        <v>35348719</v>
      </c>
      <c r="S709" s="47"/>
    </row>
    <row r="710" spans="1:19" ht="12.75" customHeight="1" x14ac:dyDescent="0.2">
      <c r="A710" s="494"/>
      <c r="B710" s="494"/>
      <c r="C710" s="53" t="s">
        <v>3</v>
      </c>
      <c r="D710" s="54">
        <v>15</v>
      </c>
      <c r="E710" s="44">
        <v>11081.99</v>
      </c>
      <c r="F710" s="44">
        <v>0</v>
      </c>
      <c r="G710" s="44">
        <v>0</v>
      </c>
      <c r="H710" s="44">
        <v>6207.16</v>
      </c>
      <c r="I710" s="44">
        <v>111.78</v>
      </c>
      <c r="J710" s="44">
        <v>1450.08</v>
      </c>
      <c r="K710" s="44">
        <v>17400.93</v>
      </c>
      <c r="L710" s="46">
        <v>18851.009999999998</v>
      </c>
      <c r="M710" s="117"/>
      <c r="N710" s="119">
        <v>17400.93</v>
      </c>
      <c r="O710" s="119">
        <v>11193.77</v>
      </c>
      <c r="P710" s="119">
        <v>702</v>
      </c>
      <c r="Q710" s="119">
        <v>20865.89</v>
      </c>
      <c r="R710" s="119">
        <v>19415.810000000001</v>
      </c>
      <c r="S710" s="47"/>
    </row>
    <row r="711" spans="1:19" ht="9" customHeight="1" x14ac:dyDescent="0.2">
      <c r="A711" s="494"/>
      <c r="B711" s="494"/>
      <c r="C711" s="48" t="s">
        <v>4</v>
      </c>
      <c r="D711" s="49">
        <v>20</v>
      </c>
      <c r="E711" s="61">
        <v>21457725</v>
      </c>
      <c r="F711" s="50">
        <v>0</v>
      </c>
      <c r="G711" s="50">
        <v>0</v>
      </c>
      <c r="H711" s="61">
        <v>12018738</v>
      </c>
      <c r="I711" s="61">
        <v>216436</v>
      </c>
      <c r="J711" s="51">
        <v>2807746</v>
      </c>
      <c r="K711" s="61">
        <v>33692899</v>
      </c>
      <c r="L711" s="61">
        <v>36500645</v>
      </c>
      <c r="M711" s="118"/>
      <c r="N711" s="120">
        <v>33692899</v>
      </c>
      <c r="O711" s="120">
        <v>21674161</v>
      </c>
      <c r="P711" s="120">
        <v>1359262</v>
      </c>
      <c r="Q711" s="120">
        <v>40401997</v>
      </c>
      <c r="R711" s="120">
        <v>37594250</v>
      </c>
      <c r="S711" s="47"/>
    </row>
    <row r="712" spans="1:19" ht="12.75" customHeight="1" x14ac:dyDescent="0.2">
      <c r="A712" s="494"/>
      <c r="B712" s="494"/>
      <c r="C712" s="53" t="s">
        <v>3</v>
      </c>
      <c r="D712" s="54">
        <v>21</v>
      </c>
      <c r="E712" s="44">
        <v>12050.85</v>
      </c>
      <c r="F712" s="44">
        <v>0</v>
      </c>
      <c r="G712" s="44">
        <v>0</v>
      </c>
      <c r="H712" s="44">
        <v>6207.16</v>
      </c>
      <c r="I712" s="44">
        <v>111.78</v>
      </c>
      <c r="J712" s="44">
        <v>1530.82</v>
      </c>
      <c r="K712" s="44">
        <v>18369.79</v>
      </c>
      <c r="L712" s="46">
        <v>19900.61</v>
      </c>
      <c r="M712" s="117"/>
      <c r="N712" s="119">
        <v>18369.79</v>
      </c>
      <c r="O712" s="119">
        <v>12162.63</v>
      </c>
      <c r="P712" s="119">
        <v>702</v>
      </c>
      <c r="Q712" s="119">
        <v>22089.88</v>
      </c>
      <c r="R712" s="119">
        <v>20559.060000000001</v>
      </c>
      <c r="S712" s="47"/>
    </row>
    <row r="713" spans="1:19" ht="9" customHeight="1" x14ac:dyDescent="0.2">
      <c r="A713" s="494"/>
      <c r="B713" s="494"/>
      <c r="C713" s="48" t="s">
        <v>4</v>
      </c>
      <c r="D713" s="49">
        <v>27</v>
      </c>
      <c r="E713" s="61">
        <v>23333699</v>
      </c>
      <c r="F713" s="50">
        <v>0</v>
      </c>
      <c r="G713" s="50">
        <v>0</v>
      </c>
      <c r="H713" s="61">
        <v>12018738</v>
      </c>
      <c r="I713" s="61">
        <v>216436</v>
      </c>
      <c r="J713" s="51">
        <v>2964081</v>
      </c>
      <c r="K713" s="61">
        <v>35568873</v>
      </c>
      <c r="L713" s="61">
        <v>38532954</v>
      </c>
      <c r="M713" s="118"/>
      <c r="N713" s="120">
        <v>35568873</v>
      </c>
      <c r="O713" s="120">
        <v>23550136</v>
      </c>
      <c r="P713" s="120">
        <v>1359262</v>
      </c>
      <c r="Q713" s="120">
        <v>42771972</v>
      </c>
      <c r="R713" s="120">
        <v>39807891</v>
      </c>
      <c r="S713" s="47"/>
    </row>
    <row r="714" spans="1:19" ht="12.75" customHeight="1" x14ac:dyDescent="0.2">
      <c r="A714" s="494"/>
      <c r="B714" s="494"/>
      <c r="C714" s="53" t="s">
        <v>3</v>
      </c>
      <c r="D714" s="54">
        <v>28</v>
      </c>
      <c r="E714" s="44">
        <v>12780.54</v>
      </c>
      <c r="F714" s="44">
        <v>0</v>
      </c>
      <c r="G714" s="44">
        <v>0</v>
      </c>
      <c r="H714" s="44">
        <v>6207.16</v>
      </c>
      <c r="I714" s="44">
        <v>111.78</v>
      </c>
      <c r="J714" s="44">
        <v>1591.62</v>
      </c>
      <c r="K714" s="44">
        <v>19099.48</v>
      </c>
      <c r="L714" s="46">
        <v>20691.099999999999</v>
      </c>
      <c r="M714" s="117"/>
      <c r="N714" s="119">
        <v>19099.48</v>
      </c>
      <c r="O714" s="119">
        <v>12892.32</v>
      </c>
      <c r="P714" s="119">
        <v>702</v>
      </c>
      <c r="Q714" s="119">
        <v>23011.72</v>
      </c>
      <c r="R714" s="119">
        <v>21420.1</v>
      </c>
      <c r="S714" s="47"/>
    </row>
    <row r="715" spans="1:19" ht="9" customHeight="1" x14ac:dyDescent="0.2">
      <c r="A715" s="494"/>
      <c r="B715" s="494"/>
      <c r="C715" s="48" t="s">
        <v>4</v>
      </c>
      <c r="D715" s="49">
        <v>34</v>
      </c>
      <c r="E715" s="61">
        <v>24746576</v>
      </c>
      <c r="F715" s="50">
        <v>0</v>
      </c>
      <c r="G715" s="50">
        <v>0</v>
      </c>
      <c r="H715" s="61">
        <v>12018738</v>
      </c>
      <c r="I715" s="61">
        <v>216436</v>
      </c>
      <c r="J715" s="51">
        <v>3081806</v>
      </c>
      <c r="K715" s="61">
        <v>36981750</v>
      </c>
      <c r="L715" s="61">
        <v>40063556</v>
      </c>
      <c r="M715" s="118"/>
      <c r="N715" s="120">
        <v>36981750</v>
      </c>
      <c r="O715" s="120">
        <v>24963012</v>
      </c>
      <c r="P715" s="120">
        <v>1359262</v>
      </c>
      <c r="Q715" s="120">
        <v>44556903</v>
      </c>
      <c r="R715" s="120">
        <v>41475097</v>
      </c>
      <c r="S715" s="47"/>
    </row>
    <row r="716" spans="1:19" ht="12.75" customHeight="1" x14ac:dyDescent="0.2">
      <c r="A716" s="494"/>
      <c r="B716" s="494"/>
      <c r="C716" s="53" t="s">
        <v>3</v>
      </c>
      <c r="D716" s="54">
        <v>35</v>
      </c>
      <c r="E716" s="44">
        <v>13292.75</v>
      </c>
      <c r="F716" s="44">
        <v>0</v>
      </c>
      <c r="G716" s="44">
        <v>0</v>
      </c>
      <c r="H716" s="44">
        <v>6207.16</v>
      </c>
      <c r="I716" s="44">
        <v>111.78</v>
      </c>
      <c r="J716" s="44">
        <v>1634.31</v>
      </c>
      <c r="K716" s="44">
        <v>19611.689999999999</v>
      </c>
      <c r="L716" s="46">
        <v>21246</v>
      </c>
      <c r="M716" s="117"/>
      <c r="N716" s="119">
        <v>19611.689999999999</v>
      </c>
      <c r="O716" s="119">
        <v>13404.53</v>
      </c>
      <c r="P716" s="119">
        <v>702</v>
      </c>
      <c r="Q716" s="119">
        <v>23658.82</v>
      </c>
      <c r="R716" s="119">
        <v>22024.51</v>
      </c>
      <c r="S716" s="47"/>
    </row>
    <row r="717" spans="1:19" ht="9" customHeight="1" x14ac:dyDescent="0.2">
      <c r="A717" s="495"/>
      <c r="B717" s="495"/>
      <c r="C717" s="58" t="s">
        <v>4</v>
      </c>
      <c r="D717" s="59"/>
      <c r="E717" s="61">
        <v>25738353</v>
      </c>
      <c r="F717" s="50">
        <v>0</v>
      </c>
      <c r="G717" s="50">
        <v>0</v>
      </c>
      <c r="H717" s="61">
        <v>12018738</v>
      </c>
      <c r="I717" s="61">
        <v>216436</v>
      </c>
      <c r="J717" s="61">
        <v>3164465</v>
      </c>
      <c r="K717" s="61">
        <v>37973527</v>
      </c>
      <c r="L717" s="61">
        <v>41137992</v>
      </c>
      <c r="M717" s="118"/>
      <c r="N717" s="123">
        <v>37973527</v>
      </c>
      <c r="O717" s="123">
        <v>25954789</v>
      </c>
      <c r="P717" s="123">
        <v>1359262</v>
      </c>
      <c r="Q717" s="123">
        <v>45809863</v>
      </c>
      <c r="R717" s="120">
        <v>42645398</v>
      </c>
      <c r="S717" s="47"/>
    </row>
    <row r="718" spans="1:19" ht="12.75" customHeight="1" x14ac:dyDescent="0.2">
      <c r="A718" s="496">
        <v>42736</v>
      </c>
      <c r="B718" s="496">
        <v>43159</v>
      </c>
      <c r="C718" s="42" t="s">
        <v>3</v>
      </c>
      <c r="D718" s="43">
        <v>0</v>
      </c>
      <c r="E718" s="44">
        <v>8874.34</v>
      </c>
      <c r="F718" s="44">
        <v>0</v>
      </c>
      <c r="G718" s="44"/>
      <c r="H718" s="44">
        <v>6207.16</v>
      </c>
      <c r="I718" s="44">
        <v>111.78</v>
      </c>
      <c r="J718" s="44">
        <v>1266.1099999999999</v>
      </c>
      <c r="K718" s="44">
        <v>15193.28</v>
      </c>
      <c r="L718" s="46">
        <v>16459.39</v>
      </c>
      <c r="M718" s="117"/>
      <c r="N718" s="119">
        <v>15193.28</v>
      </c>
      <c r="O718" s="119">
        <v>8986.1200000000008</v>
      </c>
      <c r="P718" s="119">
        <v>702</v>
      </c>
      <c r="Q718" s="119">
        <v>18076.89</v>
      </c>
      <c r="R718" s="119">
        <v>16810.78</v>
      </c>
      <c r="S718" s="47"/>
    </row>
    <row r="719" spans="1:19" ht="9" customHeight="1" x14ac:dyDescent="0.2">
      <c r="A719" s="497"/>
      <c r="B719" s="497"/>
      <c r="C719" s="48" t="s">
        <v>4</v>
      </c>
      <c r="D719" s="49">
        <v>8</v>
      </c>
      <c r="E719" s="61">
        <v>17183118</v>
      </c>
      <c r="F719" s="50">
        <v>0</v>
      </c>
      <c r="G719" s="50">
        <v>0</v>
      </c>
      <c r="H719" s="61">
        <v>12018738</v>
      </c>
      <c r="I719" s="61">
        <v>216436</v>
      </c>
      <c r="J719" s="51">
        <v>2451531</v>
      </c>
      <c r="K719" s="61">
        <v>29418292</v>
      </c>
      <c r="L719" s="61">
        <v>31869823</v>
      </c>
      <c r="M719" s="118"/>
      <c r="N719" s="120">
        <v>29418292</v>
      </c>
      <c r="O719" s="120">
        <v>17399555</v>
      </c>
      <c r="P719" s="120">
        <v>1359262</v>
      </c>
      <c r="Q719" s="120">
        <v>35001740</v>
      </c>
      <c r="R719" s="120">
        <v>32550209</v>
      </c>
      <c r="S719" s="47"/>
    </row>
    <row r="720" spans="1:19" ht="12.75" customHeight="1" x14ac:dyDescent="0.2">
      <c r="A720" s="517">
        <v>42736</v>
      </c>
      <c r="B720" s="517">
        <v>43159</v>
      </c>
      <c r="C720" s="53" t="s">
        <v>3</v>
      </c>
      <c r="D720" s="54">
        <v>9</v>
      </c>
      <c r="E720" s="44">
        <v>10228.780000000001</v>
      </c>
      <c r="F720" s="44">
        <v>0</v>
      </c>
      <c r="G720" s="44">
        <v>0</v>
      </c>
      <c r="H720" s="44">
        <v>6207.16</v>
      </c>
      <c r="I720" s="44">
        <v>111.78</v>
      </c>
      <c r="J720" s="44">
        <v>1378.98</v>
      </c>
      <c r="K720" s="44">
        <v>16547.72</v>
      </c>
      <c r="L720" s="46">
        <v>17926.7</v>
      </c>
      <c r="M720" s="117"/>
      <c r="N720" s="119">
        <v>16547.72</v>
      </c>
      <c r="O720" s="119">
        <v>10340.56</v>
      </c>
      <c r="P720" s="119">
        <v>702</v>
      </c>
      <c r="Q720" s="119">
        <v>19788</v>
      </c>
      <c r="R720" s="119">
        <v>18409.02</v>
      </c>
      <c r="S720" s="47"/>
    </row>
    <row r="721" spans="1:19" ht="9" customHeight="1" x14ac:dyDescent="0.2">
      <c r="A721" s="517"/>
      <c r="B721" s="517"/>
      <c r="C721" s="48" t="s">
        <v>4</v>
      </c>
      <c r="D721" s="49">
        <v>14</v>
      </c>
      <c r="E721" s="61">
        <v>19805680</v>
      </c>
      <c r="F721" s="50">
        <v>0</v>
      </c>
      <c r="G721" s="50">
        <v>0</v>
      </c>
      <c r="H721" s="61">
        <v>12018738</v>
      </c>
      <c r="I721" s="61">
        <v>216436</v>
      </c>
      <c r="J721" s="51">
        <v>2670078</v>
      </c>
      <c r="K721" s="61">
        <v>32040854</v>
      </c>
      <c r="L721" s="61">
        <v>34710931</v>
      </c>
      <c r="M721" s="118"/>
      <c r="N721" s="120">
        <v>32040854</v>
      </c>
      <c r="O721" s="120">
        <v>20022116</v>
      </c>
      <c r="P721" s="120">
        <v>1359262</v>
      </c>
      <c r="Q721" s="120">
        <v>38314911</v>
      </c>
      <c r="R721" s="120">
        <v>35644833</v>
      </c>
      <c r="S721" s="47"/>
    </row>
    <row r="722" spans="1:19" ht="12.75" customHeight="1" x14ac:dyDescent="0.2">
      <c r="A722" s="517"/>
      <c r="B722" s="517"/>
      <c r="C722" s="53" t="s">
        <v>3</v>
      </c>
      <c r="D722" s="54">
        <v>15</v>
      </c>
      <c r="E722" s="44">
        <v>11219.99</v>
      </c>
      <c r="F722" s="44">
        <v>0</v>
      </c>
      <c r="G722" s="44">
        <v>0</v>
      </c>
      <c r="H722" s="44">
        <v>6207.16</v>
      </c>
      <c r="I722" s="44">
        <v>111.78</v>
      </c>
      <c r="J722" s="44">
        <v>1461.58</v>
      </c>
      <c r="K722" s="44">
        <v>17538.93</v>
      </c>
      <c r="L722" s="46">
        <v>19000.509999999998</v>
      </c>
      <c r="M722" s="117"/>
      <c r="N722" s="119">
        <v>17538.93</v>
      </c>
      <c r="O722" s="119">
        <v>11331.77</v>
      </c>
      <c r="P722" s="119">
        <v>702</v>
      </c>
      <c r="Q722" s="119">
        <v>21040.23</v>
      </c>
      <c r="R722" s="119">
        <v>19578.650000000001</v>
      </c>
      <c r="S722" s="47"/>
    </row>
    <row r="723" spans="1:19" ht="9" customHeight="1" x14ac:dyDescent="0.2">
      <c r="A723" s="517"/>
      <c r="B723" s="517"/>
      <c r="C723" s="48" t="s">
        <v>4</v>
      </c>
      <c r="D723" s="49">
        <v>20</v>
      </c>
      <c r="E723" s="61">
        <v>21724930</v>
      </c>
      <c r="F723" s="50">
        <v>0</v>
      </c>
      <c r="G723" s="50">
        <v>0</v>
      </c>
      <c r="H723" s="61">
        <v>12018738</v>
      </c>
      <c r="I723" s="61">
        <v>216436</v>
      </c>
      <c r="J723" s="51">
        <v>2830014</v>
      </c>
      <c r="K723" s="61">
        <v>33960104</v>
      </c>
      <c r="L723" s="61">
        <v>36790117</v>
      </c>
      <c r="M723" s="118"/>
      <c r="N723" s="120">
        <v>33960104</v>
      </c>
      <c r="O723" s="120">
        <v>21941366</v>
      </c>
      <c r="P723" s="120">
        <v>1359262</v>
      </c>
      <c r="Q723" s="120">
        <v>40739566</v>
      </c>
      <c r="R723" s="120">
        <v>37909553</v>
      </c>
      <c r="S723" s="47"/>
    </row>
    <row r="724" spans="1:19" ht="12.75" customHeight="1" x14ac:dyDescent="0.2">
      <c r="A724" s="517"/>
      <c r="B724" s="517"/>
      <c r="C724" s="53" t="s">
        <v>3</v>
      </c>
      <c r="D724" s="54">
        <v>21</v>
      </c>
      <c r="E724" s="44">
        <v>12194.85</v>
      </c>
      <c r="F724" s="44">
        <v>0</v>
      </c>
      <c r="G724" s="44">
        <v>0</v>
      </c>
      <c r="H724" s="44">
        <v>6207.16</v>
      </c>
      <c r="I724" s="44">
        <v>111.78</v>
      </c>
      <c r="J724" s="44">
        <v>1542.82</v>
      </c>
      <c r="K724" s="44">
        <v>18513.79</v>
      </c>
      <c r="L724" s="46">
        <v>20056.61</v>
      </c>
      <c r="M724" s="117"/>
      <c r="N724" s="119">
        <v>18513.79</v>
      </c>
      <c r="O724" s="119">
        <v>12306.63</v>
      </c>
      <c r="P724" s="119">
        <v>702</v>
      </c>
      <c r="Q724" s="119">
        <v>22271.8</v>
      </c>
      <c r="R724" s="119">
        <v>20728.98</v>
      </c>
      <c r="S724" s="47"/>
    </row>
    <row r="725" spans="1:19" ht="9" customHeight="1" x14ac:dyDescent="0.2">
      <c r="A725" s="517"/>
      <c r="B725" s="517"/>
      <c r="C725" s="48" t="s">
        <v>4</v>
      </c>
      <c r="D725" s="49">
        <v>27</v>
      </c>
      <c r="E725" s="61">
        <v>23612522</v>
      </c>
      <c r="F725" s="50">
        <v>0</v>
      </c>
      <c r="G725" s="50">
        <v>0</v>
      </c>
      <c r="H725" s="61">
        <v>12018738</v>
      </c>
      <c r="I725" s="61">
        <v>216436</v>
      </c>
      <c r="J725" s="51">
        <v>2987316</v>
      </c>
      <c r="K725" s="61">
        <v>35847696</v>
      </c>
      <c r="L725" s="61">
        <v>38835012</v>
      </c>
      <c r="M725" s="118"/>
      <c r="N725" s="120">
        <v>35847696</v>
      </c>
      <c r="O725" s="120">
        <v>23828958</v>
      </c>
      <c r="P725" s="120">
        <v>1359262</v>
      </c>
      <c r="Q725" s="120">
        <v>43124218</v>
      </c>
      <c r="R725" s="120">
        <v>40136902</v>
      </c>
      <c r="S725" s="47"/>
    </row>
    <row r="726" spans="1:19" ht="12.75" customHeight="1" x14ac:dyDescent="0.2">
      <c r="A726" s="517"/>
      <c r="B726" s="517"/>
      <c r="C726" s="53" t="s">
        <v>3</v>
      </c>
      <c r="D726" s="54">
        <v>28</v>
      </c>
      <c r="E726" s="44">
        <v>12931.74</v>
      </c>
      <c r="F726" s="44">
        <v>0</v>
      </c>
      <c r="G726" s="44">
        <v>0</v>
      </c>
      <c r="H726" s="44">
        <v>6207.16</v>
      </c>
      <c r="I726" s="44">
        <v>111.78</v>
      </c>
      <c r="J726" s="44">
        <v>1604.22</v>
      </c>
      <c r="K726" s="44">
        <v>19250.68</v>
      </c>
      <c r="L726" s="46">
        <v>20854.900000000001</v>
      </c>
      <c r="M726" s="117"/>
      <c r="N726" s="119">
        <v>19250.68</v>
      </c>
      <c r="O726" s="119">
        <v>13043.52</v>
      </c>
      <c r="P726" s="119">
        <v>702</v>
      </c>
      <c r="Q726" s="119">
        <v>23202.73</v>
      </c>
      <c r="R726" s="119">
        <v>21598.51</v>
      </c>
      <c r="S726" s="47"/>
    </row>
    <row r="727" spans="1:19" ht="9" customHeight="1" x14ac:dyDescent="0.2">
      <c r="A727" s="517"/>
      <c r="B727" s="517"/>
      <c r="C727" s="48" t="s">
        <v>4</v>
      </c>
      <c r="D727" s="49">
        <v>34</v>
      </c>
      <c r="E727" s="61">
        <v>25039340</v>
      </c>
      <c r="F727" s="50">
        <v>0</v>
      </c>
      <c r="G727" s="50">
        <v>0</v>
      </c>
      <c r="H727" s="61">
        <v>12018738</v>
      </c>
      <c r="I727" s="61">
        <v>216436</v>
      </c>
      <c r="J727" s="51">
        <v>3106203</v>
      </c>
      <c r="K727" s="61">
        <v>37274514</v>
      </c>
      <c r="L727" s="61">
        <v>40380717</v>
      </c>
      <c r="M727" s="118"/>
      <c r="N727" s="120">
        <v>37274514</v>
      </c>
      <c r="O727" s="120">
        <v>25255776</v>
      </c>
      <c r="P727" s="120">
        <v>1359262</v>
      </c>
      <c r="Q727" s="120">
        <v>44926750</v>
      </c>
      <c r="R727" s="120">
        <v>41820547</v>
      </c>
      <c r="S727" s="47"/>
    </row>
    <row r="728" spans="1:19" ht="12.75" customHeight="1" x14ac:dyDescent="0.2">
      <c r="A728" s="517"/>
      <c r="B728" s="517"/>
      <c r="C728" s="53" t="s">
        <v>3</v>
      </c>
      <c r="D728" s="54">
        <v>35</v>
      </c>
      <c r="E728" s="44">
        <v>13447.55</v>
      </c>
      <c r="F728" s="44">
        <v>0</v>
      </c>
      <c r="G728" s="44">
        <v>0</v>
      </c>
      <c r="H728" s="44">
        <v>6207.16</v>
      </c>
      <c r="I728" s="44">
        <v>111.78</v>
      </c>
      <c r="J728" s="44">
        <v>1647.21</v>
      </c>
      <c r="K728" s="44">
        <v>19766.490000000002</v>
      </c>
      <c r="L728" s="46">
        <v>21413.7</v>
      </c>
      <c r="M728" s="117"/>
      <c r="N728" s="119">
        <v>19766.490000000002</v>
      </c>
      <c r="O728" s="119">
        <v>13559.33</v>
      </c>
      <c r="P728" s="119">
        <v>702</v>
      </c>
      <c r="Q728" s="119">
        <v>23854.38</v>
      </c>
      <c r="R728" s="119">
        <v>22207.17</v>
      </c>
      <c r="S728" s="47"/>
    </row>
    <row r="729" spans="1:19" ht="9" customHeight="1" x14ac:dyDescent="0.2">
      <c r="A729" s="518"/>
      <c r="B729" s="518"/>
      <c r="C729" s="58" t="s">
        <v>4</v>
      </c>
      <c r="D729" s="59"/>
      <c r="E729" s="61">
        <v>26038088</v>
      </c>
      <c r="F729" s="61">
        <v>0</v>
      </c>
      <c r="G729" s="61">
        <v>0</v>
      </c>
      <c r="H729" s="61">
        <v>12018738</v>
      </c>
      <c r="I729" s="61">
        <v>216436</v>
      </c>
      <c r="J729" s="61">
        <v>3189443</v>
      </c>
      <c r="K729" s="61">
        <v>38273262</v>
      </c>
      <c r="L729" s="61">
        <v>41462705</v>
      </c>
      <c r="M729" s="118"/>
      <c r="N729" s="123">
        <v>38273262</v>
      </c>
      <c r="O729" s="123">
        <v>26254524</v>
      </c>
      <c r="P729" s="123">
        <v>1359262</v>
      </c>
      <c r="Q729" s="123">
        <v>46188520</v>
      </c>
      <c r="R729" s="120">
        <v>42999077</v>
      </c>
      <c r="S729" s="47"/>
    </row>
    <row r="730" spans="1:19" ht="12.75" customHeight="1" x14ac:dyDescent="0.2">
      <c r="A730" s="496">
        <v>43160</v>
      </c>
      <c r="B730" s="496">
        <v>43190</v>
      </c>
      <c r="C730" s="42" t="s">
        <v>3</v>
      </c>
      <c r="D730" s="43">
        <v>0</v>
      </c>
      <c r="E730" s="44">
        <v>9212.74</v>
      </c>
      <c r="F730" s="44">
        <v>0</v>
      </c>
      <c r="G730" s="44"/>
      <c r="H730" s="44">
        <v>6207.16</v>
      </c>
      <c r="I730" s="44">
        <v>111.78</v>
      </c>
      <c r="J730" s="44">
        <v>1294.31</v>
      </c>
      <c r="K730" s="44">
        <v>15531.68</v>
      </c>
      <c r="L730" s="46">
        <v>16825.990000000002</v>
      </c>
      <c r="M730" s="117"/>
      <c r="N730" s="119">
        <v>15531.68</v>
      </c>
      <c r="O730" s="119">
        <v>9324.52</v>
      </c>
      <c r="P730" s="119">
        <v>802.8</v>
      </c>
      <c r="Q730" s="119">
        <v>18504.400000000001</v>
      </c>
      <c r="R730" s="119">
        <v>17210.09</v>
      </c>
      <c r="S730" s="47"/>
    </row>
    <row r="731" spans="1:19" ht="9" customHeight="1" x14ac:dyDescent="0.2">
      <c r="A731" s="497"/>
      <c r="B731" s="497"/>
      <c r="C731" s="48" t="s">
        <v>4</v>
      </c>
      <c r="D731" s="49">
        <v>8</v>
      </c>
      <c r="E731" s="61">
        <v>17838352</v>
      </c>
      <c r="F731" s="50">
        <v>0</v>
      </c>
      <c r="G731" s="50">
        <v>0</v>
      </c>
      <c r="H731" s="61">
        <v>12018738</v>
      </c>
      <c r="I731" s="61">
        <v>216436</v>
      </c>
      <c r="J731" s="51">
        <v>2506134</v>
      </c>
      <c r="K731" s="61">
        <v>30073526</v>
      </c>
      <c r="L731" s="61">
        <v>32579660</v>
      </c>
      <c r="M731" s="118"/>
      <c r="N731" s="120">
        <v>30073526</v>
      </c>
      <c r="O731" s="120">
        <v>18054788</v>
      </c>
      <c r="P731" s="120">
        <v>1554438</v>
      </c>
      <c r="Q731" s="120">
        <v>35829515</v>
      </c>
      <c r="R731" s="120">
        <v>33323381</v>
      </c>
      <c r="S731" s="47"/>
    </row>
    <row r="732" spans="1:19" ht="12.75" customHeight="1" x14ac:dyDescent="0.2">
      <c r="A732" s="494">
        <v>43160</v>
      </c>
      <c r="B732" s="494">
        <v>43190</v>
      </c>
      <c r="C732" s="53" t="s">
        <v>3</v>
      </c>
      <c r="D732" s="54">
        <v>9</v>
      </c>
      <c r="E732" s="44">
        <v>10599.58</v>
      </c>
      <c r="F732" s="44">
        <v>0</v>
      </c>
      <c r="G732" s="44">
        <v>0</v>
      </c>
      <c r="H732" s="44">
        <v>6207.16</v>
      </c>
      <c r="I732" s="44">
        <v>111.78</v>
      </c>
      <c r="J732" s="44">
        <v>1409.88</v>
      </c>
      <c r="K732" s="44">
        <v>16918.52</v>
      </c>
      <c r="L732" s="46">
        <v>18328.400000000001</v>
      </c>
      <c r="M732" s="117"/>
      <c r="N732" s="119">
        <v>16918.52</v>
      </c>
      <c r="O732" s="119">
        <v>10711.36</v>
      </c>
      <c r="P732" s="119">
        <v>802.8</v>
      </c>
      <c r="Q732" s="119">
        <v>20256.439999999999</v>
      </c>
      <c r="R732" s="119">
        <v>18846.560000000001</v>
      </c>
      <c r="S732" s="47"/>
    </row>
    <row r="733" spans="1:19" ht="9" customHeight="1" x14ac:dyDescent="0.2">
      <c r="A733" s="494"/>
      <c r="B733" s="494"/>
      <c r="C733" s="48" t="s">
        <v>4</v>
      </c>
      <c r="D733" s="49">
        <v>14</v>
      </c>
      <c r="E733" s="61">
        <v>20523649</v>
      </c>
      <c r="F733" s="50">
        <v>0</v>
      </c>
      <c r="G733" s="50">
        <v>0</v>
      </c>
      <c r="H733" s="61">
        <v>12018738</v>
      </c>
      <c r="I733" s="61">
        <v>216436</v>
      </c>
      <c r="J733" s="51">
        <v>2729908</v>
      </c>
      <c r="K733" s="61">
        <v>32758823</v>
      </c>
      <c r="L733" s="61">
        <v>35488731</v>
      </c>
      <c r="M733" s="118"/>
      <c r="N733" s="120">
        <v>32758823</v>
      </c>
      <c r="O733" s="120">
        <v>20740085</v>
      </c>
      <c r="P733" s="120">
        <v>1554438</v>
      </c>
      <c r="Q733" s="120">
        <v>39221937</v>
      </c>
      <c r="R733" s="120">
        <v>36492029</v>
      </c>
      <c r="S733" s="47"/>
    </row>
    <row r="734" spans="1:19" ht="12.75" customHeight="1" x14ac:dyDescent="0.2">
      <c r="A734" s="494"/>
      <c r="B734" s="494"/>
      <c r="C734" s="53" t="s">
        <v>3</v>
      </c>
      <c r="D734" s="54">
        <v>15</v>
      </c>
      <c r="E734" s="44">
        <v>11614.79</v>
      </c>
      <c r="F734" s="44">
        <v>0</v>
      </c>
      <c r="G734" s="44">
        <v>0</v>
      </c>
      <c r="H734" s="44">
        <v>6207.16</v>
      </c>
      <c r="I734" s="44">
        <v>111.78</v>
      </c>
      <c r="J734" s="44">
        <v>1494.48</v>
      </c>
      <c r="K734" s="44">
        <v>17933.73</v>
      </c>
      <c r="L734" s="46">
        <v>19428.21</v>
      </c>
      <c r="M734" s="117"/>
      <c r="N734" s="119">
        <v>17933.73</v>
      </c>
      <c r="O734" s="119">
        <v>11726.57</v>
      </c>
      <c r="P734" s="119">
        <v>802.8</v>
      </c>
      <c r="Q734" s="119">
        <v>21538.99</v>
      </c>
      <c r="R734" s="119">
        <v>20044.509999999998</v>
      </c>
      <c r="S734" s="47"/>
    </row>
    <row r="735" spans="1:19" ht="9" customHeight="1" x14ac:dyDescent="0.2">
      <c r="A735" s="494"/>
      <c r="B735" s="494"/>
      <c r="C735" s="48" t="s">
        <v>4</v>
      </c>
      <c r="D735" s="49">
        <v>20</v>
      </c>
      <c r="E735" s="61">
        <v>22489369</v>
      </c>
      <c r="F735" s="50">
        <v>0</v>
      </c>
      <c r="G735" s="50">
        <v>0</v>
      </c>
      <c r="H735" s="61">
        <v>12018738</v>
      </c>
      <c r="I735" s="61">
        <v>216436</v>
      </c>
      <c r="J735" s="51">
        <v>2893717</v>
      </c>
      <c r="K735" s="61">
        <v>34724543</v>
      </c>
      <c r="L735" s="61">
        <v>37618260</v>
      </c>
      <c r="M735" s="118"/>
      <c r="N735" s="120">
        <v>34724543</v>
      </c>
      <c r="O735" s="120">
        <v>22705806</v>
      </c>
      <c r="P735" s="120">
        <v>1554438</v>
      </c>
      <c r="Q735" s="120">
        <v>41705300</v>
      </c>
      <c r="R735" s="120">
        <v>38811583</v>
      </c>
      <c r="S735" s="47"/>
    </row>
    <row r="736" spans="1:19" ht="12.75" customHeight="1" x14ac:dyDescent="0.2">
      <c r="A736" s="494"/>
      <c r="B736" s="494"/>
      <c r="C736" s="53" t="s">
        <v>3</v>
      </c>
      <c r="D736" s="54">
        <v>21</v>
      </c>
      <c r="E736" s="44">
        <v>12602.85</v>
      </c>
      <c r="F736" s="44">
        <v>0</v>
      </c>
      <c r="G736" s="44">
        <v>0</v>
      </c>
      <c r="H736" s="44">
        <v>6207.16</v>
      </c>
      <c r="I736" s="44">
        <v>111.78</v>
      </c>
      <c r="J736" s="44">
        <v>1576.82</v>
      </c>
      <c r="K736" s="44">
        <v>18921.79</v>
      </c>
      <c r="L736" s="46">
        <v>20498.61</v>
      </c>
      <c r="M736" s="117"/>
      <c r="N736" s="119">
        <v>18921.79</v>
      </c>
      <c r="O736" s="119">
        <v>12714.63</v>
      </c>
      <c r="P736" s="119">
        <v>802.8</v>
      </c>
      <c r="Q736" s="119">
        <v>22787.24</v>
      </c>
      <c r="R736" s="119">
        <v>21210.42</v>
      </c>
      <c r="S736" s="47"/>
    </row>
    <row r="737" spans="1:19" ht="9" customHeight="1" x14ac:dyDescent="0.2">
      <c r="A737" s="494"/>
      <c r="B737" s="494"/>
      <c r="C737" s="48" t="s">
        <v>4</v>
      </c>
      <c r="D737" s="49">
        <v>27</v>
      </c>
      <c r="E737" s="61">
        <v>24402520</v>
      </c>
      <c r="F737" s="50">
        <v>0</v>
      </c>
      <c r="G737" s="50">
        <v>0</v>
      </c>
      <c r="H737" s="61">
        <v>12018738</v>
      </c>
      <c r="I737" s="61">
        <v>216436</v>
      </c>
      <c r="J737" s="51">
        <v>3053149</v>
      </c>
      <c r="K737" s="61">
        <v>36637694</v>
      </c>
      <c r="L737" s="61">
        <v>39690844</v>
      </c>
      <c r="M737" s="118"/>
      <c r="N737" s="120">
        <v>36637694</v>
      </c>
      <c r="O737" s="120">
        <v>24618957</v>
      </c>
      <c r="P737" s="120">
        <v>1554438</v>
      </c>
      <c r="Q737" s="120">
        <v>44122249</v>
      </c>
      <c r="R737" s="120">
        <v>41069100</v>
      </c>
      <c r="S737" s="47"/>
    </row>
    <row r="738" spans="1:19" ht="12.75" customHeight="1" x14ac:dyDescent="0.2">
      <c r="A738" s="494"/>
      <c r="B738" s="494"/>
      <c r="C738" s="53" t="s">
        <v>3</v>
      </c>
      <c r="D738" s="54">
        <v>28</v>
      </c>
      <c r="E738" s="44">
        <v>13354.14</v>
      </c>
      <c r="F738" s="44">
        <v>0</v>
      </c>
      <c r="G738" s="44">
        <v>0</v>
      </c>
      <c r="H738" s="44">
        <v>6207.16</v>
      </c>
      <c r="I738" s="44">
        <v>111.78</v>
      </c>
      <c r="J738" s="44">
        <v>1639.42</v>
      </c>
      <c r="K738" s="44">
        <v>19673.080000000002</v>
      </c>
      <c r="L738" s="46">
        <v>21312.5</v>
      </c>
      <c r="M738" s="117"/>
      <c r="N738" s="119">
        <v>19673.080000000002</v>
      </c>
      <c r="O738" s="119">
        <v>13465.92</v>
      </c>
      <c r="P738" s="119">
        <v>802.8</v>
      </c>
      <c r="Q738" s="119">
        <v>23736.37</v>
      </c>
      <c r="R738" s="119">
        <v>22096.95</v>
      </c>
      <c r="S738" s="47"/>
    </row>
    <row r="739" spans="1:19" ht="9" customHeight="1" x14ac:dyDescent="0.2">
      <c r="A739" s="494"/>
      <c r="B739" s="494"/>
      <c r="C739" s="48" t="s">
        <v>4</v>
      </c>
      <c r="D739" s="49">
        <v>34</v>
      </c>
      <c r="E739" s="61">
        <v>25857221</v>
      </c>
      <c r="F739" s="50">
        <v>0</v>
      </c>
      <c r="G739" s="50">
        <v>0</v>
      </c>
      <c r="H739" s="61">
        <v>12018738</v>
      </c>
      <c r="I739" s="61">
        <v>216436</v>
      </c>
      <c r="J739" s="51">
        <v>3174360</v>
      </c>
      <c r="K739" s="61">
        <v>38092395</v>
      </c>
      <c r="L739" s="61">
        <v>41266754</v>
      </c>
      <c r="M739" s="118"/>
      <c r="N739" s="120">
        <v>38092395</v>
      </c>
      <c r="O739" s="120">
        <v>26073657</v>
      </c>
      <c r="P739" s="120">
        <v>1554438</v>
      </c>
      <c r="Q739" s="120">
        <v>45960021</v>
      </c>
      <c r="R739" s="120">
        <v>42785661</v>
      </c>
      <c r="S739" s="47"/>
    </row>
    <row r="740" spans="1:19" ht="12.75" customHeight="1" x14ac:dyDescent="0.2">
      <c r="A740" s="494"/>
      <c r="B740" s="494"/>
      <c r="C740" s="53" t="s">
        <v>3</v>
      </c>
      <c r="D740" s="54">
        <v>35</v>
      </c>
      <c r="E740" s="44">
        <v>13887.95</v>
      </c>
      <c r="F740" s="44">
        <v>0</v>
      </c>
      <c r="G740" s="44">
        <v>0</v>
      </c>
      <c r="H740" s="44">
        <v>6207.16</v>
      </c>
      <c r="I740" s="44">
        <v>111.78</v>
      </c>
      <c r="J740" s="44">
        <v>1683.91</v>
      </c>
      <c r="K740" s="44">
        <v>20206.89</v>
      </c>
      <c r="L740" s="46">
        <v>21890.799999999999</v>
      </c>
      <c r="M740" s="117"/>
      <c r="N740" s="119">
        <v>20206.89</v>
      </c>
      <c r="O740" s="119">
        <v>13999.73</v>
      </c>
      <c r="P740" s="119">
        <v>802.8</v>
      </c>
      <c r="Q740" s="119">
        <v>24410.75</v>
      </c>
      <c r="R740" s="119">
        <v>22726.84</v>
      </c>
      <c r="S740" s="47"/>
    </row>
    <row r="741" spans="1:19" ht="9" customHeight="1" x14ac:dyDescent="0.2">
      <c r="A741" s="495"/>
      <c r="B741" s="495"/>
      <c r="C741" s="58" t="s">
        <v>4</v>
      </c>
      <c r="D741" s="59"/>
      <c r="E741" s="61">
        <v>26890821</v>
      </c>
      <c r="F741" s="61">
        <v>0</v>
      </c>
      <c r="G741" s="61">
        <v>0</v>
      </c>
      <c r="H741" s="61">
        <v>12018738</v>
      </c>
      <c r="I741" s="61">
        <v>216436</v>
      </c>
      <c r="J741" s="61">
        <v>3260504</v>
      </c>
      <c r="K741" s="61">
        <v>39125995</v>
      </c>
      <c r="L741" s="61">
        <v>42386499</v>
      </c>
      <c r="M741" s="118"/>
      <c r="N741" s="123">
        <v>39125995</v>
      </c>
      <c r="O741" s="123">
        <v>27107257</v>
      </c>
      <c r="P741" s="120">
        <v>1554438</v>
      </c>
      <c r="Q741" s="123">
        <v>47265803</v>
      </c>
      <c r="R741" s="120">
        <v>44005298</v>
      </c>
      <c r="S741" s="47"/>
    </row>
    <row r="742" spans="1:19" ht="12.75" customHeight="1" x14ac:dyDescent="0.2">
      <c r="A742" s="496">
        <v>43191</v>
      </c>
      <c r="B742" s="496">
        <v>43465</v>
      </c>
      <c r="C742" s="42" t="s">
        <v>3</v>
      </c>
      <c r="D742" s="43">
        <v>0</v>
      </c>
      <c r="E742" s="44">
        <v>9324.52</v>
      </c>
      <c r="F742" s="44">
        <v>0</v>
      </c>
      <c r="G742" s="44"/>
      <c r="H742" s="44">
        <v>6207.16</v>
      </c>
      <c r="I742" s="44"/>
      <c r="J742" s="44">
        <v>1294.31</v>
      </c>
      <c r="K742" s="44">
        <v>15531.68</v>
      </c>
      <c r="L742" s="46">
        <v>16825.990000000002</v>
      </c>
      <c r="M742" s="117"/>
      <c r="N742" s="119">
        <v>15531.68</v>
      </c>
      <c r="O742" s="119">
        <v>9324.52</v>
      </c>
      <c r="P742" s="119">
        <v>802.8</v>
      </c>
      <c r="Q742" s="119">
        <v>18504.400000000001</v>
      </c>
      <c r="R742" s="119">
        <v>17210.09</v>
      </c>
      <c r="S742" s="47"/>
    </row>
    <row r="743" spans="1:19" ht="9" customHeight="1" x14ac:dyDescent="0.2">
      <c r="A743" s="497"/>
      <c r="B743" s="497"/>
      <c r="C743" s="48" t="s">
        <v>4</v>
      </c>
      <c r="D743" s="49">
        <v>8</v>
      </c>
      <c r="E743" s="61">
        <v>18054788</v>
      </c>
      <c r="F743" s="50">
        <v>0</v>
      </c>
      <c r="G743" s="50">
        <v>0</v>
      </c>
      <c r="H743" s="61">
        <v>12018738</v>
      </c>
      <c r="I743" s="61"/>
      <c r="J743" s="51">
        <v>2506134</v>
      </c>
      <c r="K743" s="61">
        <v>30073526</v>
      </c>
      <c r="L743" s="61">
        <v>32579660</v>
      </c>
      <c r="M743" s="118"/>
      <c r="N743" s="120">
        <v>30073526</v>
      </c>
      <c r="O743" s="120">
        <v>18054788</v>
      </c>
      <c r="P743" s="120">
        <v>1554438</v>
      </c>
      <c r="Q743" s="120">
        <v>35829515</v>
      </c>
      <c r="R743" s="120">
        <v>33323381</v>
      </c>
      <c r="S743" s="47"/>
    </row>
    <row r="744" spans="1:19" ht="12.75" customHeight="1" x14ac:dyDescent="0.2">
      <c r="A744" s="494">
        <v>43191</v>
      </c>
      <c r="B744" s="494">
        <f>B742</f>
        <v>43465</v>
      </c>
      <c r="C744" s="53" t="s">
        <v>3</v>
      </c>
      <c r="D744" s="54">
        <v>9</v>
      </c>
      <c r="E744" s="44">
        <v>10711.36</v>
      </c>
      <c r="F744" s="44">
        <v>0</v>
      </c>
      <c r="G744" s="44">
        <v>0</v>
      </c>
      <c r="H744" s="44">
        <v>6207.16</v>
      </c>
      <c r="I744" s="44"/>
      <c r="J744" s="44">
        <v>1409.88</v>
      </c>
      <c r="K744" s="44">
        <v>16918.52</v>
      </c>
      <c r="L744" s="46">
        <v>18328.400000000001</v>
      </c>
      <c r="M744" s="117"/>
      <c r="N744" s="119">
        <v>16918.52</v>
      </c>
      <c r="O744" s="119">
        <v>10711.36</v>
      </c>
      <c r="P744" s="119">
        <v>802.8</v>
      </c>
      <c r="Q744" s="119">
        <v>20256.439999999999</v>
      </c>
      <c r="R744" s="119">
        <v>18846.560000000001</v>
      </c>
      <c r="S744" s="47"/>
    </row>
    <row r="745" spans="1:19" ht="9" customHeight="1" x14ac:dyDescent="0.2">
      <c r="A745" s="494"/>
      <c r="B745" s="494"/>
      <c r="C745" s="48" t="s">
        <v>4</v>
      </c>
      <c r="D745" s="49">
        <v>14</v>
      </c>
      <c r="E745" s="61">
        <v>20740085</v>
      </c>
      <c r="F745" s="50">
        <v>0</v>
      </c>
      <c r="G745" s="50">
        <v>0</v>
      </c>
      <c r="H745" s="61">
        <v>12018738</v>
      </c>
      <c r="I745" s="61"/>
      <c r="J745" s="51">
        <v>2729908</v>
      </c>
      <c r="K745" s="61">
        <v>32758823</v>
      </c>
      <c r="L745" s="61">
        <v>35488731</v>
      </c>
      <c r="M745" s="118"/>
      <c r="N745" s="120">
        <v>32758823</v>
      </c>
      <c r="O745" s="120">
        <v>20740085</v>
      </c>
      <c r="P745" s="120">
        <v>1554438</v>
      </c>
      <c r="Q745" s="120">
        <v>39221937</v>
      </c>
      <c r="R745" s="120">
        <v>36492029</v>
      </c>
      <c r="S745" s="47"/>
    </row>
    <row r="746" spans="1:19" ht="12.75" customHeight="1" x14ac:dyDescent="0.2">
      <c r="A746" s="494"/>
      <c r="B746" s="494"/>
      <c r="C746" s="53" t="s">
        <v>3</v>
      </c>
      <c r="D746" s="54">
        <v>15</v>
      </c>
      <c r="E746" s="44">
        <v>11726.57</v>
      </c>
      <c r="F746" s="44">
        <v>0</v>
      </c>
      <c r="G746" s="44">
        <v>0</v>
      </c>
      <c r="H746" s="44">
        <v>6207.16</v>
      </c>
      <c r="I746" s="44"/>
      <c r="J746" s="44">
        <v>1494.48</v>
      </c>
      <c r="K746" s="44">
        <v>17933.73</v>
      </c>
      <c r="L746" s="46">
        <v>19428.21</v>
      </c>
      <c r="M746" s="117"/>
      <c r="N746" s="119">
        <v>17933.73</v>
      </c>
      <c r="O746" s="119">
        <v>11726.57</v>
      </c>
      <c r="P746" s="119">
        <v>802.8</v>
      </c>
      <c r="Q746" s="119">
        <v>21538.99</v>
      </c>
      <c r="R746" s="119">
        <v>20044.509999999998</v>
      </c>
      <c r="S746" s="47"/>
    </row>
    <row r="747" spans="1:19" ht="9" customHeight="1" x14ac:dyDescent="0.2">
      <c r="A747" s="494"/>
      <c r="B747" s="494"/>
      <c r="C747" s="48" t="s">
        <v>4</v>
      </c>
      <c r="D747" s="49">
        <v>20</v>
      </c>
      <c r="E747" s="61">
        <v>22705806</v>
      </c>
      <c r="F747" s="50">
        <v>0</v>
      </c>
      <c r="G747" s="50">
        <v>0</v>
      </c>
      <c r="H747" s="61">
        <v>12018738</v>
      </c>
      <c r="I747" s="61"/>
      <c r="J747" s="51">
        <v>2893717</v>
      </c>
      <c r="K747" s="61">
        <v>34724543</v>
      </c>
      <c r="L747" s="61">
        <v>37618260</v>
      </c>
      <c r="M747" s="118"/>
      <c r="N747" s="120">
        <v>34724543</v>
      </c>
      <c r="O747" s="120">
        <v>22705806</v>
      </c>
      <c r="P747" s="120">
        <v>1554438</v>
      </c>
      <c r="Q747" s="120">
        <v>41705300</v>
      </c>
      <c r="R747" s="120">
        <v>38811583</v>
      </c>
      <c r="S747" s="47"/>
    </row>
    <row r="748" spans="1:19" ht="12.75" customHeight="1" x14ac:dyDescent="0.2">
      <c r="A748" s="494"/>
      <c r="B748" s="494"/>
      <c r="C748" s="53" t="s">
        <v>3</v>
      </c>
      <c r="D748" s="54">
        <v>21</v>
      </c>
      <c r="E748" s="44">
        <v>12714.63</v>
      </c>
      <c r="F748" s="44">
        <v>0</v>
      </c>
      <c r="G748" s="44">
        <v>0</v>
      </c>
      <c r="H748" s="44">
        <v>6207.16</v>
      </c>
      <c r="I748" s="44"/>
      <c r="J748" s="44">
        <v>1576.82</v>
      </c>
      <c r="K748" s="44">
        <v>18921.79</v>
      </c>
      <c r="L748" s="46">
        <v>20498.61</v>
      </c>
      <c r="M748" s="117"/>
      <c r="N748" s="119">
        <v>18921.79</v>
      </c>
      <c r="O748" s="119">
        <v>12714.63</v>
      </c>
      <c r="P748" s="119">
        <v>802.8</v>
      </c>
      <c r="Q748" s="119">
        <v>22787.24</v>
      </c>
      <c r="R748" s="119">
        <v>21210.42</v>
      </c>
      <c r="S748" s="47"/>
    </row>
    <row r="749" spans="1:19" ht="9" customHeight="1" x14ac:dyDescent="0.2">
      <c r="A749" s="494"/>
      <c r="B749" s="494"/>
      <c r="C749" s="48" t="s">
        <v>4</v>
      </c>
      <c r="D749" s="49">
        <v>27</v>
      </c>
      <c r="E749" s="61">
        <v>24618957</v>
      </c>
      <c r="F749" s="50">
        <v>0</v>
      </c>
      <c r="G749" s="50">
        <v>0</v>
      </c>
      <c r="H749" s="61">
        <v>12018738</v>
      </c>
      <c r="I749" s="61"/>
      <c r="J749" s="51">
        <v>3053149</v>
      </c>
      <c r="K749" s="61">
        <v>36637694</v>
      </c>
      <c r="L749" s="61">
        <v>39690844</v>
      </c>
      <c r="M749" s="118"/>
      <c r="N749" s="120">
        <v>36637694</v>
      </c>
      <c r="O749" s="120">
        <v>24618957</v>
      </c>
      <c r="P749" s="120">
        <v>1554438</v>
      </c>
      <c r="Q749" s="120">
        <v>44122249</v>
      </c>
      <c r="R749" s="120">
        <v>41069100</v>
      </c>
      <c r="S749" s="47"/>
    </row>
    <row r="750" spans="1:19" ht="12.75" customHeight="1" x14ac:dyDescent="0.2">
      <c r="A750" s="494"/>
      <c r="B750" s="494"/>
      <c r="C750" s="53" t="s">
        <v>3</v>
      </c>
      <c r="D750" s="54">
        <v>28</v>
      </c>
      <c r="E750" s="44">
        <v>13465.92</v>
      </c>
      <c r="F750" s="44">
        <v>0</v>
      </c>
      <c r="G750" s="44">
        <v>0</v>
      </c>
      <c r="H750" s="44">
        <v>6207.16</v>
      </c>
      <c r="I750" s="44"/>
      <c r="J750" s="44">
        <v>1639.42</v>
      </c>
      <c r="K750" s="44">
        <v>19673.080000000002</v>
      </c>
      <c r="L750" s="46">
        <v>21312.5</v>
      </c>
      <c r="M750" s="117"/>
      <c r="N750" s="119">
        <v>19673.080000000002</v>
      </c>
      <c r="O750" s="119">
        <v>13465.92</v>
      </c>
      <c r="P750" s="119">
        <v>802.8</v>
      </c>
      <c r="Q750" s="119">
        <v>23736.37</v>
      </c>
      <c r="R750" s="119">
        <v>22096.95</v>
      </c>
      <c r="S750" s="47"/>
    </row>
    <row r="751" spans="1:19" ht="9" customHeight="1" x14ac:dyDescent="0.2">
      <c r="A751" s="494"/>
      <c r="B751" s="494"/>
      <c r="C751" s="48" t="s">
        <v>4</v>
      </c>
      <c r="D751" s="49">
        <v>34</v>
      </c>
      <c r="E751" s="61">
        <v>26073657</v>
      </c>
      <c r="F751" s="50">
        <v>0</v>
      </c>
      <c r="G751" s="50">
        <v>0</v>
      </c>
      <c r="H751" s="61">
        <v>12018738</v>
      </c>
      <c r="I751" s="61"/>
      <c r="J751" s="51">
        <v>3174360</v>
      </c>
      <c r="K751" s="61">
        <v>38092395</v>
      </c>
      <c r="L751" s="61">
        <v>41266754</v>
      </c>
      <c r="M751" s="118"/>
      <c r="N751" s="120">
        <v>38092395</v>
      </c>
      <c r="O751" s="120">
        <v>26073657</v>
      </c>
      <c r="P751" s="120">
        <v>1554438</v>
      </c>
      <c r="Q751" s="120">
        <v>45960021</v>
      </c>
      <c r="R751" s="120">
        <v>42785661</v>
      </c>
      <c r="S751" s="47"/>
    </row>
    <row r="752" spans="1:19" ht="12.75" customHeight="1" x14ac:dyDescent="0.2">
      <c r="A752" s="494"/>
      <c r="B752" s="494"/>
      <c r="C752" s="53" t="s">
        <v>3</v>
      </c>
      <c r="D752" s="54">
        <v>35</v>
      </c>
      <c r="E752" s="44">
        <v>13999.73</v>
      </c>
      <c r="F752" s="44">
        <v>0</v>
      </c>
      <c r="G752" s="44">
        <v>0</v>
      </c>
      <c r="H752" s="44">
        <v>6207.16</v>
      </c>
      <c r="I752" s="44"/>
      <c r="J752" s="44">
        <v>1683.91</v>
      </c>
      <c r="K752" s="44">
        <v>20206.89</v>
      </c>
      <c r="L752" s="46">
        <v>21890.799999999999</v>
      </c>
      <c r="M752" s="117"/>
      <c r="N752" s="119">
        <v>20206.89</v>
      </c>
      <c r="O752" s="119">
        <v>13999.73</v>
      </c>
      <c r="P752" s="119">
        <v>802.8</v>
      </c>
      <c r="Q752" s="119">
        <v>24410.75</v>
      </c>
      <c r="R752" s="119">
        <v>22726.84</v>
      </c>
      <c r="S752" s="47"/>
    </row>
    <row r="753" spans="1:19" ht="9" customHeight="1" x14ac:dyDescent="0.2">
      <c r="A753" s="495"/>
      <c r="B753" s="495"/>
      <c r="C753" s="58" t="s">
        <v>4</v>
      </c>
      <c r="D753" s="59"/>
      <c r="E753" s="61">
        <v>27107257</v>
      </c>
      <c r="F753" s="61">
        <v>0</v>
      </c>
      <c r="G753" s="61">
        <v>0</v>
      </c>
      <c r="H753" s="61">
        <v>12018738</v>
      </c>
      <c r="I753" s="61"/>
      <c r="J753" s="61">
        <v>3260504</v>
      </c>
      <c r="K753" s="61">
        <v>39125995</v>
      </c>
      <c r="L753" s="61">
        <v>42386499</v>
      </c>
      <c r="M753" s="118"/>
      <c r="N753" s="123">
        <v>39125995</v>
      </c>
      <c r="O753" s="123">
        <v>27107257</v>
      </c>
      <c r="P753" s="123">
        <v>1554438</v>
      </c>
      <c r="Q753" s="123">
        <v>47265803</v>
      </c>
      <c r="R753" s="120">
        <v>44005298</v>
      </c>
      <c r="S753" s="47"/>
    </row>
    <row r="754" spans="1:19" ht="12.75" customHeight="1" x14ac:dyDescent="0.2">
      <c r="A754" s="496">
        <f>B742+1</f>
        <v>43466</v>
      </c>
      <c r="B754" s="496">
        <v>43830</v>
      </c>
      <c r="C754" s="42" t="s">
        <v>3</v>
      </c>
      <c r="D754" s="43">
        <v>0</v>
      </c>
      <c r="E754" s="44">
        <v>9468.56</v>
      </c>
      <c r="F754" s="44"/>
      <c r="G754" s="44"/>
      <c r="H754" s="44">
        <v>6207.16</v>
      </c>
      <c r="I754" s="44"/>
      <c r="J754" s="44">
        <f>K754/12</f>
        <v>1306.31</v>
      </c>
      <c r="K754" s="44">
        <f>SUM(E754:I754)</f>
        <v>15675.72</v>
      </c>
      <c r="L754" s="46">
        <f>SUM(E754:J754)</f>
        <v>16982.03</v>
      </c>
      <c r="M754" s="117"/>
      <c r="N754" s="119">
        <f>K754</f>
        <v>15675.72</v>
      </c>
      <c r="O754" s="119">
        <f>E754+F754+G754+I754</f>
        <v>9468.56</v>
      </c>
      <c r="P754" s="119">
        <v>802.8</v>
      </c>
      <c r="Q754" s="119">
        <f>L754+(IF(P754&gt;O754*0.18,P754,O754*0.18))</f>
        <v>18686.37</v>
      </c>
      <c r="R754" s="119">
        <f>N754+O754*0.18</f>
        <v>17380.060000000001</v>
      </c>
      <c r="S754" s="47"/>
    </row>
    <row r="755" spans="1:19" ht="9" customHeight="1" x14ac:dyDescent="0.2">
      <c r="A755" s="497"/>
      <c r="B755" s="497"/>
      <c r="C755" s="48" t="s">
        <v>4</v>
      </c>
      <c r="D755" s="49">
        <v>8</v>
      </c>
      <c r="E755" s="50">
        <f t="shared" ref="E755:F769" si="0">E754*1936.27</f>
        <v>18333689</v>
      </c>
      <c r="F755" s="50">
        <f t="shared" si="0"/>
        <v>0</v>
      </c>
      <c r="G755" s="50">
        <f t="shared" ref="G755" si="1">G754*1936.27</f>
        <v>0</v>
      </c>
      <c r="H755" s="61">
        <f t="shared" ref="H755:I769" si="2">H754*1936.27</f>
        <v>12018738</v>
      </c>
      <c r="I755" s="61">
        <f t="shared" si="2"/>
        <v>0</v>
      </c>
      <c r="J755" s="51">
        <f t="shared" ref="J755" si="3">J754*1936.27</f>
        <v>2529369</v>
      </c>
      <c r="K755" s="51">
        <f t="shared" ref="K755" si="4">K754*1936.27</f>
        <v>30352426</v>
      </c>
      <c r="L755" s="61">
        <f t="shared" ref="L755" si="5">L754*1936.27</f>
        <v>32881795</v>
      </c>
      <c r="M755" s="118"/>
      <c r="N755" s="120">
        <f t="shared" ref="N755" si="6">N754*1936.27</f>
        <v>30352426</v>
      </c>
      <c r="O755" s="120">
        <f t="shared" ref="O755" si="7">O754*1936.27</f>
        <v>18333689</v>
      </c>
      <c r="P755" s="120">
        <f t="shared" ref="P755" si="8">P754*1936.27</f>
        <v>1554438</v>
      </c>
      <c r="Q755" s="120">
        <f t="shared" ref="Q755" si="9">Q754*1936.27</f>
        <v>36181858</v>
      </c>
      <c r="R755" s="120">
        <f t="shared" ref="R755" si="10">R754*1936.27</f>
        <v>33652489</v>
      </c>
      <c r="S755" s="47"/>
    </row>
    <row r="756" spans="1:19" ht="12.75" customHeight="1" x14ac:dyDescent="0.2">
      <c r="A756" s="494">
        <f>A754</f>
        <v>43466</v>
      </c>
      <c r="B756" s="494">
        <f>B754</f>
        <v>43830</v>
      </c>
      <c r="C756" s="53" t="s">
        <v>3</v>
      </c>
      <c r="D756" s="54">
        <v>9</v>
      </c>
      <c r="E756" s="44">
        <v>10868.61</v>
      </c>
      <c r="F756" s="44">
        <v>0</v>
      </c>
      <c r="G756" s="44"/>
      <c r="H756" s="44">
        <v>6207.16</v>
      </c>
      <c r="I756" s="44"/>
      <c r="J756" s="44">
        <f t="shared" ref="J756" si="11">K756/12</f>
        <v>1422.98</v>
      </c>
      <c r="K756" s="44">
        <f t="shared" ref="K756" si="12">SUM(E756:I756)</f>
        <v>17075.77</v>
      </c>
      <c r="L756" s="46">
        <f t="shared" ref="L756" si="13">SUM(E756:J756)</f>
        <v>18498.75</v>
      </c>
      <c r="M756" s="117"/>
      <c r="N756" s="119">
        <f t="shared" ref="N756" si="14">K756</f>
        <v>17075.77</v>
      </c>
      <c r="O756" s="119">
        <f t="shared" ref="O756" si="15">E756+F756+G756+I756</f>
        <v>10868.61</v>
      </c>
      <c r="P756" s="119">
        <v>802.8</v>
      </c>
      <c r="Q756" s="119">
        <f t="shared" ref="Q756" si="16">L756+(IF(P756&gt;O756*0.18,P756,O756*0.18))</f>
        <v>20455.099999999999</v>
      </c>
      <c r="R756" s="119">
        <f t="shared" ref="R756" si="17">N756+O756*0.18</f>
        <v>19032.12</v>
      </c>
      <c r="S756" s="47"/>
    </row>
    <row r="757" spans="1:19" ht="9" customHeight="1" x14ac:dyDescent="0.2">
      <c r="A757" s="494"/>
      <c r="B757" s="494"/>
      <c r="C757" s="48" t="s">
        <v>4</v>
      </c>
      <c r="D757" s="49">
        <v>14</v>
      </c>
      <c r="E757" s="50">
        <f t="shared" si="0"/>
        <v>21044563</v>
      </c>
      <c r="F757" s="50">
        <f t="shared" ref="F757" si="18">F756*1936.27</f>
        <v>0</v>
      </c>
      <c r="G757" s="50">
        <f t="shared" ref="G757" si="19">G756*1936.27</f>
        <v>0</v>
      </c>
      <c r="H757" s="61">
        <f t="shared" ref="H757" si="20">H756*1936.27</f>
        <v>12018738</v>
      </c>
      <c r="I757" s="61">
        <f t="shared" si="2"/>
        <v>0</v>
      </c>
      <c r="J757" s="51">
        <f t="shared" ref="J757" si="21">J756*1936.27</f>
        <v>2755273</v>
      </c>
      <c r="K757" s="51">
        <f t="shared" ref="K757" si="22">K756*1936.27</f>
        <v>33063301</v>
      </c>
      <c r="L757" s="61">
        <f t="shared" ref="L757" si="23">L756*1936.27</f>
        <v>35818575</v>
      </c>
      <c r="M757" s="118"/>
      <c r="N757" s="120">
        <f t="shared" ref="N757" si="24">N756*1936.27</f>
        <v>33063301</v>
      </c>
      <c r="O757" s="120">
        <f t="shared" ref="O757" si="25">O756*1936.27</f>
        <v>21044563</v>
      </c>
      <c r="P757" s="120">
        <f t="shared" ref="P757" si="26">P756*1936.27</f>
        <v>1554438</v>
      </c>
      <c r="Q757" s="120">
        <f t="shared" ref="Q757" si="27">Q756*1936.27</f>
        <v>39606596</v>
      </c>
      <c r="R757" s="120">
        <f t="shared" ref="R757" si="28">R756*1936.27</f>
        <v>36851323</v>
      </c>
      <c r="S757" s="47"/>
    </row>
    <row r="758" spans="1:19" ht="12.75" customHeight="1" x14ac:dyDescent="0.2">
      <c r="A758" s="494"/>
      <c r="B758" s="494"/>
      <c r="C758" s="53" t="s">
        <v>3</v>
      </c>
      <c r="D758" s="54">
        <v>15</v>
      </c>
      <c r="E758" s="44">
        <v>11893.34</v>
      </c>
      <c r="F758" s="44">
        <v>0</v>
      </c>
      <c r="G758" s="44"/>
      <c r="H758" s="44">
        <v>6207.16</v>
      </c>
      <c r="I758" s="44"/>
      <c r="J758" s="44">
        <f t="shared" ref="J758" si="29">K758/12</f>
        <v>1508.38</v>
      </c>
      <c r="K758" s="44">
        <f t="shared" ref="K758" si="30">SUM(E758:I758)</f>
        <v>18100.5</v>
      </c>
      <c r="L758" s="46">
        <f t="shared" ref="L758" si="31">SUM(E758:J758)</f>
        <v>19608.88</v>
      </c>
      <c r="M758" s="117"/>
      <c r="N758" s="119">
        <f t="shared" ref="N758" si="32">K758</f>
        <v>18100.5</v>
      </c>
      <c r="O758" s="119">
        <f t="shared" ref="O758" si="33">E758+F758+G758+I758</f>
        <v>11893.34</v>
      </c>
      <c r="P758" s="119">
        <v>802.8</v>
      </c>
      <c r="Q758" s="119">
        <f t="shared" ref="Q758" si="34">L758+(IF(P758&gt;O758*0.18,P758,O758*0.18))</f>
        <v>21749.68</v>
      </c>
      <c r="R758" s="119">
        <f t="shared" ref="R758" si="35">N758+O758*0.18</f>
        <v>20241.3</v>
      </c>
      <c r="S758" s="47"/>
    </row>
    <row r="759" spans="1:19" ht="9" customHeight="1" x14ac:dyDescent="0.2">
      <c r="A759" s="494"/>
      <c r="B759" s="494"/>
      <c r="C759" s="48" t="s">
        <v>4</v>
      </c>
      <c r="D759" s="49">
        <v>20</v>
      </c>
      <c r="E759" s="50">
        <f t="shared" si="0"/>
        <v>23028717</v>
      </c>
      <c r="F759" s="50">
        <f t="shared" ref="F759" si="36">F758*1936.27</f>
        <v>0</v>
      </c>
      <c r="G759" s="50">
        <f t="shared" ref="G759" si="37">G758*1936.27</f>
        <v>0</v>
      </c>
      <c r="H759" s="61">
        <f t="shared" ref="H759" si="38">H758*1936.27</f>
        <v>12018738</v>
      </c>
      <c r="I759" s="61">
        <f t="shared" si="2"/>
        <v>0</v>
      </c>
      <c r="J759" s="51">
        <f t="shared" ref="J759" si="39">J758*1936.27</f>
        <v>2920631</v>
      </c>
      <c r="K759" s="51">
        <f t="shared" ref="K759" si="40">K758*1936.27</f>
        <v>35047455</v>
      </c>
      <c r="L759" s="61">
        <f t="shared" ref="L759" si="41">L758*1936.27</f>
        <v>37968086</v>
      </c>
      <c r="M759" s="118"/>
      <c r="N759" s="120">
        <f t="shared" ref="N759" si="42">N758*1936.27</f>
        <v>35047455</v>
      </c>
      <c r="O759" s="120">
        <f t="shared" ref="O759" si="43">O758*1936.27</f>
        <v>23028717</v>
      </c>
      <c r="P759" s="120">
        <f t="shared" ref="P759" si="44">P758*1936.27</f>
        <v>1554438</v>
      </c>
      <c r="Q759" s="120">
        <f t="shared" ref="Q759" si="45">Q758*1936.27</f>
        <v>42113253</v>
      </c>
      <c r="R759" s="120">
        <f t="shared" ref="R759" si="46">R758*1936.27</f>
        <v>39192622</v>
      </c>
      <c r="S759" s="47"/>
    </row>
    <row r="760" spans="1:19" ht="12.75" customHeight="1" x14ac:dyDescent="0.2">
      <c r="A760" s="494"/>
      <c r="B760" s="494"/>
      <c r="C760" s="53" t="s">
        <v>3</v>
      </c>
      <c r="D760" s="54">
        <v>21</v>
      </c>
      <c r="E760" s="44">
        <v>12889.91</v>
      </c>
      <c r="F760" s="44">
        <v>0</v>
      </c>
      <c r="G760" s="44"/>
      <c r="H760" s="44">
        <v>6207.16</v>
      </c>
      <c r="I760" s="44"/>
      <c r="J760" s="44">
        <f t="shared" ref="J760" si="47">K760/12</f>
        <v>1591.42</v>
      </c>
      <c r="K760" s="44">
        <f t="shared" ref="K760" si="48">SUM(E760:I760)</f>
        <v>19097.07</v>
      </c>
      <c r="L760" s="46">
        <f t="shared" ref="L760" si="49">SUM(E760:J760)</f>
        <v>20688.490000000002</v>
      </c>
      <c r="M760" s="117"/>
      <c r="N760" s="119">
        <f t="shared" ref="N760" si="50">K760</f>
        <v>19097.07</v>
      </c>
      <c r="O760" s="119">
        <f t="shared" ref="O760" si="51">E760+F760+G760+I760</f>
        <v>12889.91</v>
      </c>
      <c r="P760" s="119">
        <v>802.8</v>
      </c>
      <c r="Q760" s="119">
        <f t="shared" ref="Q760" si="52">L760+(IF(P760&gt;O760*0.18,P760,O760*0.18))</f>
        <v>23008.67</v>
      </c>
      <c r="R760" s="119">
        <f t="shared" ref="R760" si="53">N760+O760*0.18</f>
        <v>21417.25</v>
      </c>
      <c r="S760" s="47"/>
    </row>
    <row r="761" spans="1:19" ht="9" customHeight="1" x14ac:dyDescent="0.2">
      <c r="A761" s="494"/>
      <c r="B761" s="494"/>
      <c r="C761" s="48" t="s">
        <v>4</v>
      </c>
      <c r="D761" s="49">
        <v>27</v>
      </c>
      <c r="E761" s="50">
        <f t="shared" si="0"/>
        <v>24958346</v>
      </c>
      <c r="F761" s="50">
        <f t="shared" ref="F761" si="54">F760*1936.27</f>
        <v>0</v>
      </c>
      <c r="G761" s="50">
        <f t="shared" ref="G761" si="55">G760*1936.27</f>
        <v>0</v>
      </c>
      <c r="H761" s="61">
        <f t="shared" ref="H761" si="56">H760*1936.27</f>
        <v>12018738</v>
      </c>
      <c r="I761" s="61">
        <f t="shared" si="2"/>
        <v>0</v>
      </c>
      <c r="J761" s="51">
        <f t="shared" ref="J761" si="57">J760*1936.27</f>
        <v>3081419</v>
      </c>
      <c r="K761" s="51">
        <f t="shared" ref="K761" si="58">K760*1936.27</f>
        <v>36977084</v>
      </c>
      <c r="L761" s="61">
        <f t="shared" ref="L761" si="59">L760*1936.27</f>
        <v>40058503</v>
      </c>
      <c r="M761" s="118"/>
      <c r="N761" s="120">
        <f t="shared" ref="N761" si="60">N760*1936.27</f>
        <v>36977084</v>
      </c>
      <c r="O761" s="120">
        <f t="shared" ref="O761" si="61">O760*1936.27</f>
        <v>24958346</v>
      </c>
      <c r="P761" s="120">
        <f t="shared" ref="P761" si="62">P760*1936.27</f>
        <v>1554438</v>
      </c>
      <c r="Q761" s="120">
        <f t="shared" ref="Q761" si="63">Q760*1936.27</f>
        <v>44550997</v>
      </c>
      <c r="R761" s="120">
        <f t="shared" ref="R761" si="64">R760*1936.27</f>
        <v>41469579</v>
      </c>
      <c r="S761" s="47"/>
    </row>
    <row r="762" spans="1:19" ht="12.75" customHeight="1" x14ac:dyDescent="0.2">
      <c r="A762" s="494"/>
      <c r="B762" s="494"/>
      <c r="C762" s="53" t="s">
        <v>3</v>
      </c>
      <c r="D762" s="54">
        <v>28</v>
      </c>
      <c r="E762" s="44">
        <v>13648.33</v>
      </c>
      <c r="F762" s="44">
        <v>0</v>
      </c>
      <c r="G762" s="44"/>
      <c r="H762" s="44">
        <v>6207.16</v>
      </c>
      <c r="I762" s="44"/>
      <c r="J762" s="44">
        <f t="shared" ref="J762" si="65">K762/12</f>
        <v>1654.62</v>
      </c>
      <c r="K762" s="44">
        <f t="shared" ref="K762" si="66">SUM(E762:I762)</f>
        <v>19855.490000000002</v>
      </c>
      <c r="L762" s="46">
        <f t="shared" ref="L762" si="67">SUM(E762:J762)</f>
        <v>21510.11</v>
      </c>
      <c r="M762" s="117"/>
      <c r="N762" s="119">
        <f t="shared" ref="N762" si="68">K762</f>
        <v>19855.490000000002</v>
      </c>
      <c r="O762" s="119">
        <f t="shared" ref="O762" si="69">E762+F762+G762+I762</f>
        <v>13648.33</v>
      </c>
      <c r="P762" s="119">
        <v>802.8</v>
      </c>
      <c r="Q762" s="119">
        <f t="shared" ref="Q762" si="70">L762+(IF(P762&gt;O762*0.18,P762,O762*0.18))</f>
        <v>23966.81</v>
      </c>
      <c r="R762" s="119">
        <f t="shared" ref="R762" si="71">N762+O762*0.18</f>
        <v>22312.19</v>
      </c>
      <c r="S762" s="47"/>
    </row>
    <row r="763" spans="1:19" ht="9" customHeight="1" x14ac:dyDescent="0.2">
      <c r="A763" s="494"/>
      <c r="B763" s="494"/>
      <c r="C763" s="48" t="s">
        <v>4</v>
      </c>
      <c r="D763" s="49">
        <v>34</v>
      </c>
      <c r="E763" s="50">
        <f t="shared" si="0"/>
        <v>26426852</v>
      </c>
      <c r="F763" s="50">
        <f t="shared" ref="F763" si="72">F762*1936.27</f>
        <v>0</v>
      </c>
      <c r="G763" s="50">
        <f t="shared" ref="G763" si="73">G762*1936.27</f>
        <v>0</v>
      </c>
      <c r="H763" s="61">
        <f t="shared" ref="H763" si="74">H762*1936.27</f>
        <v>12018738</v>
      </c>
      <c r="I763" s="61">
        <f t="shared" si="2"/>
        <v>0</v>
      </c>
      <c r="J763" s="51">
        <f t="shared" ref="J763" si="75">J762*1936.27</f>
        <v>3203791</v>
      </c>
      <c r="K763" s="51">
        <f t="shared" ref="K763" si="76">K762*1936.27</f>
        <v>38445590</v>
      </c>
      <c r="L763" s="61">
        <f t="shared" ref="L763" si="77">L762*1936.27</f>
        <v>41649381</v>
      </c>
      <c r="M763" s="118"/>
      <c r="N763" s="120">
        <f t="shared" ref="N763" si="78">N762*1936.27</f>
        <v>38445590</v>
      </c>
      <c r="O763" s="120">
        <f t="shared" ref="O763" si="79">O762*1936.27</f>
        <v>26426852</v>
      </c>
      <c r="P763" s="120">
        <f t="shared" ref="P763" si="80">P762*1936.27</f>
        <v>1554438</v>
      </c>
      <c r="Q763" s="120">
        <f t="shared" ref="Q763" si="81">Q762*1936.27</f>
        <v>46406215</v>
      </c>
      <c r="R763" s="120">
        <f t="shared" ref="R763" si="82">R762*1936.27</f>
        <v>43202424</v>
      </c>
      <c r="S763" s="47"/>
    </row>
    <row r="764" spans="1:19" ht="12.75" customHeight="1" x14ac:dyDescent="0.2">
      <c r="A764" s="494"/>
      <c r="B764" s="494"/>
      <c r="C764" s="53" t="s">
        <v>3</v>
      </c>
      <c r="D764" s="54">
        <v>35</v>
      </c>
      <c r="E764" s="44">
        <v>14186.91</v>
      </c>
      <c r="F764" s="44">
        <v>0</v>
      </c>
      <c r="G764" s="44"/>
      <c r="H764" s="44">
        <v>6207.16</v>
      </c>
      <c r="I764" s="44"/>
      <c r="J764" s="44">
        <f t="shared" ref="J764" si="83">K764/12</f>
        <v>1699.51</v>
      </c>
      <c r="K764" s="44">
        <f t="shared" ref="K764" si="84">SUM(E764:I764)</f>
        <v>20394.07</v>
      </c>
      <c r="L764" s="46">
        <f t="shared" ref="L764" si="85">SUM(E764:J764)</f>
        <v>22093.58</v>
      </c>
      <c r="M764" s="117"/>
      <c r="N764" s="119">
        <f t="shared" ref="N764" si="86">K764</f>
        <v>20394.07</v>
      </c>
      <c r="O764" s="119">
        <f t="shared" ref="O764" si="87">E764+F764+G764+I764</f>
        <v>14186.91</v>
      </c>
      <c r="P764" s="119">
        <v>802.8</v>
      </c>
      <c r="Q764" s="119">
        <f t="shared" ref="Q764" si="88">L764+(IF(P764&gt;O764*0.18,P764,O764*0.18))</f>
        <v>24647.22</v>
      </c>
      <c r="R764" s="119">
        <f t="shared" ref="R764" si="89">N764+O764*0.18</f>
        <v>22947.71</v>
      </c>
      <c r="S764" s="47"/>
    </row>
    <row r="765" spans="1:19" ht="9" customHeight="1" x14ac:dyDescent="0.2">
      <c r="A765" s="495"/>
      <c r="B765" s="495"/>
      <c r="C765" s="58" t="s">
        <v>4</v>
      </c>
      <c r="D765" s="59"/>
      <c r="E765" s="50">
        <f t="shared" si="0"/>
        <v>27469688</v>
      </c>
      <c r="F765" s="61">
        <f t="shared" ref="F765" si="90">F764*1936.27</f>
        <v>0</v>
      </c>
      <c r="G765" s="61">
        <f t="shared" ref="G765" si="91">G764*1936.27</f>
        <v>0</v>
      </c>
      <c r="H765" s="61">
        <f t="shared" ref="H765" si="92">H764*1936.27</f>
        <v>12018738</v>
      </c>
      <c r="I765" s="61">
        <f t="shared" si="2"/>
        <v>0</v>
      </c>
      <c r="J765" s="61">
        <f t="shared" ref="J765" si="93">J764*1936.27</f>
        <v>3290710</v>
      </c>
      <c r="K765" s="51">
        <f t="shared" ref="K765" si="94">K764*1936.27</f>
        <v>39488426</v>
      </c>
      <c r="L765" s="61">
        <f t="shared" ref="L765" si="95">L764*1936.27</f>
        <v>42779136</v>
      </c>
      <c r="M765" s="118"/>
      <c r="N765" s="123">
        <f t="shared" ref="N765" si="96">N764*1936.27</f>
        <v>39488426</v>
      </c>
      <c r="O765" s="120">
        <f t="shared" ref="O765" si="97">O764*1936.27</f>
        <v>27469688</v>
      </c>
      <c r="P765" s="123">
        <f t="shared" ref="P765" si="98">P764*1936.27</f>
        <v>1554438</v>
      </c>
      <c r="Q765" s="123">
        <f t="shared" ref="Q765" si="99">Q764*1936.27</f>
        <v>47723673</v>
      </c>
      <c r="R765" s="120">
        <f t="shared" ref="R765" si="100">R764*1936.27</f>
        <v>44432962</v>
      </c>
      <c r="S765" s="47"/>
    </row>
    <row r="766" spans="1:19" ht="12.75" customHeight="1" x14ac:dyDescent="0.2">
      <c r="A766" s="496">
        <f>B754+1</f>
        <v>43831</v>
      </c>
      <c r="B766" s="496">
        <v>44196</v>
      </c>
      <c r="C766" s="42" t="s">
        <v>3</v>
      </c>
      <c r="D766" s="43">
        <v>0</v>
      </c>
      <c r="E766" s="44">
        <v>9589.76</v>
      </c>
      <c r="F766" s="44">
        <v>0</v>
      </c>
      <c r="G766" s="44"/>
      <c r="H766" s="44">
        <v>6207.16</v>
      </c>
      <c r="I766" s="44"/>
      <c r="J766" s="44">
        <f t="shared" ref="J766" si="101">K766/12</f>
        <v>1316.41</v>
      </c>
      <c r="K766" s="44">
        <f t="shared" ref="K766" si="102">SUM(E766:I766)</f>
        <v>15796.92</v>
      </c>
      <c r="L766" s="46">
        <f t="shared" ref="L766" si="103">SUM(E766:J766)</f>
        <v>17113.330000000002</v>
      </c>
      <c r="M766" s="117"/>
      <c r="N766" s="119">
        <f t="shared" ref="N766" si="104">K766</f>
        <v>15796.92</v>
      </c>
      <c r="O766" s="119">
        <f t="shared" ref="O766" si="105">E766+F766+G766+I766</f>
        <v>9589.76</v>
      </c>
      <c r="P766" s="119">
        <v>802.8</v>
      </c>
      <c r="Q766" s="119">
        <f t="shared" ref="Q766" si="106">L766+(IF(P766&gt;O766*0.18,P766,O766*0.18))</f>
        <v>18839.490000000002</v>
      </c>
      <c r="R766" s="119">
        <f t="shared" ref="R766" si="107">N766+O766*0.18</f>
        <v>17523.080000000002</v>
      </c>
      <c r="S766" s="47"/>
    </row>
    <row r="767" spans="1:19" ht="9" customHeight="1" x14ac:dyDescent="0.2">
      <c r="A767" s="497"/>
      <c r="B767" s="497"/>
      <c r="C767" s="48" t="s">
        <v>4</v>
      </c>
      <c r="D767" s="49">
        <v>8</v>
      </c>
      <c r="E767" s="50">
        <f t="shared" si="0"/>
        <v>18568365</v>
      </c>
      <c r="F767" s="50">
        <f t="shared" ref="F767" si="108">F766*1936.27</f>
        <v>0</v>
      </c>
      <c r="G767" s="50">
        <f t="shared" ref="G767" si="109">G766*1936.27</f>
        <v>0</v>
      </c>
      <c r="H767" s="61">
        <f t="shared" ref="H767" si="110">H766*1936.27</f>
        <v>12018738</v>
      </c>
      <c r="I767" s="61">
        <f t="shared" si="2"/>
        <v>0</v>
      </c>
      <c r="J767" s="51">
        <f t="shared" ref="J767" si="111">J766*1936.27</f>
        <v>2548925</v>
      </c>
      <c r="K767" s="51">
        <f t="shared" ref="K767" si="112">K766*1936.27</f>
        <v>30587102</v>
      </c>
      <c r="L767" s="61">
        <f t="shared" ref="L767" si="113">L766*1936.27</f>
        <v>33136027</v>
      </c>
      <c r="M767" s="118"/>
      <c r="N767" s="120">
        <f t="shared" ref="N767" si="114">N766*1936.27</f>
        <v>30587102</v>
      </c>
      <c r="O767" s="120">
        <f t="shared" ref="O767" si="115">O766*1936.27</f>
        <v>18568365</v>
      </c>
      <c r="P767" s="120">
        <f t="shared" ref="P767" si="116">P766*1936.27</f>
        <v>1554438</v>
      </c>
      <c r="Q767" s="120">
        <f t="shared" ref="Q767" si="117">Q766*1936.27</f>
        <v>36478339</v>
      </c>
      <c r="R767" s="120">
        <f t="shared" ref="R767" si="118">R766*1936.27</f>
        <v>33929414</v>
      </c>
      <c r="S767" s="47"/>
    </row>
    <row r="768" spans="1:19" ht="12.75" customHeight="1" x14ac:dyDescent="0.2">
      <c r="A768" s="494">
        <f>A766</f>
        <v>43831</v>
      </c>
      <c r="B768" s="494">
        <f>B766</f>
        <v>44196</v>
      </c>
      <c r="C768" s="53" t="s">
        <v>3</v>
      </c>
      <c r="D768" s="54">
        <v>9</v>
      </c>
      <c r="E768" s="44">
        <v>11000.61</v>
      </c>
      <c r="F768" s="44">
        <v>0</v>
      </c>
      <c r="G768" s="44"/>
      <c r="H768" s="44">
        <v>6207.16</v>
      </c>
      <c r="I768" s="44"/>
      <c r="J768" s="44">
        <f t="shared" ref="J768" si="119">K768/12</f>
        <v>1433.98</v>
      </c>
      <c r="K768" s="44">
        <f t="shared" ref="K768" si="120">SUM(E768:I768)</f>
        <v>17207.77</v>
      </c>
      <c r="L768" s="46">
        <f t="shared" ref="L768" si="121">SUM(E768:J768)</f>
        <v>18641.75</v>
      </c>
      <c r="M768" s="117"/>
      <c r="N768" s="119">
        <f t="shared" ref="N768" si="122">K768</f>
        <v>17207.77</v>
      </c>
      <c r="O768" s="119">
        <f t="shared" ref="O768" si="123">E768+F768+G768+I768</f>
        <v>11000.61</v>
      </c>
      <c r="P768" s="119">
        <v>802.8</v>
      </c>
      <c r="Q768" s="119">
        <f t="shared" ref="Q768" si="124">L768+(IF(P768&gt;O768*0.18,P768,O768*0.18))</f>
        <v>20621.86</v>
      </c>
      <c r="R768" s="119">
        <f t="shared" ref="R768" si="125">N768+O768*0.18</f>
        <v>19187.88</v>
      </c>
      <c r="S768" s="47"/>
    </row>
    <row r="769" spans="1:19" ht="9" customHeight="1" x14ac:dyDescent="0.2">
      <c r="A769" s="494"/>
      <c r="B769" s="494"/>
      <c r="C769" s="48" t="s">
        <v>4</v>
      </c>
      <c r="D769" s="49">
        <v>14</v>
      </c>
      <c r="E769" s="50">
        <f t="shared" si="0"/>
        <v>21300151</v>
      </c>
      <c r="F769" s="50">
        <f t="shared" ref="F769" si="126">F768*1936.27</f>
        <v>0</v>
      </c>
      <c r="G769" s="50">
        <f t="shared" ref="G769" si="127">G768*1936.27</f>
        <v>0</v>
      </c>
      <c r="H769" s="61">
        <f t="shared" ref="H769" si="128">H768*1936.27</f>
        <v>12018738</v>
      </c>
      <c r="I769" s="61">
        <f t="shared" si="2"/>
        <v>0</v>
      </c>
      <c r="J769" s="51">
        <f t="shared" ref="J769" si="129">J768*1936.27</f>
        <v>2776572</v>
      </c>
      <c r="K769" s="51">
        <f t="shared" ref="K769" si="130">K768*1936.27</f>
        <v>33318889</v>
      </c>
      <c r="L769" s="61">
        <f t="shared" ref="L769" si="131">L768*1936.27</f>
        <v>36095461</v>
      </c>
      <c r="M769" s="118"/>
      <c r="N769" s="120">
        <f t="shared" ref="N769" si="132">N768*1936.27</f>
        <v>33318889</v>
      </c>
      <c r="O769" s="120">
        <f t="shared" ref="O769" si="133">O768*1936.27</f>
        <v>21300151</v>
      </c>
      <c r="P769" s="120">
        <f t="shared" ref="P769" si="134">P768*1936.27</f>
        <v>1554438</v>
      </c>
      <c r="Q769" s="120">
        <f t="shared" ref="Q769" si="135">Q768*1936.27</f>
        <v>39929489</v>
      </c>
      <c r="R769" s="120">
        <f t="shared" ref="R769" si="136">R768*1936.27</f>
        <v>37152916</v>
      </c>
      <c r="S769" s="47"/>
    </row>
    <row r="770" spans="1:19" ht="12.75" customHeight="1" x14ac:dyDescent="0.2">
      <c r="A770" s="494"/>
      <c r="B770" s="494"/>
      <c r="C770" s="53" t="s">
        <v>3</v>
      </c>
      <c r="D770" s="54">
        <v>15</v>
      </c>
      <c r="E770" s="44">
        <v>12033.74</v>
      </c>
      <c r="F770" s="44">
        <v>0</v>
      </c>
      <c r="G770" s="44"/>
      <c r="H770" s="44">
        <v>6207.16</v>
      </c>
      <c r="I770" s="44"/>
      <c r="J770" s="44">
        <f t="shared" ref="J770" si="137">K770/12</f>
        <v>1520.08</v>
      </c>
      <c r="K770" s="44">
        <f t="shared" ref="K770" si="138">SUM(E770:I770)</f>
        <v>18240.900000000001</v>
      </c>
      <c r="L770" s="46">
        <f t="shared" ref="L770" si="139">SUM(E770:J770)</f>
        <v>19760.98</v>
      </c>
      <c r="M770" s="117"/>
      <c r="N770" s="119">
        <f t="shared" ref="N770" si="140">K770</f>
        <v>18240.900000000001</v>
      </c>
      <c r="O770" s="119">
        <f t="shared" ref="O770" si="141">E770+F770+G770+I770</f>
        <v>12033.74</v>
      </c>
      <c r="P770" s="119">
        <v>802.8</v>
      </c>
      <c r="Q770" s="119">
        <f t="shared" ref="Q770" si="142">L770+(IF(P770&gt;O770*0.18,P770,O770*0.18))</f>
        <v>21927.05</v>
      </c>
      <c r="R770" s="119">
        <f t="shared" ref="R770" si="143">N770+O770*0.18</f>
        <v>20406.97</v>
      </c>
      <c r="S770" s="47"/>
    </row>
    <row r="771" spans="1:19" ht="9" customHeight="1" x14ac:dyDescent="0.2">
      <c r="A771" s="494"/>
      <c r="B771" s="494"/>
      <c r="C771" s="48" t="s">
        <v>4</v>
      </c>
      <c r="D771" s="49">
        <v>20</v>
      </c>
      <c r="E771" s="50">
        <f t="shared" ref="E771:E789" si="144">E770*1936.27</f>
        <v>23300570</v>
      </c>
      <c r="F771" s="50">
        <f t="shared" ref="F771" si="145">F770*1936.27</f>
        <v>0</v>
      </c>
      <c r="G771" s="50">
        <f t="shared" ref="G771" si="146">G770*1936.27</f>
        <v>0</v>
      </c>
      <c r="H771" s="61">
        <f t="shared" ref="H771:I789" si="147">H770*1936.27</f>
        <v>12018738</v>
      </c>
      <c r="I771" s="61">
        <f t="shared" si="147"/>
        <v>0</v>
      </c>
      <c r="J771" s="51">
        <f t="shared" ref="J771" si="148">J770*1936.27</f>
        <v>2943285</v>
      </c>
      <c r="K771" s="51">
        <f t="shared" ref="K771" si="149">K770*1936.27</f>
        <v>35319307</v>
      </c>
      <c r="L771" s="61">
        <f t="shared" ref="L771" si="150">L770*1936.27</f>
        <v>38262593</v>
      </c>
      <c r="M771" s="118"/>
      <c r="N771" s="120">
        <f t="shared" ref="N771" si="151">N770*1936.27</f>
        <v>35319307</v>
      </c>
      <c r="O771" s="120">
        <f t="shared" ref="O771" si="152">O770*1936.27</f>
        <v>23300570</v>
      </c>
      <c r="P771" s="120">
        <f t="shared" ref="P771" si="153">P770*1936.27</f>
        <v>1554438</v>
      </c>
      <c r="Q771" s="120">
        <f t="shared" ref="Q771" si="154">Q770*1936.27</f>
        <v>42456689</v>
      </c>
      <c r="R771" s="120">
        <f t="shared" ref="R771" si="155">R770*1936.27</f>
        <v>39513404</v>
      </c>
      <c r="S771" s="47"/>
    </row>
    <row r="772" spans="1:19" ht="12.75" customHeight="1" x14ac:dyDescent="0.2">
      <c r="A772" s="494"/>
      <c r="B772" s="494"/>
      <c r="C772" s="53" t="s">
        <v>3</v>
      </c>
      <c r="D772" s="54">
        <v>21</v>
      </c>
      <c r="E772" s="44">
        <v>13038.71</v>
      </c>
      <c r="F772" s="44">
        <v>0</v>
      </c>
      <c r="G772" s="44"/>
      <c r="H772" s="44">
        <v>6207.16</v>
      </c>
      <c r="I772" s="44"/>
      <c r="J772" s="44">
        <f t="shared" ref="J772" si="156">K772/12</f>
        <v>1603.82</v>
      </c>
      <c r="K772" s="44">
        <f t="shared" ref="K772" si="157">SUM(E772:I772)</f>
        <v>19245.87</v>
      </c>
      <c r="L772" s="46">
        <f t="shared" ref="L772" si="158">SUM(E772:J772)</f>
        <v>20849.689999999999</v>
      </c>
      <c r="M772" s="117"/>
      <c r="N772" s="119">
        <f t="shared" ref="N772" si="159">K772</f>
        <v>19245.87</v>
      </c>
      <c r="O772" s="119">
        <f t="shared" ref="O772" si="160">E772+F772+G772+I772</f>
        <v>13038.71</v>
      </c>
      <c r="P772" s="119">
        <v>802.8</v>
      </c>
      <c r="Q772" s="119">
        <f t="shared" ref="Q772" si="161">L772+(IF(P772&gt;O772*0.18,P772,O772*0.18))</f>
        <v>23196.66</v>
      </c>
      <c r="R772" s="119">
        <f t="shared" ref="R772" si="162">N772+O772*0.18</f>
        <v>21592.84</v>
      </c>
      <c r="S772" s="47"/>
    </row>
    <row r="773" spans="1:19" ht="9" customHeight="1" x14ac:dyDescent="0.2">
      <c r="A773" s="494"/>
      <c r="B773" s="494"/>
      <c r="C773" s="48" t="s">
        <v>4</v>
      </c>
      <c r="D773" s="49">
        <v>27</v>
      </c>
      <c r="E773" s="50">
        <f t="shared" si="144"/>
        <v>25246463</v>
      </c>
      <c r="F773" s="50">
        <f t="shared" ref="F773" si="163">F772*1936.27</f>
        <v>0</v>
      </c>
      <c r="G773" s="50">
        <f t="shared" ref="G773" si="164">G772*1936.27</f>
        <v>0</v>
      </c>
      <c r="H773" s="61">
        <f t="shared" ref="H773" si="165">H772*1936.27</f>
        <v>12018738</v>
      </c>
      <c r="I773" s="61">
        <f t="shared" si="147"/>
        <v>0</v>
      </c>
      <c r="J773" s="51">
        <f t="shared" ref="J773" si="166">J772*1936.27</f>
        <v>3105429</v>
      </c>
      <c r="K773" s="51">
        <f t="shared" ref="K773" si="167">K772*1936.27</f>
        <v>37265201</v>
      </c>
      <c r="L773" s="61">
        <f t="shared" ref="L773" si="168">L772*1936.27</f>
        <v>40370629</v>
      </c>
      <c r="M773" s="118"/>
      <c r="N773" s="120">
        <f t="shared" ref="N773" si="169">N772*1936.27</f>
        <v>37265201</v>
      </c>
      <c r="O773" s="120">
        <f t="shared" ref="O773" si="170">O772*1936.27</f>
        <v>25246463</v>
      </c>
      <c r="P773" s="120">
        <f t="shared" ref="P773" si="171">P772*1936.27</f>
        <v>1554438</v>
      </c>
      <c r="Q773" s="120">
        <f t="shared" ref="Q773" si="172">Q772*1936.27</f>
        <v>44914997</v>
      </c>
      <c r="R773" s="120">
        <f t="shared" ref="R773" si="173">R772*1936.27</f>
        <v>41809568</v>
      </c>
      <c r="S773" s="47"/>
    </row>
    <row r="774" spans="1:19" ht="12.75" customHeight="1" x14ac:dyDescent="0.2">
      <c r="A774" s="494"/>
      <c r="B774" s="494"/>
      <c r="C774" s="53" t="s">
        <v>3</v>
      </c>
      <c r="D774" s="54">
        <v>28</v>
      </c>
      <c r="E774" s="44">
        <v>13801.93</v>
      </c>
      <c r="F774" s="44">
        <v>0</v>
      </c>
      <c r="G774" s="44"/>
      <c r="H774" s="44">
        <v>6207.16</v>
      </c>
      <c r="I774" s="44"/>
      <c r="J774" s="44">
        <f t="shared" ref="J774" si="174">K774/12</f>
        <v>1667.42</v>
      </c>
      <c r="K774" s="44">
        <f t="shared" ref="K774" si="175">SUM(E774:I774)</f>
        <v>20009.09</v>
      </c>
      <c r="L774" s="46">
        <f t="shared" ref="L774" si="176">SUM(E774:J774)</f>
        <v>21676.51</v>
      </c>
      <c r="M774" s="117"/>
      <c r="N774" s="119">
        <f t="shared" ref="N774" si="177">K774</f>
        <v>20009.09</v>
      </c>
      <c r="O774" s="119">
        <f t="shared" ref="O774" si="178">E774+F774+G774+I774</f>
        <v>13801.93</v>
      </c>
      <c r="P774" s="119">
        <v>802.8</v>
      </c>
      <c r="Q774" s="119">
        <f t="shared" ref="Q774" si="179">L774+(IF(P774&gt;O774*0.18,P774,O774*0.18))</f>
        <v>24160.86</v>
      </c>
      <c r="R774" s="119">
        <f t="shared" ref="R774" si="180">N774+O774*0.18</f>
        <v>22493.439999999999</v>
      </c>
      <c r="S774" s="47"/>
    </row>
    <row r="775" spans="1:19" ht="9" customHeight="1" x14ac:dyDescent="0.2">
      <c r="A775" s="494"/>
      <c r="B775" s="494"/>
      <c r="C775" s="48" t="s">
        <v>4</v>
      </c>
      <c r="D775" s="49">
        <v>34</v>
      </c>
      <c r="E775" s="50">
        <f t="shared" si="144"/>
        <v>26724263</v>
      </c>
      <c r="F775" s="50">
        <f t="shared" ref="F775" si="181">F774*1936.27</f>
        <v>0</v>
      </c>
      <c r="G775" s="50">
        <f t="shared" ref="G775" si="182">G774*1936.27</f>
        <v>0</v>
      </c>
      <c r="H775" s="61">
        <f t="shared" ref="H775" si="183">H774*1936.27</f>
        <v>12018738</v>
      </c>
      <c r="I775" s="61">
        <f t="shared" si="147"/>
        <v>0</v>
      </c>
      <c r="J775" s="51">
        <f t="shared" ref="J775" si="184">J774*1936.27</f>
        <v>3228575</v>
      </c>
      <c r="K775" s="51">
        <f t="shared" ref="K775" si="185">K774*1936.27</f>
        <v>38743001</v>
      </c>
      <c r="L775" s="61">
        <f t="shared" ref="L775" si="186">L774*1936.27</f>
        <v>41971576</v>
      </c>
      <c r="M775" s="118"/>
      <c r="N775" s="120">
        <f t="shared" ref="N775" si="187">N774*1936.27</f>
        <v>38743001</v>
      </c>
      <c r="O775" s="120">
        <f t="shared" ref="O775" si="188">O774*1936.27</f>
        <v>26724263</v>
      </c>
      <c r="P775" s="120">
        <f t="shared" ref="P775" si="189">P774*1936.27</f>
        <v>1554438</v>
      </c>
      <c r="Q775" s="120">
        <f t="shared" ref="Q775" si="190">Q774*1936.27</f>
        <v>46781948</v>
      </c>
      <c r="R775" s="120">
        <f t="shared" ref="R775" si="191">R774*1936.27</f>
        <v>43553373</v>
      </c>
      <c r="S775" s="47"/>
    </row>
    <row r="776" spans="1:19" ht="12.75" customHeight="1" x14ac:dyDescent="0.2">
      <c r="A776" s="494"/>
      <c r="B776" s="494"/>
      <c r="C776" s="53" t="s">
        <v>3</v>
      </c>
      <c r="D776" s="54">
        <v>35</v>
      </c>
      <c r="E776" s="44">
        <v>14345.31</v>
      </c>
      <c r="F776" s="44">
        <v>0</v>
      </c>
      <c r="G776" s="44"/>
      <c r="H776" s="44">
        <v>6207.16</v>
      </c>
      <c r="I776" s="44"/>
      <c r="J776" s="44">
        <f t="shared" ref="J776" si="192">K776/12</f>
        <v>1712.71</v>
      </c>
      <c r="K776" s="44">
        <f t="shared" ref="K776" si="193">SUM(E776:I776)</f>
        <v>20552.47</v>
      </c>
      <c r="L776" s="46">
        <f t="shared" ref="L776" si="194">SUM(E776:J776)</f>
        <v>22265.18</v>
      </c>
      <c r="M776" s="117"/>
      <c r="N776" s="119">
        <f t="shared" ref="N776" si="195">K776</f>
        <v>20552.47</v>
      </c>
      <c r="O776" s="119">
        <f t="shared" ref="O776" si="196">E776+F776+G776+I776</f>
        <v>14345.31</v>
      </c>
      <c r="P776" s="119">
        <v>802.8</v>
      </c>
      <c r="Q776" s="119">
        <f t="shared" ref="Q776" si="197">L776+(IF(P776&gt;O776*0.18,P776,O776*0.18))</f>
        <v>24847.34</v>
      </c>
      <c r="R776" s="119">
        <f t="shared" ref="R776" si="198">N776+O776*0.18</f>
        <v>23134.63</v>
      </c>
      <c r="S776" s="47"/>
    </row>
    <row r="777" spans="1:19" ht="9" customHeight="1" x14ac:dyDescent="0.2">
      <c r="A777" s="495"/>
      <c r="B777" s="495"/>
      <c r="C777" s="58" t="s">
        <v>4</v>
      </c>
      <c r="D777" s="59"/>
      <c r="E777" s="50">
        <f t="shared" si="144"/>
        <v>27776393</v>
      </c>
      <c r="F777" s="61">
        <f t="shared" ref="F777" si="199">F776*1936.27</f>
        <v>0</v>
      </c>
      <c r="G777" s="61">
        <f t="shared" ref="G777" si="200">G776*1936.27</f>
        <v>0</v>
      </c>
      <c r="H777" s="61">
        <f t="shared" ref="H777" si="201">H776*1936.27</f>
        <v>12018738</v>
      </c>
      <c r="I777" s="61">
        <f t="shared" si="147"/>
        <v>0</v>
      </c>
      <c r="J777" s="61">
        <f t="shared" ref="J777" si="202">J776*1936.27</f>
        <v>3316269</v>
      </c>
      <c r="K777" s="61">
        <f t="shared" ref="K777" si="203">K776*1936.27</f>
        <v>39795131</v>
      </c>
      <c r="L777" s="61">
        <f t="shared" ref="L777" si="204">L776*1936.27</f>
        <v>43111400</v>
      </c>
      <c r="M777" s="118"/>
      <c r="N777" s="123">
        <f t="shared" ref="N777" si="205">N776*1936.27</f>
        <v>39795131</v>
      </c>
      <c r="O777" s="123">
        <f t="shared" ref="O777" si="206">O776*1936.27</f>
        <v>27776393</v>
      </c>
      <c r="P777" s="123">
        <f t="shared" ref="P777" si="207">P776*1936.27</f>
        <v>1554438</v>
      </c>
      <c r="Q777" s="123">
        <f t="shared" ref="Q777" si="208">Q776*1936.27</f>
        <v>48111159</v>
      </c>
      <c r="R777" s="157">
        <f t="shared" ref="R777" si="209">R776*1936.27</f>
        <v>44794890</v>
      </c>
      <c r="S777" s="47"/>
    </row>
    <row r="778" spans="1:19" ht="12.75" customHeight="1" x14ac:dyDescent="0.2">
      <c r="A778" s="496">
        <f>B766+1</f>
        <v>44197</v>
      </c>
      <c r="B778" s="496">
        <v>44561</v>
      </c>
      <c r="C778" s="42" t="s">
        <v>3</v>
      </c>
      <c r="D778" s="43">
        <v>0</v>
      </c>
      <c r="E778" s="44">
        <v>9912.56</v>
      </c>
      <c r="F778" s="44">
        <v>0</v>
      </c>
      <c r="G778" s="44"/>
      <c r="H778" s="44">
        <v>6207.16</v>
      </c>
      <c r="I778" s="44"/>
      <c r="J778" s="44">
        <f t="shared" ref="J778" si="210">K778/12</f>
        <v>1343.31</v>
      </c>
      <c r="K778" s="44">
        <f t="shared" ref="K778" si="211">SUM(E778:I778)</f>
        <v>16119.72</v>
      </c>
      <c r="L778" s="46">
        <f t="shared" ref="L778" si="212">SUM(E778:J778)</f>
        <v>17463.03</v>
      </c>
      <c r="M778" s="117"/>
      <c r="N778" s="119">
        <f t="shared" ref="N778" si="213">K778</f>
        <v>16119.72</v>
      </c>
      <c r="O778" s="119">
        <f t="shared" ref="O778" si="214">E778+F778+G778+I778</f>
        <v>9912.56</v>
      </c>
      <c r="P778" s="119">
        <v>802.8</v>
      </c>
      <c r="Q778" s="119">
        <f t="shared" ref="Q778" si="215">L778+(IF(P778&gt;O778*0.18,P778,O778*0.18))</f>
        <v>19247.29</v>
      </c>
      <c r="R778" s="119">
        <f t="shared" ref="R778" si="216">N778+O778*0.18</f>
        <v>17903.98</v>
      </c>
      <c r="S778" s="47"/>
    </row>
    <row r="779" spans="1:19" ht="9" customHeight="1" x14ac:dyDescent="0.2">
      <c r="A779" s="497"/>
      <c r="B779" s="497"/>
      <c r="C779" s="48" t="s">
        <v>4</v>
      </c>
      <c r="D779" s="49">
        <v>8</v>
      </c>
      <c r="E779" s="50">
        <f t="shared" si="144"/>
        <v>19193393</v>
      </c>
      <c r="F779" s="50">
        <f t="shared" ref="F779" si="217">F778*1936.27</f>
        <v>0</v>
      </c>
      <c r="G779" s="50">
        <f t="shared" ref="G779" si="218">G778*1936.27</f>
        <v>0</v>
      </c>
      <c r="H779" s="61">
        <f t="shared" ref="H779" si="219">H778*1936.27</f>
        <v>12018738</v>
      </c>
      <c r="I779" s="61">
        <f t="shared" si="147"/>
        <v>0</v>
      </c>
      <c r="J779" s="51">
        <f t="shared" ref="J779" si="220">J778*1936.27</f>
        <v>2601011</v>
      </c>
      <c r="K779" s="51">
        <f t="shared" ref="K779" si="221">K778*1936.27</f>
        <v>31212130</v>
      </c>
      <c r="L779" s="61">
        <f t="shared" ref="L779" si="222">L778*1936.27</f>
        <v>33813141</v>
      </c>
      <c r="M779" s="118"/>
      <c r="N779" s="120">
        <f t="shared" ref="N779" si="223">N778*1936.27</f>
        <v>31212130</v>
      </c>
      <c r="O779" s="120">
        <f t="shared" ref="O779" si="224">O778*1936.27</f>
        <v>19193393</v>
      </c>
      <c r="P779" s="120">
        <f t="shared" ref="P779" si="225">P778*1936.27</f>
        <v>1554438</v>
      </c>
      <c r="Q779" s="120">
        <f t="shared" ref="Q779" si="226">Q778*1936.27</f>
        <v>37267950</v>
      </c>
      <c r="R779" s="120">
        <f t="shared" ref="R779" si="227">R778*1936.27</f>
        <v>34666939</v>
      </c>
      <c r="S779" s="47"/>
    </row>
    <row r="780" spans="1:19" ht="12.75" customHeight="1" x14ac:dyDescent="0.2">
      <c r="A780" s="494">
        <f>A778</f>
        <v>44197</v>
      </c>
      <c r="B780" s="494">
        <f>B778</f>
        <v>44561</v>
      </c>
      <c r="C780" s="53" t="s">
        <v>3</v>
      </c>
      <c r="D780" s="54">
        <v>9</v>
      </c>
      <c r="E780" s="44">
        <v>11347.41</v>
      </c>
      <c r="F780" s="44">
        <v>0</v>
      </c>
      <c r="G780" s="44"/>
      <c r="H780" s="44">
        <v>6207.16</v>
      </c>
      <c r="I780" s="44"/>
      <c r="J780" s="44">
        <f t="shared" ref="J780" si="228">K780/12</f>
        <v>1462.88</v>
      </c>
      <c r="K780" s="44">
        <f t="shared" ref="K780" si="229">SUM(E780:I780)</f>
        <v>17554.57</v>
      </c>
      <c r="L780" s="46">
        <f t="shared" ref="L780" si="230">SUM(E780:J780)</f>
        <v>19017.45</v>
      </c>
      <c r="M780" s="117"/>
      <c r="N780" s="119">
        <f t="shared" ref="N780" si="231">K780</f>
        <v>17554.57</v>
      </c>
      <c r="O780" s="119">
        <f t="shared" ref="O780" si="232">E780+F780+G780+I780</f>
        <v>11347.41</v>
      </c>
      <c r="P780" s="119">
        <v>802.8</v>
      </c>
      <c r="Q780" s="119">
        <f t="shared" ref="Q780" si="233">L780+(IF(P780&gt;O780*0.18,P780,O780*0.18))</f>
        <v>21059.98</v>
      </c>
      <c r="R780" s="119">
        <f t="shared" ref="R780" si="234">N780+O780*0.18</f>
        <v>19597.099999999999</v>
      </c>
      <c r="S780" s="47"/>
    </row>
    <row r="781" spans="1:19" ht="9" customHeight="1" x14ac:dyDescent="0.2">
      <c r="A781" s="494"/>
      <c r="B781" s="494"/>
      <c r="C781" s="48" t="s">
        <v>4</v>
      </c>
      <c r="D781" s="49">
        <v>14</v>
      </c>
      <c r="E781" s="50">
        <f t="shared" si="144"/>
        <v>21971650</v>
      </c>
      <c r="F781" s="50">
        <f t="shared" ref="F781" si="235">F780*1936.27</f>
        <v>0</v>
      </c>
      <c r="G781" s="50">
        <f t="shared" ref="G781" si="236">G780*1936.27</f>
        <v>0</v>
      </c>
      <c r="H781" s="61">
        <f t="shared" ref="H781" si="237">H780*1936.27</f>
        <v>12018738</v>
      </c>
      <c r="I781" s="61">
        <f t="shared" si="147"/>
        <v>0</v>
      </c>
      <c r="J781" s="51">
        <f t="shared" ref="J781" si="238">J780*1936.27</f>
        <v>2832531</v>
      </c>
      <c r="K781" s="51">
        <f t="shared" ref="K781" si="239">K780*1936.27</f>
        <v>33990387</v>
      </c>
      <c r="L781" s="61">
        <f t="shared" ref="L781" si="240">L780*1936.27</f>
        <v>36822918</v>
      </c>
      <c r="M781" s="118"/>
      <c r="N781" s="120">
        <f t="shared" ref="N781" si="241">N780*1936.27</f>
        <v>33990387</v>
      </c>
      <c r="O781" s="120">
        <f t="shared" ref="O781" si="242">O780*1936.27</f>
        <v>21971650</v>
      </c>
      <c r="P781" s="120">
        <f t="shared" ref="P781" si="243">P780*1936.27</f>
        <v>1554438</v>
      </c>
      <c r="Q781" s="120">
        <f t="shared" ref="Q781" si="244">Q780*1936.27</f>
        <v>40777807</v>
      </c>
      <c r="R781" s="120">
        <f t="shared" ref="R781" si="245">R780*1936.27</f>
        <v>37945277</v>
      </c>
      <c r="S781" s="47"/>
    </row>
    <row r="782" spans="1:19" ht="12.75" customHeight="1" x14ac:dyDescent="0.2">
      <c r="A782" s="494"/>
      <c r="B782" s="494"/>
      <c r="C782" s="53" t="s">
        <v>3</v>
      </c>
      <c r="D782" s="54">
        <v>15</v>
      </c>
      <c r="E782" s="44">
        <v>12398.54</v>
      </c>
      <c r="F782" s="44">
        <v>0</v>
      </c>
      <c r="G782" s="44"/>
      <c r="H782" s="44">
        <v>6207.16</v>
      </c>
      <c r="I782" s="44"/>
      <c r="J782" s="44">
        <f t="shared" ref="J782" si="246">K782/12</f>
        <v>1550.48</v>
      </c>
      <c r="K782" s="44">
        <f t="shared" ref="K782" si="247">SUM(E782:I782)</f>
        <v>18605.7</v>
      </c>
      <c r="L782" s="46">
        <f t="shared" ref="L782" si="248">SUM(E782:J782)</f>
        <v>20156.18</v>
      </c>
      <c r="M782" s="117"/>
      <c r="N782" s="119">
        <f t="shared" ref="N782" si="249">K782</f>
        <v>18605.7</v>
      </c>
      <c r="O782" s="119">
        <f t="shared" ref="O782" si="250">E782+F782+G782+I782</f>
        <v>12398.54</v>
      </c>
      <c r="P782" s="119">
        <v>802.8</v>
      </c>
      <c r="Q782" s="119">
        <f t="shared" ref="Q782" si="251">L782+(IF(P782&gt;O782*0.18,P782,O782*0.18))</f>
        <v>22387.919999999998</v>
      </c>
      <c r="R782" s="119">
        <f t="shared" ref="R782" si="252">N782+O782*0.18</f>
        <v>20837.439999999999</v>
      </c>
      <c r="S782" s="47"/>
    </row>
    <row r="783" spans="1:19" ht="9" customHeight="1" x14ac:dyDescent="0.2">
      <c r="A783" s="494"/>
      <c r="B783" s="494"/>
      <c r="C783" s="48" t="s">
        <v>4</v>
      </c>
      <c r="D783" s="49">
        <v>20</v>
      </c>
      <c r="E783" s="50">
        <f t="shared" si="144"/>
        <v>24006921</v>
      </c>
      <c r="F783" s="50">
        <f t="shared" ref="F783" si="253">F782*1936.27</f>
        <v>0</v>
      </c>
      <c r="G783" s="50">
        <f t="shared" ref="G783" si="254">G782*1936.27</f>
        <v>0</v>
      </c>
      <c r="H783" s="61">
        <f t="shared" ref="H783" si="255">H782*1936.27</f>
        <v>12018738</v>
      </c>
      <c r="I783" s="61">
        <f t="shared" si="147"/>
        <v>0</v>
      </c>
      <c r="J783" s="51">
        <f t="shared" ref="J783" si="256">J782*1936.27</f>
        <v>3002148</v>
      </c>
      <c r="K783" s="51">
        <f t="shared" ref="K783" si="257">K782*1936.27</f>
        <v>36025659</v>
      </c>
      <c r="L783" s="61">
        <f t="shared" ref="L783" si="258">L782*1936.27</f>
        <v>39027807</v>
      </c>
      <c r="M783" s="118"/>
      <c r="N783" s="120">
        <f t="shared" ref="N783" si="259">N782*1936.27</f>
        <v>36025659</v>
      </c>
      <c r="O783" s="120">
        <f t="shared" ref="O783" si="260">O782*1936.27</f>
        <v>24006921</v>
      </c>
      <c r="P783" s="120">
        <f t="shared" ref="P783" si="261">P782*1936.27</f>
        <v>1554438</v>
      </c>
      <c r="Q783" s="120">
        <f t="shared" ref="Q783" si="262">Q782*1936.27</f>
        <v>43349058</v>
      </c>
      <c r="R783" s="120">
        <f t="shared" ref="R783" si="263">R782*1936.27</f>
        <v>40346910</v>
      </c>
      <c r="S783" s="47"/>
    </row>
    <row r="784" spans="1:19" ht="12.75" customHeight="1" x14ac:dyDescent="0.2">
      <c r="A784" s="494"/>
      <c r="B784" s="494"/>
      <c r="C784" s="53" t="s">
        <v>3</v>
      </c>
      <c r="D784" s="54">
        <v>21</v>
      </c>
      <c r="E784" s="44">
        <v>13434.71</v>
      </c>
      <c r="F784" s="44">
        <v>0</v>
      </c>
      <c r="G784" s="44"/>
      <c r="H784" s="44">
        <v>6207.16</v>
      </c>
      <c r="I784" s="44"/>
      <c r="J784" s="44">
        <f t="shared" ref="J784" si="264">K784/12</f>
        <v>1636.82</v>
      </c>
      <c r="K784" s="44">
        <f t="shared" ref="K784" si="265">SUM(E784:I784)</f>
        <v>19641.87</v>
      </c>
      <c r="L784" s="46">
        <f t="shared" ref="L784" si="266">SUM(E784:J784)</f>
        <v>21278.69</v>
      </c>
      <c r="M784" s="117"/>
      <c r="N784" s="119">
        <f t="shared" ref="N784" si="267">K784</f>
        <v>19641.87</v>
      </c>
      <c r="O784" s="119">
        <f t="shared" ref="O784" si="268">E784+F784+G784+I784</f>
        <v>13434.71</v>
      </c>
      <c r="P784" s="119">
        <v>802.8</v>
      </c>
      <c r="Q784" s="119">
        <f t="shared" ref="Q784" si="269">L784+(IF(P784&gt;O784*0.18,P784,O784*0.18))</f>
        <v>23696.94</v>
      </c>
      <c r="R784" s="119">
        <f t="shared" ref="R784" si="270">N784+O784*0.18</f>
        <v>22060.12</v>
      </c>
      <c r="S784" s="47"/>
    </row>
    <row r="785" spans="1:19" ht="9" customHeight="1" x14ac:dyDescent="0.2">
      <c r="A785" s="494"/>
      <c r="B785" s="494"/>
      <c r="C785" s="48" t="s">
        <v>4</v>
      </c>
      <c r="D785" s="49">
        <v>27</v>
      </c>
      <c r="E785" s="50">
        <f t="shared" si="144"/>
        <v>26013226</v>
      </c>
      <c r="F785" s="50">
        <f t="shared" ref="F785" si="271">F784*1936.27</f>
        <v>0</v>
      </c>
      <c r="G785" s="50">
        <f t="shared" ref="G785" si="272">G784*1936.27</f>
        <v>0</v>
      </c>
      <c r="H785" s="61">
        <f t="shared" ref="H785" si="273">H784*1936.27</f>
        <v>12018738</v>
      </c>
      <c r="I785" s="61">
        <f t="shared" si="147"/>
        <v>0</v>
      </c>
      <c r="J785" s="51">
        <f t="shared" ref="J785" si="274">J784*1936.27</f>
        <v>3169325</v>
      </c>
      <c r="K785" s="51">
        <f t="shared" ref="K785" si="275">K784*1936.27</f>
        <v>38031964</v>
      </c>
      <c r="L785" s="61">
        <f t="shared" ref="L785" si="276">L784*1936.27</f>
        <v>41201289</v>
      </c>
      <c r="M785" s="118"/>
      <c r="N785" s="120">
        <f t="shared" ref="N785" si="277">N784*1936.27</f>
        <v>38031964</v>
      </c>
      <c r="O785" s="120">
        <f t="shared" ref="O785" si="278">O784*1936.27</f>
        <v>26013226</v>
      </c>
      <c r="P785" s="120">
        <f t="shared" ref="P785" si="279">P784*1936.27</f>
        <v>1554438</v>
      </c>
      <c r="Q785" s="120">
        <f t="shared" ref="Q785" si="280">Q784*1936.27</f>
        <v>45883674</v>
      </c>
      <c r="R785" s="120">
        <f t="shared" ref="R785" si="281">R784*1936.27</f>
        <v>42714349</v>
      </c>
      <c r="S785" s="47"/>
    </row>
    <row r="786" spans="1:19" ht="12.75" customHeight="1" x14ac:dyDescent="0.2">
      <c r="A786" s="494"/>
      <c r="B786" s="494"/>
      <c r="C786" s="53" t="s">
        <v>3</v>
      </c>
      <c r="D786" s="54">
        <v>28</v>
      </c>
      <c r="E786" s="44">
        <v>14209.93</v>
      </c>
      <c r="F786" s="44">
        <v>0</v>
      </c>
      <c r="G786" s="44"/>
      <c r="H786" s="44">
        <v>6207.16</v>
      </c>
      <c r="I786" s="44"/>
      <c r="J786" s="44">
        <f t="shared" ref="J786" si="282">K786/12</f>
        <v>1701.42</v>
      </c>
      <c r="K786" s="44">
        <f t="shared" ref="K786" si="283">SUM(E786:I786)</f>
        <v>20417.09</v>
      </c>
      <c r="L786" s="46">
        <f t="shared" ref="L786" si="284">SUM(E786:J786)</f>
        <v>22118.51</v>
      </c>
      <c r="M786" s="117"/>
      <c r="N786" s="119">
        <f t="shared" ref="N786" si="285">K786</f>
        <v>20417.09</v>
      </c>
      <c r="O786" s="119">
        <f t="shared" ref="O786" si="286">E786+F786+G786+I786</f>
        <v>14209.93</v>
      </c>
      <c r="P786" s="119">
        <v>802.8</v>
      </c>
      <c r="Q786" s="119">
        <f t="shared" ref="Q786" si="287">L786+(IF(P786&gt;O786*0.18,P786,O786*0.18))</f>
        <v>24676.3</v>
      </c>
      <c r="R786" s="119">
        <f t="shared" ref="R786" si="288">N786+O786*0.18</f>
        <v>22974.880000000001</v>
      </c>
      <c r="S786" s="47"/>
    </row>
    <row r="787" spans="1:19" ht="9" customHeight="1" x14ac:dyDescent="0.2">
      <c r="A787" s="494"/>
      <c r="B787" s="494"/>
      <c r="C787" s="48" t="s">
        <v>4</v>
      </c>
      <c r="D787" s="49">
        <v>34</v>
      </c>
      <c r="E787" s="50">
        <f t="shared" si="144"/>
        <v>27514261</v>
      </c>
      <c r="F787" s="50">
        <f t="shared" ref="F787" si="289">F786*1936.27</f>
        <v>0</v>
      </c>
      <c r="G787" s="50">
        <f t="shared" ref="G787" si="290">G786*1936.27</f>
        <v>0</v>
      </c>
      <c r="H787" s="61">
        <f t="shared" ref="H787" si="291">H786*1936.27</f>
        <v>12018738</v>
      </c>
      <c r="I787" s="61">
        <f t="shared" si="147"/>
        <v>0</v>
      </c>
      <c r="J787" s="51">
        <f t="shared" ref="J787" si="292">J786*1936.27</f>
        <v>3294409</v>
      </c>
      <c r="K787" s="51">
        <f t="shared" ref="K787" si="293">K786*1936.27</f>
        <v>39532999</v>
      </c>
      <c r="L787" s="61">
        <f t="shared" ref="L787" si="294">L786*1936.27</f>
        <v>42827407</v>
      </c>
      <c r="M787" s="118"/>
      <c r="N787" s="120">
        <f t="shared" ref="N787" si="295">N786*1936.27</f>
        <v>39532999</v>
      </c>
      <c r="O787" s="120">
        <f t="shared" ref="O787" si="296">O786*1936.27</f>
        <v>27514261</v>
      </c>
      <c r="P787" s="120">
        <f t="shared" ref="P787" si="297">P786*1936.27</f>
        <v>1554438</v>
      </c>
      <c r="Q787" s="120">
        <f t="shared" ref="Q787" si="298">Q786*1936.27</f>
        <v>47779979</v>
      </c>
      <c r="R787" s="120">
        <f t="shared" ref="R787" si="299">R786*1936.27</f>
        <v>44485571</v>
      </c>
      <c r="S787" s="47"/>
    </row>
    <row r="788" spans="1:19" ht="12.75" customHeight="1" x14ac:dyDescent="0.2">
      <c r="A788" s="494"/>
      <c r="B788" s="494"/>
      <c r="C788" s="53" t="s">
        <v>3</v>
      </c>
      <c r="D788" s="54">
        <v>35</v>
      </c>
      <c r="E788" s="44">
        <v>14767.71</v>
      </c>
      <c r="F788" s="44">
        <v>0</v>
      </c>
      <c r="G788" s="44"/>
      <c r="H788" s="44">
        <v>6207.16</v>
      </c>
      <c r="I788" s="44"/>
      <c r="J788" s="44">
        <f t="shared" ref="J788" si="300">K788/12</f>
        <v>1747.91</v>
      </c>
      <c r="K788" s="44">
        <f t="shared" ref="K788" si="301">SUM(E788:I788)</f>
        <v>20974.87</v>
      </c>
      <c r="L788" s="46">
        <f t="shared" ref="L788" si="302">SUM(E788:J788)</f>
        <v>22722.78</v>
      </c>
      <c r="M788" s="117"/>
      <c r="N788" s="119">
        <f t="shared" ref="N788" si="303">K788</f>
        <v>20974.87</v>
      </c>
      <c r="O788" s="119">
        <f t="shared" ref="O788" si="304">E788+F788+G788+I788</f>
        <v>14767.71</v>
      </c>
      <c r="P788" s="119">
        <v>802.8</v>
      </c>
      <c r="Q788" s="119">
        <f t="shared" ref="Q788" si="305">L788+(IF(P788&gt;O788*0.18,P788,O788*0.18))</f>
        <v>25380.97</v>
      </c>
      <c r="R788" s="119">
        <f t="shared" ref="R788" si="306">N788+O788*0.18</f>
        <v>23633.06</v>
      </c>
      <c r="S788" s="47"/>
    </row>
    <row r="789" spans="1:19" ht="9" customHeight="1" x14ac:dyDescent="0.2">
      <c r="A789" s="495"/>
      <c r="B789" s="495"/>
      <c r="C789" s="58" t="s">
        <v>4</v>
      </c>
      <c r="D789" s="59"/>
      <c r="E789" s="50">
        <f t="shared" si="144"/>
        <v>28594274</v>
      </c>
      <c r="F789" s="61">
        <f t="shared" ref="F789" si="307">F788*1936.27</f>
        <v>0</v>
      </c>
      <c r="G789" s="61">
        <f t="shared" ref="G789" si="308">G788*1936.27</f>
        <v>0</v>
      </c>
      <c r="H789" s="61">
        <f t="shared" ref="H789" si="309">H788*1936.27</f>
        <v>12018738</v>
      </c>
      <c r="I789" s="61">
        <f t="shared" si="147"/>
        <v>0</v>
      </c>
      <c r="J789" s="61">
        <f t="shared" ref="J789" si="310">J788*1936.27</f>
        <v>3384426</v>
      </c>
      <c r="K789" s="61">
        <f t="shared" ref="K789" si="311">K788*1936.27</f>
        <v>40613012</v>
      </c>
      <c r="L789" s="61">
        <f t="shared" ref="L789" si="312">L788*1936.27</f>
        <v>43997437</v>
      </c>
      <c r="M789" s="118"/>
      <c r="N789" s="123">
        <f t="shared" ref="N789" si="313">N788*1936.27</f>
        <v>40613012</v>
      </c>
      <c r="O789" s="123">
        <f t="shared" ref="O789" si="314">O788*1936.27</f>
        <v>28594274</v>
      </c>
      <c r="P789" s="123">
        <f t="shared" ref="P789" si="315">P788*1936.27</f>
        <v>1554438</v>
      </c>
      <c r="Q789" s="123">
        <f t="shared" ref="Q789" si="316">Q788*1936.27</f>
        <v>49144411</v>
      </c>
      <c r="R789" s="157">
        <f t="shared" ref="R789" si="317">R788*1936.27</f>
        <v>45759985</v>
      </c>
      <c r="S789" s="47"/>
    </row>
    <row r="790" spans="1:19" ht="12.75" customHeight="1" x14ac:dyDescent="0.2">
      <c r="A790" s="496">
        <f>B778+1</f>
        <v>44562</v>
      </c>
      <c r="B790" s="496">
        <v>44651</v>
      </c>
      <c r="C790" s="42" t="s">
        <v>3</v>
      </c>
      <c r="D790" s="43">
        <v>0</v>
      </c>
      <c r="E790" s="44">
        <f>E778</f>
        <v>9912.56</v>
      </c>
      <c r="F790" s="44">
        <v>0</v>
      </c>
      <c r="G790" s="44"/>
      <c r="H790" s="44">
        <v>6207.16</v>
      </c>
      <c r="I790" s="44"/>
      <c r="J790" s="44">
        <f t="shared" ref="J790" si="318">K790/12</f>
        <v>1343.31</v>
      </c>
      <c r="K790" s="44">
        <f t="shared" ref="K790" si="319">SUM(E790:I790)</f>
        <v>16119.72</v>
      </c>
      <c r="L790" s="46">
        <f t="shared" ref="L790" si="320">SUM(E790:J790)</f>
        <v>17463.03</v>
      </c>
      <c r="M790" s="117"/>
      <c r="N790" s="119">
        <f t="shared" ref="N790" si="321">K790</f>
        <v>16119.72</v>
      </c>
      <c r="O790" s="119">
        <f t="shared" ref="O790" si="322">E790+F790+G790+I790</f>
        <v>9912.56</v>
      </c>
      <c r="P790" s="119">
        <f>K832</f>
        <v>872.4</v>
      </c>
      <c r="Q790" s="119">
        <f t="shared" ref="Q790" si="323">L790+(IF(P790&gt;O790*0.18,P790,O790*0.18))</f>
        <v>19247.29</v>
      </c>
      <c r="R790" s="119">
        <f t="shared" ref="R790" si="324">N790+O790*0.18</f>
        <v>17903.98</v>
      </c>
      <c r="S790" s="47"/>
    </row>
    <row r="791" spans="1:19" ht="9" customHeight="1" x14ac:dyDescent="0.2">
      <c r="A791" s="497"/>
      <c r="B791" s="497"/>
      <c r="C791" s="48" t="s">
        <v>4</v>
      </c>
      <c r="D791" s="49">
        <v>8</v>
      </c>
      <c r="E791" s="50">
        <f t="shared" ref="E791:E813" si="325">E790*1936.27</f>
        <v>19193393</v>
      </c>
      <c r="F791" s="50">
        <f t="shared" ref="F791" si="326">F790*1936.27</f>
        <v>0</v>
      </c>
      <c r="G791" s="50">
        <f t="shared" ref="G791" si="327">G790*1936.27</f>
        <v>0</v>
      </c>
      <c r="H791" s="61">
        <f t="shared" ref="H791" si="328">H790*1936.27</f>
        <v>12018738</v>
      </c>
      <c r="I791" s="61">
        <f t="shared" ref="I791" si="329">I790*1936.27</f>
        <v>0</v>
      </c>
      <c r="J791" s="51">
        <f t="shared" ref="J791" si="330">J790*1936.27</f>
        <v>2601011</v>
      </c>
      <c r="K791" s="51">
        <f t="shared" ref="K791" si="331">K790*1936.27</f>
        <v>31212130</v>
      </c>
      <c r="L791" s="61">
        <f t="shared" ref="L791" si="332">L790*1936.27</f>
        <v>33813141</v>
      </c>
      <c r="M791" s="118"/>
      <c r="N791" s="120">
        <f t="shared" ref="N791" si="333">N790*1936.27</f>
        <v>31212130</v>
      </c>
      <c r="O791" s="120">
        <f t="shared" ref="O791" si="334">O790*1936.27</f>
        <v>19193393</v>
      </c>
      <c r="P791" s="120">
        <f t="shared" ref="P791" si="335">P790*1936.27</f>
        <v>1689202</v>
      </c>
      <c r="Q791" s="120">
        <f t="shared" ref="Q791" si="336">Q790*1936.27</f>
        <v>37267950</v>
      </c>
      <c r="R791" s="120">
        <f t="shared" ref="R791" si="337">R790*1936.27</f>
        <v>34666939</v>
      </c>
      <c r="S791" s="47"/>
    </row>
    <row r="792" spans="1:19" ht="12.75" customHeight="1" x14ac:dyDescent="0.2">
      <c r="A792" s="494">
        <f>A790</f>
        <v>44562</v>
      </c>
      <c r="B792" s="494">
        <f>B790</f>
        <v>44651</v>
      </c>
      <c r="C792" s="53" t="s">
        <v>3</v>
      </c>
      <c r="D792" s="54">
        <v>9</v>
      </c>
      <c r="E792" s="44">
        <f t="shared" ref="E792" si="338">E780</f>
        <v>11347.41</v>
      </c>
      <c r="F792" s="44">
        <v>0</v>
      </c>
      <c r="G792" s="44"/>
      <c r="H792" s="44">
        <v>6207.16</v>
      </c>
      <c r="I792" s="44"/>
      <c r="J792" s="44">
        <f t="shared" ref="J792" si="339">K792/12</f>
        <v>1462.88</v>
      </c>
      <c r="K792" s="44">
        <f t="shared" ref="K792" si="340">SUM(E792:I792)</f>
        <v>17554.57</v>
      </c>
      <c r="L792" s="46">
        <f t="shared" ref="L792" si="341">SUM(E792:J792)</f>
        <v>19017.45</v>
      </c>
      <c r="M792" s="117"/>
      <c r="N792" s="119">
        <f t="shared" ref="N792" si="342">K792</f>
        <v>17554.57</v>
      </c>
      <c r="O792" s="119">
        <f t="shared" ref="O792" si="343">E792+F792+G792+I792</f>
        <v>11347.41</v>
      </c>
      <c r="P792" s="119">
        <f>P790</f>
        <v>872.4</v>
      </c>
      <c r="Q792" s="119">
        <f t="shared" ref="Q792" si="344">L792+(IF(P792&gt;O792*0.18,P792,O792*0.18))</f>
        <v>21059.98</v>
      </c>
      <c r="R792" s="119">
        <f t="shared" ref="R792" si="345">N792+O792*0.18</f>
        <v>19597.099999999999</v>
      </c>
      <c r="S792" s="47"/>
    </row>
    <row r="793" spans="1:19" ht="9" customHeight="1" x14ac:dyDescent="0.2">
      <c r="A793" s="494"/>
      <c r="B793" s="494"/>
      <c r="C793" s="48" t="s">
        <v>4</v>
      </c>
      <c r="D793" s="49">
        <v>14</v>
      </c>
      <c r="E793" s="50">
        <f t="shared" si="325"/>
        <v>21971650</v>
      </c>
      <c r="F793" s="50">
        <f t="shared" ref="F793" si="346">F792*1936.27</f>
        <v>0</v>
      </c>
      <c r="G793" s="50">
        <f t="shared" ref="G793" si="347">G792*1936.27</f>
        <v>0</v>
      </c>
      <c r="H793" s="61">
        <f t="shared" ref="H793" si="348">H792*1936.27</f>
        <v>12018738</v>
      </c>
      <c r="I793" s="61">
        <f t="shared" ref="I793" si="349">I792*1936.27</f>
        <v>0</v>
      </c>
      <c r="J793" s="51">
        <f t="shared" ref="J793" si="350">J792*1936.27</f>
        <v>2832531</v>
      </c>
      <c r="K793" s="51">
        <f t="shared" ref="K793" si="351">K792*1936.27</f>
        <v>33990387</v>
      </c>
      <c r="L793" s="61">
        <f t="shared" ref="L793" si="352">L792*1936.27</f>
        <v>36822918</v>
      </c>
      <c r="M793" s="118"/>
      <c r="N793" s="120">
        <f t="shared" ref="N793" si="353">N792*1936.27</f>
        <v>33990387</v>
      </c>
      <c r="O793" s="120">
        <f t="shared" ref="O793" si="354">O792*1936.27</f>
        <v>21971650</v>
      </c>
      <c r="P793" s="120">
        <f t="shared" ref="P793:P825" si="355">P792*1936.27</f>
        <v>1689202</v>
      </c>
      <c r="Q793" s="120">
        <f t="shared" ref="Q793" si="356">Q792*1936.27</f>
        <v>40777807</v>
      </c>
      <c r="R793" s="120">
        <f t="shared" ref="R793" si="357">R792*1936.27</f>
        <v>37945277</v>
      </c>
      <c r="S793" s="47"/>
    </row>
    <row r="794" spans="1:19" ht="12.75" customHeight="1" x14ac:dyDescent="0.2">
      <c r="A794" s="494"/>
      <c r="B794" s="494"/>
      <c r="C794" s="53" t="s">
        <v>3</v>
      </c>
      <c r="D794" s="54">
        <v>15</v>
      </c>
      <c r="E794" s="44">
        <f t="shared" ref="E794" si="358">E782</f>
        <v>12398.54</v>
      </c>
      <c r="F794" s="44">
        <v>0</v>
      </c>
      <c r="G794" s="44"/>
      <c r="H794" s="44">
        <v>6207.16</v>
      </c>
      <c r="I794" s="44"/>
      <c r="J794" s="44">
        <f t="shared" ref="J794" si="359">K794/12</f>
        <v>1550.48</v>
      </c>
      <c r="K794" s="44">
        <f t="shared" ref="K794" si="360">SUM(E794:I794)</f>
        <v>18605.7</v>
      </c>
      <c r="L794" s="46">
        <f t="shared" ref="L794" si="361">SUM(E794:J794)</f>
        <v>20156.18</v>
      </c>
      <c r="M794" s="117"/>
      <c r="N794" s="119">
        <f t="shared" ref="N794" si="362">K794</f>
        <v>18605.7</v>
      </c>
      <c r="O794" s="119">
        <f t="shared" ref="O794" si="363">E794+F794+G794+I794</f>
        <v>12398.54</v>
      </c>
      <c r="P794" s="119">
        <f t="shared" ref="P794" si="364">P792</f>
        <v>872.4</v>
      </c>
      <c r="Q794" s="119">
        <f t="shared" ref="Q794" si="365">L794+(IF(P794&gt;O794*0.18,P794,O794*0.18))</f>
        <v>22387.919999999998</v>
      </c>
      <c r="R794" s="119">
        <f t="shared" ref="R794" si="366">N794+O794*0.18</f>
        <v>20837.439999999999</v>
      </c>
      <c r="S794" s="47"/>
    </row>
    <row r="795" spans="1:19" ht="9" customHeight="1" x14ac:dyDescent="0.2">
      <c r="A795" s="494"/>
      <c r="B795" s="494"/>
      <c r="C795" s="48" t="s">
        <v>4</v>
      </c>
      <c r="D795" s="49">
        <v>20</v>
      </c>
      <c r="E795" s="50">
        <f t="shared" si="325"/>
        <v>24006921</v>
      </c>
      <c r="F795" s="50">
        <f t="shared" ref="F795" si="367">F794*1936.27</f>
        <v>0</v>
      </c>
      <c r="G795" s="50">
        <f t="shared" ref="G795" si="368">G794*1936.27</f>
        <v>0</v>
      </c>
      <c r="H795" s="61">
        <f t="shared" ref="H795" si="369">H794*1936.27</f>
        <v>12018738</v>
      </c>
      <c r="I795" s="61">
        <f t="shared" ref="I795" si="370">I794*1936.27</f>
        <v>0</v>
      </c>
      <c r="J795" s="51">
        <f t="shared" ref="J795" si="371">J794*1936.27</f>
        <v>3002148</v>
      </c>
      <c r="K795" s="51">
        <f t="shared" ref="K795" si="372">K794*1936.27</f>
        <v>36025659</v>
      </c>
      <c r="L795" s="61">
        <f t="shared" ref="L795" si="373">L794*1936.27</f>
        <v>39027807</v>
      </c>
      <c r="M795" s="118"/>
      <c r="N795" s="120">
        <f t="shared" ref="N795" si="374">N794*1936.27</f>
        <v>36025659</v>
      </c>
      <c r="O795" s="120">
        <f t="shared" ref="O795" si="375">O794*1936.27</f>
        <v>24006921</v>
      </c>
      <c r="P795" s="120">
        <f t="shared" si="355"/>
        <v>1689202</v>
      </c>
      <c r="Q795" s="120">
        <f t="shared" ref="Q795" si="376">Q794*1936.27</f>
        <v>43349058</v>
      </c>
      <c r="R795" s="120">
        <f t="shared" ref="R795" si="377">R794*1936.27</f>
        <v>40346910</v>
      </c>
      <c r="S795" s="47"/>
    </row>
    <row r="796" spans="1:19" ht="12.75" customHeight="1" x14ac:dyDescent="0.2">
      <c r="A796" s="494"/>
      <c r="B796" s="494"/>
      <c r="C796" s="53" t="s">
        <v>3</v>
      </c>
      <c r="D796" s="54">
        <v>21</v>
      </c>
      <c r="E796" s="44">
        <f t="shared" ref="E796" si="378">E784</f>
        <v>13434.71</v>
      </c>
      <c r="F796" s="44">
        <v>0</v>
      </c>
      <c r="G796" s="44"/>
      <c r="H796" s="44">
        <v>6207.16</v>
      </c>
      <c r="I796" s="44"/>
      <c r="J796" s="44">
        <f t="shared" ref="J796" si="379">K796/12</f>
        <v>1636.82</v>
      </c>
      <c r="K796" s="44">
        <f t="shared" ref="K796" si="380">SUM(E796:I796)</f>
        <v>19641.87</v>
      </c>
      <c r="L796" s="46">
        <f t="shared" ref="L796" si="381">SUM(E796:J796)</f>
        <v>21278.69</v>
      </c>
      <c r="M796" s="117"/>
      <c r="N796" s="119">
        <f t="shared" ref="N796" si="382">K796</f>
        <v>19641.87</v>
      </c>
      <c r="O796" s="119">
        <f t="shared" ref="O796" si="383">E796+F796+G796+I796</f>
        <v>13434.71</v>
      </c>
      <c r="P796" s="119">
        <f t="shared" ref="P796" si="384">P794</f>
        <v>872.4</v>
      </c>
      <c r="Q796" s="119">
        <f t="shared" ref="Q796" si="385">L796+(IF(P796&gt;O796*0.18,P796,O796*0.18))</f>
        <v>23696.94</v>
      </c>
      <c r="R796" s="119">
        <f t="shared" ref="R796" si="386">N796+O796*0.18</f>
        <v>22060.12</v>
      </c>
      <c r="S796" s="47"/>
    </row>
    <row r="797" spans="1:19" ht="9" customHeight="1" x14ac:dyDescent="0.2">
      <c r="A797" s="494"/>
      <c r="B797" s="494"/>
      <c r="C797" s="48" t="s">
        <v>4</v>
      </c>
      <c r="D797" s="49">
        <v>27</v>
      </c>
      <c r="E797" s="50">
        <f t="shared" si="325"/>
        <v>26013226</v>
      </c>
      <c r="F797" s="50">
        <f t="shared" ref="F797" si="387">F796*1936.27</f>
        <v>0</v>
      </c>
      <c r="G797" s="50">
        <f t="shared" ref="G797" si="388">G796*1936.27</f>
        <v>0</v>
      </c>
      <c r="H797" s="61">
        <f t="shared" ref="H797" si="389">H796*1936.27</f>
        <v>12018738</v>
      </c>
      <c r="I797" s="61">
        <f t="shared" ref="I797" si="390">I796*1936.27</f>
        <v>0</v>
      </c>
      <c r="J797" s="51">
        <f t="shared" ref="J797" si="391">J796*1936.27</f>
        <v>3169325</v>
      </c>
      <c r="K797" s="51">
        <f t="shared" ref="K797" si="392">K796*1936.27</f>
        <v>38031964</v>
      </c>
      <c r="L797" s="61">
        <f t="shared" ref="L797" si="393">L796*1936.27</f>
        <v>41201289</v>
      </c>
      <c r="M797" s="118"/>
      <c r="N797" s="120">
        <f t="shared" ref="N797" si="394">N796*1936.27</f>
        <v>38031964</v>
      </c>
      <c r="O797" s="120">
        <f t="shared" ref="O797" si="395">O796*1936.27</f>
        <v>26013226</v>
      </c>
      <c r="P797" s="120">
        <f t="shared" si="355"/>
        <v>1689202</v>
      </c>
      <c r="Q797" s="120">
        <f t="shared" ref="Q797" si="396">Q796*1936.27</f>
        <v>45883674</v>
      </c>
      <c r="R797" s="120">
        <f t="shared" ref="R797" si="397">R796*1936.27</f>
        <v>42714349</v>
      </c>
      <c r="S797" s="47"/>
    </row>
    <row r="798" spans="1:19" ht="12.75" customHeight="1" x14ac:dyDescent="0.2">
      <c r="A798" s="494"/>
      <c r="B798" s="494"/>
      <c r="C798" s="53" t="s">
        <v>3</v>
      </c>
      <c r="D798" s="54">
        <v>28</v>
      </c>
      <c r="E798" s="44">
        <f t="shared" ref="E798" si="398">E786</f>
        <v>14209.93</v>
      </c>
      <c r="F798" s="44">
        <v>0</v>
      </c>
      <c r="G798" s="44"/>
      <c r="H798" s="44">
        <v>6207.16</v>
      </c>
      <c r="I798" s="44"/>
      <c r="J798" s="44">
        <f t="shared" ref="J798" si="399">K798/12</f>
        <v>1701.42</v>
      </c>
      <c r="K798" s="44">
        <f t="shared" ref="K798" si="400">SUM(E798:I798)</f>
        <v>20417.09</v>
      </c>
      <c r="L798" s="46">
        <f t="shared" ref="L798" si="401">SUM(E798:J798)</f>
        <v>22118.51</v>
      </c>
      <c r="M798" s="117"/>
      <c r="N798" s="119">
        <f t="shared" ref="N798" si="402">K798</f>
        <v>20417.09</v>
      </c>
      <c r="O798" s="119">
        <f t="shared" ref="O798" si="403">E798+F798+G798+I798</f>
        <v>14209.93</v>
      </c>
      <c r="P798" s="119">
        <f t="shared" ref="P798" si="404">P796</f>
        <v>872.4</v>
      </c>
      <c r="Q798" s="119">
        <f t="shared" ref="Q798" si="405">L798+(IF(P798&gt;O798*0.18,P798,O798*0.18))</f>
        <v>24676.3</v>
      </c>
      <c r="R798" s="119">
        <f t="shared" ref="R798" si="406">N798+O798*0.18</f>
        <v>22974.880000000001</v>
      </c>
      <c r="S798" s="47"/>
    </row>
    <row r="799" spans="1:19" ht="9" customHeight="1" x14ac:dyDescent="0.2">
      <c r="A799" s="494"/>
      <c r="B799" s="494"/>
      <c r="C799" s="48" t="s">
        <v>4</v>
      </c>
      <c r="D799" s="49">
        <v>34</v>
      </c>
      <c r="E799" s="50">
        <f t="shared" si="325"/>
        <v>27514261</v>
      </c>
      <c r="F799" s="50">
        <f t="shared" ref="F799" si="407">F798*1936.27</f>
        <v>0</v>
      </c>
      <c r="G799" s="50">
        <f t="shared" ref="G799" si="408">G798*1936.27</f>
        <v>0</v>
      </c>
      <c r="H799" s="61">
        <f t="shared" ref="H799" si="409">H798*1936.27</f>
        <v>12018738</v>
      </c>
      <c r="I799" s="61">
        <f t="shared" ref="I799" si="410">I798*1936.27</f>
        <v>0</v>
      </c>
      <c r="J799" s="51">
        <f t="shared" ref="J799" si="411">J798*1936.27</f>
        <v>3294409</v>
      </c>
      <c r="K799" s="51">
        <f t="shared" ref="K799" si="412">K798*1936.27</f>
        <v>39532999</v>
      </c>
      <c r="L799" s="61">
        <f t="shared" ref="L799" si="413">L798*1936.27</f>
        <v>42827407</v>
      </c>
      <c r="M799" s="118"/>
      <c r="N799" s="120">
        <f t="shared" ref="N799" si="414">N798*1936.27</f>
        <v>39532999</v>
      </c>
      <c r="O799" s="120">
        <f t="shared" ref="O799" si="415">O798*1936.27</f>
        <v>27514261</v>
      </c>
      <c r="P799" s="120">
        <f t="shared" si="355"/>
        <v>1689202</v>
      </c>
      <c r="Q799" s="120">
        <f t="shared" ref="Q799" si="416">Q798*1936.27</f>
        <v>47779979</v>
      </c>
      <c r="R799" s="120">
        <f t="shared" ref="R799" si="417">R798*1936.27</f>
        <v>44485571</v>
      </c>
      <c r="S799" s="47"/>
    </row>
    <row r="800" spans="1:19" ht="12.75" customHeight="1" x14ac:dyDescent="0.2">
      <c r="A800" s="494"/>
      <c r="B800" s="494"/>
      <c r="C800" s="53" t="s">
        <v>3</v>
      </c>
      <c r="D800" s="54">
        <v>35</v>
      </c>
      <c r="E800" s="44">
        <f t="shared" ref="E800" si="418">E788</f>
        <v>14767.71</v>
      </c>
      <c r="F800" s="44">
        <v>0</v>
      </c>
      <c r="G800" s="44"/>
      <c r="H800" s="44">
        <v>6207.16</v>
      </c>
      <c r="I800" s="44"/>
      <c r="J800" s="44">
        <f t="shared" ref="J800" si="419">K800/12</f>
        <v>1747.91</v>
      </c>
      <c r="K800" s="44">
        <f t="shared" ref="K800" si="420">SUM(E800:I800)</f>
        <v>20974.87</v>
      </c>
      <c r="L800" s="46">
        <f t="shared" ref="L800" si="421">SUM(E800:J800)</f>
        <v>22722.78</v>
      </c>
      <c r="M800" s="117"/>
      <c r="N800" s="119">
        <f t="shared" ref="N800" si="422">K800</f>
        <v>20974.87</v>
      </c>
      <c r="O800" s="119">
        <f t="shared" ref="O800" si="423">E800+F800+G800+I800</f>
        <v>14767.71</v>
      </c>
      <c r="P800" s="119">
        <f t="shared" ref="P800" si="424">P798</f>
        <v>872.4</v>
      </c>
      <c r="Q800" s="119">
        <f t="shared" ref="Q800" si="425">L800+(IF(P800&gt;O800*0.18,P800,O800*0.18))</f>
        <v>25380.97</v>
      </c>
      <c r="R800" s="119">
        <f t="shared" ref="R800" si="426">N800+O800*0.18</f>
        <v>23633.06</v>
      </c>
      <c r="S800" s="47"/>
    </row>
    <row r="801" spans="1:20" ht="9" customHeight="1" x14ac:dyDescent="0.2">
      <c r="A801" s="495"/>
      <c r="B801" s="495"/>
      <c r="C801" s="58" t="s">
        <v>4</v>
      </c>
      <c r="D801" s="59"/>
      <c r="E801" s="50">
        <f t="shared" si="325"/>
        <v>28594274</v>
      </c>
      <c r="F801" s="61">
        <f t="shared" ref="F801" si="427">F800*1936.27</f>
        <v>0</v>
      </c>
      <c r="G801" s="61">
        <f t="shared" ref="G801" si="428">G800*1936.27</f>
        <v>0</v>
      </c>
      <c r="H801" s="61">
        <f t="shared" ref="H801" si="429">H800*1936.27</f>
        <v>12018738</v>
      </c>
      <c r="I801" s="61">
        <f t="shared" ref="I801" si="430">I800*1936.27</f>
        <v>0</v>
      </c>
      <c r="J801" s="61">
        <f t="shared" ref="J801" si="431">J800*1936.27</f>
        <v>3384426</v>
      </c>
      <c r="K801" s="61">
        <f t="shared" ref="K801" si="432">K800*1936.27</f>
        <v>40613012</v>
      </c>
      <c r="L801" s="61">
        <f t="shared" ref="L801" si="433">L800*1936.27</f>
        <v>43997437</v>
      </c>
      <c r="M801" s="118"/>
      <c r="N801" s="123">
        <f t="shared" ref="N801" si="434">N800*1936.27</f>
        <v>40613012</v>
      </c>
      <c r="O801" s="123">
        <f t="shared" ref="O801" si="435">O800*1936.27</f>
        <v>28594274</v>
      </c>
      <c r="P801" s="120">
        <f t="shared" si="355"/>
        <v>1689202</v>
      </c>
      <c r="Q801" s="123">
        <f t="shared" ref="Q801" si="436">Q800*1936.27</f>
        <v>49144411</v>
      </c>
      <c r="R801" s="157">
        <f t="shared" ref="R801" si="437">R800*1936.27</f>
        <v>45759985</v>
      </c>
      <c r="S801" s="47"/>
    </row>
    <row r="802" spans="1:20" ht="12.75" customHeight="1" x14ac:dyDescent="0.2">
      <c r="A802" s="496">
        <f>B790+1</f>
        <v>44652</v>
      </c>
      <c r="B802" s="496">
        <v>44742</v>
      </c>
      <c r="C802" s="42" t="s">
        <v>3</v>
      </c>
      <c r="D802" s="43">
        <v>0</v>
      </c>
      <c r="E802" s="44">
        <f>E790</f>
        <v>9912.56</v>
      </c>
      <c r="F802" s="44"/>
      <c r="G802" s="44"/>
      <c r="H802" s="44">
        <v>6207.16</v>
      </c>
      <c r="I802" s="44">
        <f>(E802+H802)*0.3%</f>
        <v>48.36</v>
      </c>
      <c r="J802" s="44">
        <f>(E802+F802+G802+H802+I802)/12</f>
        <v>1347.34</v>
      </c>
      <c r="K802" s="44">
        <f>SUM(E802:I802)</f>
        <v>16168.08</v>
      </c>
      <c r="L802" s="46">
        <f>SUM(E802:J802)</f>
        <v>17515.419999999998</v>
      </c>
      <c r="M802" s="117"/>
      <c r="N802" s="119">
        <f>E802+F802+G802+H802+I802</f>
        <v>16168.08</v>
      </c>
      <c r="O802" s="119">
        <f>E802+F802+G802+I802</f>
        <v>9960.92</v>
      </c>
      <c r="P802" s="119">
        <f t="shared" ref="P802" si="438">P800</f>
        <v>872.4</v>
      </c>
      <c r="Q802" s="119">
        <f>L802+O802*0.18</f>
        <v>19308.39</v>
      </c>
      <c r="R802" s="119">
        <f>N802+O802*0.18</f>
        <v>17961.05</v>
      </c>
      <c r="S802" s="47"/>
      <c r="T802" s="194"/>
    </row>
    <row r="803" spans="1:20" ht="9" customHeight="1" x14ac:dyDescent="0.2">
      <c r="A803" s="497"/>
      <c r="B803" s="497"/>
      <c r="C803" s="48" t="s">
        <v>4</v>
      </c>
      <c r="D803" s="49">
        <v>8</v>
      </c>
      <c r="E803" s="50">
        <f t="shared" si="325"/>
        <v>19193393</v>
      </c>
      <c r="F803" s="61">
        <f>F802*1936.27</f>
        <v>0</v>
      </c>
      <c r="G803" s="50"/>
      <c r="H803" s="61">
        <f t="shared" ref="H803:J803" si="439">H802*1936.27</f>
        <v>12018738</v>
      </c>
      <c r="I803" s="61">
        <f>I802*1936.27</f>
        <v>93638</v>
      </c>
      <c r="J803" s="51">
        <f t="shared" si="439"/>
        <v>2608814</v>
      </c>
      <c r="K803" s="51">
        <f>K802*1936.27</f>
        <v>31305768</v>
      </c>
      <c r="L803" s="61">
        <f t="shared" ref="L803" si="440">L802*1936.27</f>
        <v>33914582</v>
      </c>
      <c r="M803" s="118"/>
      <c r="N803" s="120">
        <f t="shared" ref="N803:R803" si="441">N802*1936.27</f>
        <v>31305768</v>
      </c>
      <c r="O803" s="120">
        <f t="shared" si="441"/>
        <v>19287031</v>
      </c>
      <c r="P803" s="120">
        <f t="shared" si="355"/>
        <v>1689202</v>
      </c>
      <c r="Q803" s="120">
        <f t="shared" si="441"/>
        <v>37386256</v>
      </c>
      <c r="R803" s="120">
        <f t="shared" si="441"/>
        <v>34777442</v>
      </c>
      <c r="S803" s="47"/>
    </row>
    <row r="804" spans="1:20" ht="12.75" customHeight="1" x14ac:dyDescent="0.2">
      <c r="A804" s="494">
        <f>A802</f>
        <v>44652</v>
      </c>
      <c r="B804" s="494">
        <f>B802</f>
        <v>44742</v>
      </c>
      <c r="C804" s="53" t="s">
        <v>3</v>
      </c>
      <c r="D804" s="54">
        <v>9</v>
      </c>
      <c r="E804" s="44">
        <f t="shared" ref="E804" si="442">E792</f>
        <v>11347.41</v>
      </c>
      <c r="F804" s="44"/>
      <c r="G804" s="44"/>
      <c r="H804" s="44">
        <v>6207.16</v>
      </c>
      <c r="I804" s="44">
        <f t="shared" ref="I804" si="443">(E804+H804)*0.3%</f>
        <v>52.66</v>
      </c>
      <c r="J804" s="44">
        <f t="shared" ref="J804" si="444">(E804+F804+G804+H804+I804)/12</f>
        <v>1467.27</v>
      </c>
      <c r="K804" s="44">
        <f t="shared" ref="K804" si="445">SUM(E804:I804)</f>
        <v>17607.23</v>
      </c>
      <c r="L804" s="46">
        <f t="shared" ref="L804" si="446">SUM(E804:J804)</f>
        <v>19074.5</v>
      </c>
      <c r="M804" s="117"/>
      <c r="N804" s="119">
        <f t="shared" ref="N804" si="447">E804+F804+G804+H804+I804</f>
        <v>17607.23</v>
      </c>
      <c r="O804" s="119">
        <f t="shared" ref="O804" si="448">E804+F804+G804+I804</f>
        <v>11400.07</v>
      </c>
      <c r="P804" s="119">
        <f t="shared" ref="P804" si="449">P802</f>
        <v>872.4</v>
      </c>
      <c r="Q804" s="119">
        <f t="shared" ref="Q804" si="450">L804+O804*0.18</f>
        <v>21126.51</v>
      </c>
      <c r="R804" s="119">
        <f t="shared" ref="R804" si="451">N804+O804*0.18</f>
        <v>19659.240000000002</v>
      </c>
      <c r="S804" s="47"/>
      <c r="T804" s="194"/>
    </row>
    <row r="805" spans="1:20" ht="9" customHeight="1" x14ac:dyDescent="0.2">
      <c r="A805" s="494"/>
      <c r="B805" s="494"/>
      <c r="C805" s="48" t="s">
        <v>4</v>
      </c>
      <c r="D805" s="49">
        <v>14</v>
      </c>
      <c r="E805" s="50">
        <f t="shared" si="325"/>
        <v>21971650</v>
      </c>
      <c r="F805" s="50"/>
      <c r="G805" s="50"/>
      <c r="H805" s="61">
        <v>12018738</v>
      </c>
      <c r="I805" s="61">
        <f t="shared" ref="I805" si="452">I804*1936.27</f>
        <v>101964</v>
      </c>
      <c r="J805" s="51">
        <f t="shared" ref="J805" si="453">J804*1936.27</f>
        <v>2841031</v>
      </c>
      <c r="K805" s="51">
        <f t="shared" ref="K805" si="454">K804*1936.27</f>
        <v>34092351</v>
      </c>
      <c r="L805" s="61">
        <f t="shared" ref="L805" si="455">L804*1936.27</f>
        <v>36933382</v>
      </c>
      <c r="M805" s="118"/>
      <c r="N805" s="120">
        <f t="shared" ref="N805" si="456">N804*1936.27</f>
        <v>34092351</v>
      </c>
      <c r="O805" s="120">
        <f t="shared" ref="O805" si="457">O804*1936.27</f>
        <v>22073614</v>
      </c>
      <c r="P805" s="120">
        <f t="shared" si="355"/>
        <v>1689202</v>
      </c>
      <c r="Q805" s="120">
        <f t="shared" ref="Q805" si="458">Q804*1936.27</f>
        <v>40906628</v>
      </c>
      <c r="R805" s="120">
        <f t="shared" ref="R805" si="459">R804*1936.27</f>
        <v>38065597</v>
      </c>
      <c r="S805" s="47"/>
    </row>
    <row r="806" spans="1:20" ht="12.75" customHeight="1" x14ac:dyDescent="0.2">
      <c r="A806" s="494"/>
      <c r="B806" s="494"/>
      <c r="C806" s="53" t="s">
        <v>3</v>
      </c>
      <c r="D806" s="54">
        <v>15</v>
      </c>
      <c r="E806" s="44">
        <f t="shared" ref="E806" si="460">E794</f>
        <v>12398.54</v>
      </c>
      <c r="F806" s="44"/>
      <c r="G806" s="44"/>
      <c r="H806" s="44">
        <v>6207.16</v>
      </c>
      <c r="I806" s="44">
        <f t="shared" ref="I806" si="461">(E806+H806)*0.3%</f>
        <v>55.82</v>
      </c>
      <c r="J806" s="44">
        <f t="shared" ref="J806" si="462">(E806+F806+G806+H806+I806)/12</f>
        <v>1555.13</v>
      </c>
      <c r="K806" s="44">
        <f t="shared" ref="K806" si="463">SUM(E806:I806)</f>
        <v>18661.52</v>
      </c>
      <c r="L806" s="46">
        <f t="shared" ref="L806" si="464">SUM(E806:J806)</f>
        <v>20216.650000000001</v>
      </c>
      <c r="M806" s="117"/>
      <c r="N806" s="119">
        <f t="shared" ref="N806" si="465">E806+F806+G806+H806+I806</f>
        <v>18661.52</v>
      </c>
      <c r="O806" s="119">
        <f t="shared" ref="O806" si="466">E806+F806+G806+I806</f>
        <v>12454.36</v>
      </c>
      <c r="P806" s="119">
        <f t="shared" ref="P806" si="467">P804</f>
        <v>872.4</v>
      </c>
      <c r="Q806" s="119">
        <f t="shared" ref="Q806" si="468">L806+O806*0.18</f>
        <v>22458.43</v>
      </c>
      <c r="R806" s="119">
        <f t="shared" ref="R806" si="469">N806+O806*0.18</f>
        <v>20903.3</v>
      </c>
      <c r="S806" s="47"/>
    </row>
    <row r="807" spans="1:20" ht="9" customHeight="1" x14ac:dyDescent="0.2">
      <c r="A807" s="494"/>
      <c r="B807" s="494"/>
      <c r="C807" s="48" t="s">
        <v>4</v>
      </c>
      <c r="D807" s="49">
        <v>20</v>
      </c>
      <c r="E807" s="50">
        <f t="shared" si="325"/>
        <v>24006921</v>
      </c>
      <c r="F807" s="50"/>
      <c r="G807" s="50"/>
      <c r="H807" s="61">
        <v>12018738</v>
      </c>
      <c r="I807" s="61">
        <f t="shared" ref="I807" si="470">I806*1936.27</f>
        <v>108083</v>
      </c>
      <c r="J807" s="51">
        <f t="shared" ref="J807" si="471">J806*1936.27</f>
        <v>3011152</v>
      </c>
      <c r="K807" s="51">
        <f t="shared" ref="K807" si="472">K806*1936.27</f>
        <v>36133741</v>
      </c>
      <c r="L807" s="61">
        <f t="shared" ref="L807" si="473">L806*1936.27</f>
        <v>39144893</v>
      </c>
      <c r="M807" s="118"/>
      <c r="N807" s="120">
        <f t="shared" ref="N807" si="474">N806*1936.27</f>
        <v>36133741</v>
      </c>
      <c r="O807" s="120">
        <f t="shared" ref="O807" si="475">O806*1936.27</f>
        <v>24115004</v>
      </c>
      <c r="P807" s="120">
        <f t="shared" si="355"/>
        <v>1689202</v>
      </c>
      <c r="Q807" s="120">
        <f t="shared" ref="Q807" si="476">Q806*1936.27</f>
        <v>43485584</v>
      </c>
      <c r="R807" s="120">
        <f t="shared" ref="R807" si="477">R806*1936.27</f>
        <v>40474433</v>
      </c>
      <c r="S807" s="47"/>
    </row>
    <row r="808" spans="1:20" ht="12.75" customHeight="1" x14ac:dyDescent="0.2">
      <c r="A808" s="494"/>
      <c r="B808" s="494"/>
      <c r="C808" s="53" t="s">
        <v>3</v>
      </c>
      <c r="D808" s="54">
        <v>21</v>
      </c>
      <c r="E808" s="44">
        <f t="shared" ref="E808" si="478">E796</f>
        <v>13434.71</v>
      </c>
      <c r="F808" s="44"/>
      <c r="G808" s="44"/>
      <c r="H808" s="44">
        <v>6207.16</v>
      </c>
      <c r="I808" s="44">
        <f t="shared" ref="I808" si="479">(E808+H808)*0.3%</f>
        <v>58.93</v>
      </c>
      <c r="J808" s="44">
        <f t="shared" ref="J808" si="480">(E808+F808+G808+H808+I808)/12</f>
        <v>1641.73</v>
      </c>
      <c r="K808" s="44">
        <f t="shared" ref="K808" si="481">SUM(E808:I808)</f>
        <v>19700.8</v>
      </c>
      <c r="L808" s="46">
        <f t="shared" ref="L808" si="482">SUM(E808:J808)</f>
        <v>21342.53</v>
      </c>
      <c r="M808" s="117"/>
      <c r="N808" s="119">
        <f t="shared" ref="N808" si="483">E808+F808+G808+H808+I808</f>
        <v>19700.8</v>
      </c>
      <c r="O808" s="119">
        <f t="shared" ref="O808" si="484">E808+F808+G808+I808</f>
        <v>13493.64</v>
      </c>
      <c r="P808" s="119">
        <f t="shared" ref="P808" si="485">P806</f>
        <v>872.4</v>
      </c>
      <c r="Q808" s="119">
        <f t="shared" ref="Q808" si="486">L808+O808*0.18</f>
        <v>23771.39</v>
      </c>
      <c r="R808" s="119">
        <f t="shared" ref="R808" si="487">N808+O808*0.18</f>
        <v>22129.66</v>
      </c>
      <c r="S808" s="47"/>
    </row>
    <row r="809" spans="1:20" ht="9" customHeight="1" x14ac:dyDescent="0.2">
      <c r="A809" s="494"/>
      <c r="B809" s="494"/>
      <c r="C809" s="48" t="s">
        <v>4</v>
      </c>
      <c r="D809" s="49">
        <v>27</v>
      </c>
      <c r="E809" s="50">
        <f t="shared" si="325"/>
        <v>26013226</v>
      </c>
      <c r="F809" s="50"/>
      <c r="G809" s="50"/>
      <c r="H809" s="61">
        <v>12018738</v>
      </c>
      <c r="I809" s="61">
        <f t="shared" ref="I809" si="488">I808*1936.27</f>
        <v>114104</v>
      </c>
      <c r="J809" s="51">
        <f t="shared" ref="J809" si="489">J808*1936.27</f>
        <v>3178833</v>
      </c>
      <c r="K809" s="51">
        <f t="shared" ref="K809" si="490">K808*1936.27</f>
        <v>38146068</v>
      </c>
      <c r="L809" s="61">
        <f t="shared" ref="L809" si="491">L808*1936.27</f>
        <v>41324901</v>
      </c>
      <c r="M809" s="118"/>
      <c r="N809" s="120">
        <f t="shared" ref="N809" si="492">N808*1936.27</f>
        <v>38146068</v>
      </c>
      <c r="O809" s="120">
        <f t="shared" ref="O809" si="493">O808*1936.27</f>
        <v>26127330</v>
      </c>
      <c r="P809" s="120">
        <f t="shared" si="355"/>
        <v>1689202</v>
      </c>
      <c r="Q809" s="120">
        <f t="shared" ref="Q809" si="494">Q808*1936.27</f>
        <v>46027829</v>
      </c>
      <c r="R809" s="120">
        <f t="shared" ref="R809" si="495">R808*1936.27</f>
        <v>42848997</v>
      </c>
      <c r="S809" s="47"/>
    </row>
    <row r="810" spans="1:20" ht="12.75" customHeight="1" x14ac:dyDescent="0.2">
      <c r="A810" s="494"/>
      <c r="B810" s="494"/>
      <c r="C810" s="53" t="s">
        <v>3</v>
      </c>
      <c r="D810" s="54">
        <v>28</v>
      </c>
      <c r="E810" s="44">
        <f t="shared" ref="E810" si="496">E798</f>
        <v>14209.93</v>
      </c>
      <c r="F810" s="44"/>
      <c r="G810" s="44"/>
      <c r="H810" s="44">
        <v>6207.16</v>
      </c>
      <c r="I810" s="44">
        <f t="shared" ref="I810" si="497">(E810+H810)*0.3%</f>
        <v>61.25</v>
      </c>
      <c r="J810" s="44">
        <f t="shared" ref="J810" si="498">(E810+F810+G810+H810+I810)/12</f>
        <v>1706.53</v>
      </c>
      <c r="K810" s="44">
        <f t="shared" ref="K810" si="499">SUM(E810:I810)</f>
        <v>20478.34</v>
      </c>
      <c r="L810" s="46">
        <f t="shared" ref="L810" si="500">SUM(E810:J810)</f>
        <v>22184.87</v>
      </c>
      <c r="M810" s="117"/>
      <c r="N810" s="119">
        <f t="shared" ref="N810" si="501">E810+F810+G810+H810+I810</f>
        <v>20478.34</v>
      </c>
      <c r="O810" s="119">
        <f t="shared" ref="O810" si="502">E810+F810+G810+I810</f>
        <v>14271.18</v>
      </c>
      <c r="P810" s="119">
        <f t="shared" ref="P810" si="503">P808</f>
        <v>872.4</v>
      </c>
      <c r="Q810" s="119">
        <f t="shared" ref="Q810" si="504">L810+O810*0.18</f>
        <v>24753.68</v>
      </c>
      <c r="R810" s="119">
        <f t="shared" ref="R810" si="505">N810+O810*0.18</f>
        <v>23047.15</v>
      </c>
      <c r="S810" s="47"/>
    </row>
    <row r="811" spans="1:20" ht="9" customHeight="1" x14ac:dyDescent="0.2">
      <c r="A811" s="494"/>
      <c r="B811" s="494"/>
      <c r="C811" s="48" t="s">
        <v>4</v>
      </c>
      <c r="D811" s="49">
        <v>34</v>
      </c>
      <c r="E811" s="50">
        <f t="shared" si="325"/>
        <v>27514261</v>
      </c>
      <c r="F811" s="50"/>
      <c r="G811" s="50"/>
      <c r="H811" s="61">
        <v>12018738</v>
      </c>
      <c r="I811" s="61">
        <f t="shared" ref="I811" si="506">I810*1936.27</f>
        <v>118597</v>
      </c>
      <c r="J811" s="51">
        <f t="shared" ref="J811" si="507">J810*1936.27</f>
        <v>3304303</v>
      </c>
      <c r="K811" s="51">
        <f t="shared" ref="K811" si="508">K810*1936.27</f>
        <v>39651595</v>
      </c>
      <c r="L811" s="61">
        <f t="shared" ref="L811" si="509">L810*1936.27</f>
        <v>42955898</v>
      </c>
      <c r="M811" s="118"/>
      <c r="N811" s="120">
        <f t="shared" ref="N811" si="510">N810*1936.27</f>
        <v>39651595</v>
      </c>
      <c r="O811" s="120">
        <f t="shared" ref="O811" si="511">O810*1936.27</f>
        <v>27632858</v>
      </c>
      <c r="P811" s="120">
        <f t="shared" si="355"/>
        <v>1689202</v>
      </c>
      <c r="Q811" s="120">
        <f t="shared" ref="Q811" si="512">Q810*1936.27</f>
        <v>47929808</v>
      </c>
      <c r="R811" s="120">
        <f t="shared" ref="R811" si="513">R810*1936.27</f>
        <v>44625505</v>
      </c>
      <c r="S811" s="47"/>
    </row>
    <row r="812" spans="1:20" ht="12.75" customHeight="1" x14ac:dyDescent="0.2">
      <c r="A812" s="494"/>
      <c r="B812" s="494"/>
      <c r="C812" s="53" t="s">
        <v>3</v>
      </c>
      <c r="D812" s="54">
        <v>35</v>
      </c>
      <c r="E812" s="44">
        <f t="shared" ref="E812" si="514">E800</f>
        <v>14767.71</v>
      </c>
      <c r="F812" s="44"/>
      <c r="G812" s="44"/>
      <c r="H812" s="44">
        <v>6207.16</v>
      </c>
      <c r="I812" s="44">
        <f t="shared" ref="I812" si="515">(E812+H812)*0.3%</f>
        <v>62.92</v>
      </c>
      <c r="J812" s="44">
        <f t="shared" ref="J812" si="516">(E812+F812+G812+H812+I812)/12</f>
        <v>1753.15</v>
      </c>
      <c r="K812" s="44">
        <f t="shared" ref="K812" si="517">SUM(E812:I812)</f>
        <v>21037.79</v>
      </c>
      <c r="L812" s="46">
        <f t="shared" ref="L812" si="518">SUM(E812:J812)</f>
        <v>22790.94</v>
      </c>
      <c r="M812" s="117"/>
      <c r="N812" s="119">
        <f t="shared" ref="N812" si="519">E812+F812+G812+H812+I812</f>
        <v>21037.79</v>
      </c>
      <c r="O812" s="119">
        <f t="shared" ref="O812" si="520">E812+F812+G812+I812</f>
        <v>14830.63</v>
      </c>
      <c r="P812" s="119">
        <f t="shared" ref="P812" si="521">P810</f>
        <v>872.4</v>
      </c>
      <c r="Q812" s="119">
        <f t="shared" ref="Q812" si="522">L812+O812*0.18</f>
        <v>25460.45</v>
      </c>
      <c r="R812" s="119">
        <f t="shared" ref="R812" si="523">N812+O812*0.18</f>
        <v>23707.3</v>
      </c>
      <c r="S812" s="47"/>
    </row>
    <row r="813" spans="1:20" ht="9" customHeight="1" x14ac:dyDescent="0.2">
      <c r="A813" s="495"/>
      <c r="B813" s="495"/>
      <c r="C813" s="58" t="s">
        <v>4</v>
      </c>
      <c r="D813" s="59"/>
      <c r="E813" s="50">
        <f t="shared" si="325"/>
        <v>28594274</v>
      </c>
      <c r="F813" s="50"/>
      <c r="G813" s="61"/>
      <c r="H813" s="61">
        <v>12018738</v>
      </c>
      <c r="I813" s="61">
        <f t="shared" ref="I813" si="524">I812*1936.27</f>
        <v>121830</v>
      </c>
      <c r="J813" s="51">
        <f t="shared" ref="J813" si="525">J812*1936.27</f>
        <v>3394572</v>
      </c>
      <c r="K813" s="51">
        <f t="shared" ref="K813" si="526">K812*1936.27</f>
        <v>40734842</v>
      </c>
      <c r="L813" s="61">
        <f t="shared" ref="L813" si="527">L812*1936.27</f>
        <v>44129413</v>
      </c>
      <c r="M813" s="118"/>
      <c r="N813" s="120">
        <f t="shared" ref="N813" si="528">N812*1936.27</f>
        <v>40734842</v>
      </c>
      <c r="O813" s="120">
        <f t="shared" ref="O813" si="529">O812*1936.27</f>
        <v>28716104</v>
      </c>
      <c r="P813" s="120">
        <f t="shared" si="355"/>
        <v>1689202</v>
      </c>
      <c r="Q813" s="120">
        <f t="shared" ref="Q813" si="530">Q812*1936.27</f>
        <v>49298306</v>
      </c>
      <c r="R813" s="120">
        <f t="shared" ref="R813" si="531">R812*1936.27</f>
        <v>45903734</v>
      </c>
      <c r="S813" s="47"/>
    </row>
    <row r="814" spans="1:20" ht="12.75" customHeight="1" x14ac:dyDescent="0.2">
      <c r="A814" s="496">
        <f>B804+1</f>
        <v>44743</v>
      </c>
      <c r="B814" s="496">
        <v>44926</v>
      </c>
      <c r="C814" s="42" t="s">
        <v>3</v>
      </c>
      <c r="D814" s="43">
        <v>0</v>
      </c>
      <c r="E814" s="44">
        <f t="shared" ref="E814" si="532">E802</f>
        <v>9912.56</v>
      </c>
      <c r="F814" s="44"/>
      <c r="G814" s="44"/>
      <c r="H814" s="44">
        <v>6207.16</v>
      </c>
      <c r="I814" s="44">
        <f>(E814+H814)*0.5%</f>
        <v>80.599999999999994</v>
      </c>
      <c r="J814" s="44">
        <f t="shared" ref="J814" si="533">(E814+F814+G814+H814+I814)/12</f>
        <v>1350.03</v>
      </c>
      <c r="K814" s="44">
        <f t="shared" ref="K814" si="534">SUM(E814:I814)</f>
        <v>16200.32</v>
      </c>
      <c r="L814" s="46">
        <f t="shared" ref="L814" si="535">SUM(E814:J814)</f>
        <v>17550.349999999999</v>
      </c>
      <c r="M814" s="117"/>
      <c r="N814" s="119">
        <f t="shared" ref="N814" si="536">E814+F814+G814+H814+I814</f>
        <v>16200.32</v>
      </c>
      <c r="O814" s="119">
        <f t="shared" ref="O814" si="537">E814+F814+G814+I814</f>
        <v>9993.16</v>
      </c>
      <c r="P814" s="119">
        <f t="shared" ref="P814" si="538">P812</f>
        <v>872.4</v>
      </c>
      <c r="Q814" s="119">
        <f t="shared" ref="Q814" si="539">L814+O814*0.18</f>
        <v>19349.12</v>
      </c>
      <c r="R814" s="119">
        <f t="shared" ref="R814" si="540">N814+O814*0.18</f>
        <v>17999.09</v>
      </c>
      <c r="S814" s="47"/>
    </row>
    <row r="815" spans="1:20" ht="9" customHeight="1" x14ac:dyDescent="0.2">
      <c r="A815" s="497"/>
      <c r="B815" s="497"/>
      <c r="C815" s="48" t="s">
        <v>4</v>
      </c>
      <c r="D815" s="49">
        <v>8</v>
      </c>
      <c r="E815" s="61">
        <f t="shared" ref="E815" si="541">E814*1936.27</f>
        <v>19193393</v>
      </c>
      <c r="F815" s="61"/>
      <c r="G815" s="50"/>
      <c r="H815" s="61">
        <v>12018738</v>
      </c>
      <c r="I815" s="61">
        <f t="shared" ref="I815:I825" si="542">I814*1936.27</f>
        <v>156063</v>
      </c>
      <c r="J815" s="51">
        <f t="shared" ref="J815" si="543">J814*1936.27</f>
        <v>2614023</v>
      </c>
      <c r="K815" s="51">
        <f t="shared" ref="K815" si="544">K814*1936.27</f>
        <v>31368194</v>
      </c>
      <c r="L815" s="61">
        <f t="shared" ref="L815" si="545">L814*1936.27</f>
        <v>33982216</v>
      </c>
      <c r="M815" s="118"/>
      <c r="N815" s="120">
        <f t="shared" ref="N815" si="546">N814*1936.27</f>
        <v>31368194</v>
      </c>
      <c r="O815" s="120">
        <f t="shared" ref="O815" si="547">O814*1936.27</f>
        <v>19349456</v>
      </c>
      <c r="P815" s="120">
        <f t="shared" si="355"/>
        <v>1689202</v>
      </c>
      <c r="Q815" s="120">
        <f t="shared" ref="Q815" si="548">Q814*1936.27</f>
        <v>37465121</v>
      </c>
      <c r="R815" s="120">
        <f t="shared" ref="R815" si="549">R814*1936.27</f>
        <v>34851098</v>
      </c>
      <c r="S815" s="47"/>
    </row>
    <row r="816" spans="1:20" ht="12.75" customHeight="1" x14ac:dyDescent="0.2">
      <c r="A816" s="494">
        <f>A814</f>
        <v>44743</v>
      </c>
      <c r="B816" s="494">
        <f>B814</f>
        <v>44926</v>
      </c>
      <c r="C816" s="53" t="s">
        <v>3</v>
      </c>
      <c r="D816" s="54">
        <v>9</v>
      </c>
      <c r="E816" s="44">
        <f t="shared" ref="E816" si="550">E804</f>
        <v>11347.41</v>
      </c>
      <c r="F816" s="44"/>
      <c r="G816" s="44"/>
      <c r="H816" s="44">
        <v>6207.16</v>
      </c>
      <c r="I816" s="44">
        <f t="shared" ref="I816" si="551">(E816+H816)*0.5%</f>
        <v>87.77</v>
      </c>
      <c r="J816" s="44">
        <f t="shared" ref="J816" si="552">(E816+F816+G816+H816+I816)/12</f>
        <v>1470.2</v>
      </c>
      <c r="K816" s="44">
        <f t="shared" ref="K816" si="553">SUM(E816:I816)</f>
        <v>17642.34</v>
      </c>
      <c r="L816" s="46">
        <f t="shared" ref="L816" si="554">SUM(E816:J816)</f>
        <v>19112.54</v>
      </c>
      <c r="M816" s="117"/>
      <c r="N816" s="119">
        <f t="shared" ref="N816" si="555">E816+F816+G816+H816+I816</f>
        <v>17642.34</v>
      </c>
      <c r="O816" s="119">
        <f t="shared" ref="O816" si="556">E816+F816+G816+I816</f>
        <v>11435.18</v>
      </c>
      <c r="P816" s="119">
        <f t="shared" ref="P816" si="557">P814</f>
        <v>872.4</v>
      </c>
      <c r="Q816" s="119">
        <f t="shared" ref="Q816" si="558">L816+O816*0.18</f>
        <v>21170.87</v>
      </c>
      <c r="R816" s="119">
        <f t="shared" ref="R816" si="559">N816+O816*0.18</f>
        <v>19700.669999999998</v>
      </c>
      <c r="S816" s="47"/>
    </row>
    <row r="817" spans="1:19" ht="9" customHeight="1" x14ac:dyDescent="0.2">
      <c r="A817" s="494"/>
      <c r="B817" s="494"/>
      <c r="C817" s="48" t="s">
        <v>4</v>
      </c>
      <c r="D817" s="49">
        <v>14</v>
      </c>
      <c r="E817" s="61">
        <f t="shared" ref="E817" si="560">E816*1936.27</f>
        <v>21971650</v>
      </c>
      <c r="F817" s="50"/>
      <c r="G817" s="50"/>
      <c r="H817" s="61">
        <v>12018738</v>
      </c>
      <c r="I817" s="61">
        <f t="shared" si="542"/>
        <v>169946</v>
      </c>
      <c r="J817" s="51">
        <f t="shared" ref="J817" si="561">J816*1936.27</f>
        <v>2846704</v>
      </c>
      <c r="K817" s="51">
        <f t="shared" ref="K817" si="562">K816*1936.27</f>
        <v>34160334</v>
      </c>
      <c r="L817" s="61">
        <f t="shared" ref="L817" si="563">L816*1936.27</f>
        <v>37007038</v>
      </c>
      <c r="M817" s="118"/>
      <c r="N817" s="120">
        <f t="shared" ref="N817" si="564">N816*1936.27</f>
        <v>34160334</v>
      </c>
      <c r="O817" s="120">
        <f t="shared" ref="O817" si="565">O816*1936.27</f>
        <v>22141596</v>
      </c>
      <c r="P817" s="120">
        <f t="shared" si="355"/>
        <v>1689202</v>
      </c>
      <c r="Q817" s="120">
        <f t="shared" ref="Q817" si="566">Q816*1936.27</f>
        <v>40992520</v>
      </c>
      <c r="R817" s="120">
        <f t="shared" ref="R817" si="567">R816*1936.27</f>
        <v>38145816</v>
      </c>
      <c r="S817" s="47"/>
    </row>
    <row r="818" spans="1:19" ht="12.75" customHeight="1" x14ac:dyDescent="0.2">
      <c r="A818" s="494"/>
      <c r="B818" s="494"/>
      <c r="C818" s="53" t="s">
        <v>3</v>
      </c>
      <c r="D818" s="54">
        <v>15</v>
      </c>
      <c r="E818" s="44">
        <f t="shared" ref="E818" si="568">E806</f>
        <v>12398.54</v>
      </c>
      <c r="F818" s="44"/>
      <c r="G818" s="44"/>
      <c r="H818" s="44">
        <v>6207.16</v>
      </c>
      <c r="I818" s="44">
        <f t="shared" ref="I818" si="569">(E818+H818)*0.5%</f>
        <v>93.03</v>
      </c>
      <c r="J818" s="44">
        <f t="shared" ref="J818" si="570">(E818+F818+G818+H818+I818)/12</f>
        <v>1558.23</v>
      </c>
      <c r="K818" s="44">
        <f t="shared" ref="K818" si="571">SUM(E818:I818)</f>
        <v>18698.73</v>
      </c>
      <c r="L818" s="46">
        <f t="shared" ref="L818" si="572">SUM(E818:J818)</f>
        <v>20256.96</v>
      </c>
      <c r="M818" s="117"/>
      <c r="N818" s="119">
        <f t="shared" ref="N818" si="573">E818+F818+G818+H818+I818</f>
        <v>18698.73</v>
      </c>
      <c r="O818" s="119">
        <f t="shared" ref="O818" si="574">E818+F818+G818+I818</f>
        <v>12491.57</v>
      </c>
      <c r="P818" s="119">
        <f t="shared" ref="P818" si="575">P816</f>
        <v>872.4</v>
      </c>
      <c r="Q818" s="119">
        <f t="shared" ref="Q818" si="576">L818+O818*0.18</f>
        <v>22505.439999999999</v>
      </c>
      <c r="R818" s="119">
        <f t="shared" ref="R818" si="577">N818+O818*0.18</f>
        <v>20947.21</v>
      </c>
      <c r="S818" s="47"/>
    </row>
    <row r="819" spans="1:19" ht="9" customHeight="1" x14ac:dyDescent="0.2">
      <c r="A819" s="494"/>
      <c r="B819" s="494"/>
      <c r="C819" s="48" t="s">
        <v>4</v>
      </c>
      <c r="D819" s="49">
        <v>20</v>
      </c>
      <c r="E819" s="61">
        <f t="shared" ref="E819" si="578">E818*1936.27</f>
        <v>24006921</v>
      </c>
      <c r="F819" s="50"/>
      <c r="G819" s="50"/>
      <c r="H819" s="61">
        <v>12018738</v>
      </c>
      <c r="I819" s="61">
        <f t="shared" si="542"/>
        <v>180131</v>
      </c>
      <c r="J819" s="51">
        <f t="shared" ref="J819" si="579">J818*1936.27</f>
        <v>3017154</v>
      </c>
      <c r="K819" s="51">
        <f t="shared" ref="K819" si="580">K818*1936.27</f>
        <v>36205790</v>
      </c>
      <c r="L819" s="61">
        <f t="shared" ref="L819" si="581">L818*1936.27</f>
        <v>39222944</v>
      </c>
      <c r="M819" s="118"/>
      <c r="N819" s="120">
        <f t="shared" ref="N819" si="582">N818*1936.27</f>
        <v>36205790</v>
      </c>
      <c r="O819" s="120">
        <f t="shared" ref="O819" si="583">O818*1936.27</f>
        <v>24187052</v>
      </c>
      <c r="P819" s="120">
        <f t="shared" si="355"/>
        <v>1689202</v>
      </c>
      <c r="Q819" s="120">
        <f t="shared" ref="Q819" si="584">Q818*1936.27</f>
        <v>43576608</v>
      </c>
      <c r="R819" s="120">
        <f t="shared" ref="R819" si="585">R818*1936.27</f>
        <v>40559454</v>
      </c>
      <c r="S819" s="47"/>
    </row>
    <row r="820" spans="1:19" ht="12.75" customHeight="1" x14ac:dyDescent="0.2">
      <c r="A820" s="494"/>
      <c r="B820" s="494"/>
      <c r="C820" s="53" t="s">
        <v>3</v>
      </c>
      <c r="D820" s="54">
        <v>21</v>
      </c>
      <c r="E820" s="44">
        <f t="shared" ref="E820" si="586">E808</f>
        <v>13434.71</v>
      </c>
      <c r="F820" s="44"/>
      <c r="G820" s="44"/>
      <c r="H820" s="44">
        <v>6207.16</v>
      </c>
      <c r="I820" s="44">
        <f t="shared" ref="I820" si="587">(E820+H820)*0.5%</f>
        <v>98.21</v>
      </c>
      <c r="J820" s="44">
        <f t="shared" ref="J820" si="588">(E820+F820+G820+H820+I820)/12</f>
        <v>1645.01</v>
      </c>
      <c r="K820" s="44">
        <f t="shared" ref="K820" si="589">SUM(E820:I820)</f>
        <v>19740.080000000002</v>
      </c>
      <c r="L820" s="46">
        <f t="shared" ref="L820" si="590">SUM(E820:J820)</f>
        <v>21385.09</v>
      </c>
      <c r="M820" s="117"/>
      <c r="N820" s="119">
        <f t="shared" ref="N820" si="591">E820+F820+G820+H820+I820</f>
        <v>19740.080000000002</v>
      </c>
      <c r="O820" s="119">
        <f t="shared" ref="O820" si="592">E820+F820+G820+I820</f>
        <v>13532.92</v>
      </c>
      <c r="P820" s="119">
        <f t="shared" ref="P820" si="593">P818</f>
        <v>872.4</v>
      </c>
      <c r="Q820" s="119">
        <f t="shared" ref="Q820" si="594">L820+O820*0.18</f>
        <v>23821.02</v>
      </c>
      <c r="R820" s="119">
        <f t="shared" ref="R820" si="595">N820+O820*0.18</f>
        <v>22176.01</v>
      </c>
      <c r="S820" s="47"/>
    </row>
    <row r="821" spans="1:19" ht="9" customHeight="1" x14ac:dyDescent="0.2">
      <c r="A821" s="494"/>
      <c r="B821" s="494"/>
      <c r="C821" s="48" t="s">
        <v>4</v>
      </c>
      <c r="D821" s="49">
        <v>27</v>
      </c>
      <c r="E821" s="61">
        <f t="shared" ref="E821" si="596">E820*1936.27</f>
        <v>26013226</v>
      </c>
      <c r="F821" s="50"/>
      <c r="G821" s="50"/>
      <c r="H821" s="61">
        <v>12018738</v>
      </c>
      <c r="I821" s="61">
        <f t="shared" si="542"/>
        <v>190161</v>
      </c>
      <c r="J821" s="51">
        <f t="shared" ref="J821" si="597">J820*1936.27</f>
        <v>3185184</v>
      </c>
      <c r="K821" s="51">
        <f t="shared" ref="K821" si="598">K820*1936.27</f>
        <v>38222125</v>
      </c>
      <c r="L821" s="61">
        <f t="shared" ref="L821" si="599">L820*1936.27</f>
        <v>41407308</v>
      </c>
      <c r="M821" s="118"/>
      <c r="N821" s="120">
        <f t="shared" ref="N821" si="600">N820*1936.27</f>
        <v>38222125</v>
      </c>
      <c r="O821" s="120">
        <f t="shared" ref="O821" si="601">O820*1936.27</f>
        <v>26203387</v>
      </c>
      <c r="P821" s="120">
        <f t="shared" si="355"/>
        <v>1689202</v>
      </c>
      <c r="Q821" s="120">
        <f t="shared" ref="Q821" si="602">Q820*1936.27</f>
        <v>46123926</v>
      </c>
      <c r="R821" s="120">
        <f t="shared" ref="R821" si="603">R820*1936.27</f>
        <v>42938743</v>
      </c>
      <c r="S821" s="47"/>
    </row>
    <row r="822" spans="1:19" ht="12.75" customHeight="1" x14ac:dyDescent="0.2">
      <c r="A822" s="494"/>
      <c r="B822" s="494"/>
      <c r="C822" s="53" t="s">
        <v>3</v>
      </c>
      <c r="D822" s="54">
        <v>28</v>
      </c>
      <c r="E822" s="44">
        <f t="shared" ref="E822" si="604">E810</f>
        <v>14209.93</v>
      </c>
      <c r="F822" s="44"/>
      <c r="G822" s="44"/>
      <c r="H822" s="44">
        <v>6207.16</v>
      </c>
      <c r="I822" s="44">
        <f t="shared" ref="I822" si="605">(E822+H822)*0.5%</f>
        <v>102.09</v>
      </c>
      <c r="J822" s="44">
        <f t="shared" ref="J822" si="606">(E822+F822+G822+H822+I822)/12</f>
        <v>1709.93</v>
      </c>
      <c r="K822" s="44">
        <f t="shared" ref="K822" si="607">SUM(E822:I822)</f>
        <v>20519.18</v>
      </c>
      <c r="L822" s="46">
        <f t="shared" ref="L822" si="608">SUM(E822:J822)</f>
        <v>22229.11</v>
      </c>
      <c r="M822" s="117"/>
      <c r="N822" s="119">
        <f t="shared" ref="N822" si="609">E822+F822+G822+H822+I822</f>
        <v>20519.18</v>
      </c>
      <c r="O822" s="119">
        <f t="shared" ref="O822" si="610">E822+F822+G822+I822</f>
        <v>14312.02</v>
      </c>
      <c r="P822" s="119">
        <f t="shared" ref="P822" si="611">P820</f>
        <v>872.4</v>
      </c>
      <c r="Q822" s="119">
        <f t="shared" ref="Q822" si="612">L822+O822*0.18</f>
        <v>24805.27</v>
      </c>
      <c r="R822" s="119">
        <f t="shared" ref="R822" si="613">N822+O822*0.18</f>
        <v>23095.34</v>
      </c>
      <c r="S822" s="47"/>
    </row>
    <row r="823" spans="1:19" ht="9" customHeight="1" x14ac:dyDescent="0.2">
      <c r="A823" s="494"/>
      <c r="B823" s="494"/>
      <c r="C823" s="48" t="s">
        <v>4</v>
      </c>
      <c r="D823" s="49">
        <v>34</v>
      </c>
      <c r="E823" s="61">
        <f t="shared" ref="E823" si="614">E822*1936.27</f>
        <v>27514261</v>
      </c>
      <c r="F823" s="50"/>
      <c r="G823" s="50"/>
      <c r="H823" s="61">
        <v>12018738</v>
      </c>
      <c r="I823" s="61">
        <f t="shared" si="542"/>
        <v>197674</v>
      </c>
      <c r="J823" s="51">
        <f t="shared" ref="J823" si="615">J822*1936.27</f>
        <v>3310886</v>
      </c>
      <c r="K823" s="51">
        <f t="shared" ref="K823" si="616">K822*1936.27</f>
        <v>39730673</v>
      </c>
      <c r="L823" s="61">
        <f t="shared" ref="L823" si="617">L822*1936.27</f>
        <v>43041559</v>
      </c>
      <c r="M823" s="118"/>
      <c r="N823" s="120">
        <f t="shared" ref="N823" si="618">N822*1936.27</f>
        <v>39730673</v>
      </c>
      <c r="O823" s="120">
        <f t="shared" ref="O823" si="619">O822*1936.27</f>
        <v>27711935</v>
      </c>
      <c r="P823" s="120">
        <f t="shared" si="355"/>
        <v>1689202</v>
      </c>
      <c r="Q823" s="120">
        <f t="shared" ref="Q823" si="620">Q822*1936.27</f>
        <v>48029700</v>
      </c>
      <c r="R823" s="120">
        <f t="shared" ref="R823" si="621">R822*1936.27</f>
        <v>44718814</v>
      </c>
      <c r="S823" s="47"/>
    </row>
    <row r="824" spans="1:19" ht="12.75" customHeight="1" x14ac:dyDescent="0.2">
      <c r="A824" s="494"/>
      <c r="B824" s="494"/>
      <c r="C824" s="53" t="s">
        <v>3</v>
      </c>
      <c r="D824" s="54">
        <v>35</v>
      </c>
      <c r="E824" s="44">
        <f t="shared" ref="E824" si="622">E812</f>
        <v>14767.71</v>
      </c>
      <c r="F824" s="44"/>
      <c r="G824" s="44"/>
      <c r="H824" s="44">
        <v>6207.16</v>
      </c>
      <c r="I824" s="44">
        <f t="shared" ref="I824" si="623">(E824+H824)*0.5%</f>
        <v>104.87</v>
      </c>
      <c r="J824" s="44">
        <f t="shared" ref="J824" si="624">(E824+F824+G824+H824+I824)/12</f>
        <v>1756.65</v>
      </c>
      <c r="K824" s="44">
        <f t="shared" ref="K824" si="625">SUM(E824:I824)</f>
        <v>21079.74</v>
      </c>
      <c r="L824" s="46">
        <f t="shared" ref="L824" si="626">SUM(E824:J824)</f>
        <v>22836.39</v>
      </c>
      <c r="M824" s="117"/>
      <c r="N824" s="119">
        <f t="shared" ref="N824" si="627">E824+F824+G824+H824+I824</f>
        <v>21079.74</v>
      </c>
      <c r="O824" s="119">
        <f t="shared" ref="O824" si="628">E824+F824+G824+I824</f>
        <v>14872.58</v>
      </c>
      <c r="P824" s="119">
        <f t="shared" ref="P824" si="629">P822</f>
        <v>872.4</v>
      </c>
      <c r="Q824" s="119">
        <f t="shared" ref="Q824" si="630">L824+O824*0.18</f>
        <v>25513.45</v>
      </c>
      <c r="R824" s="119">
        <f t="shared" ref="R824" si="631">N824+O824*0.18</f>
        <v>23756.799999999999</v>
      </c>
      <c r="S824" s="47"/>
    </row>
    <row r="825" spans="1:19" ht="9" customHeight="1" x14ac:dyDescent="0.2">
      <c r="A825" s="495"/>
      <c r="B825" s="495"/>
      <c r="C825" s="58" t="s">
        <v>4</v>
      </c>
      <c r="D825" s="59"/>
      <c r="E825" s="61">
        <f t="shared" ref="E825" si="632">E824*1936.27</f>
        <v>28594274</v>
      </c>
      <c r="F825" s="61"/>
      <c r="G825" s="61"/>
      <c r="H825" s="61">
        <v>12018738</v>
      </c>
      <c r="I825" s="61">
        <f t="shared" si="542"/>
        <v>203057</v>
      </c>
      <c r="J825" s="195">
        <f t="shared" ref="J825:K825" si="633">J824*1936.27</f>
        <v>3401349</v>
      </c>
      <c r="K825" s="62">
        <f t="shared" si="633"/>
        <v>40816068</v>
      </c>
      <c r="L825" s="61">
        <f t="shared" ref="L825" si="634">L824*1936.27</f>
        <v>44217417</v>
      </c>
      <c r="M825" s="118"/>
      <c r="N825" s="123">
        <f t="shared" ref="N825" si="635">N824*1936.27</f>
        <v>40816068</v>
      </c>
      <c r="O825" s="123">
        <f t="shared" ref="O825" si="636">O824*1936.27</f>
        <v>28797330</v>
      </c>
      <c r="P825" s="123">
        <f t="shared" si="355"/>
        <v>1689202</v>
      </c>
      <c r="Q825" s="123">
        <f t="shared" ref="Q825" si="637">Q824*1936.27</f>
        <v>49400928</v>
      </c>
      <c r="R825" s="123">
        <f t="shared" ref="R825" si="638">R824*1936.27</f>
        <v>45999579</v>
      </c>
      <c r="S825" s="47"/>
    </row>
    <row r="826" spans="1:19" s="152" customFormat="1" ht="12.75" customHeight="1" x14ac:dyDescent="0.2">
      <c r="A826" s="150"/>
      <c r="B826" s="150"/>
      <c r="C826" s="151"/>
      <c r="E826" s="153"/>
      <c r="F826" s="153"/>
      <c r="G826" s="153"/>
      <c r="H826" s="153"/>
      <c r="I826" s="153"/>
      <c r="J826" s="153"/>
      <c r="K826" s="153"/>
      <c r="L826" s="154"/>
      <c r="M826" s="154"/>
      <c r="N826" s="153"/>
      <c r="O826" s="153"/>
      <c r="P826" s="153"/>
      <c r="Q826" s="153"/>
      <c r="R826" s="153"/>
    </row>
    <row r="827" spans="1:19" s="152" customFormat="1" ht="9" customHeight="1" x14ac:dyDescent="0.2">
      <c r="A827" s="150"/>
      <c r="B827" s="150"/>
      <c r="E827" s="155"/>
      <c r="F827" s="155"/>
      <c r="G827" s="155"/>
      <c r="H827" s="155"/>
      <c r="I827" s="155"/>
      <c r="J827" s="155"/>
      <c r="K827" s="155"/>
      <c r="L827" s="155"/>
      <c r="M827" s="155"/>
      <c r="N827" s="155"/>
      <c r="O827" s="155"/>
      <c r="P827" s="155"/>
      <c r="Q827" s="155"/>
      <c r="R827" s="155"/>
    </row>
    <row r="828" spans="1:19" s="152" customFormat="1" ht="12.75" customHeight="1" x14ac:dyDescent="0.2">
      <c r="A828" s="150"/>
      <c r="B828" s="150"/>
      <c r="C828" s="151"/>
      <c r="E828" s="153"/>
      <c r="F828" s="153"/>
      <c r="G828" s="153"/>
      <c r="H828" s="153"/>
      <c r="I828" s="153"/>
      <c r="J828" s="153"/>
      <c r="K828" s="153"/>
      <c r="L828" s="154"/>
      <c r="M828" s="154"/>
      <c r="N828" s="153"/>
      <c r="O828" s="153"/>
      <c r="P828" s="153"/>
      <c r="Q828" s="153"/>
      <c r="R828" s="153"/>
    </row>
    <row r="829" spans="1:19" x14ac:dyDescent="0.2">
      <c r="N829" s="122"/>
      <c r="O829" s="122"/>
      <c r="P829" s="122"/>
      <c r="Q829" s="122"/>
      <c r="R829" s="122"/>
    </row>
    <row r="830" spans="1:19" ht="27.75" customHeight="1" x14ac:dyDescent="0.2">
      <c r="B830" s="514" t="s">
        <v>117</v>
      </c>
      <c r="C830" s="515"/>
      <c r="D830" s="515"/>
      <c r="E830" s="515"/>
      <c r="F830" s="515"/>
      <c r="G830" s="515"/>
      <c r="H830" s="515"/>
      <c r="I830" s="515"/>
      <c r="J830" s="515"/>
      <c r="K830" s="515"/>
      <c r="L830" s="516"/>
      <c r="M830" s="112"/>
      <c r="N830" s="121"/>
      <c r="O830" s="121"/>
      <c r="P830" s="121"/>
      <c r="Q830" s="121"/>
      <c r="R830" s="121"/>
    </row>
    <row r="831" spans="1:19" ht="19.5" customHeight="1" x14ac:dyDescent="0.2">
      <c r="B831" s="82" t="s">
        <v>16</v>
      </c>
      <c r="C831" s="83"/>
      <c r="D831" s="84"/>
      <c r="E831" s="127">
        <v>36708</v>
      </c>
      <c r="F831" s="127">
        <v>36892</v>
      </c>
      <c r="G831" s="127">
        <v>37257</v>
      </c>
      <c r="H831" s="127">
        <v>37622</v>
      </c>
      <c r="I831" s="127">
        <v>38718</v>
      </c>
      <c r="J831" s="127">
        <v>43160</v>
      </c>
      <c r="K831" s="128">
        <v>44562</v>
      </c>
      <c r="L831" s="128"/>
      <c r="N831" s="122"/>
      <c r="O831" s="122"/>
      <c r="P831" s="122"/>
      <c r="Q831" s="122"/>
      <c r="R831" s="122"/>
      <c r="S831" s="47"/>
    </row>
    <row r="832" spans="1:19" x14ac:dyDescent="0.2">
      <c r="B832" s="508"/>
      <c r="C832" s="509"/>
      <c r="D832" s="510"/>
      <c r="E832" s="44">
        <v>579</v>
      </c>
      <c r="F832" s="44">
        <v>471</v>
      </c>
      <c r="G832" s="44">
        <v>495</v>
      </c>
      <c r="H832" s="44">
        <v>579</v>
      </c>
      <c r="I832" s="44">
        <v>702</v>
      </c>
      <c r="J832" s="44">
        <f>8.4*12+I832</f>
        <v>802.8</v>
      </c>
      <c r="K832" s="44">
        <f>J832+5.8*12</f>
        <v>872.4</v>
      </c>
      <c r="L832" s="44"/>
      <c r="N832" s="121"/>
      <c r="O832" s="121"/>
      <c r="P832" s="121"/>
      <c r="Q832" s="121"/>
      <c r="R832" s="121"/>
      <c r="S832" s="47"/>
    </row>
    <row r="833" spans="2:19" x14ac:dyDescent="0.2">
      <c r="B833" s="511"/>
      <c r="C833" s="512"/>
      <c r="D833" s="513"/>
      <c r="E833" s="90">
        <v>1121100</v>
      </c>
      <c r="F833" s="90">
        <v>911983</v>
      </c>
      <c r="G833" s="90">
        <v>911983</v>
      </c>
      <c r="H833" s="90">
        <v>958454</v>
      </c>
      <c r="I833" s="90">
        <v>1121100</v>
      </c>
      <c r="J833" s="90">
        <f>J832*1936.27</f>
        <v>1554438</v>
      </c>
      <c r="K833" s="90">
        <f t="shared" ref="K833:L833" si="639">K832*1936.27</f>
        <v>1689202</v>
      </c>
      <c r="L833" s="90">
        <f t="shared" si="639"/>
        <v>0</v>
      </c>
      <c r="N833" s="122"/>
      <c r="O833" s="122"/>
      <c r="P833" s="122"/>
      <c r="Q833" s="122"/>
      <c r="R833" s="122"/>
      <c r="S833" s="47"/>
    </row>
    <row r="834" spans="2:19" x14ac:dyDescent="0.2">
      <c r="B834" s="47" t="s">
        <v>24</v>
      </c>
      <c r="N834" s="121"/>
      <c r="O834" s="121"/>
      <c r="P834" s="121"/>
      <c r="Q834" s="121"/>
      <c r="R834" s="121"/>
    </row>
  </sheetData>
  <sheetProtection sheet="1" objects="1" scenarios="1" formatCells="0" formatColumns="0" formatRows="0"/>
  <mergeCells count="183">
    <mergeCell ref="A804:A813"/>
    <mergeCell ref="B804:B813"/>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400:A411"/>
    <mergeCell ref="B400:B411"/>
    <mergeCell ref="A398:A399"/>
    <mergeCell ref="B398:B399"/>
    <mergeCell ref="A344:A383"/>
    <mergeCell ref="B344:B383"/>
    <mergeCell ref="A384:A385"/>
    <mergeCell ref="B384:B385"/>
    <mergeCell ref="A386:A397"/>
    <mergeCell ref="B386:B397"/>
    <mergeCell ref="Q3:Q4"/>
    <mergeCell ref="B218:B257"/>
    <mergeCell ref="A132:A133"/>
    <mergeCell ref="B92:B131"/>
    <mergeCell ref="B132:B133"/>
    <mergeCell ref="A48:A49"/>
    <mergeCell ref="E3:J3"/>
    <mergeCell ref="A92:A131"/>
    <mergeCell ref="A90:A91"/>
    <mergeCell ref="A50:A8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802:B803"/>
    <mergeCell ref="A706:A707"/>
    <mergeCell ref="B706:B707"/>
    <mergeCell ref="A708:A717"/>
    <mergeCell ref="B708:B717"/>
    <mergeCell ref="A718:A719"/>
    <mergeCell ref="B718:B719"/>
    <mergeCell ref="A720:A729"/>
    <mergeCell ref="B720:B729"/>
    <mergeCell ref="A778:A779"/>
    <mergeCell ref="B778:B779"/>
    <mergeCell ref="A780:A789"/>
    <mergeCell ref="B780:B789"/>
    <mergeCell ref="A790:A791"/>
    <mergeCell ref="B790:B791"/>
    <mergeCell ref="A792:A801"/>
    <mergeCell ref="B792:B801"/>
    <mergeCell ref="C1:L2"/>
    <mergeCell ref="B832:D833"/>
    <mergeCell ref="A730:A731"/>
    <mergeCell ref="B730:B731"/>
    <mergeCell ref="A732:A741"/>
    <mergeCell ref="B732:B741"/>
    <mergeCell ref="A742:A743"/>
    <mergeCell ref="B742:B743"/>
    <mergeCell ref="A744:A753"/>
    <mergeCell ref="B744:B753"/>
    <mergeCell ref="B830:L830"/>
    <mergeCell ref="A754:A755"/>
    <mergeCell ref="B754:B755"/>
    <mergeCell ref="A756:A765"/>
    <mergeCell ref="B756:B765"/>
    <mergeCell ref="A814:A815"/>
    <mergeCell ref="B814:B815"/>
    <mergeCell ref="A816:A825"/>
    <mergeCell ref="B816:B825"/>
    <mergeCell ref="A766:A767"/>
    <mergeCell ref="B766:B767"/>
    <mergeCell ref="A768:A777"/>
    <mergeCell ref="B768:B777"/>
    <mergeCell ref="A802:A803"/>
  </mergeCells>
  <phoneticPr fontId="3"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E6:K579 N6:Q579 N594:Q607 E594:K607 E622:Q691">
    <cfRule type="cellIs" dxfId="5564" priority="3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563" priority="391" stopIfTrue="1" operator="equal">
      <formula>0</formula>
    </cfRule>
  </conditionalFormatting>
  <conditionalFormatting sqref="Q6:Q579 Q594:Q607 Q622:Q691">
    <cfRule type="cellIs" dxfId="5562" priority="36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94 Q596 Q598 Q600 Q602 Q604 Q606 Q622 Q624 Q626 Q628 Q630 Q632 Q634 Q636 Q638 Q640 Q642 Q644 Q646 Q648 Q650 Q652 Q654 Q656 Q658 Q660 Q662 Q664 Q666 Q668 Q670 Q672 Q674 Q676 Q678 Q680 Q682 Q684 Q686 Q688 Q690">
    <cfRule type="cellIs" dxfId="5561" priority="363" stopIfTrue="1" operator="equal">
      <formula>0</formula>
    </cfRule>
  </conditionalFormatting>
  <conditionalFormatting sqref="E706:Q717 N829:Q834">
    <cfRule type="cellIs" dxfId="5560" priority="361" stopIfTrue="1" operator="equal">
      <formula>0</formula>
    </cfRule>
  </conditionalFormatting>
  <conditionalFormatting sqref="N829:Q829 N831:Q831 N833:Q833">
    <cfRule type="cellIs" dxfId="5559" priority="362" stopIfTrue="1" operator="equal">
      <formula>0</formula>
    </cfRule>
  </conditionalFormatting>
  <conditionalFormatting sqref="E692:Q705">
    <cfRule type="cellIs" dxfId="5558" priority="359" stopIfTrue="1" operator="equal">
      <formula>0</formula>
    </cfRule>
  </conditionalFormatting>
  <conditionalFormatting sqref="N692:Q692 N694:Q694 N696:Q696 N698:Q698 N700:Q700 N702:Q702 N704:Q704">
    <cfRule type="cellIs" dxfId="5557" priority="360" stopIfTrue="1" operator="equal">
      <formula>0</formula>
    </cfRule>
  </conditionalFormatting>
  <conditionalFormatting sqref="E826:Q828">
    <cfRule type="cellIs" dxfId="5556" priority="356" stopIfTrue="1" operator="equal">
      <formula>0</formula>
    </cfRule>
  </conditionalFormatting>
  <conditionalFormatting sqref="N706:Q706 N708:Q708 N710:Q710 N712:Q712 N714:Q714 N716:Q716">
    <cfRule type="cellIs" dxfId="5555" priority="358" stopIfTrue="1" operator="equal">
      <formula>0</formula>
    </cfRule>
  </conditionalFormatting>
  <conditionalFormatting sqref="N826:Q826 N828:Q828">
    <cfRule type="cellIs" dxfId="5554" priority="357" stopIfTrue="1" operator="equal">
      <formula>0</formula>
    </cfRule>
  </conditionalFormatting>
  <conditionalFormatting sqref="E718:H729 J718:Q729">
    <cfRule type="cellIs" dxfId="5553" priority="355" stopIfTrue="1" operator="equal">
      <formula>0</formula>
    </cfRule>
  </conditionalFormatting>
  <conditionalFormatting sqref="N718:Q718 N720:Q720 N722:Q722 N724:Q724 N726:Q726 N728:Q728">
    <cfRule type="cellIs" dxfId="5552" priority="354" stopIfTrue="1" operator="equal">
      <formula>0</formula>
    </cfRule>
  </conditionalFormatting>
  <conditionalFormatting sqref="E730:H741 J730:Q731 J732:O741 Q732:Q741">
    <cfRule type="cellIs" dxfId="5551" priority="353" stopIfTrue="1" operator="equal">
      <formula>0</formula>
    </cfRule>
  </conditionalFormatting>
  <conditionalFormatting sqref="N730:Q730 N732:O732 N734:O734 N736:O736 N738:O738 N740:O740 Q740 Q738 Q736 Q734 Q732">
    <cfRule type="cellIs" dxfId="5550" priority="352" stopIfTrue="1" operator="equal">
      <formula>0</formula>
    </cfRule>
  </conditionalFormatting>
  <conditionalFormatting sqref="F742:O753 Q742:Q753">
    <cfRule type="cellIs" dxfId="5549" priority="351" stopIfTrue="1" operator="equal">
      <formula>0</formula>
    </cfRule>
  </conditionalFormatting>
  <conditionalFormatting sqref="N742:O742 N744:O744 N746:O746 N748:O748 N750:O750 N752:O752 Q752 Q750 Q748 Q746 Q744 Q742">
    <cfRule type="cellIs" dxfId="5548" priority="350" stopIfTrue="1" operator="equal">
      <formula>0</formula>
    </cfRule>
  </conditionalFormatting>
  <conditionalFormatting sqref="I718:I741">
    <cfRule type="cellIs" dxfId="5547" priority="349" stopIfTrue="1" operator="equal">
      <formula>0</formula>
    </cfRule>
  </conditionalFormatting>
  <conditionalFormatting sqref="E742:E753">
    <cfRule type="cellIs" dxfId="5546" priority="348" stopIfTrue="1" operator="equal">
      <formula>0</formula>
    </cfRule>
  </conditionalFormatting>
  <conditionalFormatting sqref="P732:P753">
    <cfRule type="cellIs" dxfId="5545" priority="347" stopIfTrue="1" operator="equal">
      <formula>0</formula>
    </cfRule>
  </conditionalFormatting>
  <conditionalFormatting sqref="P732 P734 P736 P738 P740 P742 P744 P746 P748 P750 P752">
    <cfRule type="cellIs" dxfId="5544" priority="346" stopIfTrue="1" operator="equal">
      <formula>0</formula>
    </cfRule>
  </conditionalFormatting>
  <conditionalFormatting sqref="R6:R579 R594:R607 R622:R753">
    <cfRule type="cellIs" dxfId="5543" priority="30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2" priority="301" stopIfTrue="1" operator="equal">
      <formula>0</formula>
    </cfRule>
  </conditionalFormatting>
  <conditionalFormatting sqref="R6:R579 R594:R607 R622:R753">
    <cfRule type="cellIs" dxfId="5541" priority="29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0" priority="298" stopIfTrue="1" operator="equal">
      <formula>0</formula>
    </cfRule>
  </conditionalFormatting>
  <conditionalFormatting sqref="R706:R717 R829:R834">
    <cfRule type="cellIs" dxfId="5539" priority="296" stopIfTrue="1" operator="equal">
      <formula>0</formula>
    </cfRule>
  </conditionalFormatting>
  <conditionalFormatting sqref="R829 R831 R833">
    <cfRule type="cellIs" dxfId="5538" priority="297" stopIfTrue="1" operator="equal">
      <formula>0</formula>
    </cfRule>
  </conditionalFormatting>
  <conditionalFormatting sqref="R692:R705">
    <cfRule type="cellIs" dxfId="5537" priority="294" stopIfTrue="1" operator="equal">
      <formula>0</formula>
    </cfRule>
  </conditionalFormatting>
  <conditionalFormatting sqref="R692 R694 R696 R698 R700 R702 R704">
    <cfRule type="cellIs" dxfId="5536" priority="295" stopIfTrue="1" operator="equal">
      <formula>0</formula>
    </cfRule>
  </conditionalFormatting>
  <conditionalFormatting sqref="R826:R828">
    <cfRule type="cellIs" dxfId="5535" priority="291" stopIfTrue="1" operator="equal">
      <formula>0</formula>
    </cfRule>
  </conditionalFormatting>
  <conditionalFormatting sqref="R706 R708 R710 R712 R714 R716">
    <cfRule type="cellIs" dxfId="5534" priority="293" stopIfTrue="1" operator="equal">
      <formula>0</formula>
    </cfRule>
  </conditionalFormatting>
  <conditionalFormatting sqref="R826 R828">
    <cfRule type="cellIs" dxfId="5533" priority="292" stopIfTrue="1" operator="equal">
      <formula>0</formula>
    </cfRule>
  </conditionalFormatting>
  <conditionalFormatting sqref="R718:R729">
    <cfRule type="cellIs" dxfId="5532" priority="290" stopIfTrue="1" operator="equal">
      <formula>0</formula>
    </cfRule>
  </conditionalFormatting>
  <conditionalFormatting sqref="R718 R720 R722 R724 R726 R728">
    <cfRule type="cellIs" dxfId="5531" priority="289" stopIfTrue="1" operator="equal">
      <formula>0</formula>
    </cfRule>
  </conditionalFormatting>
  <conditionalFormatting sqref="R730:R741">
    <cfRule type="cellIs" dxfId="5530" priority="288" stopIfTrue="1" operator="equal">
      <formula>0</formula>
    </cfRule>
  </conditionalFormatting>
  <conditionalFormatting sqref="R730 R740 R738 R736 R734 R732">
    <cfRule type="cellIs" dxfId="5529" priority="287" stopIfTrue="1" operator="equal">
      <formula>0</formula>
    </cfRule>
  </conditionalFormatting>
  <conditionalFormatting sqref="R742:R753">
    <cfRule type="cellIs" dxfId="5528" priority="286" stopIfTrue="1" operator="equal">
      <formula>0</formula>
    </cfRule>
  </conditionalFormatting>
  <conditionalFormatting sqref="R752 R750 R748 R746 R744 R742">
    <cfRule type="cellIs" dxfId="5527" priority="285" stopIfTrue="1" operator="equal">
      <formula>0</formula>
    </cfRule>
  </conditionalFormatting>
  <conditionalFormatting sqref="F754:G765 Q754 J754:O755 J756:J765 M756:N765">
    <cfRule type="cellIs" dxfId="5526" priority="272" stopIfTrue="1" operator="equal">
      <formula>0</formula>
    </cfRule>
  </conditionalFormatting>
  <conditionalFormatting sqref="Q754 N756 N758 N760 N762 N764 N754:O754">
    <cfRule type="cellIs" dxfId="5525" priority="271" stopIfTrue="1" operator="equal">
      <formula>0</formula>
    </cfRule>
  </conditionalFormatting>
  <conditionalFormatting sqref="E754">
    <cfRule type="cellIs" dxfId="5524" priority="270" stopIfTrue="1" operator="equal">
      <formula>0</formula>
    </cfRule>
  </conditionalFormatting>
  <conditionalFormatting sqref="P754">
    <cfRule type="cellIs" dxfId="5523" priority="269" stopIfTrue="1" operator="equal">
      <formula>0</formula>
    </cfRule>
  </conditionalFormatting>
  <conditionalFormatting sqref="P754">
    <cfRule type="cellIs" dxfId="5522" priority="268" stopIfTrue="1" operator="equal">
      <formula>0</formula>
    </cfRule>
  </conditionalFormatting>
  <conditionalFormatting sqref="H754:H765">
    <cfRule type="cellIs" dxfId="5521" priority="267" stopIfTrue="1" operator="equal">
      <formula>0</formula>
    </cfRule>
  </conditionalFormatting>
  <conditionalFormatting sqref="P755">
    <cfRule type="cellIs" dxfId="5520" priority="266" stopIfTrue="1" operator="equal">
      <formula>0</formula>
    </cfRule>
  </conditionalFormatting>
  <conditionalFormatting sqref="P756 P758 P760 P762 P764">
    <cfRule type="cellIs" dxfId="5519" priority="265" stopIfTrue="1" operator="equal">
      <formula>0</formula>
    </cfRule>
  </conditionalFormatting>
  <conditionalFormatting sqref="P756 P758 P760 P762 P764">
    <cfRule type="cellIs" dxfId="5518" priority="264" stopIfTrue="1" operator="equal">
      <formula>0</formula>
    </cfRule>
  </conditionalFormatting>
  <conditionalFormatting sqref="P757 P759 P761 P763 P765">
    <cfRule type="cellIs" dxfId="5517" priority="263" stopIfTrue="1" operator="equal">
      <formula>0</formula>
    </cfRule>
  </conditionalFormatting>
  <conditionalFormatting sqref="Q755">
    <cfRule type="cellIs" dxfId="5516" priority="262" stopIfTrue="1" operator="equal">
      <formula>0</formula>
    </cfRule>
  </conditionalFormatting>
  <conditionalFormatting sqref="Q756 Q758 Q760 Q762 Q764">
    <cfRule type="cellIs" dxfId="5515" priority="261" stopIfTrue="1" operator="equal">
      <formula>0</formula>
    </cfRule>
  </conditionalFormatting>
  <conditionalFormatting sqref="Q756 Q758 Q760 Q762 Q764">
    <cfRule type="cellIs" dxfId="5514" priority="260" stopIfTrue="1" operator="equal">
      <formula>0</formula>
    </cfRule>
  </conditionalFormatting>
  <conditionalFormatting sqref="Q757 Q759 Q761 Q763 Q765">
    <cfRule type="cellIs" dxfId="5513" priority="259" stopIfTrue="1" operator="equal">
      <formula>0</formula>
    </cfRule>
  </conditionalFormatting>
  <conditionalFormatting sqref="I754">
    <cfRule type="cellIs" dxfId="5512" priority="258" stopIfTrue="1" operator="equal">
      <formula>0</formula>
    </cfRule>
  </conditionalFormatting>
  <conditionalFormatting sqref="M814:M825">
    <cfRule type="cellIs" dxfId="5511" priority="251" stopIfTrue="1" operator="equal">
      <formula>0</formula>
    </cfRule>
  </conditionalFormatting>
  <conditionalFormatting sqref="R754 R756 R758 R760 R762 R764">
    <cfRule type="cellIs" dxfId="5510" priority="228" stopIfTrue="1" operator="equal">
      <formula>0</formula>
    </cfRule>
  </conditionalFormatting>
  <conditionalFormatting sqref="H814:H825">
    <cfRule type="cellIs" dxfId="5509" priority="246" stopIfTrue="1" operator="equal">
      <formula>0</formula>
    </cfRule>
  </conditionalFormatting>
  <conditionalFormatting sqref="R754:R765">
    <cfRule type="cellIs" dxfId="5508" priority="226" stopIfTrue="1" operator="equal">
      <formula>0</formula>
    </cfRule>
  </conditionalFormatting>
  <conditionalFormatting sqref="R754:R765">
    <cfRule type="cellIs" dxfId="5507" priority="227" stopIfTrue="1" operator="equal">
      <formula>0</formula>
    </cfRule>
  </conditionalFormatting>
  <conditionalFormatting sqref="R754">
    <cfRule type="cellIs" dxfId="5506" priority="223" stopIfTrue="1" operator="equal">
      <formula>0</formula>
    </cfRule>
  </conditionalFormatting>
  <conditionalFormatting sqref="R755">
    <cfRule type="cellIs" dxfId="5505" priority="222" stopIfTrue="1" operator="equal">
      <formula>0</formula>
    </cfRule>
  </conditionalFormatting>
  <conditionalFormatting sqref="R754">
    <cfRule type="cellIs" dxfId="5504" priority="224" stopIfTrue="1" operator="equal">
      <formula>0</formula>
    </cfRule>
  </conditionalFormatting>
  <conditionalFormatting sqref="R756 R758 R760 R762 R764">
    <cfRule type="cellIs" dxfId="5503" priority="221" stopIfTrue="1" operator="equal">
      <formula>0</formula>
    </cfRule>
  </conditionalFormatting>
  <conditionalFormatting sqref="R756 R758 R760 R762 R764">
    <cfRule type="cellIs" dxfId="5502" priority="220" stopIfTrue="1" operator="equal">
      <formula>0</formula>
    </cfRule>
  </conditionalFormatting>
  <conditionalFormatting sqref="O756:O765">
    <cfRule type="cellIs" dxfId="5501" priority="230" stopIfTrue="1" operator="equal">
      <formula>0</formula>
    </cfRule>
  </conditionalFormatting>
  <conditionalFormatting sqref="O756 O758 O760 O762 O764">
    <cfRule type="cellIs" dxfId="5500" priority="229" stopIfTrue="1" operator="equal">
      <formula>0</formula>
    </cfRule>
  </conditionalFormatting>
  <conditionalFormatting sqref="R754 R756 R758 R760 R762 R764">
    <cfRule type="cellIs" dxfId="5499" priority="225" stopIfTrue="1" operator="equal">
      <formula>0</formula>
    </cfRule>
  </conditionalFormatting>
  <conditionalFormatting sqref="R757 R759 R761 R763 R765">
    <cfRule type="cellIs" dxfId="5498" priority="219" stopIfTrue="1" operator="equal">
      <formula>0</formula>
    </cfRule>
  </conditionalFormatting>
  <conditionalFormatting sqref="L609:Q609 L611:Q611 L613:Q613 L615:Q615 L617:Q617 L619:Q619 L621:Q621 N608:Q608 N610:Q610 N612:Q612 N614:Q614 N616:Q616 N618:Q618 N620:Q620 E608:K621">
    <cfRule type="cellIs" dxfId="5497" priority="201" stopIfTrue="1" operator="equal">
      <formula>0</formula>
    </cfRule>
  </conditionalFormatting>
  <conditionalFormatting sqref="R608 R610 R612 R614 R616 R618 R620">
    <cfRule type="cellIs" dxfId="5496" priority="198" stopIfTrue="1" operator="equal">
      <formula>0</formula>
    </cfRule>
  </conditionalFormatting>
  <conditionalFormatting sqref="R608:R621">
    <cfRule type="cellIs" dxfId="5495" priority="197" stopIfTrue="1" operator="equal">
      <formula>0</formula>
    </cfRule>
  </conditionalFormatting>
  <conditionalFormatting sqref="R608:R621">
    <cfRule type="cellIs" dxfId="5494" priority="196" stopIfTrue="1" operator="equal">
      <formula>0</formula>
    </cfRule>
  </conditionalFormatting>
  <conditionalFormatting sqref="R608 R610 R612 R614 R616 R618 R620">
    <cfRule type="cellIs" dxfId="5493" priority="195" stopIfTrue="1" operator="equal">
      <formula>0</formula>
    </cfRule>
  </conditionalFormatting>
  <conditionalFormatting sqref="K756:L757">
    <cfRule type="cellIs" dxfId="5492" priority="212" stopIfTrue="1" operator="equal">
      <formula>0</formula>
    </cfRule>
  </conditionalFormatting>
  <conditionalFormatting sqref="K758:L765">
    <cfRule type="cellIs" dxfId="5491" priority="211" stopIfTrue="1" operator="equal">
      <formula>0</formula>
    </cfRule>
  </conditionalFormatting>
  <conditionalFormatting sqref="L581:Q581 L583:Q583 L585:Q585 L587:Q587 L589:Q589 L591:Q591 L593:Q593 N580:Q580 N582:Q582 N584:Q584 N586:Q586 N588:Q588 N590:Q590 N592:Q592 E580:K593">
    <cfRule type="cellIs" dxfId="5490" priority="209" stopIfTrue="1" operator="equal">
      <formula>0</formula>
    </cfRule>
  </conditionalFormatting>
  <conditionalFormatting sqref="L580:Q580 L582:Q582 L584:Q584 L586:Q586 L588:Q588 L590:Q590 L592:Q592">
    <cfRule type="cellIs" dxfId="5489" priority="210" stopIfTrue="1" operator="equal">
      <formula>0</formula>
    </cfRule>
  </conditionalFormatting>
  <conditionalFormatting sqref="Q580:Q593">
    <cfRule type="cellIs" dxfId="5488" priority="208" stopIfTrue="1" operator="equal">
      <formula>0</formula>
    </cfRule>
  </conditionalFormatting>
  <conditionalFormatting sqref="Q580 Q582 Q584 Q586 Q588 Q590 Q592">
    <cfRule type="cellIs" dxfId="5487" priority="207" stopIfTrue="1" operator="equal">
      <formula>0</formula>
    </cfRule>
  </conditionalFormatting>
  <conditionalFormatting sqref="R580:R593">
    <cfRule type="cellIs" dxfId="5486" priority="205" stopIfTrue="1" operator="equal">
      <formula>0</formula>
    </cfRule>
  </conditionalFormatting>
  <conditionalFormatting sqref="R580 R582 R584 R586 R588 R590 R592">
    <cfRule type="cellIs" dxfId="5485" priority="206" stopIfTrue="1" operator="equal">
      <formula>0</formula>
    </cfRule>
  </conditionalFormatting>
  <conditionalFormatting sqref="R580:R593">
    <cfRule type="cellIs" dxfId="5484" priority="204" stopIfTrue="1" operator="equal">
      <formula>0</formula>
    </cfRule>
  </conditionalFormatting>
  <conditionalFormatting sqref="R580 R582 R584 R586 R588 R590 R592">
    <cfRule type="cellIs" dxfId="5483" priority="203" stopIfTrue="1" operator="equal">
      <formula>0</formula>
    </cfRule>
  </conditionalFormatting>
  <conditionalFormatting sqref="L608:Q608 L610:Q610 L612:Q612 L614:Q614 L616:Q616 L618:Q618 L620:Q620">
    <cfRule type="cellIs" dxfId="5482" priority="202" stopIfTrue="1" operator="equal">
      <formula>0</formula>
    </cfRule>
  </conditionalFormatting>
  <conditionalFormatting sqref="Q608:Q621">
    <cfRule type="cellIs" dxfId="5481" priority="200" stopIfTrue="1" operator="equal">
      <formula>0</formula>
    </cfRule>
  </conditionalFormatting>
  <conditionalFormatting sqref="Q608 Q610 Q612 Q614 Q616 Q618 Q620">
    <cfRule type="cellIs" dxfId="5480" priority="199" stopIfTrue="1" operator="equal">
      <formula>0</formula>
    </cfRule>
  </conditionalFormatting>
  <conditionalFormatting sqref="F766:G777 Q766 J766:J777 M766:N777">
    <cfRule type="cellIs" dxfId="5479" priority="194" stopIfTrue="1" operator="equal">
      <formula>0</formula>
    </cfRule>
  </conditionalFormatting>
  <conditionalFormatting sqref="Q766 N768 N770 N772 N774 N776 N766">
    <cfRule type="cellIs" dxfId="5478" priority="193" stopIfTrue="1" operator="equal">
      <formula>0</formula>
    </cfRule>
  </conditionalFormatting>
  <conditionalFormatting sqref="E766">
    <cfRule type="cellIs" dxfId="5477" priority="192" stopIfTrue="1" operator="equal">
      <formula>0</formula>
    </cfRule>
  </conditionalFormatting>
  <conditionalFormatting sqref="P766">
    <cfRule type="cellIs" dxfId="5476" priority="191" stopIfTrue="1" operator="equal">
      <formula>0</formula>
    </cfRule>
  </conditionalFormatting>
  <conditionalFormatting sqref="P766">
    <cfRule type="cellIs" dxfId="5475" priority="190" stopIfTrue="1" operator="equal">
      <formula>0</formula>
    </cfRule>
  </conditionalFormatting>
  <conditionalFormatting sqref="H766:H777">
    <cfRule type="cellIs" dxfId="5474" priority="189" stopIfTrue="1" operator="equal">
      <formula>0</formula>
    </cfRule>
  </conditionalFormatting>
  <conditionalFormatting sqref="P767">
    <cfRule type="cellIs" dxfId="5473" priority="188" stopIfTrue="1" operator="equal">
      <formula>0</formula>
    </cfRule>
  </conditionalFormatting>
  <conditionalFormatting sqref="P768 P770 P772 P774 P776">
    <cfRule type="cellIs" dxfId="5472" priority="187" stopIfTrue="1" operator="equal">
      <formula>0</formula>
    </cfRule>
  </conditionalFormatting>
  <conditionalFormatting sqref="P768 P770 P772 P774 P776">
    <cfRule type="cellIs" dxfId="5471" priority="186" stopIfTrue="1" operator="equal">
      <formula>0</formula>
    </cfRule>
  </conditionalFormatting>
  <conditionalFormatting sqref="P769 P771 P773 P775 P777">
    <cfRule type="cellIs" dxfId="5470" priority="185" stopIfTrue="1" operator="equal">
      <formula>0</formula>
    </cfRule>
  </conditionalFormatting>
  <conditionalFormatting sqref="Q767">
    <cfRule type="cellIs" dxfId="5469" priority="184" stopIfTrue="1" operator="equal">
      <formula>0</formula>
    </cfRule>
  </conditionalFormatting>
  <conditionalFormatting sqref="Q768 Q770 Q772 Q774 Q776">
    <cfRule type="cellIs" dxfId="5468" priority="183" stopIfTrue="1" operator="equal">
      <formula>0</formula>
    </cfRule>
  </conditionalFormatting>
  <conditionalFormatting sqref="Q768 Q770 Q772 Q774 Q776">
    <cfRule type="cellIs" dxfId="5467" priority="182" stopIfTrue="1" operator="equal">
      <formula>0</formula>
    </cfRule>
  </conditionalFormatting>
  <conditionalFormatting sqref="Q769 Q771 Q773 Q775 Q777">
    <cfRule type="cellIs" dxfId="5466" priority="181" stopIfTrue="1" operator="equal">
      <formula>0</formula>
    </cfRule>
  </conditionalFormatting>
  <conditionalFormatting sqref="O766:O777">
    <cfRule type="cellIs" dxfId="5465" priority="173" stopIfTrue="1" operator="equal">
      <formula>0</formula>
    </cfRule>
  </conditionalFormatting>
  <conditionalFormatting sqref="O766 O768 O770 O772 O774 O776">
    <cfRule type="cellIs" dxfId="5464" priority="172" stopIfTrue="1" operator="equal">
      <formula>0</formula>
    </cfRule>
  </conditionalFormatting>
  <conditionalFormatting sqref="R766:R777">
    <cfRule type="cellIs" dxfId="5463" priority="170" stopIfTrue="1" operator="equal">
      <formula>0</formula>
    </cfRule>
  </conditionalFormatting>
  <conditionalFormatting sqref="R766 R768 R770 R772 R774 R776">
    <cfRule type="cellIs" dxfId="5462" priority="171" stopIfTrue="1" operator="equal">
      <formula>0</formula>
    </cfRule>
  </conditionalFormatting>
  <conditionalFormatting sqref="R766:R777">
    <cfRule type="cellIs" dxfId="5461" priority="169" stopIfTrue="1" operator="equal">
      <formula>0</formula>
    </cfRule>
  </conditionalFormatting>
  <conditionalFormatting sqref="R766 R768 R770 R772 R774 R776">
    <cfRule type="cellIs" dxfId="5460" priority="168" stopIfTrue="1" operator="equal">
      <formula>0</formula>
    </cfRule>
  </conditionalFormatting>
  <conditionalFormatting sqref="R766">
    <cfRule type="cellIs" dxfId="5459" priority="167" stopIfTrue="1" operator="equal">
      <formula>0</formula>
    </cfRule>
  </conditionalFormatting>
  <conditionalFormatting sqref="R766">
    <cfRule type="cellIs" dxfId="5458" priority="166" stopIfTrue="1" operator="equal">
      <formula>0</formula>
    </cfRule>
  </conditionalFormatting>
  <conditionalFormatting sqref="R767">
    <cfRule type="cellIs" dxfId="5457" priority="165" stopIfTrue="1" operator="equal">
      <formula>0</formula>
    </cfRule>
  </conditionalFormatting>
  <conditionalFormatting sqref="R768 R770 R772 R774 R776">
    <cfRule type="cellIs" dxfId="5456" priority="164" stopIfTrue="1" operator="equal">
      <formula>0</formula>
    </cfRule>
  </conditionalFormatting>
  <conditionalFormatting sqref="R768 R770 R772 R774 R776">
    <cfRule type="cellIs" dxfId="5455" priority="163" stopIfTrue="1" operator="equal">
      <formula>0</formula>
    </cfRule>
  </conditionalFormatting>
  <conditionalFormatting sqref="R769 R771 R773 R775 R777">
    <cfRule type="cellIs" dxfId="5454" priority="162" stopIfTrue="1" operator="equal">
      <formula>0</formula>
    </cfRule>
  </conditionalFormatting>
  <conditionalFormatting sqref="K766:L777">
    <cfRule type="cellIs" dxfId="5453" priority="161" stopIfTrue="1" operator="equal">
      <formula>0</formula>
    </cfRule>
  </conditionalFormatting>
  <conditionalFormatting sqref="Q802 J802:J803 M802:N803 M804:M813">
    <cfRule type="cellIs" dxfId="5452" priority="160" stopIfTrue="1" operator="equal">
      <formula>0</formula>
    </cfRule>
  </conditionalFormatting>
  <conditionalFormatting sqref="Q802 N802">
    <cfRule type="cellIs" dxfId="5451" priority="159" stopIfTrue="1" operator="equal">
      <formula>0</formula>
    </cfRule>
  </conditionalFormatting>
  <conditionalFormatting sqref="H802:H813">
    <cfRule type="cellIs" dxfId="5450" priority="155" stopIfTrue="1" operator="equal">
      <formula>0</formula>
    </cfRule>
  </conditionalFormatting>
  <conditionalFormatting sqref="R802:R803">
    <cfRule type="cellIs" dxfId="5449" priority="136" stopIfTrue="1" operator="equal">
      <formula>0</formula>
    </cfRule>
  </conditionalFormatting>
  <conditionalFormatting sqref="R802">
    <cfRule type="cellIs" dxfId="5448" priority="132" stopIfTrue="1" operator="equal">
      <formula>0</formula>
    </cfRule>
  </conditionalFormatting>
  <conditionalFormatting sqref="R803">
    <cfRule type="cellIs" dxfId="5447" priority="131" stopIfTrue="1" operator="equal">
      <formula>0</formula>
    </cfRule>
  </conditionalFormatting>
  <conditionalFormatting sqref="Q803">
    <cfRule type="cellIs" dxfId="5446" priority="150" stopIfTrue="1" operator="equal">
      <formula>0</formula>
    </cfRule>
  </conditionalFormatting>
  <conditionalFormatting sqref="K802:L803">
    <cfRule type="cellIs" dxfId="5445" priority="127" stopIfTrue="1" operator="equal">
      <formula>0</formula>
    </cfRule>
  </conditionalFormatting>
  <conditionalFormatting sqref="O802:O803">
    <cfRule type="cellIs" dxfId="5444" priority="139" stopIfTrue="1" operator="equal">
      <formula>0</formula>
    </cfRule>
  </conditionalFormatting>
  <conditionalFormatting sqref="O802">
    <cfRule type="cellIs" dxfId="5443" priority="138" stopIfTrue="1" operator="equal">
      <formula>0</formula>
    </cfRule>
  </conditionalFormatting>
  <conditionalFormatting sqref="R802">
    <cfRule type="cellIs" dxfId="5442" priority="133" stopIfTrue="1" operator="equal">
      <formula>0</formula>
    </cfRule>
  </conditionalFormatting>
  <conditionalFormatting sqref="R802">
    <cfRule type="cellIs" dxfId="5441" priority="137" stopIfTrue="1" operator="equal">
      <formula>0</formula>
    </cfRule>
  </conditionalFormatting>
  <conditionalFormatting sqref="R802:R803">
    <cfRule type="cellIs" dxfId="5440" priority="135" stopIfTrue="1" operator="equal">
      <formula>0</formula>
    </cfRule>
  </conditionalFormatting>
  <conditionalFormatting sqref="R802">
    <cfRule type="cellIs" dxfId="5439" priority="134" stopIfTrue="1" operator="equal">
      <formula>0</formula>
    </cfRule>
  </conditionalFormatting>
  <conditionalFormatting sqref="R805 R807 R809 R811 R813 R815 R817 R819 R821 R823 R825">
    <cfRule type="cellIs" dxfId="5438" priority="110" stopIfTrue="1" operator="equal">
      <formula>0</formula>
    </cfRule>
  </conditionalFormatting>
  <conditionalFormatting sqref="G814:G825">
    <cfRule type="cellIs" dxfId="5437" priority="109" stopIfTrue="1" operator="equal">
      <formula>0</formula>
    </cfRule>
  </conditionalFormatting>
  <conditionalFormatting sqref="G802:G813">
    <cfRule type="cellIs" dxfId="5436" priority="108" stopIfTrue="1" operator="equal">
      <formula>0</formula>
    </cfRule>
  </conditionalFormatting>
  <conditionalFormatting sqref="F802:F825">
    <cfRule type="cellIs" dxfId="5435" priority="105" stopIfTrue="1" operator="equal">
      <formula>0</formula>
    </cfRule>
  </conditionalFormatting>
  <conditionalFormatting sqref="J804:J825">
    <cfRule type="cellIs" dxfId="5434" priority="126" stopIfTrue="1" operator="equal">
      <formula>0</formula>
    </cfRule>
  </conditionalFormatting>
  <conditionalFormatting sqref="K804:L825">
    <cfRule type="cellIs" dxfId="5433" priority="125" stopIfTrue="1" operator="equal">
      <formula>0</formula>
    </cfRule>
  </conditionalFormatting>
  <conditionalFormatting sqref="Q804 Q806 Q808 Q810 Q812 Q814 Q816 Q818 Q820 Q822 Q824 N804:N825">
    <cfRule type="cellIs" dxfId="5432" priority="124" stopIfTrue="1" operator="equal">
      <formula>0</formula>
    </cfRule>
  </conditionalFormatting>
  <conditionalFormatting sqref="Q804 Q806 Q808 Q810 Q812 Q814 Q816 Q818 Q820 Q822 Q824 N804 N806 N808 N810 N812 N814 N816 N818 N820 N822 N824">
    <cfRule type="cellIs" dxfId="5431" priority="123" stopIfTrue="1" operator="equal">
      <formula>0</formula>
    </cfRule>
  </conditionalFormatting>
  <conditionalFormatting sqref="Q805 Q807 Q809 Q811 Q813 Q815 Q817 Q819 Q821 Q823 Q825">
    <cfRule type="cellIs" dxfId="5430" priority="119" stopIfTrue="1" operator="equal">
      <formula>0</formula>
    </cfRule>
  </conditionalFormatting>
  <conditionalFormatting sqref="O804:O825">
    <cfRule type="cellIs" dxfId="5429" priority="118" stopIfTrue="1" operator="equal">
      <formula>0</formula>
    </cfRule>
  </conditionalFormatting>
  <conditionalFormatting sqref="O804 O806 O808 O810 O812 O814 O816 O818 O820 O822 O824">
    <cfRule type="cellIs" dxfId="5428" priority="117" stopIfTrue="1" operator="equal">
      <formula>0</formula>
    </cfRule>
  </conditionalFormatting>
  <conditionalFormatting sqref="R804:R825">
    <cfRule type="cellIs" dxfId="5427" priority="115" stopIfTrue="1" operator="equal">
      <formula>0</formula>
    </cfRule>
  </conditionalFormatting>
  <conditionalFormatting sqref="R804 R806 R808 R810 R812 R814 R816 R818 R820 R822 R824">
    <cfRule type="cellIs" dxfId="5426" priority="116" stopIfTrue="1" operator="equal">
      <formula>0</formula>
    </cfRule>
  </conditionalFormatting>
  <conditionalFormatting sqref="R804:R825">
    <cfRule type="cellIs" dxfId="5425" priority="114" stopIfTrue="1" operator="equal">
      <formula>0</formula>
    </cfRule>
  </conditionalFormatting>
  <conditionalFormatting sqref="R804 R806 R808 R810 R812 R814 R816 R818 R820 R822 R824">
    <cfRule type="cellIs" dxfId="5424" priority="113" stopIfTrue="1" operator="equal">
      <formula>0</formula>
    </cfRule>
  </conditionalFormatting>
  <conditionalFormatting sqref="R804 R806 R808 R810 R812 R814 R816 R818 R820 R822 R824">
    <cfRule type="cellIs" dxfId="5423" priority="112" stopIfTrue="1" operator="equal">
      <formula>0</formula>
    </cfRule>
  </conditionalFormatting>
  <conditionalFormatting sqref="R804 R806 R808 R810 R812 R814 R816 R818 R820 R822 R824">
    <cfRule type="cellIs" dxfId="5422" priority="111" stopIfTrue="1" operator="equal">
      <formula>0</formula>
    </cfRule>
  </conditionalFormatting>
  <conditionalFormatting sqref="F778:G789 Q778 J778:J789 M778:N789">
    <cfRule type="cellIs" dxfId="5421" priority="104" stopIfTrue="1" operator="equal">
      <formula>0</formula>
    </cfRule>
  </conditionalFormatting>
  <conditionalFormatting sqref="Q778 N780 N782 N784 N786 N788 N778">
    <cfRule type="cellIs" dxfId="5420" priority="103" stopIfTrue="1" operator="equal">
      <formula>0</formula>
    </cfRule>
  </conditionalFormatting>
  <conditionalFormatting sqref="E778">
    <cfRule type="cellIs" dxfId="5419" priority="102" stopIfTrue="1" operator="equal">
      <formula>0</formula>
    </cfRule>
  </conditionalFormatting>
  <conditionalFormatting sqref="P778">
    <cfRule type="cellIs" dxfId="5418" priority="101" stopIfTrue="1" operator="equal">
      <formula>0</formula>
    </cfRule>
  </conditionalFormatting>
  <conditionalFormatting sqref="P778">
    <cfRule type="cellIs" dxfId="5417" priority="100" stopIfTrue="1" operator="equal">
      <formula>0</formula>
    </cfRule>
  </conditionalFormatting>
  <conditionalFormatting sqref="H778:H789">
    <cfRule type="cellIs" dxfId="5416" priority="99" stopIfTrue="1" operator="equal">
      <formula>0</formula>
    </cfRule>
  </conditionalFormatting>
  <conditionalFormatting sqref="P779">
    <cfRule type="cellIs" dxfId="5415" priority="98" stopIfTrue="1" operator="equal">
      <formula>0</formula>
    </cfRule>
  </conditionalFormatting>
  <conditionalFormatting sqref="P780 P782 P784 P786 P788">
    <cfRule type="cellIs" dxfId="5414" priority="97" stopIfTrue="1" operator="equal">
      <formula>0</formula>
    </cfRule>
  </conditionalFormatting>
  <conditionalFormatting sqref="P780 P782 P784 P786 P788">
    <cfRule type="cellIs" dxfId="5413" priority="96" stopIfTrue="1" operator="equal">
      <formula>0</formula>
    </cfRule>
  </conditionalFormatting>
  <conditionalFormatting sqref="P781 P783 P785 P787 P789">
    <cfRule type="cellIs" dxfId="5412" priority="95" stopIfTrue="1" operator="equal">
      <formula>0</formula>
    </cfRule>
  </conditionalFormatting>
  <conditionalFormatting sqref="Q779">
    <cfRule type="cellIs" dxfId="5411" priority="94" stopIfTrue="1" operator="equal">
      <formula>0</formula>
    </cfRule>
  </conditionalFormatting>
  <conditionalFormatting sqref="Q780 Q782 Q784 Q786 Q788">
    <cfRule type="cellIs" dxfId="5410" priority="93" stopIfTrue="1" operator="equal">
      <formula>0</formula>
    </cfRule>
  </conditionalFormatting>
  <conditionalFormatting sqref="Q780 Q782 Q784 Q786 Q788">
    <cfRule type="cellIs" dxfId="5409" priority="92" stopIfTrue="1" operator="equal">
      <formula>0</formula>
    </cfRule>
  </conditionalFormatting>
  <conditionalFormatting sqref="Q781 Q783 Q785 Q787 Q789">
    <cfRule type="cellIs" dxfId="5408" priority="91" stopIfTrue="1" operator="equal">
      <formula>0</formula>
    </cfRule>
  </conditionalFormatting>
  <conditionalFormatting sqref="O778:O789">
    <cfRule type="cellIs" dxfId="5407" priority="83" stopIfTrue="1" operator="equal">
      <formula>0</formula>
    </cfRule>
  </conditionalFormatting>
  <conditionalFormatting sqref="O778 O780 O782 O784 O786 O788">
    <cfRule type="cellIs" dxfId="5406" priority="82" stopIfTrue="1" operator="equal">
      <formula>0</formula>
    </cfRule>
  </conditionalFormatting>
  <conditionalFormatting sqref="R778:R789">
    <cfRule type="cellIs" dxfId="5405" priority="80" stopIfTrue="1" operator="equal">
      <formula>0</formula>
    </cfRule>
  </conditionalFormatting>
  <conditionalFormatting sqref="R778 R780 R782 R784 R786 R788">
    <cfRule type="cellIs" dxfId="5404" priority="81" stopIfTrue="1" operator="equal">
      <formula>0</formula>
    </cfRule>
  </conditionalFormatting>
  <conditionalFormatting sqref="R778:R789">
    <cfRule type="cellIs" dxfId="5403" priority="79" stopIfTrue="1" operator="equal">
      <formula>0</formula>
    </cfRule>
  </conditionalFormatting>
  <conditionalFormatting sqref="R778 R780 R782 R784 R786 R788">
    <cfRule type="cellIs" dxfId="5402" priority="78" stopIfTrue="1" operator="equal">
      <formula>0</formula>
    </cfRule>
  </conditionalFormatting>
  <conditionalFormatting sqref="R778">
    <cfRule type="cellIs" dxfId="5401" priority="77" stopIfTrue="1" operator="equal">
      <formula>0</formula>
    </cfRule>
  </conditionalFormatting>
  <conditionalFormatting sqref="R778">
    <cfRule type="cellIs" dxfId="5400" priority="76" stopIfTrue="1" operator="equal">
      <formula>0</formula>
    </cfRule>
  </conditionalFormatting>
  <conditionalFormatting sqref="R779">
    <cfRule type="cellIs" dxfId="5399" priority="75" stopIfTrue="1" operator="equal">
      <formula>0</formula>
    </cfRule>
  </conditionalFormatting>
  <conditionalFormatting sqref="R780 R782 R784 R786 R788">
    <cfRule type="cellIs" dxfId="5398" priority="74" stopIfTrue="1" operator="equal">
      <formula>0</formula>
    </cfRule>
  </conditionalFormatting>
  <conditionalFormatting sqref="R780 R782 R784 R786 R788">
    <cfRule type="cellIs" dxfId="5397" priority="73" stopIfTrue="1" operator="equal">
      <formula>0</formula>
    </cfRule>
  </conditionalFormatting>
  <conditionalFormatting sqref="R781 R783 R785 R787 R789">
    <cfRule type="cellIs" dxfId="5396" priority="72" stopIfTrue="1" operator="equal">
      <formula>0</formula>
    </cfRule>
  </conditionalFormatting>
  <conditionalFormatting sqref="K778:L789">
    <cfRule type="cellIs" dxfId="5395" priority="71" stopIfTrue="1" operator="equal">
      <formula>0</formula>
    </cfRule>
  </conditionalFormatting>
  <conditionalFormatting sqref="I755">
    <cfRule type="cellIs" dxfId="5394" priority="69" stopIfTrue="1" operator="equal">
      <formula>0</formula>
    </cfRule>
  </conditionalFormatting>
  <conditionalFormatting sqref="I756 I758 I760 I762 I764 I766 I768 I770 I772 I774 I776 I778 I780 I782 I784 I786 I788">
    <cfRule type="cellIs" dxfId="5393" priority="68" stopIfTrue="1" operator="equal">
      <formula>0</formula>
    </cfRule>
  </conditionalFormatting>
  <conditionalFormatting sqref="I757 I759 I761 I763 I765 I767 I769 I771 I773 I775 I777 I779 I781 I783 I785 I787 I789">
    <cfRule type="cellIs" dxfId="5392" priority="67" stopIfTrue="1" operator="equal">
      <formula>0</formula>
    </cfRule>
  </conditionalFormatting>
  <conditionalFormatting sqref="E755">
    <cfRule type="cellIs" dxfId="5391" priority="66" stopIfTrue="1" operator="equal">
      <formula>0</formula>
    </cfRule>
  </conditionalFormatting>
  <conditionalFormatting sqref="E756 E758 E760 E762 E764">
    <cfRule type="cellIs" dxfId="5390" priority="65" stopIfTrue="1" operator="equal">
      <formula>0</formula>
    </cfRule>
  </conditionalFormatting>
  <conditionalFormatting sqref="E757 E759 E761 E763 E765">
    <cfRule type="cellIs" dxfId="5389" priority="64" stopIfTrue="1" operator="equal">
      <formula>0</formula>
    </cfRule>
  </conditionalFormatting>
  <conditionalFormatting sqref="E767">
    <cfRule type="cellIs" dxfId="5388" priority="63" stopIfTrue="1" operator="equal">
      <formula>0</formula>
    </cfRule>
  </conditionalFormatting>
  <conditionalFormatting sqref="E768 E770 E772 E774 E776">
    <cfRule type="cellIs" dxfId="5387" priority="62" stopIfTrue="1" operator="equal">
      <formula>0</formula>
    </cfRule>
  </conditionalFormatting>
  <conditionalFormatting sqref="E769 E771 E773 E775 E777">
    <cfRule type="cellIs" dxfId="5386" priority="61" stopIfTrue="1" operator="equal">
      <formula>0</formula>
    </cfRule>
  </conditionalFormatting>
  <conditionalFormatting sqref="E779">
    <cfRule type="cellIs" dxfId="5385" priority="60" stopIfTrue="1" operator="equal">
      <formula>0</formula>
    </cfRule>
  </conditionalFormatting>
  <conditionalFormatting sqref="E780 E782 E784 E786 E788">
    <cfRule type="cellIs" dxfId="5384" priority="59" stopIfTrue="1" operator="equal">
      <formula>0</formula>
    </cfRule>
  </conditionalFormatting>
  <conditionalFormatting sqref="E781 E783 E785 E787 E789">
    <cfRule type="cellIs" dxfId="5383" priority="58" stopIfTrue="1" operator="equal">
      <formula>0</formula>
    </cfRule>
  </conditionalFormatting>
  <conditionalFormatting sqref="E814:E825">
    <cfRule type="cellIs" dxfId="5382" priority="57" stopIfTrue="1" operator="equal">
      <formula>0</formula>
    </cfRule>
  </conditionalFormatting>
  <conditionalFormatting sqref="F790:G801 Q790 J790:J801 M790:N801">
    <cfRule type="cellIs" dxfId="5381" priority="56" stopIfTrue="1" operator="equal">
      <formula>0</formula>
    </cfRule>
  </conditionalFormatting>
  <conditionalFormatting sqref="Q790 N792 N794 N796 N798 N800 N790">
    <cfRule type="cellIs" dxfId="5380" priority="55" stopIfTrue="1" operator="equal">
      <formula>0</formula>
    </cfRule>
  </conditionalFormatting>
  <conditionalFormatting sqref="E790">
    <cfRule type="cellIs" dxfId="5379" priority="54" stopIfTrue="1" operator="equal">
      <formula>0</formula>
    </cfRule>
  </conditionalFormatting>
  <conditionalFormatting sqref="P790">
    <cfRule type="cellIs" dxfId="5378" priority="53" stopIfTrue="1" operator="equal">
      <formula>0</formula>
    </cfRule>
  </conditionalFormatting>
  <conditionalFormatting sqref="P790">
    <cfRule type="cellIs" dxfId="5377" priority="52" stopIfTrue="1" operator="equal">
      <formula>0</formula>
    </cfRule>
  </conditionalFormatting>
  <conditionalFormatting sqref="H790:H801">
    <cfRule type="cellIs" dxfId="5376" priority="51" stopIfTrue="1" operator="equal">
      <formula>0</formula>
    </cfRule>
  </conditionalFormatting>
  <conditionalFormatting sqref="P791">
    <cfRule type="cellIs" dxfId="5375" priority="50" stopIfTrue="1" operator="equal">
      <formula>0</formula>
    </cfRule>
  </conditionalFormatting>
  <conditionalFormatting sqref="P792">
    <cfRule type="cellIs" dxfId="5374" priority="49" stopIfTrue="1" operator="equal">
      <formula>0</formula>
    </cfRule>
  </conditionalFormatting>
  <conditionalFormatting sqref="P792">
    <cfRule type="cellIs" dxfId="5373" priority="48" stopIfTrue="1" operator="equal">
      <formula>0</formula>
    </cfRule>
  </conditionalFormatting>
  <conditionalFormatting sqref="P793">
    <cfRule type="cellIs" dxfId="5372" priority="47" stopIfTrue="1" operator="equal">
      <formula>0</formula>
    </cfRule>
  </conditionalFormatting>
  <conditionalFormatting sqref="Q791">
    <cfRule type="cellIs" dxfId="5371" priority="46" stopIfTrue="1" operator="equal">
      <formula>0</formula>
    </cfRule>
  </conditionalFormatting>
  <conditionalFormatting sqref="Q792 Q794 Q796 Q798 Q800">
    <cfRule type="cellIs" dxfId="5370" priority="45" stopIfTrue="1" operator="equal">
      <formula>0</formula>
    </cfRule>
  </conditionalFormatting>
  <conditionalFormatting sqref="Q792 Q794 Q796 Q798 Q800">
    <cfRule type="cellIs" dxfId="5369" priority="44" stopIfTrue="1" operator="equal">
      <formula>0</formula>
    </cfRule>
  </conditionalFormatting>
  <conditionalFormatting sqref="Q793 Q795 Q797 Q799 Q801">
    <cfRule type="cellIs" dxfId="5368" priority="43" stopIfTrue="1" operator="equal">
      <formula>0</formula>
    </cfRule>
  </conditionalFormatting>
  <conditionalFormatting sqref="O790:O801">
    <cfRule type="cellIs" dxfId="5367" priority="42" stopIfTrue="1" operator="equal">
      <formula>0</formula>
    </cfRule>
  </conditionalFormatting>
  <conditionalFormatting sqref="O790 O792 O794 O796 O798 O800">
    <cfRule type="cellIs" dxfId="5366" priority="41" stopIfTrue="1" operator="equal">
      <formula>0</formula>
    </cfRule>
  </conditionalFormatting>
  <conditionalFormatting sqref="R790:R801">
    <cfRule type="cellIs" dxfId="5365" priority="39" stopIfTrue="1" operator="equal">
      <formula>0</formula>
    </cfRule>
  </conditionalFormatting>
  <conditionalFormatting sqref="R790 R792 R794 R796 R798 R800">
    <cfRule type="cellIs" dxfId="5364" priority="40" stopIfTrue="1" operator="equal">
      <formula>0</formula>
    </cfRule>
  </conditionalFormatting>
  <conditionalFormatting sqref="R790:R801">
    <cfRule type="cellIs" dxfId="5363" priority="38" stopIfTrue="1" operator="equal">
      <formula>0</formula>
    </cfRule>
  </conditionalFormatting>
  <conditionalFormatting sqref="R790 R792 R794 R796 R798 R800">
    <cfRule type="cellIs" dxfId="5362" priority="37" stopIfTrue="1" operator="equal">
      <formula>0</formula>
    </cfRule>
  </conditionalFormatting>
  <conditionalFormatting sqref="R790">
    <cfRule type="cellIs" dxfId="5361" priority="36" stopIfTrue="1" operator="equal">
      <formula>0</formula>
    </cfRule>
  </conditionalFormatting>
  <conditionalFormatting sqref="R790">
    <cfRule type="cellIs" dxfId="5360" priority="35" stopIfTrue="1" operator="equal">
      <formula>0</formula>
    </cfRule>
  </conditionalFormatting>
  <conditionalFormatting sqref="R791">
    <cfRule type="cellIs" dxfId="5359" priority="34" stopIfTrue="1" operator="equal">
      <formula>0</formula>
    </cfRule>
  </conditionalFormatting>
  <conditionalFormatting sqref="R792 R794 R796 R798 R800">
    <cfRule type="cellIs" dxfId="5358" priority="33" stopIfTrue="1" operator="equal">
      <formula>0</formula>
    </cfRule>
  </conditionalFormatting>
  <conditionalFormatting sqref="R792 R794 R796 R798 R800">
    <cfRule type="cellIs" dxfId="5357" priority="32" stopIfTrue="1" operator="equal">
      <formula>0</formula>
    </cfRule>
  </conditionalFormatting>
  <conditionalFormatting sqref="R793 R795 R797 R799 R801">
    <cfRule type="cellIs" dxfId="5356" priority="31" stopIfTrue="1" operator="equal">
      <formula>0</formula>
    </cfRule>
  </conditionalFormatting>
  <conditionalFormatting sqref="K790:L801">
    <cfRule type="cellIs" dxfId="5355" priority="30" stopIfTrue="1" operator="equal">
      <formula>0</formula>
    </cfRule>
  </conditionalFormatting>
  <conditionalFormatting sqref="I790 I792 I794 I796 I798 I800">
    <cfRule type="cellIs" dxfId="5354" priority="29" stopIfTrue="1" operator="equal">
      <formula>0</formula>
    </cfRule>
  </conditionalFormatting>
  <conditionalFormatting sqref="I791 I793 I795 I797 I799 I801">
    <cfRule type="cellIs" dxfId="5353" priority="28" stopIfTrue="1" operator="equal">
      <formula>0</formula>
    </cfRule>
  </conditionalFormatting>
  <conditionalFormatting sqref="E791">
    <cfRule type="cellIs" dxfId="5352" priority="27" stopIfTrue="1" operator="equal">
      <formula>0</formula>
    </cfRule>
  </conditionalFormatting>
  <conditionalFormatting sqref="E792 E794 E796 E798 E800">
    <cfRule type="cellIs" dxfId="5351" priority="24" stopIfTrue="1" operator="equal">
      <formula>0</formula>
    </cfRule>
  </conditionalFormatting>
  <conditionalFormatting sqref="E793 E795 E797 E799 E801">
    <cfRule type="cellIs" dxfId="5350" priority="23" stopIfTrue="1" operator="equal">
      <formula>0</formula>
    </cfRule>
  </conditionalFormatting>
  <conditionalFormatting sqref="E802">
    <cfRule type="cellIs" dxfId="5349" priority="22" stopIfTrue="1" operator="equal">
      <formula>0</formula>
    </cfRule>
  </conditionalFormatting>
  <conditionalFormatting sqref="E803">
    <cfRule type="cellIs" dxfId="5348" priority="21" stopIfTrue="1" operator="equal">
      <formula>0</formula>
    </cfRule>
  </conditionalFormatting>
  <conditionalFormatting sqref="E804 E806 E808 E810 E812">
    <cfRule type="cellIs" dxfId="5347" priority="20" stopIfTrue="1" operator="equal">
      <formula>0</formula>
    </cfRule>
  </conditionalFormatting>
  <conditionalFormatting sqref="E805 E807 E809 E811 E813">
    <cfRule type="cellIs" dxfId="5346" priority="19" stopIfTrue="1" operator="equal">
      <formula>0</formula>
    </cfRule>
  </conditionalFormatting>
  <conditionalFormatting sqref="P794 P796 P798 P800 P802 P804 P806 P808 P810 P812 P814 P816 P818 P820 P822 P824">
    <cfRule type="cellIs" dxfId="5345" priority="18" stopIfTrue="1" operator="equal">
      <formula>0</formula>
    </cfRule>
  </conditionalFormatting>
  <conditionalFormatting sqref="P794 P796 P798 P800 P802 P804 P806 P808 P810 P812 P814 P816 P818 P820 P822 P824">
    <cfRule type="cellIs" dxfId="5344" priority="17" stopIfTrue="1" operator="equal">
      <formula>0</formula>
    </cfRule>
  </conditionalFormatting>
  <conditionalFormatting sqref="P795 P797 P799 P801 P803 P805 P807 P809 P811 P813 P815 P817 P819 P821 P823 P825">
    <cfRule type="cellIs" dxfId="5343" priority="16" stopIfTrue="1" operator="equal">
      <formula>0</formula>
    </cfRule>
  </conditionalFormatting>
  <conditionalFormatting sqref="I802">
    <cfRule type="cellIs" dxfId="5342" priority="6" stopIfTrue="1" operator="equal">
      <formula>0</formula>
    </cfRule>
  </conditionalFormatting>
  <conditionalFormatting sqref="I803">
    <cfRule type="cellIs" dxfId="5341" priority="5" stopIfTrue="1" operator="equal">
      <formula>0</formula>
    </cfRule>
  </conditionalFormatting>
  <conditionalFormatting sqref="I804 I806 I808 I810 I812 I814">
    <cfRule type="cellIs" dxfId="5340" priority="4" stopIfTrue="1" operator="equal">
      <formula>0</formula>
    </cfRule>
  </conditionalFormatting>
  <conditionalFormatting sqref="I805 I807 I809 I811 I813 I815">
    <cfRule type="cellIs" dxfId="5339" priority="3" stopIfTrue="1" operator="equal">
      <formula>0</formula>
    </cfRule>
  </conditionalFormatting>
  <conditionalFormatting sqref="I816 I818 I820 I822 I824">
    <cfRule type="cellIs" dxfId="5338" priority="2" stopIfTrue="1" operator="equal">
      <formula>0</formula>
    </cfRule>
  </conditionalFormatting>
  <conditionalFormatting sqref="I817 I819 I821 I823 I825">
    <cfRule type="cellIs" dxfId="533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8D2B-2463-447D-85D8-CAFFDA531552}">
  <sheetPr codeName="Foglio12">
    <tabColor rgb="FFFF0000"/>
    <pageSetUpPr fitToPage="1"/>
  </sheetPr>
  <dimension ref="A1:T288"/>
  <sheetViews>
    <sheetView showGridLines="0" zoomScaleNormal="100" workbookViewId="0">
      <pane ySplit="4" topLeftCell="A5"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39" t="s">
        <v>25</v>
      </c>
      <c r="B1" s="540"/>
      <c r="C1" s="541" t="s">
        <v>213</v>
      </c>
      <c r="D1" s="542"/>
      <c r="E1" s="542"/>
      <c r="F1" s="542"/>
      <c r="G1" s="542"/>
      <c r="H1" s="542"/>
      <c r="I1" s="542"/>
      <c r="J1" s="542"/>
      <c r="K1" s="542"/>
      <c r="L1" s="543"/>
      <c r="M1" s="130"/>
      <c r="N1" s="538" t="s">
        <v>149</v>
      </c>
      <c r="O1" s="509"/>
      <c r="P1" s="510"/>
      <c r="Q1" s="137" t="s">
        <v>161</v>
      </c>
      <c r="R1" s="137" t="s">
        <v>182</v>
      </c>
      <c r="S1" s="64">
        <v>2</v>
      </c>
    </row>
    <row r="2" spans="1:20" ht="12" customHeight="1" x14ac:dyDescent="0.2">
      <c r="A2" s="65">
        <v>1</v>
      </c>
      <c r="B2" s="66"/>
      <c r="C2" s="544"/>
      <c r="D2" s="544"/>
      <c r="E2" s="544"/>
      <c r="F2" s="544"/>
      <c r="G2" s="544"/>
      <c r="H2" s="544"/>
      <c r="I2" s="544"/>
      <c r="J2" s="544"/>
      <c r="K2" s="544"/>
      <c r="L2" s="545"/>
      <c r="M2" s="113"/>
      <c r="N2" s="511"/>
      <c r="O2" s="512"/>
      <c r="P2" s="513"/>
      <c r="Q2" s="138" t="s">
        <v>162</v>
      </c>
      <c r="R2" s="138" t="s">
        <v>183</v>
      </c>
      <c r="S2" s="64"/>
    </row>
    <row r="3" spans="1:20"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20" ht="34.5" customHeight="1" x14ac:dyDescent="0.2">
      <c r="A4" s="67" t="s">
        <v>20</v>
      </c>
      <c r="B4" s="67" t="s">
        <v>21</v>
      </c>
      <c r="C4" s="533"/>
      <c r="D4" s="534"/>
      <c r="E4" s="162" t="s">
        <v>17</v>
      </c>
      <c r="F4" s="312" t="s">
        <v>154</v>
      </c>
      <c r="G4" s="162" t="s">
        <v>219</v>
      </c>
      <c r="H4" s="162" t="s">
        <v>1</v>
      </c>
      <c r="I4" s="162" t="s">
        <v>151</v>
      </c>
      <c r="J4" s="162" t="s">
        <v>158</v>
      </c>
      <c r="K4" s="530"/>
      <c r="L4" s="530"/>
      <c r="M4" s="115"/>
      <c r="N4" s="528"/>
      <c r="O4" s="528"/>
      <c r="P4" s="126" t="s">
        <v>148</v>
      </c>
      <c r="Q4" s="523" t="s">
        <v>164</v>
      </c>
      <c r="R4" s="523" t="s">
        <v>164</v>
      </c>
      <c r="S4" s="47"/>
    </row>
    <row r="5" spans="1:20" s="72" customFormat="1" ht="10.5" customHeight="1" x14ac:dyDescent="0.2">
      <c r="A5" s="69" t="s">
        <v>5</v>
      </c>
      <c r="B5" s="161"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20" ht="12.75" customHeight="1" x14ac:dyDescent="0.2">
      <c r="A6" s="496">
        <v>38718</v>
      </c>
      <c r="B6" s="496">
        <v>39082</v>
      </c>
      <c r="C6" s="42" t="s">
        <v>3</v>
      </c>
      <c r="D6" s="43">
        <v>0</v>
      </c>
      <c r="E6" s="44">
        <v>7515.34</v>
      </c>
      <c r="F6" s="44">
        <v>0</v>
      </c>
      <c r="G6" s="44">
        <f>600/13*12</f>
        <v>553.85</v>
      </c>
      <c r="H6" s="44">
        <v>6207.16</v>
      </c>
      <c r="I6" s="44">
        <v>0</v>
      </c>
      <c r="J6" s="44">
        <f>(E6+F6+G6+H6+I6)/12</f>
        <v>1189.7</v>
      </c>
      <c r="K6" s="45">
        <f>(E6+F6+G6+H6+I6)</f>
        <v>14276.35</v>
      </c>
      <c r="L6" s="46">
        <f>K6+J6</f>
        <v>15466.05</v>
      </c>
      <c r="M6" s="117"/>
      <c r="N6" s="119">
        <f>K6</f>
        <v>14276.35</v>
      </c>
      <c r="O6" s="119">
        <f>E6+F6+G6+I6</f>
        <v>8069.19</v>
      </c>
      <c r="P6" s="119">
        <v>702</v>
      </c>
      <c r="Q6" s="119">
        <f>IF(P6&gt;(O6*0.18),P6,O6*0.18)+N6+J6</f>
        <v>16918.5</v>
      </c>
      <c r="R6" s="119">
        <f>N6+O6*0.18</f>
        <v>15728.8</v>
      </c>
      <c r="S6" s="47"/>
      <c r="T6" s="194"/>
    </row>
    <row r="7" spans="1:20" ht="9" customHeight="1" x14ac:dyDescent="0.2">
      <c r="A7" s="497"/>
      <c r="B7" s="497"/>
      <c r="C7" s="48" t="s">
        <v>4</v>
      </c>
      <c r="D7" s="49">
        <v>2</v>
      </c>
      <c r="E7" s="50">
        <f>E6*1936.27</f>
        <v>14551727</v>
      </c>
      <c r="F7" s="50">
        <f t="shared" ref="F7:L19" si="0">F6*1936.27</f>
        <v>0</v>
      </c>
      <c r="G7" s="50">
        <f t="shared" si="0"/>
        <v>1072403</v>
      </c>
      <c r="H7" s="50">
        <f t="shared" si="0"/>
        <v>12018738</v>
      </c>
      <c r="I7" s="50">
        <f t="shared" si="0"/>
        <v>0</v>
      </c>
      <c r="J7" s="51">
        <f t="shared" si="0"/>
        <v>2303580</v>
      </c>
      <c r="K7" s="50">
        <f t="shared" si="0"/>
        <v>27642868</v>
      </c>
      <c r="L7" s="52">
        <f t="shared" si="0"/>
        <v>29946449</v>
      </c>
      <c r="M7" s="118"/>
      <c r="N7" s="120">
        <f t="shared" ref="N7:R7" si="1">N6*1936.27</f>
        <v>27642868</v>
      </c>
      <c r="O7" s="120">
        <f t="shared" si="1"/>
        <v>15624131</v>
      </c>
      <c r="P7" s="120">
        <f t="shared" si="1"/>
        <v>1359262</v>
      </c>
      <c r="Q7" s="120">
        <f t="shared" si="1"/>
        <v>32758784</v>
      </c>
      <c r="R7" s="120">
        <f t="shared" si="1"/>
        <v>30455204</v>
      </c>
      <c r="S7" s="47"/>
    </row>
    <row r="8" spans="1:20" ht="12.75" customHeight="1" x14ac:dyDescent="0.2">
      <c r="A8" s="519">
        <v>38718</v>
      </c>
      <c r="B8" s="519">
        <v>39082</v>
      </c>
      <c r="C8" s="53" t="s">
        <v>3</v>
      </c>
      <c r="D8" s="54">
        <v>3</v>
      </c>
      <c r="E8" s="44">
        <v>7781.93</v>
      </c>
      <c r="F8" s="44">
        <v>0</v>
      </c>
      <c r="G8" s="44">
        <f t="shared" ref="G8" si="2">600/13*12</f>
        <v>553.85</v>
      </c>
      <c r="H8" s="44">
        <v>6207.16</v>
      </c>
      <c r="I8" s="44">
        <v>0</v>
      </c>
      <c r="J8" s="44">
        <f t="shared" ref="J8" si="3">(E8+F8+G8+H8+I8)/12</f>
        <v>1211.9100000000001</v>
      </c>
      <c r="K8" s="45">
        <f t="shared" ref="K8" si="4">(E8+F8+G8+H8+I8)</f>
        <v>14542.94</v>
      </c>
      <c r="L8" s="46">
        <f t="shared" ref="L8" si="5">K8+J8</f>
        <v>15754.85</v>
      </c>
      <c r="M8" s="117"/>
      <c r="N8" s="119">
        <f t="shared" ref="N8" si="6">K8</f>
        <v>14542.94</v>
      </c>
      <c r="O8" s="119">
        <f t="shared" ref="O8" si="7">E8+F8+G8+I8</f>
        <v>8335.7800000000007</v>
      </c>
      <c r="P8" s="119">
        <v>702</v>
      </c>
      <c r="Q8" s="119">
        <f t="shared" ref="Q8" si="8">IF(P8&gt;(O8*0.18),P8,O8*0.18)+N8+J8</f>
        <v>17255.29</v>
      </c>
      <c r="R8" s="119">
        <f t="shared" ref="R8" si="9">N8+O8*0.18</f>
        <v>16043.38</v>
      </c>
      <c r="S8" s="47"/>
    </row>
    <row r="9" spans="1:20" ht="9" customHeight="1" x14ac:dyDescent="0.2">
      <c r="A9" s="519"/>
      <c r="B9" s="519"/>
      <c r="C9" s="48" t="s">
        <v>4</v>
      </c>
      <c r="D9" s="49">
        <v>8</v>
      </c>
      <c r="E9" s="50">
        <v>15067918</v>
      </c>
      <c r="F9" s="50">
        <v>0</v>
      </c>
      <c r="G9" s="50">
        <f t="shared" si="0"/>
        <v>1072403</v>
      </c>
      <c r="H9" s="50">
        <v>12018738</v>
      </c>
      <c r="I9" s="50">
        <v>0</v>
      </c>
      <c r="J9" s="51">
        <f t="shared" ref="J9" si="10">J8*1936.27</f>
        <v>2346585</v>
      </c>
      <c r="K9" s="50">
        <f t="shared" ref="K9" si="11">K8*1936.27</f>
        <v>28159058</v>
      </c>
      <c r="L9" s="52">
        <f t="shared" ref="L9" si="12">L8*1936.27</f>
        <v>30505643</v>
      </c>
      <c r="M9" s="118"/>
      <c r="N9" s="120">
        <f t="shared" ref="N9:O9" si="13">N8*1936.27</f>
        <v>28159058</v>
      </c>
      <c r="O9" s="120">
        <f t="shared" si="13"/>
        <v>16140321</v>
      </c>
      <c r="P9" s="120">
        <f t="shared" ref="P9:R9" si="14">P8*1936.27</f>
        <v>1359262</v>
      </c>
      <c r="Q9" s="120">
        <f t="shared" si="14"/>
        <v>33410900</v>
      </c>
      <c r="R9" s="120">
        <f t="shared" si="14"/>
        <v>31064315</v>
      </c>
      <c r="S9" s="47"/>
    </row>
    <row r="10" spans="1:20" ht="12.75" customHeight="1" x14ac:dyDescent="0.2">
      <c r="A10" s="519"/>
      <c r="B10" s="519"/>
      <c r="C10" s="53" t="s">
        <v>3</v>
      </c>
      <c r="D10" s="54">
        <v>9</v>
      </c>
      <c r="E10" s="44">
        <v>8747.98</v>
      </c>
      <c r="F10" s="44">
        <v>0</v>
      </c>
      <c r="G10" s="44">
        <f t="shared" ref="G10" si="15">600/13*12</f>
        <v>553.85</v>
      </c>
      <c r="H10" s="44">
        <v>6207.16</v>
      </c>
      <c r="I10" s="44">
        <v>0</v>
      </c>
      <c r="J10" s="44">
        <f t="shared" ref="J10" si="16">(E10+F10+G10+H10+I10)/12</f>
        <v>1292.42</v>
      </c>
      <c r="K10" s="45">
        <f t="shared" ref="K10" si="17">(E10+F10+G10+H10+I10)</f>
        <v>15508.99</v>
      </c>
      <c r="L10" s="46">
        <f t="shared" ref="L10" si="18">K10+J10</f>
        <v>16801.41</v>
      </c>
      <c r="M10" s="117"/>
      <c r="N10" s="119">
        <f t="shared" ref="N10" si="19">K10</f>
        <v>15508.99</v>
      </c>
      <c r="O10" s="119">
        <f t="shared" ref="O10" si="20">E10+F10+G10+I10</f>
        <v>9301.83</v>
      </c>
      <c r="P10" s="119">
        <v>702</v>
      </c>
      <c r="Q10" s="119">
        <f t="shared" ref="Q10" si="21">IF(P10&gt;(O10*0.18),P10,O10*0.18)+N10+J10</f>
        <v>18475.740000000002</v>
      </c>
      <c r="R10" s="119">
        <f t="shared" ref="R10" si="22">N10+O10*0.18</f>
        <v>17183.32</v>
      </c>
      <c r="S10" s="47"/>
    </row>
    <row r="11" spans="1:20" ht="9" customHeight="1" x14ac:dyDescent="0.2">
      <c r="A11" s="519"/>
      <c r="B11" s="519"/>
      <c r="C11" s="48" t="s">
        <v>4</v>
      </c>
      <c r="D11" s="49">
        <v>14</v>
      </c>
      <c r="E11" s="50">
        <v>16938451</v>
      </c>
      <c r="F11" s="50">
        <v>0</v>
      </c>
      <c r="G11" s="50">
        <f t="shared" si="0"/>
        <v>1072403</v>
      </c>
      <c r="H11" s="50">
        <v>12018738</v>
      </c>
      <c r="I11" s="50">
        <v>0</v>
      </c>
      <c r="J11" s="51">
        <f t="shared" ref="J11" si="23">J10*1936.27</f>
        <v>2502474</v>
      </c>
      <c r="K11" s="50">
        <f t="shared" ref="K11" si="24">K10*1936.27</f>
        <v>30029592</v>
      </c>
      <c r="L11" s="52">
        <f t="shared" ref="L11" si="25">L10*1936.27</f>
        <v>32532066</v>
      </c>
      <c r="M11" s="118"/>
      <c r="N11" s="120">
        <f t="shared" ref="N11:O11" si="26">N10*1936.27</f>
        <v>30029592</v>
      </c>
      <c r="O11" s="120">
        <f t="shared" si="26"/>
        <v>18010854</v>
      </c>
      <c r="P11" s="120">
        <f t="shared" ref="P11:R11" si="27">P10*1936.27</f>
        <v>1359262</v>
      </c>
      <c r="Q11" s="120">
        <f t="shared" si="27"/>
        <v>35774021</v>
      </c>
      <c r="R11" s="120">
        <f t="shared" si="27"/>
        <v>33271547</v>
      </c>
      <c r="S11" s="47"/>
    </row>
    <row r="12" spans="1:20" ht="12.75" customHeight="1" x14ac:dyDescent="0.2">
      <c r="A12" s="519"/>
      <c r="B12" s="519"/>
      <c r="C12" s="53" t="s">
        <v>3</v>
      </c>
      <c r="D12" s="54">
        <v>15</v>
      </c>
      <c r="E12" s="44">
        <v>9649.7900000000009</v>
      </c>
      <c r="F12" s="44">
        <v>0</v>
      </c>
      <c r="G12" s="44">
        <f t="shared" ref="G12" si="28">600/13*12</f>
        <v>553.85</v>
      </c>
      <c r="H12" s="44">
        <v>6207.16</v>
      </c>
      <c r="I12" s="44">
        <v>0</v>
      </c>
      <c r="J12" s="44">
        <f t="shared" ref="J12" si="29">(E12+F12+G12+H12+I12)/12</f>
        <v>1367.57</v>
      </c>
      <c r="K12" s="45">
        <f t="shared" ref="K12" si="30">(E12+F12+G12+H12+I12)</f>
        <v>16410.8</v>
      </c>
      <c r="L12" s="46">
        <f t="shared" ref="L12" si="31">K12+J12</f>
        <v>17778.37</v>
      </c>
      <c r="M12" s="117"/>
      <c r="N12" s="119">
        <f t="shared" ref="N12" si="32">K12</f>
        <v>16410.8</v>
      </c>
      <c r="O12" s="119">
        <f t="shared" ref="O12" si="33">E12+F12+G12+I12</f>
        <v>10203.64</v>
      </c>
      <c r="P12" s="119">
        <v>702</v>
      </c>
      <c r="Q12" s="119">
        <f t="shared" ref="Q12" si="34">IF(P12&gt;(O12*0.18),P12,O12*0.18)+N12+J12</f>
        <v>19615.03</v>
      </c>
      <c r="R12" s="119">
        <f t="shared" ref="R12" si="35">N12+O12*0.18</f>
        <v>18247.46</v>
      </c>
      <c r="S12" s="47"/>
    </row>
    <row r="13" spans="1:20" ht="9" customHeight="1" x14ac:dyDescent="0.2">
      <c r="A13" s="519"/>
      <c r="B13" s="519"/>
      <c r="C13" s="48" t="s">
        <v>4</v>
      </c>
      <c r="D13" s="49">
        <v>20</v>
      </c>
      <c r="E13" s="50">
        <v>18684599</v>
      </c>
      <c r="F13" s="50">
        <v>0</v>
      </c>
      <c r="G13" s="50">
        <f t="shared" si="0"/>
        <v>1072403</v>
      </c>
      <c r="H13" s="50">
        <v>12018738</v>
      </c>
      <c r="I13" s="50">
        <v>0</v>
      </c>
      <c r="J13" s="51">
        <f t="shared" ref="J13" si="36">J12*1936.27</f>
        <v>2647985</v>
      </c>
      <c r="K13" s="50">
        <f t="shared" ref="K13" si="37">K12*1936.27</f>
        <v>31775740</v>
      </c>
      <c r="L13" s="52">
        <f t="shared" ref="L13" si="38">L12*1936.27</f>
        <v>34423724</v>
      </c>
      <c r="M13" s="118"/>
      <c r="N13" s="120">
        <f t="shared" ref="N13:O13" si="39">N12*1936.27</f>
        <v>31775740</v>
      </c>
      <c r="O13" s="120">
        <f t="shared" si="39"/>
        <v>19757002</v>
      </c>
      <c r="P13" s="120">
        <f t="shared" ref="P13:R13" si="40">P12*1936.27</f>
        <v>1359262</v>
      </c>
      <c r="Q13" s="120">
        <f t="shared" si="40"/>
        <v>37979994</v>
      </c>
      <c r="R13" s="120">
        <f t="shared" si="40"/>
        <v>35332009</v>
      </c>
      <c r="S13" s="47"/>
    </row>
    <row r="14" spans="1:20" ht="12.75" customHeight="1" x14ac:dyDescent="0.2">
      <c r="A14" s="519"/>
      <c r="B14" s="519"/>
      <c r="C14" s="53" t="s">
        <v>3</v>
      </c>
      <c r="D14" s="54">
        <v>21</v>
      </c>
      <c r="E14" s="44">
        <v>10537.29</v>
      </c>
      <c r="F14" s="44">
        <v>0</v>
      </c>
      <c r="G14" s="44">
        <f t="shared" ref="G14" si="41">600/13*12</f>
        <v>553.85</v>
      </c>
      <c r="H14" s="44">
        <v>6207.16</v>
      </c>
      <c r="I14" s="44">
        <v>0</v>
      </c>
      <c r="J14" s="44">
        <f t="shared" ref="J14" si="42">(E14+F14+G14+H14+I14)/12</f>
        <v>1441.53</v>
      </c>
      <c r="K14" s="45">
        <f t="shared" ref="K14" si="43">(E14+F14+G14+H14+I14)</f>
        <v>17298.3</v>
      </c>
      <c r="L14" s="46">
        <f t="shared" ref="L14" si="44">K14+J14</f>
        <v>18739.830000000002</v>
      </c>
      <c r="M14" s="117"/>
      <c r="N14" s="119">
        <f t="shared" ref="N14" si="45">K14</f>
        <v>17298.3</v>
      </c>
      <c r="O14" s="119">
        <f t="shared" ref="O14" si="46">E14+F14+G14+I14</f>
        <v>11091.14</v>
      </c>
      <c r="P14" s="119">
        <v>702</v>
      </c>
      <c r="Q14" s="119">
        <f t="shared" ref="Q14" si="47">IF(P14&gt;(O14*0.18),P14,O14*0.18)+N14+J14</f>
        <v>20736.240000000002</v>
      </c>
      <c r="R14" s="119">
        <f t="shared" ref="R14" si="48">N14+O14*0.18</f>
        <v>19294.71</v>
      </c>
      <c r="S14" s="47"/>
    </row>
    <row r="15" spans="1:20" ht="9" customHeight="1" x14ac:dyDescent="0.2">
      <c r="A15" s="519"/>
      <c r="B15" s="519"/>
      <c r="C15" s="48" t="s">
        <v>4</v>
      </c>
      <c r="D15" s="49">
        <v>27</v>
      </c>
      <c r="E15" s="50">
        <v>20403039</v>
      </c>
      <c r="F15" s="50">
        <v>0</v>
      </c>
      <c r="G15" s="50">
        <f t="shared" si="0"/>
        <v>1072403</v>
      </c>
      <c r="H15" s="50">
        <v>12018738</v>
      </c>
      <c r="I15" s="50">
        <v>0</v>
      </c>
      <c r="J15" s="51">
        <f t="shared" ref="J15" si="49">J14*1936.27</f>
        <v>2791191</v>
      </c>
      <c r="K15" s="50">
        <f t="shared" ref="K15" si="50">K14*1936.27</f>
        <v>33494179</v>
      </c>
      <c r="L15" s="52">
        <f t="shared" ref="L15" si="51">L14*1936.27</f>
        <v>36285371</v>
      </c>
      <c r="M15" s="118"/>
      <c r="N15" s="120">
        <f t="shared" ref="N15:O15" si="52">N14*1936.27</f>
        <v>33494179</v>
      </c>
      <c r="O15" s="120">
        <f t="shared" si="52"/>
        <v>21475442</v>
      </c>
      <c r="P15" s="120">
        <f t="shared" ref="P15:R15" si="53">P14*1936.27</f>
        <v>1359262</v>
      </c>
      <c r="Q15" s="120">
        <f t="shared" si="53"/>
        <v>40150959</v>
      </c>
      <c r="R15" s="120">
        <f t="shared" si="53"/>
        <v>37359768</v>
      </c>
      <c r="S15" s="47"/>
    </row>
    <row r="16" spans="1:20" ht="12.75" customHeight="1" x14ac:dyDescent="0.2">
      <c r="A16" s="519"/>
      <c r="B16" s="519"/>
      <c r="C16" s="53" t="s">
        <v>3</v>
      </c>
      <c r="D16" s="54">
        <v>28</v>
      </c>
      <c r="E16" s="44">
        <v>11206.98</v>
      </c>
      <c r="F16" s="44">
        <v>0</v>
      </c>
      <c r="G16" s="44">
        <f t="shared" ref="G16" si="54">600/13*12</f>
        <v>553.85</v>
      </c>
      <c r="H16" s="44">
        <v>6207.16</v>
      </c>
      <c r="I16" s="44">
        <v>0</v>
      </c>
      <c r="J16" s="44">
        <f t="shared" ref="J16" si="55">(E16+F16+G16+H16+I16)/12</f>
        <v>1497.33</v>
      </c>
      <c r="K16" s="45">
        <f t="shared" ref="K16" si="56">(E16+F16+G16+H16+I16)</f>
        <v>17967.990000000002</v>
      </c>
      <c r="L16" s="46">
        <f t="shared" ref="L16" si="57">K16+J16</f>
        <v>19465.32</v>
      </c>
      <c r="M16" s="117"/>
      <c r="N16" s="119">
        <f t="shared" ref="N16" si="58">K16</f>
        <v>17967.990000000002</v>
      </c>
      <c r="O16" s="119">
        <f t="shared" ref="O16" si="59">E16+F16+G16+I16</f>
        <v>11760.83</v>
      </c>
      <c r="P16" s="119">
        <v>702</v>
      </c>
      <c r="Q16" s="119">
        <f t="shared" ref="Q16" si="60">IF(P16&gt;(O16*0.18),P16,O16*0.18)+N16+J16</f>
        <v>21582.27</v>
      </c>
      <c r="R16" s="119">
        <f t="shared" ref="R16" si="61">N16+O16*0.18</f>
        <v>20084.939999999999</v>
      </c>
      <c r="S16" s="47"/>
    </row>
    <row r="17" spans="1:19" ht="9" customHeight="1" x14ac:dyDescent="0.2">
      <c r="A17" s="519"/>
      <c r="B17" s="519"/>
      <c r="C17" s="48" t="s">
        <v>4</v>
      </c>
      <c r="D17" s="49">
        <v>34</v>
      </c>
      <c r="E17" s="50">
        <v>21699739</v>
      </c>
      <c r="F17" s="50">
        <v>0</v>
      </c>
      <c r="G17" s="50">
        <f t="shared" si="0"/>
        <v>1072403</v>
      </c>
      <c r="H17" s="50">
        <v>12018738</v>
      </c>
      <c r="I17" s="50">
        <v>0</v>
      </c>
      <c r="J17" s="51">
        <f t="shared" ref="J17" si="62">J16*1936.27</f>
        <v>2899235</v>
      </c>
      <c r="K17" s="50">
        <f t="shared" ref="K17" si="63">K16*1936.27</f>
        <v>34790880</v>
      </c>
      <c r="L17" s="52">
        <f t="shared" ref="L17" si="64">L16*1936.27</f>
        <v>37690115</v>
      </c>
      <c r="M17" s="118"/>
      <c r="N17" s="120">
        <f t="shared" ref="N17:O17" si="65">N16*1936.27</f>
        <v>34790880</v>
      </c>
      <c r="O17" s="120">
        <f t="shared" si="65"/>
        <v>22772142</v>
      </c>
      <c r="P17" s="120">
        <f t="shared" ref="P17:R17" si="66">P16*1936.27</f>
        <v>1359262</v>
      </c>
      <c r="Q17" s="120">
        <f t="shared" si="66"/>
        <v>41789102</v>
      </c>
      <c r="R17" s="120">
        <f t="shared" si="66"/>
        <v>38889867</v>
      </c>
      <c r="S17" s="47"/>
    </row>
    <row r="18" spans="1:19" ht="12.75" customHeight="1" x14ac:dyDescent="0.2">
      <c r="A18" s="519"/>
      <c r="B18" s="519"/>
      <c r="C18" s="53" t="s">
        <v>3</v>
      </c>
      <c r="D18" s="54">
        <v>35</v>
      </c>
      <c r="E18" s="44">
        <v>11676.23</v>
      </c>
      <c r="F18" s="44">
        <v>0</v>
      </c>
      <c r="G18" s="44">
        <f t="shared" ref="G18" si="67">600/13*12</f>
        <v>553.85</v>
      </c>
      <c r="H18" s="44">
        <v>6207.16</v>
      </c>
      <c r="I18" s="44">
        <v>0</v>
      </c>
      <c r="J18" s="44">
        <f t="shared" ref="J18" si="68">(E18+F18+G18+H18+I18)/12</f>
        <v>1536.44</v>
      </c>
      <c r="K18" s="45">
        <f t="shared" ref="K18" si="69">(E18+F18+G18+H18+I18)</f>
        <v>18437.240000000002</v>
      </c>
      <c r="L18" s="46">
        <f t="shared" ref="L18" si="70">K18+J18</f>
        <v>19973.68</v>
      </c>
      <c r="M18" s="117"/>
      <c r="N18" s="119">
        <f t="shared" ref="N18" si="71">K18</f>
        <v>18437.240000000002</v>
      </c>
      <c r="O18" s="119">
        <f t="shared" ref="O18" si="72">E18+F18+G18+I18</f>
        <v>12230.08</v>
      </c>
      <c r="P18" s="119">
        <v>702</v>
      </c>
      <c r="Q18" s="119">
        <f t="shared" ref="Q18" si="73">IF(P18&gt;(O18*0.18),P18,O18*0.18)+N18+J18</f>
        <v>22175.09</v>
      </c>
      <c r="R18" s="119">
        <f t="shared" ref="R18" si="74">N18+O18*0.18</f>
        <v>20638.650000000001</v>
      </c>
      <c r="S18" s="47"/>
    </row>
    <row r="19" spans="1:19" ht="9" customHeight="1" x14ac:dyDescent="0.2">
      <c r="A19" s="520"/>
      <c r="B19" s="520"/>
      <c r="C19" s="58" t="s">
        <v>4</v>
      </c>
      <c r="D19" s="59"/>
      <c r="E19" s="50">
        <v>22608334</v>
      </c>
      <c r="F19" s="50">
        <v>0</v>
      </c>
      <c r="G19" s="50">
        <f t="shared" si="0"/>
        <v>1072403</v>
      </c>
      <c r="H19" s="50">
        <v>12018738</v>
      </c>
      <c r="I19" s="50">
        <v>0</v>
      </c>
      <c r="J19" s="51">
        <f t="shared" ref="J19" si="75">J18*1936.27</f>
        <v>2974963</v>
      </c>
      <c r="K19" s="50">
        <f t="shared" ref="K19" si="76">K18*1936.27</f>
        <v>35699475</v>
      </c>
      <c r="L19" s="52">
        <f t="shared" ref="L19" si="77">L18*1936.27</f>
        <v>38674437</v>
      </c>
      <c r="M19" s="118"/>
      <c r="N19" s="120">
        <f t="shared" ref="N19:O19" si="78">N18*1936.27</f>
        <v>35699475</v>
      </c>
      <c r="O19" s="120">
        <f t="shared" si="78"/>
        <v>23680737</v>
      </c>
      <c r="P19" s="120">
        <f t="shared" ref="P19:R19" si="79">P18*1936.27</f>
        <v>1359262</v>
      </c>
      <c r="Q19" s="120">
        <f t="shared" si="79"/>
        <v>42936962</v>
      </c>
      <c r="R19" s="120">
        <f t="shared" si="79"/>
        <v>39961999</v>
      </c>
      <c r="S19" s="47"/>
    </row>
    <row r="20" spans="1:19" ht="12.75" customHeight="1" x14ac:dyDescent="0.2">
      <c r="A20" s="496">
        <v>39083</v>
      </c>
      <c r="B20" s="496">
        <v>39113</v>
      </c>
      <c r="C20" s="42" t="s">
        <v>3</v>
      </c>
      <c r="D20" s="43">
        <v>0</v>
      </c>
      <c r="E20" s="44">
        <v>7774.18</v>
      </c>
      <c r="F20" s="44">
        <v>0</v>
      </c>
      <c r="G20" s="44">
        <f>600/13*12</f>
        <v>553.85</v>
      </c>
      <c r="H20" s="44">
        <v>6207.16</v>
      </c>
      <c r="I20" s="44">
        <v>0</v>
      </c>
      <c r="J20" s="44">
        <f>(E20+F20+G20+H20+I20)/12</f>
        <v>1211.27</v>
      </c>
      <c r="K20" s="45">
        <f>(E20+F20+G20+H20+I20)</f>
        <v>14535.19</v>
      </c>
      <c r="L20" s="46">
        <f>K20+J20</f>
        <v>15746.46</v>
      </c>
      <c r="M20" s="117"/>
      <c r="N20" s="119">
        <f>K20</f>
        <v>14535.19</v>
      </c>
      <c r="O20" s="119">
        <f t="shared" ref="O20" si="80">E20+F20+G20+I20</f>
        <v>8328.0300000000007</v>
      </c>
      <c r="P20" s="119">
        <v>702</v>
      </c>
      <c r="Q20" s="119">
        <f t="shared" ref="Q20" si="81">IF(P20&gt;(O20*0.18),P20,O20*0.18)+N20+J20</f>
        <v>17245.509999999998</v>
      </c>
      <c r="R20" s="119">
        <f t="shared" ref="R20" si="82">N20+O20*0.18</f>
        <v>16034.24</v>
      </c>
      <c r="S20" s="47"/>
    </row>
    <row r="21" spans="1:19" ht="9" customHeight="1" x14ac:dyDescent="0.2">
      <c r="A21" s="497"/>
      <c r="B21" s="497"/>
      <c r="C21" s="48" t="s">
        <v>4</v>
      </c>
      <c r="D21" s="49">
        <v>2</v>
      </c>
      <c r="E21" s="50">
        <v>15052912</v>
      </c>
      <c r="F21" s="50">
        <v>0</v>
      </c>
      <c r="G21" s="50">
        <f t="shared" ref="G21" si="83">G20*1936.27</f>
        <v>1072403</v>
      </c>
      <c r="H21" s="50">
        <f t="shared" ref="H21" si="84">H20*1936.27</f>
        <v>12018738</v>
      </c>
      <c r="I21" s="50">
        <f t="shared" ref="I21" si="85">I20*1936.27</f>
        <v>0</v>
      </c>
      <c r="J21" s="51">
        <f t="shared" ref="J21" si="86">J20*1936.27</f>
        <v>2345346</v>
      </c>
      <c r="K21" s="50">
        <f t="shared" ref="K21" si="87">K20*1936.27</f>
        <v>28144052</v>
      </c>
      <c r="L21" s="52">
        <f t="shared" ref="L21" si="88">L20*1936.27</f>
        <v>30489398</v>
      </c>
      <c r="M21" s="118"/>
      <c r="N21" s="120">
        <f t="shared" ref="N21:O21" si="89">N20*1936.27</f>
        <v>28144052</v>
      </c>
      <c r="O21" s="120">
        <f t="shared" si="89"/>
        <v>16125315</v>
      </c>
      <c r="P21" s="120">
        <f t="shared" ref="P21:R21" si="90">P20*1936.27</f>
        <v>1359262</v>
      </c>
      <c r="Q21" s="120">
        <f t="shared" si="90"/>
        <v>33391964</v>
      </c>
      <c r="R21" s="120">
        <f t="shared" si="90"/>
        <v>31046618</v>
      </c>
      <c r="S21" s="47"/>
    </row>
    <row r="22" spans="1:19" ht="12.75" customHeight="1" x14ac:dyDescent="0.2">
      <c r="A22" s="519">
        <v>39083</v>
      </c>
      <c r="B22" s="519">
        <v>39113</v>
      </c>
      <c r="C22" s="53" t="s">
        <v>3</v>
      </c>
      <c r="D22" s="54">
        <v>3</v>
      </c>
      <c r="E22" s="44">
        <v>8045.81</v>
      </c>
      <c r="F22" s="44">
        <v>0</v>
      </c>
      <c r="G22" s="44">
        <f t="shared" ref="G22" si="91">600/13*12</f>
        <v>553.85</v>
      </c>
      <c r="H22" s="44">
        <v>6207.16</v>
      </c>
      <c r="I22" s="44">
        <v>0</v>
      </c>
      <c r="J22" s="44">
        <f t="shared" ref="J22" si="92">(E22+F22+G22+H22+I22)/12</f>
        <v>1233.9000000000001</v>
      </c>
      <c r="K22" s="45">
        <f t="shared" ref="K22" si="93">(E22+F22+G22+H22+I22)</f>
        <v>14806.82</v>
      </c>
      <c r="L22" s="46">
        <f t="shared" ref="L22" si="94">K22+J22</f>
        <v>16040.72</v>
      </c>
      <c r="M22" s="117"/>
      <c r="N22" s="119">
        <f t="shared" ref="N22" si="95">K22</f>
        <v>14806.82</v>
      </c>
      <c r="O22" s="119">
        <f t="shared" ref="O22" si="96">E22+F22+G22+I22</f>
        <v>8599.66</v>
      </c>
      <c r="P22" s="119">
        <v>702</v>
      </c>
      <c r="Q22" s="119">
        <f t="shared" ref="Q22" si="97">IF(P22&gt;(O22*0.18),P22,O22*0.18)+N22+J22</f>
        <v>17588.66</v>
      </c>
      <c r="R22" s="119">
        <f t="shared" ref="R22" si="98">N22+O22*0.18</f>
        <v>16354.76</v>
      </c>
      <c r="S22" s="47"/>
    </row>
    <row r="23" spans="1:19" ht="9" customHeight="1" x14ac:dyDescent="0.2">
      <c r="A23" s="519"/>
      <c r="B23" s="519"/>
      <c r="C23" s="48" t="s">
        <v>4</v>
      </c>
      <c r="D23" s="49">
        <v>8</v>
      </c>
      <c r="E23" s="50">
        <v>15578861</v>
      </c>
      <c r="F23" s="50">
        <v>0</v>
      </c>
      <c r="G23" s="50">
        <f t="shared" ref="G23" si="99">G22*1936.27</f>
        <v>1072403</v>
      </c>
      <c r="H23" s="50">
        <v>12018738</v>
      </c>
      <c r="I23" s="50">
        <v>0</v>
      </c>
      <c r="J23" s="51">
        <f t="shared" ref="J23" si="100">J22*1936.27</f>
        <v>2389164</v>
      </c>
      <c r="K23" s="50">
        <f t="shared" ref="K23" si="101">K22*1936.27</f>
        <v>28670001</v>
      </c>
      <c r="L23" s="52">
        <f t="shared" ref="L23" si="102">L22*1936.27</f>
        <v>31059165</v>
      </c>
      <c r="M23" s="118"/>
      <c r="N23" s="120">
        <f t="shared" ref="N23:O23" si="103">N22*1936.27</f>
        <v>28670001</v>
      </c>
      <c r="O23" s="120">
        <f t="shared" si="103"/>
        <v>16651264</v>
      </c>
      <c r="P23" s="120">
        <f t="shared" ref="P23:R23" si="104">P22*1936.27</f>
        <v>1359262</v>
      </c>
      <c r="Q23" s="120">
        <f t="shared" si="104"/>
        <v>34056395</v>
      </c>
      <c r="R23" s="120">
        <f t="shared" si="104"/>
        <v>31667231</v>
      </c>
      <c r="S23" s="47"/>
    </row>
    <row r="24" spans="1:19" ht="12.75" customHeight="1" x14ac:dyDescent="0.2">
      <c r="A24" s="519"/>
      <c r="B24" s="519"/>
      <c r="C24" s="53" t="s">
        <v>3</v>
      </c>
      <c r="D24" s="54">
        <v>9</v>
      </c>
      <c r="E24" s="44">
        <v>9029.98</v>
      </c>
      <c r="F24" s="44">
        <v>0</v>
      </c>
      <c r="G24" s="44">
        <f t="shared" ref="G24" si="105">600/13*12</f>
        <v>553.85</v>
      </c>
      <c r="H24" s="44">
        <v>6207.16</v>
      </c>
      <c r="I24" s="44">
        <v>0</v>
      </c>
      <c r="J24" s="44">
        <f t="shared" ref="J24" si="106">(E24+F24+G24+H24+I24)/12</f>
        <v>1315.92</v>
      </c>
      <c r="K24" s="45">
        <f t="shared" ref="K24" si="107">(E24+F24+G24+H24+I24)</f>
        <v>15790.99</v>
      </c>
      <c r="L24" s="46">
        <f t="shared" ref="L24" si="108">K24+J24</f>
        <v>17106.91</v>
      </c>
      <c r="M24" s="117"/>
      <c r="N24" s="119">
        <f t="shared" ref="N24" si="109">K24</f>
        <v>15790.99</v>
      </c>
      <c r="O24" s="119">
        <f t="shared" ref="O24" si="110">E24+F24+G24+I24</f>
        <v>9583.83</v>
      </c>
      <c r="P24" s="119">
        <v>702</v>
      </c>
      <c r="Q24" s="119">
        <f t="shared" ref="Q24" si="111">IF(P24&gt;(O24*0.18),P24,O24*0.18)+N24+J24</f>
        <v>18832</v>
      </c>
      <c r="R24" s="119">
        <f t="shared" ref="R24" si="112">N24+O24*0.18</f>
        <v>17516.080000000002</v>
      </c>
      <c r="S24" s="47"/>
    </row>
    <row r="25" spans="1:19" ht="9" customHeight="1" x14ac:dyDescent="0.2">
      <c r="A25" s="519"/>
      <c r="B25" s="519"/>
      <c r="C25" s="48" t="s">
        <v>4</v>
      </c>
      <c r="D25" s="49">
        <v>14</v>
      </c>
      <c r="E25" s="50">
        <v>17484479</v>
      </c>
      <c r="F25" s="50">
        <v>0</v>
      </c>
      <c r="G25" s="50">
        <f t="shared" ref="G25" si="113">G24*1936.27</f>
        <v>1072403</v>
      </c>
      <c r="H25" s="50">
        <v>12018738</v>
      </c>
      <c r="I25" s="50">
        <v>0</v>
      </c>
      <c r="J25" s="51">
        <f t="shared" ref="J25" si="114">J24*1936.27</f>
        <v>2547976</v>
      </c>
      <c r="K25" s="50">
        <f t="shared" ref="K25" si="115">K24*1936.27</f>
        <v>30575620</v>
      </c>
      <c r="L25" s="52">
        <f t="shared" ref="L25" si="116">L24*1936.27</f>
        <v>33123597</v>
      </c>
      <c r="M25" s="118"/>
      <c r="N25" s="120">
        <f t="shared" ref="N25:O25" si="117">N24*1936.27</f>
        <v>30575620</v>
      </c>
      <c r="O25" s="120">
        <f t="shared" si="117"/>
        <v>18556883</v>
      </c>
      <c r="P25" s="120">
        <f t="shared" ref="P25:R25" si="118">P24*1936.27</f>
        <v>1359262</v>
      </c>
      <c r="Q25" s="120">
        <f t="shared" si="118"/>
        <v>36463837</v>
      </c>
      <c r="R25" s="120">
        <f t="shared" si="118"/>
        <v>33915860</v>
      </c>
      <c r="S25" s="47"/>
    </row>
    <row r="26" spans="1:19" ht="12.75" customHeight="1" x14ac:dyDescent="0.2">
      <c r="A26" s="519"/>
      <c r="B26" s="519"/>
      <c r="C26" s="53" t="s">
        <v>3</v>
      </c>
      <c r="D26" s="54">
        <v>15</v>
      </c>
      <c r="E26" s="44">
        <v>9948.7099999999991</v>
      </c>
      <c r="F26" s="44">
        <v>0</v>
      </c>
      <c r="G26" s="44">
        <f t="shared" ref="G26" si="119">600/13*12</f>
        <v>553.85</v>
      </c>
      <c r="H26" s="44">
        <v>6207.16</v>
      </c>
      <c r="I26" s="44">
        <v>0</v>
      </c>
      <c r="J26" s="44">
        <f t="shared" ref="J26" si="120">(E26+F26+G26+H26+I26)/12</f>
        <v>1392.48</v>
      </c>
      <c r="K26" s="45">
        <f t="shared" ref="K26" si="121">(E26+F26+G26+H26+I26)</f>
        <v>16709.72</v>
      </c>
      <c r="L26" s="46">
        <f t="shared" ref="L26" si="122">K26+J26</f>
        <v>18102.2</v>
      </c>
      <c r="M26" s="117"/>
      <c r="N26" s="119">
        <f t="shared" ref="N26" si="123">K26</f>
        <v>16709.72</v>
      </c>
      <c r="O26" s="119">
        <f t="shared" ref="O26" si="124">E26+F26+G26+I26</f>
        <v>10502.56</v>
      </c>
      <c r="P26" s="119">
        <v>702</v>
      </c>
      <c r="Q26" s="119">
        <f t="shared" ref="Q26" si="125">IF(P26&gt;(O26*0.18),P26,O26*0.18)+N26+J26</f>
        <v>19992.66</v>
      </c>
      <c r="R26" s="119">
        <f t="shared" ref="R26" si="126">N26+O26*0.18</f>
        <v>18600.18</v>
      </c>
      <c r="S26" s="47"/>
    </row>
    <row r="27" spans="1:19" ht="9" customHeight="1" x14ac:dyDescent="0.2">
      <c r="A27" s="519"/>
      <c r="B27" s="519"/>
      <c r="C27" s="48" t="s">
        <v>4</v>
      </c>
      <c r="D27" s="49">
        <v>20</v>
      </c>
      <c r="E27" s="50">
        <v>19263389</v>
      </c>
      <c r="F27" s="50">
        <v>0</v>
      </c>
      <c r="G27" s="50">
        <f t="shared" ref="G27" si="127">G26*1936.27</f>
        <v>1072403</v>
      </c>
      <c r="H27" s="50">
        <v>12018738</v>
      </c>
      <c r="I27" s="50">
        <v>0</v>
      </c>
      <c r="J27" s="51">
        <f t="shared" ref="J27" si="128">J26*1936.27</f>
        <v>2696217</v>
      </c>
      <c r="K27" s="50">
        <f t="shared" ref="K27" si="129">K26*1936.27</f>
        <v>32354530</v>
      </c>
      <c r="L27" s="52">
        <f t="shared" ref="L27" si="130">L26*1936.27</f>
        <v>35050747</v>
      </c>
      <c r="M27" s="118"/>
      <c r="N27" s="120">
        <f t="shared" ref="N27:O27" si="131">N26*1936.27</f>
        <v>32354530</v>
      </c>
      <c r="O27" s="120">
        <f t="shared" si="131"/>
        <v>20335792</v>
      </c>
      <c r="P27" s="120">
        <f t="shared" ref="P27:R27" si="132">P26*1936.27</f>
        <v>1359262</v>
      </c>
      <c r="Q27" s="120">
        <f t="shared" si="132"/>
        <v>38711188</v>
      </c>
      <c r="R27" s="120">
        <f t="shared" si="132"/>
        <v>36014971</v>
      </c>
      <c r="S27" s="47"/>
    </row>
    <row r="28" spans="1:19" ht="12.75" customHeight="1" x14ac:dyDescent="0.2">
      <c r="A28" s="519"/>
      <c r="B28" s="519"/>
      <c r="C28" s="53" t="s">
        <v>3</v>
      </c>
      <c r="D28" s="54">
        <v>21</v>
      </c>
      <c r="E28" s="44">
        <v>10853.13</v>
      </c>
      <c r="F28" s="44">
        <v>0</v>
      </c>
      <c r="G28" s="44">
        <f t="shared" ref="G28" si="133">600/13*12</f>
        <v>553.85</v>
      </c>
      <c r="H28" s="44">
        <v>6207.16</v>
      </c>
      <c r="I28" s="44">
        <v>0</v>
      </c>
      <c r="J28" s="44">
        <f t="shared" ref="J28" si="134">(E28+F28+G28+H28+I28)/12</f>
        <v>1467.85</v>
      </c>
      <c r="K28" s="45">
        <f t="shared" ref="K28" si="135">(E28+F28+G28+H28+I28)</f>
        <v>17614.14</v>
      </c>
      <c r="L28" s="46">
        <f t="shared" ref="L28" si="136">K28+J28</f>
        <v>19081.990000000002</v>
      </c>
      <c r="M28" s="117"/>
      <c r="N28" s="119">
        <f t="shared" ref="N28" si="137">K28</f>
        <v>17614.14</v>
      </c>
      <c r="O28" s="119">
        <f t="shared" ref="O28" si="138">E28+F28+G28+I28</f>
        <v>11406.98</v>
      </c>
      <c r="P28" s="119">
        <v>702</v>
      </c>
      <c r="Q28" s="119">
        <f t="shared" ref="Q28" si="139">IF(P28&gt;(O28*0.18),P28,O28*0.18)+N28+J28</f>
        <v>21135.25</v>
      </c>
      <c r="R28" s="119">
        <f t="shared" ref="R28" si="140">N28+O28*0.18</f>
        <v>19667.400000000001</v>
      </c>
      <c r="S28" s="47"/>
    </row>
    <row r="29" spans="1:19" ht="9" customHeight="1" x14ac:dyDescent="0.2">
      <c r="A29" s="519"/>
      <c r="B29" s="519"/>
      <c r="C29" s="48" t="s">
        <v>4</v>
      </c>
      <c r="D29" s="49">
        <v>27</v>
      </c>
      <c r="E29" s="50">
        <v>21014590</v>
      </c>
      <c r="F29" s="50">
        <v>0</v>
      </c>
      <c r="G29" s="50">
        <f t="shared" ref="G29" si="141">G28*1936.27</f>
        <v>1072403</v>
      </c>
      <c r="H29" s="50">
        <v>12018738</v>
      </c>
      <c r="I29" s="50">
        <v>0</v>
      </c>
      <c r="J29" s="51">
        <f t="shared" ref="J29" si="142">J28*1936.27</f>
        <v>2842154</v>
      </c>
      <c r="K29" s="50">
        <f t="shared" ref="K29" si="143">K28*1936.27</f>
        <v>34105731</v>
      </c>
      <c r="L29" s="52">
        <f t="shared" ref="L29" si="144">L28*1936.27</f>
        <v>36947885</v>
      </c>
      <c r="M29" s="118"/>
      <c r="N29" s="120">
        <f t="shared" ref="N29:O29" si="145">N28*1936.27</f>
        <v>34105731</v>
      </c>
      <c r="O29" s="120">
        <f t="shared" si="145"/>
        <v>22086993</v>
      </c>
      <c r="P29" s="120">
        <f t="shared" ref="P29:R29" si="146">P28*1936.27</f>
        <v>1359262</v>
      </c>
      <c r="Q29" s="120">
        <f t="shared" si="146"/>
        <v>40923551</v>
      </c>
      <c r="R29" s="120">
        <f t="shared" si="146"/>
        <v>38081397</v>
      </c>
      <c r="S29" s="47"/>
    </row>
    <row r="30" spans="1:19" ht="12.75" customHeight="1" x14ac:dyDescent="0.2">
      <c r="A30" s="519"/>
      <c r="B30" s="519"/>
      <c r="C30" s="53" t="s">
        <v>3</v>
      </c>
      <c r="D30" s="54">
        <v>28</v>
      </c>
      <c r="E30" s="44">
        <v>11535.3</v>
      </c>
      <c r="F30" s="44">
        <v>0</v>
      </c>
      <c r="G30" s="44">
        <f t="shared" ref="G30" si="147">600/13*12</f>
        <v>553.85</v>
      </c>
      <c r="H30" s="44">
        <v>6207.16</v>
      </c>
      <c r="I30" s="44">
        <v>0</v>
      </c>
      <c r="J30" s="44">
        <f t="shared" ref="J30" si="148">(E30+F30+G30+H30+I30)/12</f>
        <v>1524.69</v>
      </c>
      <c r="K30" s="45">
        <f t="shared" ref="K30" si="149">(E30+F30+G30+H30+I30)</f>
        <v>18296.310000000001</v>
      </c>
      <c r="L30" s="46">
        <f t="shared" ref="L30" si="150">K30+J30</f>
        <v>19821</v>
      </c>
      <c r="M30" s="117"/>
      <c r="N30" s="119">
        <f t="shared" ref="N30" si="151">K30</f>
        <v>18296.310000000001</v>
      </c>
      <c r="O30" s="119">
        <f t="shared" ref="O30" si="152">E30+F30+G30+I30</f>
        <v>12089.15</v>
      </c>
      <c r="P30" s="119">
        <v>702</v>
      </c>
      <c r="Q30" s="119">
        <f t="shared" ref="Q30" si="153">IF(P30&gt;(O30*0.18),P30,O30*0.18)+N30+J30</f>
        <v>21997.05</v>
      </c>
      <c r="R30" s="119">
        <f t="shared" ref="R30" si="154">N30+O30*0.18</f>
        <v>20472.36</v>
      </c>
      <c r="S30" s="47"/>
    </row>
    <row r="31" spans="1:19" ht="9" customHeight="1" x14ac:dyDescent="0.2">
      <c r="A31" s="519"/>
      <c r="B31" s="519"/>
      <c r="C31" s="48" t="s">
        <v>4</v>
      </c>
      <c r="D31" s="49">
        <v>34</v>
      </c>
      <c r="E31" s="50">
        <v>22335455</v>
      </c>
      <c r="F31" s="50">
        <v>0</v>
      </c>
      <c r="G31" s="50">
        <f t="shared" ref="G31" si="155">G30*1936.27</f>
        <v>1072403</v>
      </c>
      <c r="H31" s="50">
        <v>12018738</v>
      </c>
      <c r="I31" s="50">
        <v>0</v>
      </c>
      <c r="J31" s="51">
        <f t="shared" ref="J31" si="156">J30*1936.27</f>
        <v>2952212</v>
      </c>
      <c r="K31" s="50">
        <f t="shared" ref="K31" si="157">K30*1936.27</f>
        <v>35426596</v>
      </c>
      <c r="L31" s="52">
        <f t="shared" ref="L31" si="158">L30*1936.27</f>
        <v>38378808</v>
      </c>
      <c r="M31" s="118"/>
      <c r="N31" s="120">
        <f t="shared" ref="N31:O31" si="159">N30*1936.27</f>
        <v>35426596</v>
      </c>
      <c r="O31" s="120">
        <f t="shared" si="159"/>
        <v>23407858</v>
      </c>
      <c r="P31" s="120">
        <f t="shared" ref="P31:R31" si="160">P30*1936.27</f>
        <v>1359262</v>
      </c>
      <c r="Q31" s="120">
        <f t="shared" si="160"/>
        <v>42592228</v>
      </c>
      <c r="R31" s="120">
        <f t="shared" si="160"/>
        <v>39640016</v>
      </c>
      <c r="S31" s="47"/>
    </row>
    <row r="32" spans="1:19" ht="12.75" customHeight="1" x14ac:dyDescent="0.2">
      <c r="A32" s="519"/>
      <c r="B32" s="519"/>
      <c r="C32" s="53" t="s">
        <v>3</v>
      </c>
      <c r="D32" s="54">
        <v>35</v>
      </c>
      <c r="E32" s="44">
        <v>12013.43</v>
      </c>
      <c r="F32" s="44">
        <v>0</v>
      </c>
      <c r="G32" s="44">
        <f t="shared" ref="G32:G122" si="161">600/13*12</f>
        <v>553.85</v>
      </c>
      <c r="H32" s="44">
        <v>6207.16</v>
      </c>
      <c r="I32" s="44">
        <v>0</v>
      </c>
      <c r="J32" s="44">
        <f t="shared" ref="J32" si="162">(E32+F32+G32+H32+I32)/12</f>
        <v>1564.54</v>
      </c>
      <c r="K32" s="45">
        <f t="shared" ref="K32" si="163">(E32+F32+G32+H32+I32)</f>
        <v>18774.439999999999</v>
      </c>
      <c r="L32" s="46">
        <f t="shared" ref="L32" si="164">K32+J32</f>
        <v>20338.98</v>
      </c>
      <c r="M32" s="117"/>
      <c r="N32" s="119">
        <f t="shared" ref="N32" si="165">K32</f>
        <v>18774.439999999999</v>
      </c>
      <c r="O32" s="119">
        <f t="shared" ref="O32" si="166">E32+F32+G32+I32</f>
        <v>12567.28</v>
      </c>
      <c r="P32" s="119">
        <v>702</v>
      </c>
      <c r="Q32" s="119">
        <f t="shared" ref="Q32" si="167">IF(P32&gt;(O32*0.18),P32,O32*0.18)+N32+J32</f>
        <v>22601.09</v>
      </c>
      <c r="R32" s="119">
        <f t="shared" ref="R32" si="168">N32+O32*0.18</f>
        <v>21036.55</v>
      </c>
      <c r="S32" s="47"/>
    </row>
    <row r="33" spans="1:19" ht="9" customHeight="1" x14ac:dyDescent="0.2">
      <c r="A33" s="520"/>
      <c r="B33" s="520"/>
      <c r="C33" s="58" t="s">
        <v>4</v>
      </c>
      <c r="D33" s="59"/>
      <c r="E33" s="50">
        <v>23261244</v>
      </c>
      <c r="F33" s="50">
        <v>0</v>
      </c>
      <c r="G33" s="50">
        <f t="shared" ref="G33" si="169">G32*1936.27</f>
        <v>1072403</v>
      </c>
      <c r="H33" s="50">
        <v>12018738</v>
      </c>
      <c r="I33" s="50">
        <v>0</v>
      </c>
      <c r="J33" s="51">
        <f t="shared" ref="J33" si="170">J32*1936.27</f>
        <v>3029372</v>
      </c>
      <c r="K33" s="50">
        <f t="shared" ref="K33" si="171">K32*1936.27</f>
        <v>36352385</v>
      </c>
      <c r="L33" s="52">
        <f t="shared" ref="L33" si="172">L32*1936.27</f>
        <v>39381757</v>
      </c>
      <c r="M33" s="118"/>
      <c r="N33" s="120">
        <f t="shared" ref="N33:O33" si="173">N32*1936.27</f>
        <v>36352385</v>
      </c>
      <c r="O33" s="120">
        <f t="shared" si="173"/>
        <v>24333647</v>
      </c>
      <c r="P33" s="120">
        <f t="shared" ref="P33:R33" si="174">P32*1936.27</f>
        <v>1359262</v>
      </c>
      <c r="Q33" s="120">
        <f t="shared" si="174"/>
        <v>43761813</v>
      </c>
      <c r="R33" s="120">
        <f t="shared" si="174"/>
        <v>40732441</v>
      </c>
      <c r="S33" s="47"/>
    </row>
    <row r="34" spans="1:19" ht="12.75" customHeight="1" x14ac:dyDescent="0.2">
      <c r="A34" s="496">
        <f>B22+1</f>
        <v>39114</v>
      </c>
      <c r="B34" s="496">
        <v>39446</v>
      </c>
      <c r="C34" s="42" t="s">
        <v>3</v>
      </c>
      <c r="D34" s="43">
        <v>0</v>
      </c>
      <c r="E34" s="44">
        <v>8151.82</v>
      </c>
      <c r="F34" s="44">
        <v>0</v>
      </c>
      <c r="G34" s="44">
        <f t="shared" si="161"/>
        <v>553.85</v>
      </c>
      <c r="H34" s="44">
        <v>6207.16</v>
      </c>
      <c r="I34" s="44">
        <v>0</v>
      </c>
      <c r="J34" s="44">
        <f t="shared" ref="J34" si="175">(E34+F34+G34+H34+I34)/12</f>
        <v>1242.74</v>
      </c>
      <c r="K34" s="45">
        <f t="shared" ref="K34" si="176">(E34+F34+G34+H34+I34)</f>
        <v>14912.83</v>
      </c>
      <c r="L34" s="46">
        <f t="shared" ref="L34" si="177">K34+J34</f>
        <v>16155.57</v>
      </c>
      <c r="M34" s="117"/>
      <c r="N34" s="119">
        <f t="shared" ref="N34" si="178">K34</f>
        <v>14912.83</v>
      </c>
      <c r="O34" s="119">
        <f t="shared" ref="O34" si="179">E34+F34+G34+I34</f>
        <v>8705.67</v>
      </c>
      <c r="P34" s="119">
        <v>702</v>
      </c>
      <c r="Q34" s="119">
        <f t="shared" ref="Q34" si="180">IF(P34&gt;(O34*0.18),P34,O34*0.18)+N34+J34</f>
        <v>17722.59</v>
      </c>
      <c r="R34" s="119">
        <f t="shared" ref="R34" si="181">N34+O34*0.18</f>
        <v>16479.849999999999</v>
      </c>
      <c r="S34" s="47"/>
    </row>
    <row r="35" spans="1:19" ht="9" customHeight="1" x14ac:dyDescent="0.2">
      <c r="A35" s="497"/>
      <c r="B35" s="497"/>
      <c r="C35" s="48" t="s">
        <v>4</v>
      </c>
      <c r="D35" s="49">
        <v>2</v>
      </c>
      <c r="E35" s="50">
        <v>15784125</v>
      </c>
      <c r="F35" s="50">
        <v>0</v>
      </c>
      <c r="G35" s="50">
        <f t="shared" ref="G35" si="182">G34*1936.27</f>
        <v>1072403</v>
      </c>
      <c r="H35" s="50">
        <v>12018738</v>
      </c>
      <c r="I35" s="50">
        <v>0</v>
      </c>
      <c r="J35" s="51">
        <f t="shared" ref="J35" si="183">J34*1936.27</f>
        <v>2406280</v>
      </c>
      <c r="K35" s="50">
        <f t="shared" ref="K35" si="184">K34*1936.27</f>
        <v>28875265</v>
      </c>
      <c r="L35" s="52">
        <f t="shared" ref="L35" si="185">L34*1936.27</f>
        <v>31281546</v>
      </c>
      <c r="M35" s="118"/>
      <c r="N35" s="120">
        <f t="shared" ref="N35:O35" si="186">N34*1936.27</f>
        <v>28875265</v>
      </c>
      <c r="O35" s="120">
        <f t="shared" si="186"/>
        <v>16856528</v>
      </c>
      <c r="P35" s="120">
        <f t="shared" ref="P35:R35" si="187">P34*1936.27</f>
        <v>1359262</v>
      </c>
      <c r="Q35" s="120">
        <f t="shared" si="187"/>
        <v>34315719</v>
      </c>
      <c r="R35" s="120">
        <f t="shared" si="187"/>
        <v>31909439</v>
      </c>
      <c r="S35" s="47"/>
    </row>
    <row r="36" spans="1:19" ht="12.75" customHeight="1" x14ac:dyDescent="0.2">
      <c r="A36" s="519">
        <f>A34</f>
        <v>39114</v>
      </c>
      <c r="B36" s="519">
        <f>B34</f>
        <v>39446</v>
      </c>
      <c r="C36" s="53" t="s">
        <v>3</v>
      </c>
      <c r="D36" s="54">
        <v>3</v>
      </c>
      <c r="E36" s="44">
        <v>8430.77</v>
      </c>
      <c r="F36" s="44">
        <v>0</v>
      </c>
      <c r="G36" s="44">
        <f t="shared" si="161"/>
        <v>553.85</v>
      </c>
      <c r="H36" s="44">
        <v>6207.16</v>
      </c>
      <c r="I36" s="44">
        <v>0</v>
      </c>
      <c r="J36" s="44">
        <f t="shared" ref="J36" si="188">(E36+F36+G36+H36+I36)/12</f>
        <v>1265.98</v>
      </c>
      <c r="K36" s="45">
        <f t="shared" ref="K36" si="189">(E36+F36+G36+H36+I36)</f>
        <v>15191.78</v>
      </c>
      <c r="L36" s="46">
        <f t="shared" ref="L36" si="190">K36+J36</f>
        <v>16457.759999999998</v>
      </c>
      <c r="M36" s="117"/>
      <c r="N36" s="119">
        <f t="shared" ref="N36" si="191">K36</f>
        <v>15191.78</v>
      </c>
      <c r="O36" s="119">
        <f t="shared" ref="O36" si="192">E36+F36+G36+I36</f>
        <v>8984.6200000000008</v>
      </c>
      <c r="P36" s="119">
        <v>702</v>
      </c>
      <c r="Q36" s="119">
        <f t="shared" ref="Q36" si="193">IF(P36&gt;(O36*0.18),P36,O36*0.18)+N36+J36</f>
        <v>18074.990000000002</v>
      </c>
      <c r="R36" s="119">
        <f t="shared" ref="R36" si="194">N36+O36*0.18</f>
        <v>16809.009999999998</v>
      </c>
      <c r="S36" s="47"/>
    </row>
    <row r="37" spans="1:19" ht="9" customHeight="1" x14ac:dyDescent="0.2">
      <c r="A37" s="519"/>
      <c r="B37" s="519"/>
      <c r="C37" s="48" t="s">
        <v>4</v>
      </c>
      <c r="D37" s="49">
        <v>8</v>
      </c>
      <c r="E37" s="50">
        <v>16324247</v>
      </c>
      <c r="F37" s="50">
        <v>0</v>
      </c>
      <c r="G37" s="50">
        <f t="shared" ref="G37" si="195">G36*1936.27</f>
        <v>1072403</v>
      </c>
      <c r="H37" s="50">
        <v>12018738</v>
      </c>
      <c r="I37" s="50">
        <v>0</v>
      </c>
      <c r="J37" s="51">
        <f t="shared" ref="J37" si="196">J36*1936.27</f>
        <v>2451279</v>
      </c>
      <c r="K37" s="50">
        <f t="shared" ref="K37" si="197">K36*1936.27</f>
        <v>29415388</v>
      </c>
      <c r="L37" s="52">
        <f t="shared" ref="L37" si="198">L36*1936.27</f>
        <v>31866667</v>
      </c>
      <c r="M37" s="118"/>
      <c r="N37" s="120">
        <f t="shared" ref="N37:O37" si="199">N36*1936.27</f>
        <v>29415388</v>
      </c>
      <c r="O37" s="120">
        <f t="shared" si="199"/>
        <v>17396650</v>
      </c>
      <c r="P37" s="120">
        <f t="shared" ref="P37:R37" si="200">P36*1936.27</f>
        <v>1359262</v>
      </c>
      <c r="Q37" s="120">
        <f t="shared" si="200"/>
        <v>34998061</v>
      </c>
      <c r="R37" s="120">
        <f t="shared" si="200"/>
        <v>32546782</v>
      </c>
      <c r="S37" s="47"/>
    </row>
    <row r="38" spans="1:19" ht="12.75" customHeight="1" x14ac:dyDescent="0.2">
      <c r="A38" s="519"/>
      <c r="B38" s="519"/>
      <c r="C38" s="53" t="s">
        <v>3</v>
      </c>
      <c r="D38" s="54">
        <v>9</v>
      </c>
      <c r="E38" s="44">
        <v>9441.7000000000007</v>
      </c>
      <c r="F38" s="44">
        <v>0</v>
      </c>
      <c r="G38" s="44">
        <f t="shared" si="161"/>
        <v>553.85</v>
      </c>
      <c r="H38" s="44">
        <v>6207.16</v>
      </c>
      <c r="I38" s="44">
        <v>0</v>
      </c>
      <c r="J38" s="44">
        <f t="shared" ref="J38" si="201">(E38+F38+G38+H38+I38)/12</f>
        <v>1350.23</v>
      </c>
      <c r="K38" s="45">
        <f t="shared" ref="K38" si="202">(E38+F38+G38+H38+I38)</f>
        <v>16202.71</v>
      </c>
      <c r="L38" s="46">
        <f t="shared" ref="L38" si="203">K38+J38</f>
        <v>17552.939999999999</v>
      </c>
      <c r="M38" s="117"/>
      <c r="N38" s="119">
        <f t="shared" ref="N38" si="204">K38</f>
        <v>16202.71</v>
      </c>
      <c r="O38" s="119">
        <f t="shared" ref="O38" si="205">E38+F38+G38+I38</f>
        <v>9995.5499999999993</v>
      </c>
      <c r="P38" s="119">
        <v>702</v>
      </c>
      <c r="Q38" s="119">
        <f t="shared" ref="Q38" si="206">IF(P38&gt;(O38*0.18),P38,O38*0.18)+N38+J38</f>
        <v>19352.14</v>
      </c>
      <c r="R38" s="119">
        <f t="shared" ref="R38" si="207">N38+O38*0.18</f>
        <v>18001.91</v>
      </c>
      <c r="S38" s="47"/>
    </row>
    <row r="39" spans="1:19" ht="9" customHeight="1" x14ac:dyDescent="0.2">
      <c r="A39" s="519"/>
      <c r="B39" s="519"/>
      <c r="C39" s="48" t="s">
        <v>4</v>
      </c>
      <c r="D39" s="49">
        <v>14</v>
      </c>
      <c r="E39" s="50">
        <v>18281680</v>
      </c>
      <c r="F39" s="50">
        <v>0</v>
      </c>
      <c r="G39" s="50">
        <f t="shared" ref="G39" si="208">G38*1936.27</f>
        <v>1072403</v>
      </c>
      <c r="H39" s="50">
        <v>12018738</v>
      </c>
      <c r="I39" s="50">
        <v>0</v>
      </c>
      <c r="J39" s="51">
        <f t="shared" ref="J39" si="209">J38*1936.27</f>
        <v>2614410</v>
      </c>
      <c r="K39" s="50">
        <f t="shared" ref="K39" si="210">K38*1936.27</f>
        <v>31372821</v>
      </c>
      <c r="L39" s="52">
        <f t="shared" ref="L39" si="211">L38*1936.27</f>
        <v>33987231</v>
      </c>
      <c r="M39" s="118"/>
      <c r="N39" s="120">
        <f t="shared" ref="N39:O39" si="212">N38*1936.27</f>
        <v>31372821</v>
      </c>
      <c r="O39" s="120">
        <f t="shared" si="212"/>
        <v>19354084</v>
      </c>
      <c r="P39" s="120">
        <f t="shared" ref="P39:R39" si="213">P38*1936.27</f>
        <v>1359262</v>
      </c>
      <c r="Q39" s="120">
        <f t="shared" si="213"/>
        <v>37470968</v>
      </c>
      <c r="R39" s="120">
        <f t="shared" si="213"/>
        <v>34856558</v>
      </c>
      <c r="S39" s="47"/>
    </row>
    <row r="40" spans="1:19" ht="12.75" customHeight="1" x14ac:dyDescent="0.2">
      <c r="A40" s="519"/>
      <c r="B40" s="519"/>
      <c r="C40" s="53" t="s">
        <v>3</v>
      </c>
      <c r="D40" s="54">
        <v>15</v>
      </c>
      <c r="E40" s="44">
        <v>10385.15</v>
      </c>
      <c r="F40" s="44">
        <v>0</v>
      </c>
      <c r="G40" s="44">
        <f t="shared" si="161"/>
        <v>553.85</v>
      </c>
      <c r="H40" s="44">
        <v>6207.16</v>
      </c>
      <c r="I40" s="44">
        <v>0</v>
      </c>
      <c r="J40" s="44">
        <f t="shared" ref="J40" si="214">(E40+F40+G40+H40+I40)/12</f>
        <v>1428.85</v>
      </c>
      <c r="K40" s="45">
        <f t="shared" ref="K40" si="215">(E40+F40+G40+H40+I40)</f>
        <v>17146.16</v>
      </c>
      <c r="L40" s="46">
        <f t="shared" ref="L40" si="216">K40+J40</f>
        <v>18575.009999999998</v>
      </c>
      <c r="M40" s="117"/>
      <c r="N40" s="119">
        <f t="shared" ref="N40" si="217">K40</f>
        <v>17146.16</v>
      </c>
      <c r="O40" s="119">
        <f t="shared" ref="O40" si="218">E40+F40+G40+I40</f>
        <v>10939</v>
      </c>
      <c r="P40" s="119">
        <v>702</v>
      </c>
      <c r="Q40" s="119">
        <f t="shared" ref="Q40" si="219">IF(P40&gt;(O40*0.18),P40,O40*0.18)+N40+J40</f>
        <v>20544.03</v>
      </c>
      <c r="R40" s="119">
        <f t="shared" ref="R40" si="220">N40+O40*0.18</f>
        <v>19115.18</v>
      </c>
      <c r="S40" s="47"/>
    </row>
    <row r="41" spans="1:19" ht="9" customHeight="1" x14ac:dyDescent="0.2">
      <c r="A41" s="519"/>
      <c r="B41" s="519"/>
      <c r="C41" s="48" t="s">
        <v>4</v>
      </c>
      <c r="D41" s="49">
        <v>20</v>
      </c>
      <c r="E41" s="50">
        <v>20108454</v>
      </c>
      <c r="F41" s="50">
        <v>0</v>
      </c>
      <c r="G41" s="50">
        <f t="shared" ref="G41" si="221">G40*1936.27</f>
        <v>1072403</v>
      </c>
      <c r="H41" s="50">
        <v>12018738</v>
      </c>
      <c r="I41" s="50">
        <v>0</v>
      </c>
      <c r="J41" s="51">
        <f t="shared" ref="J41" si="222">J40*1936.27</f>
        <v>2766639</v>
      </c>
      <c r="K41" s="50">
        <f t="shared" ref="K41" si="223">K40*1936.27</f>
        <v>33199595</v>
      </c>
      <c r="L41" s="52">
        <f t="shared" ref="L41" si="224">L40*1936.27</f>
        <v>35966235</v>
      </c>
      <c r="M41" s="118"/>
      <c r="N41" s="120">
        <f t="shared" ref="N41:O41" si="225">N40*1936.27</f>
        <v>33199595</v>
      </c>
      <c r="O41" s="120">
        <f t="shared" si="225"/>
        <v>21180858</v>
      </c>
      <c r="P41" s="120">
        <f t="shared" ref="P41:R41" si="226">P40*1936.27</f>
        <v>1359262</v>
      </c>
      <c r="Q41" s="120">
        <f t="shared" si="226"/>
        <v>39778789</v>
      </c>
      <c r="R41" s="120">
        <f t="shared" si="226"/>
        <v>37012150</v>
      </c>
      <c r="S41" s="47"/>
    </row>
    <row r="42" spans="1:19" ht="12.75" customHeight="1" x14ac:dyDescent="0.2">
      <c r="A42" s="519"/>
      <c r="B42" s="519"/>
      <c r="C42" s="53" t="s">
        <v>3</v>
      </c>
      <c r="D42" s="54">
        <v>21</v>
      </c>
      <c r="E42" s="44">
        <v>11313.93</v>
      </c>
      <c r="F42" s="44">
        <v>0</v>
      </c>
      <c r="G42" s="44">
        <f t="shared" si="161"/>
        <v>553.85</v>
      </c>
      <c r="H42" s="44">
        <v>6207.16</v>
      </c>
      <c r="I42" s="44">
        <v>0</v>
      </c>
      <c r="J42" s="44">
        <f t="shared" ref="J42" si="227">(E42+F42+G42+H42+I42)/12</f>
        <v>1506.25</v>
      </c>
      <c r="K42" s="45">
        <f t="shared" ref="K42" si="228">(E42+F42+G42+H42+I42)</f>
        <v>18074.939999999999</v>
      </c>
      <c r="L42" s="46">
        <f t="shared" ref="L42" si="229">K42+J42</f>
        <v>19581.189999999999</v>
      </c>
      <c r="M42" s="117"/>
      <c r="N42" s="119">
        <f t="shared" ref="N42" si="230">K42</f>
        <v>18074.939999999999</v>
      </c>
      <c r="O42" s="119">
        <f t="shared" ref="O42" si="231">E42+F42+G42+I42</f>
        <v>11867.78</v>
      </c>
      <c r="P42" s="119">
        <v>702</v>
      </c>
      <c r="Q42" s="119">
        <f t="shared" ref="Q42" si="232">IF(P42&gt;(O42*0.18),P42,O42*0.18)+N42+J42</f>
        <v>21717.39</v>
      </c>
      <c r="R42" s="119">
        <f t="shared" ref="R42" si="233">N42+O42*0.18</f>
        <v>20211.14</v>
      </c>
      <c r="S42" s="47"/>
    </row>
    <row r="43" spans="1:19" ht="9" customHeight="1" x14ac:dyDescent="0.2">
      <c r="A43" s="519"/>
      <c r="B43" s="519"/>
      <c r="C43" s="48" t="s">
        <v>4</v>
      </c>
      <c r="D43" s="49">
        <v>27</v>
      </c>
      <c r="E43" s="50">
        <v>21906823</v>
      </c>
      <c r="F43" s="50">
        <v>0</v>
      </c>
      <c r="G43" s="50">
        <f t="shared" ref="G43" si="234">G42*1936.27</f>
        <v>1072403</v>
      </c>
      <c r="H43" s="50">
        <v>12018738</v>
      </c>
      <c r="I43" s="50">
        <v>0</v>
      </c>
      <c r="J43" s="51">
        <f t="shared" ref="J43" si="235">J42*1936.27</f>
        <v>2916507</v>
      </c>
      <c r="K43" s="50">
        <f t="shared" ref="K43" si="236">K42*1936.27</f>
        <v>34997964</v>
      </c>
      <c r="L43" s="52">
        <f t="shared" ref="L43" si="237">L42*1936.27</f>
        <v>37914471</v>
      </c>
      <c r="M43" s="118"/>
      <c r="N43" s="120">
        <f t="shared" ref="N43:O43" si="238">N42*1936.27</f>
        <v>34997964</v>
      </c>
      <c r="O43" s="120">
        <f t="shared" si="238"/>
        <v>22979226</v>
      </c>
      <c r="P43" s="120">
        <f t="shared" ref="P43:R43" si="239">P42*1936.27</f>
        <v>1359262</v>
      </c>
      <c r="Q43" s="120">
        <f t="shared" si="239"/>
        <v>42050731</v>
      </c>
      <c r="R43" s="120">
        <f t="shared" si="239"/>
        <v>39134224</v>
      </c>
      <c r="S43" s="47"/>
    </row>
    <row r="44" spans="1:19" ht="12.75" customHeight="1" x14ac:dyDescent="0.2">
      <c r="A44" s="519"/>
      <c r="B44" s="519"/>
      <c r="C44" s="53" t="s">
        <v>3</v>
      </c>
      <c r="D44" s="54">
        <v>28</v>
      </c>
      <c r="E44" s="44">
        <v>12014.7</v>
      </c>
      <c r="F44" s="44">
        <v>0</v>
      </c>
      <c r="G44" s="44">
        <f t="shared" si="161"/>
        <v>553.85</v>
      </c>
      <c r="H44" s="44">
        <v>6207.16</v>
      </c>
      <c r="I44" s="44">
        <v>0</v>
      </c>
      <c r="J44" s="44">
        <f t="shared" ref="J44" si="240">(E44+F44+G44+H44+I44)/12</f>
        <v>1564.64</v>
      </c>
      <c r="K44" s="45">
        <f t="shared" ref="K44" si="241">(E44+F44+G44+H44+I44)</f>
        <v>18775.71</v>
      </c>
      <c r="L44" s="46">
        <f t="shared" ref="L44" si="242">K44+J44</f>
        <v>20340.349999999999</v>
      </c>
      <c r="M44" s="117"/>
      <c r="N44" s="119">
        <f t="shared" ref="N44" si="243">K44</f>
        <v>18775.71</v>
      </c>
      <c r="O44" s="119">
        <f t="shared" ref="O44" si="244">E44+F44+G44+I44</f>
        <v>12568.55</v>
      </c>
      <c r="P44" s="119">
        <v>702</v>
      </c>
      <c r="Q44" s="119">
        <f t="shared" ref="Q44" si="245">IF(P44&gt;(O44*0.18),P44,O44*0.18)+N44+J44</f>
        <v>22602.69</v>
      </c>
      <c r="R44" s="119">
        <f t="shared" ref="R44" si="246">N44+O44*0.18</f>
        <v>21038.05</v>
      </c>
      <c r="S44" s="47"/>
    </row>
    <row r="45" spans="1:19" ht="9" customHeight="1" x14ac:dyDescent="0.2">
      <c r="A45" s="519"/>
      <c r="B45" s="519"/>
      <c r="C45" s="48" t="s">
        <v>4</v>
      </c>
      <c r="D45" s="49">
        <v>34</v>
      </c>
      <c r="E45" s="50">
        <v>23263703</v>
      </c>
      <c r="F45" s="50">
        <v>0</v>
      </c>
      <c r="G45" s="50">
        <f t="shared" ref="G45" si="247">G44*1936.27</f>
        <v>1072403</v>
      </c>
      <c r="H45" s="50">
        <v>12018738</v>
      </c>
      <c r="I45" s="50">
        <v>0</v>
      </c>
      <c r="J45" s="51">
        <f t="shared" ref="J45" si="248">J44*1936.27</f>
        <v>3029565</v>
      </c>
      <c r="K45" s="50">
        <f t="shared" ref="K45" si="249">K44*1936.27</f>
        <v>36354844</v>
      </c>
      <c r="L45" s="52">
        <f t="shared" ref="L45" si="250">L44*1936.27</f>
        <v>39384409</v>
      </c>
      <c r="M45" s="118"/>
      <c r="N45" s="120">
        <f t="shared" ref="N45:O45" si="251">N44*1936.27</f>
        <v>36354844</v>
      </c>
      <c r="O45" s="120">
        <f t="shared" si="251"/>
        <v>24336106</v>
      </c>
      <c r="P45" s="120">
        <f t="shared" ref="P45:R45" si="252">P44*1936.27</f>
        <v>1359262</v>
      </c>
      <c r="Q45" s="120">
        <f t="shared" si="252"/>
        <v>43764911</v>
      </c>
      <c r="R45" s="120">
        <f t="shared" si="252"/>
        <v>40735345</v>
      </c>
      <c r="S45" s="47"/>
    </row>
    <row r="46" spans="1:19" ht="12.75" customHeight="1" x14ac:dyDescent="0.2">
      <c r="A46" s="519"/>
      <c r="B46" s="519"/>
      <c r="C46" s="53" t="s">
        <v>3</v>
      </c>
      <c r="D46" s="54">
        <v>35</v>
      </c>
      <c r="E46" s="44">
        <v>12505.67</v>
      </c>
      <c r="F46" s="44">
        <v>0</v>
      </c>
      <c r="G46" s="44">
        <f t="shared" si="161"/>
        <v>553.85</v>
      </c>
      <c r="H46" s="44">
        <v>6207.16</v>
      </c>
      <c r="I46" s="44">
        <v>0</v>
      </c>
      <c r="J46" s="44">
        <f t="shared" ref="J46" si="253">(E46+F46+G46+H46+I46)/12</f>
        <v>1605.56</v>
      </c>
      <c r="K46" s="45">
        <f t="shared" ref="K46" si="254">(E46+F46+G46+H46+I46)</f>
        <v>19266.68</v>
      </c>
      <c r="L46" s="46">
        <f t="shared" ref="L46" si="255">K46+J46</f>
        <v>20872.240000000002</v>
      </c>
      <c r="M46" s="117"/>
      <c r="N46" s="119">
        <f t="shared" ref="N46" si="256">K46</f>
        <v>19266.68</v>
      </c>
      <c r="O46" s="119">
        <f t="shared" ref="O46" si="257">E46+F46+G46+I46</f>
        <v>13059.52</v>
      </c>
      <c r="P46" s="119">
        <v>702</v>
      </c>
      <c r="Q46" s="119">
        <f t="shared" ref="Q46" si="258">IF(P46&gt;(O46*0.18),P46,O46*0.18)+N46+J46</f>
        <v>23222.95</v>
      </c>
      <c r="R46" s="119">
        <f t="shared" ref="R46" si="259">N46+O46*0.18</f>
        <v>21617.39</v>
      </c>
      <c r="S46" s="47"/>
    </row>
    <row r="47" spans="1:19" ht="9" customHeight="1" x14ac:dyDescent="0.2">
      <c r="A47" s="520"/>
      <c r="B47" s="520"/>
      <c r="C47" s="58" t="s">
        <v>4</v>
      </c>
      <c r="D47" s="59"/>
      <c r="E47" s="61">
        <v>24214354</v>
      </c>
      <c r="F47" s="61">
        <v>0</v>
      </c>
      <c r="G47" s="50">
        <f t="shared" ref="G47" si="260">G46*1936.27</f>
        <v>1072403</v>
      </c>
      <c r="H47" s="50">
        <v>12018738</v>
      </c>
      <c r="I47" s="50">
        <v>0</v>
      </c>
      <c r="J47" s="51">
        <f t="shared" ref="J47" si="261">J46*1936.27</f>
        <v>3108798</v>
      </c>
      <c r="K47" s="50">
        <f t="shared" ref="K47" si="262">K46*1936.27</f>
        <v>37305494</v>
      </c>
      <c r="L47" s="52">
        <f t="shared" ref="L47" si="263">L46*1936.27</f>
        <v>40414292</v>
      </c>
      <c r="M47" s="118"/>
      <c r="N47" s="120">
        <f t="shared" ref="N47:O47" si="264">N46*1936.27</f>
        <v>37305494</v>
      </c>
      <c r="O47" s="120">
        <f t="shared" si="264"/>
        <v>25286757</v>
      </c>
      <c r="P47" s="120">
        <f t="shared" ref="P47:R47" si="265">P46*1936.27</f>
        <v>1359262</v>
      </c>
      <c r="Q47" s="120">
        <f t="shared" si="265"/>
        <v>44965901</v>
      </c>
      <c r="R47" s="120">
        <f t="shared" si="265"/>
        <v>41857104</v>
      </c>
      <c r="S47" s="47"/>
    </row>
    <row r="48" spans="1:19" ht="12.75" customHeight="1" x14ac:dyDescent="0.2">
      <c r="A48" s="496">
        <f>B36+1</f>
        <v>39447</v>
      </c>
      <c r="B48" s="496">
        <v>39447</v>
      </c>
      <c r="C48" s="42" t="s">
        <v>3</v>
      </c>
      <c r="D48" s="43">
        <v>0</v>
      </c>
      <c r="E48" s="44">
        <v>8151.82</v>
      </c>
      <c r="F48" s="44">
        <v>0</v>
      </c>
      <c r="G48" s="44">
        <f t="shared" si="161"/>
        <v>553.85</v>
      </c>
      <c r="H48" s="44">
        <v>6207.16</v>
      </c>
      <c r="I48" s="44">
        <v>0</v>
      </c>
      <c r="J48" s="44">
        <f t="shared" ref="J48" si="266">(E48+F48+G48+H48+I48)/12</f>
        <v>1242.74</v>
      </c>
      <c r="K48" s="45">
        <f t="shared" ref="K48" si="267">(E48+F48+G48+H48+I48)</f>
        <v>14912.83</v>
      </c>
      <c r="L48" s="46">
        <f t="shared" ref="L48" si="268">K48+J48</f>
        <v>16155.57</v>
      </c>
      <c r="M48" s="117"/>
      <c r="N48" s="119">
        <f t="shared" ref="N48" si="269">K48</f>
        <v>14912.83</v>
      </c>
      <c r="O48" s="119">
        <f t="shared" ref="O48" si="270">E48+F48+G48+I48</f>
        <v>8705.67</v>
      </c>
      <c r="P48" s="119">
        <v>702</v>
      </c>
      <c r="Q48" s="119">
        <f t="shared" ref="Q48" si="271">IF(P48&gt;(O48*0.18),P48,O48*0.18)+N48+J48</f>
        <v>17722.59</v>
      </c>
      <c r="R48" s="119">
        <f t="shared" ref="R48" si="272">N48+O48*0.18</f>
        <v>16479.849999999999</v>
      </c>
      <c r="S48" s="47"/>
    </row>
    <row r="49" spans="1:19" ht="9" customHeight="1" x14ac:dyDescent="0.2">
      <c r="A49" s="497"/>
      <c r="B49" s="497"/>
      <c r="C49" s="48" t="s">
        <v>4</v>
      </c>
      <c r="D49" s="49">
        <v>2</v>
      </c>
      <c r="E49" s="50">
        <v>15784125</v>
      </c>
      <c r="F49" s="50">
        <v>0</v>
      </c>
      <c r="G49" s="50">
        <f t="shared" ref="G49" si="273">G48*1936.27</f>
        <v>1072403</v>
      </c>
      <c r="H49" s="50">
        <v>12018738</v>
      </c>
      <c r="I49" s="50">
        <v>0</v>
      </c>
      <c r="J49" s="51">
        <f t="shared" ref="J49:L49" si="274">J48*1936.27</f>
        <v>2406280</v>
      </c>
      <c r="K49" s="50">
        <f t="shared" si="274"/>
        <v>28875265</v>
      </c>
      <c r="L49" s="52">
        <f t="shared" si="274"/>
        <v>31281546</v>
      </c>
      <c r="M49" s="118"/>
      <c r="N49" s="120">
        <f t="shared" ref="N49:R49" si="275">N48*1936.27</f>
        <v>28875265</v>
      </c>
      <c r="O49" s="120">
        <f t="shared" si="275"/>
        <v>16856528</v>
      </c>
      <c r="P49" s="120">
        <f t="shared" si="275"/>
        <v>1359262</v>
      </c>
      <c r="Q49" s="120">
        <f t="shared" si="275"/>
        <v>34315719</v>
      </c>
      <c r="R49" s="120">
        <f t="shared" si="275"/>
        <v>31909439</v>
      </c>
      <c r="S49" s="47"/>
    </row>
    <row r="50" spans="1:19" ht="12.75" customHeight="1" x14ac:dyDescent="0.2">
      <c r="A50" s="519">
        <f>A48</f>
        <v>39447</v>
      </c>
      <c r="B50" s="519">
        <f>B48</f>
        <v>39447</v>
      </c>
      <c r="C50" s="53" t="s">
        <v>3</v>
      </c>
      <c r="D50" s="54">
        <v>3</v>
      </c>
      <c r="E50" s="44">
        <v>8430.77</v>
      </c>
      <c r="F50" s="44">
        <v>0</v>
      </c>
      <c r="G50" s="44">
        <f t="shared" si="161"/>
        <v>553.85</v>
      </c>
      <c r="H50" s="44">
        <v>6207.16</v>
      </c>
      <c r="I50" s="44">
        <v>0</v>
      </c>
      <c r="J50" s="44">
        <f t="shared" ref="J50" si="276">(E50+F50+G50+H50+I50)/12</f>
        <v>1265.98</v>
      </c>
      <c r="K50" s="45">
        <f t="shared" ref="K50" si="277">(E50+F50+G50+H50+I50)</f>
        <v>15191.78</v>
      </c>
      <c r="L50" s="46">
        <f t="shared" ref="L50" si="278">K50+J50</f>
        <v>16457.759999999998</v>
      </c>
      <c r="M50" s="117"/>
      <c r="N50" s="119">
        <f t="shared" ref="N50" si="279">K50</f>
        <v>15191.78</v>
      </c>
      <c r="O50" s="119">
        <f t="shared" ref="O50" si="280">E50+F50+G50+I50</f>
        <v>8984.6200000000008</v>
      </c>
      <c r="P50" s="119">
        <v>702</v>
      </c>
      <c r="Q50" s="119">
        <f t="shared" ref="Q50" si="281">IF(P50&gt;(O50*0.18),P50,O50*0.18)+N50+J50</f>
        <v>18074.990000000002</v>
      </c>
      <c r="R50" s="119">
        <f t="shared" ref="R50" si="282">N50+O50*0.18</f>
        <v>16809.009999999998</v>
      </c>
      <c r="S50" s="47"/>
    </row>
    <row r="51" spans="1:19" ht="9" customHeight="1" x14ac:dyDescent="0.2">
      <c r="A51" s="519"/>
      <c r="B51" s="519"/>
      <c r="C51" s="48" t="s">
        <v>4</v>
      </c>
      <c r="D51" s="49">
        <v>8</v>
      </c>
      <c r="E51" s="50">
        <v>16324247</v>
      </c>
      <c r="F51" s="50">
        <v>0</v>
      </c>
      <c r="G51" s="50">
        <f t="shared" ref="G51" si="283">G50*1936.27</f>
        <v>1072403</v>
      </c>
      <c r="H51" s="50">
        <v>12018738</v>
      </c>
      <c r="I51" s="50">
        <v>0</v>
      </c>
      <c r="J51" s="51">
        <f t="shared" ref="J51:L51" si="284">J50*1936.27</f>
        <v>2451279</v>
      </c>
      <c r="K51" s="50">
        <f t="shared" si="284"/>
        <v>29415388</v>
      </c>
      <c r="L51" s="52">
        <f t="shared" si="284"/>
        <v>31866667</v>
      </c>
      <c r="M51" s="118"/>
      <c r="N51" s="120">
        <f t="shared" ref="N51:R51" si="285">N50*1936.27</f>
        <v>29415388</v>
      </c>
      <c r="O51" s="120">
        <f t="shared" si="285"/>
        <v>17396650</v>
      </c>
      <c r="P51" s="120">
        <f t="shared" si="285"/>
        <v>1359262</v>
      </c>
      <c r="Q51" s="120">
        <f t="shared" si="285"/>
        <v>34998061</v>
      </c>
      <c r="R51" s="120">
        <f t="shared" si="285"/>
        <v>32546782</v>
      </c>
      <c r="S51" s="47"/>
    </row>
    <row r="52" spans="1:19" ht="12.75" customHeight="1" x14ac:dyDescent="0.2">
      <c r="A52" s="519"/>
      <c r="B52" s="519"/>
      <c r="C52" s="53" t="s">
        <v>3</v>
      </c>
      <c r="D52" s="54">
        <v>9</v>
      </c>
      <c r="E52" s="44">
        <v>9441.7000000000007</v>
      </c>
      <c r="F52" s="44">
        <v>0</v>
      </c>
      <c r="G52" s="44">
        <f t="shared" si="161"/>
        <v>553.85</v>
      </c>
      <c r="H52" s="44">
        <v>6207.16</v>
      </c>
      <c r="I52" s="44">
        <v>0</v>
      </c>
      <c r="J52" s="44">
        <f t="shared" ref="J52" si="286">(E52+F52+G52+H52+I52)/12</f>
        <v>1350.23</v>
      </c>
      <c r="K52" s="45">
        <f t="shared" ref="K52" si="287">(E52+F52+G52+H52+I52)</f>
        <v>16202.71</v>
      </c>
      <c r="L52" s="46">
        <f t="shared" ref="L52" si="288">K52+J52</f>
        <v>17552.939999999999</v>
      </c>
      <c r="M52" s="117"/>
      <c r="N52" s="119">
        <f t="shared" ref="N52" si="289">K52</f>
        <v>16202.71</v>
      </c>
      <c r="O52" s="119">
        <f t="shared" ref="O52" si="290">E52+F52+G52+I52</f>
        <v>9995.5499999999993</v>
      </c>
      <c r="P52" s="119">
        <v>702</v>
      </c>
      <c r="Q52" s="119">
        <f t="shared" ref="Q52" si="291">IF(P52&gt;(O52*0.18),P52,O52*0.18)+N52+J52</f>
        <v>19352.14</v>
      </c>
      <c r="R52" s="119">
        <f t="shared" ref="R52" si="292">N52+O52*0.18</f>
        <v>18001.91</v>
      </c>
      <c r="S52" s="47"/>
    </row>
    <row r="53" spans="1:19" ht="9" customHeight="1" x14ac:dyDescent="0.2">
      <c r="A53" s="519"/>
      <c r="B53" s="519"/>
      <c r="C53" s="48" t="s">
        <v>4</v>
      </c>
      <c r="D53" s="49">
        <v>14</v>
      </c>
      <c r="E53" s="50">
        <v>18281680</v>
      </c>
      <c r="F53" s="50">
        <v>0</v>
      </c>
      <c r="G53" s="50">
        <f t="shared" ref="G53" si="293">G52*1936.27</f>
        <v>1072403</v>
      </c>
      <c r="H53" s="50">
        <v>12018738</v>
      </c>
      <c r="I53" s="50">
        <v>0</v>
      </c>
      <c r="J53" s="51">
        <f t="shared" ref="J53:L53" si="294">J52*1936.27</f>
        <v>2614410</v>
      </c>
      <c r="K53" s="50">
        <f t="shared" si="294"/>
        <v>31372821</v>
      </c>
      <c r="L53" s="52">
        <f t="shared" si="294"/>
        <v>33987231</v>
      </c>
      <c r="M53" s="118"/>
      <c r="N53" s="120">
        <f t="shared" ref="N53:R53" si="295">N52*1936.27</f>
        <v>31372821</v>
      </c>
      <c r="O53" s="120">
        <f t="shared" si="295"/>
        <v>19354084</v>
      </c>
      <c r="P53" s="120">
        <f t="shared" si="295"/>
        <v>1359262</v>
      </c>
      <c r="Q53" s="120">
        <f t="shared" si="295"/>
        <v>37470968</v>
      </c>
      <c r="R53" s="120">
        <f t="shared" si="295"/>
        <v>34856558</v>
      </c>
      <c r="S53" s="47"/>
    </row>
    <row r="54" spans="1:19" ht="12.75" customHeight="1" x14ac:dyDescent="0.2">
      <c r="A54" s="519"/>
      <c r="B54" s="519"/>
      <c r="C54" s="53" t="s">
        <v>3</v>
      </c>
      <c r="D54" s="54">
        <v>15</v>
      </c>
      <c r="E54" s="44">
        <v>10385.15</v>
      </c>
      <c r="F54" s="44">
        <v>0</v>
      </c>
      <c r="G54" s="44">
        <f t="shared" si="161"/>
        <v>553.85</v>
      </c>
      <c r="H54" s="44">
        <v>6207.16</v>
      </c>
      <c r="I54" s="44">
        <v>0</v>
      </c>
      <c r="J54" s="44">
        <f t="shared" ref="J54" si="296">(E54+F54+G54+H54+I54)/12</f>
        <v>1428.85</v>
      </c>
      <c r="K54" s="45">
        <f t="shared" ref="K54" si="297">(E54+F54+G54+H54+I54)</f>
        <v>17146.16</v>
      </c>
      <c r="L54" s="46">
        <f t="shared" ref="L54" si="298">K54+J54</f>
        <v>18575.009999999998</v>
      </c>
      <c r="M54" s="117"/>
      <c r="N54" s="119">
        <f t="shared" ref="N54" si="299">K54</f>
        <v>17146.16</v>
      </c>
      <c r="O54" s="119">
        <f t="shared" ref="O54" si="300">E54+F54+G54+I54</f>
        <v>10939</v>
      </c>
      <c r="P54" s="119">
        <v>702</v>
      </c>
      <c r="Q54" s="119">
        <f t="shared" ref="Q54" si="301">IF(P54&gt;(O54*0.18),P54,O54*0.18)+N54+J54</f>
        <v>20544.03</v>
      </c>
      <c r="R54" s="119">
        <f t="shared" ref="R54" si="302">N54+O54*0.18</f>
        <v>19115.18</v>
      </c>
      <c r="S54" s="47"/>
    </row>
    <row r="55" spans="1:19" ht="9" customHeight="1" x14ac:dyDescent="0.2">
      <c r="A55" s="519"/>
      <c r="B55" s="519"/>
      <c r="C55" s="48" t="s">
        <v>4</v>
      </c>
      <c r="D55" s="49">
        <v>20</v>
      </c>
      <c r="E55" s="50">
        <v>20108454</v>
      </c>
      <c r="F55" s="50">
        <v>0</v>
      </c>
      <c r="G55" s="50">
        <f t="shared" ref="G55" si="303">G54*1936.27</f>
        <v>1072403</v>
      </c>
      <c r="H55" s="50">
        <v>12018738</v>
      </c>
      <c r="I55" s="50">
        <v>0</v>
      </c>
      <c r="J55" s="51">
        <f t="shared" ref="J55:L55" si="304">J54*1936.27</f>
        <v>2766639</v>
      </c>
      <c r="K55" s="50">
        <f t="shared" si="304"/>
        <v>33199595</v>
      </c>
      <c r="L55" s="52">
        <f t="shared" si="304"/>
        <v>35966235</v>
      </c>
      <c r="M55" s="118"/>
      <c r="N55" s="120">
        <f t="shared" ref="N55:R55" si="305">N54*1936.27</f>
        <v>33199595</v>
      </c>
      <c r="O55" s="120">
        <f t="shared" si="305"/>
        <v>21180858</v>
      </c>
      <c r="P55" s="120">
        <f t="shared" si="305"/>
        <v>1359262</v>
      </c>
      <c r="Q55" s="120">
        <f t="shared" si="305"/>
        <v>39778789</v>
      </c>
      <c r="R55" s="120">
        <f t="shared" si="305"/>
        <v>37012150</v>
      </c>
      <c r="S55" s="47"/>
    </row>
    <row r="56" spans="1:19" ht="12.75" customHeight="1" x14ac:dyDescent="0.2">
      <c r="A56" s="519"/>
      <c r="B56" s="519"/>
      <c r="C56" s="53" t="s">
        <v>3</v>
      </c>
      <c r="D56" s="54">
        <v>21</v>
      </c>
      <c r="E56" s="44">
        <v>11313.93</v>
      </c>
      <c r="F56" s="44">
        <v>0</v>
      </c>
      <c r="G56" s="44">
        <f t="shared" si="161"/>
        <v>553.85</v>
      </c>
      <c r="H56" s="44">
        <v>6207.16</v>
      </c>
      <c r="I56" s="44">
        <v>0</v>
      </c>
      <c r="J56" s="44">
        <f t="shared" ref="J56" si="306">(E56+F56+G56+H56+I56)/12</f>
        <v>1506.25</v>
      </c>
      <c r="K56" s="45">
        <f t="shared" ref="K56" si="307">(E56+F56+G56+H56+I56)</f>
        <v>18074.939999999999</v>
      </c>
      <c r="L56" s="46">
        <f t="shared" ref="L56" si="308">K56+J56</f>
        <v>19581.189999999999</v>
      </c>
      <c r="M56" s="117"/>
      <c r="N56" s="119">
        <f t="shared" ref="N56" si="309">K56</f>
        <v>18074.939999999999</v>
      </c>
      <c r="O56" s="119">
        <f t="shared" ref="O56" si="310">E56+F56+G56+I56</f>
        <v>11867.78</v>
      </c>
      <c r="P56" s="119">
        <v>702</v>
      </c>
      <c r="Q56" s="119">
        <f t="shared" ref="Q56" si="311">IF(P56&gt;(O56*0.18),P56,O56*0.18)+N56+J56</f>
        <v>21717.39</v>
      </c>
      <c r="R56" s="119">
        <f t="shared" ref="R56" si="312">N56+O56*0.18</f>
        <v>20211.14</v>
      </c>
      <c r="S56" s="47"/>
    </row>
    <row r="57" spans="1:19" ht="9" customHeight="1" x14ac:dyDescent="0.2">
      <c r="A57" s="519"/>
      <c r="B57" s="519"/>
      <c r="C57" s="48" t="s">
        <v>4</v>
      </c>
      <c r="D57" s="49">
        <v>27</v>
      </c>
      <c r="E57" s="50">
        <v>21906823</v>
      </c>
      <c r="F57" s="50">
        <v>0</v>
      </c>
      <c r="G57" s="50">
        <f t="shared" ref="G57" si="313">G56*1936.27</f>
        <v>1072403</v>
      </c>
      <c r="H57" s="50">
        <v>12018738</v>
      </c>
      <c r="I57" s="50">
        <v>0</v>
      </c>
      <c r="J57" s="51">
        <f t="shared" ref="J57:L57" si="314">J56*1936.27</f>
        <v>2916507</v>
      </c>
      <c r="K57" s="50">
        <f t="shared" si="314"/>
        <v>34997964</v>
      </c>
      <c r="L57" s="52">
        <f t="shared" si="314"/>
        <v>37914471</v>
      </c>
      <c r="M57" s="118"/>
      <c r="N57" s="120">
        <f t="shared" ref="N57:R57" si="315">N56*1936.27</f>
        <v>34997964</v>
      </c>
      <c r="O57" s="120">
        <f t="shared" si="315"/>
        <v>22979226</v>
      </c>
      <c r="P57" s="120">
        <f t="shared" si="315"/>
        <v>1359262</v>
      </c>
      <c r="Q57" s="120">
        <f t="shared" si="315"/>
        <v>42050731</v>
      </c>
      <c r="R57" s="120">
        <f t="shared" si="315"/>
        <v>39134224</v>
      </c>
      <c r="S57" s="47"/>
    </row>
    <row r="58" spans="1:19" ht="12.75" customHeight="1" x14ac:dyDescent="0.2">
      <c r="A58" s="519"/>
      <c r="B58" s="519"/>
      <c r="C58" s="53" t="s">
        <v>3</v>
      </c>
      <c r="D58" s="54">
        <v>28</v>
      </c>
      <c r="E58" s="44">
        <v>12014.7</v>
      </c>
      <c r="F58" s="44">
        <v>0</v>
      </c>
      <c r="G58" s="44">
        <f t="shared" si="161"/>
        <v>553.85</v>
      </c>
      <c r="H58" s="44">
        <v>6207.16</v>
      </c>
      <c r="I58" s="44">
        <v>0</v>
      </c>
      <c r="J58" s="44">
        <f t="shared" ref="J58" si="316">(E58+F58+G58+H58+I58)/12</f>
        <v>1564.64</v>
      </c>
      <c r="K58" s="45">
        <f t="shared" ref="K58" si="317">(E58+F58+G58+H58+I58)</f>
        <v>18775.71</v>
      </c>
      <c r="L58" s="46">
        <f t="shared" ref="L58" si="318">K58+J58</f>
        <v>20340.349999999999</v>
      </c>
      <c r="M58" s="117"/>
      <c r="N58" s="119">
        <f t="shared" ref="N58" si="319">K58</f>
        <v>18775.71</v>
      </c>
      <c r="O58" s="119">
        <f t="shared" ref="O58" si="320">E58+F58+G58+I58</f>
        <v>12568.55</v>
      </c>
      <c r="P58" s="119">
        <v>702</v>
      </c>
      <c r="Q58" s="119">
        <f t="shared" ref="Q58" si="321">IF(P58&gt;(O58*0.18),P58,O58*0.18)+N58+J58</f>
        <v>22602.69</v>
      </c>
      <c r="R58" s="119">
        <f t="shared" ref="R58" si="322">N58+O58*0.18</f>
        <v>21038.05</v>
      </c>
      <c r="S58" s="47"/>
    </row>
    <row r="59" spans="1:19" ht="9" customHeight="1" x14ac:dyDescent="0.2">
      <c r="A59" s="519"/>
      <c r="B59" s="519"/>
      <c r="C59" s="48" t="s">
        <v>4</v>
      </c>
      <c r="D59" s="49">
        <v>34</v>
      </c>
      <c r="E59" s="50">
        <v>23263703</v>
      </c>
      <c r="F59" s="50">
        <v>0</v>
      </c>
      <c r="G59" s="50">
        <f t="shared" ref="G59" si="323">G58*1936.27</f>
        <v>1072403</v>
      </c>
      <c r="H59" s="50">
        <v>12018738</v>
      </c>
      <c r="I59" s="50">
        <v>0</v>
      </c>
      <c r="J59" s="51">
        <f t="shared" ref="J59:L59" si="324">J58*1936.27</f>
        <v>3029565</v>
      </c>
      <c r="K59" s="50">
        <f t="shared" si="324"/>
        <v>36354844</v>
      </c>
      <c r="L59" s="52">
        <f t="shared" si="324"/>
        <v>39384409</v>
      </c>
      <c r="M59" s="118"/>
      <c r="N59" s="120">
        <f t="shared" ref="N59:R59" si="325">N58*1936.27</f>
        <v>36354844</v>
      </c>
      <c r="O59" s="120">
        <f t="shared" si="325"/>
        <v>24336106</v>
      </c>
      <c r="P59" s="120">
        <f t="shared" si="325"/>
        <v>1359262</v>
      </c>
      <c r="Q59" s="120">
        <f t="shared" si="325"/>
        <v>43764911</v>
      </c>
      <c r="R59" s="120">
        <f t="shared" si="325"/>
        <v>40735345</v>
      </c>
      <c r="S59" s="47"/>
    </row>
    <row r="60" spans="1:19" ht="12.75" customHeight="1" x14ac:dyDescent="0.2">
      <c r="A60" s="519"/>
      <c r="B60" s="519"/>
      <c r="C60" s="53" t="s">
        <v>3</v>
      </c>
      <c r="D60" s="54">
        <v>35</v>
      </c>
      <c r="E60" s="44">
        <v>12505.67</v>
      </c>
      <c r="F60" s="44">
        <v>0</v>
      </c>
      <c r="G60" s="44">
        <f t="shared" si="161"/>
        <v>553.85</v>
      </c>
      <c r="H60" s="44">
        <v>6207.16</v>
      </c>
      <c r="I60" s="44">
        <v>0</v>
      </c>
      <c r="J60" s="44">
        <f t="shared" ref="J60" si="326">(E60+F60+G60+H60+I60)/12</f>
        <v>1605.56</v>
      </c>
      <c r="K60" s="45">
        <f t="shared" ref="K60" si="327">(E60+F60+G60+H60+I60)</f>
        <v>19266.68</v>
      </c>
      <c r="L60" s="46">
        <f t="shared" ref="L60" si="328">K60+J60</f>
        <v>20872.240000000002</v>
      </c>
      <c r="M60" s="117"/>
      <c r="N60" s="119">
        <f t="shared" ref="N60" si="329">K60</f>
        <v>19266.68</v>
      </c>
      <c r="O60" s="119">
        <f t="shared" ref="O60" si="330">E60+F60+G60+I60</f>
        <v>13059.52</v>
      </c>
      <c r="P60" s="119">
        <v>702</v>
      </c>
      <c r="Q60" s="119">
        <f t="shared" ref="Q60" si="331">IF(P60&gt;(O60*0.18),P60,O60*0.18)+N60+J60</f>
        <v>23222.95</v>
      </c>
      <c r="R60" s="119">
        <f t="shared" ref="R60" si="332">N60+O60*0.18</f>
        <v>21617.39</v>
      </c>
      <c r="S60" s="47"/>
    </row>
    <row r="61" spans="1:19" ht="9" customHeight="1" x14ac:dyDescent="0.2">
      <c r="A61" s="520"/>
      <c r="B61" s="520"/>
      <c r="C61" s="58" t="s">
        <v>4</v>
      </c>
      <c r="D61" s="59"/>
      <c r="E61" s="61">
        <v>24214354</v>
      </c>
      <c r="F61" s="61">
        <v>0</v>
      </c>
      <c r="G61" s="50">
        <f t="shared" ref="G61" si="333">G60*1936.27</f>
        <v>1072403</v>
      </c>
      <c r="H61" s="50">
        <v>12018738</v>
      </c>
      <c r="I61" s="50">
        <v>0</v>
      </c>
      <c r="J61" s="51">
        <f t="shared" ref="J61:L61" si="334">J60*1936.27</f>
        <v>3108798</v>
      </c>
      <c r="K61" s="50">
        <f t="shared" si="334"/>
        <v>37305494</v>
      </c>
      <c r="L61" s="52">
        <f t="shared" si="334"/>
        <v>40414292</v>
      </c>
      <c r="M61" s="118"/>
      <c r="N61" s="120">
        <f t="shared" ref="N61:R61" si="335">N60*1936.27</f>
        <v>37305494</v>
      </c>
      <c r="O61" s="120">
        <f t="shared" si="335"/>
        <v>25286757</v>
      </c>
      <c r="P61" s="120">
        <f t="shared" si="335"/>
        <v>1359262</v>
      </c>
      <c r="Q61" s="120">
        <f t="shared" si="335"/>
        <v>44965901</v>
      </c>
      <c r="R61" s="120">
        <f t="shared" si="335"/>
        <v>41857104</v>
      </c>
      <c r="S61" s="47"/>
    </row>
    <row r="62" spans="1:19" ht="12.75" customHeight="1" x14ac:dyDescent="0.2">
      <c r="A62" s="496">
        <f>B50+1</f>
        <v>39448</v>
      </c>
      <c r="B62" s="496">
        <v>39538</v>
      </c>
      <c r="C62" s="42" t="s">
        <v>3</v>
      </c>
      <c r="D62" s="43">
        <v>0</v>
      </c>
      <c r="E62" s="44">
        <v>8151.82</v>
      </c>
      <c r="F62" s="44">
        <v>0</v>
      </c>
      <c r="G62" s="44">
        <f t="shared" si="161"/>
        <v>553.85</v>
      </c>
      <c r="H62" s="44">
        <v>6207.16</v>
      </c>
      <c r="I62" s="44">
        <v>0</v>
      </c>
      <c r="J62" s="44">
        <f t="shared" ref="J62" si="336">(E62+F62+G62+H62+I62)/12</f>
        <v>1242.74</v>
      </c>
      <c r="K62" s="45">
        <f t="shared" ref="K62" si="337">(E62+F62+G62+H62+I62)</f>
        <v>14912.83</v>
      </c>
      <c r="L62" s="46">
        <f t="shared" ref="L62" si="338">K62+J62</f>
        <v>16155.57</v>
      </c>
      <c r="M62" s="117"/>
      <c r="N62" s="119">
        <f t="shared" ref="N62" si="339">K62</f>
        <v>14912.83</v>
      </c>
      <c r="O62" s="119">
        <f t="shared" ref="O62" si="340">E62+F62+G62+I62</f>
        <v>8705.67</v>
      </c>
      <c r="P62" s="119">
        <v>702</v>
      </c>
      <c r="Q62" s="119">
        <f t="shared" ref="Q62" si="341">IF(P62&gt;(O62*0.18),P62,O62*0.18)+N62+J62</f>
        <v>17722.59</v>
      </c>
      <c r="R62" s="119">
        <f t="shared" ref="R62" si="342">N62+O62*0.18</f>
        <v>16479.849999999999</v>
      </c>
      <c r="S62" s="47"/>
    </row>
    <row r="63" spans="1:19" ht="9" customHeight="1" x14ac:dyDescent="0.2">
      <c r="A63" s="497"/>
      <c r="B63" s="497"/>
      <c r="C63" s="48" t="s">
        <v>4</v>
      </c>
      <c r="D63" s="49">
        <v>2</v>
      </c>
      <c r="E63" s="50">
        <v>15784125</v>
      </c>
      <c r="F63" s="50">
        <v>0</v>
      </c>
      <c r="G63" s="50">
        <f t="shared" ref="G63" si="343">G62*1936.27</f>
        <v>1072403</v>
      </c>
      <c r="H63" s="50">
        <v>12018738</v>
      </c>
      <c r="I63" s="50">
        <v>0</v>
      </c>
      <c r="J63" s="51">
        <f t="shared" ref="J63:L63" si="344">J62*1936.27</f>
        <v>2406280</v>
      </c>
      <c r="K63" s="50">
        <f t="shared" si="344"/>
        <v>28875265</v>
      </c>
      <c r="L63" s="52">
        <f t="shared" si="344"/>
        <v>31281546</v>
      </c>
      <c r="M63" s="118"/>
      <c r="N63" s="120">
        <f t="shared" ref="N63:R63" si="345">N62*1936.27</f>
        <v>28875265</v>
      </c>
      <c r="O63" s="120">
        <f t="shared" si="345"/>
        <v>16856528</v>
      </c>
      <c r="P63" s="120">
        <f t="shared" si="345"/>
        <v>1359262</v>
      </c>
      <c r="Q63" s="120">
        <f t="shared" si="345"/>
        <v>34315719</v>
      </c>
      <c r="R63" s="120">
        <f t="shared" si="345"/>
        <v>31909439</v>
      </c>
      <c r="S63" s="47"/>
    </row>
    <row r="64" spans="1:19" ht="12.75" customHeight="1" x14ac:dyDescent="0.2">
      <c r="A64" s="519">
        <f>A62</f>
        <v>39448</v>
      </c>
      <c r="B64" s="519">
        <f>B62</f>
        <v>39538</v>
      </c>
      <c r="C64" s="53" t="s">
        <v>3</v>
      </c>
      <c r="D64" s="54">
        <v>3</v>
      </c>
      <c r="E64" s="44">
        <v>8430.77</v>
      </c>
      <c r="F64" s="44">
        <v>0</v>
      </c>
      <c r="G64" s="44">
        <f t="shared" si="161"/>
        <v>553.85</v>
      </c>
      <c r="H64" s="44">
        <v>6207.16</v>
      </c>
      <c r="I64" s="44">
        <v>0</v>
      </c>
      <c r="J64" s="44">
        <f t="shared" ref="J64" si="346">(E64+F64+G64+H64+I64)/12</f>
        <v>1265.98</v>
      </c>
      <c r="K64" s="45">
        <f t="shared" ref="K64" si="347">(E64+F64+G64+H64+I64)</f>
        <v>15191.78</v>
      </c>
      <c r="L64" s="46">
        <f t="shared" ref="L64" si="348">K64+J64</f>
        <v>16457.759999999998</v>
      </c>
      <c r="M64" s="117"/>
      <c r="N64" s="119">
        <f t="shared" ref="N64" si="349">K64</f>
        <v>15191.78</v>
      </c>
      <c r="O64" s="119">
        <f t="shared" ref="O64" si="350">E64+F64+G64+I64</f>
        <v>8984.6200000000008</v>
      </c>
      <c r="P64" s="119">
        <v>702</v>
      </c>
      <c r="Q64" s="119">
        <f t="shared" ref="Q64" si="351">IF(P64&gt;(O64*0.18),P64,O64*0.18)+N64+J64</f>
        <v>18074.990000000002</v>
      </c>
      <c r="R64" s="119">
        <f t="shared" ref="R64" si="352">N64+O64*0.18</f>
        <v>16809.009999999998</v>
      </c>
      <c r="S64" s="47"/>
    </row>
    <row r="65" spans="1:19" ht="9" customHeight="1" x14ac:dyDescent="0.2">
      <c r="A65" s="519"/>
      <c r="B65" s="519"/>
      <c r="C65" s="48" t="s">
        <v>4</v>
      </c>
      <c r="D65" s="49">
        <v>8</v>
      </c>
      <c r="E65" s="50">
        <v>16324247</v>
      </c>
      <c r="F65" s="50">
        <v>0</v>
      </c>
      <c r="G65" s="50">
        <f t="shared" ref="G65" si="353">G64*1936.27</f>
        <v>1072403</v>
      </c>
      <c r="H65" s="50">
        <v>12018738</v>
      </c>
      <c r="I65" s="50">
        <v>0</v>
      </c>
      <c r="J65" s="51">
        <f t="shared" ref="J65:L65" si="354">J64*1936.27</f>
        <v>2451279</v>
      </c>
      <c r="K65" s="50">
        <f t="shared" si="354"/>
        <v>29415388</v>
      </c>
      <c r="L65" s="52">
        <f t="shared" si="354"/>
        <v>31866667</v>
      </c>
      <c r="M65" s="118"/>
      <c r="N65" s="120">
        <f t="shared" ref="N65:R65" si="355">N64*1936.27</f>
        <v>29415388</v>
      </c>
      <c r="O65" s="120">
        <f t="shared" si="355"/>
        <v>17396650</v>
      </c>
      <c r="P65" s="120">
        <f t="shared" si="355"/>
        <v>1359262</v>
      </c>
      <c r="Q65" s="120">
        <f t="shared" si="355"/>
        <v>34998061</v>
      </c>
      <c r="R65" s="120">
        <f t="shared" si="355"/>
        <v>32546782</v>
      </c>
      <c r="S65" s="47"/>
    </row>
    <row r="66" spans="1:19" ht="12.75" customHeight="1" x14ac:dyDescent="0.2">
      <c r="A66" s="519"/>
      <c r="B66" s="519"/>
      <c r="C66" s="53" t="s">
        <v>3</v>
      </c>
      <c r="D66" s="54">
        <v>9</v>
      </c>
      <c r="E66" s="44">
        <v>9441.7000000000007</v>
      </c>
      <c r="F66" s="44">
        <v>0</v>
      </c>
      <c r="G66" s="44">
        <f t="shared" si="161"/>
        <v>553.85</v>
      </c>
      <c r="H66" s="44">
        <v>6207.16</v>
      </c>
      <c r="I66" s="44">
        <v>0</v>
      </c>
      <c r="J66" s="44">
        <f t="shared" ref="J66" si="356">(E66+F66+G66+H66+I66)/12</f>
        <v>1350.23</v>
      </c>
      <c r="K66" s="45">
        <f t="shared" ref="K66" si="357">(E66+F66+G66+H66+I66)</f>
        <v>16202.71</v>
      </c>
      <c r="L66" s="46">
        <f t="shared" ref="L66" si="358">K66+J66</f>
        <v>17552.939999999999</v>
      </c>
      <c r="M66" s="117"/>
      <c r="N66" s="119">
        <f t="shared" ref="N66" si="359">K66</f>
        <v>16202.71</v>
      </c>
      <c r="O66" s="119">
        <f t="shared" ref="O66" si="360">E66+F66+G66+I66</f>
        <v>9995.5499999999993</v>
      </c>
      <c r="P66" s="119">
        <v>702</v>
      </c>
      <c r="Q66" s="119">
        <f t="shared" ref="Q66" si="361">IF(P66&gt;(O66*0.18),P66,O66*0.18)+N66+J66</f>
        <v>19352.14</v>
      </c>
      <c r="R66" s="119">
        <f t="shared" ref="R66" si="362">N66+O66*0.18</f>
        <v>18001.91</v>
      </c>
      <c r="S66" s="47"/>
    </row>
    <row r="67" spans="1:19" ht="9" customHeight="1" x14ac:dyDescent="0.2">
      <c r="A67" s="519"/>
      <c r="B67" s="519"/>
      <c r="C67" s="48" t="s">
        <v>4</v>
      </c>
      <c r="D67" s="49">
        <v>14</v>
      </c>
      <c r="E67" s="50">
        <v>18281680</v>
      </c>
      <c r="F67" s="50">
        <v>0</v>
      </c>
      <c r="G67" s="50">
        <f t="shared" ref="G67" si="363">G66*1936.27</f>
        <v>1072403</v>
      </c>
      <c r="H67" s="50">
        <v>12018738</v>
      </c>
      <c r="I67" s="50">
        <v>0</v>
      </c>
      <c r="J67" s="51">
        <f t="shared" ref="J67:L67" si="364">J66*1936.27</f>
        <v>2614410</v>
      </c>
      <c r="K67" s="50">
        <f t="shared" si="364"/>
        <v>31372821</v>
      </c>
      <c r="L67" s="52">
        <f t="shared" si="364"/>
        <v>33987231</v>
      </c>
      <c r="M67" s="118"/>
      <c r="N67" s="120">
        <f t="shared" ref="N67:R67" si="365">N66*1936.27</f>
        <v>31372821</v>
      </c>
      <c r="O67" s="120">
        <f t="shared" si="365"/>
        <v>19354084</v>
      </c>
      <c r="P67" s="120">
        <f t="shared" si="365"/>
        <v>1359262</v>
      </c>
      <c r="Q67" s="120">
        <f t="shared" si="365"/>
        <v>37470968</v>
      </c>
      <c r="R67" s="120">
        <f t="shared" si="365"/>
        <v>34856558</v>
      </c>
      <c r="S67" s="47"/>
    </row>
    <row r="68" spans="1:19" ht="12.75" customHeight="1" x14ac:dyDescent="0.2">
      <c r="A68" s="519"/>
      <c r="B68" s="519"/>
      <c r="C68" s="53" t="s">
        <v>3</v>
      </c>
      <c r="D68" s="54">
        <v>15</v>
      </c>
      <c r="E68" s="44">
        <v>10385.15</v>
      </c>
      <c r="F68" s="44">
        <v>0</v>
      </c>
      <c r="G68" s="44">
        <f t="shared" si="161"/>
        <v>553.85</v>
      </c>
      <c r="H68" s="44">
        <v>6207.16</v>
      </c>
      <c r="I68" s="44">
        <v>0</v>
      </c>
      <c r="J68" s="44">
        <f t="shared" ref="J68" si="366">(E68+F68+G68+H68+I68)/12</f>
        <v>1428.85</v>
      </c>
      <c r="K68" s="45">
        <f t="shared" ref="K68" si="367">(E68+F68+G68+H68+I68)</f>
        <v>17146.16</v>
      </c>
      <c r="L68" s="46">
        <f t="shared" ref="L68" si="368">K68+J68</f>
        <v>18575.009999999998</v>
      </c>
      <c r="M68" s="117"/>
      <c r="N68" s="119">
        <f t="shared" ref="N68" si="369">K68</f>
        <v>17146.16</v>
      </c>
      <c r="O68" s="119">
        <f t="shared" ref="O68" si="370">E68+F68+G68+I68</f>
        <v>10939</v>
      </c>
      <c r="P68" s="119">
        <v>702</v>
      </c>
      <c r="Q68" s="119">
        <f t="shared" ref="Q68" si="371">IF(P68&gt;(O68*0.18),P68,O68*0.18)+N68+J68</f>
        <v>20544.03</v>
      </c>
      <c r="R68" s="119">
        <f t="shared" ref="R68" si="372">N68+O68*0.18</f>
        <v>19115.18</v>
      </c>
      <c r="S68" s="47"/>
    </row>
    <row r="69" spans="1:19" ht="9" customHeight="1" x14ac:dyDescent="0.2">
      <c r="A69" s="519"/>
      <c r="B69" s="519"/>
      <c r="C69" s="48" t="s">
        <v>4</v>
      </c>
      <c r="D69" s="49">
        <v>20</v>
      </c>
      <c r="E69" s="50">
        <v>20108454</v>
      </c>
      <c r="F69" s="50">
        <v>0</v>
      </c>
      <c r="G69" s="50">
        <f t="shared" ref="G69" si="373">G68*1936.27</f>
        <v>1072403</v>
      </c>
      <c r="H69" s="50">
        <v>12018738</v>
      </c>
      <c r="I69" s="50">
        <v>0</v>
      </c>
      <c r="J69" s="51">
        <f t="shared" ref="J69:L69" si="374">J68*1936.27</f>
        <v>2766639</v>
      </c>
      <c r="K69" s="50">
        <f t="shared" si="374"/>
        <v>33199595</v>
      </c>
      <c r="L69" s="52">
        <f t="shared" si="374"/>
        <v>35966235</v>
      </c>
      <c r="M69" s="118"/>
      <c r="N69" s="120">
        <f t="shared" ref="N69:R69" si="375">N68*1936.27</f>
        <v>33199595</v>
      </c>
      <c r="O69" s="120">
        <f t="shared" si="375"/>
        <v>21180858</v>
      </c>
      <c r="P69" s="120">
        <f t="shared" si="375"/>
        <v>1359262</v>
      </c>
      <c r="Q69" s="120">
        <f t="shared" si="375"/>
        <v>39778789</v>
      </c>
      <c r="R69" s="120">
        <f t="shared" si="375"/>
        <v>37012150</v>
      </c>
      <c r="S69" s="47"/>
    </row>
    <row r="70" spans="1:19" ht="12.75" customHeight="1" x14ac:dyDescent="0.2">
      <c r="A70" s="519"/>
      <c r="B70" s="519"/>
      <c r="C70" s="53" t="s">
        <v>3</v>
      </c>
      <c r="D70" s="54">
        <v>21</v>
      </c>
      <c r="E70" s="44">
        <v>11313.93</v>
      </c>
      <c r="F70" s="44">
        <v>0</v>
      </c>
      <c r="G70" s="44">
        <f t="shared" si="161"/>
        <v>553.85</v>
      </c>
      <c r="H70" s="44">
        <v>6207.16</v>
      </c>
      <c r="I70" s="44">
        <v>0</v>
      </c>
      <c r="J70" s="44">
        <f t="shared" ref="J70" si="376">(E70+F70+G70+H70+I70)/12</f>
        <v>1506.25</v>
      </c>
      <c r="K70" s="45">
        <f t="shared" ref="K70" si="377">(E70+F70+G70+H70+I70)</f>
        <v>18074.939999999999</v>
      </c>
      <c r="L70" s="46">
        <f t="shared" ref="L70" si="378">K70+J70</f>
        <v>19581.189999999999</v>
      </c>
      <c r="M70" s="117"/>
      <c r="N70" s="119">
        <f t="shared" ref="N70" si="379">K70</f>
        <v>18074.939999999999</v>
      </c>
      <c r="O70" s="119">
        <f t="shared" ref="O70" si="380">E70+F70+G70+I70</f>
        <v>11867.78</v>
      </c>
      <c r="P70" s="119">
        <v>702</v>
      </c>
      <c r="Q70" s="119">
        <f t="shared" ref="Q70" si="381">IF(P70&gt;(O70*0.18),P70,O70*0.18)+N70+J70</f>
        <v>21717.39</v>
      </c>
      <c r="R70" s="119">
        <f t="shared" ref="R70" si="382">N70+O70*0.18</f>
        <v>20211.14</v>
      </c>
      <c r="S70" s="47"/>
    </row>
    <row r="71" spans="1:19" ht="9" customHeight="1" x14ac:dyDescent="0.2">
      <c r="A71" s="519"/>
      <c r="B71" s="519"/>
      <c r="C71" s="48" t="s">
        <v>4</v>
      </c>
      <c r="D71" s="49">
        <v>27</v>
      </c>
      <c r="E71" s="50">
        <v>21906823</v>
      </c>
      <c r="F71" s="50">
        <v>0</v>
      </c>
      <c r="G71" s="50">
        <f t="shared" ref="G71" si="383">G70*1936.27</f>
        <v>1072403</v>
      </c>
      <c r="H71" s="50">
        <v>12018738</v>
      </c>
      <c r="I71" s="50">
        <v>0</v>
      </c>
      <c r="J71" s="51">
        <f t="shared" ref="J71:L71" si="384">J70*1936.27</f>
        <v>2916507</v>
      </c>
      <c r="K71" s="50">
        <f t="shared" si="384"/>
        <v>34997964</v>
      </c>
      <c r="L71" s="52">
        <f t="shared" si="384"/>
        <v>37914471</v>
      </c>
      <c r="M71" s="118"/>
      <c r="N71" s="120">
        <f t="shared" ref="N71:R71" si="385">N70*1936.27</f>
        <v>34997964</v>
      </c>
      <c r="O71" s="120">
        <f t="shared" si="385"/>
        <v>22979226</v>
      </c>
      <c r="P71" s="120">
        <f t="shared" si="385"/>
        <v>1359262</v>
      </c>
      <c r="Q71" s="120">
        <f t="shared" si="385"/>
        <v>42050731</v>
      </c>
      <c r="R71" s="120">
        <f t="shared" si="385"/>
        <v>39134224</v>
      </c>
      <c r="S71" s="47"/>
    </row>
    <row r="72" spans="1:19" ht="12.75" customHeight="1" x14ac:dyDescent="0.2">
      <c r="A72" s="519"/>
      <c r="B72" s="519"/>
      <c r="C72" s="53" t="s">
        <v>3</v>
      </c>
      <c r="D72" s="54">
        <v>28</v>
      </c>
      <c r="E72" s="44">
        <v>12014.7</v>
      </c>
      <c r="F72" s="44">
        <v>0</v>
      </c>
      <c r="G72" s="44">
        <f t="shared" si="161"/>
        <v>553.85</v>
      </c>
      <c r="H72" s="44">
        <v>6207.16</v>
      </c>
      <c r="I72" s="44">
        <v>0</v>
      </c>
      <c r="J72" s="44">
        <f t="shared" ref="J72" si="386">(E72+F72+G72+H72+I72)/12</f>
        <v>1564.64</v>
      </c>
      <c r="K72" s="45">
        <f t="shared" ref="K72" si="387">(E72+F72+G72+H72+I72)</f>
        <v>18775.71</v>
      </c>
      <c r="L72" s="46">
        <f t="shared" ref="L72" si="388">K72+J72</f>
        <v>20340.349999999999</v>
      </c>
      <c r="M72" s="117"/>
      <c r="N72" s="119">
        <f t="shared" ref="N72" si="389">K72</f>
        <v>18775.71</v>
      </c>
      <c r="O72" s="119">
        <f t="shared" ref="O72" si="390">E72+F72+G72+I72</f>
        <v>12568.55</v>
      </c>
      <c r="P72" s="119">
        <v>702</v>
      </c>
      <c r="Q72" s="119">
        <f t="shared" ref="Q72" si="391">IF(P72&gt;(O72*0.18),P72,O72*0.18)+N72+J72</f>
        <v>22602.69</v>
      </c>
      <c r="R72" s="119">
        <f t="shared" ref="R72" si="392">N72+O72*0.18</f>
        <v>21038.05</v>
      </c>
      <c r="S72" s="47"/>
    </row>
    <row r="73" spans="1:19" ht="9" customHeight="1" x14ac:dyDescent="0.2">
      <c r="A73" s="519"/>
      <c r="B73" s="519"/>
      <c r="C73" s="48" t="s">
        <v>4</v>
      </c>
      <c r="D73" s="49">
        <v>34</v>
      </c>
      <c r="E73" s="50">
        <v>23263703</v>
      </c>
      <c r="F73" s="50">
        <v>0</v>
      </c>
      <c r="G73" s="50">
        <f t="shared" ref="G73" si="393">G72*1936.27</f>
        <v>1072403</v>
      </c>
      <c r="H73" s="50">
        <v>12018738</v>
      </c>
      <c r="I73" s="50">
        <v>0</v>
      </c>
      <c r="J73" s="51">
        <f t="shared" ref="J73:L73" si="394">J72*1936.27</f>
        <v>3029565</v>
      </c>
      <c r="K73" s="50">
        <f t="shared" si="394"/>
        <v>36354844</v>
      </c>
      <c r="L73" s="52">
        <f t="shared" si="394"/>
        <v>39384409</v>
      </c>
      <c r="M73" s="118"/>
      <c r="N73" s="120">
        <f t="shared" ref="N73:R73" si="395">N72*1936.27</f>
        <v>36354844</v>
      </c>
      <c r="O73" s="120">
        <f t="shared" si="395"/>
        <v>24336106</v>
      </c>
      <c r="P73" s="120">
        <f t="shared" si="395"/>
        <v>1359262</v>
      </c>
      <c r="Q73" s="120">
        <f t="shared" si="395"/>
        <v>43764911</v>
      </c>
      <c r="R73" s="120">
        <f t="shared" si="395"/>
        <v>40735345</v>
      </c>
      <c r="S73" s="47"/>
    </row>
    <row r="74" spans="1:19" ht="12.75" customHeight="1" x14ac:dyDescent="0.2">
      <c r="A74" s="519"/>
      <c r="B74" s="519"/>
      <c r="C74" s="53" t="s">
        <v>3</v>
      </c>
      <c r="D74" s="54">
        <v>35</v>
      </c>
      <c r="E74" s="44">
        <v>12505.67</v>
      </c>
      <c r="F74" s="44">
        <v>0</v>
      </c>
      <c r="G74" s="44">
        <f t="shared" si="161"/>
        <v>553.85</v>
      </c>
      <c r="H74" s="44">
        <v>6207.16</v>
      </c>
      <c r="I74" s="44">
        <v>0</v>
      </c>
      <c r="J74" s="44">
        <f t="shared" ref="J74" si="396">(E74+F74+G74+H74+I74)/12</f>
        <v>1605.56</v>
      </c>
      <c r="K74" s="45">
        <f t="shared" ref="K74" si="397">(E74+F74+G74+H74+I74)</f>
        <v>19266.68</v>
      </c>
      <c r="L74" s="46">
        <f t="shared" ref="L74" si="398">K74+J74</f>
        <v>20872.240000000002</v>
      </c>
      <c r="M74" s="117"/>
      <c r="N74" s="119">
        <f t="shared" ref="N74" si="399">K74</f>
        <v>19266.68</v>
      </c>
      <c r="O74" s="119">
        <f t="shared" ref="O74" si="400">E74+F74+G74+I74</f>
        <v>13059.52</v>
      </c>
      <c r="P74" s="119">
        <v>702</v>
      </c>
      <c r="Q74" s="119">
        <f t="shared" ref="Q74" si="401">IF(P74&gt;(O74*0.18),P74,O74*0.18)+N74+J74</f>
        <v>23222.95</v>
      </c>
      <c r="R74" s="119">
        <f t="shared" ref="R74" si="402">N74+O74*0.18</f>
        <v>21617.39</v>
      </c>
      <c r="S74" s="47"/>
    </row>
    <row r="75" spans="1:19" ht="9" customHeight="1" x14ac:dyDescent="0.2">
      <c r="A75" s="520"/>
      <c r="B75" s="520"/>
      <c r="C75" s="58" t="s">
        <v>4</v>
      </c>
      <c r="D75" s="59"/>
      <c r="E75" s="61">
        <v>24214354</v>
      </c>
      <c r="F75" s="61">
        <v>0</v>
      </c>
      <c r="G75" s="50">
        <f t="shared" ref="G75" si="403">G74*1936.27</f>
        <v>1072403</v>
      </c>
      <c r="H75" s="50">
        <v>12018738</v>
      </c>
      <c r="I75" s="50">
        <v>0</v>
      </c>
      <c r="J75" s="51">
        <f t="shared" ref="J75:L75" si="404">J74*1936.27</f>
        <v>3108798</v>
      </c>
      <c r="K75" s="50">
        <f t="shared" si="404"/>
        <v>37305494</v>
      </c>
      <c r="L75" s="52">
        <f t="shared" si="404"/>
        <v>40414292</v>
      </c>
      <c r="M75" s="118"/>
      <c r="N75" s="120">
        <f t="shared" ref="N75:R75" si="405">N74*1936.27</f>
        <v>37305494</v>
      </c>
      <c r="O75" s="120">
        <f t="shared" si="405"/>
        <v>25286757</v>
      </c>
      <c r="P75" s="120">
        <f t="shared" si="405"/>
        <v>1359262</v>
      </c>
      <c r="Q75" s="120">
        <f t="shared" si="405"/>
        <v>44965901</v>
      </c>
      <c r="R75" s="120">
        <f t="shared" si="405"/>
        <v>41857104</v>
      </c>
      <c r="S75" s="47"/>
    </row>
    <row r="76" spans="1:19" ht="12.75" customHeight="1" x14ac:dyDescent="0.2">
      <c r="A76" s="496">
        <v>39539</v>
      </c>
      <c r="B76" s="496">
        <v>39629</v>
      </c>
      <c r="C76" s="42" t="s">
        <v>3</v>
      </c>
      <c r="D76" s="43">
        <v>0</v>
      </c>
      <c r="E76" s="44">
        <v>8225.02</v>
      </c>
      <c r="F76" s="44">
        <v>0</v>
      </c>
      <c r="G76" s="44">
        <f t="shared" si="161"/>
        <v>553.85</v>
      </c>
      <c r="H76" s="44">
        <v>6207.16</v>
      </c>
      <c r="I76" s="44">
        <v>0</v>
      </c>
      <c r="J76" s="44">
        <f t="shared" ref="J76" si="406">(E76+F76+G76+H76+I76)/12</f>
        <v>1248.8399999999999</v>
      </c>
      <c r="K76" s="45">
        <f t="shared" ref="K76" si="407">(E76+F76+G76+H76+I76)</f>
        <v>14986.03</v>
      </c>
      <c r="L76" s="46">
        <f t="shared" ref="L76" si="408">K76+J76</f>
        <v>16234.87</v>
      </c>
      <c r="M76" s="117"/>
      <c r="N76" s="119">
        <f t="shared" ref="N76" si="409">K76</f>
        <v>14986.03</v>
      </c>
      <c r="O76" s="119">
        <f t="shared" ref="O76" si="410">E76+F76+G76+I76</f>
        <v>8778.8700000000008</v>
      </c>
      <c r="P76" s="119">
        <v>702</v>
      </c>
      <c r="Q76" s="119">
        <f t="shared" ref="Q76" si="411">IF(P76&gt;(O76*0.18),P76,O76*0.18)+N76+J76</f>
        <v>17815.07</v>
      </c>
      <c r="R76" s="119">
        <f t="shared" ref="R76" si="412">N76+O76*0.18</f>
        <v>16566.23</v>
      </c>
      <c r="S76" s="47"/>
    </row>
    <row r="77" spans="1:19" ht="9" customHeight="1" x14ac:dyDescent="0.2">
      <c r="A77" s="497"/>
      <c r="B77" s="497"/>
      <c r="C77" s="48" t="s">
        <v>4</v>
      </c>
      <c r="D77" s="49">
        <v>2</v>
      </c>
      <c r="E77" s="50">
        <v>15925859</v>
      </c>
      <c r="F77" s="50">
        <v>0</v>
      </c>
      <c r="G77" s="50">
        <f t="shared" ref="G77" si="413">G76*1936.27</f>
        <v>1072403</v>
      </c>
      <c r="H77" s="50">
        <v>12018738</v>
      </c>
      <c r="I77" s="50">
        <v>0</v>
      </c>
      <c r="J77" s="51">
        <f t="shared" ref="J77" si="414">J76*1936.27</f>
        <v>2418091</v>
      </c>
      <c r="K77" s="50">
        <f t="shared" ref="K77" si="415">K76*1936.27</f>
        <v>29017000</v>
      </c>
      <c r="L77" s="52">
        <f t="shared" ref="L77" si="416">L76*1936.27</f>
        <v>31435092</v>
      </c>
      <c r="M77" s="118"/>
      <c r="N77" s="120">
        <f t="shared" ref="N77:O77" si="417">N76*1936.27</f>
        <v>29017000</v>
      </c>
      <c r="O77" s="120">
        <f t="shared" si="417"/>
        <v>16998263</v>
      </c>
      <c r="P77" s="120">
        <f t="shared" ref="P77:R77" si="418">P76*1936.27</f>
        <v>1359262</v>
      </c>
      <c r="Q77" s="120">
        <f t="shared" si="418"/>
        <v>34494786</v>
      </c>
      <c r="R77" s="120">
        <f t="shared" si="418"/>
        <v>32076694</v>
      </c>
      <c r="S77" s="47"/>
    </row>
    <row r="78" spans="1:19" ht="12.75" customHeight="1" x14ac:dyDescent="0.2">
      <c r="A78" s="519">
        <v>39539</v>
      </c>
      <c r="B78" s="519">
        <v>39629</v>
      </c>
      <c r="C78" s="53" t="s">
        <v>3</v>
      </c>
      <c r="D78" s="54">
        <v>3</v>
      </c>
      <c r="E78" s="44">
        <v>8503.9699999999993</v>
      </c>
      <c r="F78" s="44">
        <v>0</v>
      </c>
      <c r="G78" s="44">
        <f t="shared" si="161"/>
        <v>553.85</v>
      </c>
      <c r="H78" s="44">
        <v>6207.16</v>
      </c>
      <c r="I78" s="44">
        <v>0</v>
      </c>
      <c r="J78" s="44">
        <f t="shared" ref="J78" si="419">(E78+F78+G78+H78+I78)/12</f>
        <v>1272.08</v>
      </c>
      <c r="K78" s="45">
        <f t="shared" ref="K78" si="420">(E78+F78+G78+H78+I78)</f>
        <v>15264.98</v>
      </c>
      <c r="L78" s="46">
        <f t="shared" ref="L78" si="421">K78+J78</f>
        <v>16537.060000000001</v>
      </c>
      <c r="M78" s="117"/>
      <c r="N78" s="119">
        <f t="shared" ref="N78" si="422">K78</f>
        <v>15264.98</v>
      </c>
      <c r="O78" s="119">
        <f t="shared" ref="O78" si="423">E78+F78+G78+I78</f>
        <v>9057.82</v>
      </c>
      <c r="P78" s="119">
        <v>702</v>
      </c>
      <c r="Q78" s="119">
        <f t="shared" ref="Q78" si="424">IF(P78&gt;(O78*0.18),P78,O78*0.18)+N78+J78</f>
        <v>18167.47</v>
      </c>
      <c r="R78" s="119">
        <f t="shared" ref="R78" si="425">N78+O78*0.18</f>
        <v>16895.39</v>
      </c>
      <c r="S78" s="47"/>
    </row>
    <row r="79" spans="1:19" ht="9" customHeight="1" x14ac:dyDescent="0.2">
      <c r="A79" s="519"/>
      <c r="B79" s="519"/>
      <c r="C79" s="48" t="s">
        <v>4</v>
      </c>
      <c r="D79" s="49">
        <v>8</v>
      </c>
      <c r="E79" s="50">
        <v>16465982</v>
      </c>
      <c r="F79" s="50">
        <v>0</v>
      </c>
      <c r="G79" s="50">
        <f t="shared" ref="G79" si="426">G78*1936.27</f>
        <v>1072403</v>
      </c>
      <c r="H79" s="50">
        <v>12018738</v>
      </c>
      <c r="I79" s="50">
        <v>0</v>
      </c>
      <c r="J79" s="51">
        <f t="shared" ref="J79" si="427">J78*1936.27</f>
        <v>2463090</v>
      </c>
      <c r="K79" s="50">
        <f t="shared" ref="K79" si="428">K78*1936.27</f>
        <v>29557123</v>
      </c>
      <c r="L79" s="52">
        <f t="shared" ref="L79" si="429">L78*1936.27</f>
        <v>32020213</v>
      </c>
      <c r="M79" s="118"/>
      <c r="N79" s="120">
        <f t="shared" ref="N79:O79" si="430">N78*1936.27</f>
        <v>29557123</v>
      </c>
      <c r="O79" s="120">
        <f t="shared" si="430"/>
        <v>17538385</v>
      </c>
      <c r="P79" s="120">
        <f t="shared" ref="P79:R79" si="431">P78*1936.27</f>
        <v>1359262</v>
      </c>
      <c r="Q79" s="120">
        <f t="shared" si="431"/>
        <v>35177127</v>
      </c>
      <c r="R79" s="120">
        <f t="shared" si="431"/>
        <v>32714037</v>
      </c>
      <c r="S79" s="47"/>
    </row>
    <row r="80" spans="1:19" ht="12.75" customHeight="1" x14ac:dyDescent="0.2">
      <c r="A80" s="519"/>
      <c r="B80" s="519"/>
      <c r="C80" s="53" t="s">
        <v>3</v>
      </c>
      <c r="D80" s="54">
        <v>9</v>
      </c>
      <c r="E80" s="44">
        <v>9514.9</v>
      </c>
      <c r="F80" s="44">
        <v>0</v>
      </c>
      <c r="G80" s="44">
        <f t="shared" si="161"/>
        <v>553.85</v>
      </c>
      <c r="H80" s="44">
        <v>6207.16</v>
      </c>
      <c r="I80" s="44">
        <v>0</v>
      </c>
      <c r="J80" s="44">
        <f t="shared" ref="J80" si="432">(E80+F80+G80+H80+I80)/12</f>
        <v>1356.33</v>
      </c>
      <c r="K80" s="45">
        <f t="shared" ref="K80" si="433">(E80+F80+G80+H80+I80)</f>
        <v>16275.91</v>
      </c>
      <c r="L80" s="46">
        <f t="shared" ref="L80" si="434">K80+J80</f>
        <v>17632.240000000002</v>
      </c>
      <c r="M80" s="117"/>
      <c r="N80" s="119">
        <f t="shared" ref="N80" si="435">K80</f>
        <v>16275.91</v>
      </c>
      <c r="O80" s="119">
        <f t="shared" ref="O80" si="436">E80+F80+G80+I80</f>
        <v>10068.75</v>
      </c>
      <c r="P80" s="119">
        <v>702</v>
      </c>
      <c r="Q80" s="119">
        <f t="shared" ref="Q80" si="437">IF(P80&gt;(O80*0.18),P80,O80*0.18)+N80+J80</f>
        <v>19444.62</v>
      </c>
      <c r="R80" s="119">
        <f t="shared" ref="R80" si="438">N80+O80*0.18</f>
        <v>18088.29</v>
      </c>
      <c r="S80" s="47"/>
    </row>
    <row r="81" spans="1:19" ht="9" customHeight="1" x14ac:dyDescent="0.2">
      <c r="A81" s="519"/>
      <c r="B81" s="519"/>
      <c r="C81" s="48" t="s">
        <v>4</v>
      </c>
      <c r="D81" s="49">
        <v>14</v>
      </c>
      <c r="E81" s="50">
        <v>18423415</v>
      </c>
      <c r="F81" s="50">
        <v>0</v>
      </c>
      <c r="G81" s="50">
        <f t="shared" ref="G81" si="439">G80*1936.27</f>
        <v>1072403</v>
      </c>
      <c r="H81" s="50">
        <v>12018738</v>
      </c>
      <c r="I81" s="50">
        <v>0</v>
      </c>
      <c r="J81" s="51">
        <f t="shared" ref="J81" si="440">J80*1936.27</f>
        <v>2626221</v>
      </c>
      <c r="K81" s="50">
        <f t="shared" ref="K81" si="441">K80*1936.27</f>
        <v>31514556</v>
      </c>
      <c r="L81" s="52">
        <f t="shared" ref="L81" si="442">L80*1936.27</f>
        <v>34140777</v>
      </c>
      <c r="M81" s="118"/>
      <c r="N81" s="120">
        <f t="shared" ref="N81:O81" si="443">N80*1936.27</f>
        <v>31514556</v>
      </c>
      <c r="O81" s="120">
        <f t="shared" si="443"/>
        <v>19495819</v>
      </c>
      <c r="P81" s="120">
        <f t="shared" ref="P81:R81" si="444">P80*1936.27</f>
        <v>1359262</v>
      </c>
      <c r="Q81" s="120">
        <f t="shared" si="444"/>
        <v>37650034</v>
      </c>
      <c r="R81" s="120">
        <f t="shared" si="444"/>
        <v>35023813</v>
      </c>
      <c r="S81" s="47"/>
    </row>
    <row r="82" spans="1:19" ht="12.75" customHeight="1" x14ac:dyDescent="0.2">
      <c r="A82" s="519"/>
      <c r="B82" s="519"/>
      <c r="C82" s="53" t="s">
        <v>3</v>
      </c>
      <c r="D82" s="54">
        <v>15</v>
      </c>
      <c r="E82" s="44">
        <v>10458.35</v>
      </c>
      <c r="F82" s="44">
        <v>0</v>
      </c>
      <c r="G82" s="44">
        <f t="shared" si="161"/>
        <v>553.85</v>
      </c>
      <c r="H82" s="44">
        <v>6207.16</v>
      </c>
      <c r="I82" s="44">
        <v>0</v>
      </c>
      <c r="J82" s="44">
        <f t="shared" ref="J82" si="445">(E82+F82+G82+H82+I82)/12</f>
        <v>1434.95</v>
      </c>
      <c r="K82" s="45">
        <f t="shared" ref="K82" si="446">(E82+F82+G82+H82+I82)</f>
        <v>17219.36</v>
      </c>
      <c r="L82" s="46">
        <f t="shared" ref="L82" si="447">K82+J82</f>
        <v>18654.310000000001</v>
      </c>
      <c r="M82" s="117"/>
      <c r="N82" s="119">
        <f t="shared" ref="N82" si="448">K82</f>
        <v>17219.36</v>
      </c>
      <c r="O82" s="119">
        <f t="shared" ref="O82" si="449">E82+F82+G82+I82</f>
        <v>11012.2</v>
      </c>
      <c r="P82" s="119">
        <v>702</v>
      </c>
      <c r="Q82" s="119">
        <f t="shared" ref="Q82" si="450">IF(P82&gt;(O82*0.18),P82,O82*0.18)+N82+J82</f>
        <v>20636.509999999998</v>
      </c>
      <c r="R82" s="119">
        <f t="shared" ref="R82" si="451">N82+O82*0.18</f>
        <v>19201.560000000001</v>
      </c>
      <c r="S82" s="47"/>
    </row>
    <row r="83" spans="1:19" ht="9" customHeight="1" x14ac:dyDescent="0.2">
      <c r="A83" s="519"/>
      <c r="B83" s="519"/>
      <c r="C83" s="48" t="s">
        <v>4</v>
      </c>
      <c r="D83" s="49">
        <v>20</v>
      </c>
      <c r="E83" s="50">
        <v>20250189</v>
      </c>
      <c r="F83" s="50">
        <v>0</v>
      </c>
      <c r="G83" s="50">
        <f t="shared" ref="G83" si="452">G82*1936.27</f>
        <v>1072403</v>
      </c>
      <c r="H83" s="50">
        <v>12018738</v>
      </c>
      <c r="I83" s="50">
        <v>0</v>
      </c>
      <c r="J83" s="51">
        <f t="shared" ref="J83" si="453">J82*1936.27</f>
        <v>2778451</v>
      </c>
      <c r="K83" s="50">
        <f t="shared" ref="K83" si="454">K82*1936.27</f>
        <v>33341330</v>
      </c>
      <c r="L83" s="52">
        <f t="shared" ref="L83" si="455">L82*1936.27</f>
        <v>36119781</v>
      </c>
      <c r="M83" s="118"/>
      <c r="N83" s="120">
        <f t="shared" ref="N83:O83" si="456">N82*1936.27</f>
        <v>33341330</v>
      </c>
      <c r="O83" s="120">
        <f t="shared" si="456"/>
        <v>21322592</v>
      </c>
      <c r="P83" s="120">
        <f t="shared" ref="P83:R83" si="457">P82*1936.27</f>
        <v>1359262</v>
      </c>
      <c r="Q83" s="120">
        <f t="shared" si="457"/>
        <v>39957855</v>
      </c>
      <c r="R83" s="120">
        <f t="shared" si="457"/>
        <v>37179405</v>
      </c>
      <c r="S83" s="47"/>
    </row>
    <row r="84" spans="1:19" ht="12.75" customHeight="1" x14ac:dyDescent="0.2">
      <c r="A84" s="519"/>
      <c r="B84" s="519"/>
      <c r="C84" s="53" t="s">
        <v>3</v>
      </c>
      <c r="D84" s="54">
        <v>21</v>
      </c>
      <c r="E84" s="44">
        <v>11387.13</v>
      </c>
      <c r="F84" s="44">
        <v>0</v>
      </c>
      <c r="G84" s="44">
        <f t="shared" si="161"/>
        <v>553.85</v>
      </c>
      <c r="H84" s="44">
        <v>6207.16</v>
      </c>
      <c r="I84" s="44">
        <v>0</v>
      </c>
      <c r="J84" s="44">
        <f t="shared" ref="J84" si="458">(E84+F84+G84+H84+I84)/12</f>
        <v>1512.35</v>
      </c>
      <c r="K84" s="45">
        <f t="shared" ref="K84" si="459">(E84+F84+G84+H84+I84)</f>
        <v>18148.14</v>
      </c>
      <c r="L84" s="46">
        <f t="shared" ref="L84" si="460">K84+J84</f>
        <v>19660.490000000002</v>
      </c>
      <c r="M84" s="117"/>
      <c r="N84" s="119">
        <f t="shared" ref="N84" si="461">K84</f>
        <v>18148.14</v>
      </c>
      <c r="O84" s="119">
        <f t="shared" ref="O84" si="462">E84+F84+G84+I84</f>
        <v>11940.98</v>
      </c>
      <c r="P84" s="119">
        <v>702</v>
      </c>
      <c r="Q84" s="119">
        <f t="shared" ref="Q84" si="463">IF(P84&gt;(O84*0.18),P84,O84*0.18)+N84+J84</f>
        <v>21809.87</v>
      </c>
      <c r="R84" s="119">
        <f t="shared" ref="R84" si="464">N84+O84*0.18</f>
        <v>20297.52</v>
      </c>
      <c r="S84" s="47"/>
    </row>
    <row r="85" spans="1:19" ht="9" customHeight="1" x14ac:dyDescent="0.2">
      <c r="A85" s="519"/>
      <c r="B85" s="519"/>
      <c r="C85" s="48" t="s">
        <v>4</v>
      </c>
      <c r="D85" s="49">
        <v>27</v>
      </c>
      <c r="E85" s="50">
        <v>22048558</v>
      </c>
      <c r="F85" s="50">
        <v>0</v>
      </c>
      <c r="G85" s="50">
        <f t="shared" ref="G85" si="465">G84*1936.27</f>
        <v>1072403</v>
      </c>
      <c r="H85" s="50">
        <v>12018738</v>
      </c>
      <c r="I85" s="50">
        <v>0</v>
      </c>
      <c r="J85" s="51">
        <f t="shared" ref="J85" si="466">J84*1936.27</f>
        <v>2928318</v>
      </c>
      <c r="K85" s="50">
        <f t="shared" ref="K85" si="467">K84*1936.27</f>
        <v>35139699</v>
      </c>
      <c r="L85" s="52">
        <f t="shared" ref="L85" si="468">L84*1936.27</f>
        <v>38068017</v>
      </c>
      <c r="M85" s="118"/>
      <c r="N85" s="120">
        <f t="shared" ref="N85:O85" si="469">N84*1936.27</f>
        <v>35139699</v>
      </c>
      <c r="O85" s="120">
        <f t="shared" si="469"/>
        <v>23120961</v>
      </c>
      <c r="P85" s="120">
        <f t="shared" ref="P85:R85" si="470">P84*1936.27</f>
        <v>1359262</v>
      </c>
      <c r="Q85" s="120">
        <f t="shared" si="470"/>
        <v>42229797</v>
      </c>
      <c r="R85" s="120">
        <f t="shared" si="470"/>
        <v>39301479</v>
      </c>
      <c r="S85" s="47"/>
    </row>
    <row r="86" spans="1:19" ht="12.75" customHeight="1" x14ac:dyDescent="0.2">
      <c r="A86" s="519"/>
      <c r="B86" s="519"/>
      <c r="C86" s="53" t="s">
        <v>3</v>
      </c>
      <c r="D86" s="54">
        <v>28</v>
      </c>
      <c r="E86" s="44">
        <v>12087.9</v>
      </c>
      <c r="F86" s="44">
        <v>0</v>
      </c>
      <c r="G86" s="44">
        <f t="shared" si="161"/>
        <v>553.85</v>
      </c>
      <c r="H86" s="44">
        <v>6207.16</v>
      </c>
      <c r="I86" s="44">
        <v>0</v>
      </c>
      <c r="J86" s="44">
        <f t="shared" ref="J86" si="471">(E86+F86+G86+H86+I86)/12</f>
        <v>1570.74</v>
      </c>
      <c r="K86" s="45">
        <f t="shared" ref="K86" si="472">(E86+F86+G86+H86+I86)</f>
        <v>18848.91</v>
      </c>
      <c r="L86" s="46">
        <f t="shared" ref="L86" si="473">K86+J86</f>
        <v>20419.650000000001</v>
      </c>
      <c r="M86" s="117"/>
      <c r="N86" s="119">
        <f t="shared" ref="N86" si="474">K86</f>
        <v>18848.91</v>
      </c>
      <c r="O86" s="119">
        <f t="shared" ref="O86" si="475">E86+F86+G86+I86</f>
        <v>12641.75</v>
      </c>
      <c r="P86" s="119">
        <v>702</v>
      </c>
      <c r="Q86" s="119">
        <f t="shared" ref="Q86" si="476">IF(P86&gt;(O86*0.18),P86,O86*0.18)+N86+J86</f>
        <v>22695.17</v>
      </c>
      <c r="R86" s="119">
        <f t="shared" ref="R86" si="477">N86+O86*0.18</f>
        <v>21124.43</v>
      </c>
      <c r="S86" s="47"/>
    </row>
    <row r="87" spans="1:19" ht="9" customHeight="1" x14ac:dyDescent="0.2">
      <c r="A87" s="519"/>
      <c r="B87" s="519"/>
      <c r="C87" s="48" t="s">
        <v>4</v>
      </c>
      <c r="D87" s="49">
        <v>34</v>
      </c>
      <c r="E87" s="50">
        <v>23405438</v>
      </c>
      <c r="F87" s="50">
        <v>0</v>
      </c>
      <c r="G87" s="50">
        <f t="shared" ref="G87" si="478">G86*1936.27</f>
        <v>1072403</v>
      </c>
      <c r="H87" s="50">
        <v>12018738</v>
      </c>
      <c r="I87" s="50">
        <v>0</v>
      </c>
      <c r="J87" s="51">
        <f t="shared" ref="J87" si="479">J86*1936.27</f>
        <v>3041377</v>
      </c>
      <c r="K87" s="50">
        <f t="shared" ref="K87" si="480">K86*1936.27</f>
        <v>36496579</v>
      </c>
      <c r="L87" s="52">
        <f t="shared" ref="L87" si="481">L86*1936.27</f>
        <v>39537956</v>
      </c>
      <c r="M87" s="118"/>
      <c r="N87" s="120">
        <f t="shared" ref="N87:O87" si="482">N86*1936.27</f>
        <v>36496579</v>
      </c>
      <c r="O87" s="120">
        <f t="shared" si="482"/>
        <v>24477841</v>
      </c>
      <c r="P87" s="120">
        <f t="shared" ref="P87:R87" si="483">P86*1936.27</f>
        <v>1359262</v>
      </c>
      <c r="Q87" s="120">
        <f t="shared" si="483"/>
        <v>43943977</v>
      </c>
      <c r="R87" s="120">
        <f t="shared" si="483"/>
        <v>40902600</v>
      </c>
      <c r="S87" s="47"/>
    </row>
    <row r="88" spans="1:19" ht="12.75" customHeight="1" x14ac:dyDescent="0.2">
      <c r="A88" s="519"/>
      <c r="B88" s="519"/>
      <c r="C88" s="53" t="s">
        <v>3</v>
      </c>
      <c r="D88" s="54">
        <v>35</v>
      </c>
      <c r="E88" s="44">
        <v>12578.87</v>
      </c>
      <c r="F88" s="44">
        <v>0</v>
      </c>
      <c r="G88" s="44">
        <f t="shared" si="161"/>
        <v>553.85</v>
      </c>
      <c r="H88" s="44">
        <v>6207.16</v>
      </c>
      <c r="I88" s="44">
        <v>0</v>
      </c>
      <c r="J88" s="44">
        <f t="shared" ref="J88" si="484">(E88+F88+G88+H88+I88)/12</f>
        <v>1611.66</v>
      </c>
      <c r="K88" s="45">
        <f t="shared" ref="K88" si="485">(E88+F88+G88+H88+I88)</f>
        <v>19339.88</v>
      </c>
      <c r="L88" s="46">
        <f t="shared" ref="L88" si="486">K88+J88</f>
        <v>20951.54</v>
      </c>
      <c r="M88" s="117"/>
      <c r="N88" s="119">
        <f t="shared" ref="N88" si="487">K88</f>
        <v>19339.88</v>
      </c>
      <c r="O88" s="119">
        <f t="shared" ref="O88" si="488">E88+F88+G88+I88</f>
        <v>13132.72</v>
      </c>
      <c r="P88" s="119">
        <v>702</v>
      </c>
      <c r="Q88" s="119">
        <f t="shared" ref="Q88" si="489">IF(P88&gt;(O88*0.18),P88,O88*0.18)+N88+J88</f>
        <v>23315.43</v>
      </c>
      <c r="R88" s="119">
        <f t="shared" ref="R88" si="490">N88+O88*0.18</f>
        <v>21703.77</v>
      </c>
      <c r="S88" s="47"/>
    </row>
    <row r="89" spans="1:19" ht="9" customHeight="1" x14ac:dyDescent="0.2">
      <c r="A89" s="520"/>
      <c r="B89" s="520"/>
      <c r="C89" s="58" t="s">
        <v>4</v>
      </c>
      <c r="D89" s="59"/>
      <c r="E89" s="50">
        <v>24356089</v>
      </c>
      <c r="F89" s="50">
        <v>0</v>
      </c>
      <c r="G89" s="50">
        <f t="shared" ref="G89" si="491">G88*1936.27</f>
        <v>1072403</v>
      </c>
      <c r="H89" s="50">
        <v>12018738</v>
      </c>
      <c r="I89" s="50">
        <v>0</v>
      </c>
      <c r="J89" s="51">
        <f t="shared" ref="J89" si="492">J88*1936.27</f>
        <v>3120609</v>
      </c>
      <c r="K89" s="50">
        <f t="shared" ref="K89" si="493">K88*1936.27</f>
        <v>37447229</v>
      </c>
      <c r="L89" s="52">
        <f t="shared" ref="L89" si="494">L88*1936.27</f>
        <v>40567838</v>
      </c>
      <c r="M89" s="118"/>
      <c r="N89" s="120">
        <f t="shared" ref="N89:O89" si="495">N88*1936.27</f>
        <v>37447229</v>
      </c>
      <c r="O89" s="120">
        <f t="shared" si="495"/>
        <v>25428492</v>
      </c>
      <c r="P89" s="120">
        <f t="shared" ref="P89:R89" si="496">P88*1936.27</f>
        <v>1359262</v>
      </c>
      <c r="Q89" s="120">
        <f t="shared" si="496"/>
        <v>45144968</v>
      </c>
      <c r="R89" s="120">
        <f t="shared" si="496"/>
        <v>42024359</v>
      </c>
      <c r="S89" s="47"/>
    </row>
    <row r="90" spans="1:19" ht="12.75" customHeight="1" x14ac:dyDescent="0.2">
      <c r="A90" s="496">
        <v>39630</v>
      </c>
      <c r="B90" s="496">
        <v>39813</v>
      </c>
      <c r="C90" s="42" t="s">
        <v>3</v>
      </c>
      <c r="D90" s="43">
        <v>0</v>
      </c>
      <c r="E90" s="44">
        <v>8273.86</v>
      </c>
      <c r="F90" s="44">
        <v>0</v>
      </c>
      <c r="G90" s="44">
        <f t="shared" si="161"/>
        <v>553.85</v>
      </c>
      <c r="H90" s="44">
        <v>6207.16</v>
      </c>
      <c r="I90" s="44">
        <v>0</v>
      </c>
      <c r="J90" s="44">
        <f t="shared" ref="J90" si="497">(E90+F90+G90+H90+I90)/12</f>
        <v>1252.9100000000001</v>
      </c>
      <c r="K90" s="45">
        <f t="shared" ref="K90" si="498">(E90+F90+G90+H90+I90)</f>
        <v>15034.87</v>
      </c>
      <c r="L90" s="46">
        <f t="shared" ref="L90" si="499">K90+J90</f>
        <v>16287.78</v>
      </c>
      <c r="M90" s="117"/>
      <c r="N90" s="119">
        <f t="shared" ref="N90" si="500">K90</f>
        <v>15034.87</v>
      </c>
      <c r="O90" s="119">
        <f t="shared" ref="O90" si="501">E90+F90+G90+I90</f>
        <v>8827.7099999999991</v>
      </c>
      <c r="P90" s="119">
        <v>702</v>
      </c>
      <c r="Q90" s="119">
        <f t="shared" ref="Q90" si="502">IF(P90&gt;(O90*0.18),P90,O90*0.18)+N90+J90</f>
        <v>17876.77</v>
      </c>
      <c r="R90" s="119">
        <f t="shared" ref="R90" si="503">N90+O90*0.18</f>
        <v>16623.86</v>
      </c>
      <c r="S90" s="47"/>
    </row>
    <row r="91" spans="1:19" ht="9" customHeight="1" x14ac:dyDescent="0.2">
      <c r="A91" s="497"/>
      <c r="B91" s="497"/>
      <c r="C91" s="48" t="s">
        <v>4</v>
      </c>
      <c r="D91" s="49">
        <v>2</v>
      </c>
      <c r="E91" s="50">
        <v>16020427</v>
      </c>
      <c r="F91" s="50">
        <v>0</v>
      </c>
      <c r="G91" s="50">
        <f t="shared" ref="G91" si="504">G90*1936.27</f>
        <v>1072403</v>
      </c>
      <c r="H91" s="50">
        <v>12018738</v>
      </c>
      <c r="I91" s="50">
        <v>0</v>
      </c>
      <c r="J91" s="51">
        <f t="shared" ref="J91" si="505">J90*1936.27</f>
        <v>2425972</v>
      </c>
      <c r="K91" s="50">
        <f t="shared" ref="K91" si="506">K90*1936.27</f>
        <v>29111568</v>
      </c>
      <c r="L91" s="52">
        <f t="shared" ref="L91" si="507">L90*1936.27</f>
        <v>31537540</v>
      </c>
      <c r="M91" s="118"/>
      <c r="N91" s="120">
        <f t="shared" ref="N91:O91" si="508">N90*1936.27</f>
        <v>29111568</v>
      </c>
      <c r="O91" s="120">
        <f t="shared" si="508"/>
        <v>17092830</v>
      </c>
      <c r="P91" s="120">
        <f t="shared" ref="P91:R91" si="509">P90*1936.27</f>
        <v>1359262</v>
      </c>
      <c r="Q91" s="120">
        <f t="shared" si="509"/>
        <v>34614253</v>
      </c>
      <c r="R91" s="120">
        <f t="shared" si="509"/>
        <v>32188281</v>
      </c>
      <c r="S91" s="47"/>
    </row>
    <row r="92" spans="1:19" ht="12.75" customHeight="1" x14ac:dyDescent="0.2">
      <c r="A92" s="519">
        <v>39630</v>
      </c>
      <c r="B92" s="519">
        <v>39813</v>
      </c>
      <c r="C92" s="53" t="s">
        <v>3</v>
      </c>
      <c r="D92" s="54">
        <v>3</v>
      </c>
      <c r="E92" s="44">
        <v>8552.81</v>
      </c>
      <c r="F92" s="44">
        <v>0</v>
      </c>
      <c r="G92" s="44">
        <f t="shared" si="161"/>
        <v>553.85</v>
      </c>
      <c r="H92" s="44">
        <v>6207.16</v>
      </c>
      <c r="I92" s="44">
        <v>0</v>
      </c>
      <c r="J92" s="44">
        <f t="shared" ref="J92" si="510">(E92+F92+G92+H92+I92)/12</f>
        <v>1276.1500000000001</v>
      </c>
      <c r="K92" s="45">
        <f t="shared" ref="K92" si="511">(E92+F92+G92+H92+I92)</f>
        <v>15313.82</v>
      </c>
      <c r="L92" s="46">
        <f t="shared" ref="L92" si="512">K92+J92</f>
        <v>16589.97</v>
      </c>
      <c r="M92" s="117"/>
      <c r="N92" s="119">
        <f t="shared" ref="N92" si="513">K92</f>
        <v>15313.82</v>
      </c>
      <c r="O92" s="119">
        <f t="shared" ref="O92" si="514">E92+F92+G92+I92</f>
        <v>9106.66</v>
      </c>
      <c r="P92" s="119">
        <v>702</v>
      </c>
      <c r="Q92" s="119">
        <f t="shared" ref="Q92" si="515">IF(P92&gt;(O92*0.18),P92,O92*0.18)+N92+J92</f>
        <v>18229.169999999998</v>
      </c>
      <c r="R92" s="119">
        <f t="shared" ref="R92" si="516">N92+O92*0.18</f>
        <v>16953.02</v>
      </c>
      <c r="S92" s="47"/>
    </row>
    <row r="93" spans="1:19" ht="9" customHeight="1" x14ac:dyDescent="0.2">
      <c r="A93" s="519"/>
      <c r="B93" s="519"/>
      <c r="C93" s="48" t="s">
        <v>4</v>
      </c>
      <c r="D93" s="49">
        <v>8</v>
      </c>
      <c r="E93" s="50">
        <v>16560549</v>
      </c>
      <c r="F93" s="50">
        <v>0</v>
      </c>
      <c r="G93" s="50">
        <f t="shared" ref="G93" si="517">G92*1936.27</f>
        <v>1072403</v>
      </c>
      <c r="H93" s="50">
        <v>12018738</v>
      </c>
      <c r="I93" s="50">
        <v>0</v>
      </c>
      <c r="J93" s="51">
        <f t="shared" ref="J93" si="518">J92*1936.27</f>
        <v>2470971</v>
      </c>
      <c r="K93" s="50">
        <f t="shared" ref="K93" si="519">K92*1936.27</f>
        <v>29651690</v>
      </c>
      <c r="L93" s="52">
        <f t="shared" ref="L93" si="520">L92*1936.27</f>
        <v>32122661</v>
      </c>
      <c r="M93" s="118"/>
      <c r="N93" s="120">
        <f t="shared" ref="N93:O93" si="521">N92*1936.27</f>
        <v>29651690</v>
      </c>
      <c r="O93" s="120">
        <f t="shared" si="521"/>
        <v>17632953</v>
      </c>
      <c r="P93" s="120">
        <f t="shared" ref="P93:R93" si="522">P92*1936.27</f>
        <v>1359262</v>
      </c>
      <c r="Q93" s="120">
        <f t="shared" si="522"/>
        <v>35296595</v>
      </c>
      <c r="R93" s="120">
        <f t="shared" si="522"/>
        <v>32825624</v>
      </c>
      <c r="S93" s="47"/>
    </row>
    <row r="94" spans="1:19" ht="12.75" customHeight="1" x14ac:dyDescent="0.2">
      <c r="A94" s="519"/>
      <c r="B94" s="519"/>
      <c r="C94" s="53" t="s">
        <v>3</v>
      </c>
      <c r="D94" s="54">
        <v>9</v>
      </c>
      <c r="E94" s="44">
        <v>9563.74</v>
      </c>
      <c r="F94" s="44">
        <v>0</v>
      </c>
      <c r="G94" s="44">
        <f t="shared" si="161"/>
        <v>553.85</v>
      </c>
      <c r="H94" s="44">
        <v>6207.16</v>
      </c>
      <c r="I94" s="44">
        <v>0</v>
      </c>
      <c r="J94" s="44">
        <f t="shared" ref="J94" si="523">(E94+F94+G94+H94+I94)/12</f>
        <v>1360.4</v>
      </c>
      <c r="K94" s="45">
        <f t="shared" ref="K94" si="524">(E94+F94+G94+H94+I94)</f>
        <v>16324.75</v>
      </c>
      <c r="L94" s="46">
        <f t="shared" ref="L94" si="525">K94+J94</f>
        <v>17685.150000000001</v>
      </c>
      <c r="M94" s="117"/>
      <c r="N94" s="119">
        <f t="shared" ref="N94" si="526">K94</f>
        <v>16324.75</v>
      </c>
      <c r="O94" s="119">
        <f t="shared" ref="O94" si="527">E94+F94+G94+I94</f>
        <v>10117.59</v>
      </c>
      <c r="P94" s="119">
        <v>702</v>
      </c>
      <c r="Q94" s="119">
        <f t="shared" ref="Q94" si="528">IF(P94&gt;(O94*0.18),P94,O94*0.18)+N94+J94</f>
        <v>19506.32</v>
      </c>
      <c r="R94" s="119">
        <f t="shared" ref="R94" si="529">N94+O94*0.18</f>
        <v>18145.919999999998</v>
      </c>
      <c r="S94" s="47"/>
    </row>
    <row r="95" spans="1:19" ht="9" customHeight="1" x14ac:dyDescent="0.2">
      <c r="A95" s="519"/>
      <c r="B95" s="519"/>
      <c r="C95" s="48" t="s">
        <v>4</v>
      </c>
      <c r="D95" s="49">
        <v>14</v>
      </c>
      <c r="E95" s="50">
        <v>18517983</v>
      </c>
      <c r="F95" s="50">
        <v>0</v>
      </c>
      <c r="G95" s="50">
        <f t="shared" ref="G95" si="530">G94*1936.27</f>
        <v>1072403</v>
      </c>
      <c r="H95" s="50">
        <v>12018738</v>
      </c>
      <c r="I95" s="50">
        <v>0</v>
      </c>
      <c r="J95" s="51">
        <f t="shared" ref="J95" si="531">J94*1936.27</f>
        <v>2634102</v>
      </c>
      <c r="K95" s="50">
        <f t="shared" ref="K95" si="532">K94*1936.27</f>
        <v>31609124</v>
      </c>
      <c r="L95" s="52">
        <f t="shared" ref="L95" si="533">L94*1936.27</f>
        <v>34243225</v>
      </c>
      <c r="M95" s="118"/>
      <c r="N95" s="120">
        <f t="shared" ref="N95:O95" si="534">N94*1936.27</f>
        <v>31609124</v>
      </c>
      <c r="O95" s="120">
        <f t="shared" si="534"/>
        <v>19590386</v>
      </c>
      <c r="P95" s="120">
        <f t="shared" ref="P95:R95" si="535">P94*1936.27</f>
        <v>1359262</v>
      </c>
      <c r="Q95" s="120">
        <f t="shared" si="535"/>
        <v>37769502</v>
      </c>
      <c r="R95" s="120">
        <f t="shared" si="535"/>
        <v>35135401</v>
      </c>
      <c r="S95" s="47"/>
    </row>
    <row r="96" spans="1:19" ht="12.75" customHeight="1" x14ac:dyDescent="0.2">
      <c r="A96" s="519"/>
      <c r="B96" s="519"/>
      <c r="C96" s="53" t="s">
        <v>3</v>
      </c>
      <c r="D96" s="54">
        <v>15</v>
      </c>
      <c r="E96" s="44">
        <v>10507.19</v>
      </c>
      <c r="F96" s="44">
        <v>0</v>
      </c>
      <c r="G96" s="44">
        <f t="shared" si="161"/>
        <v>553.85</v>
      </c>
      <c r="H96" s="44">
        <v>6207.16</v>
      </c>
      <c r="I96" s="44">
        <v>0</v>
      </c>
      <c r="J96" s="44">
        <f t="shared" ref="J96" si="536">(E96+F96+G96+H96+I96)/12</f>
        <v>1439.02</v>
      </c>
      <c r="K96" s="45">
        <f t="shared" ref="K96" si="537">(E96+F96+G96+H96+I96)</f>
        <v>17268.2</v>
      </c>
      <c r="L96" s="46">
        <f t="shared" ref="L96" si="538">K96+J96</f>
        <v>18707.22</v>
      </c>
      <c r="M96" s="117"/>
      <c r="N96" s="119">
        <f t="shared" ref="N96" si="539">K96</f>
        <v>17268.2</v>
      </c>
      <c r="O96" s="119">
        <f t="shared" ref="O96" si="540">E96+F96+G96+I96</f>
        <v>11061.04</v>
      </c>
      <c r="P96" s="119">
        <v>702</v>
      </c>
      <c r="Q96" s="119">
        <f t="shared" ref="Q96" si="541">IF(P96&gt;(O96*0.18),P96,O96*0.18)+N96+J96</f>
        <v>20698.21</v>
      </c>
      <c r="R96" s="119">
        <f t="shared" ref="R96" si="542">N96+O96*0.18</f>
        <v>19259.189999999999</v>
      </c>
      <c r="S96" s="47"/>
    </row>
    <row r="97" spans="1:19" ht="9" customHeight="1" x14ac:dyDescent="0.2">
      <c r="A97" s="519"/>
      <c r="B97" s="519"/>
      <c r="C97" s="48" t="s">
        <v>4</v>
      </c>
      <c r="D97" s="49">
        <v>20</v>
      </c>
      <c r="E97" s="50">
        <v>20344757</v>
      </c>
      <c r="F97" s="50">
        <v>0</v>
      </c>
      <c r="G97" s="50">
        <f t="shared" ref="G97" si="543">G96*1936.27</f>
        <v>1072403</v>
      </c>
      <c r="H97" s="50">
        <v>12018738</v>
      </c>
      <c r="I97" s="50">
        <v>0</v>
      </c>
      <c r="J97" s="51">
        <f t="shared" ref="J97" si="544">J96*1936.27</f>
        <v>2786331</v>
      </c>
      <c r="K97" s="50">
        <f t="shared" ref="K97" si="545">K96*1936.27</f>
        <v>33435898</v>
      </c>
      <c r="L97" s="52">
        <f t="shared" ref="L97" si="546">L96*1936.27</f>
        <v>36222229</v>
      </c>
      <c r="M97" s="118"/>
      <c r="N97" s="120">
        <f t="shared" ref="N97:O97" si="547">N96*1936.27</f>
        <v>33435898</v>
      </c>
      <c r="O97" s="120">
        <f t="shared" si="547"/>
        <v>21417160</v>
      </c>
      <c r="P97" s="120">
        <f t="shared" ref="P97:R97" si="548">P96*1936.27</f>
        <v>1359262</v>
      </c>
      <c r="Q97" s="120">
        <f t="shared" si="548"/>
        <v>40077323</v>
      </c>
      <c r="R97" s="120">
        <f t="shared" si="548"/>
        <v>37290992</v>
      </c>
      <c r="S97" s="47"/>
    </row>
    <row r="98" spans="1:19" ht="12.75" customHeight="1" x14ac:dyDescent="0.2">
      <c r="A98" s="519"/>
      <c r="B98" s="519"/>
      <c r="C98" s="53" t="s">
        <v>3</v>
      </c>
      <c r="D98" s="54">
        <v>21</v>
      </c>
      <c r="E98" s="44">
        <v>11435.97</v>
      </c>
      <c r="F98" s="44">
        <v>0</v>
      </c>
      <c r="G98" s="44">
        <f t="shared" si="161"/>
        <v>553.85</v>
      </c>
      <c r="H98" s="44">
        <v>6207.16</v>
      </c>
      <c r="I98" s="44">
        <v>0</v>
      </c>
      <c r="J98" s="44">
        <f t="shared" ref="J98" si="549">(E98+F98+G98+H98+I98)/12</f>
        <v>1516.42</v>
      </c>
      <c r="K98" s="45">
        <f t="shared" ref="K98" si="550">(E98+F98+G98+H98+I98)</f>
        <v>18196.98</v>
      </c>
      <c r="L98" s="46">
        <f t="shared" ref="L98" si="551">K98+J98</f>
        <v>19713.400000000001</v>
      </c>
      <c r="M98" s="117"/>
      <c r="N98" s="119">
        <f t="shared" ref="N98" si="552">K98</f>
        <v>18196.98</v>
      </c>
      <c r="O98" s="119">
        <f t="shared" ref="O98" si="553">E98+F98+G98+I98</f>
        <v>11989.82</v>
      </c>
      <c r="P98" s="119">
        <v>702</v>
      </c>
      <c r="Q98" s="119">
        <f t="shared" ref="Q98" si="554">IF(P98&gt;(O98*0.18),P98,O98*0.18)+N98+J98</f>
        <v>21871.57</v>
      </c>
      <c r="R98" s="119">
        <f t="shared" ref="R98" si="555">N98+O98*0.18</f>
        <v>20355.150000000001</v>
      </c>
      <c r="S98" s="47"/>
    </row>
    <row r="99" spans="1:19" ht="9" customHeight="1" x14ac:dyDescent="0.2">
      <c r="A99" s="519"/>
      <c r="B99" s="519"/>
      <c r="C99" s="48" t="s">
        <v>4</v>
      </c>
      <c r="D99" s="49">
        <v>27</v>
      </c>
      <c r="E99" s="50">
        <v>22143126</v>
      </c>
      <c r="F99" s="50">
        <v>0</v>
      </c>
      <c r="G99" s="50">
        <f t="shared" ref="G99" si="556">G98*1936.27</f>
        <v>1072403</v>
      </c>
      <c r="H99" s="50">
        <v>12018738</v>
      </c>
      <c r="I99" s="50">
        <v>0</v>
      </c>
      <c r="J99" s="51">
        <f t="shared" ref="J99" si="557">J98*1936.27</f>
        <v>2936199</v>
      </c>
      <c r="K99" s="50">
        <f t="shared" ref="K99" si="558">K98*1936.27</f>
        <v>35234266</v>
      </c>
      <c r="L99" s="52">
        <f t="shared" ref="L99" si="559">L98*1936.27</f>
        <v>38170465</v>
      </c>
      <c r="M99" s="118"/>
      <c r="N99" s="120">
        <f t="shared" ref="N99:O99" si="560">N98*1936.27</f>
        <v>35234266</v>
      </c>
      <c r="O99" s="120">
        <f t="shared" si="560"/>
        <v>23215529</v>
      </c>
      <c r="P99" s="120">
        <f t="shared" ref="P99:R99" si="561">P98*1936.27</f>
        <v>1359262</v>
      </c>
      <c r="Q99" s="120">
        <f t="shared" si="561"/>
        <v>42349265</v>
      </c>
      <c r="R99" s="120">
        <f t="shared" si="561"/>
        <v>39413066</v>
      </c>
      <c r="S99" s="47"/>
    </row>
    <row r="100" spans="1:19" ht="12.75" customHeight="1" x14ac:dyDescent="0.2">
      <c r="A100" s="519"/>
      <c r="B100" s="519"/>
      <c r="C100" s="53" t="s">
        <v>3</v>
      </c>
      <c r="D100" s="54">
        <v>28</v>
      </c>
      <c r="E100" s="44">
        <v>12136.74</v>
      </c>
      <c r="F100" s="44">
        <v>0</v>
      </c>
      <c r="G100" s="44">
        <f t="shared" si="161"/>
        <v>553.85</v>
      </c>
      <c r="H100" s="44">
        <v>6207.16</v>
      </c>
      <c r="I100" s="44">
        <v>0</v>
      </c>
      <c r="J100" s="44">
        <f t="shared" ref="J100" si="562">(E100+F100+G100+H100+I100)/12</f>
        <v>1574.81</v>
      </c>
      <c r="K100" s="45">
        <f t="shared" ref="K100" si="563">(E100+F100+G100+H100+I100)</f>
        <v>18897.75</v>
      </c>
      <c r="L100" s="46">
        <f t="shared" ref="L100" si="564">K100+J100</f>
        <v>20472.560000000001</v>
      </c>
      <c r="M100" s="117"/>
      <c r="N100" s="119">
        <f t="shared" ref="N100" si="565">K100</f>
        <v>18897.75</v>
      </c>
      <c r="O100" s="119">
        <f t="shared" ref="O100" si="566">E100+F100+G100+I100</f>
        <v>12690.59</v>
      </c>
      <c r="P100" s="119">
        <v>702</v>
      </c>
      <c r="Q100" s="119">
        <f t="shared" ref="Q100" si="567">IF(P100&gt;(O100*0.18),P100,O100*0.18)+N100+J100</f>
        <v>22756.87</v>
      </c>
      <c r="R100" s="119">
        <f t="shared" ref="R100" si="568">N100+O100*0.18</f>
        <v>21182.06</v>
      </c>
      <c r="S100" s="47"/>
    </row>
    <row r="101" spans="1:19" ht="9" customHeight="1" x14ac:dyDescent="0.2">
      <c r="A101" s="519"/>
      <c r="B101" s="519"/>
      <c r="C101" s="48" t="s">
        <v>4</v>
      </c>
      <c r="D101" s="49">
        <v>34</v>
      </c>
      <c r="E101" s="50">
        <v>23500006</v>
      </c>
      <c r="F101" s="50">
        <v>0</v>
      </c>
      <c r="G101" s="50">
        <f t="shared" ref="G101" si="569">G100*1936.27</f>
        <v>1072403</v>
      </c>
      <c r="H101" s="50">
        <v>12018738</v>
      </c>
      <c r="I101" s="50">
        <v>0</v>
      </c>
      <c r="J101" s="51">
        <f t="shared" ref="J101" si="570">J100*1936.27</f>
        <v>3049257</v>
      </c>
      <c r="K101" s="50">
        <f t="shared" ref="K101" si="571">K100*1936.27</f>
        <v>36591146</v>
      </c>
      <c r="L101" s="52">
        <f t="shared" ref="L101" si="572">L100*1936.27</f>
        <v>39640404</v>
      </c>
      <c r="M101" s="118"/>
      <c r="N101" s="120">
        <f t="shared" ref="N101:O101" si="573">N100*1936.27</f>
        <v>36591146</v>
      </c>
      <c r="O101" s="120">
        <f t="shared" si="573"/>
        <v>24572409</v>
      </c>
      <c r="P101" s="120">
        <f t="shared" ref="P101:R101" si="574">P100*1936.27</f>
        <v>1359262</v>
      </c>
      <c r="Q101" s="120">
        <f t="shared" si="574"/>
        <v>44063445</v>
      </c>
      <c r="R101" s="120">
        <f t="shared" si="574"/>
        <v>41014187</v>
      </c>
      <c r="S101" s="47"/>
    </row>
    <row r="102" spans="1:19" ht="12.75" customHeight="1" x14ac:dyDescent="0.2">
      <c r="A102" s="519"/>
      <c r="B102" s="519"/>
      <c r="C102" s="53" t="s">
        <v>3</v>
      </c>
      <c r="D102" s="54">
        <v>35</v>
      </c>
      <c r="E102" s="44">
        <v>12627.71</v>
      </c>
      <c r="F102" s="44">
        <v>0</v>
      </c>
      <c r="G102" s="44">
        <f t="shared" si="161"/>
        <v>553.85</v>
      </c>
      <c r="H102" s="44">
        <v>6207.16</v>
      </c>
      <c r="I102" s="44">
        <v>0</v>
      </c>
      <c r="J102" s="44">
        <f t="shared" ref="J102" si="575">(E102+F102+G102+H102+I102)/12</f>
        <v>1615.73</v>
      </c>
      <c r="K102" s="45">
        <f t="shared" ref="K102" si="576">(E102+F102+G102+H102+I102)</f>
        <v>19388.72</v>
      </c>
      <c r="L102" s="46">
        <f t="shared" ref="L102" si="577">K102+J102</f>
        <v>21004.45</v>
      </c>
      <c r="M102" s="117"/>
      <c r="N102" s="119">
        <f t="shared" ref="N102" si="578">K102</f>
        <v>19388.72</v>
      </c>
      <c r="O102" s="119">
        <f t="shared" ref="O102" si="579">E102+F102+G102+I102</f>
        <v>13181.56</v>
      </c>
      <c r="P102" s="119">
        <v>702</v>
      </c>
      <c r="Q102" s="119">
        <f t="shared" ref="Q102" si="580">IF(P102&gt;(O102*0.18),P102,O102*0.18)+N102+J102</f>
        <v>23377.13</v>
      </c>
      <c r="R102" s="119">
        <f t="shared" ref="R102" si="581">N102+O102*0.18</f>
        <v>21761.4</v>
      </c>
      <c r="S102" s="47"/>
    </row>
    <row r="103" spans="1:19" ht="9" customHeight="1" x14ac:dyDescent="0.2">
      <c r="A103" s="520"/>
      <c r="B103" s="520"/>
      <c r="C103" s="58" t="s">
        <v>4</v>
      </c>
      <c r="D103" s="59"/>
      <c r="E103" s="50">
        <v>24450656</v>
      </c>
      <c r="F103" s="50">
        <v>0</v>
      </c>
      <c r="G103" s="50">
        <f t="shared" ref="G103" si="582">G102*1936.27</f>
        <v>1072403</v>
      </c>
      <c r="H103" s="50">
        <v>12018738</v>
      </c>
      <c r="I103" s="50">
        <v>0</v>
      </c>
      <c r="J103" s="51">
        <f t="shared" ref="J103" si="583">J102*1936.27</f>
        <v>3128490</v>
      </c>
      <c r="K103" s="50">
        <f t="shared" ref="K103" si="584">K102*1936.27</f>
        <v>37541797</v>
      </c>
      <c r="L103" s="52">
        <f t="shared" ref="L103" si="585">L102*1936.27</f>
        <v>40670286</v>
      </c>
      <c r="M103" s="118"/>
      <c r="N103" s="120">
        <f t="shared" ref="N103:O103" si="586">N102*1936.27</f>
        <v>37541797</v>
      </c>
      <c r="O103" s="120">
        <f t="shared" si="586"/>
        <v>25523059</v>
      </c>
      <c r="P103" s="120">
        <f t="shared" ref="P103:R103" si="587">P102*1936.27</f>
        <v>1359262</v>
      </c>
      <c r="Q103" s="120">
        <f t="shared" si="587"/>
        <v>45264436</v>
      </c>
      <c r="R103" s="120">
        <f t="shared" si="587"/>
        <v>42135946</v>
      </c>
      <c r="S103" s="47"/>
    </row>
    <row r="104" spans="1:19" ht="12.75" customHeight="1" x14ac:dyDescent="0.2">
      <c r="A104" s="496">
        <v>39814</v>
      </c>
      <c r="B104" s="496">
        <v>40268</v>
      </c>
      <c r="C104" s="42" t="s">
        <v>3</v>
      </c>
      <c r="D104" s="43">
        <v>0</v>
      </c>
      <c r="E104" s="44">
        <v>8696.74</v>
      </c>
      <c r="F104" s="44">
        <v>0</v>
      </c>
      <c r="G104" s="44">
        <f t="shared" si="161"/>
        <v>553.85</v>
      </c>
      <c r="H104" s="44">
        <v>6207.16</v>
      </c>
      <c r="I104" s="44">
        <v>0</v>
      </c>
      <c r="J104" s="44">
        <f t="shared" ref="J104" si="588">(E104+F104+G104+H104+I104)/12</f>
        <v>1288.1500000000001</v>
      </c>
      <c r="K104" s="45">
        <f t="shared" ref="K104" si="589">(E104+F104+G104+H104+I104)</f>
        <v>15457.75</v>
      </c>
      <c r="L104" s="46">
        <f t="shared" ref="L104" si="590">K104+J104</f>
        <v>16745.900000000001</v>
      </c>
      <c r="M104" s="117"/>
      <c r="N104" s="119">
        <f t="shared" ref="N104" si="591">K104</f>
        <v>15457.75</v>
      </c>
      <c r="O104" s="119">
        <f t="shared" ref="O104" si="592">E104+F104+G104+I104</f>
        <v>9250.59</v>
      </c>
      <c r="P104" s="119">
        <v>702</v>
      </c>
      <c r="Q104" s="119">
        <f t="shared" ref="Q104" si="593">IF(P104&gt;(O104*0.18),P104,O104*0.18)+N104+J104</f>
        <v>18411.009999999998</v>
      </c>
      <c r="R104" s="119">
        <f t="shared" ref="R104" si="594">N104+O104*0.18</f>
        <v>17122.86</v>
      </c>
      <c r="S104" s="47"/>
    </row>
    <row r="105" spans="1:19" ht="9" customHeight="1" x14ac:dyDescent="0.2">
      <c r="A105" s="497"/>
      <c r="B105" s="497"/>
      <c r="C105" s="48" t="s">
        <v>4</v>
      </c>
      <c r="D105" s="49">
        <v>2</v>
      </c>
      <c r="E105" s="50">
        <v>16839237</v>
      </c>
      <c r="F105" s="50">
        <v>0</v>
      </c>
      <c r="G105" s="50">
        <f t="shared" ref="G105" si="595">G104*1936.27</f>
        <v>1072403</v>
      </c>
      <c r="H105" s="50">
        <v>12018738</v>
      </c>
      <c r="I105" s="50">
        <v>0</v>
      </c>
      <c r="J105" s="51">
        <f t="shared" ref="J105" si="596">J104*1936.27</f>
        <v>2494206</v>
      </c>
      <c r="K105" s="50">
        <f t="shared" ref="K105" si="597">K104*1936.27</f>
        <v>29930378</v>
      </c>
      <c r="L105" s="52">
        <f t="shared" ref="L105" si="598">L104*1936.27</f>
        <v>32424584</v>
      </c>
      <c r="M105" s="118"/>
      <c r="N105" s="120">
        <f t="shared" ref="N105:O105" si="599">N104*1936.27</f>
        <v>29930378</v>
      </c>
      <c r="O105" s="120">
        <f t="shared" si="599"/>
        <v>17911640</v>
      </c>
      <c r="P105" s="120">
        <f t="shared" ref="P105:R105" si="600">P104*1936.27</f>
        <v>1359262</v>
      </c>
      <c r="Q105" s="120">
        <f t="shared" si="600"/>
        <v>35648686</v>
      </c>
      <c r="R105" s="120">
        <f t="shared" si="600"/>
        <v>33154480</v>
      </c>
      <c r="S105" s="47"/>
    </row>
    <row r="106" spans="1:19" ht="12.75" customHeight="1" x14ac:dyDescent="0.2">
      <c r="A106" s="519">
        <v>39814</v>
      </c>
      <c r="B106" s="519">
        <v>40268</v>
      </c>
      <c r="C106" s="53" t="s">
        <v>3</v>
      </c>
      <c r="D106" s="54">
        <v>3</v>
      </c>
      <c r="E106" s="44">
        <v>8986.25</v>
      </c>
      <c r="F106" s="44">
        <v>0</v>
      </c>
      <c r="G106" s="44">
        <f t="shared" si="161"/>
        <v>553.85</v>
      </c>
      <c r="H106" s="44">
        <v>6207.16</v>
      </c>
      <c r="I106" s="44">
        <v>0</v>
      </c>
      <c r="J106" s="44">
        <f t="shared" ref="J106" si="601">(E106+F106+G106+H106+I106)/12</f>
        <v>1312.27</v>
      </c>
      <c r="K106" s="45">
        <f t="shared" ref="K106" si="602">(E106+F106+G106+H106+I106)</f>
        <v>15747.26</v>
      </c>
      <c r="L106" s="46">
        <f t="shared" ref="L106" si="603">K106+J106</f>
        <v>17059.53</v>
      </c>
      <c r="M106" s="117"/>
      <c r="N106" s="119">
        <f t="shared" ref="N106" si="604">K106</f>
        <v>15747.26</v>
      </c>
      <c r="O106" s="119">
        <f t="shared" ref="O106" si="605">E106+F106+G106+I106</f>
        <v>9540.1</v>
      </c>
      <c r="P106" s="119">
        <v>702</v>
      </c>
      <c r="Q106" s="119">
        <f t="shared" ref="Q106" si="606">IF(P106&gt;(O106*0.18),P106,O106*0.18)+N106+J106</f>
        <v>18776.75</v>
      </c>
      <c r="R106" s="119">
        <f t="shared" ref="R106" si="607">N106+O106*0.18</f>
        <v>17464.48</v>
      </c>
      <c r="S106" s="47"/>
    </row>
    <row r="107" spans="1:19" ht="9" customHeight="1" x14ac:dyDescent="0.2">
      <c r="A107" s="519"/>
      <c r="B107" s="519"/>
      <c r="C107" s="48" t="s">
        <v>4</v>
      </c>
      <c r="D107" s="49">
        <v>8</v>
      </c>
      <c r="E107" s="50">
        <v>17399806</v>
      </c>
      <c r="F107" s="50">
        <v>0</v>
      </c>
      <c r="G107" s="50">
        <f t="shared" ref="G107" si="608">G106*1936.27</f>
        <v>1072403</v>
      </c>
      <c r="H107" s="50">
        <v>12018738</v>
      </c>
      <c r="I107" s="50">
        <v>0</v>
      </c>
      <c r="J107" s="51">
        <f t="shared" ref="J107" si="609">J106*1936.27</f>
        <v>2540909</v>
      </c>
      <c r="K107" s="50">
        <f t="shared" ref="K107" si="610">K106*1936.27</f>
        <v>30490947</v>
      </c>
      <c r="L107" s="52">
        <f t="shared" ref="L107" si="611">L106*1936.27</f>
        <v>33031856</v>
      </c>
      <c r="M107" s="118"/>
      <c r="N107" s="120">
        <f t="shared" ref="N107:O107" si="612">N106*1936.27</f>
        <v>30490947</v>
      </c>
      <c r="O107" s="120">
        <f t="shared" si="612"/>
        <v>18472209</v>
      </c>
      <c r="P107" s="120">
        <f t="shared" ref="P107:R107" si="613">P106*1936.27</f>
        <v>1359262</v>
      </c>
      <c r="Q107" s="120">
        <f t="shared" si="613"/>
        <v>36356858</v>
      </c>
      <c r="R107" s="120">
        <f t="shared" si="613"/>
        <v>33815949</v>
      </c>
      <c r="S107" s="47"/>
    </row>
    <row r="108" spans="1:19" ht="12.75" customHeight="1" x14ac:dyDescent="0.2">
      <c r="A108" s="519"/>
      <c r="B108" s="519"/>
      <c r="C108" s="53" t="s">
        <v>3</v>
      </c>
      <c r="D108" s="54">
        <v>9</v>
      </c>
      <c r="E108" s="44">
        <v>10035.58</v>
      </c>
      <c r="F108" s="44">
        <v>0</v>
      </c>
      <c r="G108" s="44">
        <f t="shared" si="161"/>
        <v>553.85</v>
      </c>
      <c r="H108" s="44">
        <v>6207.16</v>
      </c>
      <c r="I108" s="44">
        <v>0</v>
      </c>
      <c r="J108" s="44">
        <f t="shared" ref="J108" si="614">(E108+F108+G108+H108+I108)/12</f>
        <v>1399.72</v>
      </c>
      <c r="K108" s="45">
        <f t="shared" ref="K108" si="615">(E108+F108+G108+H108+I108)</f>
        <v>16796.59</v>
      </c>
      <c r="L108" s="46">
        <f t="shared" ref="L108" si="616">K108+J108</f>
        <v>18196.310000000001</v>
      </c>
      <c r="M108" s="117"/>
      <c r="N108" s="119">
        <f t="shared" ref="N108" si="617">K108</f>
        <v>16796.59</v>
      </c>
      <c r="O108" s="119">
        <f t="shared" ref="O108" si="618">E108+F108+G108+I108</f>
        <v>10589.43</v>
      </c>
      <c r="P108" s="119">
        <v>702</v>
      </c>
      <c r="Q108" s="119">
        <f t="shared" ref="Q108" si="619">IF(P108&gt;(O108*0.18),P108,O108*0.18)+N108+J108</f>
        <v>20102.41</v>
      </c>
      <c r="R108" s="119">
        <f t="shared" ref="R108" si="620">N108+O108*0.18</f>
        <v>18702.689999999999</v>
      </c>
      <c r="S108" s="47"/>
    </row>
    <row r="109" spans="1:19" ht="9" customHeight="1" x14ac:dyDescent="0.2">
      <c r="A109" s="519"/>
      <c r="B109" s="519"/>
      <c r="C109" s="48" t="s">
        <v>4</v>
      </c>
      <c r="D109" s="49">
        <v>14</v>
      </c>
      <c r="E109" s="50">
        <v>19431592</v>
      </c>
      <c r="F109" s="50">
        <v>0</v>
      </c>
      <c r="G109" s="50">
        <f t="shared" ref="G109" si="621">G108*1936.27</f>
        <v>1072403</v>
      </c>
      <c r="H109" s="50">
        <v>12018738</v>
      </c>
      <c r="I109" s="50">
        <v>0</v>
      </c>
      <c r="J109" s="51">
        <f t="shared" ref="J109" si="622">J108*1936.27</f>
        <v>2710236</v>
      </c>
      <c r="K109" s="50">
        <f t="shared" ref="K109" si="623">K108*1936.27</f>
        <v>32522733</v>
      </c>
      <c r="L109" s="52">
        <f t="shared" ref="L109" si="624">L108*1936.27</f>
        <v>35232969</v>
      </c>
      <c r="M109" s="118"/>
      <c r="N109" s="120">
        <f t="shared" ref="N109:O109" si="625">N108*1936.27</f>
        <v>32522733</v>
      </c>
      <c r="O109" s="120">
        <f t="shared" si="625"/>
        <v>20503996</v>
      </c>
      <c r="P109" s="120">
        <f t="shared" ref="P109:R109" si="626">P108*1936.27</f>
        <v>1359262</v>
      </c>
      <c r="Q109" s="120">
        <f t="shared" si="626"/>
        <v>38923693</v>
      </c>
      <c r="R109" s="120">
        <f t="shared" si="626"/>
        <v>36213458</v>
      </c>
      <c r="S109" s="47"/>
    </row>
    <row r="110" spans="1:19" ht="12.75" customHeight="1" x14ac:dyDescent="0.2">
      <c r="A110" s="519"/>
      <c r="B110" s="519"/>
      <c r="C110" s="53" t="s">
        <v>3</v>
      </c>
      <c r="D110" s="54">
        <v>15</v>
      </c>
      <c r="E110" s="44">
        <v>11014.79</v>
      </c>
      <c r="F110" s="44">
        <v>0</v>
      </c>
      <c r="G110" s="44">
        <f t="shared" si="161"/>
        <v>553.85</v>
      </c>
      <c r="H110" s="44">
        <v>6207.16</v>
      </c>
      <c r="I110" s="44">
        <v>0</v>
      </c>
      <c r="J110" s="44">
        <f t="shared" ref="J110" si="627">(E110+F110+G110+H110+I110)/12</f>
        <v>1481.32</v>
      </c>
      <c r="K110" s="45">
        <f t="shared" ref="K110" si="628">(E110+F110+G110+H110+I110)</f>
        <v>17775.8</v>
      </c>
      <c r="L110" s="46">
        <f t="shared" ref="L110" si="629">K110+J110</f>
        <v>19257.12</v>
      </c>
      <c r="M110" s="117"/>
      <c r="N110" s="119">
        <f t="shared" ref="N110" si="630">K110</f>
        <v>17775.8</v>
      </c>
      <c r="O110" s="119">
        <f t="shared" ref="O110" si="631">E110+F110+G110+I110</f>
        <v>11568.64</v>
      </c>
      <c r="P110" s="119">
        <v>702</v>
      </c>
      <c r="Q110" s="119">
        <f t="shared" ref="Q110" si="632">IF(P110&gt;(O110*0.18),P110,O110*0.18)+N110+J110</f>
        <v>21339.48</v>
      </c>
      <c r="R110" s="119">
        <f t="shared" ref="R110" si="633">N110+O110*0.18</f>
        <v>19858.16</v>
      </c>
      <c r="S110" s="47"/>
    </row>
    <row r="111" spans="1:19" ht="9" customHeight="1" x14ac:dyDescent="0.2">
      <c r="A111" s="519"/>
      <c r="B111" s="519"/>
      <c r="C111" s="48" t="s">
        <v>4</v>
      </c>
      <c r="D111" s="49">
        <v>20</v>
      </c>
      <c r="E111" s="50">
        <v>21327607</v>
      </c>
      <c r="F111" s="50">
        <v>0</v>
      </c>
      <c r="G111" s="50">
        <f t="shared" ref="G111" si="634">G110*1936.27</f>
        <v>1072403</v>
      </c>
      <c r="H111" s="50">
        <v>12018738</v>
      </c>
      <c r="I111" s="50">
        <v>0</v>
      </c>
      <c r="J111" s="51">
        <f t="shared" ref="J111" si="635">J110*1936.27</f>
        <v>2868235</v>
      </c>
      <c r="K111" s="50">
        <f t="shared" ref="K111" si="636">K110*1936.27</f>
        <v>34418748</v>
      </c>
      <c r="L111" s="52">
        <f t="shared" ref="L111" si="637">L110*1936.27</f>
        <v>37286984</v>
      </c>
      <c r="M111" s="118"/>
      <c r="N111" s="120">
        <f t="shared" ref="N111:O111" si="638">N110*1936.27</f>
        <v>34418748</v>
      </c>
      <c r="O111" s="120">
        <f t="shared" si="638"/>
        <v>22400011</v>
      </c>
      <c r="P111" s="120">
        <f t="shared" ref="P111:R111" si="639">P110*1936.27</f>
        <v>1359262</v>
      </c>
      <c r="Q111" s="120">
        <f t="shared" si="639"/>
        <v>41318995</v>
      </c>
      <c r="R111" s="120">
        <f t="shared" si="639"/>
        <v>38450759</v>
      </c>
      <c r="S111" s="47"/>
    </row>
    <row r="112" spans="1:19" ht="12.75" customHeight="1" x14ac:dyDescent="0.2">
      <c r="A112" s="519"/>
      <c r="B112" s="519"/>
      <c r="C112" s="53" t="s">
        <v>3</v>
      </c>
      <c r="D112" s="54">
        <v>21</v>
      </c>
      <c r="E112" s="44">
        <v>11978.85</v>
      </c>
      <c r="F112" s="44">
        <v>0</v>
      </c>
      <c r="G112" s="44">
        <f t="shared" si="161"/>
        <v>553.85</v>
      </c>
      <c r="H112" s="44">
        <v>6207.16</v>
      </c>
      <c r="I112" s="44">
        <v>0</v>
      </c>
      <c r="J112" s="44">
        <f t="shared" ref="J112" si="640">(E112+F112+G112+H112+I112)/12</f>
        <v>1561.66</v>
      </c>
      <c r="K112" s="45">
        <f t="shared" ref="K112" si="641">(E112+F112+G112+H112+I112)</f>
        <v>18739.86</v>
      </c>
      <c r="L112" s="46">
        <f t="shared" ref="L112" si="642">K112+J112</f>
        <v>20301.52</v>
      </c>
      <c r="M112" s="117"/>
      <c r="N112" s="119">
        <f t="shared" ref="N112" si="643">K112</f>
        <v>18739.86</v>
      </c>
      <c r="O112" s="119">
        <f t="shared" ref="O112" si="644">E112+F112+G112+I112</f>
        <v>12532.7</v>
      </c>
      <c r="P112" s="119">
        <v>702</v>
      </c>
      <c r="Q112" s="119">
        <f t="shared" ref="Q112" si="645">IF(P112&gt;(O112*0.18),P112,O112*0.18)+N112+J112</f>
        <v>22557.41</v>
      </c>
      <c r="R112" s="119">
        <f t="shared" ref="R112" si="646">N112+O112*0.18</f>
        <v>20995.75</v>
      </c>
      <c r="S112" s="47"/>
    </row>
    <row r="113" spans="1:19" ht="9" customHeight="1" x14ac:dyDescent="0.2">
      <c r="A113" s="519"/>
      <c r="B113" s="519"/>
      <c r="C113" s="48" t="s">
        <v>4</v>
      </c>
      <c r="D113" s="49">
        <v>27</v>
      </c>
      <c r="E113" s="50">
        <v>23194288</v>
      </c>
      <c r="F113" s="50">
        <v>0</v>
      </c>
      <c r="G113" s="50">
        <f t="shared" ref="G113" si="647">G112*1936.27</f>
        <v>1072403</v>
      </c>
      <c r="H113" s="50">
        <v>12018738</v>
      </c>
      <c r="I113" s="50">
        <v>0</v>
      </c>
      <c r="J113" s="51">
        <f t="shared" ref="J113" si="648">J112*1936.27</f>
        <v>3023795</v>
      </c>
      <c r="K113" s="50">
        <f t="shared" ref="K113" si="649">K112*1936.27</f>
        <v>36285429</v>
      </c>
      <c r="L113" s="52">
        <f t="shared" ref="L113" si="650">L112*1936.27</f>
        <v>39309224</v>
      </c>
      <c r="M113" s="118"/>
      <c r="N113" s="120">
        <f t="shared" ref="N113:O113" si="651">N112*1936.27</f>
        <v>36285429</v>
      </c>
      <c r="O113" s="120">
        <f t="shared" si="651"/>
        <v>24266691</v>
      </c>
      <c r="P113" s="120">
        <f t="shared" ref="P113:R113" si="652">P112*1936.27</f>
        <v>1359262</v>
      </c>
      <c r="Q113" s="120">
        <f t="shared" si="652"/>
        <v>43677236</v>
      </c>
      <c r="R113" s="120">
        <f t="shared" si="652"/>
        <v>40653441</v>
      </c>
      <c r="S113" s="47"/>
    </row>
    <row r="114" spans="1:19" ht="12.75" customHeight="1" x14ac:dyDescent="0.2">
      <c r="A114" s="519"/>
      <c r="B114" s="519"/>
      <c r="C114" s="53" t="s">
        <v>3</v>
      </c>
      <c r="D114" s="54">
        <v>28</v>
      </c>
      <c r="E114" s="44">
        <v>12706.14</v>
      </c>
      <c r="F114" s="44">
        <v>0</v>
      </c>
      <c r="G114" s="44">
        <f t="shared" si="161"/>
        <v>553.85</v>
      </c>
      <c r="H114" s="44">
        <v>6207.16</v>
      </c>
      <c r="I114" s="44">
        <v>0</v>
      </c>
      <c r="J114" s="44">
        <f t="shared" ref="J114" si="653">(E114+F114+G114+H114+I114)/12</f>
        <v>1622.26</v>
      </c>
      <c r="K114" s="45">
        <f t="shared" ref="K114" si="654">(E114+F114+G114+H114+I114)</f>
        <v>19467.150000000001</v>
      </c>
      <c r="L114" s="46">
        <f t="shared" ref="L114" si="655">K114+J114</f>
        <v>21089.41</v>
      </c>
      <c r="M114" s="117"/>
      <c r="N114" s="119">
        <f t="shared" ref="N114" si="656">K114</f>
        <v>19467.150000000001</v>
      </c>
      <c r="O114" s="119">
        <f t="shared" ref="O114" si="657">E114+F114+G114+I114</f>
        <v>13259.99</v>
      </c>
      <c r="P114" s="119">
        <v>702</v>
      </c>
      <c r="Q114" s="119">
        <f t="shared" ref="Q114" si="658">IF(P114&gt;(O114*0.18),P114,O114*0.18)+N114+J114</f>
        <v>23476.21</v>
      </c>
      <c r="R114" s="119">
        <f t="shared" ref="R114" si="659">N114+O114*0.18</f>
        <v>21853.95</v>
      </c>
      <c r="S114" s="47"/>
    </row>
    <row r="115" spans="1:19" ht="9" customHeight="1" x14ac:dyDescent="0.2">
      <c r="A115" s="519"/>
      <c r="B115" s="519"/>
      <c r="C115" s="48" t="s">
        <v>4</v>
      </c>
      <c r="D115" s="49">
        <v>34</v>
      </c>
      <c r="E115" s="50">
        <v>24602518</v>
      </c>
      <c r="F115" s="50">
        <v>0</v>
      </c>
      <c r="G115" s="50">
        <f t="shared" ref="G115" si="660">G114*1936.27</f>
        <v>1072403</v>
      </c>
      <c r="H115" s="50">
        <v>12018738</v>
      </c>
      <c r="I115" s="50">
        <v>0</v>
      </c>
      <c r="J115" s="51">
        <f t="shared" ref="J115" si="661">J114*1936.27</f>
        <v>3141133</v>
      </c>
      <c r="K115" s="50">
        <f t="shared" ref="K115" si="662">K114*1936.27</f>
        <v>37693659</v>
      </c>
      <c r="L115" s="52">
        <f t="shared" ref="L115" si="663">L114*1936.27</f>
        <v>40834792</v>
      </c>
      <c r="M115" s="118"/>
      <c r="N115" s="120">
        <f t="shared" ref="N115:O115" si="664">N114*1936.27</f>
        <v>37693659</v>
      </c>
      <c r="O115" s="120">
        <f t="shared" si="664"/>
        <v>25674921</v>
      </c>
      <c r="P115" s="120">
        <f t="shared" ref="P115:R115" si="665">P114*1936.27</f>
        <v>1359262</v>
      </c>
      <c r="Q115" s="120">
        <f t="shared" si="665"/>
        <v>45456281</v>
      </c>
      <c r="R115" s="120">
        <f t="shared" si="665"/>
        <v>42315148</v>
      </c>
      <c r="S115" s="47"/>
    </row>
    <row r="116" spans="1:19" ht="12.75" customHeight="1" x14ac:dyDescent="0.2">
      <c r="A116" s="519"/>
      <c r="B116" s="519"/>
      <c r="C116" s="53" t="s">
        <v>3</v>
      </c>
      <c r="D116" s="54">
        <v>35</v>
      </c>
      <c r="E116" s="44">
        <v>13215.95</v>
      </c>
      <c r="F116" s="44">
        <v>0</v>
      </c>
      <c r="G116" s="44">
        <f t="shared" si="161"/>
        <v>553.85</v>
      </c>
      <c r="H116" s="44">
        <v>6207.16</v>
      </c>
      <c r="I116" s="44">
        <v>0</v>
      </c>
      <c r="J116" s="44">
        <f t="shared" ref="J116" si="666">(E116+F116+G116+H116+I116)/12</f>
        <v>1664.75</v>
      </c>
      <c r="K116" s="45">
        <f t="shared" ref="K116" si="667">(E116+F116+G116+H116+I116)</f>
        <v>19976.96</v>
      </c>
      <c r="L116" s="46">
        <f t="shared" ref="L116" si="668">K116+J116</f>
        <v>21641.71</v>
      </c>
      <c r="M116" s="117"/>
      <c r="N116" s="119">
        <f t="shared" ref="N116" si="669">K116</f>
        <v>19976.96</v>
      </c>
      <c r="O116" s="119">
        <f t="shared" ref="O116" si="670">E116+F116+G116+I116</f>
        <v>13769.8</v>
      </c>
      <c r="P116" s="119">
        <v>702</v>
      </c>
      <c r="Q116" s="119">
        <f t="shared" ref="Q116" si="671">IF(P116&gt;(O116*0.18),P116,O116*0.18)+N116+J116</f>
        <v>24120.27</v>
      </c>
      <c r="R116" s="119">
        <f t="shared" ref="R116" si="672">N116+O116*0.18</f>
        <v>22455.52</v>
      </c>
      <c r="S116" s="47"/>
    </row>
    <row r="117" spans="1:19" ht="9" customHeight="1" x14ac:dyDescent="0.2">
      <c r="A117" s="520"/>
      <c r="B117" s="520"/>
      <c r="C117" s="58" t="s">
        <v>4</v>
      </c>
      <c r="D117" s="59"/>
      <c r="E117" s="50">
        <v>25589648</v>
      </c>
      <c r="F117" s="50">
        <v>0</v>
      </c>
      <c r="G117" s="50">
        <f t="shared" ref="G117:G179" si="673">G116*1936.27</f>
        <v>1072403</v>
      </c>
      <c r="H117" s="50">
        <v>12018738</v>
      </c>
      <c r="I117" s="50">
        <v>0</v>
      </c>
      <c r="J117" s="51">
        <f t="shared" ref="J117:J179" si="674">J116*1936.27</f>
        <v>3223405</v>
      </c>
      <c r="K117" s="50">
        <f t="shared" ref="K117:K179" si="675">K116*1936.27</f>
        <v>38680788</v>
      </c>
      <c r="L117" s="52">
        <f t="shared" ref="L117:L179" si="676">L116*1936.27</f>
        <v>41904194</v>
      </c>
      <c r="M117" s="118"/>
      <c r="N117" s="120">
        <f t="shared" ref="N117:O179" si="677">N116*1936.27</f>
        <v>38680788</v>
      </c>
      <c r="O117" s="120">
        <f t="shared" si="677"/>
        <v>26662051</v>
      </c>
      <c r="P117" s="120">
        <f t="shared" ref="P117:R179" si="678">P116*1936.27</f>
        <v>1359262</v>
      </c>
      <c r="Q117" s="120">
        <f t="shared" si="678"/>
        <v>46703355</v>
      </c>
      <c r="R117" s="120">
        <f t="shared" si="678"/>
        <v>43479950</v>
      </c>
      <c r="S117" s="47"/>
    </row>
    <row r="118" spans="1:19" ht="12.75" customHeight="1" x14ac:dyDescent="0.2">
      <c r="A118" s="496">
        <v>40269</v>
      </c>
      <c r="B118" s="496">
        <v>40359</v>
      </c>
      <c r="C118" s="42" t="s">
        <v>3</v>
      </c>
      <c r="D118" s="43">
        <v>0</v>
      </c>
      <c r="E118" s="44">
        <v>8696.74</v>
      </c>
      <c r="F118" s="44">
        <v>0</v>
      </c>
      <c r="G118" s="44">
        <f t="shared" si="161"/>
        <v>553.85</v>
      </c>
      <c r="H118" s="44">
        <v>6207.16</v>
      </c>
      <c r="I118" s="44">
        <v>67.069999999999993</v>
      </c>
      <c r="J118" s="44">
        <f t="shared" ref="J118" si="679">(E118+F118+G118+H118+I118)/12</f>
        <v>1293.74</v>
      </c>
      <c r="K118" s="45">
        <f t="shared" ref="K118" si="680">(E118+F118+G118+H118+I118)</f>
        <v>15524.82</v>
      </c>
      <c r="L118" s="46">
        <f t="shared" ref="L118" si="681">K118+J118</f>
        <v>16818.560000000001</v>
      </c>
      <c r="M118" s="117"/>
      <c r="N118" s="119">
        <f t="shared" ref="N118" si="682">K118</f>
        <v>15524.82</v>
      </c>
      <c r="O118" s="119">
        <f t="shared" ref="O118" si="683">E118+F118+I118</f>
        <v>8763.81</v>
      </c>
      <c r="P118" s="119">
        <v>702</v>
      </c>
      <c r="Q118" s="119">
        <f t="shared" ref="Q118" si="684">IF(P118&gt;(O118*0.18),P118,O118*0.18)+N118+J118</f>
        <v>18396.05</v>
      </c>
      <c r="R118" s="119">
        <f t="shared" ref="R118" si="685">N118+O118*0.18</f>
        <v>17102.310000000001</v>
      </c>
      <c r="S118" s="47"/>
    </row>
    <row r="119" spans="1:19" ht="9" customHeight="1" x14ac:dyDescent="0.2">
      <c r="A119" s="497"/>
      <c r="B119" s="497"/>
      <c r="C119" s="48" t="s">
        <v>4</v>
      </c>
      <c r="D119" s="49">
        <v>2</v>
      </c>
      <c r="E119" s="50">
        <v>16839237</v>
      </c>
      <c r="F119" s="50">
        <v>0</v>
      </c>
      <c r="G119" s="50">
        <f t="shared" si="673"/>
        <v>1072403</v>
      </c>
      <c r="H119" s="50">
        <v>12018738</v>
      </c>
      <c r="I119" s="50">
        <v>129866</v>
      </c>
      <c r="J119" s="51">
        <f t="shared" si="674"/>
        <v>2505030</v>
      </c>
      <c r="K119" s="50">
        <f t="shared" si="675"/>
        <v>30060243</v>
      </c>
      <c r="L119" s="52">
        <f t="shared" si="676"/>
        <v>32565273</v>
      </c>
      <c r="M119" s="118"/>
      <c r="N119" s="120">
        <f t="shared" si="677"/>
        <v>30060243</v>
      </c>
      <c r="O119" s="120">
        <f t="shared" ref="O119:O179" si="686">O118*1936.27</f>
        <v>16969102</v>
      </c>
      <c r="P119" s="120">
        <f t="shared" si="678"/>
        <v>1359262</v>
      </c>
      <c r="Q119" s="120">
        <f t="shared" si="678"/>
        <v>35619720</v>
      </c>
      <c r="R119" s="120">
        <f t="shared" si="678"/>
        <v>33114690</v>
      </c>
      <c r="S119" s="47"/>
    </row>
    <row r="120" spans="1:19" ht="12.75" customHeight="1" x14ac:dyDescent="0.2">
      <c r="A120" s="519">
        <v>40269</v>
      </c>
      <c r="B120" s="519">
        <v>40359</v>
      </c>
      <c r="C120" s="53" t="s">
        <v>3</v>
      </c>
      <c r="D120" s="54">
        <v>3</v>
      </c>
      <c r="E120" s="44">
        <v>8986.25</v>
      </c>
      <c r="F120" s="44">
        <v>0</v>
      </c>
      <c r="G120" s="44">
        <f t="shared" si="161"/>
        <v>553.85</v>
      </c>
      <c r="H120" s="44">
        <v>6207.16</v>
      </c>
      <c r="I120" s="44">
        <v>67.069999999999993</v>
      </c>
      <c r="J120" s="44">
        <f t="shared" ref="J120" si="687">(E120+F120+G120+H120+I120)/12</f>
        <v>1317.86</v>
      </c>
      <c r="K120" s="45">
        <f t="shared" ref="K120" si="688">(E120+F120+G120+H120+I120)</f>
        <v>15814.33</v>
      </c>
      <c r="L120" s="46">
        <f t="shared" ref="L120" si="689">K120+J120</f>
        <v>17132.189999999999</v>
      </c>
      <c r="M120" s="117"/>
      <c r="N120" s="119">
        <f t="shared" ref="N120" si="690">K120</f>
        <v>15814.33</v>
      </c>
      <c r="O120" s="119">
        <f t="shared" ref="O120" si="691">E120+F120+I120</f>
        <v>9053.32</v>
      </c>
      <c r="P120" s="119">
        <v>702</v>
      </c>
      <c r="Q120" s="119">
        <f t="shared" ref="Q120" si="692">IF(P120&gt;(O120*0.18),P120,O120*0.18)+N120+J120</f>
        <v>18761.79</v>
      </c>
      <c r="R120" s="119">
        <f t="shared" ref="R120" si="693">N120+O120*0.18</f>
        <v>17443.93</v>
      </c>
      <c r="S120" s="47"/>
    </row>
    <row r="121" spans="1:19" ht="9" customHeight="1" x14ac:dyDescent="0.2">
      <c r="A121" s="519"/>
      <c r="B121" s="519"/>
      <c r="C121" s="48" t="s">
        <v>4</v>
      </c>
      <c r="D121" s="49">
        <v>8</v>
      </c>
      <c r="E121" s="50">
        <v>17399806</v>
      </c>
      <c r="F121" s="50">
        <v>0</v>
      </c>
      <c r="G121" s="50">
        <f t="shared" si="673"/>
        <v>1072403</v>
      </c>
      <c r="H121" s="50">
        <v>12018738</v>
      </c>
      <c r="I121" s="50">
        <v>129866</v>
      </c>
      <c r="J121" s="51">
        <f t="shared" si="674"/>
        <v>2551733</v>
      </c>
      <c r="K121" s="50">
        <f t="shared" si="675"/>
        <v>30620813</v>
      </c>
      <c r="L121" s="52">
        <f t="shared" si="676"/>
        <v>33172546</v>
      </c>
      <c r="M121" s="118"/>
      <c r="N121" s="120">
        <f t="shared" si="677"/>
        <v>30620813</v>
      </c>
      <c r="O121" s="120">
        <f t="shared" si="686"/>
        <v>17529672</v>
      </c>
      <c r="P121" s="120">
        <f t="shared" si="678"/>
        <v>1359262</v>
      </c>
      <c r="Q121" s="120">
        <f t="shared" si="678"/>
        <v>36327891</v>
      </c>
      <c r="R121" s="120">
        <f t="shared" si="678"/>
        <v>33776158</v>
      </c>
      <c r="S121" s="47"/>
    </row>
    <row r="122" spans="1:19" ht="12.75" customHeight="1" x14ac:dyDescent="0.2">
      <c r="A122" s="519"/>
      <c r="B122" s="519"/>
      <c r="C122" s="53" t="s">
        <v>3</v>
      </c>
      <c r="D122" s="54">
        <v>9</v>
      </c>
      <c r="E122" s="44">
        <v>10035.58</v>
      </c>
      <c r="F122" s="44">
        <v>0</v>
      </c>
      <c r="G122" s="44">
        <f t="shared" si="161"/>
        <v>553.85</v>
      </c>
      <c r="H122" s="44">
        <v>6207.16</v>
      </c>
      <c r="I122" s="44">
        <v>67.069999999999993</v>
      </c>
      <c r="J122" s="44">
        <f t="shared" ref="J122" si="694">(E122+F122+G122+H122+I122)/12</f>
        <v>1405.31</v>
      </c>
      <c r="K122" s="45">
        <f t="shared" ref="K122" si="695">(E122+F122+G122+H122+I122)</f>
        <v>16863.66</v>
      </c>
      <c r="L122" s="46">
        <f t="shared" ref="L122" si="696">K122+J122</f>
        <v>18268.97</v>
      </c>
      <c r="M122" s="117"/>
      <c r="N122" s="119">
        <f t="shared" ref="N122" si="697">K122</f>
        <v>16863.66</v>
      </c>
      <c r="O122" s="119">
        <f t="shared" ref="O122" si="698">E122+F122+I122</f>
        <v>10102.65</v>
      </c>
      <c r="P122" s="119">
        <v>702</v>
      </c>
      <c r="Q122" s="119">
        <f t="shared" ref="Q122" si="699">IF(P122&gt;(O122*0.18),P122,O122*0.18)+N122+J122</f>
        <v>20087.45</v>
      </c>
      <c r="R122" s="119">
        <f t="shared" ref="R122" si="700">N122+O122*0.18</f>
        <v>18682.14</v>
      </c>
      <c r="S122" s="47"/>
    </row>
    <row r="123" spans="1:19" ht="9" customHeight="1" x14ac:dyDescent="0.2">
      <c r="A123" s="519"/>
      <c r="B123" s="519"/>
      <c r="C123" s="48" t="s">
        <v>4</v>
      </c>
      <c r="D123" s="49">
        <v>14</v>
      </c>
      <c r="E123" s="50">
        <v>19431592</v>
      </c>
      <c r="F123" s="50">
        <v>0</v>
      </c>
      <c r="G123" s="50">
        <f t="shared" si="673"/>
        <v>1072403</v>
      </c>
      <c r="H123" s="50">
        <v>12018738</v>
      </c>
      <c r="I123" s="50">
        <v>129866</v>
      </c>
      <c r="J123" s="51">
        <f t="shared" si="674"/>
        <v>2721060</v>
      </c>
      <c r="K123" s="50">
        <f t="shared" si="675"/>
        <v>32652599</v>
      </c>
      <c r="L123" s="52">
        <f t="shared" si="676"/>
        <v>35373659</v>
      </c>
      <c r="M123" s="118"/>
      <c r="N123" s="120">
        <f t="shared" si="677"/>
        <v>32652599</v>
      </c>
      <c r="O123" s="120">
        <f t="shared" si="686"/>
        <v>19561458</v>
      </c>
      <c r="P123" s="120">
        <f t="shared" si="678"/>
        <v>1359262</v>
      </c>
      <c r="Q123" s="120">
        <f t="shared" si="678"/>
        <v>38894727</v>
      </c>
      <c r="R123" s="120">
        <f t="shared" si="678"/>
        <v>36173667</v>
      </c>
      <c r="S123" s="47"/>
    </row>
    <row r="124" spans="1:19" ht="12.75" customHeight="1" x14ac:dyDescent="0.2">
      <c r="A124" s="519"/>
      <c r="B124" s="519"/>
      <c r="C124" s="53" t="s">
        <v>3</v>
      </c>
      <c r="D124" s="54">
        <v>15</v>
      </c>
      <c r="E124" s="44">
        <v>11014.79</v>
      </c>
      <c r="F124" s="44">
        <v>0</v>
      </c>
      <c r="G124" s="44">
        <f t="shared" ref="G124:G186" si="701">600/13*12</f>
        <v>553.85</v>
      </c>
      <c r="H124" s="44">
        <v>6207.16</v>
      </c>
      <c r="I124" s="44">
        <v>67.069999999999993</v>
      </c>
      <c r="J124" s="44">
        <f t="shared" ref="J124" si="702">(E124+F124+G124+H124+I124)/12</f>
        <v>1486.91</v>
      </c>
      <c r="K124" s="45">
        <f t="shared" ref="K124" si="703">(E124+F124+G124+H124+I124)</f>
        <v>17842.87</v>
      </c>
      <c r="L124" s="46">
        <f t="shared" ref="L124" si="704">K124+J124</f>
        <v>19329.78</v>
      </c>
      <c r="M124" s="117"/>
      <c r="N124" s="119">
        <f t="shared" ref="N124" si="705">K124</f>
        <v>17842.87</v>
      </c>
      <c r="O124" s="119">
        <f t="shared" ref="O124" si="706">E124+F124+I124</f>
        <v>11081.86</v>
      </c>
      <c r="P124" s="119">
        <v>702</v>
      </c>
      <c r="Q124" s="119">
        <f t="shared" ref="Q124" si="707">IF(P124&gt;(O124*0.18),P124,O124*0.18)+N124+J124</f>
        <v>21324.51</v>
      </c>
      <c r="R124" s="119">
        <f t="shared" ref="R124" si="708">N124+O124*0.18</f>
        <v>19837.599999999999</v>
      </c>
      <c r="S124" s="47"/>
    </row>
    <row r="125" spans="1:19" ht="9" customHeight="1" x14ac:dyDescent="0.2">
      <c r="A125" s="519"/>
      <c r="B125" s="519"/>
      <c r="C125" s="48" t="s">
        <v>4</v>
      </c>
      <c r="D125" s="49">
        <v>20</v>
      </c>
      <c r="E125" s="50">
        <v>21327607</v>
      </c>
      <c r="F125" s="50">
        <v>0</v>
      </c>
      <c r="G125" s="50">
        <f t="shared" si="673"/>
        <v>1072403</v>
      </c>
      <c r="H125" s="50">
        <v>12018738</v>
      </c>
      <c r="I125" s="50">
        <v>129866</v>
      </c>
      <c r="J125" s="51">
        <f t="shared" si="674"/>
        <v>2879059</v>
      </c>
      <c r="K125" s="50">
        <f t="shared" si="675"/>
        <v>34548614</v>
      </c>
      <c r="L125" s="52">
        <f t="shared" si="676"/>
        <v>37427673</v>
      </c>
      <c r="M125" s="118"/>
      <c r="N125" s="120">
        <f t="shared" si="677"/>
        <v>34548614</v>
      </c>
      <c r="O125" s="120">
        <f t="shared" si="686"/>
        <v>21457473</v>
      </c>
      <c r="P125" s="120">
        <f t="shared" si="678"/>
        <v>1359262</v>
      </c>
      <c r="Q125" s="120">
        <f t="shared" si="678"/>
        <v>41290009</v>
      </c>
      <c r="R125" s="120">
        <f t="shared" si="678"/>
        <v>38410950</v>
      </c>
      <c r="S125" s="47"/>
    </row>
    <row r="126" spans="1:19" ht="12.75" customHeight="1" x14ac:dyDescent="0.2">
      <c r="A126" s="519"/>
      <c r="B126" s="519"/>
      <c r="C126" s="53" t="s">
        <v>3</v>
      </c>
      <c r="D126" s="54">
        <v>21</v>
      </c>
      <c r="E126" s="44">
        <v>11978.85</v>
      </c>
      <c r="F126" s="44">
        <v>0</v>
      </c>
      <c r="G126" s="44">
        <f t="shared" si="701"/>
        <v>553.85</v>
      </c>
      <c r="H126" s="44">
        <v>6207.16</v>
      </c>
      <c r="I126" s="44">
        <v>67.069999999999993</v>
      </c>
      <c r="J126" s="44">
        <f t="shared" ref="J126" si="709">(E126+F126+G126+H126+I126)/12</f>
        <v>1567.24</v>
      </c>
      <c r="K126" s="45">
        <f t="shared" ref="K126" si="710">(E126+F126+G126+H126+I126)</f>
        <v>18806.93</v>
      </c>
      <c r="L126" s="46">
        <f t="shared" ref="L126" si="711">K126+J126</f>
        <v>20374.169999999998</v>
      </c>
      <c r="M126" s="117"/>
      <c r="N126" s="119">
        <f t="shared" ref="N126" si="712">K126</f>
        <v>18806.93</v>
      </c>
      <c r="O126" s="119">
        <f t="shared" ref="O126" si="713">E126+F126+I126</f>
        <v>12045.92</v>
      </c>
      <c r="P126" s="119">
        <v>702</v>
      </c>
      <c r="Q126" s="119">
        <f t="shared" ref="Q126" si="714">IF(P126&gt;(O126*0.18),P126,O126*0.18)+N126+J126</f>
        <v>22542.44</v>
      </c>
      <c r="R126" s="119">
        <f t="shared" ref="R126" si="715">N126+O126*0.18</f>
        <v>20975.200000000001</v>
      </c>
      <c r="S126" s="47"/>
    </row>
    <row r="127" spans="1:19" ht="9" customHeight="1" x14ac:dyDescent="0.2">
      <c r="A127" s="519"/>
      <c r="B127" s="519"/>
      <c r="C127" s="48" t="s">
        <v>4</v>
      </c>
      <c r="D127" s="49">
        <v>27</v>
      </c>
      <c r="E127" s="50">
        <v>23194288</v>
      </c>
      <c r="F127" s="50">
        <v>0</v>
      </c>
      <c r="G127" s="50">
        <f t="shared" si="673"/>
        <v>1072403</v>
      </c>
      <c r="H127" s="50">
        <v>12018738</v>
      </c>
      <c r="I127" s="50">
        <v>129866</v>
      </c>
      <c r="J127" s="51">
        <f t="shared" si="674"/>
        <v>3034600</v>
      </c>
      <c r="K127" s="50">
        <f t="shared" si="675"/>
        <v>36415294</v>
      </c>
      <c r="L127" s="52">
        <f t="shared" si="676"/>
        <v>39449894</v>
      </c>
      <c r="M127" s="118"/>
      <c r="N127" s="120">
        <f t="shared" si="677"/>
        <v>36415294</v>
      </c>
      <c r="O127" s="120">
        <f t="shared" si="686"/>
        <v>23324154</v>
      </c>
      <c r="P127" s="120">
        <f t="shared" si="678"/>
        <v>1359262</v>
      </c>
      <c r="Q127" s="120">
        <f t="shared" si="678"/>
        <v>43648250</v>
      </c>
      <c r="R127" s="120">
        <f t="shared" si="678"/>
        <v>40613651</v>
      </c>
      <c r="S127" s="47"/>
    </row>
    <row r="128" spans="1:19" ht="12.75" customHeight="1" x14ac:dyDescent="0.2">
      <c r="A128" s="519"/>
      <c r="B128" s="519"/>
      <c r="C128" s="53" t="s">
        <v>3</v>
      </c>
      <c r="D128" s="54">
        <v>28</v>
      </c>
      <c r="E128" s="44">
        <v>12706.14</v>
      </c>
      <c r="F128" s="44">
        <v>0</v>
      </c>
      <c r="G128" s="44">
        <f t="shared" si="701"/>
        <v>553.85</v>
      </c>
      <c r="H128" s="44">
        <v>6207.16</v>
      </c>
      <c r="I128" s="44">
        <v>67.069999999999993</v>
      </c>
      <c r="J128" s="44">
        <f t="shared" ref="J128" si="716">(E128+F128+G128+H128+I128)/12</f>
        <v>1627.85</v>
      </c>
      <c r="K128" s="45">
        <f t="shared" ref="K128" si="717">(E128+F128+G128+H128+I128)</f>
        <v>19534.22</v>
      </c>
      <c r="L128" s="46">
        <f t="shared" ref="L128" si="718">K128+J128</f>
        <v>21162.07</v>
      </c>
      <c r="M128" s="117"/>
      <c r="N128" s="119">
        <f t="shared" ref="N128" si="719">K128</f>
        <v>19534.22</v>
      </c>
      <c r="O128" s="119">
        <f t="shared" ref="O128" si="720">E128+F128+I128</f>
        <v>12773.21</v>
      </c>
      <c r="P128" s="119">
        <v>702</v>
      </c>
      <c r="Q128" s="119">
        <f t="shared" ref="Q128" si="721">IF(P128&gt;(O128*0.18),P128,O128*0.18)+N128+J128</f>
        <v>23461.25</v>
      </c>
      <c r="R128" s="119">
        <f t="shared" ref="R128" si="722">N128+O128*0.18</f>
        <v>21833.4</v>
      </c>
      <c r="S128" s="47"/>
    </row>
    <row r="129" spans="1:19" ht="9" customHeight="1" x14ac:dyDescent="0.2">
      <c r="A129" s="519"/>
      <c r="B129" s="519"/>
      <c r="C129" s="48" t="s">
        <v>4</v>
      </c>
      <c r="D129" s="49">
        <v>34</v>
      </c>
      <c r="E129" s="50">
        <v>24602518</v>
      </c>
      <c r="F129" s="50">
        <v>0</v>
      </c>
      <c r="G129" s="50">
        <f t="shared" si="673"/>
        <v>1072403</v>
      </c>
      <c r="H129" s="50">
        <v>12018738</v>
      </c>
      <c r="I129" s="50">
        <v>129866</v>
      </c>
      <c r="J129" s="51">
        <f t="shared" si="674"/>
        <v>3151957</v>
      </c>
      <c r="K129" s="50">
        <f t="shared" si="675"/>
        <v>37823524</v>
      </c>
      <c r="L129" s="52">
        <f t="shared" si="676"/>
        <v>40975481</v>
      </c>
      <c r="M129" s="118"/>
      <c r="N129" s="120">
        <f t="shared" si="677"/>
        <v>37823524</v>
      </c>
      <c r="O129" s="120">
        <f t="shared" si="686"/>
        <v>24732383</v>
      </c>
      <c r="P129" s="120">
        <f t="shared" si="678"/>
        <v>1359262</v>
      </c>
      <c r="Q129" s="120">
        <f t="shared" si="678"/>
        <v>45427315</v>
      </c>
      <c r="R129" s="120">
        <f t="shared" si="678"/>
        <v>42275357</v>
      </c>
      <c r="S129" s="47"/>
    </row>
    <row r="130" spans="1:19" ht="12.75" customHeight="1" x14ac:dyDescent="0.2">
      <c r="A130" s="519"/>
      <c r="B130" s="519"/>
      <c r="C130" s="53" t="s">
        <v>3</v>
      </c>
      <c r="D130" s="54">
        <v>35</v>
      </c>
      <c r="E130" s="44">
        <v>13215.95</v>
      </c>
      <c r="F130" s="44">
        <v>0</v>
      </c>
      <c r="G130" s="44">
        <f t="shared" si="701"/>
        <v>553.85</v>
      </c>
      <c r="H130" s="44">
        <v>6207.16</v>
      </c>
      <c r="I130" s="44">
        <v>67.069999999999993</v>
      </c>
      <c r="J130" s="44">
        <f t="shared" ref="J130" si="723">(E130+F130+G130+H130+I130)/12</f>
        <v>1670.34</v>
      </c>
      <c r="K130" s="45">
        <f t="shared" ref="K130" si="724">(E130+F130+G130+H130+I130)</f>
        <v>20044.03</v>
      </c>
      <c r="L130" s="46">
        <f t="shared" ref="L130" si="725">K130+J130</f>
        <v>21714.37</v>
      </c>
      <c r="M130" s="117"/>
      <c r="N130" s="119">
        <f t="shared" ref="N130" si="726">K130</f>
        <v>20044.03</v>
      </c>
      <c r="O130" s="119">
        <f t="shared" ref="O130" si="727">E130+F130+I130</f>
        <v>13283.02</v>
      </c>
      <c r="P130" s="119">
        <v>702</v>
      </c>
      <c r="Q130" s="119">
        <f t="shared" ref="Q130" si="728">IF(P130&gt;(O130*0.18),P130,O130*0.18)+N130+J130</f>
        <v>24105.31</v>
      </c>
      <c r="R130" s="119">
        <f t="shared" ref="R130" si="729">N130+O130*0.18</f>
        <v>22434.97</v>
      </c>
      <c r="S130" s="47"/>
    </row>
    <row r="131" spans="1:19" ht="9" customHeight="1" x14ac:dyDescent="0.2">
      <c r="A131" s="520"/>
      <c r="B131" s="520"/>
      <c r="C131" s="58" t="s">
        <v>4</v>
      </c>
      <c r="D131" s="59"/>
      <c r="E131" s="50">
        <v>25589648</v>
      </c>
      <c r="F131" s="50">
        <v>0</v>
      </c>
      <c r="G131" s="50">
        <f t="shared" si="673"/>
        <v>1072403</v>
      </c>
      <c r="H131" s="50">
        <v>12018738</v>
      </c>
      <c r="I131" s="50">
        <v>129866</v>
      </c>
      <c r="J131" s="51">
        <f t="shared" si="674"/>
        <v>3234229</v>
      </c>
      <c r="K131" s="50">
        <f t="shared" si="675"/>
        <v>38810654</v>
      </c>
      <c r="L131" s="52">
        <f t="shared" si="676"/>
        <v>42044883</v>
      </c>
      <c r="M131" s="118"/>
      <c r="N131" s="120">
        <f t="shared" si="677"/>
        <v>38810654</v>
      </c>
      <c r="O131" s="120">
        <f t="shared" si="686"/>
        <v>25719513</v>
      </c>
      <c r="P131" s="120">
        <f t="shared" si="678"/>
        <v>1359262</v>
      </c>
      <c r="Q131" s="120">
        <f t="shared" si="678"/>
        <v>46674389</v>
      </c>
      <c r="R131" s="120">
        <f t="shared" si="678"/>
        <v>43440159</v>
      </c>
      <c r="S131" s="47"/>
    </row>
    <row r="132" spans="1:19" ht="12.75" customHeight="1" x14ac:dyDescent="0.2">
      <c r="A132" s="496">
        <v>40360</v>
      </c>
      <c r="B132" s="496">
        <v>40543</v>
      </c>
      <c r="C132" s="42" t="s">
        <v>3</v>
      </c>
      <c r="D132" s="43">
        <v>0</v>
      </c>
      <c r="E132" s="44">
        <v>8696.74</v>
      </c>
      <c r="F132" s="44">
        <v>0</v>
      </c>
      <c r="G132" s="44">
        <f t="shared" si="701"/>
        <v>553.85</v>
      </c>
      <c r="H132" s="44">
        <v>6207.16</v>
      </c>
      <c r="I132" s="44">
        <v>111.78</v>
      </c>
      <c r="J132" s="44">
        <f t="shared" ref="J132" si="730">(E132+F132+G132+H132+I132)/12</f>
        <v>1297.46</v>
      </c>
      <c r="K132" s="45">
        <f t="shared" ref="K132" si="731">(E132+F132+G132+H132+I132)</f>
        <v>15569.53</v>
      </c>
      <c r="L132" s="46">
        <f t="shared" ref="L132" si="732">K132+J132</f>
        <v>16866.990000000002</v>
      </c>
      <c r="M132" s="117"/>
      <c r="N132" s="119">
        <f t="shared" ref="N132" si="733">K132</f>
        <v>15569.53</v>
      </c>
      <c r="O132" s="119">
        <f t="shared" ref="O132" si="734">E132+F132+I132</f>
        <v>8808.52</v>
      </c>
      <c r="P132" s="119">
        <v>702</v>
      </c>
      <c r="Q132" s="119">
        <f t="shared" ref="Q132" si="735">IF(P132&gt;(O132*0.18),P132,O132*0.18)+N132+J132</f>
        <v>18452.52</v>
      </c>
      <c r="R132" s="119">
        <f t="shared" ref="R132" si="736">N132+O132*0.18</f>
        <v>17155.060000000001</v>
      </c>
      <c r="S132" s="47"/>
    </row>
    <row r="133" spans="1:19" ht="9" customHeight="1" x14ac:dyDescent="0.2">
      <c r="A133" s="497"/>
      <c r="B133" s="497"/>
      <c r="C133" s="48" t="s">
        <v>4</v>
      </c>
      <c r="D133" s="49">
        <v>2</v>
      </c>
      <c r="E133" s="50">
        <v>16839237</v>
      </c>
      <c r="F133" s="50">
        <v>0</v>
      </c>
      <c r="G133" s="50">
        <f t="shared" si="673"/>
        <v>1072403</v>
      </c>
      <c r="H133" s="50">
        <v>12018738</v>
      </c>
      <c r="I133" s="50">
        <v>216436</v>
      </c>
      <c r="J133" s="51">
        <f t="shared" si="674"/>
        <v>2512233</v>
      </c>
      <c r="K133" s="50">
        <f t="shared" si="675"/>
        <v>30146814</v>
      </c>
      <c r="L133" s="52">
        <f t="shared" si="676"/>
        <v>32659047</v>
      </c>
      <c r="M133" s="118"/>
      <c r="N133" s="120">
        <f t="shared" si="677"/>
        <v>30146814</v>
      </c>
      <c r="O133" s="120">
        <f t="shared" si="686"/>
        <v>17055673</v>
      </c>
      <c r="P133" s="120">
        <f t="shared" si="678"/>
        <v>1359262</v>
      </c>
      <c r="Q133" s="120">
        <f t="shared" si="678"/>
        <v>35729061</v>
      </c>
      <c r="R133" s="120">
        <f t="shared" si="678"/>
        <v>33216828</v>
      </c>
      <c r="S133" s="47"/>
    </row>
    <row r="134" spans="1:19" ht="12.75" customHeight="1" x14ac:dyDescent="0.2">
      <c r="A134" s="519">
        <v>40360</v>
      </c>
      <c r="B134" s="519">
        <v>40543</v>
      </c>
      <c r="C134" s="53" t="s">
        <v>3</v>
      </c>
      <c r="D134" s="54">
        <v>3</v>
      </c>
      <c r="E134" s="44">
        <v>8986.25</v>
      </c>
      <c r="F134" s="44">
        <v>0</v>
      </c>
      <c r="G134" s="44">
        <f t="shared" si="701"/>
        <v>553.85</v>
      </c>
      <c r="H134" s="44">
        <v>6207.16</v>
      </c>
      <c r="I134" s="44">
        <v>111.78</v>
      </c>
      <c r="J134" s="44">
        <f t="shared" ref="J134" si="737">(E134+F134+G134+H134+I134)/12</f>
        <v>1321.59</v>
      </c>
      <c r="K134" s="45">
        <f t="shared" ref="K134" si="738">(E134+F134+G134+H134+I134)</f>
        <v>15859.04</v>
      </c>
      <c r="L134" s="46">
        <f t="shared" ref="L134" si="739">K134+J134</f>
        <v>17180.63</v>
      </c>
      <c r="M134" s="117"/>
      <c r="N134" s="119">
        <f t="shared" ref="N134" si="740">K134</f>
        <v>15859.04</v>
      </c>
      <c r="O134" s="119">
        <f t="shared" ref="O134" si="741">E134+F134+I134</f>
        <v>9098.0300000000007</v>
      </c>
      <c r="P134" s="119">
        <v>702</v>
      </c>
      <c r="Q134" s="119">
        <f t="shared" ref="Q134" si="742">IF(P134&gt;(O134*0.18),P134,O134*0.18)+N134+J134</f>
        <v>18818.28</v>
      </c>
      <c r="R134" s="119">
        <f t="shared" ref="R134" si="743">N134+O134*0.18</f>
        <v>17496.689999999999</v>
      </c>
      <c r="S134" s="47"/>
    </row>
    <row r="135" spans="1:19" ht="9" customHeight="1" x14ac:dyDescent="0.2">
      <c r="A135" s="519"/>
      <c r="B135" s="519"/>
      <c r="C135" s="48" t="s">
        <v>4</v>
      </c>
      <c r="D135" s="49">
        <v>8</v>
      </c>
      <c r="E135" s="50">
        <v>17399806</v>
      </c>
      <c r="F135" s="50">
        <v>0</v>
      </c>
      <c r="G135" s="50">
        <f t="shared" si="673"/>
        <v>1072403</v>
      </c>
      <c r="H135" s="50">
        <v>12018738</v>
      </c>
      <c r="I135" s="50">
        <v>216436</v>
      </c>
      <c r="J135" s="51">
        <f t="shared" si="674"/>
        <v>2558955</v>
      </c>
      <c r="K135" s="50">
        <f t="shared" si="675"/>
        <v>30707383</v>
      </c>
      <c r="L135" s="52">
        <f t="shared" si="676"/>
        <v>33266338</v>
      </c>
      <c r="M135" s="118"/>
      <c r="N135" s="120">
        <f t="shared" si="677"/>
        <v>30707383</v>
      </c>
      <c r="O135" s="120">
        <f t="shared" si="686"/>
        <v>17616243</v>
      </c>
      <c r="P135" s="120">
        <f t="shared" si="678"/>
        <v>1359262</v>
      </c>
      <c r="Q135" s="120">
        <f t="shared" si="678"/>
        <v>36437271</v>
      </c>
      <c r="R135" s="120">
        <f t="shared" si="678"/>
        <v>33878316</v>
      </c>
      <c r="S135" s="47"/>
    </row>
    <row r="136" spans="1:19" ht="12.75" customHeight="1" x14ac:dyDescent="0.2">
      <c r="A136" s="519"/>
      <c r="B136" s="519"/>
      <c r="C136" s="53" t="s">
        <v>3</v>
      </c>
      <c r="D136" s="54">
        <v>9</v>
      </c>
      <c r="E136" s="44">
        <v>10035.58</v>
      </c>
      <c r="F136" s="44">
        <v>0</v>
      </c>
      <c r="G136" s="44">
        <f t="shared" si="701"/>
        <v>553.85</v>
      </c>
      <c r="H136" s="44">
        <v>6207.16</v>
      </c>
      <c r="I136" s="44">
        <v>111.78</v>
      </c>
      <c r="J136" s="44">
        <f t="shared" ref="J136" si="744">(E136+F136+G136+H136+I136)/12</f>
        <v>1409.03</v>
      </c>
      <c r="K136" s="45">
        <f t="shared" ref="K136" si="745">(E136+F136+G136+H136+I136)</f>
        <v>16908.37</v>
      </c>
      <c r="L136" s="46">
        <f t="shared" ref="L136" si="746">K136+J136</f>
        <v>18317.400000000001</v>
      </c>
      <c r="M136" s="117"/>
      <c r="N136" s="119">
        <f t="shared" ref="N136" si="747">K136</f>
        <v>16908.37</v>
      </c>
      <c r="O136" s="119">
        <f t="shared" ref="O136" si="748">E136+F136+I136</f>
        <v>10147.36</v>
      </c>
      <c r="P136" s="119">
        <v>702</v>
      </c>
      <c r="Q136" s="119">
        <f t="shared" ref="Q136" si="749">IF(P136&gt;(O136*0.18),P136,O136*0.18)+N136+J136</f>
        <v>20143.919999999998</v>
      </c>
      <c r="R136" s="119">
        <f t="shared" ref="R136" si="750">N136+O136*0.18</f>
        <v>18734.89</v>
      </c>
      <c r="S136" s="47"/>
    </row>
    <row r="137" spans="1:19" ht="9" customHeight="1" x14ac:dyDescent="0.2">
      <c r="A137" s="519"/>
      <c r="B137" s="519"/>
      <c r="C137" s="48" t="s">
        <v>4</v>
      </c>
      <c r="D137" s="49">
        <v>14</v>
      </c>
      <c r="E137" s="50">
        <v>19431592</v>
      </c>
      <c r="F137" s="50">
        <v>0</v>
      </c>
      <c r="G137" s="50">
        <f t="shared" si="673"/>
        <v>1072403</v>
      </c>
      <c r="H137" s="50">
        <v>12018738</v>
      </c>
      <c r="I137" s="50">
        <v>216436</v>
      </c>
      <c r="J137" s="51">
        <f t="shared" si="674"/>
        <v>2728263</v>
      </c>
      <c r="K137" s="50">
        <f t="shared" si="675"/>
        <v>32739170</v>
      </c>
      <c r="L137" s="52">
        <f t="shared" si="676"/>
        <v>35467432</v>
      </c>
      <c r="M137" s="118"/>
      <c r="N137" s="120">
        <f t="shared" si="677"/>
        <v>32739170</v>
      </c>
      <c r="O137" s="120">
        <f t="shared" si="686"/>
        <v>19648029</v>
      </c>
      <c r="P137" s="120">
        <f t="shared" si="678"/>
        <v>1359262</v>
      </c>
      <c r="Q137" s="120">
        <f t="shared" si="678"/>
        <v>39004068</v>
      </c>
      <c r="R137" s="120">
        <f t="shared" si="678"/>
        <v>36275805</v>
      </c>
      <c r="S137" s="47"/>
    </row>
    <row r="138" spans="1:19" ht="12.75" customHeight="1" x14ac:dyDescent="0.2">
      <c r="A138" s="519"/>
      <c r="B138" s="519"/>
      <c r="C138" s="53" t="s">
        <v>3</v>
      </c>
      <c r="D138" s="54">
        <v>15</v>
      </c>
      <c r="E138" s="44">
        <v>11014.79</v>
      </c>
      <c r="F138" s="44">
        <v>0</v>
      </c>
      <c r="G138" s="44">
        <f t="shared" si="701"/>
        <v>553.85</v>
      </c>
      <c r="H138" s="44">
        <v>6207.16</v>
      </c>
      <c r="I138" s="44">
        <v>111.78</v>
      </c>
      <c r="J138" s="44">
        <f t="shared" ref="J138" si="751">(E138+F138+G138+H138+I138)/12</f>
        <v>1490.63</v>
      </c>
      <c r="K138" s="45">
        <f t="shared" ref="K138" si="752">(E138+F138+G138+H138+I138)</f>
        <v>17887.580000000002</v>
      </c>
      <c r="L138" s="46">
        <f t="shared" ref="L138" si="753">K138+J138</f>
        <v>19378.21</v>
      </c>
      <c r="M138" s="117"/>
      <c r="N138" s="119">
        <f t="shared" ref="N138" si="754">K138</f>
        <v>17887.580000000002</v>
      </c>
      <c r="O138" s="119">
        <f t="shared" ref="O138" si="755">E138+F138+I138</f>
        <v>11126.57</v>
      </c>
      <c r="P138" s="119">
        <v>702</v>
      </c>
      <c r="Q138" s="119">
        <f t="shared" ref="Q138" si="756">IF(P138&gt;(O138*0.18),P138,O138*0.18)+N138+J138</f>
        <v>21380.99</v>
      </c>
      <c r="R138" s="119">
        <f t="shared" ref="R138" si="757">N138+O138*0.18</f>
        <v>19890.36</v>
      </c>
      <c r="S138" s="47"/>
    </row>
    <row r="139" spans="1:19" ht="9" customHeight="1" x14ac:dyDescent="0.2">
      <c r="A139" s="519"/>
      <c r="B139" s="519"/>
      <c r="C139" s="48" t="s">
        <v>4</v>
      </c>
      <c r="D139" s="49">
        <v>20</v>
      </c>
      <c r="E139" s="50">
        <v>21327607</v>
      </c>
      <c r="F139" s="50">
        <v>0</v>
      </c>
      <c r="G139" s="50">
        <f t="shared" si="673"/>
        <v>1072403</v>
      </c>
      <c r="H139" s="50">
        <v>12018738</v>
      </c>
      <c r="I139" s="50">
        <v>216436</v>
      </c>
      <c r="J139" s="51">
        <f t="shared" si="674"/>
        <v>2886262</v>
      </c>
      <c r="K139" s="50">
        <f t="shared" si="675"/>
        <v>34635185</v>
      </c>
      <c r="L139" s="52">
        <f t="shared" si="676"/>
        <v>37521447</v>
      </c>
      <c r="M139" s="118"/>
      <c r="N139" s="120">
        <f t="shared" si="677"/>
        <v>34635185</v>
      </c>
      <c r="O139" s="120">
        <f t="shared" si="686"/>
        <v>21544044</v>
      </c>
      <c r="P139" s="120">
        <f t="shared" si="678"/>
        <v>1359262</v>
      </c>
      <c r="Q139" s="120">
        <f t="shared" si="678"/>
        <v>41399370</v>
      </c>
      <c r="R139" s="120">
        <f t="shared" si="678"/>
        <v>38513107</v>
      </c>
      <c r="S139" s="47"/>
    </row>
    <row r="140" spans="1:19" ht="12.75" customHeight="1" x14ac:dyDescent="0.2">
      <c r="A140" s="519"/>
      <c r="B140" s="519"/>
      <c r="C140" s="53" t="s">
        <v>3</v>
      </c>
      <c r="D140" s="54">
        <v>21</v>
      </c>
      <c r="E140" s="44">
        <v>11978.85</v>
      </c>
      <c r="F140" s="44">
        <v>0</v>
      </c>
      <c r="G140" s="44">
        <f t="shared" si="701"/>
        <v>553.85</v>
      </c>
      <c r="H140" s="44">
        <v>6207.16</v>
      </c>
      <c r="I140" s="44">
        <v>111.78</v>
      </c>
      <c r="J140" s="44">
        <f t="shared" ref="J140" si="758">(E140+F140+G140+H140+I140)/12</f>
        <v>1570.97</v>
      </c>
      <c r="K140" s="45">
        <f t="shared" ref="K140" si="759">(E140+F140+G140+H140+I140)</f>
        <v>18851.64</v>
      </c>
      <c r="L140" s="46">
        <f t="shared" ref="L140" si="760">K140+J140</f>
        <v>20422.61</v>
      </c>
      <c r="M140" s="117"/>
      <c r="N140" s="119">
        <f t="shared" ref="N140" si="761">K140</f>
        <v>18851.64</v>
      </c>
      <c r="O140" s="119">
        <f t="shared" ref="O140" si="762">E140+F140+I140</f>
        <v>12090.63</v>
      </c>
      <c r="P140" s="119">
        <v>702</v>
      </c>
      <c r="Q140" s="119">
        <f t="shared" ref="Q140" si="763">IF(P140&gt;(O140*0.18),P140,O140*0.18)+N140+J140</f>
        <v>22598.92</v>
      </c>
      <c r="R140" s="119">
        <f t="shared" ref="R140" si="764">N140+O140*0.18</f>
        <v>21027.95</v>
      </c>
      <c r="S140" s="47"/>
    </row>
    <row r="141" spans="1:19" ht="9" customHeight="1" x14ac:dyDescent="0.2">
      <c r="A141" s="519"/>
      <c r="B141" s="519"/>
      <c r="C141" s="48" t="s">
        <v>4</v>
      </c>
      <c r="D141" s="49">
        <v>27</v>
      </c>
      <c r="E141" s="50">
        <v>23194288</v>
      </c>
      <c r="F141" s="50">
        <v>0</v>
      </c>
      <c r="G141" s="50">
        <f t="shared" si="673"/>
        <v>1072403</v>
      </c>
      <c r="H141" s="50">
        <v>12018738</v>
      </c>
      <c r="I141" s="50">
        <v>216436</v>
      </c>
      <c r="J141" s="51">
        <f t="shared" si="674"/>
        <v>3041822</v>
      </c>
      <c r="K141" s="50">
        <f t="shared" si="675"/>
        <v>36501865</v>
      </c>
      <c r="L141" s="52">
        <f t="shared" si="676"/>
        <v>39543687</v>
      </c>
      <c r="M141" s="118"/>
      <c r="N141" s="120">
        <f t="shared" si="677"/>
        <v>36501865</v>
      </c>
      <c r="O141" s="120">
        <f t="shared" si="686"/>
        <v>23410724</v>
      </c>
      <c r="P141" s="120">
        <f t="shared" si="678"/>
        <v>1359262</v>
      </c>
      <c r="Q141" s="120">
        <f t="shared" si="678"/>
        <v>43757611</v>
      </c>
      <c r="R141" s="120">
        <f t="shared" si="678"/>
        <v>40715789</v>
      </c>
      <c r="S141" s="47"/>
    </row>
    <row r="142" spans="1:19" ht="12.75" customHeight="1" x14ac:dyDescent="0.2">
      <c r="A142" s="519"/>
      <c r="B142" s="519"/>
      <c r="C142" s="53" t="s">
        <v>3</v>
      </c>
      <c r="D142" s="54">
        <v>28</v>
      </c>
      <c r="E142" s="44">
        <v>12706.14</v>
      </c>
      <c r="F142" s="44">
        <v>0</v>
      </c>
      <c r="G142" s="44">
        <f t="shared" si="701"/>
        <v>553.85</v>
      </c>
      <c r="H142" s="44">
        <v>6207.16</v>
      </c>
      <c r="I142" s="44">
        <v>111.78</v>
      </c>
      <c r="J142" s="44">
        <f t="shared" ref="J142" si="765">(E142+F142+G142+H142+I142)/12</f>
        <v>1631.58</v>
      </c>
      <c r="K142" s="45">
        <f t="shared" ref="K142" si="766">(E142+F142+G142+H142+I142)</f>
        <v>19578.93</v>
      </c>
      <c r="L142" s="46">
        <f t="shared" ref="L142" si="767">K142+J142</f>
        <v>21210.51</v>
      </c>
      <c r="M142" s="117"/>
      <c r="N142" s="119">
        <f t="shared" ref="N142" si="768">K142</f>
        <v>19578.93</v>
      </c>
      <c r="O142" s="119">
        <f t="shared" ref="O142" si="769">E142+F142+I142</f>
        <v>12817.92</v>
      </c>
      <c r="P142" s="119">
        <v>702</v>
      </c>
      <c r="Q142" s="119">
        <f t="shared" ref="Q142" si="770">IF(P142&gt;(O142*0.18),P142,O142*0.18)+N142+J142</f>
        <v>23517.74</v>
      </c>
      <c r="R142" s="119">
        <f t="shared" ref="R142" si="771">N142+O142*0.18</f>
        <v>21886.16</v>
      </c>
      <c r="S142" s="47"/>
    </row>
    <row r="143" spans="1:19" ht="9" customHeight="1" x14ac:dyDescent="0.2">
      <c r="A143" s="519"/>
      <c r="B143" s="519"/>
      <c r="C143" s="48" t="s">
        <v>4</v>
      </c>
      <c r="D143" s="49">
        <v>34</v>
      </c>
      <c r="E143" s="50">
        <v>24602518</v>
      </c>
      <c r="F143" s="50">
        <v>0</v>
      </c>
      <c r="G143" s="50">
        <f t="shared" si="673"/>
        <v>1072403</v>
      </c>
      <c r="H143" s="50">
        <v>12018738</v>
      </c>
      <c r="I143" s="50">
        <v>216436</v>
      </c>
      <c r="J143" s="51">
        <f t="shared" si="674"/>
        <v>3159179</v>
      </c>
      <c r="K143" s="50">
        <f t="shared" si="675"/>
        <v>37910095</v>
      </c>
      <c r="L143" s="52">
        <f t="shared" si="676"/>
        <v>41069274</v>
      </c>
      <c r="M143" s="118"/>
      <c r="N143" s="120">
        <f t="shared" si="677"/>
        <v>37910095</v>
      </c>
      <c r="O143" s="120">
        <f t="shared" si="686"/>
        <v>24818954</v>
      </c>
      <c r="P143" s="120">
        <f t="shared" si="678"/>
        <v>1359262</v>
      </c>
      <c r="Q143" s="120">
        <f t="shared" si="678"/>
        <v>45536694</v>
      </c>
      <c r="R143" s="120">
        <f t="shared" si="678"/>
        <v>42377515</v>
      </c>
      <c r="S143" s="47"/>
    </row>
    <row r="144" spans="1:19" ht="12.75" customHeight="1" x14ac:dyDescent="0.2">
      <c r="A144" s="519"/>
      <c r="B144" s="519"/>
      <c r="C144" s="53" t="s">
        <v>3</v>
      </c>
      <c r="D144" s="54">
        <v>35</v>
      </c>
      <c r="E144" s="44">
        <v>13215.95</v>
      </c>
      <c r="F144" s="44">
        <v>0</v>
      </c>
      <c r="G144" s="44">
        <f t="shared" si="701"/>
        <v>553.85</v>
      </c>
      <c r="H144" s="44">
        <v>6207.16</v>
      </c>
      <c r="I144" s="44">
        <v>111.78</v>
      </c>
      <c r="J144" s="44">
        <f t="shared" ref="J144" si="772">(E144+F144+G144+H144+I144)/12</f>
        <v>1674.06</v>
      </c>
      <c r="K144" s="45">
        <f t="shared" ref="K144" si="773">(E144+F144+G144+H144+I144)</f>
        <v>20088.740000000002</v>
      </c>
      <c r="L144" s="46">
        <f t="shared" ref="L144" si="774">K144+J144</f>
        <v>21762.799999999999</v>
      </c>
      <c r="M144" s="117"/>
      <c r="N144" s="119">
        <f t="shared" ref="N144" si="775">K144</f>
        <v>20088.740000000002</v>
      </c>
      <c r="O144" s="119">
        <f t="shared" ref="O144" si="776">E144+F144+I144</f>
        <v>13327.73</v>
      </c>
      <c r="P144" s="119">
        <v>702</v>
      </c>
      <c r="Q144" s="119">
        <f t="shared" ref="Q144" si="777">IF(P144&gt;(O144*0.18),P144,O144*0.18)+N144+J144</f>
        <v>24161.79</v>
      </c>
      <c r="R144" s="119">
        <f t="shared" ref="R144" si="778">N144+O144*0.18</f>
        <v>22487.73</v>
      </c>
      <c r="S144" s="47"/>
    </row>
    <row r="145" spans="1:19" ht="9" customHeight="1" x14ac:dyDescent="0.2">
      <c r="A145" s="520"/>
      <c r="B145" s="520"/>
      <c r="C145" s="58" t="s">
        <v>4</v>
      </c>
      <c r="D145" s="59"/>
      <c r="E145" s="61">
        <v>25589648</v>
      </c>
      <c r="F145" s="61">
        <v>0</v>
      </c>
      <c r="G145" s="50">
        <f t="shared" si="673"/>
        <v>1072403</v>
      </c>
      <c r="H145" s="61">
        <v>12018738</v>
      </c>
      <c r="I145" s="61">
        <v>216436</v>
      </c>
      <c r="J145" s="51">
        <f t="shared" si="674"/>
        <v>3241432</v>
      </c>
      <c r="K145" s="50">
        <f t="shared" si="675"/>
        <v>38897225</v>
      </c>
      <c r="L145" s="52">
        <f t="shared" si="676"/>
        <v>42138657</v>
      </c>
      <c r="M145" s="118"/>
      <c r="N145" s="120">
        <f t="shared" si="677"/>
        <v>38897225</v>
      </c>
      <c r="O145" s="120">
        <f t="shared" si="686"/>
        <v>25806084</v>
      </c>
      <c r="P145" s="120">
        <f t="shared" si="678"/>
        <v>1359262</v>
      </c>
      <c r="Q145" s="120">
        <f t="shared" si="678"/>
        <v>46783749</v>
      </c>
      <c r="R145" s="120">
        <f t="shared" si="678"/>
        <v>43542317</v>
      </c>
      <c r="S145" s="47"/>
    </row>
    <row r="146" spans="1:19" ht="12.75" customHeight="1" x14ac:dyDescent="0.2">
      <c r="A146" s="496">
        <v>40544</v>
      </c>
      <c r="B146" s="496">
        <v>42369</v>
      </c>
      <c r="C146" s="42" t="s">
        <v>3</v>
      </c>
      <c r="D146" s="43">
        <v>0</v>
      </c>
      <c r="E146" s="44">
        <v>8696.74</v>
      </c>
      <c r="F146" s="44">
        <v>0</v>
      </c>
      <c r="G146" s="44">
        <f t="shared" si="701"/>
        <v>553.85</v>
      </c>
      <c r="H146" s="44">
        <v>6207.16</v>
      </c>
      <c r="I146" s="44">
        <v>111.78</v>
      </c>
      <c r="J146" s="44">
        <f t="shared" ref="J146" si="779">(E146+F146+G146+H146+I146)/12</f>
        <v>1297.46</v>
      </c>
      <c r="K146" s="45">
        <f t="shared" ref="K146" si="780">(E146+F146+G146+H146+I146)</f>
        <v>15569.53</v>
      </c>
      <c r="L146" s="46">
        <f t="shared" ref="L146" si="781">K146+J146</f>
        <v>16866.990000000002</v>
      </c>
      <c r="M146" s="117"/>
      <c r="N146" s="119">
        <f t="shared" ref="N146" si="782">K146</f>
        <v>15569.53</v>
      </c>
      <c r="O146" s="119">
        <f t="shared" ref="O146" si="783">E146+F146+I146</f>
        <v>8808.52</v>
      </c>
      <c r="P146" s="119">
        <v>702</v>
      </c>
      <c r="Q146" s="119">
        <f t="shared" ref="Q146" si="784">IF(P146&gt;(O146*0.18),P146,O146*0.18)+N146+J146</f>
        <v>18452.52</v>
      </c>
      <c r="R146" s="119">
        <f t="shared" ref="R146" si="785">N146+O146*0.18</f>
        <v>17155.060000000001</v>
      </c>
      <c r="S146" s="47"/>
    </row>
    <row r="147" spans="1:19" ht="9" customHeight="1" x14ac:dyDescent="0.2">
      <c r="A147" s="497"/>
      <c r="B147" s="497"/>
      <c r="C147" s="48" t="s">
        <v>4</v>
      </c>
      <c r="D147" s="49">
        <v>2</v>
      </c>
      <c r="E147" s="61">
        <v>16839237</v>
      </c>
      <c r="F147" s="50">
        <v>0</v>
      </c>
      <c r="G147" s="50">
        <f t="shared" si="673"/>
        <v>1072403</v>
      </c>
      <c r="H147" s="61">
        <v>12018738</v>
      </c>
      <c r="I147" s="61">
        <v>216436</v>
      </c>
      <c r="J147" s="51">
        <f t="shared" si="674"/>
        <v>2512233</v>
      </c>
      <c r="K147" s="50">
        <f t="shared" si="675"/>
        <v>30146814</v>
      </c>
      <c r="L147" s="52">
        <f t="shared" si="676"/>
        <v>32659047</v>
      </c>
      <c r="M147" s="118"/>
      <c r="N147" s="120">
        <f t="shared" si="677"/>
        <v>30146814</v>
      </c>
      <c r="O147" s="120">
        <f t="shared" si="686"/>
        <v>17055673</v>
      </c>
      <c r="P147" s="120">
        <f t="shared" si="678"/>
        <v>1359262</v>
      </c>
      <c r="Q147" s="120">
        <f t="shared" si="678"/>
        <v>35729061</v>
      </c>
      <c r="R147" s="120">
        <f t="shared" si="678"/>
        <v>33216828</v>
      </c>
      <c r="S147" s="47"/>
    </row>
    <row r="148" spans="1:19" ht="12.75" customHeight="1" x14ac:dyDescent="0.2">
      <c r="A148" s="519">
        <v>40544</v>
      </c>
      <c r="B148" s="519">
        <v>42369</v>
      </c>
      <c r="C148" s="53" t="s">
        <v>3</v>
      </c>
      <c r="D148" s="54">
        <v>3</v>
      </c>
      <c r="E148" s="44">
        <v>8986.25</v>
      </c>
      <c r="F148" s="44">
        <v>0</v>
      </c>
      <c r="G148" s="44">
        <f t="shared" si="701"/>
        <v>553.85</v>
      </c>
      <c r="H148" s="44">
        <v>6207.16</v>
      </c>
      <c r="I148" s="44">
        <v>111.78</v>
      </c>
      <c r="J148" s="44">
        <f t="shared" ref="J148" si="786">(E148+F148+G148+H148+I148)/12</f>
        <v>1321.59</v>
      </c>
      <c r="K148" s="45">
        <f t="shared" ref="K148" si="787">(E148+F148+G148+H148+I148)</f>
        <v>15859.04</v>
      </c>
      <c r="L148" s="46">
        <f t="shared" ref="L148" si="788">K148+J148</f>
        <v>17180.63</v>
      </c>
      <c r="M148" s="117"/>
      <c r="N148" s="119">
        <f t="shared" ref="N148" si="789">K148</f>
        <v>15859.04</v>
      </c>
      <c r="O148" s="119">
        <f t="shared" ref="O148" si="790">E148+F148+I148</f>
        <v>9098.0300000000007</v>
      </c>
      <c r="P148" s="119">
        <v>702</v>
      </c>
      <c r="Q148" s="119">
        <f t="shared" ref="Q148" si="791">IF(P148&gt;(O148*0.18),P148,O148*0.18)+N148+J148</f>
        <v>18818.28</v>
      </c>
      <c r="R148" s="119">
        <f t="shared" ref="R148" si="792">N148+O148*0.18</f>
        <v>17496.689999999999</v>
      </c>
      <c r="S148" s="47"/>
    </row>
    <row r="149" spans="1:19" ht="9" customHeight="1" x14ac:dyDescent="0.2">
      <c r="A149" s="519"/>
      <c r="B149" s="519"/>
      <c r="C149" s="48" t="s">
        <v>4</v>
      </c>
      <c r="D149" s="49">
        <v>8</v>
      </c>
      <c r="E149" s="61">
        <v>17399806</v>
      </c>
      <c r="F149" s="50">
        <v>0</v>
      </c>
      <c r="G149" s="50">
        <f t="shared" si="673"/>
        <v>1072403</v>
      </c>
      <c r="H149" s="61">
        <v>12018738</v>
      </c>
      <c r="I149" s="61">
        <v>216436</v>
      </c>
      <c r="J149" s="51">
        <f t="shared" si="674"/>
        <v>2558955</v>
      </c>
      <c r="K149" s="50">
        <f t="shared" si="675"/>
        <v>30707383</v>
      </c>
      <c r="L149" s="52">
        <f t="shared" si="676"/>
        <v>33266338</v>
      </c>
      <c r="M149" s="118"/>
      <c r="N149" s="120">
        <f t="shared" si="677"/>
        <v>30707383</v>
      </c>
      <c r="O149" s="120">
        <f t="shared" si="686"/>
        <v>17616243</v>
      </c>
      <c r="P149" s="120">
        <f t="shared" si="678"/>
        <v>1359262</v>
      </c>
      <c r="Q149" s="120">
        <f t="shared" si="678"/>
        <v>36437271</v>
      </c>
      <c r="R149" s="120">
        <f t="shared" si="678"/>
        <v>33878316</v>
      </c>
      <c r="S149" s="47"/>
    </row>
    <row r="150" spans="1:19" ht="12.75" customHeight="1" x14ac:dyDescent="0.2">
      <c r="A150" s="519"/>
      <c r="B150" s="519"/>
      <c r="C150" s="53" t="s">
        <v>3</v>
      </c>
      <c r="D150" s="54">
        <v>9</v>
      </c>
      <c r="E150" s="44">
        <v>10035.58</v>
      </c>
      <c r="F150" s="44">
        <v>0</v>
      </c>
      <c r="G150" s="44">
        <f t="shared" si="701"/>
        <v>553.85</v>
      </c>
      <c r="H150" s="44">
        <v>6207.16</v>
      </c>
      <c r="I150" s="44">
        <v>111.78</v>
      </c>
      <c r="J150" s="44">
        <f t="shared" ref="J150" si="793">(E150+F150+G150+H150+I150)/12</f>
        <v>1409.03</v>
      </c>
      <c r="K150" s="45">
        <f t="shared" ref="K150" si="794">(E150+F150+G150+H150+I150)</f>
        <v>16908.37</v>
      </c>
      <c r="L150" s="46">
        <f t="shared" ref="L150" si="795">K150+J150</f>
        <v>18317.400000000001</v>
      </c>
      <c r="M150" s="117"/>
      <c r="N150" s="119">
        <f t="shared" ref="N150" si="796">K150</f>
        <v>16908.37</v>
      </c>
      <c r="O150" s="119">
        <f t="shared" ref="O150" si="797">E150+F150+I150</f>
        <v>10147.36</v>
      </c>
      <c r="P150" s="119">
        <v>702</v>
      </c>
      <c r="Q150" s="119">
        <f t="shared" ref="Q150" si="798">IF(P150&gt;(O150*0.18),P150,O150*0.18)+N150+J150</f>
        <v>20143.919999999998</v>
      </c>
      <c r="R150" s="119">
        <f t="shared" ref="R150" si="799">N150+O150*0.18</f>
        <v>18734.89</v>
      </c>
      <c r="S150" s="47"/>
    </row>
    <row r="151" spans="1:19" ht="9" customHeight="1" x14ac:dyDescent="0.2">
      <c r="A151" s="519"/>
      <c r="B151" s="519"/>
      <c r="C151" s="48" t="s">
        <v>4</v>
      </c>
      <c r="D151" s="49">
        <v>14</v>
      </c>
      <c r="E151" s="61">
        <v>19431592</v>
      </c>
      <c r="F151" s="50">
        <v>0</v>
      </c>
      <c r="G151" s="50">
        <f t="shared" si="673"/>
        <v>1072403</v>
      </c>
      <c r="H151" s="61">
        <v>12018738</v>
      </c>
      <c r="I151" s="61">
        <v>216436</v>
      </c>
      <c r="J151" s="51">
        <f t="shared" si="674"/>
        <v>2728263</v>
      </c>
      <c r="K151" s="50">
        <f t="shared" si="675"/>
        <v>32739170</v>
      </c>
      <c r="L151" s="52">
        <f t="shared" si="676"/>
        <v>35467432</v>
      </c>
      <c r="M151" s="118"/>
      <c r="N151" s="120">
        <f t="shared" si="677"/>
        <v>32739170</v>
      </c>
      <c r="O151" s="120">
        <f t="shared" si="686"/>
        <v>19648029</v>
      </c>
      <c r="P151" s="120">
        <f t="shared" si="678"/>
        <v>1359262</v>
      </c>
      <c r="Q151" s="120">
        <f t="shared" si="678"/>
        <v>39004068</v>
      </c>
      <c r="R151" s="120">
        <f t="shared" si="678"/>
        <v>36275805</v>
      </c>
      <c r="S151" s="47"/>
    </row>
    <row r="152" spans="1:19" ht="12.75" customHeight="1" x14ac:dyDescent="0.2">
      <c r="A152" s="519"/>
      <c r="B152" s="519"/>
      <c r="C152" s="53" t="s">
        <v>3</v>
      </c>
      <c r="D152" s="54">
        <v>15</v>
      </c>
      <c r="E152" s="44">
        <v>11014.79</v>
      </c>
      <c r="F152" s="44">
        <v>0</v>
      </c>
      <c r="G152" s="44">
        <f t="shared" si="701"/>
        <v>553.85</v>
      </c>
      <c r="H152" s="44">
        <v>6207.16</v>
      </c>
      <c r="I152" s="44">
        <v>111.78</v>
      </c>
      <c r="J152" s="44">
        <f t="shared" ref="J152" si="800">(E152+F152+G152+H152+I152)/12</f>
        <v>1490.63</v>
      </c>
      <c r="K152" s="45">
        <f t="shared" ref="K152" si="801">(E152+F152+G152+H152+I152)</f>
        <v>17887.580000000002</v>
      </c>
      <c r="L152" s="46">
        <f t="shared" ref="L152" si="802">K152+J152</f>
        <v>19378.21</v>
      </c>
      <c r="M152" s="117"/>
      <c r="N152" s="119">
        <f t="shared" ref="N152" si="803">K152</f>
        <v>17887.580000000002</v>
      </c>
      <c r="O152" s="119">
        <f t="shared" ref="O152" si="804">E152+F152+I152</f>
        <v>11126.57</v>
      </c>
      <c r="P152" s="119">
        <v>702</v>
      </c>
      <c r="Q152" s="119">
        <f t="shared" ref="Q152" si="805">IF(P152&gt;(O152*0.18),P152,O152*0.18)+N152+J152</f>
        <v>21380.99</v>
      </c>
      <c r="R152" s="119">
        <f t="shared" ref="R152" si="806">N152+O152*0.18</f>
        <v>19890.36</v>
      </c>
      <c r="S152" s="47"/>
    </row>
    <row r="153" spans="1:19" ht="9" customHeight="1" x14ac:dyDescent="0.2">
      <c r="A153" s="519"/>
      <c r="B153" s="519"/>
      <c r="C153" s="48" t="s">
        <v>4</v>
      </c>
      <c r="D153" s="49">
        <v>20</v>
      </c>
      <c r="E153" s="61">
        <v>21327607</v>
      </c>
      <c r="F153" s="50">
        <v>0</v>
      </c>
      <c r="G153" s="50">
        <f t="shared" si="673"/>
        <v>1072403</v>
      </c>
      <c r="H153" s="61">
        <v>12018738</v>
      </c>
      <c r="I153" s="61">
        <v>216436</v>
      </c>
      <c r="J153" s="51">
        <f t="shared" si="674"/>
        <v>2886262</v>
      </c>
      <c r="K153" s="50">
        <f t="shared" si="675"/>
        <v>34635185</v>
      </c>
      <c r="L153" s="52">
        <f t="shared" si="676"/>
        <v>37521447</v>
      </c>
      <c r="M153" s="118"/>
      <c r="N153" s="120">
        <f t="shared" si="677"/>
        <v>34635185</v>
      </c>
      <c r="O153" s="120">
        <f t="shared" si="686"/>
        <v>21544044</v>
      </c>
      <c r="P153" s="120">
        <f t="shared" si="678"/>
        <v>1359262</v>
      </c>
      <c r="Q153" s="120">
        <f t="shared" si="678"/>
        <v>41399370</v>
      </c>
      <c r="R153" s="120">
        <f t="shared" si="678"/>
        <v>38513107</v>
      </c>
      <c r="S153" s="47"/>
    </row>
    <row r="154" spans="1:19" ht="12.75" customHeight="1" x14ac:dyDescent="0.2">
      <c r="A154" s="519"/>
      <c r="B154" s="519"/>
      <c r="C154" s="53" t="s">
        <v>3</v>
      </c>
      <c r="D154" s="54">
        <v>21</v>
      </c>
      <c r="E154" s="44">
        <v>11978.85</v>
      </c>
      <c r="F154" s="44">
        <v>0</v>
      </c>
      <c r="G154" s="44">
        <f t="shared" si="701"/>
        <v>553.85</v>
      </c>
      <c r="H154" s="44">
        <v>6207.16</v>
      </c>
      <c r="I154" s="44">
        <v>111.78</v>
      </c>
      <c r="J154" s="44">
        <f t="shared" ref="J154" si="807">(E154+F154+G154+H154+I154)/12</f>
        <v>1570.97</v>
      </c>
      <c r="K154" s="45">
        <f t="shared" ref="K154" si="808">(E154+F154+G154+H154+I154)</f>
        <v>18851.64</v>
      </c>
      <c r="L154" s="46">
        <f t="shared" ref="L154" si="809">K154+J154</f>
        <v>20422.61</v>
      </c>
      <c r="M154" s="117"/>
      <c r="N154" s="119">
        <f t="shared" ref="N154" si="810">K154</f>
        <v>18851.64</v>
      </c>
      <c r="O154" s="119">
        <f t="shared" ref="O154" si="811">E154+F154+I154</f>
        <v>12090.63</v>
      </c>
      <c r="P154" s="119">
        <v>702</v>
      </c>
      <c r="Q154" s="119">
        <f t="shared" ref="Q154" si="812">IF(P154&gt;(O154*0.18),P154,O154*0.18)+N154+J154</f>
        <v>22598.92</v>
      </c>
      <c r="R154" s="119">
        <f t="shared" ref="R154" si="813">N154+O154*0.18</f>
        <v>21027.95</v>
      </c>
      <c r="S154" s="47"/>
    </row>
    <row r="155" spans="1:19" ht="9" customHeight="1" x14ac:dyDescent="0.2">
      <c r="A155" s="519"/>
      <c r="B155" s="519"/>
      <c r="C155" s="48" t="s">
        <v>4</v>
      </c>
      <c r="D155" s="49">
        <v>27</v>
      </c>
      <c r="E155" s="61">
        <v>23194288</v>
      </c>
      <c r="F155" s="50">
        <v>0</v>
      </c>
      <c r="G155" s="50">
        <f t="shared" si="673"/>
        <v>1072403</v>
      </c>
      <c r="H155" s="61">
        <v>12018738</v>
      </c>
      <c r="I155" s="61">
        <v>216436</v>
      </c>
      <c r="J155" s="51">
        <f t="shared" si="674"/>
        <v>3041822</v>
      </c>
      <c r="K155" s="50">
        <f t="shared" si="675"/>
        <v>36501865</v>
      </c>
      <c r="L155" s="52">
        <f t="shared" si="676"/>
        <v>39543687</v>
      </c>
      <c r="M155" s="118"/>
      <c r="N155" s="120">
        <f t="shared" si="677"/>
        <v>36501865</v>
      </c>
      <c r="O155" s="120">
        <f t="shared" si="686"/>
        <v>23410724</v>
      </c>
      <c r="P155" s="120">
        <f t="shared" si="678"/>
        <v>1359262</v>
      </c>
      <c r="Q155" s="120">
        <f t="shared" si="678"/>
        <v>43757611</v>
      </c>
      <c r="R155" s="120">
        <f t="shared" si="678"/>
        <v>40715789</v>
      </c>
      <c r="S155" s="47"/>
    </row>
    <row r="156" spans="1:19" ht="12.75" customHeight="1" x14ac:dyDescent="0.2">
      <c r="A156" s="519"/>
      <c r="B156" s="519"/>
      <c r="C156" s="53" t="s">
        <v>3</v>
      </c>
      <c r="D156" s="54">
        <v>28</v>
      </c>
      <c r="E156" s="44">
        <v>12706.14</v>
      </c>
      <c r="F156" s="44">
        <v>0</v>
      </c>
      <c r="G156" s="44">
        <f t="shared" si="701"/>
        <v>553.85</v>
      </c>
      <c r="H156" s="44">
        <v>6207.16</v>
      </c>
      <c r="I156" s="44">
        <v>111.78</v>
      </c>
      <c r="J156" s="44">
        <f t="shared" ref="J156" si="814">(E156+F156+G156+H156+I156)/12</f>
        <v>1631.58</v>
      </c>
      <c r="K156" s="45">
        <f t="shared" ref="K156" si="815">(E156+F156+G156+H156+I156)</f>
        <v>19578.93</v>
      </c>
      <c r="L156" s="46">
        <f t="shared" ref="L156" si="816">K156+J156</f>
        <v>21210.51</v>
      </c>
      <c r="M156" s="117"/>
      <c r="N156" s="119">
        <f t="shared" ref="N156" si="817">K156</f>
        <v>19578.93</v>
      </c>
      <c r="O156" s="119">
        <f t="shared" ref="O156" si="818">E156+F156+I156</f>
        <v>12817.92</v>
      </c>
      <c r="P156" s="119">
        <v>702</v>
      </c>
      <c r="Q156" s="119">
        <f t="shared" ref="Q156" si="819">IF(P156&gt;(O156*0.18),P156,O156*0.18)+N156+J156</f>
        <v>23517.74</v>
      </c>
      <c r="R156" s="119">
        <f t="shared" ref="R156" si="820">N156+O156*0.18</f>
        <v>21886.16</v>
      </c>
      <c r="S156" s="47"/>
    </row>
    <row r="157" spans="1:19" ht="9" customHeight="1" x14ac:dyDescent="0.2">
      <c r="A157" s="519"/>
      <c r="B157" s="519"/>
      <c r="C157" s="48" t="s">
        <v>4</v>
      </c>
      <c r="D157" s="49">
        <v>34</v>
      </c>
      <c r="E157" s="61">
        <v>24602518</v>
      </c>
      <c r="F157" s="50">
        <v>0</v>
      </c>
      <c r="G157" s="50">
        <f t="shared" si="673"/>
        <v>1072403</v>
      </c>
      <c r="H157" s="61">
        <v>12018738</v>
      </c>
      <c r="I157" s="61">
        <v>216436</v>
      </c>
      <c r="J157" s="51">
        <f t="shared" si="674"/>
        <v>3159179</v>
      </c>
      <c r="K157" s="50">
        <f t="shared" si="675"/>
        <v>37910095</v>
      </c>
      <c r="L157" s="52">
        <f t="shared" si="676"/>
        <v>41069274</v>
      </c>
      <c r="M157" s="118"/>
      <c r="N157" s="120">
        <f t="shared" si="677"/>
        <v>37910095</v>
      </c>
      <c r="O157" s="120">
        <f t="shared" si="686"/>
        <v>24818954</v>
      </c>
      <c r="P157" s="120">
        <f t="shared" si="678"/>
        <v>1359262</v>
      </c>
      <c r="Q157" s="120">
        <f t="shared" si="678"/>
        <v>45536694</v>
      </c>
      <c r="R157" s="120">
        <f t="shared" si="678"/>
        <v>42377515</v>
      </c>
      <c r="S157" s="47"/>
    </row>
    <row r="158" spans="1:19" ht="12.75" customHeight="1" x14ac:dyDescent="0.2">
      <c r="A158" s="519"/>
      <c r="B158" s="519"/>
      <c r="C158" s="53" t="s">
        <v>3</v>
      </c>
      <c r="D158" s="54">
        <v>35</v>
      </c>
      <c r="E158" s="44">
        <v>13215.95</v>
      </c>
      <c r="F158" s="44">
        <v>0</v>
      </c>
      <c r="G158" s="44">
        <f t="shared" si="701"/>
        <v>553.85</v>
      </c>
      <c r="H158" s="44">
        <v>6207.16</v>
      </c>
      <c r="I158" s="44">
        <v>111.78</v>
      </c>
      <c r="J158" s="44">
        <f t="shared" ref="J158" si="821">(E158+F158+G158+H158+I158)/12</f>
        <v>1674.06</v>
      </c>
      <c r="K158" s="45">
        <f t="shared" ref="K158" si="822">(E158+F158+G158+H158+I158)</f>
        <v>20088.740000000002</v>
      </c>
      <c r="L158" s="46">
        <f t="shared" ref="L158" si="823">K158+J158</f>
        <v>21762.799999999999</v>
      </c>
      <c r="M158" s="117"/>
      <c r="N158" s="119">
        <f t="shared" ref="N158" si="824">K158</f>
        <v>20088.740000000002</v>
      </c>
      <c r="O158" s="119">
        <f t="shared" ref="O158" si="825">E158+F158+I158</f>
        <v>13327.73</v>
      </c>
      <c r="P158" s="119">
        <v>702</v>
      </c>
      <c r="Q158" s="119">
        <f t="shared" ref="Q158" si="826">IF(P158&gt;(O158*0.18),P158,O158*0.18)+N158+J158</f>
        <v>24161.79</v>
      </c>
      <c r="R158" s="119">
        <f t="shared" ref="R158" si="827">N158+O158*0.18</f>
        <v>22487.73</v>
      </c>
      <c r="S158" s="47"/>
    </row>
    <row r="159" spans="1:19" ht="9" customHeight="1" x14ac:dyDescent="0.2">
      <c r="A159" s="520"/>
      <c r="B159" s="520"/>
      <c r="C159" s="58" t="s">
        <v>4</v>
      </c>
      <c r="D159" s="59"/>
      <c r="E159" s="61">
        <v>25589648</v>
      </c>
      <c r="F159" s="61">
        <v>0</v>
      </c>
      <c r="G159" s="50">
        <f t="shared" si="673"/>
        <v>1072403</v>
      </c>
      <c r="H159" s="61">
        <v>12018738</v>
      </c>
      <c r="I159" s="61">
        <v>216436</v>
      </c>
      <c r="J159" s="51">
        <f t="shared" si="674"/>
        <v>3241432</v>
      </c>
      <c r="K159" s="50">
        <f t="shared" si="675"/>
        <v>38897225</v>
      </c>
      <c r="L159" s="52">
        <f t="shared" si="676"/>
        <v>42138657</v>
      </c>
      <c r="M159" s="118"/>
      <c r="N159" s="120">
        <f t="shared" si="677"/>
        <v>38897225</v>
      </c>
      <c r="O159" s="120">
        <f t="shared" si="686"/>
        <v>25806084</v>
      </c>
      <c r="P159" s="120">
        <f t="shared" si="678"/>
        <v>1359262</v>
      </c>
      <c r="Q159" s="120">
        <f t="shared" si="678"/>
        <v>46783749</v>
      </c>
      <c r="R159" s="120">
        <f t="shared" si="678"/>
        <v>43542317</v>
      </c>
      <c r="S159" s="47"/>
    </row>
    <row r="160" spans="1:19" ht="12.75" customHeight="1" x14ac:dyDescent="0.2">
      <c r="A160" s="496">
        <v>42370</v>
      </c>
      <c r="B160" s="496">
        <v>42735</v>
      </c>
      <c r="C160" s="42" t="s">
        <v>3</v>
      </c>
      <c r="D160" s="43">
        <v>0</v>
      </c>
      <c r="E160" s="44">
        <v>8755.5400000000009</v>
      </c>
      <c r="F160" s="44">
        <v>0</v>
      </c>
      <c r="G160" s="44">
        <f t="shared" si="701"/>
        <v>553.85</v>
      </c>
      <c r="H160" s="44">
        <v>6207.16</v>
      </c>
      <c r="I160" s="44">
        <v>111.78</v>
      </c>
      <c r="J160" s="44">
        <f t="shared" ref="J160" si="828">(E160+F160+G160+H160+I160)/12</f>
        <v>1302.3599999999999</v>
      </c>
      <c r="K160" s="45">
        <f t="shared" ref="K160" si="829">(E160+F160+G160+H160+I160)</f>
        <v>15628.33</v>
      </c>
      <c r="L160" s="46">
        <f t="shared" ref="L160" si="830">K160+J160</f>
        <v>16930.689999999999</v>
      </c>
      <c r="M160" s="117"/>
      <c r="N160" s="119">
        <f t="shared" ref="N160" si="831">K160</f>
        <v>15628.33</v>
      </c>
      <c r="O160" s="119">
        <f t="shared" ref="O160" si="832">E160+F160+I160</f>
        <v>8867.32</v>
      </c>
      <c r="P160" s="119">
        <v>702</v>
      </c>
      <c r="Q160" s="119">
        <f t="shared" ref="Q160" si="833">IF(P160&gt;(O160*0.18),P160,O160*0.18)+N160+J160</f>
        <v>18526.810000000001</v>
      </c>
      <c r="R160" s="119">
        <f t="shared" ref="R160" si="834">N160+O160*0.18</f>
        <v>17224.45</v>
      </c>
      <c r="S160" s="47"/>
    </row>
    <row r="161" spans="1:19" ht="9" customHeight="1" x14ac:dyDescent="0.2">
      <c r="A161" s="497"/>
      <c r="B161" s="497"/>
      <c r="C161" s="48" t="s">
        <v>4</v>
      </c>
      <c r="D161" s="49">
        <v>8</v>
      </c>
      <c r="E161" s="61">
        <v>16953089</v>
      </c>
      <c r="F161" s="50">
        <v>0</v>
      </c>
      <c r="G161" s="50">
        <f t="shared" si="673"/>
        <v>1072403</v>
      </c>
      <c r="H161" s="61">
        <v>12018738</v>
      </c>
      <c r="I161" s="61">
        <v>216436</v>
      </c>
      <c r="J161" s="51">
        <f t="shared" si="674"/>
        <v>2521721</v>
      </c>
      <c r="K161" s="50">
        <f t="shared" si="675"/>
        <v>30260667</v>
      </c>
      <c r="L161" s="52">
        <f t="shared" si="676"/>
        <v>32782387</v>
      </c>
      <c r="M161" s="118"/>
      <c r="N161" s="120">
        <f t="shared" si="677"/>
        <v>30260667</v>
      </c>
      <c r="O161" s="120">
        <f t="shared" si="686"/>
        <v>17169526</v>
      </c>
      <c r="P161" s="120">
        <f t="shared" si="678"/>
        <v>1359262</v>
      </c>
      <c r="Q161" s="120">
        <f t="shared" si="678"/>
        <v>35872906</v>
      </c>
      <c r="R161" s="120">
        <f t="shared" si="678"/>
        <v>33351186</v>
      </c>
      <c r="S161" s="47"/>
    </row>
    <row r="162" spans="1:19" ht="12.75" customHeight="1" x14ac:dyDescent="0.2">
      <c r="A162" s="494">
        <v>42370</v>
      </c>
      <c r="B162" s="494">
        <v>42735</v>
      </c>
      <c r="C162" s="53" t="s">
        <v>3</v>
      </c>
      <c r="D162" s="54">
        <v>9</v>
      </c>
      <c r="E162" s="44">
        <v>10099.18</v>
      </c>
      <c r="F162" s="44">
        <v>0</v>
      </c>
      <c r="G162" s="44">
        <f t="shared" si="701"/>
        <v>553.85</v>
      </c>
      <c r="H162" s="44">
        <v>6207.16</v>
      </c>
      <c r="I162" s="44">
        <v>111.78</v>
      </c>
      <c r="J162" s="44">
        <f t="shared" ref="J162" si="835">(E162+F162+G162+H162+I162)/12</f>
        <v>1414.33</v>
      </c>
      <c r="K162" s="45">
        <f t="shared" ref="K162" si="836">(E162+F162+G162+H162+I162)</f>
        <v>16971.97</v>
      </c>
      <c r="L162" s="46">
        <f t="shared" ref="L162" si="837">K162+J162</f>
        <v>18386.3</v>
      </c>
      <c r="M162" s="117"/>
      <c r="N162" s="119">
        <f t="shared" ref="N162" si="838">K162</f>
        <v>16971.97</v>
      </c>
      <c r="O162" s="119">
        <f t="shared" ref="O162" si="839">E162+F162+I162</f>
        <v>10210.959999999999</v>
      </c>
      <c r="P162" s="119">
        <v>702</v>
      </c>
      <c r="Q162" s="119">
        <f t="shared" ref="Q162" si="840">IF(P162&gt;(O162*0.18),P162,O162*0.18)+N162+J162</f>
        <v>20224.27</v>
      </c>
      <c r="R162" s="119">
        <f t="shared" ref="R162" si="841">N162+O162*0.18</f>
        <v>18809.939999999999</v>
      </c>
      <c r="S162" s="47"/>
    </row>
    <row r="163" spans="1:19" ht="9" customHeight="1" x14ac:dyDescent="0.2">
      <c r="A163" s="494"/>
      <c r="B163" s="494"/>
      <c r="C163" s="48" t="s">
        <v>4</v>
      </c>
      <c r="D163" s="49">
        <v>14</v>
      </c>
      <c r="E163" s="61">
        <v>19554739</v>
      </c>
      <c r="F163" s="50">
        <v>0</v>
      </c>
      <c r="G163" s="50">
        <f t="shared" si="673"/>
        <v>1072403</v>
      </c>
      <c r="H163" s="61">
        <v>12018738</v>
      </c>
      <c r="I163" s="61">
        <v>216436</v>
      </c>
      <c r="J163" s="51">
        <f t="shared" si="674"/>
        <v>2738525</v>
      </c>
      <c r="K163" s="50">
        <f t="shared" si="675"/>
        <v>32862316</v>
      </c>
      <c r="L163" s="52">
        <f t="shared" si="676"/>
        <v>35600841</v>
      </c>
      <c r="M163" s="118"/>
      <c r="N163" s="120">
        <f t="shared" si="677"/>
        <v>32862316</v>
      </c>
      <c r="O163" s="120">
        <f t="shared" si="686"/>
        <v>19771176</v>
      </c>
      <c r="P163" s="120">
        <f t="shared" si="678"/>
        <v>1359262</v>
      </c>
      <c r="Q163" s="120">
        <f t="shared" si="678"/>
        <v>39159647</v>
      </c>
      <c r="R163" s="120">
        <f t="shared" si="678"/>
        <v>36421123</v>
      </c>
      <c r="S163" s="47"/>
    </row>
    <row r="164" spans="1:19" ht="12.75" customHeight="1" x14ac:dyDescent="0.2">
      <c r="A164" s="494"/>
      <c r="B164" s="494"/>
      <c r="C164" s="53" t="s">
        <v>3</v>
      </c>
      <c r="D164" s="54">
        <v>15</v>
      </c>
      <c r="E164" s="44">
        <v>11081.99</v>
      </c>
      <c r="F164" s="44">
        <v>0</v>
      </c>
      <c r="G164" s="44">
        <f t="shared" si="701"/>
        <v>553.85</v>
      </c>
      <c r="H164" s="44">
        <v>6207.16</v>
      </c>
      <c r="I164" s="44">
        <v>111.78</v>
      </c>
      <c r="J164" s="44">
        <f t="shared" ref="J164" si="842">(E164+F164+G164+H164+I164)/12</f>
        <v>1496.23</v>
      </c>
      <c r="K164" s="45">
        <f t="shared" ref="K164" si="843">(E164+F164+G164+H164+I164)</f>
        <v>17954.78</v>
      </c>
      <c r="L164" s="46">
        <f t="shared" ref="L164" si="844">K164+J164</f>
        <v>19451.009999999998</v>
      </c>
      <c r="M164" s="117"/>
      <c r="N164" s="119">
        <f t="shared" ref="N164" si="845">K164</f>
        <v>17954.78</v>
      </c>
      <c r="O164" s="119">
        <f t="shared" ref="O164" si="846">E164+F164+I164</f>
        <v>11193.77</v>
      </c>
      <c r="P164" s="119">
        <v>702</v>
      </c>
      <c r="Q164" s="119">
        <f t="shared" ref="Q164" si="847">IF(P164&gt;(O164*0.18),P164,O164*0.18)+N164+J164</f>
        <v>21465.89</v>
      </c>
      <c r="R164" s="119">
        <f t="shared" ref="R164" si="848">N164+O164*0.18</f>
        <v>19969.66</v>
      </c>
      <c r="S164" s="47"/>
    </row>
    <row r="165" spans="1:19" ht="9" customHeight="1" x14ac:dyDescent="0.2">
      <c r="A165" s="494"/>
      <c r="B165" s="494"/>
      <c r="C165" s="48" t="s">
        <v>4</v>
      </c>
      <c r="D165" s="49">
        <v>20</v>
      </c>
      <c r="E165" s="61">
        <v>21457725</v>
      </c>
      <c r="F165" s="50">
        <v>0</v>
      </c>
      <c r="G165" s="50">
        <f t="shared" si="673"/>
        <v>1072403</v>
      </c>
      <c r="H165" s="61">
        <v>12018738</v>
      </c>
      <c r="I165" s="61">
        <v>216436</v>
      </c>
      <c r="J165" s="51">
        <f t="shared" si="674"/>
        <v>2897105</v>
      </c>
      <c r="K165" s="50">
        <f t="shared" si="675"/>
        <v>34765302</v>
      </c>
      <c r="L165" s="52">
        <f t="shared" si="676"/>
        <v>37662407</v>
      </c>
      <c r="M165" s="118"/>
      <c r="N165" s="120">
        <f t="shared" si="677"/>
        <v>34765302</v>
      </c>
      <c r="O165" s="120">
        <f t="shared" si="686"/>
        <v>21674161</v>
      </c>
      <c r="P165" s="120">
        <f t="shared" si="678"/>
        <v>1359262</v>
      </c>
      <c r="Q165" s="120">
        <f t="shared" si="678"/>
        <v>41563759</v>
      </c>
      <c r="R165" s="120">
        <f t="shared" si="678"/>
        <v>38666654</v>
      </c>
      <c r="S165" s="47"/>
    </row>
    <row r="166" spans="1:19" ht="12.75" customHeight="1" x14ac:dyDescent="0.2">
      <c r="A166" s="494"/>
      <c r="B166" s="494"/>
      <c r="C166" s="53" t="s">
        <v>3</v>
      </c>
      <c r="D166" s="54">
        <v>21</v>
      </c>
      <c r="E166" s="44">
        <v>12050.85</v>
      </c>
      <c r="F166" s="44">
        <v>0</v>
      </c>
      <c r="G166" s="44">
        <f t="shared" si="701"/>
        <v>553.85</v>
      </c>
      <c r="H166" s="44">
        <v>6207.16</v>
      </c>
      <c r="I166" s="44">
        <v>111.78</v>
      </c>
      <c r="J166" s="44">
        <f t="shared" ref="J166" si="849">(E166+F166+G166+H166+I166)/12</f>
        <v>1576.97</v>
      </c>
      <c r="K166" s="45">
        <f t="shared" ref="K166" si="850">(E166+F166+G166+H166+I166)</f>
        <v>18923.64</v>
      </c>
      <c r="L166" s="46">
        <f t="shared" ref="L166" si="851">K166+J166</f>
        <v>20500.61</v>
      </c>
      <c r="M166" s="117"/>
      <c r="N166" s="119">
        <f t="shared" ref="N166" si="852">K166</f>
        <v>18923.64</v>
      </c>
      <c r="O166" s="119">
        <f t="shared" ref="O166" si="853">E166+F166+I166</f>
        <v>12162.63</v>
      </c>
      <c r="P166" s="119">
        <v>702</v>
      </c>
      <c r="Q166" s="119">
        <f t="shared" ref="Q166" si="854">IF(P166&gt;(O166*0.18),P166,O166*0.18)+N166+J166</f>
        <v>22689.88</v>
      </c>
      <c r="R166" s="119">
        <f t="shared" ref="R166" si="855">N166+O166*0.18</f>
        <v>21112.91</v>
      </c>
      <c r="S166" s="47"/>
    </row>
    <row r="167" spans="1:19" ht="9" customHeight="1" x14ac:dyDescent="0.2">
      <c r="A167" s="494"/>
      <c r="B167" s="494"/>
      <c r="C167" s="48" t="s">
        <v>4</v>
      </c>
      <c r="D167" s="49">
        <v>27</v>
      </c>
      <c r="E167" s="61">
        <v>23333699</v>
      </c>
      <c r="F167" s="50">
        <v>0</v>
      </c>
      <c r="G167" s="50">
        <f t="shared" si="673"/>
        <v>1072403</v>
      </c>
      <c r="H167" s="61">
        <v>12018738</v>
      </c>
      <c r="I167" s="61">
        <v>216436</v>
      </c>
      <c r="J167" s="51">
        <f t="shared" si="674"/>
        <v>3053440</v>
      </c>
      <c r="K167" s="50">
        <f t="shared" si="675"/>
        <v>36641276</v>
      </c>
      <c r="L167" s="52">
        <f t="shared" si="676"/>
        <v>39694716</v>
      </c>
      <c r="M167" s="118"/>
      <c r="N167" s="120">
        <f t="shared" si="677"/>
        <v>36641276</v>
      </c>
      <c r="O167" s="120">
        <f t="shared" si="686"/>
        <v>23550136</v>
      </c>
      <c r="P167" s="120">
        <f t="shared" si="678"/>
        <v>1359262</v>
      </c>
      <c r="Q167" s="120">
        <f t="shared" si="678"/>
        <v>43933734</v>
      </c>
      <c r="R167" s="120">
        <f t="shared" si="678"/>
        <v>40880294</v>
      </c>
      <c r="S167" s="47"/>
    </row>
    <row r="168" spans="1:19" ht="12.75" customHeight="1" x14ac:dyDescent="0.2">
      <c r="A168" s="494"/>
      <c r="B168" s="494"/>
      <c r="C168" s="53" t="s">
        <v>3</v>
      </c>
      <c r="D168" s="54">
        <v>28</v>
      </c>
      <c r="E168" s="44">
        <v>12780.54</v>
      </c>
      <c r="F168" s="44">
        <v>0</v>
      </c>
      <c r="G168" s="44">
        <f t="shared" si="701"/>
        <v>553.85</v>
      </c>
      <c r="H168" s="44">
        <v>6207.16</v>
      </c>
      <c r="I168" s="44">
        <v>111.78</v>
      </c>
      <c r="J168" s="44">
        <f t="shared" ref="J168" si="856">(E168+F168+G168+H168+I168)/12</f>
        <v>1637.78</v>
      </c>
      <c r="K168" s="45">
        <f t="shared" ref="K168" si="857">(E168+F168+G168+H168+I168)</f>
        <v>19653.330000000002</v>
      </c>
      <c r="L168" s="46">
        <f t="shared" ref="L168" si="858">K168+J168</f>
        <v>21291.11</v>
      </c>
      <c r="M168" s="117"/>
      <c r="N168" s="119">
        <f t="shared" ref="N168" si="859">K168</f>
        <v>19653.330000000002</v>
      </c>
      <c r="O168" s="119">
        <f t="shared" ref="O168" si="860">E168+F168+I168</f>
        <v>12892.32</v>
      </c>
      <c r="P168" s="119">
        <v>702</v>
      </c>
      <c r="Q168" s="119">
        <f t="shared" ref="Q168" si="861">IF(P168&gt;(O168*0.18),P168,O168*0.18)+N168+J168</f>
        <v>23611.73</v>
      </c>
      <c r="R168" s="119">
        <f t="shared" ref="R168" si="862">N168+O168*0.18</f>
        <v>21973.95</v>
      </c>
      <c r="S168" s="47"/>
    </row>
    <row r="169" spans="1:19" ht="9" customHeight="1" x14ac:dyDescent="0.2">
      <c r="A169" s="494"/>
      <c r="B169" s="494"/>
      <c r="C169" s="48" t="s">
        <v>4</v>
      </c>
      <c r="D169" s="49">
        <v>34</v>
      </c>
      <c r="E169" s="61">
        <v>24746576</v>
      </c>
      <c r="F169" s="50">
        <v>0</v>
      </c>
      <c r="G169" s="50">
        <f t="shared" si="673"/>
        <v>1072403</v>
      </c>
      <c r="H169" s="61">
        <v>12018738</v>
      </c>
      <c r="I169" s="61">
        <v>216436</v>
      </c>
      <c r="J169" s="51">
        <f t="shared" si="674"/>
        <v>3171184</v>
      </c>
      <c r="K169" s="50">
        <f t="shared" si="675"/>
        <v>38054153</v>
      </c>
      <c r="L169" s="52">
        <f t="shared" si="676"/>
        <v>41225338</v>
      </c>
      <c r="M169" s="118"/>
      <c r="N169" s="120">
        <f t="shared" si="677"/>
        <v>38054153</v>
      </c>
      <c r="O169" s="120">
        <f t="shared" si="686"/>
        <v>24963012</v>
      </c>
      <c r="P169" s="120">
        <f t="shared" si="678"/>
        <v>1359262</v>
      </c>
      <c r="Q169" s="120">
        <f t="shared" si="678"/>
        <v>45718684</v>
      </c>
      <c r="R169" s="120">
        <f t="shared" si="678"/>
        <v>42547500</v>
      </c>
      <c r="S169" s="47"/>
    </row>
    <row r="170" spans="1:19" ht="12.75" customHeight="1" x14ac:dyDescent="0.2">
      <c r="A170" s="494"/>
      <c r="B170" s="494"/>
      <c r="C170" s="53" t="s">
        <v>3</v>
      </c>
      <c r="D170" s="54">
        <v>35</v>
      </c>
      <c r="E170" s="44">
        <v>13292.75</v>
      </c>
      <c r="F170" s="44">
        <v>0</v>
      </c>
      <c r="G170" s="44">
        <f t="shared" si="701"/>
        <v>553.85</v>
      </c>
      <c r="H170" s="44">
        <v>6207.16</v>
      </c>
      <c r="I170" s="44">
        <v>111.78</v>
      </c>
      <c r="J170" s="44">
        <f t="shared" ref="J170" si="863">(E170+F170+G170+H170+I170)/12</f>
        <v>1680.46</v>
      </c>
      <c r="K170" s="45">
        <f t="shared" ref="K170" si="864">(E170+F170+G170+H170+I170)</f>
        <v>20165.54</v>
      </c>
      <c r="L170" s="46">
        <f t="shared" ref="L170" si="865">K170+J170</f>
        <v>21846</v>
      </c>
      <c r="M170" s="117"/>
      <c r="N170" s="119">
        <f t="shared" ref="N170" si="866">K170</f>
        <v>20165.54</v>
      </c>
      <c r="O170" s="119">
        <f t="shared" ref="O170" si="867">E170+F170+I170</f>
        <v>13404.53</v>
      </c>
      <c r="P170" s="119">
        <v>702</v>
      </c>
      <c r="Q170" s="119">
        <f t="shared" ref="Q170" si="868">IF(P170&gt;(O170*0.18),P170,O170*0.18)+N170+J170</f>
        <v>24258.82</v>
      </c>
      <c r="R170" s="119">
        <f t="shared" ref="R170" si="869">N170+O170*0.18</f>
        <v>22578.36</v>
      </c>
      <c r="S170" s="47"/>
    </row>
    <row r="171" spans="1:19" ht="9" customHeight="1" x14ac:dyDescent="0.2">
      <c r="A171" s="495"/>
      <c r="B171" s="495"/>
      <c r="C171" s="58" t="s">
        <v>4</v>
      </c>
      <c r="D171" s="59"/>
      <c r="E171" s="61">
        <v>25738353</v>
      </c>
      <c r="F171" s="50">
        <v>0</v>
      </c>
      <c r="G171" s="50">
        <f t="shared" si="673"/>
        <v>1072403</v>
      </c>
      <c r="H171" s="61">
        <v>12018738</v>
      </c>
      <c r="I171" s="61">
        <v>216436</v>
      </c>
      <c r="J171" s="51">
        <f t="shared" si="674"/>
        <v>3253824</v>
      </c>
      <c r="K171" s="50">
        <f t="shared" si="675"/>
        <v>39045930</v>
      </c>
      <c r="L171" s="52">
        <f t="shared" si="676"/>
        <v>42299754</v>
      </c>
      <c r="M171" s="118"/>
      <c r="N171" s="120">
        <f t="shared" si="677"/>
        <v>39045930</v>
      </c>
      <c r="O171" s="120">
        <f t="shared" si="686"/>
        <v>25954789</v>
      </c>
      <c r="P171" s="120">
        <f t="shared" si="678"/>
        <v>1359262</v>
      </c>
      <c r="Q171" s="120">
        <f t="shared" si="678"/>
        <v>46971625</v>
      </c>
      <c r="R171" s="120">
        <f t="shared" si="678"/>
        <v>43717801</v>
      </c>
      <c r="S171" s="47"/>
    </row>
    <row r="172" spans="1:19" ht="12.75" customHeight="1" x14ac:dyDescent="0.2">
      <c r="A172" s="496">
        <v>42736</v>
      </c>
      <c r="B172" s="496">
        <v>43159</v>
      </c>
      <c r="C172" s="42" t="s">
        <v>3</v>
      </c>
      <c r="D172" s="43">
        <v>0</v>
      </c>
      <c r="E172" s="44">
        <v>8874.34</v>
      </c>
      <c r="F172" s="44">
        <v>0</v>
      </c>
      <c r="G172" s="44">
        <f t="shared" si="701"/>
        <v>553.85</v>
      </c>
      <c r="H172" s="44">
        <v>6207.16</v>
      </c>
      <c r="I172" s="44">
        <v>111.78</v>
      </c>
      <c r="J172" s="44">
        <f t="shared" ref="J172" si="870">(E172+F172+G172+H172+I172)/12</f>
        <v>1312.26</v>
      </c>
      <c r="K172" s="45">
        <f t="shared" ref="K172" si="871">(E172+F172+G172+H172+I172)</f>
        <v>15747.13</v>
      </c>
      <c r="L172" s="46">
        <f t="shared" ref="L172" si="872">K172+J172</f>
        <v>17059.39</v>
      </c>
      <c r="M172" s="117"/>
      <c r="N172" s="119">
        <f t="shared" ref="N172" si="873">K172</f>
        <v>15747.13</v>
      </c>
      <c r="O172" s="119">
        <f t="shared" ref="O172" si="874">E172+F172+I172</f>
        <v>8986.1200000000008</v>
      </c>
      <c r="P172" s="119">
        <v>702</v>
      </c>
      <c r="Q172" s="119">
        <f t="shared" ref="Q172" si="875">IF(P172&gt;(O172*0.18),P172,O172*0.18)+N172+J172</f>
        <v>18676.89</v>
      </c>
      <c r="R172" s="119">
        <f t="shared" ref="R172" si="876">N172+O172*0.18</f>
        <v>17364.63</v>
      </c>
      <c r="S172" s="47"/>
    </row>
    <row r="173" spans="1:19" ht="9" customHeight="1" x14ac:dyDescent="0.2">
      <c r="A173" s="497"/>
      <c r="B173" s="497"/>
      <c r="C173" s="48" t="s">
        <v>4</v>
      </c>
      <c r="D173" s="49">
        <v>8</v>
      </c>
      <c r="E173" s="61">
        <v>17183118</v>
      </c>
      <c r="F173" s="50">
        <v>0</v>
      </c>
      <c r="G173" s="50">
        <f t="shared" si="673"/>
        <v>1072403</v>
      </c>
      <c r="H173" s="61">
        <v>12018738</v>
      </c>
      <c r="I173" s="61">
        <v>216436</v>
      </c>
      <c r="J173" s="51">
        <f t="shared" si="674"/>
        <v>2540890</v>
      </c>
      <c r="K173" s="50">
        <f t="shared" si="675"/>
        <v>30490695</v>
      </c>
      <c r="L173" s="52">
        <f t="shared" si="676"/>
        <v>33031585</v>
      </c>
      <c r="M173" s="118"/>
      <c r="N173" s="120">
        <f t="shared" si="677"/>
        <v>30490695</v>
      </c>
      <c r="O173" s="120">
        <f t="shared" si="686"/>
        <v>17399555</v>
      </c>
      <c r="P173" s="120">
        <f t="shared" si="678"/>
        <v>1359262</v>
      </c>
      <c r="Q173" s="120">
        <f t="shared" si="678"/>
        <v>36163502</v>
      </c>
      <c r="R173" s="120">
        <f t="shared" si="678"/>
        <v>33622612</v>
      </c>
      <c r="S173" s="47"/>
    </row>
    <row r="174" spans="1:19" ht="12.75" customHeight="1" x14ac:dyDescent="0.2">
      <c r="A174" s="517">
        <v>42736</v>
      </c>
      <c r="B174" s="517">
        <v>43159</v>
      </c>
      <c r="C174" s="53" t="s">
        <v>3</v>
      </c>
      <c r="D174" s="54">
        <v>9</v>
      </c>
      <c r="E174" s="44">
        <v>10228.780000000001</v>
      </c>
      <c r="F174" s="44">
        <v>0</v>
      </c>
      <c r="G174" s="44">
        <f t="shared" si="701"/>
        <v>553.85</v>
      </c>
      <c r="H174" s="44">
        <v>6207.16</v>
      </c>
      <c r="I174" s="44">
        <v>111.78</v>
      </c>
      <c r="J174" s="44">
        <f t="shared" ref="J174" si="877">(E174+F174+G174+H174+I174)/12</f>
        <v>1425.13</v>
      </c>
      <c r="K174" s="45">
        <f t="shared" ref="K174" si="878">(E174+F174+G174+H174+I174)</f>
        <v>17101.57</v>
      </c>
      <c r="L174" s="46">
        <f t="shared" ref="L174" si="879">K174+J174</f>
        <v>18526.7</v>
      </c>
      <c r="M174" s="117"/>
      <c r="N174" s="119">
        <f t="shared" ref="N174" si="880">K174</f>
        <v>17101.57</v>
      </c>
      <c r="O174" s="119">
        <f t="shared" ref="O174" si="881">E174+F174+I174</f>
        <v>10340.56</v>
      </c>
      <c r="P174" s="119">
        <v>702</v>
      </c>
      <c r="Q174" s="119">
        <f t="shared" ref="Q174" si="882">IF(P174&gt;(O174*0.18),P174,O174*0.18)+N174+J174</f>
        <v>20388</v>
      </c>
      <c r="R174" s="119">
        <f t="shared" ref="R174" si="883">N174+O174*0.18</f>
        <v>18962.87</v>
      </c>
      <c r="S174" s="47"/>
    </row>
    <row r="175" spans="1:19" ht="9" customHeight="1" x14ac:dyDescent="0.2">
      <c r="A175" s="517"/>
      <c r="B175" s="517"/>
      <c r="C175" s="48" t="s">
        <v>4</v>
      </c>
      <c r="D175" s="49">
        <v>14</v>
      </c>
      <c r="E175" s="61">
        <v>19805680</v>
      </c>
      <c r="F175" s="50">
        <v>0</v>
      </c>
      <c r="G175" s="50">
        <f t="shared" si="673"/>
        <v>1072403</v>
      </c>
      <c r="H175" s="61">
        <v>12018738</v>
      </c>
      <c r="I175" s="61">
        <v>216436</v>
      </c>
      <c r="J175" s="51">
        <f t="shared" si="674"/>
        <v>2759436</v>
      </c>
      <c r="K175" s="50">
        <f t="shared" si="675"/>
        <v>33113257</v>
      </c>
      <c r="L175" s="52">
        <f t="shared" si="676"/>
        <v>35872693</v>
      </c>
      <c r="M175" s="118"/>
      <c r="N175" s="120">
        <f t="shared" si="677"/>
        <v>33113257</v>
      </c>
      <c r="O175" s="120">
        <f t="shared" si="686"/>
        <v>20022116</v>
      </c>
      <c r="P175" s="120">
        <f t="shared" si="678"/>
        <v>1359262</v>
      </c>
      <c r="Q175" s="120">
        <f t="shared" si="678"/>
        <v>39476673</v>
      </c>
      <c r="R175" s="120">
        <f t="shared" si="678"/>
        <v>36717236</v>
      </c>
      <c r="S175" s="47"/>
    </row>
    <row r="176" spans="1:19" ht="12.75" customHeight="1" x14ac:dyDescent="0.2">
      <c r="A176" s="517"/>
      <c r="B176" s="517"/>
      <c r="C176" s="53" t="s">
        <v>3</v>
      </c>
      <c r="D176" s="54">
        <v>15</v>
      </c>
      <c r="E176" s="44">
        <v>11219.99</v>
      </c>
      <c r="F176" s="44">
        <v>0</v>
      </c>
      <c r="G176" s="44">
        <f t="shared" si="701"/>
        <v>553.85</v>
      </c>
      <c r="H176" s="44">
        <v>6207.16</v>
      </c>
      <c r="I176" s="44">
        <v>111.78</v>
      </c>
      <c r="J176" s="44">
        <f t="shared" ref="J176" si="884">(E176+F176+G176+H176+I176)/12</f>
        <v>1507.73</v>
      </c>
      <c r="K176" s="45">
        <f t="shared" ref="K176" si="885">(E176+F176+G176+H176+I176)</f>
        <v>18092.78</v>
      </c>
      <c r="L176" s="46">
        <f t="shared" ref="L176" si="886">K176+J176</f>
        <v>19600.509999999998</v>
      </c>
      <c r="M176" s="117"/>
      <c r="N176" s="119">
        <f t="shared" ref="N176" si="887">K176</f>
        <v>18092.78</v>
      </c>
      <c r="O176" s="119">
        <f t="shared" ref="O176" si="888">E176+F176+I176</f>
        <v>11331.77</v>
      </c>
      <c r="P176" s="119">
        <v>702</v>
      </c>
      <c r="Q176" s="119">
        <f t="shared" ref="Q176" si="889">IF(P176&gt;(O176*0.18),P176,O176*0.18)+N176+J176</f>
        <v>21640.23</v>
      </c>
      <c r="R176" s="119">
        <f t="shared" ref="R176" si="890">N176+O176*0.18</f>
        <v>20132.5</v>
      </c>
      <c r="S176" s="47"/>
    </row>
    <row r="177" spans="1:19" ht="9" customHeight="1" x14ac:dyDescent="0.2">
      <c r="A177" s="517"/>
      <c r="B177" s="517"/>
      <c r="C177" s="48" t="s">
        <v>4</v>
      </c>
      <c r="D177" s="49">
        <v>20</v>
      </c>
      <c r="E177" s="61">
        <v>21724930</v>
      </c>
      <c r="F177" s="50">
        <v>0</v>
      </c>
      <c r="G177" s="50">
        <f t="shared" si="673"/>
        <v>1072403</v>
      </c>
      <c r="H177" s="61">
        <v>12018738</v>
      </c>
      <c r="I177" s="61">
        <v>216436</v>
      </c>
      <c r="J177" s="51">
        <f t="shared" si="674"/>
        <v>2919372</v>
      </c>
      <c r="K177" s="50">
        <f t="shared" si="675"/>
        <v>35032507</v>
      </c>
      <c r="L177" s="52">
        <f t="shared" si="676"/>
        <v>37951879</v>
      </c>
      <c r="M177" s="118"/>
      <c r="N177" s="120">
        <f t="shared" si="677"/>
        <v>35032507</v>
      </c>
      <c r="O177" s="120">
        <f t="shared" si="686"/>
        <v>21941366</v>
      </c>
      <c r="P177" s="120">
        <f t="shared" si="678"/>
        <v>1359262</v>
      </c>
      <c r="Q177" s="120">
        <f t="shared" si="678"/>
        <v>41901328</v>
      </c>
      <c r="R177" s="120">
        <f t="shared" si="678"/>
        <v>38981956</v>
      </c>
      <c r="S177" s="47"/>
    </row>
    <row r="178" spans="1:19" ht="12.75" customHeight="1" x14ac:dyDescent="0.2">
      <c r="A178" s="517"/>
      <c r="B178" s="517"/>
      <c r="C178" s="53" t="s">
        <v>3</v>
      </c>
      <c r="D178" s="54">
        <v>21</v>
      </c>
      <c r="E178" s="44">
        <v>12194.85</v>
      </c>
      <c r="F178" s="44">
        <v>0</v>
      </c>
      <c r="G178" s="44">
        <f t="shared" si="701"/>
        <v>553.85</v>
      </c>
      <c r="H178" s="44">
        <v>6207.16</v>
      </c>
      <c r="I178" s="44">
        <v>111.78</v>
      </c>
      <c r="J178" s="44">
        <f t="shared" ref="J178" si="891">(E178+F178+G178+H178+I178)/12</f>
        <v>1588.97</v>
      </c>
      <c r="K178" s="45">
        <f t="shared" ref="K178" si="892">(E178+F178+G178+H178+I178)</f>
        <v>19067.64</v>
      </c>
      <c r="L178" s="46">
        <f t="shared" ref="L178" si="893">K178+J178</f>
        <v>20656.61</v>
      </c>
      <c r="M178" s="117"/>
      <c r="N178" s="119">
        <f t="shared" ref="N178" si="894">K178</f>
        <v>19067.64</v>
      </c>
      <c r="O178" s="119">
        <f t="shared" ref="O178" si="895">E178+F178+I178</f>
        <v>12306.63</v>
      </c>
      <c r="P178" s="119">
        <v>702</v>
      </c>
      <c r="Q178" s="119">
        <f t="shared" ref="Q178" si="896">IF(P178&gt;(O178*0.18),P178,O178*0.18)+N178+J178</f>
        <v>22871.8</v>
      </c>
      <c r="R178" s="119">
        <f t="shared" ref="R178" si="897">N178+O178*0.18</f>
        <v>21282.83</v>
      </c>
      <c r="S178" s="47"/>
    </row>
    <row r="179" spans="1:19" ht="9" customHeight="1" x14ac:dyDescent="0.2">
      <c r="A179" s="517"/>
      <c r="B179" s="517"/>
      <c r="C179" s="48" t="s">
        <v>4</v>
      </c>
      <c r="D179" s="49">
        <v>27</v>
      </c>
      <c r="E179" s="61">
        <v>23612522</v>
      </c>
      <c r="F179" s="50">
        <v>0</v>
      </c>
      <c r="G179" s="50">
        <f t="shared" si="673"/>
        <v>1072403</v>
      </c>
      <c r="H179" s="61">
        <v>12018738</v>
      </c>
      <c r="I179" s="61">
        <v>216436</v>
      </c>
      <c r="J179" s="51">
        <f t="shared" si="674"/>
        <v>3076675</v>
      </c>
      <c r="K179" s="50">
        <f t="shared" si="675"/>
        <v>36920099</v>
      </c>
      <c r="L179" s="52">
        <f t="shared" si="676"/>
        <v>39996774</v>
      </c>
      <c r="M179" s="118"/>
      <c r="N179" s="120">
        <f t="shared" si="677"/>
        <v>36920099</v>
      </c>
      <c r="O179" s="120">
        <f t="shared" si="686"/>
        <v>23828958</v>
      </c>
      <c r="P179" s="120">
        <f t="shared" si="678"/>
        <v>1359262</v>
      </c>
      <c r="Q179" s="120">
        <f t="shared" si="678"/>
        <v>44285980</v>
      </c>
      <c r="R179" s="120">
        <f t="shared" si="678"/>
        <v>41209305</v>
      </c>
      <c r="S179" s="47"/>
    </row>
    <row r="180" spans="1:19" ht="12.75" customHeight="1" x14ac:dyDescent="0.2">
      <c r="A180" s="517"/>
      <c r="B180" s="517"/>
      <c r="C180" s="53" t="s">
        <v>3</v>
      </c>
      <c r="D180" s="54">
        <v>28</v>
      </c>
      <c r="E180" s="44">
        <v>12931.74</v>
      </c>
      <c r="F180" s="44">
        <v>0</v>
      </c>
      <c r="G180" s="44">
        <f t="shared" si="701"/>
        <v>553.85</v>
      </c>
      <c r="H180" s="44">
        <v>6207.16</v>
      </c>
      <c r="I180" s="44">
        <v>111.78</v>
      </c>
      <c r="J180" s="44">
        <f t="shared" ref="J180" si="898">(E180+F180+G180+H180+I180)/12</f>
        <v>1650.38</v>
      </c>
      <c r="K180" s="45">
        <f t="shared" ref="K180" si="899">(E180+F180+G180+H180+I180)</f>
        <v>19804.53</v>
      </c>
      <c r="L180" s="46">
        <f t="shared" ref="L180" si="900">K180+J180</f>
        <v>21454.91</v>
      </c>
      <c r="M180" s="117"/>
      <c r="N180" s="119">
        <f t="shared" ref="N180" si="901">K180</f>
        <v>19804.53</v>
      </c>
      <c r="O180" s="119">
        <f t="shared" ref="O180" si="902">E180+F180+I180</f>
        <v>13043.52</v>
      </c>
      <c r="P180" s="119">
        <v>702</v>
      </c>
      <c r="Q180" s="119">
        <f t="shared" ref="Q180" si="903">IF(P180&gt;(O180*0.18),P180,O180*0.18)+N180+J180</f>
        <v>23802.74</v>
      </c>
      <c r="R180" s="119">
        <f t="shared" ref="R180" si="904">N180+O180*0.18</f>
        <v>22152.36</v>
      </c>
      <c r="S180" s="47"/>
    </row>
    <row r="181" spans="1:19" ht="9" customHeight="1" x14ac:dyDescent="0.2">
      <c r="A181" s="517"/>
      <c r="B181" s="517"/>
      <c r="C181" s="48" t="s">
        <v>4</v>
      </c>
      <c r="D181" s="49">
        <v>34</v>
      </c>
      <c r="E181" s="61">
        <v>25039340</v>
      </c>
      <c r="F181" s="50">
        <v>0</v>
      </c>
      <c r="G181" s="50">
        <f t="shared" ref="G181:G279" si="905">G180*1936.27</f>
        <v>1072403</v>
      </c>
      <c r="H181" s="61">
        <v>12018738</v>
      </c>
      <c r="I181" s="61">
        <v>216436</v>
      </c>
      <c r="J181" s="51">
        <f t="shared" ref="J181:L195" si="906">J180*1936.27</f>
        <v>3195581</v>
      </c>
      <c r="K181" s="50">
        <f t="shared" si="906"/>
        <v>38346917</v>
      </c>
      <c r="L181" s="52">
        <f t="shared" si="906"/>
        <v>41542499</v>
      </c>
      <c r="M181" s="118"/>
      <c r="N181" s="120">
        <f t="shared" ref="N181:R195" si="907">N180*1936.27</f>
        <v>38346917</v>
      </c>
      <c r="O181" s="120">
        <f t="shared" si="907"/>
        <v>25255776</v>
      </c>
      <c r="P181" s="120">
        <f t="shared" si="907"/>
        <v>1359262</v>
      </c>
      <c r="Q181" s="120">
        <f t="shared" si="907"/>
        <v>46088531</v>
      </c>
      <c r="R181" s="120">
        <f t="shared" si="907"/>
        <v>42892950</v>
      </c>
      <c r="S181" s="47"/>
    </row>
    <row r="182" spans="1:19" ht="12.75" customHeight="1" x14ac:dyDescent="0.2">
      <c r="A182" s="517"/>
      <c r="B182" s="517"/>
      <c r="C182" s="53" t="s">
        <v>3</v>
      </c>
      <c r="D182" s="54">
        <v>35</v>
      </c>
      <c r="E182" s="44">
        <v>13447.55</v>
      </c>
      <c r="F182" s="44">
        <v>0</v>
      </c>
      <c r="G182" s="44">
        <f t="shared" si="701"/>
        <v>553.85</v>
      </c>
      <c r="H182" s="44">
        <v>6207.16</v>
      </c>
      <c r="I182" s="44">
        <v>111.78</v>
      </c>
      <c r="J182" s="44">
        <f t="shared" ref="J182" si="908">(E182+F182+G182+H182+I182)/12</f>
        <v>1693.36</v>
      </c>
      <c r="K182" s="45">
        <f t="shared" ref="K182" si="909">(E182+F182+G182+H182+I182)</f>
        <v>20320.34</v>
      </c>
      <c r="L182" s="46">
        <f t="shared" ref="L182" si="910">K182+J182</f>
        <v>22013.7</v>
      </c>
      <c r="M182" s="117"/>
      <c r="N182" s="119">
        <f t="shared" ref="N182" si="911">K182</f>
        <v>20320.34</v>
      </c>
      <c r="O182" s="119">
        <f t="shared" ref="O182" si="912">E182+F182+I182</f>
        <v>13559.33</v>
      </c>
      <c r="P182" s="119">
        <v>702</v>
      </c>
      <c r="Q182" s="119">
        <f t="shared" ref="Q182" si="913">IF(P182&gt;(O182*0.18),P182,O182*0.18)+N182+J182</f>
        <v>24454.38</v>
      </c>
      <c r="R182" s="119">
        <f t="shared" ref="R182" si="914">N182+O182*0.18</f>
        <v>22761.02</v>
      </c>
      <c r="S182" s="47"/>
    </row>
    <row r="183" spans="1:19" ht="9" customHeight="1" x14ac:dyDescent="0.2">
      <c r="A183" s="518"/>
      <c r="B183" s="518"/>
      <c r="C183" s="58" t="s">
        <v>4</v>
      </c>
      <c r="D183" s="59"/>
      <c r="E183" s="61">
        <v>26038088</v>
      </c>
      <c r="F183" s="61">
        <v>0</v>
      </c>
      <c r="G183" s="50">
        <f t="shared" si="905"/>
        <v>1072403</v>
      </c>
      <c r="H183" s="61">
        <v>12018738</v>
      </c>
      <c r="I183" s="61">
        <v>216436</v>
      </c>
      <c r="J183" s="51">
        <f t="shared" si="906"/>
        <v>3278802</v>
      </c>
      <c r="K183" s="50">
        <f t="shared" si="906"/>
        <v>39345665</v>
      </c>
      <c r="L183" s="52">
        <f t="shared" si="906"/>
        <v>42624467</v>
      </c>
      <c r="M183" s="118"/>
      <c r="N183" s="120">
        <f t="shared" si="907"/>
        <v>39345665</v>
      </c>
      <c r="O183" s="120">
        <f t="shared" si="907"/>
        <v>26254524</v>
      </c>
      <c r="P183" s="120">
        <f t="shared" si="907"/>
        <v>1359262</v>
      </c>
      <c r="Q183" s="120">
        <f t="shared" si="907"/>
        <v>47350282</v>
      </c>
      <c r="R183" s="120">
        <f t="shared" si="907"/>
        <v>44071480</v>
      </c>
      <c r="S183" s="47"/>
    </row>
    <row r="184" spans="1:19" ht="12.75" customHeight="1" x14ac:dyDescent="0.2">
      <c r="A184" s="496">
        <v>43160</v>
      </c>
      <c r="B184" s="496">
        <v>43190</v>
      </c>
      <c r="C184" s="42" t="s">
        <v>3</v>
      </c>
      <c r="D184" s="43">
        <v>0</v>
      </c>
      <c r="E184" s="44">
        <v>9212.74</v>
      </c>
      <c r="F184" s="44">
        <v>0</v>
      </c>
      <c r="G184" s="44">
        <f t="shared" si="701"/>
        <v>553.85</v>
      </c>
      <c r="H184" s="44">
        <v>6207.16</v>
      </c>
      <c r="I184" s="44">
        <v>111.78</v>
      </c>
      <c r="J184" s="44">
        <f t="shared" ref="J184" si="915">(E184+F184+G184+H184+I184)/12</f>
        <v>1340.46</v>
      </c>
      <c r="K184" s="45">
        <f t="shared" ref="K184" si="916">(E184+F184+G184+H184+I184)</f>
        <v>16085.53</v>
      </c>
      <c r="L184" s="46">
        <f t="shared" ref="L184" si="917">K184+J184</f>
        <v>17425.990000000002</v>
      </c>
      <c r="M184" s="117"/>
      <c r="N184" s="119">
        <f t="shared" ref="N184" si="918">K184</f>
        <v>16085.53</v>
      </c>
      <c r="O184" s="119">
        <f t="shared" ref="O184" si="919">E184+F184+I184</f>
        <v>9324.52</v>
      </c>
      <c r="P184" s="119">
        <v>802.8</v>
      </c>
      <c r="Q184" s="119">
        <f t="shared" ref="Q184" si="920">IF(P184&gt;(O184*0.18),P184,O184*0.18)+N184+J184</f>
        <v>19104.400000000001</v>
      </c>
      <c r="R184" s="119">
        <f t="shared" ref="R184" si="921">N184+O184*0.18</f>
        <v>17763.939999999999</v>
      </c>
      <c r="S184" s="47"/>
    </row>
    <row r="185" spans="1:19" ht="9" customHeight="1" x14ac:dyDescent="0.2">
      <c r="A185" s="497"/>
      <c r="B185" s="497"/>
      <c r="C185" s="48" t="s">
        <v>4</v>
      </c>
      <c r="D185" s="49">
        <v>8</v>
      </c>
      <c r="E185" s="61">
        <v>17838352</v>
      </c>
      <c r="F185" s="50">
        <v>0</v>
      </c>
      <c r="G185" s="50">
        <f t="shared" si="905"/>
        <v>1072403</v>
      </c>
      <c r="H185" s="61">
        <v>12018738</v>
      </c>
      <c r="I185" s="61">
        <v>216436</v>
      </c>
      <c r="J185" s="51">
        <f t="shared" si="906"/>
        <v>2595492</v>
      </c>
      <c r="K185" s="50">
        <f t="shared" si="906"/>
        <v>31145929</v>
      </c>
      <c r="L185" s="52">
        <f t="shared" si="906"/>
        <v>33741422</v>
      </c>
      <c r="M185" s="118"/>
      <c r="N185" s="120">
        <f t="shared" si="907"/>
        <v>31145929</v>
      </c>
      <c r="O185" s="120">
        <f t="shared" si="907"/>
        <v>18054788</v>
      </c>
      <c r="P185" s="120">
        <v>1554438</v>
      </c>
      <c r="Q185" s="120">
        <f t="shared" si="907"/>
        <v>36991277</v>
      </c>
      <c r="R185" s="120">
        <f t="shared" si="907"/>
        <v>34395784</v>
      </c>
      <c r="S185" s="47"/>
    </row>
    <row r="186" spans="1:19" ht="12.75" customHeight="1" x14ac:dyDescent="0.2">
      <c r="A186" s="494">
        <v>43160</v>
      </c>
      <c r="B186" s="494">
        <v>43190</v>
      </c>
      <c r="C186" s="53" t="s">
        <v>3</v>
      </c>
      <c r="D186" s="54">
        <v>9</v>
      </c>
      <c r="E186" s="44">
        <v>10599.58</v>
      </c>
      <c r="F186" s="44">
        <v>0</v>
      </c>
      <c r="G186" s="44">
        <f t="shared" si="701"/>
        <v>553.85</v>
      </c>
      <c r="H186" s="44">
        <v>6207.16</v>
      </c>
      <c r="I186" s="44">
        <v>111.78</v>
      </c>
      <c r="J186" s="44">
        <f t="shared" ref="J186" si="922">(E186+F186+G186+H186+I186)/12</f>
        <v>1456.03</v>
      </c>
      <c r="K186" s="45">
        <f t="shared" ref="K186" si="923">(E186+F186+G186+H186+I186)</f>
        <v>17472.37</v>
      </c>
      <c r="L186" s="46">
        <f t="shared" ref="L186" si="924">K186+J186</f>
        <v>18928.400000000001</v>
      </c>
      <c r="M186" s="117"/>
      <c r="N186" s="119">
        <f t="shared" ref="N186" si="925">K186</f>
        <v>17472.37</v>
      </c>
      <c r="O186" s="119">
        <f t="shared" ref="O186" si="926">E186+F186+I186</f>
        <v>10711.36</v>
      </c>
      <c r="P186" s="119">
        <v>802.8</v>
      </c>
      <c r="Q186" s="119">
        <f t="shared" ref="Q186" si="927">IF(P186&gt;(O186*0.18),P186,O186*0.18)+N186+J186</f>
        <v>20856.439999999999</v>
      </c>
      <c r="R186" s="119">
        <f t="shared" ref="R186" si="928">N186+O186*0.18</f>
        <v>19400.41</v>
      </c>
      <c r="S186" s="47"/>
    </row>
    <row r="187" spans="1:19" ht="9" customHeight="1" x14ac:dyDescent="0.2">
      <c r="A187" s="494"/>
      <c r="B187" s="494"/>
      <c r="C187" s="48" t="s">
        <v>4</v>
      </c>
      <c r="D187" s="49">
        <v>14</v>
      </c>
      <c r="E187" s="61">
        <v>20523649</v>
      </c>
      <c r="F187" s="50">
        <v>0</v>
      </c>
      <c r="G187" s="50">
        <f t="shared" si="905"/>
        <v>1072403</v>
      </c>
      <c r="H187" s="61">
        <v>12018738</v>
      </c>
      <c r="I187" s="61">
        <v>216436</v>
      </c>
      <c r="J187" s="51">
        <f t="shared" si="906"/>
        <v>2819267</v>
      </c>
      <c r="K187" s="50">
        <f t="shared" si="906"/>
        <v>33831226</v>
      </c>
      <c r="L187" s="52">
        <f t="shared" si="906"/>
        <v>36650493</v>
      </c>
      <c r="M187" s="118"/>
      <c r="N187" s="120">
        <f t="shared" si="907"/>
        <v>33831226</v>
      </c>
      <c r="O187" s="120">
        <f t="shared" si="907"/>
        <v>20740085</v>
      </c>
      <c r="P187" s="120">
        <v>1554438</v>
      </c>
      <c r="Q187" s="120">
        <f t="shared" si="907"/>
        <v>40383699</v>
      </c>
      <c r="R187" s="120">
        <f t="shared" si="907"/>
        <v>37564432</v>
      </c>
      <c r="S187" s="47"/>
    </row>
    <row r="188" spans="1:19" ht="12.75" customHeight="1" x14ac:dyDescent="0.2">
      <c r="A188" s="494"/>
      <c r="B188" s="494"/>
      <c r="C188" s="53" t="s">
        <v>3</v>
      </c>
      <c r="D188" s="54">
        <v>15</v>
      </c>
      <c r="E188" s="44">
        <v>11614.79</v>
      </c>
      <c r="F188" s="44">
        <v>0</v>
      </c>
      <c r="G188" s="44">
        <f t="shared" ref="G188:G278" si="929">600/13*12</f>
        <v>553.85</v>
      </c>
      <c r="H188" s="44">
        <v>6207.16</v>
      </c>
      <c r="I188" s="44">
        <v>111.78</v>
      </c>
      <c r="J188" s="44">
        <f t="shared" ref="J188" si="930">(E188+F188+G188+H188+I188)/12</f>
        <v>1540.63</v>
      </c>
      <c r="K188" s="45">
        <f t="shared" ref="K188" si="931">(E188+F188+G188+H188+I188)</f>
        <v>18487.580000000002</v>
      </c>
      <c r="L188" s="46">
        <f t="shared" ref="L188" si="932">K188+J188</f>
        <v>20028.21</v>
      </c>
      <c r="M188" s="117"/>
      <c r="N188" s="119">
        <f t="shared" ref="N188" si="933">K188</f>
        <v>18487.580000000002</v>
      </c>
      <c r="O188" s="119">
        <f t="shared" ref="O188" si="934">E188+F188+I188</f>
        <v>11726.57</v>
      </c>
      <c r="P188" s="119">
        <v>802.8</v>
      </c>
      <c r="Q188" s="119">
        <f t="shared" ref="Q188" si="935">IF(P188&gt;(O188*0.18),P188,O188*0.18)+N188+J188</f>
        <v>22138.99</v>
      </c>
      <c r="R188" s="119">
        <f t="shared" ref="R188" si="936">N188+O188*0.18</f>
        <v>20598.36</v>
      </c>
      <c r="S188" s="47"/>
    </row>
    <row r="189" spans="1:19" ht="9" customHeight="1" x14ac:dyDescent="0.2">
      <c r="A189" s="494"/>
      <c r="B189" s="494"/>
      <c r="C189" s="48" t="s">
        <v>4</v>
      </c>
      <c r="D189" s="49">
        <v>20</v>
      </c>
      <c r="E189" s="61">
        <v>22489369</v>
      </c>
      <c r="F189" s="50">
        <v>0</v>
      </c>
      <c r="G189" s="50">
        <f t="shared" si="905"/>
        <v>1072403</v>
      </c>
      <c r="H189" s="61">
        <v>12018738</v>
      </c>
      <c r="I189" s="61">
        <v>216436</v>
      </c>
      <c r="J189" s="51">
        <f t="shared" si="906"/>
        <v>2983076</v>
      </c>
      <c r="K189" s="50">
        <f t="shared" si="906"/>
        <v>35796947</v>
      </c>
      <c r="L189" s="52">
        <f t="shared" si="906"/>
        <v>38780022</v>
      </c>
      <c r="M189" s="118"/>
      <c r="N189" s="120">
        <f t="shared" si="907"/>
        <v>35796947</v>
      </c>
      <c r="O189" s="120">
        <f t="shared" si="907"/>
        <v>22705806</v>
      </c>
      <c r="P189" s="120">
        <v>1554438</v>
      </c>
      <c r="Q189" s="120">
        <f t="shared" si="907"/>
        <v>42867062</v>
      </c>
      <c r="R189" s="120">
        <f t="shared" si="907"/>
        <v>39883987</v>
      </c>
      <c r="S189" s="47"/>
    </row>
    <row r="190" spans="1:19" ht="12.75" customHeight="1" x14ac:dyDescent="0.2">
      <c r="A190" s="494"/>
      <c r="B190" s="494"/>
      <c r="C190" s="53" t="s">
        <v>3</v>
      </c>
      <c r="D190" s="54">
        <v>21</v>
      </c>
      <c r="E190" s="44">
        <v>12602.85</v>
      </c>
      <c r="F190" s="44">
        <v>0</v>
      </c>
      <c r="G190" s="44">
        <f t="shared" si="929"/>
        <v>553.85</v>
      </c>
      <c r="H190" s="44">
        <v>6207.16</v>
      </c>
      <c r="I190" s="44">
        <v>111.78</v>
      </c>
      <c r="J190" s="44">
        <f t="shared" ref="J190" si="937">(E190+F190+G190+H190+I190)/12</f>
        <v>1622.97</v>
      </c>
      <c r="K190" s="45">
        <f t="shared" ref="K190" si="938">(E190+F190+G190+H190+I190)</f>
        <v>19475.64</v>
      </c>
      <c r="L190" s="46">
        <f t="shared" ref="L190" si="939">K190+J190</f>
        <v>21098.61</v>
      </c>
      <c r="M190" s="117"/>
      <c r="N190" s="119">
        <f t="shared" ref="N190" si="940">K190</f>
        <v>19475.64</v>
      </c>
      <c r="O190" s="119">
        <f t="shared" ref="O190" si="941">E190+F190+I190</f>
        <v>12714.63</v>
      </c>
      <c r="P190" s="119">
        <v>802.8</v>
      </c>
      <c r="Q190" s="119">
        <f t="shared" ref="Q190" si="942">IF(P190&gt;(O190*0.18),P190,O190*0.18)+N190+J190</f>
        <v>23387.24</v>
      </c>
      <c r="R190" s="119">
        <f t="shared" ref="R190" si="943">N190+O190*0.18</f>
        <v>21764.27</v>
      </c>
      <c r="S190" s="47"/>
    </row>
    <row r="191" spans="1:19" ht="9" customHeight="1" x14ac:dyDescent="0.2">
      <c r="A191" s="494"/>
      <c r="B191" s="494"/>
      <c r="C191" s="48" t="s">
        <v>4</v>
      </c>
      <c r="D191" s="49">
        <v>27</v>
      </c>
      <c r="E191" s="61">
        <v>24402520</v>
      </c>
      <c r="F191" s="50">
        <v>0</v>
      </c>
      <c r="G191" s="50">
        <f t="shared" si="905"/>
        <v>1072403</v>
      </c>
      <c r="H191" s="61">
        <v>12018738</v>
      </c>
      <c r="I191" s="61">
        <v>216436</v>
      </c>
      <c r="J191" s="51">
        <f t="shared" si="906"/>
        <v>3142508</v>
      </c>
      <c r="K191" s="50">
        <f t="shared" si="906"/>
        <v>37710097</v>
      </c>
      <c r="L191" s="52">
        <f t="shared" si="906"/>
        <v>40852606</v>
      </c>
      <c r="M191" s="118"/>
      <c r="N191" s="120">
        <f t="shared" si="907"/>
        <v>37710097</v>
      </c>
      <c r="O191" s="120">
        <f t="shared" si="907"/>
        <v>24618957</v>
      </c>
      <c r="P191" s="120">
        <v>1554438</v>
      </c>
      <c r="Q191" s="120">
        <f t="shared" si="907"/>
        <v>45284011</v>
      </c>
      <c r="R191" s="120">
        <f t="shared" si="907"/>
        <v>42141503</v>
      </c>
      <c r="S191" s="47"/>
    </row>
    <row r="192" spans="1:19" ht="12.75" customHeight="1" x14ac:dyDescent="0.2">
      <c r="A192" s="494"/>
      <c r="B192" s="494"/>
      <c r="C192" s="53" t="s">
        <v>3</v>
      </c>
      <c r="D192" s="54">
        <v>28</v>
      </c>
      <c r="E192" s="44">
        <v>13354.14</v>
      </c>
      <c r="F192" s="44">
        <v>0</v>
      </c>
      <c r="G192" s="44">
        <f t="shared" si="929"/>
        <v>553.85</v>
      </c>
      <c r="H192" s="44">
        <v>6207.16</v>
      </c>
      <c r="I192" s="44">
        <v>111.78</v>
      </c>
      <c r="J192" s="44">
        <f t="shared" ref="J192" si="944">(E192+F192+G192+H192+I192)/12</f>
        <v>1685.58</v>
      </c>
      <c r="K192" s="45">
        <f t="shared" ref="K192" si="945">(E192+F192+G192+H192+I192)</f>
        <v>20226.93</v>
      </c>
      <c r="L192" s="46">
        <f t="shared" ref="L192" si="946">K192+J192</f>
        <v>21912.51</v>
      </c>
      <c r="M192" s="117"/>
      <c r="N192" s="119">
        <f t="shared" ref="N192" si="947">K192</f>
        <v>20226.93</v>
      </c>
      <c r="O192" s="119">
        <f t="shared" ref="O192" si="948">E192+F192+I192</f>
        <v>13465.92</v>
      </c>
      <c r="P192" s="119">
        <v>802.8</v>
      </c>
      <c r="Q192" s="119">
        <f t="shared" ref="Q192" si="949">IF(P192&gt;(O192*0.18),P192,O192*0.18)+N192+J192</f>
        <v>24336.38</v>
      </c>
      <c r="R192" s="119">
        <f t="shared" ref="R192" si="950">N192+O192*0.18</f>
        <v>22650.799999999999</v>
      </c>
      <c r="S192" s="47"/>
    </row>
    <row r="193" spans="1:19" ht="9" customHeight="1" x14ac:dyDescent="0.2">
      <c r="A193" s="494"/>
      <c r="B193" s="494"/>
      <c r="C193" s="48" t="s">
        <v>4</v>
      </c>
      <c r="D193" s="49">
        <v>34</v>
      </c>
      <c r="E193" s="61">
        <v>25857221</v>
      </c>
      <c r="F193" s="50">
        <v>0</v>
      </c>
      <c r="G193" s="50">
        <f t="shared" si="905"/>
        <v>1072403</v>
      </c>
      <c r="H193" s="61">
        <v>12018738</v>
      </c>
      <c r="I193" s="61">
        <v>216436</v>
      </c>
      <c r="J193" s="51">
        <f t="shared" si="906"/>
        <v>3263738</v>
      </c>
      <c r="K193" s="50">
        <f t="shared" si="906"/>
        <v>39164798</v>
      </c>
      <c r="L193" s="52">
        <f t="shared" si="906"/>
        <v>42428536</v>
      </c>
      <c r="M193" s="118"/>
      <c r="N193" s="120">
        <f t="shared" si="907"/>
        <v>39164798</v>
      </c>
      <c r="O193" s="120">
        <f t="shared" si="907"/>
        <v>26073657</v>
      </c>
      <c r="P193" s="120">
        <v>1554438</v>
      </c>
      <c r="Q193" s="120">
        <f t="shared" si="907"/>
        <v>47121803</v>
      </c>
      <c r="R193" s="120">
        <f t="shared" si="907"/>
        <v>43858065</v>
      </c>
      <c r="S193" s="47"/>
    </row>
    <row r="194" spans="1:19" ht="12.75" customHeight="1" x14ac:dyDescent="0.2">
      <c r="A194" s="494"/>
      <c r="B194" s="494"/>
      <c r="C194" s="53" t="s">
        <v>3</v>
      </c>
      <c r="D194" s="54">
        <v>35</v>
      </c>
      <c r="E194" s="44">
        <v>13887.95</v>
      </c>
      <c r="F194" s="44">
        <v>0</v>
      </c>
      <c r="G194" s="44">
        <f t="shared" si="929"/>
        <v>553.85</v>
      </c>
      <c r="H194" s="44">
        <v>6207.16</v>
      </c>
      <c r="I194" s="44">
        <v>111.78</v>
      </c>
      <c r="J194" s="44">
        <f t="shared" ref="J194" si="951">(E194+F194+G194+H194+I194)/12</f>
        <v>1730.06</v>
      </c>
      <c r="K194" s="45">
        <f t="shared" ref="K194" si="952">(E194+F194+G194+H194+I194)</f>
        <v>20760.740000000002</v>
      </c>
      <c r="L194" s="46">
        <f t="shared" ref="L194" si="953">K194+J194</f>
        <v>22490.799999999999</v>
      </c>
      <c r="M194" s="117"/>
      <c r="N194" s="119">
        <f t="shared" ref="N194" si="954">K194</f>
        <v>20760.740000000002</v>
      </c>
      <c r="O194" s="119">
        <f t="shared" ref="O194" si="955">E194+F194+I194</f>
        <v>13999.73</v>
      </c>
      <c r="P194" s="119">
        <v>802.8</v>
      </c>
      <c r="Q194" s="119">
        <f t="shared" ref="Q194" si="956">IF(P194&gt;(O194*0.18),P194,O194*0.18)+N194+J194</f>
        <v>25010.75</v>
      </c>
      <c r="R194" s="119">
        <f t="shared" ref="R194" si="957">N194+O194*0.18</f>
        <v>23280.69</v>
      </c>
      <c r="S194" s="47"/>
    </row>
    <row r="195" spans="1:19" ht="9" customHeight="1" x14ac:dyDescent="0.2">
      <c r="A195" s="495"/>
      <c r="B195" s="495"/>
      <c r="C195" s="58" t="s">
        <v>4</v>
      </c>
      <c r="D195" s="59"/>
      <c r="E195" s="61">
        <v>26890821</v>
      </c>
      <c r="F195" s="61">
        <v>0</v>
      </c>
      <c r="G195" s="50">
        <f t="shared" si="905"/>
        <v>1072403</v>
      </c>
      <c r="H195" s="61">
        <v>12018738</v>
      </c>
      <c r="I195" s="61">
        <v>216436</v>
      </c>
      <c r="J195" s="51">
        <f t="shared" si="906"/>
        <v>3349863</v>
      </c>
      <c r="K195" s="50">
        <f t="shared" si="906"/>
        <v>40198398</v>
      </c>
      <c r="L195" s="52">
        <f t="shared" si="906"/>
        <v>43548261</v>
      </c>
      <c r="M195" s="118"/>
      <c r="N195" s="120">
        <f t="shared" si="907"/>
        <v>40198398</v>
      </c>
      <c r="O195" s="120">
        <f t="shared" si="907"/>
        <v>27107257</v>
      </c>
      <c r="P195" s="120">
        <v>1554438</v>
      </c>
      <c r="Q195" s="120">
        <f t="shared" si="907"/>
        <v>48427565</v>
      </c>
      <c r="R195" s="120">
        <f t="shared" si="907"/>
        <v>45077702</v>
      </c>
      <c r="S195" s="47"/>
    </row>
    <row r="196" spans="1:19" ht="12.75" customHeight="1" x14ac:dyDescent="0.2">
      <c r="A196" s="496">
        <v>43191</v>
      </c>
      <c r="B196" s="496">
        <v>43465</v>
      </c>
      <c r="C196" s="42" t="s">
        <v>3</v>
      </c>
      <c r="D196" s="43">
        <v>0</v>
      </c>
      <c r="E196" s="44">
        <v>9324.52</v>
      </c>
      <c r="F196" s="44">
        <v>0</v>
      </c>
      <c r="G196" s="44">
        <f t="shared" si="929"/>
        <v>553.85</v>
      </c>
      <c r="H196" s="44">
        <v>6207.16</v>
      </c>
      <c r="I196" s="44"/>
      <c r="J196" s="44">
        <f t="shared" ref="J196" si="958">(E196+F196+G196+H196+I196)/12</f>
        <v>1340.46</v>
      </c>
      <c r="K196" s="45">
        <f t="shared" ref="K196" si="959">(E196+F196+G196+H196+I196)</f>
        <v>16085.53</v>
      </c>
      <c r="L196" s="46">
        <f t="shared" ref="L196" si="960">K196+J196</f>
        <v>17425.990000000002</v>
      </c>
      <c r="M196" s="117"/>
      <c r="N196" s="119">
        <f t="shared" ref="N196" si="961">K196</f>
        <v>16085.53</v>
      </c>
      <c r="O196" s="119">
        <f t="shared" ref="O196" si="962">E196+F196+I196</f>
        <v>9324.52</v>
      </c>
      <c r="P196" s="119">
        <v>802.8</v>
      </c>
      <c r="Q196" s="119">
        <f t="shared" ref="Q196" si="963">IF(P196&gt;(O196*0.18),P196,O196*0.18)+N196+J196</f>
        <v>19104.400000000001</v>
      </c>
      <c r="R196" s="119">
        <f t="shared" ref="R196" si="964">N196+O196*0.18</f>
        <v>17763.939999999999</v>
      </c>
      <c r="S196" s="47"/>
    </row>
    <row r="197" spans="1:19" ht="9" customHeight="1" x14ac:dyDescent="0.2">
      <c r="A197" s="497"/>
      <c r="B197" s="497"/>
      <c r="C197" s="48" t="s">
        <v>4</v>
      </c>
      <c r="D197" s="49">
        <v>8</v>
      </c>
      <c r="E197" s="61">
        <v>18054788</v>
      </c>
      <c r="F197" s="50">
        <v>0</v>
      </c>
      <c r="G197" s="50">
        <f t="shared" si="905"/>
        <v>1072403</v>
      </c>
      <c r="H197" s="61">
        <v>12018738</v>
      </c>
      <c r="I197" s="61"/>
      <c r="J197" s="51">
        <f t="shared" ref="J197:L207" si="965">J196*1936.27</f>
        <v>2595492</v>
      </c>
      <c r="K197" s="50">
        <f t="shared" si="965"/>
        <v>31145929</v>
      </c>
      <c r="L197" s="52">
        <f t="shared" si="965"/>
        <v>33741422</v>
      </c>
      <c r="M197" s="118"/>
      <c r="N197" s="120">
        <f t="shared" ref="N197:R207" si="966">N196*1936.27</f>
        <v>31145929</v>
      </c>
      <c r="O197" s="120">
        <f t="shared" si="966"/>
        <v>18054788</v>
      </c>
      <c r="P197" s="120">
        <v>1554438</v>
      </c>
      <c r="Q197" s="120">
        <f t="shared" si="966"/>
        <v>36991277</v>
      </c>
      <c r="R197" s="120">
        <f t="shared" si="966"/>
        <v>34395784</v>
      </c>
      <c r="S197" s="47"/>
    </row>
    <row r="198" spans="1:19" ht="12.75" customHeight="1" x14ac:dyDescent="0.2">
      <c r="A198" s="494">
        <v>43191</v>
      </c>
      <c r="B198" s="494">
        <f>B196</f>
        <v>43465</v>
      </c>
      <c r="C198" s="53" t="s">
        <v>3</v>
      </c>
      <c r="D198" s="54">
        <v>9</v>
      </c>
      <c r="E198" s="44">
        <v>10711.36</v>
      </c>
      <c r="F198" s="44">
        <v>0</v>
      </c>
      <c r="G198" s="44">
        <f t="shared" si="929"/>
        <v>553.85</v>
      </c>
      <c r="H198" s="44">
        <v>6207.16</v>
      </c>
      <c r="I198" s="44"/>
      <c r="J198" s="44">
        <f t="shared" ref="J198" si="967">(E198+F198+G198+H198+I198)/12</f>
        <v>1456.03</v>
      </c>
      <c r="K198" s="45">
        <f t="shared" ref="K198" si="968">(E198+F198+G198+H198+I198)</f>
        <v>17472.37</v>
      </c>
      <c r="L198" s="46">
        <f t="shared" ref="L198" si="969">K198+J198</f>
        <v>18928.400000000001</v>
      </c>
      <c r="M198" s="117"/>
      <c r="N198" s="119">
        <f t="shared" ref="N198" si="970">K198</f>
        <v>17472.37</v>
      </c>
      <c r="O198" s="119">
        <f t="shared" ref="O198" si="971">E198+F198+I198</f>
        <v>10711.36</v>
      </c>
      <c r="P198" s="119">
        <v>802.8</v>
      </c>
      <c r="Q198" s="119">
        <f t="shared" ref="Q198" si="972">IF(P198&gt;(O198*0.18),P198,O198*0.18)+N198+J198</f>
        <v>20856.439999999999</v>
      </c>
      <c r="R198" s="119">
        <f t="shared" ref="R198" si="973">N198+O198*0.18</f>
        <v>19400.41</v>
      </c>
      <c r="S198" s="47"/>
    </row>
    <row r="199" spans="1:19" ht="9" customHeight="1" x14ac:dyDescent="0.2">
      <c r="A199" s="494"/>
      <c r="B199" s="494"/>
      <c r="C199" s="48" t="s">
        <v>4</v>
      </c>
      <c r="D199" s="49">
        <v>14</v>
      </c>
      <c r="E199" s="61">
        <v>20740085</v>
      </c>
      <c r="F199" s="50">
        <v>0</v>
      </c>
      <c r="G199" s="50">
        <f t="shared" si="905"/>
        <v>1072403</v>
      </c>
      <c r="H199" s="61">
        <v>12018738</v>
      </c>
      <c r="I199" s="61"/>
      <c r="J199" s="51">
        <f t="shared" si="965"/>
        <v>2819267</v>
      </c>
      <c r="K199" s="50">
        <f t="shared" si="965"/>
        <v>33831226</v>
      </c>
      <c r="L199" s="52">
        <f t="shared" si="965"/>
        <v>36650493</v>
      </c>
      <c r="M199" s="118"/>
      <c r="N199" s="120">
        <f t="shared" si="966"/>
        <v>33831226</v>
      </c>
      <c r="O199" s="120">
        <f t="shared" si="966"/>
        <v>20740085</v>
      </c>
      <c r="P199" s="120">
        <v>1554438</v>
      </c>
      <c r="Q199" s="120">
        <f t="shared" si="966"/>
        <v>40383699</v>
      </c>
      <c r="R199" s="120">
        <f t="shared" si="966"/>
        <v>37564432</v>
      </c>
      <c r="S199" s="47"/>
    </row>
    <row r="200" spans="1:19" ht="12.75" customHeight="1" x14ac:dyDescent="0.2">
      <c r="A200" s="494"/>
      <c r="B200" s="494"/>
      <c r="C200" s="53" t="s">
        <v>3</v>
      </c>
      <c r="D200" s="54">
        <v>15</v>
      </c>
      <c r="E200" s="44">
        <v>11726.57</v>
      </c>
      <c r="F200" s="44">
        <v>0</v>
      </c>
      <c r="G200" s="44">
        <f t="shared" si="929"/>
        <v>553.85</v>
      </c>
      <c r="H200" s="44">
        <v>6207.16</v>
      </c>
      <c r="I200" s="44"/>
      <c r="J200" s="44">
        <f t="shared" ref="J200" si="974">(E200+F200+G200+H200+I200)/12</f>
        <v>1540.63</v>
      </c>
      <c r="K200" s="45">
        <f t="shared" ref="K200" si="975">(E200+F200+G200+H200+I200)</f>
        <v>18487.580000000002</v>
      </c>
      <c r="L200" s="46">
        <f t="shared" ref="L200" si="976">K200+J200</f>
        <v>20028.21</v>
      </c>
      <c r="M200" s="117"/>
      <c r="N200" s="119">
        <f t="shared" ref="N200" si="977">K200</f>
        <v>18487.580000000002</v>
      </c>
      <c r="O200" s="119">
        <f t="shared" ref="O200" si="978">E200+F200+I200</f>
        <v>11726.57</v>
      </c>
      <c r="P200" s="119">
        <v>802.8</v>
      </c>
      <c r="Q200" s="119">
        <f t="shared" ref="Q200" si="979">IF(P200&gt;(O200*0.18),P200,O200*0.18)+N200+J200</f>
        <v>22138.99</v>
      </c>
      <c r="R200" s="119">
        <f t="shared" ref="R200" si="980">N200+O200*0.18</f>
        <v>20598.36</v>
      </c>
      <c r="S200" s="47"/>
    </row>
    <row r="201" spans="1:19" ht="9" customHeight="1" x14ac:dyDescent="0.2">
      <c r="A201" s="494"/>
      <c r="B201" s="494"/>
      <c r="C201" s="48" t="s">
        <v>4</v>
      </c>
      <c r="D201" s="49">
        <v>20</v>
      </c>
      <c r="E201" s="61">
        <v>22705806</v>
      </c>
      <c r="F201" s="50">
        <v>0</v>
      </c>
      <c r="G201" s="50">
        <f t="shared" si="905"/>
        <v>1072403</v>
      </c>
      <c r="H201" s="61">
        <v>12018738</v>
      </c>
      <c r="I201" s="61"/>
      <c r="J201" s="51">
        <f t="shared" si="965"/>
        <v>2983076</v>
      </c>
      <c r="K201" s="50">
        <f t="shared" si="965"/>
        <v>35796947</v>
      </c>
      <c r="L201" s="52">
        <f t="shared" si="965"/>
        <v>38780022</v>
      </c>
      <c r="M201" s="118"/>
      <c r="N201" s="120">
        <f t="shared" si="966"/>
        <v>35796947</v>
      </c>
      <c r="O201" s="120">
        <f t="shared" si="966"/>
        <v>22705806</v>
      </c>
      <c r="P201" s="120">
        <v>1554438</v>
      </c>
      <c r="Q201" s="120">
        <f t="shared" si="966"/>
        <v>42867062</v>
      </c>
      <c r="R201" s="120">
        <f t="shared" si="966"/>
        <v>39883987</v>
      </c>
      <c r="S201" s="47"/>
    </row>
    <row r="202" spans="1:19" ht="12.75" customHeight="1" x14ac:dyDescent="0.2">
      <c r="A202" s="494"/>
      <c r="B202" s="494"/>
      <c r="C202" s="53" t="s">
        <v>3</v>
      </c>
      <c r="D202" s="54">
        <v>21</v>
      </c>
      <c r="E202" s="44">
        <v>12714.63</v>
      </c>
      <c r="F202" s="44">
        <v>0</v>
      </c>
      <c r="G202" s="44">
        <f t="shared" si="929"/>
        <v>553.85</v>
      </c>
      <c r="H202" s="44">
        <v>6207.16</v>
      </c>
      <c r="I202" s="44"/>
      <c r="J202" s="44">
        <f t="shared" ref="J202" si="981">(E202+F202+G202+H202+I202)/12</f>
        <v>1622.97</v>
      </c>
      <c r="K202" s="45">
        <f t="shared" ref="K202" si="982">(E202+F202+G202+H202+I202)</f>
        <v>19475.64</v>
      </c>
      <c r="L202" s="46">
        <f t="shared" ref="L202" si="983">K202+J202</f>
        <v>21098.61</v>
      </c>
      <c r="M202" s="117"/>
      <c r="N202" s="119">
        <f t="shared" ref="N202" si="984">K202</f>
        <v>19475.64</v>
      </c>
      <c r="O202" s="119">
        <f t="shared" ref="O202" si="985">E202+F202+I202</f>
        <v>12714.63</v>
      </c>
      <c r="P202" s="119">
        <v>802.8</v>
      </c>
      <c r="Q202" s="119">
        <f t="shared" ref="Q202" si="986">IF(P202&gt;(O202*0.18),P202,O202*0.18)+N202+J202</f>
        <v>23387.24</v>
      </c>
      <c r="R202" s="119">
        <f t="shared" ref="R202" si="987">N202+O202*0.18</f>
        <v>21764.27</v>
      </c>
      <c r="S202" s="47"/>
    </row>
    <row r="203" spans="1:19" ht="9" customHeight="1" x14ac:dyDescent="0.2">
      <c r="A203" s="494"/>
      <c r="B203" s="494"/>
      <c r="C203" s="48" t="s">
        <v>4</v>
      </c>
      <c r="D203" s="49">
        <v>27</v>
      </c>
      <c r="E203" s="61">
        <v>24618957</v>
      </c>
      <c r="F203" s="50">
        <v>0</v>
      </c>
      <c r="G203" s="50">
        <f t="shared" si="905"/>
        <v>1072403</v>
      </c>
      <c r="H203" s="61">
        <v>12018738</v>
      </c>
      <c r="I203" s="61"/>
      <c r="J203" s="51">
        <f t="shared" si="965"/>
        <v>3142508</v>
      </c>
      <c r="K203" s="50">
        <f t="shared" si="965"/>
        <v>37710097</v>
      </c>
      <c r="L203" s="52">
        <f t="shared" si="965"/>
        <v>40852606</v>
      </c>
      <c r="M203" s="118"/>
      <c r="N203" s="120">
        <f t="shared" si="966"/>
        <v>37710097</v>
      </c>
      <c r="O203" s="120">
        <f t="shared" si="966"/>
        <v>24618957</v>
      </c>
      <c r="P203" s="120">
        <v>1554438</v>
      </c>
      <c r="Q203" s="120">
        <f t="shared" si="966"/>
        <v>45284011</v>
      </c>
      <c r="R203" s="120">
        <f t="shared" si="966"/>
        <v>42141503</v>
      </c>
      <c r="S203" s="47"/>
    </row>
    <row r="204" spans="1:19" ht="12.75" customHeight="1" x14ac:dyDescent="0.2">
      <c r="A204" s="494"/>
      <c r="B204" s="494"/>
      <c r="C204" s="53" t="s">
        <v>3</v>
      </c>
      <c r="D204" s="54">
        <v>28</v>
      </c>
      <c r="E204" s="44">
        <v>13465.92</v>
      </c>
      <c r="F204" s="44">
        <v>0</v>
      </c>
      <c r="G204" s="44">
        <f t="shared" si="929"/>
        <v>553.85</v>
      </c>
      <c r="H204" s="44">
        <v>6207.16</v>
      </c>
      <c r="I204" s="44"/>
      <c r="J204" s="44">
        <f t="shared" ref="J204" si="988">(E204+F204+G204+H204+I204)/12</f>
        <v>1685.58</v>
      </c>
      <c r="K204" s="45">
        <f t="shared" ref="K204" si="989">(E204+F204+G204+H204+I204)</f>
        <v>20226.93</v>
      </c>
      <c r="L204" s="46">
        <f t="shared" ref="L204" si="990">K204+J204</f>
        <v>21912.51</v>
      </c>
      <c r="M204" s="117"/>
      <c r="N204" s="119">
        <f t="shared" ref="N204" si="991">K204</f>
        <v>20226.93</v>
      </c>
      <c r="O204" s="119">
        <f t="shared" ref="O204" si="992">E204+F204+I204</f>
        <v>13465.92</v>
      </c>
      <c r="P204" s="119">
        <v>802.8</v>
      </c>
      <c r="Q204" s="119">
        <f t="shared" ref="Q204" si="993">IF(P204&gt;(O204*0.18),P204,O204*0.18)+N204+J204</f>
        <v>24336.38</v>
      </c>
      <c r="R204" s="119">
        <f t="shared" ref="R204" si="994">N204+O204*0.18</f>
        <v>22650.799999999999</v>
      </c>
      <c r="S204" s="47"/>
    </row>
    <row r="205" spans="1:19" ht="9" customHeight="1" x14ac:dyDescent="0.2">
      <c r="A205" s="494"/>
      <c r="B205" s="494"/>
      <c r="C205" s="48" t="s">
        <v>4</v>
      </c>
      <c r="D205" s="49">
        <v>34</v>
      </c>
      <c r="E205" s="61">
        <v>26073657</v>
      </c>
      <c r="F205" s="50">
        <v>0</v>
      </c>
      <c r="G205" s="50">
        <f t="shared" si="905"/>
        <v>1072403</v>
      </c>
      <c r="H205" s="61">
        <v>12018738</v>
      </c>
      <c r="I205" s="61"/>
      <c r="J205" s="51">
        <f t="shared" si="965"/>
        <v>3263738</v>
      </c>
      <c r="K205" s="50">
        <f t="shared" si="965"/>
        <v>39164798</v>
      </c>
      <c r="L205" s="52">
        <f t="shared" si="965"/>
        <v>42428536</v>
      </c>
      <c r="M205" s="118"/>
      <c r="N205" s="120">
        <f t="shared" si="966"/>
        <v>39164798</v>
      </c>
      <c r="O205" s="120">
        <f t="shared" si="966"/>
        <v>26073657</v>
      </c>
      <c r="P205" s="120">
        <v>1554438</v>
      </c>
      <c r="Q205" s="120">
        <f t="shared" si="966"/>
        <v>47121803</v>
      </c>
      <c r="R205" s="120">
        <f t="shared" si="966"/>
        <v>43858065</v>
      </c>
      <c r="S205" s="47"/>
    </row>
    <row r="206" spans="1:19" ht="12.75" customHeight="1" x14ac:dyDescent="0.2">
      <c r="A206" s="494"/>
      <c r="B206" s="494"/>
      <c r="C206" s="53" t="s">
        <v>3</v>
      </c>
      <c r="D206" s="54">
        <v>35</v>
      </c>
      <c r="E206" s="44">
        <v>13999.73</v>
      </c>
      <c r="F206" s="44">
        <v>0</v>
      </c>
      <c r="G206" s="44">
        <f t="shared" si="929"/>
        <v>553.85</v>
      </c>
      <c r="H206" s="44">
        <v>6207.16</v>
      </c>
      <c r="I206" s="44"/>
      <c r="J206" s="44">
        <f t="shared" ref="J206" si="995">(E206+F206+G206+H206+I206)/12</f>
        <v>1730.06</v>
      </c>
      <c r="K206" s="45">
        <f t="shared" ref="K206" si="996">(E206+F206+G206+H206+I206)</f>
        <v>20760.740000000002</v>
      </c>
      <c r="L206" s="46">
        <f t="shared" ref="L206" si="997">K206+J206</f>
        <v>22490.799999999999</v>
      </c>
      <c r="M206" s="117"/>
      <c r="N206" s="119">
        <f t="shared" ref="N206" si="998">K206</f>
        <v>20760.740000000002</v>
      </c>
      <c r="O206" s="119">
        <f t="shared" ref="O206" si="999">E206+F206+I206</f>
        <v>13999.73</v>
      </c>
      <c r="P206" s="119">
        <v>802.8</v>
      </c>
      <c r="Q206" s="119">
        <f t="shared" ref="Q206" si="1000">IF(P206&gt;(O206*0.18),P206,O206*0.18)+N206+J206</f>
        <v>25010.75</v>
      </c>
      <c r="R206" s="119">
        <f t="shared" ref="R206" si="1001">N206+O206*0.18</f>
        <v>23280.69</v>
      </c>
      <c r="S206" s="47"/>
    </row>
    <row r="207" spans="1:19" ht="9" customHeight="1" x14ac:dyDescent="0.2">
      <c r="A207" s="495"/>
      <c r="B207" s="495"/>
      <c r="C207" s="58" t="s">
        <v>4</v>
      </c>
      <c r="D207" s="59"/>
      <c r="E207" s="61">
        <v>27107257</v>
      </c>
      <c r="F207" s="61">
        <v>0</v>
      </c>
      <c r="G207" s="50">
        <f t="shared" si="905"/>
        <v>1072403</v>
      </c>
      <c r="H207" s="61">
        <v>12018738</v>
      </c>
      <c r="I207" s="61"/>
      <c r="J207" s="51">
        <f t="shared" si="965"/>
        <v>3349863</v>
      </c>
      <c r="K207" s="50">
        <f t="shared" si="965"/>
        <v>40198398</v>
      </c>
      <c r="L207" s="52">
        <f t="shared" si="965"/>
        <v>43548261</v>
      </c>
      <c r="M207" s="118"/>
      <c r="N207" s="120">
        <f t="shared" si="966"/>
        <v>40198398</v>
      </c>
      <c r="O207" s="120">
        <f t="shared" si="966"/>
        <v>27107257</v>
      </c>
      <c r="P207" s="120">
        <v>1554438</v>
      </c>
      <c r="Q207" s="120">
        <f t="shared" si="966"/>
        <v>48427565</v>
      </c>
      <c r="R207" s="120">
        <f t="shared" si="966"/>
        <v>45077702</v>
      </c>
      <c r="S207" s="47"/>
    </row>
    <row r="208" spans="1:19" ht="12.75" customHeight="1" x14ac:dyDescent="0.2">
      <c r="A208" s="496">
        <f>B196+1</f>
        <v>43466</v>
      </c>
      <c r="B208" s="496">
        <v>43830</v>
      </c>
      <c r="C208" s="42" t="s">
        <v>3</v>
      </c>
      <c r="D208" s="43">
        <v>0</v>
      </c>
      <c r="E208" s="44">
        <f>'Ausiliari_Coll.Scol.'!E754</f>
        <v>9468.56</v>
      </c>
      <c r="F208" s="44">
        <v>0</v>
      </c>
      <c r="G208" s="44">
        <f t="shared" si="929"/>
        <v>553.85</v>
      </c>
      <c r="H208" s="44">
        <v>6207.16</v>
      </c>
      <c r="I208" s="44"/>
      <c r="J208" s="44">
        <f>K208/12</f>
        <v>1352.46</v>
      </c>
      <c r="K208" s="44">
        <f>SUM(E208:I208)</f>
        <v>16229.57</v>
      </c>
      <c r="L208" s="46">
        <f>SUM(E208:J208)</f>
        <v>17582.03</v>
      </c>
      <c r="M208" s="117"/>
      <c r="N208" s="119">
        <f>K208</f>
        <v>16229.57</v>
      </c>
      <c r="O208" s="119">
        <f>E208+F208+G208+I208</f>
        <v>10022.41</v>
      </c>
      <c r="P208" s="119">
        <v>802.8</v>
      </c>
      <c r="Q208" s="119">
        <f>L208+(IF(P208&gt;O208*0.18,P208,O208*0.18))</f>
        <v>19386.060000000001</v>
      </c>
      <c r="R208" s="119">
        <f>N208+O208*0.18</f>
        <v>18033.599999999999</v>
      </c>
      <c r="S208" s="47"/>
    </row>
    <row r="209" spans="1:19" ht="9" customHeight="1" x14ac:dyDescent="0.2">
      <c r="A209" s="497"/>
      <c r="B209" s="497"/>
      <c r="C209" s="48" t="s">
        <v>4</v>
      </c>
      <c r="D209" s="49">
        <v>8</v>
      </c>
      <c r="E209" s="50">
        <f>'Ausiliari_Coll.Scol.'!E755</f>
        <v>18333689</v>
      </c>
      <c r="F209" s="50">
        <v>0</v>
      </c>
      <c r="G209" s="50">
        <f t="shared" si="905"/>
        <v>1072403</v>
      </c>
      <c r="H209" s="61">
        <v>12018738</v>
      </c>
      <c r="I209" s="61">
        <f t="shared" ref="I209:L223" si="1002">I208*1936.27</f>
        <v>0</v>
      </c>
      <c r="J209" s="51">
        <f t="shared" si="1002"/>
        <v>2618728</v>
      </c>
      <c r="K209" s="51">
        <f t="shared" si="1002"/>
        <v>31424830</v>
      </c>
      <c r="L209" s="61">
        <f t="shared" si="1002"/>
        <v>34043557</v>
      </c>
      <c r="M209" s="118"/>
      <c r="N209" s="120">
        <f t="shared" ref="N209:R209" si="1003">N208*1936.27</f>
        <v>31424830</v>
      </c>
      <c r="O209" s="120">
        <f t="shared" si="1003"/>
        <v>19406092</v>
      </c>
      <c r="P209" s="120">
        <f t="shared" si="1003"/>
        <v>1554438</v>
      </c>
      <c r="Q209" s="120">
        <f t="shared" si="1003"/>
        <v>37536646</v>
      </c>
      <c r="R209" s="120">
        <f t="shared" si="1003"/>
        <v>34917919</v>
      </c>
      <c r="S209" s="47"/>
    </row>
    <row r="210" spans="1:19" ht="12.75" customHeight="1" x14ac:dyDescent="0.2">
      <c r="A210" s="494">
        <f>A208</f>
        <v>43466</v>
      </c>
      <c r="B210" s="494">
        <f>B208</f>
        <v>43830</v>
      </c>
      <c r="C210" s="53" t="s">
        <v>3</v>
      </c>
      <c r="D210" s="54">
        <v>9</v>
      </c>
      <c r="E210" s="44">
        <f>'Ausiliari_Coll.Scol.'!E756</f>
        <v>10868.61</v>
      </c>
      <c r="F210" s="44">
        <v>0</v>
      </c>
      <c r="G210" s="44">
        <f t="shared" si="929"/>
        <v>553.85</v>
      </c>
      <c r="H210" s="44">
        <v>6207.16</v>
      </c>
      <c r="I210" s="44"/>
      <c r="J210" s="44">
        <f t="shared" ref="J210" si="1004">K210/12</f>
        <v>1469.14</v>
      </c>
      <c r="K210" s="44">
        <f t="shared" ref="K210" si="1005">SUM(E210:I210)</f>
        <v>17629.62</v>
      </c>
      <c r="L210" s="46">
        <f t="shared" ref="L210" si="1006">SUM(E210:J210)</f>
        <v>19098.759999999998</v>
      </c>
      <c r="M210" s="117"/>
      <c r="N210" s="119">
        <f t="shared" ref="N210" si="1007">K210</f>
        <v>17629.62</v>
      </c>
      <c r="O210" s="119">
        <f t="shared" ref="O210" si="1008">E210+F210+G210+I210</f>
        <v>11422.46</v>
      </c>
      <c r="P210" s="119">
        <v>802.8</v>
      </c>
      <c r="Q210" s="119">
        <f t="shared" ref="Q210" si="1009">L210+(IF(P210&gt;O210*0.18,P210,O210*0.18))</f>
        <v>21154.799999999999</v>
      </c>
      <c r="R210" s="119">
        <f t="shared" ref="R210" si="1010">N210+O210*0.18</f>
        <v>19685.66</v>
      </c>
      <c r="S210" s="47"/>
    </row>
    <row r="211" spans="1:19" ht="9" customHeight="1" x14ac:dyDescent="0.2">
      <c r="A211" s="494"/>
      <c r="B211" s="494"/>
      <c r="C211" s="48" t="s">
        <v>4</v>
      </c>
      <c r="D211" s="49">
        <v>14</v>
      </c>
      <c r="E211" s="50">
        <f>'Ausiliari_Coll.Scol.'!E757</f>
        <v>21044563</v>
      </c>
      <c r="F211" s="50">
        <v>0</v>
      </c>
      <c r="G211" s="50">
        <f t="shared" si="905"/>
        <v>1072403</v>
      </c>
      <c r="H211" s="61">
        <v>12018738</v>
      </c>
      <c r="I211" s="61">
        <f t="shared" si="1002"/>
        <v>0</v>
      </c>
      <c r="J211" s="51">
        <f t="shared" si="1002"/>
        <v>2844652</v>
      </c>
      <c r="K211" s="51">
        <f t="shared" si="1002"/>
        <v>34135704</v>
      </c>
      <c r="L211" s="61">
        <f t="shared" si="1002"/>
        <v>36980356</v>
      </c>
      <c r="M211" s="118"/>
      <c r="N211" s="120">
        <f t="shared" ref="N211:R211" si="1011">N210*1936.27</f>
        <v>34135704</v>
      </c>
      <c r="O211" s="120">
        <f t="shared" si="1011"/>
        <v>22116967</v>
      </c>
      <c r="P211" s="120">
        <f t="shared" si="1011"/>
        <v>1554438</v>
      </c>
      <c r="Q211" s="120">
        <f t="shared" si="1011"/>
        <v>40961405</v>
      </c>
      <c r="R211" s="120">
        <f t="shared" si="1011"/>
        <v>38116753</v>
      </c>
      <c r="S211" s="47"/>
    </row>
    <row r="212" spans="1:19" ht="12.75" customHeight="1" x14ac:dyDescent="0.2">
      <c r="A212" s="494"/>
      <c r="B212" s="494"/>
      <c r="C212" s="53" t="s">
        <v>3</v>
      </c>
      <c r="D212" s="54">
        <v>15</v>
      </c>
      <c r="E212" s="44">
        <f>'Ausiliari_Coll.Scol.'!E758</f>
        <v>11893.34</v>
      </c>
      <c r="F212" s="44">
        <v>0</v>
      </c>
      <c r="G212" s="44">
        <f t="shared" si="929"/>
        <v>553.85</v>
      </c>
      <c r="H212" s="44">
        <v>6207.16</v>
      </c>
      <c r="I212" s="44"/>
      <c r="J212" s="44">
        <f t="shared" ref="J212" si="1012">K212/12</f>
        <v>1554.53</v>
      </c>
      <c r="K212" s="44">
        <f t="shared" ref="K212" si="1013">SUM(E212:I212)</f>
        <v>18654.349999999999</v>
      </c>
      <c r="L212" s="46">
        <f t="shared" ref="L212" si="1014">SUM(E212:J212)</f>
        <v>20208.88</v>
      </c>
      <c r="M212" s="117"/>
      <c r="N212" s="119">
        <f t="shared" ref="N212" si="1015">K212</f>
        <v>18654.349999999999</v>
      </c>
      <c r="O212" s="119">
        <f t="shared" ref="O212" si="1016">E212+F212+G212+I212</f>
        <v>12447.19</v>
      </c>
      <c r="P212" s="119">
        <v>802.8</v>
      </c>
      <c r="Q212" s="119">
        <f t="shared" ref="Q212" si="1017">L212+(IF(P212&gt;O212*0.18,P212,O212*0.18))</f>
        <v>22449.37</v>
      </c>
      <c r="R212" s="119">
        <f t="shared" ref="R212" si="1018">N212+O212*0.18</f>
        <v>20894.84</v>
      </c>
      <c r="S212" s="47"/>
    </row>
    <row r="213" spans="1:19" ht="9" customHeight="1" x14ac:dyDescent="0.2">
      <c r="A213" s="494"/>
      <c r="B213" s="494"/>
      <c r="C213" s="48" t="s">
        <v>4</v>
      </c>
      <c r="D213" s="49">
        <v>20</v>
      </c>
      <c r="E213" s="50">
        <f>'Ausiliari_Coll.Scol.'!E759</f>
        <v>23028717</v>
      </c>
      <c r="F213" s="50">
        <v>0</v>
      </c>
      <c r="G213" s="50">
        <f t="shared" si="905"/>
        <v>1072403</v>
      </c>
      <c r="H213" s="61">
        <v>12018738</v>
      </c>
      <c r="I213" s="61">
        <f t="shared" si="1002"/>
        <v>0</v>
      </c>
      <c r="J213" s="51">
        <f t="shared" si="1002"/>
        <v>3009990</v>
      </c>
      <c r="K213" s="51">
        <f t="shared" si="1002"/>
        <v>36119858</v>
      </c>
      <c r="L213" s="61">
        <f t="shared" si="1002"/>
        <v>39129848</v>
      </c>
      <c r="M213" s="118"/>
      <c r="N213" s="120">
        <f t="shared" ref="N213:R213" si="1019">N212*1936.27</f>
        <v>36119858</v>
      </c>
      <c r="O213" s="120">
        <f t="shared" si="1019"/>
        <v>24101121</v>
      </c>
      <c r="P213" s="120">
        <f t="shared" si="1019"/>
        <v>1554438</v>
      </c>
      <c r="Q213" s="120">
        <f t="shared" si="1019"/>
        <v>43468042</v>
      </c>
      <c r="R213" s="120">
        <f t="shared" si="1019"/>
        <v>40458052</v>
      </c>
      <c r="S213" s="47"/>
    </row>
    <row r="214" spans="1:19" ht="12.75" customHeight="1" x14ac:dyDescent="0.2">
      <c r="A214" s="494"/>
      <c r="B214" s="494"/>
      <c r="C214" s="53" t="s">
        <v>3</v>
      </c>
      <c r="D214" s="54">
        <v>21</v>
      </c>
      <c r="E214" s="44">
        <f>'Ausiliari_Coll.Scol.'!E760</f>
        <v>12889.91</v>
      </c>
      <c r="F214" s="44">
        <v>0</v>
      </c>
      <c r="G214" s="44">
        <f t="shared" si="929"/>
        <v>553.85</v>
      </c>
      <c r="H214" s="44">
        <v>6207.16</v>
      </c>
      <c r="I214" s="44"/>
      <c r="J214" s="44">
        <f t="shared" ref="J214" si="1020">K214/12</f>
        <v>1637.58</v>
      </c>
      <c r="K214" s="44">
        <f t="shared" ref="K214" si="1021">SUM(E214:I214)</f>
        <v>19650.919999999998</v>
      </c>
      <c r="L214" s="46">
        <f t="shared" ref="L214" si="1022">SUM(E214:J214)</f>
        <v>21288.5</v>
      </c>
      <c r="M214" s="117"/>
      <c r="N214" s="119">
        <f t="shared" ref="N214" si="1023">K214</f>
        <v>19650.919999999998</v>
      </c>
      <c r="O214" s="119">
        <f t="shared" ref="O214" si="1024">E214+F214+G214+I214</f>
        <v>13443.76</v>
      </c>
      <c r="P214" s="119">
        <v>802.8</v>
      </c>
      <c r="Q214" s="119">
        <f t="shared" ref="Q214" si="1025">L214+(IF(P214&gt;O214*0.18,P214,O214*0.18))</f>
        <v>23708.38</v>
      </c>
      <c r="R214" s="119">
        <f t="shared" ref="R214" si="1026">N214+O214*0.18</f>
        <v>22070.799999999999</v>
      </c>
      <c r="S214" s="47"/>
    </row>
    <row r="215" spans="1:19" ht="9" customHeight="1" x14ac:dyDescent="0.2">
      <c r="A215" s="494"/>
      <c r="B215" s="494"/>
      <c r="C215" s="48" t="s">
        <v>4</v>
      </c>
      <c r="D215" s="49">
        <v>27</v>
      </c>
      <c r="E215" s="50">
        <f>'Ausiliari_Coll.Scol.'!E761</f>
        <v>24958346</v>
      </c>
      <c r="F215" s="50">
        <v>0</v>
      </c>
      <c r="G215" s="50">
        <f t="shared" si="905"/>
        <v>1072403</v>
      </c>
      <c r="H215" s="61">
        <v>12018738</v>
      </c>
      <c r="I215" s="61">
        <f t="shared" si="1002"/>
        <v>0</v>
      </c>
      <c r="J215" s="51">
        <f t="shared" si="1002"/>
        <v>3170797</v>
      </c>
      <c r="K215" s="51">
        <f t="shared" si="1002"/>
        <v>38049487</v>
      </c>
      <c r="L215" s="61">
        <f t="shared" si="1002"/>
        <v>41220284</v>
      </c>
      <c r="M215" s="118"/>
      <c r="N215" s="120">
        <f t="shared" ref="N215:R215" si="1027">N214*1936.27</f>
        <v>38049487</v>
      </c>
      <c r="O215" s="120">
        <f t="shared" si="1027"/>
        <v>26030749</v>
      </c>
      <c r="P215" s="120">
        <f t="shared" si="1027"/>
        <v>1554438</v>
      </c>
      <c r="Q215" s="120">
        <f t="shared" si="1027"/>
        <v>45905825</v>
      </c>
      <c r="R215" s="120">
        <f t="shared" si="1027"/>
        <v>42735028</v>
      </c>
      <c r="S215" s="47"/>
    </row>
    <row r="216" spans="1:19" ht="12.75" customHeight="1" x14ac:dyDescent="0.2">
      <c r="A216" s="494"/>
      <c r="B216" s="494"/>
      <c r="C216" s="53" t="s">
        <v>3</v>
      </c>
      <c r="D216" s="54">
        <v>28</v>
      </c>
      <c r="E216" s="44">
        <f>'Ausiliari_Coll.Scol.'!E762</f>
        <v>13648.33</v>
      </c>
      <c r="F216" s="44">
        <v>0</v>
      </c>
      <c r="G216" s="44">
        <f t="shared" si="929"/>
        <v>553.85</v>
      </c>
      <c r="H216" s="44">
        <v>6207.16</v>
      </c>
      <c r="I216" s="44"/>
      <c r="J216" s="44">
        <f t="shared" ref="J216" si="1028">K216/12</f>
        <v>1700.78</v>
      </c>
      <c r="K216" s="44">
        <f t="shared" ref="K216" si="1029">SUM(E216:I216)</f>
        <v>20409.34</v>
      </c>
      <c r="L216" s="46">
        <f t="shared" ref="L216" si="1030">SUM(E216:J216)</f>
        <v>22110.12</v>
      </c>
      <c r="M216" s="117"/>
      <c r="N216" s="119">
        <f t="shared" ref="N216" si="1031">K216</f>
        <v>20409.34</v>
      </c>
      <c r="O216" s="119">
        <f t="shared" ref="O216" si="1032">E216+F216+G216+I216</f>
        <v>14202.18</v>
      </c>
      <c r="P216" s="119">
        <v>802.8</v>
      </c>
      <c r="Q216" s="119">
        <f t="shared" ref="Q216" si="1033">L216+(IF(P216&gt;O216*0.18,P216,O216*0.18))</f>
        <v>24666.51</v>
      </c>
      <c r="R216" s="119">
        <f t="shared" ref="R216" si="1034">N216+O216*0.18</f>
        <v>22965.73</v>
      </c>
      <c r="S216" s="47"/>
    </row>
    <row r="217" spans="1:19" ht="9" customHeight="1" x14ac:dyDescent="0.2">
      <c r="A217" s="494"/>
      <c r="B217" s="494"/>
      <c r="C217" s="48" t="s">
        <v>4</v>
      </c>
      <c r="D217" s="49">
        <v>34</v>
      </c>
      <c r="E217" s="50">
        <f>'Ausiliari_Coll.Scol.'!E763</f>
        <v>26426852</v>
      </c>
      <c r="F217" s="50">
        <v>0</v>
      </c>
      <c r="G217" s="50">
        <f t="shared" si="905"/>
        <v>1072403</v>
      </c>
      <c r="H217" s="61">
        <v>12018738</v>
      </c>
      <c r="I217" s="61">
        <f t="shared" si="1002"/>
        <v>0</v>
      </c>
      <c r="J217" s="51">
        <f t="shared" si="1002"/>
        <v>3293169</v>
      </c>
      <c r="K217" s="51">
        <f t="shared" si="1002"/>
        <v>39517993</v>
      </c>
      <c r="L217" s="61">
        <f t="shared" si="1002"/>
        <v>42811162</v>
      </c>
      <c r="M217" s="118"/>
      <c r="N217" s="120">
        <f t="shared" ref="N217:R217" si="1035">N216*1936.27</f>
        <v>39517993</v>
      </c>
      <c r="O217" s="120">
        <f t="shared" si="1035"/>
        <v>27499255</v>
      </c>
      <c r="P217" s="120">
        <f t="shared" si="1035"/>
        <v>1554438</v>
      </c>
      <c r="Q217" s="120">
        <f t="shared" si="1035"/>
        <v>47761023</v>
      </c>
      <c r="R217" s="120">
        <f t="shared" si="1035"/>
        <v>44467854</v>
      </c>
      <c r="S217" s="47"/>
    </row>
    <row r="218" spans="1:19" ht="12.75" customHeight="1" x14ac:dyDescent="0.2">
      <c r="A218" s="494"/>
      <c r="B218" s="494"/>
      <c r="C218" s="53" t="s">
        <v>3</v>
      </c>
      <c r="D218" s="54">
        <v>35</v>
      </c>
      <c r="E218" s="44">
        <f>'Ausiliari_Coll.Scol.'!E764</f>
        <v>14186.91</v>
      </c>
      <c r="F218" s="44">
        <v>0</v>
      </c>
      <c r="G218" s="44">
        <f t="shared" si="929"/>
        <v>553.85</v>
      </c>
      <c r="H218" s="44">
        <v>6207.16</v>
      </c>
      <c r="I218" s="44"/>
      <c r="J218" s="44">
        <f t="shared" ref="J218" si="1036">K218/12</f>
        <v>1745.66</v>
      </c>
      <c r="K218" s="44">
        <f t="shared" ref="K218" si="1037">SUM(E218:I218)</f>
        <v>20947.919999999998</v>
      </c>
      <c r="L218" s="46">
        <f t="shared" ref="L218" si="1038">SUM(E218:J218)</f>
        <v>22693.58</v>
      </c>
      <c r="M218" s="117"/>
      <c r="N218" s="119">
        <f t="shared" ref="N218" si="1039">K218</f>
        <v>20947.919999999998</v>
      </c>
      <c r="O218" s="119">
        <f t="shared" ref="O218" si="1040">E218+F218+G218+I218</f>
        <v>14740.76</v>
      </c>
      <c r="P218" s="119">
        <v>802.8</v>
      </c>
      <c r="Q218" s="119">
        <f t="shared" ref="Q218" si="1041">L218+(IF(P218&gt;O218*0.18,P218,O218*0.18))</f>
        <v>25346.92</v>
      </c>
      <c r="R218" s="119">
        <f t="shared" ref="R218" si="1042">N218+O218*0.18</f>
        <v>23601.26</v>
      </c>
      <c r="S218" s="47"/>
    </row>
    <row r="219" spans="1:19" ht="9" customHeight="1" x14ac:dyDescent="0.2">
      <c r="A219" s="495"/>
      <c r="B219" s="495"/>
      <c r="C219" s="58" t="s">
        <v>4</v>
      </c>
      <c r="D219" s="59"/>
      <c r="E219" s="50">
        <f>'Ausiliari_Coll.Scol.'!E765</f>
        <v>27469688</v>
      </c>
      <c r="F219" s="61">
        <v>0</v>
      </c>
      <c r="G219" s="50">
        <f t="shared" si="905"/>
        <v>1072403</v>
      </c>
      <c r="H219" s="61">
        <v>12018738</v>
      </c>
      <c r="I219" s="61">
        <f t="shared" si="1002"/>
        <v>0</v>
      </c>
      <c r="J219" s="61">
        <f t="shared" si="1002"/>
        <v>3380069</v>
      </c>
      <c r="K219" s="51">
        <f t="shared" si="1002"/>
        <v>40560829</v>
      </c>
      <c r="L219" s="61">
        <f t="shared" si="1002"/>
        <v>43940898</v>
      </c>
      <c r="M219" s="118"/>
      <c r="N219" s="123">
        <f t="shared" ref="N219:R219" si="1043">N218*1936.27</f>
        <v>40560829</v>
      </c>
      <c r="O219" s="120">
        <f t="shared" si="1043"/>
        <v>28542091</v>
      </c>
      <c r="P219" s="123">
        <f t="shared" si="1043"/>
        <v>1554438</v>
      </c>
      <c r="Q219" s="123">
        <f t="shared" si="1043"/>
        <v>49078481</v>
      </c>
      <c r="R219" s="120">
        <f t="shared" si="1043"/>
        <v>45698412</v>
      </c>
      <c r="S219" s="47"/>
    </row>
    <row r="220" spans="1:19" ht="12.75" customHeight="1" x14ac:dyDescent="0.2">
      <c r="A220" s="496">
        <f>B208+1</f>
        <v>43831</v>
      </c>
      <c r="B220" s="496">
        <v>44196</v>
      </c>
      <c r="C220" s="42" t="s">
        <v>3</v>
      </c>
      <c r="D220" s="43">
        <v>0</v>
      </c>
      <c r="E220" s="44">
        <f>'Ausiliari_Coll.Scol.'!E766</f>
        <v>9589.76</v>
      </c>
      <c r="F220" s="44">
        <v>0</v>
      </c>
      <c r="G220" s="44">
        <f t="shared" si="929"/>
        <v>553.85</v>
      </c>
      <c r="H220" s="44">
        <v>6207.16</v>
      </c>
      <c r="I220" s="44"/>
      <c r="J220" s="44">
        <f t="shared" ref="J220" si="1044">K220/12</f>
        <v>1362.56</v>
      </c>
      <c r="K220" s="44">
        <f t="shared" ref="K220" si="1045">SUM(E220:I220)</f>
        <v>16350.77</v>
      </c>
      <c r="L220" s="46">
        <f t="shared" ref="L220" si="1046">SUM(E220:J220)</f>
        <v>17713.330000000002</v>
      </c>
      <c r="M220" s="117"/>
      <c r="N220" s="119">
        <f t="shared" ref="N220" si="1047">K220</f>
        <v>16350.77</v>
      </c>
      <c r="O220" s="119">
        <f t="shared" ref="O220" si="1048">E220+F220+G220+I220</f>
        <v>10143.61</v>
      </c>
      <c r="P220" s="119">
        <v>802.8</v>
      </c>
      <c r="Q220" s="119">
        <f t="shared" ref="Q220" si="1049">L220+(IF(P220&gt;O220*0.18,P220,O220*0.18))</f>
        <v>19539.18</v>
      </c>
      <c r="R220" s="119">
        <f t="shared" ref="R220" si="1050">N220+O220*0.18</f>
        <v>18176.62</v>
      </c>
      <c r="S220" s="47"/>
    </row>
    <row r="221" spans="1:19" ht="9" customHeight="1" x14ac:dyDescent="0.2">
      <c r="A221" s="497"/>
      <c r="B221" s="497"/>
      <c r="C221" s="48" t="s">
        <v>4</v>
      </c>
      <c r="D221" s="49">
        <v>8</v>
      </c>
      <c r="E221" s="50">
        <f>'Ausiliari_Coll.Scol.'!E767</f>
        <v>18568365</v>
      </c>
      <c r="F221" s="50">
        <v>0</v>
      </c>
      <c r="G221" s="50">
        <f t="shared" si="905"/>
        <v>1072403</v>
      </c>
      <c r="H221" s="61">
        <v>12018738</v>
      </c>
      <c r="I221" s="61">
        <f t="shared" si="1002"/>
        <v>0</v>
      </c>
      <c r="J221" s="51">
        <f t="shared" si="1002"/>
        <v>2638284</v>
      </c>
      <c r="K221" s="51">
        <f t="shared" si="1002"/>
        <v>31659505</v>
      </c>
      <c r="L221" s="61">
        <f t="shared" si="1002"/>
        <v>34297789</v>
      </c>
      <c r="M221" s="118"/>
      <c r="N221" s="120">
        <f t="shared" ref="N221:R221" si="1051">N220*1936.27</f>
        <v>31659505</v>
      </c>
      <c r="O221" s="120">
        <f t="shared" si="1051"/>
        <v>19640768</v>
      </c>
      <c r="P221" s="120">
        <f t="shared" si="1051"/>
        <v>1554438</v>
      </c>
      <c r="Q221" s="120">
        <f t="shared" si="1051"/>
        <v>37833128</v>
      </c>
      <c r="R221" s="120">
        <f t="shared" si="1051"/>
        <v>35194844</v>
      </c>
      <c r="S221" s="47"/>
    </row>
    <row r="222" spans="1:19" ht="12.75" customHeight="1" x14ac:dyDescent="0.2">
      <c r="A222" s="494">
        <f>A220</f>
        <v>43831</v>
      </c>
      <c r="B222" s="494">
        <f>B220</f>
        <v>44196</v>
      </c>
      <c r="C222" s="53" t="s">
        <v>3</v>
      </c>
      <c r="D222" s="54">
        <v>9</v>
      </c>
      <c r="E222" s="44">
        <f>'Ausiliari_Coll.Scol.'!E768</f>
        <v>11000.61</v>
      </c>
      <c r="F222" s="44">
        <v>0</v>
      </c>
      <c r="G222" s="44">
        <f t="shared" si="929"/>
        <v>553.85</v>
      </c>
      <c r="H222" s="44">
        <v>6207.16</v>
      </c>
      <c r="I222" s="44"/>
      <c r="J222" s="44">
        <f t="shared" ref="J222" si="1052">K222/12</f>
        <v>1480.14</v>
      </c>
      <c r="K222" s="44">
        <f t="shared" ref="K222" si="1053">SUM(E222:I222)</f>
        <v>17761.62</v>
      </c>
      <c r="L222" s="46">
        <f t="shared" ref="L222" si="1054">SUM(E222:J222)</f>
        <v>19241.759999999998</v>
      </c>
      <c r="M222" s="117"/>
      <c r="N222" s="119">
        <f t="shared" ref="N222" si="1055">K222</f>
        <v>17761.62</v>
      </c>
      <c r="O222" s="119">
        <f t="shared" ref="O222" si="1056">E222+F222+G222+I222</f>
        <v>11554.46</v>
      </c>
      <c r="P222" s="119">
        <v>802.8</v>
      </c>
      <c r="Q222" s="119">
        <f t="shared" ref="Q222" si="1057">L222+(IF(P222&gt;O222*0.18,P222,O222*0.18))</f>
        <v>21321.56</v>
      </c>
      <c r="R222" s="119">
        <f t="shared" ref="R222" si="1058">N222+O222*0.18</f>
        <v>19841.419999999998</v>
      </c>
      <c r="S222" s="47"/>
    </row>
    <row r="223" spans="1:19" ht="9" customHeight="1" x14ac:dyDescent="0.2">
      <c r="A223" s="494"/>
      <c r="B223" s="494"/>
      <c r="C223" s="48" t="s">
        <v>4</v>
      </c>
      <c r="D223" s="49">
        <v>14</v>
      </c>
      <c r="E223" s="50">
        <f>'Ausiliari_Coll.Scol.'!E769</f>
        <v>21300151</v>
      </c>
      <c r="F223" s="50">
        <v>0</v>
      </c>
      <c r="G223" s="50">
        <f t="shared" si="905"/>
        <v>1072403</v>
      </c>
      <c r="H223" s="61">
        <v>12018738</v>
      </c>
      <c r="I223" s="61">
        <f t="shared" si="1002"/>
        <v>0</v>
      </c>
      <c r="J223" s="51">
        <f t="shared" si="1002"/>
        <v>2865951</v>
      </c>
      <c r="K223" s="51">
        <f t="shared" si="1002"/>
        <v>34391292</v>
      </c>
      <c r="L223" s="61">
        <f t="shared" si="1002"/>
        <v>37257243</v>
      </c>
      <c r="M223" s="118"/>
      <c r="N223" s="120">
        <f t="shared" ref="N223:R223" si="1059">N222*1936.27</f>
        <v>34391292</v>
      </c>
      <c r="O223" s="120">
        <f t="shared" si="1059"/>
        <v>22372554</v>
      </c>
      <c r="P223" s="120">
        <f t="shared" si="1059"/>
        <v>1554438</v>
      </c>
      <c r="Q223" s="120">
        <f t="shared" si="1059"/>
        <v>41284297</v>
      </c>
      <c r="R223" s="120">
        <f t="shared" si="1059"/>
        <v>38418346</v>
      </c>
      <c r="S223" s="47"/>
    </row>
    <row r="224" spans="1:19" ht="12.75" customHeight="1" x14ac:dyDescent="0.2">
      <c r="A224" s="494"/>
      <c r="B224" s="494"/>
      <c r="C224" s="53" t="s">
        <v>3</v>
      </c>
      <c r="D224" s="54">
        <v>15</v>
      </c>
      <c r="E224" s="44">
        <f>'Ausiliari_Coll.Scol.'!E770</f>
        <v>12033.74</v>
      </c>
      <c r="F224" s="44">
        <v>0</v>
      </c>
      <c r="G224" s="44">
        <f t="shared" si="929"/>
        <v>553.85</v>
      </c>
      <c r="H224" s="44">
        <v>6207.16</v>
      </c>
      <c r="I224" s="44"/>
      <c r="J224" s="44">
        <f t="shared" ref="J224" si="1060">K224/12</f>
        <v>1566.23</v>
      </c>
      <c r="K224" s="44">
        <f t="shared" ref="K224" si="1061">SUM(E224:I224)</f>
        <v>18794.75</v>
      </c>
      <c r="L224" s="46">
        <f t="shared" ref="L224" si="1062">SUM(E224:J224)</f>
        <v>20360.98</v>
      </c>
      <c r="M224" s="117"/>
      <c r="N224" s="119">
        <f t="shared" ref="N224" si="1063">K224</f>
        <v>18794.75</v>
      </c>
      <c r="O224" s="119">
        <f t="shared" ref="O224" si="1064">E224+F224+G224+I224</f>
        <v>12587.59</v>
      </c>
      <c r="P224" s="119">
        <v>802.8</v>
      </c>
      <c r="Q224" s="119">
        <f t="shared" ref="Q224" si="1065">L224+(IF(P224&gt;O224*0.18,P224,O224*0.18))</f>
        <v>22626.75</v>
      </c>
      <c r="R224" s="119">
        <f t="shared" ref="R224" si="1066">N224+O224*0.18</f>
        <v>21060.52</v>
      </c>
      <c r="S224" s="47"/>
    </row>
    <row r="225" spans="1:19" ht="9" customHeight="1" x14ac:dyDescent="0.2">
      <c r="A225" s="494"/>
      <c r="B225" s="494"/>
      <c r="C225" s="48" t="s">
        <v>4</v>
      </c>
      <c r="D225" s="49">
        <v>20</v>
      </c>
      <c r="E225" s="50">
        <f>'Ausiliari_Coll.Scol.'!E771</f>
        <v>23300570</v>
      </c>
      <c r="F225" s="50">
        <v>0</v>
      </c>
      <c r="G225" s="50">
        <f t="shared" si="905"/>
        <v>1072403</v>
      </c>
      <c r="H225" s="61">
        <v>12018738</v>
      </c>
      <c r="I225" s="61">
        <f t="shared" ref="I225:L239" si="1067">I224*1936.27</f>
        <v>0</v>
      </c>
      <c r="J225" s="51">
        <f t="shared" si="1067"/>
        <v>3032644</v>
      </c>
      <c r="K225" s="51">
        <f t="shared" si="1067"/>
        <v>36391711</v>
      </c>
      <c r="L225" s="61">
        <f t="shared" si="1067"/>
        <v>39424355</v>
      </c>
      <c r="M225" s="118"/>
      <c r="N225" s="120">
        <f t="shared" ref="N225:R225" si="1068">N224*1936.27</f>
        <v>36391711</v>
      </c>
      <c r="O225" s="120">
        <f t="shared" si="1068"/>
        <v>24372973</v>
      </c>
      <c r="P225" s="120">
        <f t="shared" si="1068"/>
        <v>1554438</v>
      </c>
      <c r="Q225" s="120">
        <f t="shared" si="1068"/>
        <v>43811497</v>
      </c>
      <c r="R225" s="120">
        <f t="shared" si="1068"/>
        <v>40778853</v>
      </c>
      <c r="S225" s="47"/>
    </row>
    <row r="226" spans="1:19" ht="12.75" customHeight="1" x14ac:dyDescent="0.2">
      <c r="A226" s="494"/>
      <c r="B226" s="494"/>
      <c r="C226" s="53" t="s">
        <v>3</v>
      </c>
      <c r="D226" s="54">
        <v>21</v>
      </c>
      <c r="E226" s="44">
        <f>'Ausiliari_Coll.Scol.'!E772</f>
        <v>13038.71</v>
      </c>
      <c r="F226" s="44">
        <v>0</v>
      </c>
      <c r="G226" s="44">
        <f t="shared" si="929"/>
        <v>553.85</v>
      </c>
      <c r="H226" s="44">
        <v>6207.16</v>
      </c>
      <c r="I226" s="44"/>
      <c r="J226" s="44">
        <f t="shared" ref="J226" si="1069">K226/12</f>
        <v>1649.98</v>
      </c>
      <c r="K226" s="44">
        <f t="shared" ref="K226" si="1070">SUM(E226:I226)</f>
        <v>19799.72</v>
      </c>
      <c r="L226" s="46">
        <f t="shared" ref="L226" si="1071">SUM(E226:J226)</f>
        <v>21449.7</v>
      </c>
      <c r="M226" s="117"/>
      <c r="N226" s="119">
        <f t="shared" ref="N226" si="1072">K226</f>
        <v>19799.72</v>
      </c>
      <c r="O226" s="119">
        <f t="shared" ref="O226" si="1073">E226+F226+G226+I226</f>
        <v>13592.56</v>
      </c>
      <c r="P226" s="119">
        <v>802.8</v>
      </c>
      <c r="Q226" s="119">
        <f t="shared" ref="Q226" si="1074">L226+(IF(P226&gt;O226*0.18,P226,O226*0.18))</f>
        <v>23896.36</v>
      </c>
      <c r="R226" s="119">
        <f t="shared" ref="R226" si="1075">N226+O226*0.18</f>
        <v>22246.38</v>
      </c>
      <c r="S226" s="47"/>
    </row>
    <row r="227" spans="1:19" ht="9" customHeight="1" x14ac:dyDescent="0.2">
      <c r="A227" s="494"/>
      <c r="B227" s="494"/>
      <c r="C227" s="48" t="s">
        <v>4</v>
      </c>
      <c r="D227" s="49">
        <v>27</v>
      </c>
      <c r="E227" s="50">
        <f>'Ausiliari_Coll.Scol.'!E773</f>
        <v>25246463</v>
      </c>
      <c r="F227" s="50">
        <v>0</v>
      </c>
      <c r="G227" s="50">
        <f t="shared" si="905"/>
        <v>1072403</v>
      </c>
      <c r="H227" s="61">
        <v>12018738</v>
      </c>
      <c r="I227" s="61">
        <f t="shared" si="1067"/>
        <v>0</v>
      </c>
      <c r="J227" s="51">
        <f t="shared" si="1067"/>
        <v>3194807</v>
      </c>
      <c r="K227" s="51">
        <f t="shared" si="1067"/>
        <v>38337604</v>
      </c>
      <c r="L227" s="61">
        <f t="shared" si="1067"/>
        <v>41532411</v>
      </c>
      <c r="M227" s="118"/>
      <c r="N227" s="120">
        <f t="shared" ref="N227:R227" si="1076">N226*1936.27</f>
        <v>38337604</v>
      </c>
      <c r="O227" s="120">
        <f t="shared" si="1076"/>
        <v>26318866</v>
      </c>
      <c r="P227" s="120">
        <f t="shared" si="1076"/>
        <v>1554438</v>
      </c>
      <c r="Q227" s="120">
        <f t="shared" si="1076"/>
        <v>46269805</v>
      </c>
      <c r="R227" s="120">
        <f t="shared" si="1076"/>
        <v>43074998</v>
      </c>
      <c r="S227" s="47"/>
    </row>
    <row r="228" spans="1:19" ht="12.75" customHeight="1" x14ac:dyDescent="0.2">
      <c r="A228" s="494"/>
      <c r="B228" s="494"/>
      <c r="C228" s="53" t="s">
        <v>3</v>
      </c>
      <c r="D228" s="54">
        <v>28</v>
      </c>
      <c r="E228" s="44">
        <f>'Ausiliari_Coll.Scol.'!E774</f>
        <v>13801.93</v>
      </c>
      <c r="F228" s="44">
        <v>0</v>
      </c>
      <c r="G228" s="44">
        <f t="shared" si="929"/>
        <v>553.85</v>
      </c>
      <c r="H228" s="44">
        <v>6207.16</v>
      </c>
      <c r="I228" s="44"/>
      <c r="J228" s="44">
        <f t="shared" ref="J228" si="1077">K228/12</f>
        <v>1713.58</v>
      </c>
      <c r="K228" s="44">
        <f t="shared" ref="K228" si="1078">SUM(E228:I228)</f>
        <v>20562.939999999999</v>
      </c>
      <c r="L228" s="46">
        <f t="shared" ref="L228" si="1079">SUM(E228:J228)</f>
        <v>22276.52</v>
      </c>
      <c r="M228" s="117"/>
      <c r="N228" s="119">
        <f t="shared" ref="N228" si="1080">K228</f>
        <v>20562.939999999999</v>
      </c>
      <c r="O228" s="119">
        <f t="shared" ref="O228" si="1081">E228+F228+G228+I228</f>
        <v>14355.78</v>
      </c>
      <c r="P228" s="119">
        <v>802.8</v>
      </c>
      <c r="Q228" s="119">
        <f t="shared" ref="Q228" si="1082">L228+(IF(P228&gt;O228*0.18,P228,O228*0.18))</f>
        <v>24860.560000000001</v>
      </c>
      <c r="R228" s="119">
        <f t="shared" ref="R228" si="1083">N228+O228*0.18</f>
        <v>23146.98</v>
      </c>
      <c r="S228" s="47"/>
    </row>
    <row r="229" spans="1:19" ht="9" customHeight="1" x14ac:dyDescent="0.2">
      <c r="A229" s="494"/>
      <c r="B229" s="494"/>
      <c r="C229" s="48" t="s">
        <v>4</v>
      </c>
      <c r="D229" s="49">
        <v>34</v>
      </c>
      <c r="E229" s="50">
        <f>'Ausiliari_Coll.Scol.'!E775</f>
        <v>26724263</v>
      </c>
      <c r="F229" s="50">
        <v>0</v>
      </c>
      <c r="G229" s="50">
        <f t="shared" si="905"/>
        <v>1072403</v>
      </c>
      <c r="H229" s="61">
        <v>12018738</v>
      </c>
      <c r="I229" s="61">
        <f t="shared" si="1067"/>
        <v>0</v>
      </c>
      <c r="J229" s="51">
        <f t="shared" si="1067"/>
        <v>3317954</v>
      </c>
      <c r="K229" s="51">
        <f t="shared" si="1067"/>
        <v>39815404</v>
      </c>
      <c r="L229" s="61">
        <f t="shared" si="1067"/>
        <v>43133357</v>
      </c>
      <c r="M229" s="118"/>
      <c r="N229" s="120">
        <f t="shared" ref="N229:R229" si="1084">N228*1936.27</f>
        <v>39815404</v>
      </c>
      <c r="O229" s="120">
        <f t="shared" si="1084"/>
        <v>27796666</v>
      </c>
      <c r="P229" s="120">
        <f t="shared" si="1084"/>
        <v>1554438</v>
      </c>
      <c r="Q229" s="120">
        <f t="shared" si="1084"/>
        <v>48136757</v>
      </c>
      <c r="R229" s="120">
        <f t="shared" si="1084"/>
        <v>44818803</v>
      </c>
      <c r="S229" s="47"/>
    </row>
    <row r="230" spans="1:19" ht="12.75" customHeight="1" x14ac:dyDescent="0.2">
      <c r="A230" s="494"/>
      <c r="B230" s="494"/>
      <c r="C230" s="53" t="s">
        <v>3</v>
      </c>
      <c r="D230" s="54">
        <v>35</v>
      </c>
      <c r="E230" s="44">
        <f>'Ausiliari_Coll.Scol.'!E776</f>
        <v>14345.31</v>
      </c>
      <c r="F230" s="44">
        <v>0</v>
      </c>
      <c r="G230" s="44">
        <f t="shared" si="929"/>
        <v>553.85</v>
      </c>
      <c r="H230" s="44">
        <v>6207.16</v>
      </c>
      <c r="I230" s="44"/>
      <c r="J230" s="44">
        <f t="shared" ref="J230" si="1085">K230/12</f>
        <v>1758.86</v>
      </c>
      <c r="K230" s="44">
        <f t="shared" ref="K230" si="1086">SUM(E230:I230)</f>
        <v>21106.32</v>
      </c>
      <c r="L230" s="46">
        <f t="shared" ref="L230" si="1087">SUM(E230:J230)</f>
        <v>22865.18</v>
      </c>
      <c r="M230" s="117"/>
      <c r="N230" s="119">
        <f t="shared" ref="N230" si="1088">K230</f>
        <v>21106.32</v>
      </c>
      <c r="O230" s="119">
        <f t="shared" ref="O230" si="1089">E230+F230+G230+I230</f>
        <v>14899.16</v>
      </c>
      <c r="P230" s="119">
        <v>802.8</v>
      </c>
      <c r="Q230" s="119">
        <f t="shared" ref="Q230" si="1090">L230+(IF(P230&gt;O230*0.18,P230,O230*0.18))</f>
        <v>25547.03</v>
      </c>
      <c r="R230" s="119">
        <f t="shared" ref="R230" si="1091">N230+O230*0.18</f>
        <v>23788.17</v>
      </c>
      <c r="S230" s="47"/>
    </row>
    <row r="231" spans="1:19" ht="9" customHeight="1" x14ac:dyDescent="0.2">
      <c r="A231" s="495"/>
      <c r="B231" s="495"/>
      <c r="C231" s="58" t="s">
        <v>4</v>
      </c>
      <c r="D231" s="59"/>
      <c r="E231" s="50">
        <f>'Ausiliari_Coll.Scol.'!E777</f>
        <v>27776393</v>
      </c>
      <c r="F231" s="61">
        <v>0</v>
      </c>
      <c r="G231" s="50">
        <f t="shared" si="905"/>
        <v>1072403</v>
      </c>
      <c r="H231" s="61">
        <v>12018738</v>
      </c>
      <c r="I231" s="61">
        <f t="shared" si="1067"/>
        <v>0</v>
      </c>
      <c r="J231" s="61">
        <f t="shared" si="1067"/>
        <v>3405628</v>
      </c>
      <c r="K231" s="61">
        <f t="shared" si="1067"/>
        <v>40867534</v>
      </c>
      <c r="L231" s="61">
        <f t="shared" si="1067"/>
        <v>44273162</v>
      </c>
      <c r="M231" s="118"/>
      <c r="N231" s="123">
        <f t="shared" ref="N231:R231" si="1092">N230*1936.27</f>
        <v>40867534</v>
      </c>
      <c r="O231" s="123">
        <f t="shared" si="1092"/>
        <v>28848797</v>
      </c>
      <c r="P231" s="123">
        <f t="shared" si="1092"/>
        <v>1554438</v>
      </c>
      <c r="Q231" s="123">
        <f t="shared" si="1092"/>
        <v>49465948</v>
      </c>
      <c r="R231" s="157">
        <f t="shared" si="1092"/>
        <v>46060320</v>
      </c>
      <c r="S231" s="47"/>
    </row>
    <row r="232" spans="1:19" ht="12.75" customHeight="1" x14ac:dyDescent="0.2">
      <c r="A232" s="496">
        <f>B220+1</f>
        <v>44197</v>
      </c>
      <c r="B232" s="496">
        <v>44561</v>
      </c>
      <c r="C232" s="42" t="s">
        <v>3</v>
      </c>
      <c r="D232" s="43">
        <v>0</v>
      </c>
      <c r="E232" s="44">
        <f>'Ausiliari_Coll.Scol.'!E778</f>
        <v>9912.56</v>
      </c>
      <c r="F232" s="44">
        <v>0</v>
      </c>
      <c r="G232" s="44">
        <f t="shared" si="929"/>
        <v>553.85</v>
      </c>
      <c r="H232" s="44">
        <v>6207.16</v>
      </c>
      <c r="I232" s="44"/>
      <c r="J232" s="44">
        <f t="shared" ref="J232" si="1093">K232/12</f>
        <v>1389.46</v>
      </c>
      <c r="K232" s="44">
        <f t="shared" ref="K232" si="1094">SUM(E232:I232)</f>
        <v>16673.57</v>
      </c>
      <c r="L232" s="46">
        <f t="shared" ref="L232" si="1095">SUM(E232:J232)</f>
        <v>18063.03</v>
      </c>
      <c r="M232" s="117"/>
      <c r="N232" s="119">
        <f t="shared" ref="N232" si="1096">K232</f>
        <v>16673.57</v>
      </c>
      <c r="O232" s="119">
        <f t="shared" ref="O232" si="1097">E232+F232+G232+I232</f>
        <v>10466.41</v>
      </c>
      <c r="P232" s="119">
        <v>802.8</v>
      </c>
      <c r="Q232" s="119">
        <f t="shared" ref="Q232" si="1098">L232+(IF(P232&gt;O232*0.18,P232,O232*0.18))</f>
        <v>19946.98</v>
      </c>
      <c r="R232" s="119">
        <f t="shared" ref="R232" si="1099">N232+O232*0.18</f>
        <v>18557.52</v>
      </c>
      <c r="S232" s="47"/>
    </row>
    <row r="233" spans="1:19" ht="9" customHeight="1" x14ac:dyDescent="0.2">
      <c r="A233" s="497"/>
      <c r="B233" s="497"/>
      <c r="C233" s="48" t="s">
        <v>4</v>
      </c>
      <c r="D233" s="49">
        <v>8</v>
      </c>
      <c r="E233" s="50">
        <f>'Ausiliari_Coll.Scol.'!E779</f>
        <v>19193393</v>
      </c>
      <c r="F233" s="50">
        <v>0</v>
      </c>
      <c r="G233" s="50">
        <f t="shared" si="905"/>
        <v>1072403</v>
      </c>
      <c r="H233" s="61">
        <v>12018738</v>
      </c>
      <c r="I233" s="61">
        <f t="shared" si="1067"/>
        <v>0</v>
      </c>
      <c r="J233" s="51">
        <f t="shared" si="1067"/>
        <v>2690370</v>
      </c>
      <c r="K233" s="51">
        <f t="shared" si="1067"/>
        <v>32284533</v>
      </c>
      <c r="L233" s="61">
        <f t="shared" si="1067"/>
        <v>34974903</v>
      </c>
      <c r="M233" s="118"/>
      <c r="N233" s="120">
        <f t="shared" ref="N233:R233" si="1100">N232*1936.27</f>
        <v>32284533</v>
      </c>
      <c r="O233" s="120">
        <f t="shared" si="1100"/>
        <v>20265796</v>
      </c>
      <c r="P233" s="120">
        <f t="shared" si="1100"/>
        <v>1554438</v>
      </c>
      <c r="Q233" s="120">
        <f t="shared" si="1100"/>
        <v>38622739</v>
      </c>
      <c r="R233" s="120">
        <f t="shared" si="1100"/>
        <v>35932369</v>
      </c>
      <c r="S233" s="47"/>
    </row>
    <row r="234" spans="1:19" ht="12.75" customHeight="1" x14ac:dyDescent="0.2">
      <c r="A234" s="494">
        <f>A232</f>
        <v>44197</v>
      </c>
      <c r="B234" s="494">
        <f>B232</f>
        <v>44561</v>
      </c>
      <c r="C234" s="53" t="s">
        <v>3</v>
      </c>
      <c r="D234" s="54">
        <v>9</v>
      </c>
      <c r="E234" s="44">
        <f>'Ausiliari_Coll.Scol.'!E780</f>
        <v>11347.41</v>
      </c>
      <c r="F234" s="44">
        <v>0</v>
      </c>
      <c r="G234" s="44">
        <f t="shared" si="929"/>
        <v>553.85</v>
      </c>
      <c r="H234" s="44">
        <v>6207.16</v>
      </c>
      <c r="I234" s="44"/>
      <c r="J234" s="44">
        <f t="shared" ref="J234" si="1101">K234/12</f>
        <v>1509.04</v>
      </c>
      <c r="K234" s="44">
        <f t="shared" ref="K234" si="1102">SUM(E234:I234)</f>
        <v>18108.419999999998</v>
      </c>
      <c r="L234" s="46">
        <f t="shared" ref="L234" si="1103">SUM(E234:J234)</f>
        <v>19617.46</v>
      </c>
      <c r="M234" s="117"/>
      <c r="N234" s="119">
        <f t="shared" ref="N234" si="1104">K234</f>
        <v>18108.419999999998</v>
      </c>
      <c r="O234" s="119">
        <f t="shared" ref="O234" si="1105">E234+F234+G234+I234</f>
        <v>11901.26</v>
      </c>
      <c r="P234" s="119">
        <v>802.8</v>
      </c>
      <c r="Q234" s="119">
        <f t="shared" ref="Q234" si="1106">L234+(IF(P234&gt;O234*0.18,P234,O234*0.18))</f>
        <v>21759.69</v>
      </c>
      <c r="R234" s="119">
        <f t="shared" ref="R234" si="1107">N234+O234*0.18</f>
        <v>20250.650000000001</v>
      </c>
      <c r="S234" s="47"/>
    </row>
    <row r="235" spans="1:19" ht="9" customHeight="1" x14ac:dyDescent="0.2">
      <c r="A235" s="494"/>
      <c r="B235" s="494"/>
      <c r="C235" s="48" t="s">
        <v>4</v>
      </c>
      <c r="D235" s="49">
        <v>14</v>
      </c>
      <c r="E235" s="50">
        <f>'Ausiliari_Coll.Scol.'!E781</f>
        <v>21971650</v>
      </c>
      <c r="F235" s="50">
        <v>0</v>
      </c>
      <c r="G235" s="50">
        <f t="shared" si="905"/>
        <v>1072403</v>
      </c>
      <c r="H235" s="61">
        <v>12018738</v>
      </c>
      <c r="I235" s="61">
        <f t="shared" si="1067"/>
        <v>0</v>
      </c>
      <c r="J235" s="51">
        <f t="shared" si="1067"/>
        <v>2921909</v>
      </c>
      <c r="K235" s="51">
        <f t="shared" si="1067"/>
        <v>35062790</v>
      </c>
      <c r="L235" s="61">
        <f t="shared" si="1067"/>
        <v>37984699</v>
      </c>
      <c r="M235" s="118"/>
      <c r="N235" s="120">
        <f t="shared" ref="N235:R235" si="1108">N234*1936.27</f>
        <v>35062790</v>
      </c>
      <c r="O235" s="120">
        <f t="shared" si="1108"/>
        <v>23044053</v>
      </c>
      <c r="P235" s="120">
        <f t="shared" si="1108"/>
        <v>1554438</v>
      </c>
      <c r="Q235" s="120">
        <f t="shared" si="1108"/>
        <v>42132635</v>
      </c>
      <c r="R235" s="120">
        <f t="shared" si="1108"/>
        <v>39210726</v>
      </c>
      <c r="S235" s="47"/>
    </row>
    <row r="236" spans="1:19" ht="12.75" customHeight="1" x14ac:dyDescent="0.2">
      <c r="A236" s="494"/>
      <c r="B236" s="494"/>
      <c r="C236" s="53" t="s">
        <v>3</v>
      </c>
      <c r="D236" s="54">
        <v>15</v>
      </c>
      <c r="E236" s="44">
        <f>'Ausiliari_Coll.Scol.'!E782</f>
        <v>12398.54</v>
      </c>
      <c r="F236" s="44">
        <v>0</v>
      </c>
      <c r="G236" s="44">
        <f t="shared" si="929"/>
        <v>553.85</v>
      </c>
      <c r="H236" s="44">
        <v>6207.16</v>
      </c>
      <c r="I236" s="44"/>
      <c r="J236" s="44">
        <f t="shared" ref="J236" si="1109">K236/12</f>
        <v>1596.63</v>
      </c>
      <c r="K236" s="44">
        <f t="shared" ref="K236" si="1110">SUM(E236:I236)</f>
        <v>19159.55</v>
      </c>
      <c r="L236" s="46">
        <f t="shared" ref="L236" si="1111">SUM(E236:J236)</f>
        <v>20756.18</v>
      </c>
      <c r="M236" s="117"/>
      <c r="N236" s="119">
        <f t="shared" ref="N236" si="1112">K236</f>
        <v>19159.55</v>
      </c>
      <c r="O236" s="119">
        <f t="shared" ref="O236" si="1113">E236+F236+G236+I236</f>
        <v>12952.39</v>
      </c>
      <c r="P236" s="119">
        <v>802.8</v>
      </c>
      <c r="Q236" s="119">
        <f t="shared" ref="Q236" si="1114">L236+(IF(P236&gt;O236*0.18,P236,O236*0.18))</f>
        <v>23087.61</v>
      </c>
      <c r="R236" s="119">
        <f t="shared" ref="R236" si="1115">N236+O236*0.18</f>
        <v>21490.98</v>
      </c>
      <c r="S236" s="47"/>
    </row>
    <row r="237" spans="1:19" ht="9" customHeight="1" x14ac:dyDescent="0.2">
      <c r="A237" s="494"/>
      <c r="B237" s="494"/>
      <c r="C237" s="48" t="s">
        <v>4</v>
      </c>
      <c r="D237" s="49">
        <v>20</v>
      </c>
      <c r="E237" s="50">
        <f>'Ausiliari_Coll.Scol.'!E783</f>
        <v>24006921</v>
      </c>
      <c r="F237" s="50">
        <v>0</v>
      </c>
      <c r="G237" s="50">
        <f t="shared" si="905"/>
        <v>1072403</v>
      </c>
      <c r="H237" s="61">
        <v>12018738</v>
      </c>
      <c r="I237" s="61">
        <f t="shared" si="1067"/>
        <v>0</v>
      </c>
      <c r="J237" s="51">
        <f t="shared" si="1067"/>
        <v>3091507</v>
      </c>
      <c r="K237" s="51">
        <f t="shared" si="1067"/>
        <v>37098062</v>
      </c>
      <c r="L237" s="61">
        <f t="shared" si="1067"/>
        <v>40189569</v>
      </c>
      <c r="M237" s="118"/>
      <c r="N237" s="120">
        <f t="shared" ref="N237:R237" si="1116">N236*1936.27</f>
        <v>37098062</v>
      </c>
      <c r="O237" s="120">
        <f t="shared" si="1116"/>
        <v>25079324</v>
      </c>
      <c r="P237" s="120">
        <f t="shared" si="1116"/>
        <v>1554438</v>
      </c>
      <c r="Q237" s="120">
        <f t="shared" si="1116"/>
        <v>44703847</v>
      </c>
      <c r="R237" s="120">
        <f t="shared" si="1116"/>
        <v>41612340</v>
      </c>
      <c r="S237" s="47"/>
    </row>
    <row r="238" spans="1:19" ht="12.75" customHeight="1" x14ac:dyDescent="0.2">
      <c r="A238" s="494"/>
      <c r="B238" s="494"/>
      <c r="C238" s="53" t="s">
        <v>3</v>
      </c>
      <c r="D238" s="54">
        <v>21</v>
      </c>
      <c r="E238" s="44">
        <f>'Ausiliari_Coll.Scol.'!E784</f>
        <v>13434.71</v>
      </c>
      <c r="F238" s="44">
        <v>0</v>
      </c>
      <c r="G238" s="44">
        <f t="shared" si="929"/>
        <v>553.85</v>
      </c>
      <c r="H238" s="44">
        <v>6207.16</v>
      </c>
      <c r="I238" s="44"/>
      <c r="J238" s="44">
        <f t="shared" ref="J238" si="1117">K238/12</f>
        <v>1682.98</v>
      </c>
      <c r="K238" s="44">
        <f t="shared" ref="K238" si="1118">SUM(E238:I238)</f>
        <v>20195.72</v>
      </c>
      <c r="L238" s="46">
        <f t="shared" ref="L238" si="1119">SUM(E238:J238)</f>
        <v>21878.7</v>
      </c>
      <c r="M238" s="117"/>
      <c r="N238" s="119">
        <f t="shared" ref="N238" si="1120">K238</f>
        <v>20195.72</v>
      </c>
      <c r="O238" s="119">
        <f t="shared" ref="O238" si="1121">E238+F238+G238+I238</f>
        <v>13988.56</v>
      </c>
      <c r="P238" s="119">
        <v>802.8</v>
      </c>
      <c r="Q238" s="119">
        <f t="shared" ref="Q238" si="1122">L238+(IF(P238&gt;O238*0.18,P238,O238*0.18))</f>
        <v>24396.639999999999</v>
      </c>
      <c r="R238" s="119">
        <f t="shared" ref="R238" si="1123">N238+O238*0.18</f>
        <v>22713.66</v>
      </c>
      <c r="S238" s="47"/>
    </row>
    <row r="239" spans="1:19" ht="9" customHeight="1" x14ac:dyDescent="0.2">
      <c r="A239" s="494"/>
      <c r="B239" s="494"/>
      <c r="C239" s="48" t="s">
        <v>4</v>
      </c>
      <c r="D239" s="49">
        <v>27</v>
      </c>
      <c r="E239" s="50">
        <f>'Ausiliari_Coll.Scol.'!E785</f>
        <v>26013226</v>
      </c>
      <c r="F239" s="50">
        <v>0</v>
      </c>
      <c r="G239" s="50">
        <f t="shared" si="905"/>
        <v>1072403</v>
      </c>
      <c r="H239" s="61">
        <v>12018738</v>
      </c>
      <c r="I239" s="61">
        <f t="shared" si="1067"/>
        <v>0</v>
      </c>
      <c r="J239" s="51">
        <f t="shared" si="1067"/>
        <v>3258704</v>
      </c>
      <c r="K239" s="51">
        <f t="shared" si="1067"/>
        <v>39104367</v>
      </c>
      <c r="L239" s="61">
        <f t="shared" si="1067"/>
        <v>42363070</v>
      </c>
      <c r="M239" s="118"/>
      <c r="N239" s="120">
        <f t="shared" ref="N239:R239" si="1124">N238*1936.27</f>
        <v>39104367</v>
      </c>
      <c r="O239" s="120">
        <f t="shared" si="1124"/>
        <v>27085629</v>
      </c>
      <c r="P239" s="120">
        <f t="shared" si="1124"/>
        <v>1554438</v>
      </c>
      <c r="Q239" s="120">
        <f t="shared" si="1124"/>
        <v>47238482</v>
      </c>
      <c r="R239" s="120">
        <f t="shared" si="1124"/>
        <v>43979778</v>
      </c>
      <c r="S239" s="47"/>
    </row>
    <row r="240" spans="1:19" ht="12.75" customHeight="1" x14ac:dyDescent="0.2">
      <c r="A240" s="494"/>
      <c r="B240" s="494"/>
      <c r="C240" s="53" t="s">
        <v>3</v>
      </c>
      <c r="D240" s="54">
        <v>28</v>
      </c>
      <c r="E240" s="44">
        <f>'Ausiliari_Coll.Scol.'!E786</f>
        <v>14209.93</v>
      </c>
      <c r="F240" s="44">
        <v>0</v>
      </c>
      <c r="G240" s="44">
        <f t="shared" si="929"/>
        <v>553.85</v>
      </c>
      <c r="H240" s="44">
        <v>6207.16</v>
      </c>
      <c r="I240" s="44"/>
      <c r="J240" s="44">
        <f t="shared" ref="J240" si="1125">K240/12</f>
        <v>1747.58</v>
      </c>
      <c r="K240" s="44">
        <f t="shared" ref="K240" si="1126">SUM(E240:I240)</f>
        <v>20970.939999999999</v>
      </c>
      <c r="L240" s="46">
        <f t="shared" ref="L240" si="1127">SUM(E240:J240)</f>
        <v>22718.52</v>
      </c>
      <c r="M240" s="117"/>
      <c r="N240" s="119">
        <f t="shared" ref="N240" si="1128">K240</f>
        <v>20970.939999999999</v>
      </c>
      <c r="O240" s="119">
        <f t="shared" ref="O240" si="1129">E240+F240+G240+I240</f>
        <v>14763.78</v>
      </c>
      <c r="P240" s="119">
        <v>802.8</v>
      </c>
      <c r="Q240" s="119">
        <f t="shared" ref="Q240" si="1130">L240+(IF(P240&gt;O240*0.18,P240,O240*0.18))</f>
        <v>25376</v>
      </c>
      <c r="R240" s="119">
        <f t="shared" ref="R240" si="1131">N240+O240*0.18</f>
        <v>23628.42</v>
      </c>
      <c r="S240" s="47"/>
    </row>
    <row r="241" spans="1:19" ht="9" customHeight="1" x14ac:dyDescent="0.2">
      <c r="A241" s="494"/>
      <c r="B241" s="494"/>
      <c r="C241" s="48" t="s">
        <v>4</v>
      </c>
      <c r="D241" s="49">
        <v>34</v>
      </c>
      <c r="E241" s="50">
        <f>'Ausiliari_Coll.Scol.'!E787</f>
        <v>27514261</v>
      </c>
      <c r="F241" s="50">
        <v>0</v>
      </c>
      <c r="G241" s="50">
        <f t="shared" si="905"/>
        <v>1072403</v>
      </c>
      <c r="H241" s="61">
        <v>12018738</v>
      </c>
      <c r="I241" s="61">
        <f t="shared" ref="I241:L243" si="1132">I240*1936.27</f>
        <v>0</v>
      </c>
      <c r="J241" s="51">
        <f t="shared" si="1132"/>
        <v>3383787</v>
      </c>
      <c r="K241" s="51">
        <f t="shared" si="1132"/>
        <v>40605402</v>
      </c>
      <c r="L241" s="61">
        <f t="shared" si="1132"/>
        <v>43989189</v>
      </c>
      <c r="M241" s="118"/>
      <c r="N241" s="120">
        <f t="shared" ref="N241:R241" si="1133">N240*1936.27</f>
        <v>40605402</v>
      </c>
      <c r="O241" s="120">
        <f t="shared" si="1133"/>
        <v>28586664</v>
      </c>
      <c r="P241" s="120">
        <f t="shared" si="1133"/>
        <v>1554438</v>
      </c>
      <c r="Q241" s="120">
        <f t="shared" si="1133"/>
        <v>49134788</v>
      </c>
      <c r="R241" s="120">
        <f t="shared" si="1133"/>
        <v>45751001</v>
      </c>
      <c r="S241" s="47"/>
    </row>
    <row r="242" spans="1:19" ht="12.75" customHeight="1" x14ac:dyDescent="0.2">
      <c r="A242" s="494"/>
      <c r="B242" s="494"/>
      <c r="C242" s="53" t="s">
        <v>3</v>
      </c>
      <c r="D242" s="54">
        <v>35</v>
      </c>
      <c r="E242" s="44">
        <f>'Ausiliari_Coll.Scol.'!E788</f>
        <v>14767.71</v>
      </c>
      <c r="F242" s="44">
        <v>0</v>
      </c>
      <c r="G242" s="44">
        <f t="shared" si="929"/>
        <v>553.85</v>
      </c>
      <c r="H242" s="44">
        <v>6207.16</v>
      </c>
      <c r="I242" s="44"/>
      <c r="J242" s="44">
        <f t="shared" ref="J242" si="1134">K242/12</f>
        <v>1794.06</v>
      </c>
      <c r="K242" s="44">
        <f t="shared" ref="K242" si="1135">SUM(E242:I242)</f>
        <v>21528.720000000001</v>
      </c>
      <c r="L242" s="46">
        <f t="shared" ref="L242" si="1136">SUM(E242:J242)</f>
        <v>23322.78</v>
      </c>
      <c r="M242" s="117"/>
      <c r="N242" s="119">
        <f t="shared" ref="N242" si="1137">K242</f>
        <v>21528.720000000001</v>
      </c>
      <c r="O242" s="119">
        <f t="shared" ref="O242" si="1138">E242+F242+G242+I242</f>
        <v>15321.56</v>
      </c>
      <c r="P242" s="119">
        <v>802.8</v>
      </c>
      <c r="Q242" s="119">
        <f t="shared" ref="Q242" si="1139">L242+(IF(P242&gt;O242*0.18,P242,O242*0.18))</f>
        <v>26080.66</v>
      </c>
      <c r="R242" s="119">
        <f t="shared" ref="R242" si="1140">N242+O242*0.18</f>
        <v>24286.6</v>
      </c>
      <c r="S242" s="47"/>
    </row>
    <row r="243" spans="1:19" ht="9" customHeight="1" x14ac:dyDescent="0.2">
      <c r="A243" s="495"/>
      <c r="B243" s="495"/>
      <c r="C243" s="58" t="s">
        <v>4</v>
      </c>
      <c r="D243" s="59"/>
      <c r="E243" s="50">
        <f>'Ausiliari_Coll.Scol.'!E789</f>
        <v>28594274</v>
      </c>
      <c r="F243" s="61">
        <v>0</v>
      </c>
      <c r="G243" s="50">
        <f t="shared" si="905"/>
        <v>1072403</v>
      </c>
      <c r="H243" s="61">
        <v>12018738</v>
      </c>
      <c r="I243" s="61">
        <f t="shared" si="1132"/>
        <v>0</v>
      </c>
      <c r="J243" s="61">
        <f t="shared" si="1132"/>
        <v>3473785</v>
      </c>
      <c r="K243" s="61">
        <f t="shared" si="1132"/>
        <v>41685415</v>
      </c>
      <c r="L243" s="61">
        <f t="shared" si="1132"/>
        <v>45159199</v>
      </c>
      <c r="M243" s="118"/>
      <c r="N243" s="123">
        <f t="shared" ref="N243:R243" si="1141">N242*1936.27</f>
        <v>41685415</v>
      </c>
      <c r="O243" s="123">
        <f t="shared" si="1141"/>
        <v>29666677</v>
      </c>
      <c r="P243" s="123">
        <f t="shared" si="1141"/>
        <v>1554438</v>
      </c>
      <c r="Q243" s="123">
        <f t="shared" si="1141"/>
        <v>50499200</v>
      </c>
      <c r="R243" s="157">
        <f t="shared" si="1141"/>
        <v>47025415</v>
      </c>
      <c r="S243" s="47"/>
    </row>
    <row r="244" spans="1:19" ht="12.75" customHeight="1" x14ac:dyDescent="0.2">
      <c r="A244" s="496">
        <f>B232+1</f>
        <v>44562</v>
      </c>
      <c r="B244" s="496">
        <v>44651</v>
      </c>
      <c r="C244" s="42" t="s">
        <v>3</v>
      </c>
      <c r="D244" s="43">
        <v>0</v>
      </c>
      <c r="E244" s="44">
        <f>'Ausiliari_Coll.Scol.'!E790</f>
        <v>9912.56</v>
      </c>
      <c r="F244" s="44">
        <v>0</v>
      </c>
      <c r="G244" s="44">
        <f t="shared" si="929"/>
        <v>553.85</v>
      </c>
      <c r="H244" s="44">
        <v>6207.16</v>
      </c>
      <c r="I244" s="44"/>
      <c r="J244" s="44">
        <f t="shared" ref="J244" si="1142">K244/12</f>
        <v>1389.46</v>
      </c>
      <c r="K244" s="44">
        <f t="shared" ref="K244" si="1143">SUM(E244:I244)</f>
        <v>16673.57</v>
      </c>
      <c r="L244" s="46">
        <f t="shared" ref="L244" si="1144">SUM(E244:J244)</f>
        <v>18063.03</v>
      </c>
      <c r="M244" s="117"/>
      <c r="N244" s="119">
        <f t="shared" ref="N244" si="1145">K244</f>
        <v>16673.57</v>
      </c>
      <c r="O244" s="119">
        <f t="shared" ref="O244" si="1146">E244+F244+G244+I244</f>
        <v>10466.41</v>
      </c>
      <c r="P244" s="119">
        <f>K286</f>
        <v>872.4</v>
      </c>
      <c r="Q244" s="119">
        <f t="shared" ref="Q244" si="1147">L244+(IF(P244&gt;O244*0.18,P244,O244*0.18))</f>
        <v>19946.98</v>
      </c>
      <c r="R244" s="119">
        <f t="shared" ref="R244" si="1148">N244+O244*0.18</f>
        <v>18557.52</v>
      </c>
      <c r="S244" s="47"/>
    </row>
    <row r="245" spans="1:19" ht="9" customHeight="1" x14ac:dyDescent="0.2">
      <c r="A245" s="497"/>
      <c r="B245" s="497"/>
      <c r="C245" s="48" t="s">
        <v>4</v>
      </c>
      <c r="D245" s="49">
        <v>8</v>
      </c>
      <c r="E245" s="50">
        <f>'Ausiliari_Coll.Scol.'!E791</f>
        <v>19193393</v>
      </c>
      <c r="F245" s="50">
        <v>0</v>
      </c>
      <c r="G245" s="50">
        <f t="shared" si="905"/>
        <v>1072403</v>
      </c>
      <c r="H245" s="61">
        <v>12018738</v>
      </c>
      <c r="I245" s="61">
        <f t="shared" ref="I245:L245" si="1149">I244*1936.27</f>
        <v>0</v>
      </c>
      <c r="J245" s="51">
        <f t="shared" si="1149"/>
        <v>2690370</v>
      </c>
      <c r="K245" s="51">
        <f t="shared" si="1149"/>
        <v>32284533</v>
      </c>
      <c r="L245" s="61">
        <f t="shared" si="1149"/>
        <v>34974903</v>
      </c>
      <c r="M245" s="118"/>
      <c r="N245" s="120">
        <f t="shared" ref="N245:R245" si="1150">N244*1936.27</f>
        <v>32284533</v>
      </c>
      <c r="O245" s="120">
        <f t="shared" si="1150"/>
        <v>20265796</v>
      </c>
      <c r="P245" s="120">
        <f t="shared" si="1150"/>
        <v>1689202</v>
      </c>
      <c r="Q245" s="120">
        <f t="shared" si="1150"/>
        <v>38622739</v>
      </c>
      <c r="R245" s="120">
        <f t="shared" si="1150"/>
        <v>35932369</v>
      </c>
      <c r="S245" s="47"/>
    </row>
    <row r="246" spans="1:19" ht="12.75" customHeight="1" x14ac:dyDescent="0.2">
      <c r="A246" s="494">
        <f>A244</f>
        <v>44562</v>
      </c>
      <c r="B246" s="494">
        <f>B244</f>
        <v>44651</v>
      </c>
      <c r="C246" s="53" t="s">
        <v>3</v>
      </c>
      <c r="D246" s="54">
        <v>9</v>
      </c>
      <c r="E246" s="44">
        <f>'Ausiliari_Coll.Scol.'!E792</f>
        <v>11347.41</v>
      </c>
      <c r="F246" s="44">
        <v>0</v>
      </c>
      <c r="G246" s="44">
        <f t="shared" si="929"/>
        <v>553.85</v>
      </c>
      <c r="H246" s="44">
        <v>6207.16</v>
      </c>
      <c r="I246" s="44"/>
      <c r="J246" s="44">
        <f t="shared" ref="J246" si="1151">K246/12</f>
        <v>1509.04</v>
      </c>
      <c r="K246" s="44">
        <f t="shared" ref="K246" si="1152">SUM(E246:I246)</f>
        <v>18108.419999999998</v>
      </c>
      <c r="L246" s="46">
        <f t="shared" ref="L246" si="1153">SUM(E246:J246)</f>
        <v>19617.46</v>
      </c>
      <c r="M246" s="117"/>
      <c r="N246" s="119">
        <f t="shared" ref="N246" si="1154">K246</f>
        <v>18108.419999999998</v>
      </c>
      <c r="O246" s="119">
        <f t="shared" ref="O246" si="1155">E246+F246+G246+I246</f>
        <v>11901.26</v>
      </c>
      <c r="P246" s="119">
        <f>P244</f>
        <v>872.4</v>
      </c>
      <c r="Q246" s="119">
        <f t="shared" ref="Q246" si="1156">L246+(IF(P246&gt;O246*0.18,P246,O246*0.18))</f>
        <v>21759.69</v>
      </c>
      <c r="R246" s="119">
        <f t="shared" ref="R246" si="1157">N246+O246*0.18</f>
        <v>20250.650000000001</v>
      </c>
      <c r="S246" s="47"/>
    </row>
    <row r="247" spans="1:19" ht="9" customHeight="1" x14ac:dyDescent="0.2">
      <c r="A247" s="494"/>
      <c r="B247" s="494"/>
      <c r="C247" s="48" t="s">
        <v>4</v>
      </c>
      <c r="D247" s="49">
        <v>14</v>
      </c>
      <c r="E247" s="50">
        <f>'Ausiliari_Coll.Scol.'!E793</f>
        <v>21971650</v>
      </c>
      <c r="F247" s="50">
        <v>0</v>
      </c>
      <c r="G247" s="50">
        <f t="shared" si="905"/>
        <v>1072403</v>
      </c>
      <c r="H247" s="61">
        <v>12018738</v>
      </c>
      <c r="I247" s="61">
        <f t="shared" ref="I247:L247" si="1158">I246*1936.27</f>
        <v>0</v>
      </c>
      <c r="J247" s="51">
        <f t="shared" si="1158"/>
        <v>2921909</v>
      </c>
      <c r="K247" s="51">
        <f t="shared" si="1158"/>
        <v>35062790</v>
      </c>
      <c r="L247" s="61">
        <f t="shared" si="1158"/>
        <v>37984699</v>
      </c>
      <c r="M247" s="118"/>
      <c r="N247" s="120">
        <f t="shared" ref="N247:R261" si="1159">N246*1936.27</f>
        <v>35062790</v>
      </c>
      <c r="O247" s="120">
        <f t="shared" si="1159"/>
        <v>23044053</v>
      </c>
      <c r="P247" s="120">
        <f t="shared" si="1159"/>
        <v>1689202</v>
      </c>
      <c r="Q247" s="120">
        <f t="shared" si="1159"/>
        <v>42132635</v>
      </c>
      <c r="R247" s="120">
        <f t="shared" si="1159"/>
        <v>39210726</v>
      </c>
      <c r="S247" s="47"/>
    </row>
    <row r="248" spans="1:19" ht="12.75" customHeight="1" x14ac:dyDescent="0.2">
      <c r="A248" s="494"/>
      <c r="B248" s="494"/>
      <c r="C248" s="53" t="s">
        <v>3</v>
      </c>
      <c r="D248" s="54">
        <v>15</v>
      </c>
      <c r="E248" s="44">
        <f>'Ausiliari_Coll.Scol.'!E794</f>
        <v>12398.54</v>
      </c>
      <c r="F248" s="44">
        <v>0</v>
      </c>
      <c r="G248" s="44">
        <f t="shared" si="929"/>
        <v>553.85</v>
      </c>
      <c r="H248" s="44">
        <v>6207.16</v>
      </c>
      <c r="I248" s="44"/>
      <c r="J248" s="44">
        <f t="shared" ref="J248" si="1160">K248/12</f>
        <v>1596.63</v>
      </c>
      <c r="K248" s="44">
        <f t="shared" ref="K248" si="1161">SUM(E248:I248)</f>
        <v>19159.55</v>
      </c>
      <c r="L248" s="46">
        <f t="shared" ref="L248" si="1162">SUM(E248:J248)</f>
        <v>20756.18</v>
      </c>
      <c r="M248" s="117"/>
      <c r="N248" s="119">
        <f t="shared" ref="N248" si="1163">K248</f>
        <v>19159.55</v>
      </c>
      <c r="O248" s="119">
        <f t="shared" ref="O248" si="1164">E248+F248+G248+I248</f>
        <v>12952.39</v>
      </c>
      <c r="P248" s="119">
        <f t="shared" ref="P248" si="1165">P246</f>
        <v>872.4</v>
      </c>
      <c r="Q248" s="119">
        <f t="shared" ref="Q248" si="1166">L248+(IF(P248&gt;O248*0.18,P248,O248*0.18))</f>
        <v>23087.61</v>
      </c>
      <c r="R248" s="119">
        <f t="shared" ref="R248" si="1167">N248+O248*0.18</f>
        <v>21490.98</v>
      </c>
      <c r="S248" s="47"/>
    </row>
    <row r="249" spans="1:19" ht="9" customHeight="1" x14ac:dyDescent="0.2">
      <c r="A249" s="494"/>
      <c r="B249" s="494"/>
      <c r="C249" s="48" t="s">
        <v>4</v>
      </c>
      <c r="D249" s="49">
        <v>20</v>
      </c>
      <c r="E249" s="50">
        <f>'Ausiliari_Coll.Scol.'!E795</f>
        <v>24006921</v>
      </c>
      <c r="F249" s="50">
        <v>0</v>
      </c>
      <c r="G249" s="50">
        <f t="shared" si="905"/>
        <v>1072403</v>
      </c>
      <c r="H249" s="61">
        <v>12018738</v>
      </c>
      <c r="I249" s="61">
        <f t="shared" ref="I249:L249" si="1168">I248*1936.27</f>
        <v>0</v>
      </c>
      <c r="J249" s="51">
        <f t="shared" si="1168"/>
        <v>3091507</v>
      </c>
      <c r="K249" s="51">
        <f t="shared" si="1168"/>
        <v>37098062</v>
      </c>
      <c r="L249" s="61">
        <f t="shared" si="1168"/>
        <v>40189569</v>
      </c>
      <c r="M249" s="118"/>
      <c r="N249" s="120">
        <f t="shared" ref="N249:O249" si="1169">N248*1936.27</f>
        <v>37098062</v>
      </c>
      <c r="O249" s="120">
        <f t="shared" si="1169"/>
        <v>25079324</v>
      </c>
      <c r="P249" s="120">
        <f t="shared" si="1159"/>
        <v>1689202</v>
      </c>
      <c r="Q249" s="120">
        <f t="shared" si="1159"/>
        <v>44703847</v>
      </c>
      <c r="R249" s="120">
        <f t="shared" si="1159"/>
        <v>41612340</v>
      </c>
      <c r="S249" s="47"/>
    </row>
    <row r="250" spans="1:19" ht="12.75" customHeight="1" x14ac:dyDescent="0.2">
      <c r="A250" s="494"/>
      <c r="B250" s="494"/>
      <c r="C250" s="53" t="s">
        <v>3</v>
      </c>
      <c r="D250" s="54">
        <v>21</v>
      </c>
      <c r="E250" s="44">
        <f>'Ausiliari_Coll.Scol.'!E796</f>
        <v>13434.71</v>
      </c>
      <c r="F250" s="44">
        <v>0</v>
      </c>
      <c r="G250" s="44">
        <f t="shared" si="929"/>
        <v>553.85</v>
      </c>
      <c r="H250" s="44">
        <v>6207.16</v>
      </c>
      <c r="I250" s="44"/>
      <c r="J250" s="44">
        <f t="shared" ref="J250" si="1170">K250/12</f>
        <v>1682.98</v>
      </c>
      <c r="K250" s="44">
        <f t="shared" ref="K250" si="1171">SUM(E250:I250)</f>
        <v>20195.72</v>
      </c>
      <c r="L250" s="46">
        <f t="shared" ref="L250" si="1172">SUM(E250:J250)</f>
        <v>21878.7</v>
      </c>
      <c r="M250" s="117"/>
      <c r="N250" s="119">
        <f t="shared" ref="N250" si="1173">K250</f>
        <v>20195.72</v>
      </c>
      <c r="O250" s="119">
        <f t="shared" ref="O250" si="1174">E250+F250+G250+I250</f>
        <v>13988.56</v>
      </c>
      <c r="P250" s="119">
        <f t="shared" ref="P250" si="1175">P248</f>
        <v>872.4</v>
      </c>
      <c r="Q250" s="119">
        <f t="shared" ref="Q250" si="1176">L250+(IF(P250&gt;O250*0.18,P250,O250*0.18))</f>
        <v>24396.639999999999</v>
      </c>
      <c r="R250" s="119">
        <f t="shared" ref="R250" si="1177">N250+O250*0.18</f>
        <v>22713.66</v>
      </c>
      <c r="S250" s="47"/>
    </row>
    <row r="251" spans="1:19" ht="9" customHeight="1" x14ac:dyDescent="0.2">
      <c r="A251" s="494"/>
      <c r="B251" s="494"/>
      <c r="C251" s="48" t="s">
        <v>4</v>
      </c>
      <c r="D251" s="49">
        <v>27</v>
      </c>
      <c r="E251" s="50">
        <f>'Ausiliari_Coll.Scol.'!E797</f>
        <v>26013226</v>
      </c>
      <c r="F251" s="50">
        <v>0</v>
      </c>
      <c r="G251" s="50">
        <f t="shared" si="905"/>
        <v>1072403</v>
      </c>
      <c r="H251" s="61">
        <v>12018738</v>
      </c>
      <c r="I251" s="61">
        <f t="shared" ref="I251:L251" si="1178">I250*1936.27</f>
        <v>0</v>
      </c>
      <c r="J251" s="51">
        <f t="shared" si="1178"/>
        <v>3258704</v>
      </c>
      <c r="K251" s="51">
        <f t="shared" si="1178"/>
        <v>39104367</v>
      </c>
      <c r="L251" s="61">
        <f t="shared" si="1178"/>
        <v>42363070</v>
      </c>
      <c r="M251" s="118"/>
      <c r="N251" s="120">
        <f t="shared" ref="N251:O251" si="1179">N250*1936.27</f>
        <v>39104367</v>
      </c>
      <c r="O251" s="120">
        <f t="shared" si="1179"/>
        <v>27085629</v>
      </c>
      <c r="P251" s="120">
        <f t="shared" si="1159"/>
        <v>1689202</v>
      </c>
      <c r="Q251" s="120">
        <f t="shared" si="1159"/>
        <v>47238482</v>
      </c>
      <c r="R251" s="120">
        <f t="shared" si="1159"/>
        <v>43979778</v>
      </c>
      <c r="S251" s="47"/>
    </row>
    <row r="252" spans="1:19" ht="12.75" customHeight="1" x14ac:dyDescent="0.2">
      <c r="A252" s="494"/>
      <c r="B252" s="494"/>
      <c r="C252" s="53" t="s">
        <v>3</v>
      </c>
      <c r="D252" s="54">
        <v>28</v>
      </c>
      <c r="E252" s="44">
        <f>'Ausiliari_Coll.Scol.'!E798</f>
        <v>14209.93</v>
      </c>
      <c r="F252" s="44">
        <v>0</v>
      </c>
      <c r="G252" s="44">
        <f t="shared" si="929"/>
        <v>553.85</v>
      </c>
      <c r="H252" s="44">
        <v>6207.16</v>
      </c>
      <c r="I252" s="44"/>
      <c r="J252" s="44">
        <f t="shared" ref="J252" si="1180">K252/12</f>
        <v>1747.58</v>
      </c>
      <c r="K252" s="44">
        <f t="shared" ref="K252" si="1181">SUM(E252:I252)</f>
        <v>20970.939999999999</v>
      </c>
      <c r="L252" s="46">
        <f t="shared" ref="L252" si="1182">SUM(E252:J252)</f>
        <v>22718.52</v>
      </c>
      <c r="M252" s="117"/>
      <c r="N252" s="119">
        <f t="shared" ref="N252" si="1183">K252</f>
        <v>20970.939999999999</v>
      </c>
      <c r="O252" s="119">
        <f t="shared" ref="O252" si="1184">E252+F252+G252+I252</f>
        <v>14763.78</v>
      </c>
      <c r="P252" s="119">
        <f t="shared" ref="P252" si="1185">P250</f>
        <v>872.4</v>
      </c>
      <c r="Q252" s="119">
        <f t="shared" ref="Q252" si="1186">L252+(IF(P252&gt;O252*0.18,P252,O252*0.18))</f>
        <v>25376</v>
      </c>
      <c r="R252" s="119">
        <f t="shared" ref="R252" si="1187">N252+O252*0.18</f>
        <v>23628.42</v>
      </c>
      <c r="S252" s="47"/>
    </row>
    <row r="253" spans="1:19" ht="9" customHeight="1" x14ac:dyDescent="0.2">
      <c r="A253" s="494"/>
      <c r="B253" s="494"/>
      <c r="C253" s="48" t="s">
        <v>4</v>
      </c>
      <c r="D253" s="49">
        <v>34</v>
      </c>
      <c r="E253" s="50">
        <f>'Ausiliari_Coll.Scol.'!E799</f>
        <v>27514261</v>
      </c>
      <c r="F253" s="50">
        <v>0</v>
      </c>
      <c r="G253" s="50">
        <f t="shared" si="905"/>
        <v>1072403</v>
      </c>
      <c r="H253" s="61">
        <v>12018738</v>
      </c>
      <c r="I253" s="61">
        <f t="shared" ref="I253:L253" si="1188">I252*1936.27</f>
        <v>0</v>
      </c>
      <c r="J253" s="51">
        <f t="shared" si="1188"/>
        <v>3383787</v>
      </c>
      <c r="K253" s="51">
        <f t="shared" si="1188"/>
        <v>40605402</v>
      </c>
      <c r="L253" s="61">
        <f t="shared" si="1188"/>
        <v>43989189</v>
      </c>
      <c r="M253" s="118"/>
      <c r="N253" s="120">
        <f t="shared" ref="N253:O253" si="1189">N252*1936.27</f>
        <v>40605402</v>
      </c>
      <c r="O253" s="120">
        <f t="shared" si="1189"/>
        <v>28586664</v>
      </c>
      <c r="P253" s="120">
        <f t="shared" si="1159"/>
        <v>1689202</v>
      </c>
      <c r="Q253" s="120">
        <f t="shared" si="1159"/>
        <v>49134788</v>
      </c>
      <c r="R253" s="120">
        <f t="shared" si="1159"/>
        <v>45751001</v>
      </c>
      <c r="S253" s="47"/>
    </row>
    <row r="254" spans="1:19" ht="12.75" customHeight="1" x14ac:dyDescent="0.2">
      <c r="A254" s="494"/>
      <c r="B254" s="494"/>
      <c r="C254" s="53" t="s">
        <v>3</v>
      </c>
      <c r="D254" s="54">
        <v>35</v>
      </c>
      <c r="E254" s="44">
        <f>'Ausiliari_Coll.Scol.'!E800</f>
        <v>14767.71</v>
      </c>
      <c r="F254" s="44">
        <v>0</v>
      </c>
      <c r="G254" s="44">
        <f t="shared" si="929"/>
        <v>553.85</v>
      </c>
      <c r="H254" s="44">
        <v>6207.16</v>
      </c>
      <c r="I254" s="44"/>
      <c r="J254" s="44">
        <f t="shared" ref="J254" si="1190">K254/12</f>
        <v>1794.06</v>
      </c>
      <c r="K254" s="44">
        <f t="shared" ref="K254" si="1191">SUM(E254:I254)</f>
        <v>21528.720000000001</v>
      </c>
      <c r="L254" s="46">
        <f t="shared" ref="L254" si="1192">SUM(E254:J254)</f>
        <v>23322.78</v>
      </c>
      <c r="M254" s="117"/>
      <c r="N254" s="119">
        <f t="shared" ref="N254" si="1193">K254</f>
        <v>21528.720000000001</v>
      </c>
      <c r="O254" s="119">
        <f t="shared" ref="O254" si="1194">E254+F254+G254+I254</f>
        <v>15321.56</v>
      </c>
      <c r="P254" s="119">
        <f t="shared" ref="P254" si="1195">P252</f>
        <v>872.4</v>
      </c>
      <c r="Q254" s="119">
        <f t="shared" ref="Q254" si="1196">L254+(IF(P254&gt;O254*0.18,P254,O254*0.18))</f>
        <v>26080.66</v>
      </c>
      <c r="R254" s="119">
        <f t="shared" ref="R254" si="1197">N254+O254*0.18</f>
        <v>24286.6</v>
      </c>
      <c r="S254" s="47"/>
    </row>
    <row r="255" spans="1:19" ht="9" customHeight="1" x14ac:dyDescent="0.2">
      <c r="A255" s="495"/>
      <c r="B255" s="495"/>
      <c r="C255" s="58" t="s">
        <v>4</v>
      </c>
      <c r="D255" s="59"/>
      <c r="E255" s="50">
        <f>'Ausiliari_Coll.Scol.'!E801</f>
        <v>28594274</v>
      </c>
      <c r="F255" s="61">
        <v>0</v>
      </c>
      <c r="G255" s="61">
        <f t="shared" si="905"/>
        <v>1072403</v>
      </c>
      <c r="H255" s="61">
        <v>12018738</v>
      </c>
      <c r="I255" s="61">
        <f t="shared" ref="I255:L255" si="1198">I254*1936.27</f>
        <v>0</v>
      </c>
      <c r="J255" s="61">
        <f t="shared" si="1198"/>
        <v>3473785</v>
      </c>
      <c r="K255" s="61">
        <f t="shared" si="1198"/>
        <v>41685415</v>
      </c>
      <c r="L255" s="61">
        <f t="shared" si="1198"/>
        <v>45159199</v>
      </c>
      <c r="M255" s="118"/>
      <c r="N255" s="123">
        <f t="shared" ref="N255:O255" si="1199">N254*1936.27</f>
        <v>41685415</v>
      </c>
      <c r="O255" s="123">
        <f t="shared" si="1199"/>
        <v>29666677</v>
      </c>
      <c r="P255" s="120">
        <f t="shared" si="1159"/>
        <v>1689202</v>
      </c>
      <c r="Q255" s="123">
        <f t="shared" si="1159"/>
        <v>50499200</v>
      </c>
      <c r="R255" s="157">
        <f t="shared" si="1159"/>
        <v>47025415</v>
      </c>
      <c r="S255" s="47"/>
    </row>
    <row r="256" spans="1:19" ht="12.75" customHeight="1" x14ac:dyDescent="0.2">
      <c r="A256" s="496">
        <f>B244+1</f>
        <v>44652</v>
      </c>
      <c r="B256" s="496">
        <v>44742</v>
      </c>
      <c r="C256" s="42" t="s">
        <v>3</v>
      </c>
      <c r="D256" s="43">
        <v>0</v>
      </c>
      <c r="E256" s="44">
        <f>'Ausiliari_Coll.Scol.'!E802</f>
        <v>9912.56</v>
      </c>
      <c r="F256" s="44"/>
      <c r="G256" s="44">
        <f t="shared" si="929"/>
        <v>553.85</v>
      </c>
      <c r="H256" s="44">
        <v>6207.16</v>
      </c>
      <c r="I256" s="44">
        <f>(E256+H256)*0.3%</f>
        <v>48.36</v>
      </c>
      <c r="J256" s="44">
        <f>(E256+F256+G256+H256+I256)/12</f>
        <v>1393.49</v>
      </c>
      <c r="K256" s="44">
        <f>SUM(E256:I256)</f>
        <v>16721.93</v>
      </c>
      <c r="L256" s="46">
        <f>SUM(E256:J256)</f>
        <v>18115.419999999998</v>
      </c>
      <c r="M256" s="117"/>
      <c r="N256" s="119">
        <f>E256+F256+G256+H256+I256</f>
        <v>16721.93</v>
      </c>
      <c r="O256" s="119">
        <f>E256+F256+G256+I256</f>
        <v>10514.77</v>
      </c>
      <c r="P256" s="119">
        <f t="shared" ref="P256" si="1200">P254</f>
        <v>872.4</v>
      </c>
      <c r="Q256" s="119">
        <f>L256+O256*0.18</f>
        <v>20008.080000000002</v>
      </c>
      <c r="R256" s="119">
        <f>N256+O256*0.18</f>
        <v>18614.59</v>
      </c>
      <c r="S256" s="47"/>
    </row>
    <row r="257" spans="1:19" ht="9" customHeight="1" x14ac:dyDescent="0.2">
      <c r="A257" s="497"/>
      <c r="B257" s="497"/>
      <c r="C257" s="48" t="s">
        <v>4</v>
      </c>
      <c r="D257" s="49">
        <v>8</v>
      </c>
      <c r="E257" s="50">
        <f>'Ausiliari_Coll.Scol.'!E803</f>
        <v>19193393</v>
      </c>
      <c r="F257" s="61"/>
      <c r="G257" s="50">
        <f t="shared" si="905"/>
        <v>1072403</v>
      </c>
      <c r="H257" s="61">
        <v>12018738</v>
      </c>
      <c r="I257" s="61">
        <f>I256*1936.27</f>
        <v>93638</v>
      </c>
      <c r="J257" s="51">
        <f t="shared" ref="J257" si="1201">J256*1936.27</f>
        <v>2698173</v>
      </c>
      <c r="K257" s="51">
        <f>K256*1936.27</f>
        <v>32378171</v>
      </c>
      <c r="L257" s="61">
        <f t="shared" ref="L257" si="1202">L256*1936.27</f>
        <v>35076344</v>
      </c>
      <c r="M257" s="118"/>
      <c r="N257" s="120">
        <f t="shared" ref="N257:R257" si="1203">N256*1936.27</f>
        <v>32378171</v>
      </c>
      <c r="O257" s="120">
        <f t="shared" si="1203"/>
        <v>20359434</v>
      </c>
      <c r="P257" s="120">
        <f t="shared" si="1159"/>
        <v>1689202</v>
      </c>
      <c r="Q257" s="120">
        <f t="shared" si="1203"/>
        <v>38741045</v>
      </c>
      <c r="R257" s="120">
        <f t="shared" si="1203"/>
        <v>36042872</v>
      </c>
      <c r="S257" s="47"/>
    </row>
    <row r="258" spans="1:19" ht="12.75" customHeight="1" x14ac:dyDescent="0.2">
      <c r="A258" s="494">
        <f>A256</f>
        <v>44652</v>
      </c>
      <c r="B258" s="494">
        <f>B256</f>
        <v>44742</v>
      </c>
      <c r="C258" s="53" t="s">
        <v>3</v>
      </c>
      <c r="D258" s="54">
        <v>9</v>
      </c>
      <c r="E258" s="44">
        <f>'Ausiliari_Coll.Scol.'!E804</f>
        <v>11347.41</v>
      </c>
      <c r="F258" s="44"/>
      <c r="G258" s="44">
        <f t="shared" si="929"/>
        <v>553.85</v>
      </c>
      <c r="H258" s="44">
        <v>6207.16</v>
      </c>
      <c r="I258" s="44">
        <f t="shared" ref="I258" si="1204">(E258+H258)*0.3%</f>
        <v>52.66</v>
      </c>
      <c r="J258" s="44">
        <f t="shared" ref="J258" si="1205">(E258+F258+G258+H258+I258)/12</f>
        <v>1513.42</v>
      </c>
      <c r="K258" s="44">
        <f t="shared" ref="K258" si="1206">SUM(E258:I258)</f>
        <v>18161.080000000002</v>
      </c>
      <c r="L258" s="46">
        <f t="shared" ref="L258" si="1207">SUM(E258:J258)</f>
        <v>19674.5</v>
      </c>
      <c r="M258" s="117"/>
      <c r="N258" s="119">
        <f t="shared" ref="N258" si="1208">E258+F258+G258+H258+I258</f>
        <v>18161.080000000002</v>
      </c>
      <c r="O258" s="119">
        <f t="shared" ref="O258" si="1209">E258+F258+G258+I258</f>
        <v>11953.92</v>
      </c>
      <c r="P258" s="119">
        <f t="shared" ref="P258" si="1210">P256</f>
        <v>872.4</v>
      </c>
      <c r="Q258" s="119">
        <f t="shared" ref="Q258" si="1211">L258+O258*0.18</f>
        <v>21826.21</v>
      </c>
      <c r="R258" s="119">
        <f t="shared" ref="R258" si="1212">N258+O258*0.18</f>
        <v>20312.79</v>
      </c>
      <c r="S258" s="47"/>
    </row>
    <row r="259" spans="1:19" ht="9" customHeight="1" x14ac:dyDescent="0.2">
      <c r="A259" s="494"/>
      <c r="B259" s="494"/>
      <c r="C259" s="48" t="s">
        <v>4</v>
      </c>
      <c r="D259" s="49">
        <v>14</v>
      </c>
      <c r="E259" s="50">
        <f>'Ausiliari_Coll.Scol.'!E805</f>
        <v>21971650</v>
      </c>
      <c r="F259" s="50"/>
      <c r="G259" s="50">
        <f t="shared" si="905"/>
        <v>1072403</v>
      </c>
      <c r="H259" s="61">
        <v>12018738</v>
      </c>
      <c r="I259" s="61">
        <f t="shared" ref="I259" si="1213">I258*1936.27</f>
        <v>101964</v>
      </c>
      <c r="J259" s="51">
        <f t="shared" ref="J259:L259" si="1214">J258*1936.27</f>
        <v>2930390</v>
      </c>
      <c r="K259" s="51">
        <f t="shared" si="1214"/>
        <v>35164754</v>
      </c>
      <c r="L259" s="61">
        <f t="shared" si="1214"/>
        <v>38095144</v>
      </c>
      <c r="M259" s="118"/>
      <c r="N259" s="120">
        <f t="shared" ref="N259:O259" si="1215">N258*1936.27</f>
        <v>35164754</v>
      </c>
      <c r="O259" s="120">
        <f t="shared" si="1215"/>
        <v>23146017</v>
      </c>
      <c r="P259" s="120">
        <f t="shared" si="1159"/>
        <v>1689202</v>
      </c>
      <c r="Q259" s="120">
        <f t="shared" si="1159"/>
        <v>42261436</v>
      </c>
      <c r="R259" s="120">
        <f t="shared" si="1159"/>
        <v>39331046</v>
      </c>
      <c r="S259" s="47"/>
    </row>
    <row r="260" spans="1:19" ht="12.75" customHeight="1" x14ac:dyDescent="0.2">
      <c r="A260" s="494"/>
      <c r="B260" s="494"/>
      <c r="C260" s="53" t="s">
        <v>3</v>
      </c>
      <c r="D260" s="54">
        <v>15</v>
      </c>
      <c r="E260" s="44">
        <f>'Ausiliari_Coll.Scol.'!E806</f>
        <v>12398.54</v>
      </c>
      <c r="F260" s="44"/>
      <c r="G260" s="44">
        <f t="shared" si="929"/>
        <v>553.85</v>
      </c>
      <c r="H260" s="44">
        <v>6207.16</v>
      </c>
      <c r="I260" s="44">
        <f t="shared" ref="I260" si="1216">(E260+H260)*0.3%</f>
        <v>55.82</v>
      </c>
      <c r="J260" s="44">
        <f t="shared" ref="J260" si="1217">(E260+F260+G260+H260+I260)/12</f>
        <v>1601.28</v>
      </c>
      <c r="K260" s="44">
        <f t="shared" ref="K260" si="1218">SUM(E260:I260)</f>
        <v>19215.37</v>
      </c>
      <c r="L260" s="46">
        <f t="shared" ref="L260" si="1219">SUM(E260:J260)</f>
        <v>20816.650000000001</v>
      </c>
      <c r="M260" s="117"/>
      <c r="N260" s="119">
        <f t="shared" ref="N260" si="1220">E260+F260+G260+H260+I260</f>
        <v>19215.37</v>
      </c>
      <c r="O260" s="119">
        <f t="shared" ref="O260" si="1221">E260+F260+G260+I260</f>
        <v>13008.21</v>
      </c>
      <c r="P260" s="119">
        <f t="shared" ref="P260" si="1222">P258</f>
        <v>872.4</v>
      </c>
      <c r="Q260" s="119">
        <f t="shared" ref="Q260" si="1223">L260+O260*0.18</f>
        <v>23158.13</v>
      </c>
      <c r="R260" s="119">
        <f t="shared" ref="R260" si="1224">N260+O260*0.18</f>
        <v>21556.85</v>
      </c>
      <c r="S260" s="47"/>
    </row>
    <row r="261" spans="1:19" ht="9" customHeight="1" x14ac:dyDescent="0.2">
      <c r="A261" s="494"/>
      <c r="B261" s="494"/>
      <c r="C261" s="48" t="s">
        <v>4</v>
      </c>
      <c r="D261" s="49">
        <v>20</v>
      </c>
      <c r="E261" s="50">
        <f>'Ausiliari_Coll.Scol.'!E807</f>
        <v>24006921</v>
      </c>
      <c r="F261" s="50"/>
      <c r="G261" s="50">
        <f t="shared" si="905"/>
        <v>1072403</v>
      </c>
      <c r="H261" s="61">
        <v>12018738</v>
      </c>
      <c r="I261" s="61">
        <f t="shared" ref="I261" si="1225">I260*1936.27</f>
        <v>108083</v>
      </c>
      <c r="J261" s="51">
        <f t="shared" ref="J261:L261" si="1226">J260*1936.27</f>
        <v>3100510</v>
      </c>
      <c r="K261" s="51">
        <f t="shared" si="1226"/>
        <v>37206144</v>
      </c>
      <c r="L261" s="61">
        <f t="shared" si="1226"/>
        <v>40306655</v>
      </c>
      <c r="M261" s="118"/>
      <c r="N261" s="120">
        <f t="shared" ref="N261:O261" si="1227">N260*1936.27</f>
        <v>37206144</v>
      </c>
      <c r="O261" s="120">
        <f t="shared" si="1227"/>
        <v>25187407</v>
      </c>
      <c r="P261" s="120">
        <f t="shared" si="1159"/>
        <v>1689202</v>
      </c>
      <c r="Q261" s="120">
        <f t="shared" si="1159"/>
        <v>44840392</v>
      </c>
      <c r="R261" s="120">
        <f t="shared" si="1159"/>
        <v>41739882</v>
      </c>
      <c r="S261" s="47"/>
    </row>
    <row r="262" spans="1:19" ht="12.75" customHeight="1" x14ac:dyDescent="0.2">
      <c r="A262" s="494"/>
      <c r="B262" s="494"/>
      <c r="C262" s="53" t="s">
        <v>3</v>
      </c>
      <c r="D262" s="54">
        <v>21</v>
      </c>
      <c r="E262" s="44">
        <f>'Ausiliari_Coll.Scol.'!E808</f>
        <v>13434.71</v>
      </c>
      <c r="F262" s="44"/>
      <c r="G262" s="44">
        <f t="shared" si="929"/>
        <v>553.85</v>
      </c>
      <c r="H262" s="44">
        <v>6207.16</v>
      </c>
      <c r="I262" s="44">
        <f t="shared" ref="I262" si="1228">(E262+H262)*0.3%</f>
        <v>58.93</v>
      </c>
      <c r="J262" s="44">
        <f t="shared" ref="J262" si="1229">(E262+F262+G262+H262+I262)/12</f>
        <v>1687.89</v>
      </c>
      <c r="K262" s="44">
        <f t="shared" ref="K262" si="1230">SUM(E262:I262)</f>
        <v>20254.650000000001</v>
      </c>
      <c r="L262" s="46">
        <f t="shared" ref="L262" si="1231">SUM(E262:J262)</f>
        <v>21942.54</v>
      </c>
      <c r="M262" s="117"/>
      <c r="N262" s="119">
        <f t="shared" ref="N262" si="1232">E262+F262+G262+H262+I262</f>
        <v>20254.650000000001</v>
      </c>
      <c r="O262" s="119">
        <f t="shared" ref="O262" si="1233">E262+F262+G262+I262</f>
        <v>14047.49</v>
      </c>
      <c r="P262" s="119">
        <f t="shared" ref="P262" si="1234">P260</f>
        <v>872.4</v>
      </c>
      <c r="Q262" s="119">
        <f t="shared" ref="Q262" si="1235">L262+O262*0.18</f>
        <v>24471.09</v>
      </c>
      <c r="R262" s="119">
        <f t="shared" ref="R262" si="1236">N262+O262*0.18</f>
        <v>22783.200000000001</v>
      </c>
      <c r="S262" s="47"/>
    </row>
    <row r="263" spans="1:19" ht="9" customHeight="1" x14ac:dyDescent="0.2">
      <c r="A263" s="494"/>
      <c r="B263" s="494"/>
      <c r="C263" s="48" t="s">
        <v>4</v>
      </c>
      <c r="D263" s="49">
        <v>27</v>
      </c>
      <c r="E263" s="50">
        <f>'Ausiliari_Coll.Scol.'!E809</f>
        <v>26013226</v>
      </c>
      <c r="F263" s="50"/>
      <c r="G263" s="50">
        <f t="shared" si="905"/>
        <v>1072403</v>
      </c>
      <c r="H263" s="61">
        <v>12018738</v>
      </c>
      <c r="I263" s="61">
        <f t="shared" ref="I263" si="1237">I262*1936.27</f>
        <v>114104</v>
      </c>
      <c r="J263" s="51">
        <f t="shared" ref="J263:L263" si="1238">J262*1936.27</f>
        <v>3268211</v>
      </c>
      <c r="K263" s="51">
        <f t="shared" si="1238"/>
        <v>39218471</v>
      </c>
      <c r="L263" s="61">
        <f t="shared" si="1238"/>
        <v>42486682</v>
      </c>
      <c r="M263" s="118"/>
      <c r="N263" s="120">
        <f t="shared" ref="N263:R277" si="1239">N262*1936.27</f>
        <v>39218471</v>
      </c>
      <c r="O263" s="120">
        <f t="shared" si="1239"/>
        <v>27199733</v>
      </c>
      <c r="P263" s="120">
        <f t="shared" si="1239"/>
        <v>1689202</v>
      </c>
      <c r="Q263" s="120">
        <f t="shared" si="1239"/>
        <v>47382637</v>
      </c>
      <c r="R263" s="120">
        <f t="shared" si="1239"/>
        <v>44114427</v>
      </c>
      <c r="S263" s="47"/>
    </row>
    <row r="264" spans="1:19" ht="12.75" customHeight="1" x14ac:dyDescent="0.2">
      <c r="A264" s="494"/>
      <c r="B264" s="494"/>
      <c r="C264" s="53" t="s">
        <v>3</v>
      </c>
      <c r="D264" s="54">
        <v>28</v>
      </c>
      <c r="E264" s="44">
        <f>'Ausiliari_Coll.Scol.'!E810</f>
        <v>14209.93</v>
      </c>
      <c r="F264" s="44"/>
      <c r="G264" s="44">
        <f t="shared" si="929"/>
        <v>553.85</v>
      </c>
      <c r="H264" s="44">
        <v>6207.16</v>
      </c>
      <c r="I264" s="44">
        <f t="shared" ref="I264" si="1240">(E264+H264)*0.3%</f>
        <v>61.25</v>
      </c>
      <c r="J264" s="44">
        <f t="shared" ref="J264" si="1241">(E264+F264+G264+H264+I264)/12</f>
        <v>1752.68</v>
      </c>
      <c r="K264" s="44">
        <f t="shared" ref="K264" si="1242">SUM(E264:I264)</f>
        <v>21032.19</v>
      </c>
      <c r="L264" s="46">
        <f t="shared" ref="L264" si="1243">SUM(E264:J264)</f>
        <v>22784.87</v>
      </c>
      <c r="M264" s="117"/>
      <c r="N264" s="119">
        <f t="shared" ref="N264" si="1244">E264+F264+G264+H264+I264</f>
        <v>21032.19</v>
      </c>
      <c r="O264" s="119">
        <f t="shared" ref="O264" si="1245">E264+F264+G264+I264</f>
        <v>14825.03</v>
      </c>
      <c r="P264" s="119">
        <f t="shared" ref="P264" si="1246">P262</f>
        <v>872.4</v>
      </c>
      <c r="Q264" s="119">
        <f t="shared" ref="Q264" si="1247">L264+O264*0.18</f>
        <v>25453.38</v>
      </c>
      <c r="R264" s="119">
        <f t="shared" ref="R264" si="1248">N264+O264*0.18</f>
        <v>23700.7</v>
      </c>
      <c r="S264" s="47"/>
    </row>
    <row r="265" spans="1:19" ht="9" customHeight="1" x14ac:dyDescent="0.2">
      <c r="A265" s="494"/>
      <c r="B265" s="494"/>
      <c r="C265" s="48" t="s">
        <v>4</v>
      </c>
      <c r="D265" s="49">
        <v>34</v>
      </c>
      <c r="E265" s="50">
        <f>'Ausiliari_Coll.Scol.'!E811</f>
        <v>27514261</v>
      </c>
      <c r="F265" s="50"/>
      <c r="G265" s="50">
        <f t="shared" si="905"/>
        <v>1072403</v>
      </c>
      <c r="H265" s="61">
        <v>12018738</v>
      </c>
      <c r="I265" s="61">
        <f t="shared" ref="I265" si="1249">I264*1936.27</f>
        <v>118597</v>
      </c>
      <c r="J265" s="51">
        <f t="shared" ref="J265:L265" si="1250">J264*1936.27</f>
        <v>3393662</v>
      </c>
      <c r="K265" s="51">
        <f t="shared" si="1250"/>
        <v>40723999</v>
      </c>
      <c r="L265" s="61">
        <f t="shared" si="1250"/>
        <v>44117660</v>
      </c>
      <c r="M265" s="118"/>
      <c r="N265" s="120">
        <f t="shared" ref="N265:O265" si="1251">N264*1936.27</f>
        <v>40723999</v>
      </c>
      <c r="O265" s="120">
        <f t="shared" si="1251"/>
        <v>28705261</v>
      </c>
      <c r="P265" s="120">
        <f t="shared" si="1239"/>
        <v>1689202</v>
      </c>
      <c r="Q265" s="120">
        <f t="shared" si="1239"/>
        <v>49284616</v>
      </c>
      <c r="R265" s="120">
        <f t="shared" si="1239"/>
        <v>45890954</v>
      </c>
      <c r="S265" s="47"/>
    </row>
    <row r="266" spans="1:19" ht="12.75" customHeight="1" x14ac:dyDescent="0.2">
      <c r="A266" s="494"/>
      <c r="B266" s="494"/>
      <c r="C266" s="53" t="s">
        <v>3</v>
      </c>
      <c r="D266" s="54">
        <v>35</v>
      </c>
      <c r="E266" s="44">
        <f>'Ausiliari_Coll.Scol.'!E812</f>
        <v>14767.71</v>
      </c>
      <c r="F266" s="44"/>
      <c r="G266" s="44">
        <f t="shared" si="929"/>
        <v>553.85</v>
      </c>
      <c r="H266" s="44">
        <v>6207.16</v>
      </c>
      <c r="I266" s="44">
        <f t="shared" ref="I266" si="1252">(E266+H266)*0.3%</f>
        <v>62.92</v>
      </c>
      <c r="J266" s="44">
        <f t="shared" ref="J266" si="1253">(E266+F266+G266+H266+I266)/12</f>
        <v>1799.3</v>
      </c>
      <c r="K266" s="44">
        <f t="shared" ref="K266" si="1254">SUM(E266:I266)</f>
        <v>21591.64</v>
      </c>
      <c r="L266" s="46">
        <f t="shared" ref="L266" si="1255">SUM(E266:J266)</f>
        <v>23390.94</v>
      </c>
      <c r="M266" s="117"/>
      <c r="N266" s="119">
        <f t="shared" ref="N266" si="1256">E266+F266+G266+H266+I266</f>
        <v>21591.64</v>
      </c>
      <c r="O266" s="119">
        <f t="shared" ref="O266" si="1257">E266+F266+G266+I266</f>
        <v>15384.48</v>
      </c>
      <c r="P266" s="119">
        <f t="shared" ref="P266" si="1258">P264</f>
        <v>872.4</v>
      </c>
      <c r="Q266" s="119">
        <f t="shared" ref="Q266" si="1259">L266+O266*0.18</f>
        <v>26160.15</v>
      </c>
      <c r="R266" s="119">
        <f t="shared" ref="R266" si="1260">N266+O266*0.18</f>
        <v>24360.85</v>
      </c>
      <c r="S266" s="47"/>
    </row>
    <row r="267" spans="1:19" ht="9" customHeight="1" x14ac:dyDescent="0.2">
      <c r="A267" s="495"/>
      <c r="B267" s="495"/>
      <c r="C267" s="58" t="s">
        <v>4</v>
      </c>
      <c r="D267" s="59"/>
      <c r="E267" s="50">
        <f>'Ausiliari_Coll.Scol.'!E813</f>
        <v>28594274</v>
      </c>
      <c r="F267" s="50"/>
      <c r="G267" s="61">
        <f t="shared" si="905"/>
        <v>1072403</v>
      </c>
      <c r="H267" s="61">
        <v>12018738</v>
      </c>
      <c r="I267" s="61">
        <f t="shared" ref="I267" si="1261">I266*1936.27</f>
        <v>121830</v>
      </c>
      <c r="J267" s="51">
        <f t="shared" ref="J267:L267" si="1262">J266*1936.27</f>
        <v>3483931</v>
      </c>
      <c r="K267" s="51">
        <f t="shared" si="1262"/>
        <v>41807245</v>
      </c>
      <c r="L267" s="61">
        <f t="shared" si="1262"/>
        <v>45291175</v>
      </c>
      <c r="M267" s="118"/>
      <c r="N267" s="120">
        <f t="shared" ref="N267:O267" si="1263">N266*1936.27</f>
        <v>41807245</v>
      </c>
      <c r="O267" s="120">
        <f t="shared" si="1263"/>
        <v>29788507</v>
      </c>
      <c r="P267" s="120">
        <f t="shared" si="1239"/>
        <v>1689202</v>
      </c>
      <c r="Q267" s="120">
        <f t="shared" si="1239"/>
        <v>50653114</v>
      </c>
      <c r="R267" s="120">
        <f t="shared" si="1239"/>
        <v>47169183</v>
      </c>
      <c r="S267" s="47"/>
    </row>
    <row r="268" spans="1:19" ht="12.75" customHeight="1" x14ac:dyDescent="0.2">
      <c r="A268" s="496">
        <f>B258+1</f>
        <v>44743</v>
      </c>
      <c r="B268" s="496">
        <v>44926</v>
      </c>
      <c r="C268" s="42" t="s">
        <v>3</v>
      </c>
      <c r="D268" s="43">
        <v>0</v>
      </c>
      <c r="E268" s="44">
        <f>'Ausiliari_Coll.Scol.'!E814</f>
        <v>9912.56</v>
      </c>
      <c r="F268" s="44"/>
      <c r="G268" s="44">
        <f t="shared" si="929"/>
        <v>553.85</v>
      </c>
      <c r="H268" s="44">
        <v>6207.16</v>
      </c>
      <c r="I268" s="44">
        <f>(E268+H268)*0.5%</f>
        <v>80.599999999999994</v>
      </c>
      <c r="J268" s="44">
        <f t="shared" ref="J268" si="1264">(E268+F268+G268+H268+I268)/12</f>
        <v>1396.18</v>
      </c>
      <c r="K268" s="44">
        <f t="shared" ref="K268" si="1265">SUM(E268:I268)</f>
        <v>16754.169999999998</v>
      </c>
      <c r="L268" s="46">
        <f t="shared" ref="L268" si="1266">SUM(E268:J268)</f>
        <v>18150.349999999999</v>
      </c>
      <c r="M268" s="117"/>
      <c r="N268" s="119">
        <f t="shared" ref="N268" si="1267">E268+F268+G268+H268+I268</f>
        <v>16754.169999999998</v>
      </c>
      <c r="O268" s="119">
        <f t="shared" ref="O268" si="1268">E268+F268+G268+I268</f>
        <v>10547.01</v>
      </c>
      <c r="P268" s="119">
        <f t="shared" ref="P268" si="1269">P266</f>
        <v>872.4</v>
      </c>
      <c r="Q268" s="119">
        <f t="shared" ref="Q268" si="1270">L268+O268*0.18</f>
        <v>20048.810000000001</v>
      </c>
      <c r="R268" s="119">
        <f t="shared" ref="R268" si="1271">N268+O268*0.18</f>
        <v>18652.63</v>
      </c>
      <c r="S268" s="47"/>
    </row>
    <row r="269" spans="1:19" ht="9" customHeight="1" x14ac:dyDescent="0.2">
      <c r="A269" s="497"/>
      <c r="B269" s="497"/>
      <c r="C269" s="48" t="s">
        <v>4</v>
      </c>
      <c r="D269" s="49">
        <v>8</v>
      </c>
      <c r="E269" s="61">
        <f>'Ausiliari_Coll.Scol.'!E815</f>
        <v>19193393</v>
      </c>
      <c r="F269" s="61"/>
      <c r="G269" s="50">
        <f t="shared" si="905"/>
        <v>1072403</v>
      </c>
      <c r="H269" s="61">
        <v>12018738</v>
      </c>
      <c r="I269" s="61">
        <f t="shared" ref="I269:I279" si="1272">I268*1936.27</f>
        <v>156063</v>
      </c>
      <c r="J269" s="51">
        <f t="shared" ref="J269:L269" si="1273">J268*1936.27</f>
        <v>2703381</v>
      </c>
      <c r="K269" s="51">
        <f t="shared" si="1273"/>
        <v>32440597</v>
      </c>
      <c r="L269" s="61">
        <f t="shared" si="1273"/>
        <v>35143978</v>
      </c>
      <c r="M269" s="118"/>
      <c r="N269" s="120">
        <f t="shared" ref="N269:O269" si="1274">N268*1936.27</f>
        <v>32440597</v>
      </c>
      <c r="O269" s="120">
        <f t="shared" si="1274"/>
        <v>20421859</v>
      </c>
      <c r="P269" s="120">
        <f t="shared" si="1239"/>
        <v>1689202</v>
      </c>
      <c r="Q269" s="120">
        <f t="shared" si="1239"/>
        <v>38819909</v>
      </c>
      <c r="R269" s="120">
        <f t="shared" si="1239"/>
        <v>36116528</v>
      </c>
      <c r="S269" s="47"/>
    </row>
    <row r="270" spans="1:19" ht="12.75" customHeight="1" x14ac:dyDescent="0.2">
      <c r="A270" s="494">
        <f>A268</f>
        <v>44743</v>
      </c>
      <c r="B270" s="494">
        <f>B268</f>
        <v>44926</v>
      </c>
      <c r="C270" s="53" t="s">
        <v>3</v>
      </c>
      <c r="D270" s="54">
        <v>9</v>
      </c>
      <c r="E270" s="44">
        <f>'Ausiliari_Coll.Scol.'!E816</f>
        <v>11347.41</v>
      </c>
      <c r="F270" s="44"/>
      <c r="G270" s="44">
        <f t="shared" si="929"/>
        <v>553.85</v>
      </c>
      <c r="H270" s="44">
        <v>6207.16</v>
      </c>
      <c r="I270" s="44">
        <f t="shared" ref="I270" si="1275">(E270+H270)*0.5%</f>
        <v>87.77</v>
      </c>
      <c r="J270" s="44">
        <f t="shared" ref="J270" si="1276">(E270+F270+G270+H270+I270)/12</f>
        <v>1516.35</v>
      </c>
      <c r="K270" s="44">
        <f t="shared" ref="K270" si="1277">SUM(E270:I270)</f>
        <v>18196.189999999999</v>
      </c>
      <c r="L270" s="46">
        <f t="shared" ref="L270" si="1278">SUM(E270:J270)</f>
        <v>19712.54</v>
      </c>
      <c r="M270" s="117"/>
      <c r="N270" s="119">
        <f t="shared" ref="N270" si="1279">E270+F270+G270+H270+I270</f>
        <v>18196.189999999999</v>
      </c>
      <c r="O270" s="119">
        <f t="shared" ref="O270" si="1280">E270+F270+G270+I270</f>
        <v>11989.03</v>
      </c>
      <c r="P270" s="119">
        <f t="shared" ref="P270" si="1281">P268</f>
        <v>872.4</v>
      </c>
      <c r="Q270" s="119">
        <f t="shared" ref="Q270" si="1282">L270+O270*0.18</f>
        <v>21870.57</v>
      </c>
      <c r="R270" s="119">
        <f t="shared" ref="R270" si="1283">N270+O270*0.18</f>
        <v>20354.22</v>
      </c>
      <c r="S270" s="47"/>
    </row>
    <row r="271" spans="1:19" ht="9" customHeight="1" x14ac:dyDescent="0.2">
      <c r="A271" s="494"/>
      <c r="B271" s="494"/>
      <c r="C271" s="48" t="s">
        <v>4</v>
      </c>
      <c r="D271" s="49">
        <v>14</v>
      </c>
      <c r="E271" s="61">
        <f>'Ausiliari_Coll.Scol.'!E817</f>
        <v>21971650</v>
      </c>
      <c r="F271" s="50"/>
      <c r="G271" s="50">
        <f t="shared" si="905"/>
        <v>1072403</v>
      </c>
      <c r="H271" s="61">
        <v>12018738</v>
      </c>
      <c r="I271" s="61">
        <f t="shared" si="1272"/>
        <v>169946</v>
      </c>
      <c r="J271" s="51">
        <f t="shared" ref="J271:L271" si="1284">J270*1936.27</f>
        <v>2936063</v>
      </c>
      <c r="K271" s="51">
        <f t="shared" si="1284"/>
        <v>35232737</v>
      </c>
      <c r="L271" s="61">
        <f t="shared" si="1284"/>
        <v>38168800</v>
      </c>
      <c r="M271" s="118"/>
      <c r="N271" s="120">
        <f t="shared" ref="N271:O271" si="1285">N270*1936.27</f>
        <v>35232737</v>
      </c>
      <c r="O271" s="120">
        <f t="shared" si="1285"/>
        <v>23213999</v>
      </c>
      <c r="P271" s="120">
        <f t="shared" si="1239"/>
        <v>1689202</v>
      </c>
      <c r="Q271" s="120">
        <f t="shared" si="1239"/>
        <v>42347329</v>
      </c>
      <c r="R271" s="120">
        <f t="shared" si="1239"/>
        <v>39411266</v>
      </c>
      <c r="S271" s="47"/>
    </row>
    <row r="272" spans="1:19" ht="12.75" customHeight="1" x14ac:dyDescent="0.2">
      <c r="A272" s="494"/>
      <c r="B272" s="494"/>
      <c r="C272" s="53" t="s">
        <v>3</v>
      </c>
      <c r="D272" s="54">
        <v>15</v>
      </c>
      <c r="E272" s="44">
        <f>'Ausiliari_Coll.Scol.'!E818</f>
        <v>12398.54</v>
      </c>
      <c r="F272" s="44"/>
      <c r="G272" s="44">
        <f t="shared" si="929"/>
        <v>553.85</v>
      </c>
      <c r="H272" s="44">
        <v>6207.16</v>
      </c>
      <c r="I272" s="44">
        <f t="shared" ref="I272" si="1286">(E272+H272)*0.5%</f>
        <v>93.03</v>
      </c>
      <c r="J272" s="44">
        <f t="shared" ref="J272" si="1287">(E272+F272+G272+H272+I272)/12</f>
        <v>1604.38</v>
      </c>
      <c r="K272" s="44">
        <f t="shared" ref="K272" si="1288">SUM(E272:I272)</f>
        <v>19252.580000000002</v>
      </c>
      <c r="L272" s="46">
        <f t="shared" ref="L272" si="1289">SUM(E272:J272)</f>
        <v>20856.96</v>
      </c>
      <c r="M272" s="117"/>
      <c r="N272" s="119">
        <f t="shared" ref="N272" si="1290">E272+F272+G272+H272+I272</f>
        <v>19252.580000000002</v>
      </c>
      <c r="O272" s="119">
        <f t="shared" ref="O272" si="1291">E272+F272+G272+I272</f>
        <v>13045.42</v>
      </c>
      <c r="P272" s="119">
        <f t="shared" ref="P272" si="1292">P270</f>
        <v>872.4</v>
      </c>
      <c r="Q272" s="119">
        <f t="shared" ref="Q272" si="1293">L272+O272*0.18</f>
        <v>23205.14</v>
      </c>
      <c r="R272" s="119">
        <f t="shared" ref="R272" si="1294">N272+O272*0.18</f>
        <v>21600.76</v>
      </c>
      <c r="S272" s="47"/>
    </row>
    <row r="273" spans="1:19" ht="9" customHeight="1" x14ac:dyDescent="0.2">
      <c r="A273" s="494"/>
      <c r="B273" s="494"/>
      <c r="C273" s="48" t="s">
        <v>4</v>
      </c>
      <c r="D273" s="49">
        <v>20</v>
      </c>
      <c r="E273" s="61">
        <f>'Ausiliari_Coll.Scol.'!E819</f>
        <v>24006921</v>
      </c>
      <c r="F273" s="50"/>
      <c r="G273" s="50">
        <f t="shared" si="905"/>
        <v>1072403</v>
      </c>
      <c r="H273" s="61">
        <v>12018738</v>
      </c>
      <c r="I273" s="61">
        <f t="shared" si="1272"/>
        <v>180131</v>
      </c>
      <c r="J273" s="51">
        <f t="shared" ref="J273:L273" si="1295">J272*1936.27</f>
        <v>3106513</v>
      </c>
      <c r="K273" s="51">
        <f t="shared" si="1295"/>
        <v>37278193</v>
      </c>
      <c r="L273" s="61">
        <f t="shared" si="1295"/>
        <v>40384706</v>
      </c>
      <c r="M273" s="118"/>
      <c r="N273" s="120">
        <f t="shared" ref="N273:O273" si="1296">N272*1936.27</f>
        <v>37278193</v>
      </c>
      <c r="O273" s="120">
        <f t="shared" si="1296"/>
        <v>25259455</v>
      </c>
      <c r="P273" s="120">
        <f t="shared" si="1239"/>
        <v>1689202</v>
      </c>
      <c r="Q273" s="120">
        <f t="shared" si="1239"/>
        <v>44931416</v>
      </c>
      <c r="R273" s="120">
        <f t="shared" si="1239"/>
        <v>41824904</v>
      </c>
      <c r="S273" s="47"/>
    </row>
    <row r="274" spans="1:19" ht="12.75" customHeight="1" x14ac:dyDescent="0.2">
      <c r="A274" s="494"/>
      <c r="B274" s="494"/>
      <c r="C274" s="53" t="s">
        <v>3</v>
      </c>
      <c r="D274" s="54">
        <v>21</v>
      </c>
      <c r="E274" s="44">
        <f>'Ausiliari_Coll.Scol.'!E820</f>
        <v>13434.71</v>
      </c>
      <c r="F274" s="44"/>
      <c r="G274" s="44">
        <f t="shared" si="929"/>
        <v>553.85</v>
      </c>
      <c r="H274" s="44">
        <v>6207.16</v>
      </c>
      <c r="I274" s="44">
        <f t="shared" ref="I274" si="1297">(E274+H274)*0.5%</f>
        <v>98.21</v>
      </c>
      <c r="J274" s="44">
        <f t="shared" ref="J274" si="1298">(E274+F274+G274+H274+I274)/12</f>
        <v>1691.16</v>
      </c>
      <c r="K274" s="44">
        <f t="shared" ref="K274" si="1299">SUM(E274:I274)</f>
        <v>20293.93</v>
      </c>
      <c r="L274" s="46">
        <f t="shared" ref="L274" si="1300">SUM(E274:J274)</f>
        <v>21985.09</v>
      </c>
      <c r="M274" s="117"/>
      <c r="N274" s="119">
        <f t="shared" ref="N274" si="1301">E274+F274+G274+H274+I274</f>
        <v>20293.93</v>
      </c>
      <c r="O274" s="119">
        <f t="shared" ref="O274" si="1302">E274+F274+G274+I274</f>
        <v>14086.77</v>
      </c>
      <c r="P274" s="119">
        <f t="shared" ref="P274" si="1303">P272</f>
        <v>872.4</v>
      </c>
      <c r="Q274" s="119">
        <f t="shared" ref="Q274" si="1304">L274+O274*0.18</f>
        <v>24520.71</v>
      </c>
      <c r="R274" s="119">
        <f t="shared" ref="R274" si="1305">N274+O274*0.18</f>
        <v>22829.55</v>
      </c>
      <c r="S274" s="47"/>
    </row>
    <row r="275" spans="1:19" ht="9" customHeight="1" x14ac:dyDescent="0.2">
      <c r="A275" s="494"/>
      <c r="B275" s="494"/>
      <c r="C275" s="48" t="s">
        <v>4</v>
      </c>
      <c r="D275" s="49">
        <v>27</v>
      </c>
      <c r="E275" s="61">
        <f>'Ausiliari_Coll.Scol.'!E821</f>
        <v>26013226</v>
      </c>
      <c r="F275" s="50"/>
      <c r="G275" s="50">
        <f t="shared" si="905"/>
        <v>1072403</v>
      </c>
      <c r="H275" s="61">
        <v>12018738</v>
      </c>
      <c r="I275" s="61">
        <f t="shared" si="1272"/>
        <v>190161</v>
      </c>
      <c r="J275" s="51">
        <f t="shared" ref="J275:L275" si="1306">J274*1936.27</f>
        <v>3274542</v>
      </c>
      <c r="K275" s="51">
        <f t="shared" si="1306"/>
        <v>39294528</v>
      </c>
      <c r="L275" s="61">
        <f t="shared" si="1306"/>
        <v>42569070</v>
      </c>
      <c r="M275" s="118"/>
      <c r="N275" s="120">
        <f t="shared" ref="N275:O275" si="1307">N274*1936.27</f>
        <v>39294528</v>
      </c>
      <c r="O275" s="120">
        <f t="shared" si="1307"/>
        <v>27275790</v>
      </c>
      <c r="P275" s="120">
        <f t="shared" si="1239"/>
        <v>1689202</v>
      </c>
      <c r="Q275" s="120">
        <f t="shared" si="1239"/>
        <v>47478715</v>
      </c>
      <c r="R275" s="120">
        <f t="shared" si="1239"/>
        <v>44204173</v>
      </c>
      <c r="S275" s="47"/>
    </row>
    <row r="276" spans="1:19" ht="12.75" customHeight="1" x14ac:dyDescent="0.2">
      <c r="A276" s="494"/>
      <c r="B276" s="494"/>
      <c r="C276" s="53" t="s">
        <v>3</v>
      </c>
      <c r="D276" s="54">
        <v>28</v>
      </c>
      <c r="E276" s="44">
        <f>'Ausiliari_Coll.Scol.'!E822</f>
        <v>14209.93</v>
      </c>
      <c r="F276" s="44"/>
      <c r="G276" s="44">
        <f t="shared" si="929"/>
        <v>553.85</v>
      </c>
      <c r="H276" s="44">
        <v>6207.16</v>
      </c>
      <c r="I276" s="44">
        <f t="shared" ref="I276" si="1308">(E276+H276)*0.5%</f>
        <v>102.09</v>
      </c>
      <c r="J276" s="44">
        <f t="shared" ref="J276" si="1309">(E276+F276+G276+H276+I276)/12</f>
        <v>1756.09</v>
      </c>
      <c r="K276" s="44">
        <f t="shared" ref="K276" si="1310">SUM(E276:I276)</f>
        <v>21073.03</v>
      </c>
      <c r="L276" s="46">
        <f t="shared" ref="L276" si="1311">SUM(E276:J276)</f>
        <v>22829.119999999999</v>
      </c>
      <c r="M276" s="117"/>
      <c r="N276" s="119">
        <f t="shared" ref="N276" si="1312">E276+F276+G276+H276+I276</f>
        <v>21073.03</v>
      </c>
      <c r="O276" s="119">
        <f t="shared" ref="O276" si="1313">E276+F276+G276+I276</f>
        <v>14865.87</v>
      </c>
      <c r="P276" s="119">
        <f t="shared" ref="P276" si="1314">P274</f>
        <v>872.4</v>
      </c>
      <c r="Q276" s="119">
        <f t="shared" ref="Q276" si="1315">L276+O276*0.18</f>
        <v>25504.98</v>
      </c>
      <c r="R276" s="119">
        <f t="shared" ref="R276" si="1316">N276+O276*0.18</f>
        <v>23748.89</v>
      </c>
      <c r="S276" s="47"/>
    </row>
    <row r="277" spans="1:19" ht="9" customHeight="1" x14ac:dyDescent="0.2">
      <c r="A277" s="494"/>
      <c r="B277" s="494"/>
      <c r="C277" s="48" t="s">
        <v>4</v>
      </c>
      <c r="D277" s="49">
        <v>34</v>
      </c>
      <c r="E277" s="61">
        <f>'Ausiliari_Coll.Scol.'!E823</f>
        <v>27514261</v>
      </c>
      <c r="F277" s="50"/>
      <c r="G277" s="50">
        <f t="shared" si="905"/>
        <v>1072403</v>
      </c>
      <c r="H277" s="61">
        <v>12018738</v>
      </c>
      <c r="I277" s="61">
        <f t="shared" si="1272"/>
        <v>197674</v>
      </c>
      <c r="J277" s="51">
        <f t="shared" ref="J277:L277" si="1317">J276*1936.27</f>
        <v>3400264</v>
      </c>
      <c r="K277" s="51">
        <f t="shared" si="1317"/>
        <v>40803076</v>
      </c>
      <c r="L277" s="61">
        <f t="shared" si="1317"/>
        <v>44203340</v>
      </c>
      <c r="M277" s="118"/>
      <c r="N277" s="120">
        <f t="shared" ref="N277:O277" si="1318">N276*1936.27</f>
        <v>40803076</v>
      </c>
      <c r="O277" s="120">
        <f t="shared" si="1318"/>
        <v>28784338</v>
      </c>
      <c r="P277" s="120">
        <f t="shared" si="1239"/>
        <v>1689202</v>
      </c>
      <c r="Q277" s="120">
        <f t="shared" si="1239"/>
        <v>49384528</v>
      </c>
      <c r="R277" s="120">
        <f t="shared" si="1239"/>
        <v>45984263</v>
      </c>
      <c r="S277" s="47"/>
    </row>
    <row r="278" spans="1:19" ht="12.75" customHeight="1" x14ac:dyDescent="0.2">
      <c r="A278" s="494"/>
      <c r="B278" s="494"/>
      <c r="C278" s="53" t="s">
        <v>3</v>
      </c>
      <c r="D278" s="54">
        <v>35</v>
      </c>
      <c r="E278" s="44">
        <f>'Ausiliari_Coll.Scol.'!E824</f>
        <v>14767.71</v>
      </c>
      <c r="F278" s="44"/>
      <c r="G278" s="44">
        <f t="shared" si="929"/>
        <v>553.85</v>
      </c>
      <c r="H278" s="44">
        <v>6207.16</v>
      </c>
      <c r="I278" s="44">
        <f t="shared" ref="I278" si="1319">(E278+H278)*0.5%</f>
        <v>104.87</v>
      </c>
      <c r="J278" s="44">
        <f t="shared" ref="J278" si="1320">(E278+F278+G278+H278+I278)/12</f>
        <v>1802.8</v>
      </c>
      <c r="K278" s="44">
        <f t="shared" ref="K278" si="1321">SUM(E278:I278)</f>
        <v>21633.59</v>
      </c>
      <c r="L278" s="46">
        <f t="shared" ref="L278" si="1322">SUM(E278:J278)</f>
        <v>23436.39</v>
      </c>
      <c r="M278" s="117"/>
      <c r="N278" s="119">
        <f t="shared" ref="N278" si="1323">E278+F278+G278+H278+I278</f>
        <v>21633.59</v>
      </c>
      <c r="O278" s="119">
        <f t="shared" ref="O278" si="1324">E278+F278+G278+I278</f>
        <v>15426.43</v>
      </c>
      <c r="P278" s="119">
        <f t="shared" ref="P278" si="1325">P276</f>
        <v>872.4</v>
      </c>
      <c r="Q278" s="119">
        <f t="shared" ref="Q278" si="1326">L278+O278*0.18</f>
        <v>26213.15</v>
      </c>
      <c r="R278" s="119">
        <f t="shared" ref="R278" si="1327">N278+O278*0.18</f>
        <v>24410.35</v>
      </c>
      <c r="S278" s="47"/>
    </row>
    <row r="279" spans="1:19" ht="9" customHeight="1" x14ac:dyDescent="0.2">
      <c r="A279" s="495"/>
      <c r="B279" s="495"/>
      <c r="C279" s="58" t="s">
        <v>4</v>
      </c>
      <c r="D279" s="59"/>
      <c r="E279" s="61">
        <f>'Ausiliari_Coll.Scol.'!E825</f>
        <v>28594274</v>
      </c>
      <c r="F279" s="61"/>
      <c r="G279" s="61">
        <f t="shared" si="905"/>
        <v>1072403</v>
      </c>
      <c r="H279" s="61">
        <v>12018738</v>
      </c>
      <c r="I279" s="61">
        <f t="shared" si="1272"/>
        <v>203057</v>
      </c>
      <c r="J279" s="195">
        <f t="shared" ref="J279:L279" si="1328">J278*1936.27</f>
        <v>3490708</v>
      </c>
      <c r="K279" s="62">
        <f t="shared" si="1328"/>
        <v>41888471</v>
      </c>
      <c r="L279" s="61">
        <f t="shared" si="1328"/>
        <v>45379179</v>
      </c>
      <c r="M279" s="118"/>
      <c r="N279" s="123">
        <f t="shared" ref="N279:R279" si="1329">N278*1936.27</f>
        <v>41888471</v>
      </c>
      <c r="O279" s="123">
        <f t="shared" si="1329"/>
        <v>29869734</v>
      </c>
      <c r="P279" s="123">
        <f t="shared" si="1329"/>
        <v>1689202</v>
      </c>
      <c r="Q279" s="123">
        <f t="shared" si="1329"/>
        <v>50755736</v>
      </c>
      <c r="R279" s="123">
        <f t="shared" si="1329"/>
        <v>47265028</v>
      </c>
      <c r="S279" s="47"/>
    </row>
    <row r="280" spans="1:19" s="152" customFormat="1" ht="12.75" customHeight="1" x14ac:dyDescent="0.2">
      <c r="A280" s="150"/>
      <c r="B280" s="150"/>
      <c r="C280" s="151"/>
      <c r="E280" s="153"/>
      <c r="F280" s="153"/>
      <c r="G280" s="153"/>
      <c r="H280" s="153"/>
      <c r="I280" s="153"/>
      <c r="J280" s="153"/>
      <c r="K280" s="153"/>
      <c r="L280" s="154"/>
      <c r="M280" s="154"/>
      <c r="N280" s="153"/>
      <c r="O280" s="153"/>
      <c r="P280" s="153"/>
      <c r="Q280" s="153"/>
      <c r="R280" s="153"/>
    </row>
    <row r="281" spans="1:19" s="152" customFormat="1" ht="9" customHeight="1" x14ac:dyDescent="0.2">
      <c r="A281" s="150"/>
      <c r="B281" s="150"/>
      <c r="E281" s="155"/>
      <c r="F281" s="155"/>
      <c r="G281" s="155"/>
      <c r="H281" s="155"/>
      <c r="I281" s="155"/>
      <c r="J281" s="155"/>
      <c r="K281" s="155"/>
      <c r="L281" s="155"/>
      <c r="M281" s="155"/>
      <c r="N281" s="155"/>
      <c r="O281" s="155"/>
      <c r="P281" s="155"/>
      <c r="Q281" s="155"/>
      <c r="R281" s="155"/>
    </row>
    <row r="282" spans="1:19" s="152" customFormat="1" ht="12.75" customHeight="1" x14ac:dyDescent="0.2">
      <c r="A282" s="150"/>
      <c r="B282" s="150"/>
      <c r="C282" s="151"/>
      <c r="E282" s="153"/>
      <c r="F282" s="153"/>
      <c r="G282" s="153"/>
      <c r="H282" s="153"/>
      <c r="I282" s="153"/>
      <c r="J282" s="153"/>
      <c r="K282" s="153"/>
      <c r="L282" s="154"/>
      <c r="M282" s="154"/>
      <c r="N282" s="153"/>
      <c r="O282" s="153"/>
      <c r="P282" s="153"/>
      <c r="Q282" s="153"/>
      <c r="R282" s="153"/>
    </row>
    <row r="283" spans="1:19" x14ac:dyDescent="0.2">
      <c r="N283" s="122"/>
      <c r="O283" s="122"/>
      <c r="P283" s="122"/>
      <c r="Q283" s="122"/>
      <c r="R283" s="122"/>
    </row>
    <row r="284" spans="1:19" ht="27.75" customHeight="1" x14ac:dyDescent="0.2">
      <c r="B284" s="514" t="s">
        <v>117</v>
      </c>
      <c r="C284" s="515"/>
      <c r="D284" s="515"/>
      <c r="E284" s="515"/>
      <c r="F284" s="515"/>
      <c r="G284" s="515"/>
      <c r="H284" s="515"/>
      <c r="I284" s="515"/>
      <c r="J284" s="515"/>
      <c r="K284" s="515"/>
      <c r="L284" s="516"/>
      <c r="M284" s="112"/>
      <c r="N284" s="121"/>
      <c r="O284" s="121"/>
      <c r="P284" s="121"/>
      <c r="Q284" s="121"/>
      <c r="R284" s="121"/>
    </row>
    <row r="285" spans="1:19" ht="19.5" customHeight="1" x14ac:dyDescent="0.2">
      <c r="B285" s="82" t="s">
        <v>16</v>
      </c>
      <c r="C285" s="83"/>
      <c r="D285" s="84"/>
      <c r="E285" s="127">
        <v>36708</v>
      </c>
      <c r="F285" s="127">
        <v>36892</v>
      </c>
      <c r="G285" s="127">
        <v>37257</v>
      </c>
      <c r="H285" s="127">
        <v>37622</v>
      </c>
      <c r="I285" s="127">
        <v>38718</v>
      </c>
      <c r="J285" s="127">
        <v>43160</v>
      </c>
      <c r="K285" s="128">
        <v>44562</v>
      </c>
      <c r="L285" s="128"/>
      <c r="N285" s="122"/>
      <c r="O285" s="122"/>
      <c r="P285" s="122"/>
      <c r="Q285" s="122"/>
      <c r="R285" s="122"/>
      <c r="S285" s="47"/>
    </row>
    <row r="286" spans="1:19" x14ac:dyDescent="0.2">
      <c r="B286" s="508"/>
      <c r="C286" s="509"/>
      <c r="D286" s="510"/>
      <c r="E286" s="44">
        <v>579</v>
      </c>
      <c r="F286" s="44">
        <v>471</v>
      </c>
      <c r="G286" s="44">
        <v>495</v>
      </c>
      <c r="H286" s="44">
        <v>579</v>
      </c>
      <c r="I286" s="44">
        <v>702</v>
      </c>
      <c r="J286" s="44">
        <f>8.4*12+I286</f>
        <v>802.8</v>
      </c>
      <c r="K286" s="44">
        <f>J286+5.8*12</f>
        <v>872.4</v>
      </c>
      <c r="L286" s="44"/>
      <c r="N286" s="121"/>
      <c r="O286" s="121"/>
      <c r="P286" s="121"/>
      <c r="Q286" s="121"/>
      <c r="R286" s="121"/>
      <c r="S286" s="47"/>
    </row>
    <row r="287" spans="1:19" x14ac:dyDescent="0.2">
      <c r="B287" s="511"/>
      <c r="C287" s="512"/>
      <c r="D287" s="513"/>
      <c r="E287" s="90">
        <v>1121100</v>
      </c>
      <c r="F287" s="90">
        <v>911983</v>
      </c>
      <c r="G287" s="90">
        <v>911983</v>
      </c>
      <c r="H287" s="90">
        <v>958454</v>
      </c>
      <c r="I287" s="90">
        <v>1121100</v>
      </c>
      <c r="J287" s="90">
        <f>J286*1936.27</f>
        <v>1554438</v>
      </c>
      <c r="K287" s="90">
        <f t="shared" ref="K287:L287" si="1330">K286*1936.27</f>
        <v>1689202</v>
      </c>
      <c r="L287" s="90">
        <f t="shared" si="1330"/>
        <v>0</v>
      </c>
      <c r="N287" s="122"/>
      <c r="O287" s="122"/>
      <c r="P287" s="122"/>
      <c r="Q287" s="122"/>
      <c r="R287" s="122"/>
      <c r="S287" s="47"/>
    </row>
    <row r="288" spans="1:19" x14ac:dyDescent="0.2">
      <c r="B288" s="47" t="s">
        <v>24</v>
      </c>
      <c r="N288" s="121"/>
      <c r="O288" s="121"/>
      <c r="P288" s="121"/>
      <c r="Q288" s="121"/>
      <c r="R288" s="121"/>
    </row>
  </sheetData>
  <sheetProtection sheet="1" objects="1" scenarios="1" formatCells="0" formatColumns="0" formatRows="0"/>
  <mergeCells count="99">
    <mergeCell ref="B284:L284"/>
    <mergeCell ref="B286:D287"/>
    <mergeCell ref="A232:A233"/>
    <mergeCell ref="B232:B233"/>
    <mergeCell ref="A234:A243"/>
    <mergeCell ref="B234:B243"/>
    <mergeCell ref="A268:A269"/>
    <mergeCell ref="B268:B269"/>
    <mergeCell ref="A244:A245"/>
    <mergeCell ref="B244:B245"/>
    <mergeCell ref="A246:A255"/>
    <mergeCell ref="B246:B255"/>
    <mergeCell ref="A256:A257"/>
    <mergeCell ref="B256:B257"/>
    <mergeCell ref="A258:A267"/>
    <mergeCell ref="B258:B267"/>
    <mergeCell ref="A270:A279"/>
    <mergeCell ref="A186:A195"/>
    <mergeCell ref="B186:B195"/>
    <mergeCell ref="A196:A197"/>
    <mergeCell ref="B196:B197"/>
    <mergeCell ref="A198:A207"/>
    <mergeCell ref="B198:B207"/>
    <mergeCell ref="B270:B279"/>
    <mergeCell ref="A220:A221"/>
    <mergeCell ref="B220:B221"/>
    <mergeCell ref="A222:A231"/>
    <mergeCell ref="B222:B231"/>
    <mergeCell ref="A208:A209"/>
    <mergeCell ref="B208:B209"/>
    <mergeCell ref="A210:A219"/>
    <mergeCell ref="B210:B219"/>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20:A21"/>
    <mergeCell ref="B20:B21"/>
    <mergeCell ref="A22:A33"/>
    <mergeCell ref="B22:B33"/>
    <mergeCell ref="A34:A35"/>
    <mergeCell ref="B34:B35"/>
    <mergeCell ref="A6:A7"/>
    <mergeCell ref="B6:B7"/>
    <mergeCell ref="A8:A19"/>
    <mergeCell ref="B8:B19"/>
    <mergeCell ref="Q3:Q4"/>
    <mergeCell ref="R3:R4"/>
    <mergeCell ref="C5:D5"/>
    <mergeCell ref="A1:B1"/>
    <mergeCell ref="N1:P2"/>
    <mergeCell ref="A3:B3"/>
    <mergeCell ref="C3:D4"/>
    <mergeCell ref="E3:J3"/>
    <mergeCell ref="K3:K4"/>
    <mergeCell ref="L3:L4"/>
    <mergeCell ref="N3:N4"/>
    <mergeCell ref="O3:O4"/>
    <mergeCell ref="C1:L2"/>
  </mergeCells>
  <conditionalFormatting sqref="L7:P7 N6:P6 E6:K7 E8:I19 E20:F47 H118:I145 E76:F145">
    <cfRule type="cellIs" dxfId="5336" priority="452" stopIfTrue="1" operator="equal">
      <formula>0</formula>
    </cfRule>
  </conditionalFormatting>
  <conditionalFormatting sqref="L6:P6">
    <cfRule type="cellIs" dxfId="5335" priority="453" stopIfTrue="1" operator="equal">
      <formula>0</formula>
    </cfRule>
  </conditionalFormatting>
  <conditionalFormatting sqref="E160:F171 N283:Q288 H160:I171">
    <cfRule type="cellIs" dxfId="5334" priority="448" stopIfTrue="1" operator="equal">
      <formula>0</formula>
    </cfRule>
  </conditionalFormatting>
  <conditionalFormatting sqref="N283:Q283 N285:Q285 N287:Q287">
    <cfRule type="cellIs" dxfId="5333" priority="449" stopIfTrue="1" operator="equal">
      <formula>0</formula>
    </cfRule>
  </conditionalFormatting>
  <conditionalFormatting sqref="E146:F159 H146:I159">
    <cfRule type="cellIs" dxfId="5332" priority="446" stopIfTrue="1" operator="equal">
      <formula>0</formula>
    </cfRule>
  </conditionalFormatting>
  <conditionalFormatting sqref="E280:Q282">
    <cfRule type="cellIs" dxfId="5331" priority="443" stopIfTrue="1" operator="equal">
      <formula>0</formula>
    </cfRule>
  </conditionalFormatting>
  <conditionalFormatting sqref="N280:Q280 N282:Q282">
    <cfRule type="cellIs" dxfId="5330" priority="444" stopIfTrue="1" operator="equal">
      <formula>0</formula>
    </cfRule>
  </conditionalFormatting>
  <conditionalFormatting sqref="E172:F183 H172:H183">
    <cfRule type="cellIs" dxfId="5329" priority="442" stopIfTrue="1" operator="equal">
      <formula>0</formula>
    </cfRule>
  </conditionalFormatting>
  <conditionalFormatting sqref="E184:F195 H184:H195">
    <cfRule type="cellIs" dxfId="5328" priority="440" stopIfTrue="1" operator="equal">
      <formula>0</formula>
    </cfRule>
  </conditionalFormatting>
  <conditionalFormatting sqref="F196:F207 H196:I207">
    <cfRule type="cellIs" dxfId="5327" priority="438" stopIfTrue="1" operator="equal">
      <formula>0</formula>
    </cfRule>
  </conditionalFormatting>
  <conditionalFormatting sqref="I172:I195">
    <cfRule type="cellIs" dxfId="5326" priority="436" stopIfTrue="1" operator="equal">
      <formula>0</formula>
    </cfRule>
  </conditionalFormatting>
  <conditionalFormatting sqref="E196:E207">
    <cfRule type="cellIs" dxfId="5325" priority="435" stopIfTrue="1" operator="equal">
      <formula>0</formula>
    </cfRule>
  </conditionalFormatting>
  <conditionalFormatting sqref="R283 R285 R287">
    <cfRule type="cellIs" dxfId="5324" priority="428" stopIfTrue="1" operator="equal">
      <formula>0</formula>
    </cfRule>
  </conditionalFormatting>
  <conditionalFormatting sqref="R283:R288">
    <cfRule type="cellIs" dxfId="5323" priority="427" stopIfTrue="1" operator="equal">
      <formula>0</formula>
    </cfRule>
  </conditionalFormatting>
  <conditionalFormatting sqref="R280:R282">
    <cfRule type="cellIs" dxfId="5322" priority="422" stopIfTrue="1" operator="equal">
      <formula>0</formula>
    </cfRule>
  </conditionalFormatting>
  <conditionalFormatting sqref="R280 R282">
    <cfRule type="cellIs" dxfId="5321" priority="423" stopIfTrue="1" operator="equal">
      <formula>0</formula>
    </cfRule>
  </conditionalFormatting>
  <conditionalFormatting sqref="F232:F243">
    <cfRule type="cellIs" dxfId="5320" priority="415" stopIfTrue="1" operator="equal">
      <formula>0</formula>
    </cfRule>
  </conditionalFormatting>
  <conditionalFormatting sqref="H232:H243">
    <cfRule type="cellIs" dxfId="5319" priority="410" stopIfTrue="1" operator="equal">
      <formula>0</formula>
    </cfRule>
  </conditionalFormatting>
  <conditionalFormatting sqref="H268:H279">
    <cfRule type="cellIs" dxfId="5318" priority="389" stopIfTrue="1" operator="equal">
      <formula>0</formula>
    </cfRule>
  </conditionalFormatting>
  <conditionalFormatting sqref="L9:P9 L11:P11 L13:P13 L15:P15 L17:P17 L19:P19 N8:P8 N10:P10 N12:P12 N14:P14 N16:P16 N18:P18 J8:K19">
    <cfRule type="cellIs" dxfId="5317" priority="343" stopIfTrue="1" operator="equal">
      <formula>0</formula>
    </cfRule>
  </conditionalFormatting>
  <conditionalFormatting sqref="L8:P8 L10:P10 L12:P12 L14:P14 L16:P16 L18:P18">
    <cfRule type="cellIs" dxfId="5316" priority="344" stopIfTrue="1" operator="equal">
      <formula>0</formula>
    </cfRule>
  </conditionalFormatting>
  <conditionalFormatting sqref="L21:P21 N20:P20 G20:K21 G22:I33">
    <cfRule type="cellIs" dxfId="5315" priority="338" stopIfTrue="1" operator="equal">
      <formula>0</formula>
    </cfRule>
  </conditionalFormatting>
  <conditionalFormatting sqref="L20:P20">
    <cfRule type="cellIs" dxfId="5314" priority="339" stopIfTrue="1" operator="equal">
      <formula>0</formula>
    </cfRule>
  </conditionalFormatting>
  <conditionalFormatting sqref="L23:P23 L25:P25 L27:P27 L29:P29 L31:P31 L33:P33 N22:P22 N24:P24 N26:P26 N28:P28 N30:P30 N32:P32 J22:K33">
    <cfRule type="cellIs" dxfId="5313" priority="333" stopIfTrue="1" operator="equal">
      <formula>0</formula>
    </cfRule>
  </conditionalFormatting>
  <conditionalFormatting sqref="L22:P22 L24:P24 L26:P26 L28:P28 L30:P30 L32:P32">
    <cfRule type="cellIs" dxfId="5312" priority="334" stopIfTrue="1" operator="equal">
      <formula>0</formula>
    </cfRule>
  </conditionalFormatting>
  <conditionalFormatting sqref="G34:I47">
    <cfRule type="cellIs" dxfId="5311" priority="329" stopIfTrue="1" operator="equal">
      <formula>0</formula>
    </cfRule>
  </conditionalFormatting>
  <conditionalFormatting sqref="L35:P35 L37:P37 L39:P39 L41:P41 L43:P43 L45:P45 L47:P47 N34:P34 N36:P36 N38:P38 N40:P40 N42:P42 N44:P44 N46:P46 J34:K47">
    <cfRule type="cellIs" dxfId="5310" priority="327" stopIfTrue="1" operator="equal">
      <formula>0</formula>
    </cfRule>
  </conditionalFormatting>
  <conditionalFormatting sqref="L34:P34 L36:P36 L38:P38 L40:P40 L42:P42 L44:P44 L46:P46">
    <cfRule type="cellIs" dxfId="5309" priority="328" stopIfTrue="1" operator="equal">
      <formula>0</formula>
    </cfRule>
  </conditionalFormatting>
  <conditionalFormatting sqref="G76:I89">
    <cfRule type="cellIs" dxfId="5308" priority="323" stopIfTrue="1" operator="equal">
      <formula>0</formula>
    </cfRule>
  </conditionalFormatting>
  <conditionalFormatting sqref="L77:P77 L79:P79 L81:P81 L83:P83 L85:P85 L87:P87 L89:P89 N76:P76 N78:P78 N80:P80 N82:P82 N84:P84 N86:P86 N88:P88 J76:K89">
    <cfRule type="cellIs" dxfId="5307" priority="321" stopIfTrue="1" operator="equal">
      <formula>0</formula>
    </cfRule>
  </conditionalFormatting>
  <conditionalFormatting sqref="L76:P76 L78:P78 L80:P80 L82:P82 L84:P84 L86:P86 L88:P88">
    <cfRule type="cellIs" dxfId="5306" priority="322" stopIfTrue="1" operator="equal">
      <formula>0</formula>
    </cfRule>
  </conditionalFormatting>
  <conditionalFormatting sqref="G90:I91">
    <cfRule type="cellIs" dxfId="5305" priority="317" stopIfTrue="1" operator="equal">
      <formula>0</formula>
    </cfRule>
  </conditionalFormatting>
  <conditionalFormatting sqref="L91:P91 N90:P90 J90:K91">
    <cfRule type="cellIs" dxfId="5304" priority="315" stopIfTrue="1" operator="equal">
      <formula>0</formula>
    </cfRule>
  </conditionalFormatting>
  <conditionalFormatting sqref="L90:P90">
    <cfRule type="cellIs" dxfId="5303" priority="316" stopIfTrue="1" operator="equal">
      <formula>0</formula>
    </cfRule>
  </conditionalFormatting>
  <conditionalFormatting sqref="G92:I117">
    <cfRule type="cellIs" dxfId="5302" priority="311"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5301" priority="309" stopIfTrue="1" operator="equal">
      <formula>0</formula>
    </cfRule>
  </conditionalFormatting>
  <conditionalFormatting sqref="L92:P92 L94:P94 L96:P96 L98:P98 L100:P100 L102:P102 L104:P104 L106:P106 L108:P108 L110:P110 L112:P112 L114:P114 L116:P116">
    <cfRule type="cellIs" dxfId="5300" priority="310"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299" priority="303" stopIfTrue="1" operator="equal">
      <formula>0</formula>
    </cfRule>
  </conditionalFormatting>
  <conditionalFormatting sqref="G118:G119">
    <cfRule type="cellIs" dxfId="5298" priority="305" stopIfTrue="1" operator="equal">
      <formula>0</formula>
    </cfRule>
  </conditionalFormatting>
  <conditionalFormatting sqref="G120:G207 G268:G279 G232:G243">
    <cfRule type="cellIs" dxfId="5297" priority="304"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296" priority="302" stopIfTrue="1" operator="equal">
      <formula>0</formula>
    </cfRule>
  </conditionalFormatting>
  <conditionalFormatting sqref="Q6">
    <cfRule type="cellIs" dxfId="5295" priority="296" stopIfTrue="1" operator="equal">
      <formula>0</formula>
    </cfRule>
  </conditionalFormatting>
  <conditionalFormatting sqref="R6">
    <cfRule type="cellIs" dxfId="5294" priority="295" stopIfTrue="1" operator="equal">
      <formula>0</formula>
    </cfRule>
  </conditionalFormatting>
  <conditionalFormatting sqref="R6">
    <cfRule type="cellIs" dxfId="5293" priority="294" stopIfTrue="1" operator="equal">
      <formula>0</formula>
    </cfRule>
  </conditionalFormatting>
  <conditionalFormatting sqref="Q6:R7">
    <cfRule type="cellIs" dxfId="5292" priority="297" stopIfTrue="1" operator="equal">
      <formula>0</formula>
    </cfRule>
  </conditionalFormatting>
  <conditionalFormatting sqref="Q6">
    <cfRule type="cellIs" dxfId="5291" priority="298" stopIfTrue="1" operator="equal">
      <formula>0</formula>
    </cfRule>
  </conditionalFormatting>
  <conditionalFormatting sqref="Q8:R47 Q76:R207">
    <cfRule type="cellIs" dxfId="5290" priority="29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9" priority="29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8" priority="291"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7" priority="290"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6" priority="289" stopIfTrue="1" operator="equal">
      <formula>0</formula>
    </cfRule>
  </conditionalFormatting>
  <conditionalFormatting sqref="P184:P207">
    <cfRule type="cellIs" dxfId="5285" priority="288" stopIfTrue="1" operator="equal">
      <formula>0</formula>
    </cfRule>
  </conditionalFormatting>
  <conditionalFormatting sqref="P184 P186 P188 P190 P192 P194 P196 P198 P200 P202 P204 P206">
    <cfRule type="cellIs" dxfId="5284" priority="287" stopIfTrue="1" operator="equal">
      <formula>0</formula>
    </cfRule>
  </conditionalFormatting>
  <conditionalFormatting sqref="E48:F61">
    <cfRule type="cellIs" dxfId="5283" priority="286" stopIfTrue="1" operator="equal">
      <formula>0</formula>
    </cfRule>
  </conditionalFormatting>
  <conditionalFormatting sqref="G48:I61">
    <cfRule type="cellIs" dxfId="5282" priority="285" stopIfTrue="1" operator="equal">
      <formula>0</formula>
    </cfRule>
  </conditionalFormatting>
  <conditionalFormatting sqref="L49:P49 L51:P51 L53:P53 L55:P55 L57:P57 L59:P59 L61:P61 N48:P48 N50:P50 N52:P52 N54:P54 N56:P56 N58:P58 N60:P60 J48:K61">
    <cfRule type="cellIs" dxfId="5281" priority="283" stopIfTrue="1" operator="equal">
      <formula>0</formula>
    </cfRule>
  </conditionalFormatting>
  <conditionalFormatting sqref="L48:P48 L50:P50 L52:P52 L54:P54 L56:P56 L58:P58 L60:P60">
    <cfRule type="cellIs" dxfId="5280" priority="284" stopIfTrue="1" operator="equal">
      <formula>0</formula>
    </cfRule>
  </conditionalFormatting>
  <conditionalFormatting sqref="Q48:R61">
    <cfRule type="cellIs" dxfId="5279" priority="281" stopIfTrue="1" operator="equal">
      <formula>0</formula>
    </cfRule>
  </conditionalFormatting>
  <conditionalFormatting sqref="Q48 Q50 Q52 Q54 Q56 Q58 Q60">
    <cfRule type="cellIs" dxfId="5278" priority="282" stopIfTrue="1" operator="equal">
      <formula>0</formula>
    </cfRule>
  </conditionalFormatting>
  <conditionalFormatting sqref="Q48 Q50 Q52 Q54 Q56 Q58 Q60">
    <cfRule type="cellIs" dxfId="5277" priority="280" stopIfTrue="1" operator="equal">
      <formula>0</formula>
    </cfRule>
  </conditionalFormatting>
  <conditionalFormatting sqref="R48 R50 R52 R54 R56 R58 R60">
    <cfRule type="cellIs" dxfId="5276" priority="279" stopIfTrue="1" operator="equal">
      <formula>0</formula>
    </cfRule>
  </conditionalFormatting>
  <conditionalFormatting sqref="R48 R50 R52 R54 R56 R58 R60">
    <cfRule type="cellIs" dxfId="5275" priority="278" stopIfTrue="1" operator="equal">
      <formula>0</formula>
    </cfRule>
  </conditionalFormatting>
  <conditionalFormatting sqref="E62:F75">
    <cfRule type="cellIs" dxfId="5274" priority="277" stopIfTrue="1" operator="equal">
      <formula>0</formula>
    </cfRule>
  </conditionalFormatting>
  <conditionalFormatting sqref="G62:I75">
    <cfRule type="cellIs" dxfId="5273" priority="276" stopIfTrue="1" operator="equal">
      <formula>0</formula>
    </cfRule>
  </conditionalFormatting>
  <conditionalFormatting sqref="L63:P63 L65:P65 L67:P67 L69:P69 L71:P71 L73:P73 L75:P75 N62:P62 N64:P64 N66:P66 N68:P68 N70:P70 N72:P72 N74:P74 J62:K75">
    <cfRule type="cellIs" dxfId="5272" priority="274" stopIfTrue="1" operator="equal">
      <formula>0</formula>
    </cfRule>
  </conditionalFormatting>
  <conditionalFormatting sqref="L62:P62 L64:P64 L66:P66 L68:P68 L70:P70 L72:P72 L74:P74">
    <cfRule type="cellIs" dxfId="5271" priority="275" stopIfTrue="1" operator="equal">
      <formula>0</formula>
    </cfRule>
  </conditionalFormatting>
  <conditionalFormatting sqref="Q62:R75">
    <cfRule type="cellIs" dxfId="5270" priority="272" stopIfTrue="1" operator="equal">
      <formula>0</formula>
    </cfRule>
  </conditionalFormatting>
  <conditionalFormatting sqref="Q62 Q64 Q66 Q68 Q70 Q72 Q74">
    <cfRule type="cellIs" dxfId="5269" priority="273" stopIfTrue="1" operator="equal">
      <formula>0</formula>
    </cfRule>
  </conditionalFormatting>
  <conditionalFormatting sqref="Q62 Q64 Q66 Q68 Q70 Q72 Q74">
    <cfRule type="cellIs" dxfId="5268" priority="271" stopIfTrue="1" operator="equal">
      <formula>0</formula>
    </cfRule>
  </conditionalFormatting>
  <conditionalFormatting sqref="R62 R64 R66 R68 R70 R72 R74">
    <cfRule type="cellIs" dxfId="5267" priority="270" stopIfTrue="1" operator="equal">
      <formula>0</formula>
    </cfRule>
  </conditionalFormatting>
  <conditionalFormatting sqref="R62 R64 R66 R68 R70 R72 R74">
    <cfRule type="cellIs" dxfId="5266" priority="269" stopIfTrue="1" operator="equal">
      <formula>0</formula>
    </cfRule>
  </conditionalFormatting>
  <conditionalFormatting sqref="F244:F255">
    <cfRule type="cellIs" dxfId="5265" priority="268" stopIfTrue="1" operator="equal">
      <formula>0</formula>
    </cfRule>
  </conditionalFormatting>
  <conditionalFormatting sqref="H244:H255">
    <cfRule type="cellIs" dxfId="5264" priority="266" stopIfTrue="1" operator="equal">
      <formula>0</formula>
    </cfRule>
  </conditionalFormatting>
  <conditionalFormatting sqref="G244:G255">
    <cfRule type="cellIs" dxfId="5263" priority="258" stopIfTrue="1" operator="equal">
      <formula>0</formula>
    </cfRule>
  </conditionalFormatting>
  <conditionalFormatting sqref="H256:H267">
    <cfRule type="cellIs" dxfId="5262" priority="246" stopIfTrue="1" operator="equal">
      <formula>0</formula>
    </cfRule>
  </conditionalFormatting>
  <conditionalFormatting sqref="G256:G267">
    <cfRule type="cellIs" dxfId="5261" priority="238" stopIfTrue="1" operator="equal">
      <formula>0</formula>
    </cfRule>
  </conditionalFormatting>
  <conditionalFormatting sqref="F256:F279">
    <cfRule type="cellIs" dxfId="5260" priority="226" stopIfTrue="1" operator="equal">
      <formula>0</formula>
    </cfRule>
  </conditionalFormatting>
  <conditionalFormatting sqref="F220:F231">
    <cfRule type="cellIs" dxfId="5259" priority="225" stopIfTrue="1" operator="equal">
      <formula>0</formula>
    </cfRule>
  </conditionalFormatting>
  <conditionalFormatting sqref="H220:H231">
    <cfRule type="cellIs" dxfId="5258" priority="223" stopIfTrue="1" operator="equal">
      <formula>0</formula>
    </cfRule>
  </conditionalFormatting>
  <conditionalFormatting sqref="G220:G231">
    <cfRule type="cellIs" dxfId="5257" priority="215" stopIfTrue="1" operator="equal">
      <formula>0</formula>
    </cfRule>
  </conditionalFormatting>
  <conditionalFormatting sqref="F208:F219">
    <cfRule type="cellIs" dxfId="5256" priority="205" stopIfTrue="1" operator="equal">
      <formula>0</formula>
    </cfRule>
  </conditionalFormatting>
  <conditionalFormatting sqref="H208:H219">
    <cfRule type="cellIs" dxfId="5255" priority="203" stopIfTrue="1" operator="equal">
      <formula>0</formula>
    </cfRule>
  </conditionalFormatting>
  <conditionalFormatting sqref="G208:G219">
    <cfRule type="cellIs" dxfId="5254" priority="195" stopIfTrue="1" operator="equal">
      <formula>0</formula>
    </cfRule>
  </conditionalFormatting>
  <conditionalFormatting sqref="E208">
    <cfRule type="cellIs" dxfId="5253" priority="185" stopIfTrue="1" operator="equal">
      <formula>0</formula>
    </cfRule>
  </conditionalFormatting>
  <conditionalFormatting sqref="E220">
    <cfRule type="cellIs" dxfId="5252" priority="184" stopIfTrue="1" operator="equal">
      <formula>0</formula>
    </cfRule>
  </conditionalFormatting>
  <conditionalFormatting sqref="E232">
    <cfRule type="cellIs" dxfId="5251" priority="183" stopIfTrue="1" operator="equal">
      <formula>0</formula>
    </cfRule>
  </conditionalFormatting>
  <conditionalFormatting sqref="E209">
    <cfRule type="cellIs" dxfId="5250" priority="182" stopIfTrue="1" operator="equal">
      <formula>0</formula>
    </cfRule>
  </conditionalFormatting>
  <conditionalFormatting sqref="E210 E212 E214 E216 E218">
    <cfRule type="cellIs" dxfId="5249" priority="181" stopIfTrue="1" operator="equal">
      <formula>0</formula>
    </cfRule>
  </conditionalFormatting>
  <conditionalFormatting sqref="E211 E213 E215 E217 E219">
    <cfRule type="cellIs" dxfId="5248" priority="180" stopIfTrue="1" operator="equal">
      <formula>0</formula>
    </cfRule>
  </conditionalFormatting>
  <conditionalFormatting sqref="E221">
    <cfRule type="cellIs" dxfId="5247" priority="179" stopIfTrue="1" operator="equal">
      <formula>0</formula>
    </cfRule>
  </conditionalFormatting>
  <conditionalFormatting sqref="E222 E224 E226 E228 E230">
    <cfRule type="cellIs" dxfId="5246" priority="178" stopIfTrue="1" operator="equal">
      <formula>0</formula>
    </cfRule>
  </conditionalFormatting>
  <conditionalFormatting sqref="E223 E225 E227 E229 E231">
    <cfRule type="cellIs" dxfId="5245" priority="177" stopIfTrue="1" operator="equal">
      <formula>0</formula>
    </cfRule>
  </conditionalFormatting>
  <conditionalFormatting sqref="E233">
    <cfRule type="cellIs" dxfId="5244" priority="176" stopIfTrue="1" operator="equal">
      <formula>0</formula>
    </cfRule>
  </conditionalFormatting>
  <conditionalFormatting sqref="E234 E236 E238 E240 E242">
    <cfRule type="cellIs" dxfId="5243" priority="175" stopIfTrue="1" operator="equal">
      <formula>0</formula>
    </cfRule>
  </conditionalFormatting>
  <conditionalFormatting sqref="E235 E237 E239 E241 E243">
    <cfRule type="cellIs" dxfId="5242" priority="174" stopIfTrue="1" operator="equal">
      <formula>0</formula>
    </cfRule>
  </conditionalFormatting>
  <conditionalFormatting sqref="E268:E279">
    <cfRule type="cellIs" dxfId="5241" priority="173" stopIfTrue="1" operator="equal">
      <formula>0</formula>
    </cfRule>
  </conditionalFormatting>
  <conditionalFormatting sqref="E244">
    <cfRule type="cellIs" dxfId="5240" priority="172" stopIfTrue="1" operator="equal">
      <formula>0</formula>
    </cfRule>
  </conditionalFormatting>
  <conditionalFormatting sqref="E245">
    <cfRule type="cellIs" dxfId="5239" priority="171" stopIfTrue="1" operator="equal">
      <formula>0</formula>
    </cfRule>
  </conditionalFormatting>
  <conditionalFormatting sqref="E246 E248 E250 E252 E254">
    <cfRule type="cellIs" dxfId="5238" priority="170" stopIfTrue="1" operator="equal">
      <formula>0</formula>
    </cfRule>
  </conditionalFormatting>
  <conditionalFormatting sqref="E247 E249 E251 E253 E255">
    <cfRule type="cellIs" dxfId="5237" priority="169" stopIfTrue="1" operator="equal">
      <formula>0</formula>
    </cfRule>
  </conditionalFormatting>
  <conditionalFormatting sqref="E256">
    <cfRule type="cellIs" dxfId="5236" priority="168" stopIfTrue="1" operator="equal">
      <formula>0</formula>
    </cfRule>
  </conditionalFormatting>
  <conditionalFormatting sqref="E257">
    <cfRule type="cellIs" dxfId="5235" priority="167" stopIfTrue="1" operator="equal">
      <formula>0</formula>
    </cfRule>
  </conditionalFormatting>
  <conditionalFormatting sqref="E258 E260 E262 E264 E266">
    <cfRule type="cellIs" dxfId="5234" priority="166" stopIfTrue="1" operator="equal">
      <formula>0</formula>
    </cfRule>
  </conditionalFormatting>
  <conditionalFormatting sqref="E259 E261 E263 E265 E267">
    <cfRule type="cellIs" dxfId="5233" priority="165" stopIfTrue="1" operator="equal">
      <formula>0</formula>
    </cfRule>
  </conditionalFormatting>
  <conditionalFormatting sqref="Q208 J208:O209 J210:J219 M210:N219">
    <cfRule type="cellIs" dxfId="5232" priority="164" stopIfTrue="1" operator="equal">
      <formula>0</formula>
    </cfRule>
  </conditionalFormatting>
  <conditionalFormatting sqref="Q208 N210 N212 N214 N216 N218 N208:O208">
    <cfRule type="cellIs" dxfId="5231" priority="163" stopIfTrue="1" operator="equal">
      <formula>0</formula>
    </cfRule>
  </conditionalFormatting>
  <conditionalFormatting sqref="P208">
    <cfRule type="cellIs" dxfId="5230" priority="162" stopIfTrue="1" operator="equal">
      <formula>0</formula>
    </cfRule>
  </conditionalFormatting>
  <conditionalFormatting sqref="P208">
    <cfRule type="cellIs" dxfId="5229" priority="161" stopIfTrue="1" operator="equal">
      <formula>0</formula>
    </cfRule>
  </conditionalFormatting>
  <conditionalFormatting sqref="P209">
    <cfRule type="cellIs" dxfId="5228" priority="160" stopIfTrue="1" operator="equal">
      <formula>0</formula>
    </cfRule>
  </conditionalFormatting>
  <conditionalFormatting sqref="P210 P212 P214 P216 P218">
    <cfRule type="cellIs" dxfId="5227" priority="159" stopIfTrue="1" operator="equal">
      <formula>0</formula>
    </cfRule>
  </conditionalFormatting>
  <conditionalFormatting sqref="P210 P212 P214 P216 P218">
    <cfRule type="cellIs" dxfId="5226" priority="158" stopIfTrue="1" operator="equal">
      <formula>0</formula>
    </cfRule>
  </conditionalFormatting>
  <conditionalFormatting sqref="P211 P213 P215 P217 P219">
    <cfRule type="cellIs" dxfId="5225" priority="157" stopIfTrue="1" operator="equal">
      <formula>0</formula>
    </cfRule>
  </conditionalFormatting>
  <conditionalFormatting sqref="Q209">
    <cfRule type="cellIs" dxfId="5224" priority="156" stopIfTrue="1" operator="equal">
      <formula>0</formula>
    </cfRule>
  </conditionalFormatting>
  <conditionalFormatting sqref="Q210 Q212 Q214 Q216 Q218">
    <cfRule type="cellIs" dxfId="5223" priority="155" stopIfTrue="1" operator="equal">
      <formula>0</formula>
    </cfRule>
  </conditionalFormatting>
  <conditionalFormatting sqref="Q210 Q212 Q214 Q216 Q218">
    <cfRule type="cellIs" dxfId="5222" priority="154" stopIfTrue="1" operator="equal">
      <formula>0</formula>
    </cfRule>
  </conditionalFormatting>
  <conditionalFormatting sqref="Q211 Q213 Q215 Q217 Q219">
    <cfRule type="cellIs" dxfId="5221" priority="153" stopIfTrue="1" operator="equal">
      <formula>0</formula>
    </cfRule>
  </conditionalFormatting>
  <conditionalFormatting sqref="I208">
    <cfRule type="cellIs" dxfId="5220" priority="152" stopIfTrue="1" operator="equal">
      <formula>0</formula>
    </cfRule>
  </conditionalFormatting>
  <conditionalFormatting sqref="M268:M279">
    <cfRule type="cellIs" dxfId="5219" priority="151" stopIfTrue="1" operator="equal">
      <formula>0</formula>
    </cfRule>
  </conditionalFormatting>
  <conditionalFormatting sqref="R208 R210 R212 R214 R216 R218">
    <cfRule type="cellIs" dxfId="5218" priority="141" stopIfTrue="1" operator="equal">
      <formula>0</formula>
    </cfRule>
  </conditionalFormatting>
  <conditionalFormatting sqref="R208:R219">
    <cfRule type="cellIs" dxfId="5217" priority="139" stopIfTrue="1" operator="equal">
      <formula>0</formula>
    </cfRule>
  </conditionalFormatting>
  <conditionalFormatting sqref="R208:R219">
    <cfRule type="cellIs" dxfId="5216" priority="140" stopIfTrue="1" operator="equal">
      <formula>0</formula>
    </cfRule>
  </conditionalFormatting>
  <conditionalFormatting sqref="R208">
    <cfRule type="cellIs" dxfId="5215" priority="136" stopIfTrue="1" operator="equal">
      <formula>0</formula>
    </cfRule>
  </conditionalFormatting>
  <conditionalFormatting sqref="R209">
    <cfRule type="cellIs" dxfId="5214" priority="135" stopIfTrue="1" operator="equal">
      <formula>0</formula>
    </cfRule>
  </conditionalFormatting>
  <conditionalFormatting sqref="R208">
    <cfRule type="cellIs" dxfId="5213" priority="137" stopIfTrue="1" operator="equal">
      <formula>0</formula>
    </cfRule>
  </conditionalFormatting>
  <conditionalFormatting sqref="R210 R212 R214 R216 R218">
    <cfRule type="cellIs" dxfId="5212" priority="134" stopIfTrue="1" operator="equal">
      <formula>0</formula>
    </cfRule>
  </conditionalFormatting>
  <conditionalFormatting sqref="R210 R212 R214 R216 R218">
    <cfRule type="cellIs" dxfId="5211" priority="133" stopIfTrue="1" operator="equal">
      <formula>0</formula>
    </cfRule>
  </conditionalFormatting>
  <conditionalFormatting sqref="O210:O219">
    <cfRule type="cellIs" dxfId="5210" priority="143" stopIfTrue="1" operator="equal">
      <formula>0</formula>
    </cfRule>
  </conditionalFormatting>
  <conditionalFormatting sqref="O210 O212 O214 O216 O218">
    <cfRule type="cellIs" dxfId="5209" priority="142" stopIfTrue="1" operator="equal">
      <formula>0</formula>
    </cfRule>
  </conditionalFormatting>
  <conditionalFormatting sqref="R208 R210 R212 R214 R216 R218">
    <cfRule type="cellIs" dxfId="5208" priority="138" stopIfTrue="1" operator="equal">
      <formula>0</formula>
    </cfRule>
  </conditionalFormatting>
  <conditionalFormatting sqref="R211 R213 R215 R217 R219">
    <cfRule type="cellIs" dxfId="5207" priority="132" stopIfTrue="1" operator="equal">
      <formula>0</formula>
    </cfRule>
  </conditionalFormatting>
  <conditionalFormatting sqref="K210:L211">
    <cfRule type="cellIs" dxfId="5206" priority="131" stopIfTrue="1" operator="equal">
      <formula>0</formula>
    </cfRule>
  </conditionalFormatting>
  <conditionalFormatting sqref="K212:L219">
    <cfRule type="cellIs" dxfId="5205" priority="130" stopIfTrue="1" operator="equal">
      <formula>0</formula>
    </cfRule>
  </conditionalFormatting>
  <conditionalFormatting sqref="Q220 J220:J231 M220:N231">
    <cfRule type="cellIs" dxfId="5204" priority="129" stopIfTrue="1" operator="equal">
      <formula>0</formula>
    </cfRule>
  </conditionalFormatting>
  <conditionalFormatting sqref="Q220 N222 N224 N226 N228 N230 N220">
    <cfRule type="cellIs" dxfId="5203" priority="128" stopIfTrue="1" operator="equal">
      <formula>0</formula>
    </cfRule>
  </conditionalFormatting>
  <conditionalFormatting sqref="P220">
    <cfRule type="cellIs" dxfId="5202" priority="127" stopIfTrue="1" operator="equal">
      <formula>0</formula>
    </cfRule>
  </conditionalFormatting>
  <conditionalFormatting sqref="P220">
    <cfRule type="cellIs" dxfId="5201" priority="126" stopIfTrue="1" operator="equal">
      <formula>0</formula>
    </cfRule>
  </conditionalFormatting>
  <conditionalFormatting sqref="P221">
    <cfRule type="cellIs" dxfId="5200" priority="125" stopIfTrue="1" operator="equal">
      <formula>0</formula>
    </cfRule>
  </conditionalFormatting>
  <conditionalFormatting sqref="P222 P224 P226 P228 P230">
    <cfRule type="cellIs" dxfId="5199" priority="124" stopIfTrue="1" operator="equal">
      <formula>0</formula>
    </cfRule>
  </conditionalFormatting>
  <conditionalFormatting sqref="P222 P224 P226 P228 P230">
    <cfRule type="cellIs" dxfId="5198" priority="123" stopIfTrue="1" operator="equal">
      <formula>0</formula>
    </cfRule>
  </conditionalFormatting>
  <conditionalFormatting sqref="P223 P225 P227 P229 P231">
    <cfRule type="cellIs" dxfId="5197" priority="122" stopIfTrue="1" operator="equal">
      <formula>0</formula>
    </cfRule>
  </conditionalFormatting>
  <conditionalFormatting sqref="Q221">
    <cfRule type="cellIs" dxfId="5196" priority="121" stopIfTrue="1" operator="equal">
      <formula>0</formula>
    </cfRule>
  </conditionalFormatting>
  <conditionalFormatting sqref="Q222 Q224 Q226 Q228 Q230">
    <cfRule type="cellIs" dxfId="5195" priority="120" stopIfTrue="1" operator="equal">
      <formula>0</formula>
    </cfRule>
  </conditionalFormatting>
  <conditionalFormatting sqref="Q222 Q224 Q226 Q228 Q230">
    <cfRule type="cellIs" dxfId="5194" priority="119" stopIfTrue="1" operator="equal">
      <formula>0</formula>
    </cfRule>
  </conditionalFormatting>
  <conditionalFormatting sqref="Q223 Q225 Q227 Q229 Q231">
    <cfRule type="cellIs" dxfId="5193" priority="118" stopIfTrue="1" operator="equal">
      <formula>0</formula>
    </cfRule>
  </conditionalFormatting>
  <conditionalFormatting sqref="O220:O231">
    <cfRule type="cellIs" dxfId="5192" priority="117" stopIfTrue="1" operator="equal">
      <formula>0</formula>
    </cfRule>
  </conditionalFormatting>
  <conditionalFormatting sqref="O220 O222 O224 O226 O228 O230">
    <cfRule type="cellIs" dxfId="5191" priority="116" stopIfTrue="1" operator="equal">
      <formula>0</formula>
    </cfRule>
  </conditionalFormatting>
  <conditionalFormatting sqref="R220:R231">
    <cfRule type="cellIs" dxfId="5190" priority="114" stopIfTrue="1" operator="equal">
      <formula>0</formula>
    </cfRule>
  </conditionalFormatting>
  <conditionalFormatting sqref="R220 R222 R224 R226 R228 R230">
    <cfRule type="cellIs" dxfId="5189" priority="115" stopIfTrue="1" operator="equal">
      <formula>0</formula>
    </cfRule>
  </conditionalFormatting>
  <conditionalFormatting sqref="R220:R231">
    <cfRule type="cellIs" dxfId="5188" priority="113" stopIfTrue="1" operator="equal">
      <formula>0</formula>
    </cfRule>
  </conditionalFormatting>
  <conditionalFormatting sqref="R220 R222 R224 R226 R228 R230">
    <cfRule type="cellIs" dxfId="5187" priority="112" stopIfTrue="1" operator="equal">
      <formula>0</formula>
    </cfRule>
  </conditionalFormatting>
  <conditionalFormatting sqref="R220">
    <cfRule type="cellIs" dxfId="5186" priority="111" stopIfTrue="1" operator="equal">
      <formula>0</formula>
    </cfRule>
  </conditionalFormatting>
  <conditionalFormatting sqref="R220">
    <cfRule type="cellIs" dxfId="5185" priority="110" stopIfTrue="1" operator="equal">
      <formula>0</formula>
    </cfRule>
  </conditionalFormatting>
  <conditionalFormatting sqref="R221">
    <cfRule type="cellIs" dxfId="5184" priority="109" stopIfTrue="1" operator="equal">
      <formula>0</formula>
    </cfRule>
  </conditionalFormatting>
  <conditionalFormatting sqref="R222 R224 R226 R228 R230">
    <cfRule type="cellIs" dxfId="5183" priority="108" stopIfTrue="1" operator="equal">
      <formula>0</formula>
    </cfRule>
  </conditionalFormatting>
  <conditionalFormatting sqref="R222 R224 R226 R228 R230">
    <cfRule type="cellIs" dxfId="5182" priority="107" stopIfTrue="1" operator="equal">
      <formula>0</formula>
    </cfRule>
  </conditionalFormatting>
  <conditionalFormatting sqref="R223 R225 R227 R229 R231">
    <cfRule type="cellIs" dxfId="5181" priority="106" stopIfTrue="1" operator="equal">
      <formula>0</formula>
    </cfRule>
  </conditionalFormatting>
  <conditionalFormatting sqref="K220:L231">
    <cfRule type="cellIs" dxfId="5180" priority="105" stopIfTrue="1" operator="equal">
      <formula>0</formula>
    </cfRule>
  </conditionalFormatting>
  <conditionalFormatting sqref="Q256 J256:J257 M256:N257 M258:M267">
    <cfRule type="cellIs" dxfId="5179" priority="104" stopIfTrue="1" operator="equal">
      <formula>0</formula>
    </cfRule>
  </conditionalFormatting>
  <conditionalFormatting sqref="Q256 N256">
    <cfRule type="cellIs" dxfId="5178" priority="103" stopIfTrue="1" operator="equal">
      <formula>0</formula>
    </cfRule>
  </conditionalFormatting>
  <conditionalFormatting sqref="R256:R257">
    <cfRule type="cellIs" dxfId="5177" priority="91" stopIfTrue="1" operator="equal">
      <formula>0</formula>
    </cfRule>
  </conditionalFormatting>
  <conditionalFormatting sqref="R256">
    <cfRule type="cellIs" dxfId="5176" priority="87" stopIfTrue="1" operator="equal">
      <formula>0</formula>
    </cfRule>
  </conditionalFormatting>
  <conditionalFormatting sqref="R257">
    <cfRule type="cellIs" dxfId="5175" priority="86" stopIfTrue="1" operator="equal">
      <formula>0</formula>
    </cfRule>
  </conditionalFormatting>
  <conditionalFormatting sqref="Q257">
    <cfRule type="cellIs" dxfId="5174" priority="102" stopIfTrue="1" operator="equal">
      <formula>0</formula>
    </cfRule>
  </conditionalFormatting>
  <conditionalFormatting sqref="K256:L257">
    <cfRule type="cellIs" dxfId="5173" priority="85" stopIfTrue="1" operator="equal">
      <formula>0</formula>
    </cfRule>
  </conditionalFormatting>
  <conditionalFormatting sqref="O256:O257">
    <cfRule type="cellIs" dxfId="5172" priority="94" stopIfTrue="1" operator="equal">
      <formula>0</formula>
    </cfRule>
  </conditionalFormatting>
  <conditionalFormatting sqref="O256">
    <cfRule type="cellIs" dxfId="5171" priority="93" stopIfTrue="1" operator="equal">
      <formula>0</formula>
    </cfRule>
  </conditionalFormatting>
  <conditionalFormatting sqref="R256">
    <cfRule type="cellIs" dxfId="5170" priority="88" stopIfTrue="1" operator="equal">
      <formula>0</formula>
    </cfRule>
  </conditionalFormatting>
  <conditionalFormatting sqref="R256">
    <cfRule type="cellIs" dxfId="5169" priority="92" stopIfTrue="1" operator="equal">
      <formula>0</formula>
    </cfRule>
  </conditionalFormatting>
  <conditionalFormatting sqref="R256:R257">
    <cfRule type="cellIs" dxfId="5168" priority="90" stopIfTrue="1" operator="equal">
      <formula>0</formula>
    </cfRule>
  </conditionalFormatting>
  <conditionalFormatting sqref="R256">
    <cfRule type="cellIs" dxfId="5167" priority="89" stopIfTrue="1" operator="equal">
      <formula>0</formula>
    </cfRule>
  </conditionalFormatting>
  <conditionalFormatting sqref="R259 R261 R263 R265 R267 R269 R271 R273 R275 R277 R279">
    <cfRule type="cellIs" dxfId="5166" priority="71" stopIfTrue="1" operator="equal">
      <formula>0</formula>
    </cfRule>
  </conditionalFormatting>
  <conditionalFormatting sqref="J258:J279">
    <cfRule type="cellIs" dxfId="5165" priority="84" stopIfTrue="1" operator="equal">
      <formula>0</formula>
    </cfRule>
  </conditionalFormatting>
  <conditionalFormatting sqref="K258:L279">
    <cfRule type="cellIs" dxfId="5164" priority="83" stopIfTrue="1" operator="equal">
      <formula>0</formula>
    </cfRule>
  </conditionalFormatting>
  <conditionalFormatting sqref="Q258 Q260 Q262 Q264 Q266 Q268 Q270 Q272 Q274 Q276 Q278 N258:N279">
    <cfRule type="cellIs" dxfId="5163" priority="82" stopIfTrue="1" operator="equal">
      <formula>0</formula>
    </cfRule>
  </conditionalFormatting>
  <conditionalFormatting sqref="Q258 Q260 Q262 Q264 Q266 Q268 Q270 Q272 Q274 Q276 Q278 N258 N260 N262 N264 N266 N268 N270 N272 N274 N276 N278">
    <cfRule type="cellIs" dxfId="5162" priority="81" stopIfTrue="1" operator="equal">
      <formula>0</formula>
    </cfRule>
  </conditionalFormatting>
  <conditionalFormatting sqref="Q259 Q261 Q263 Q265 Q267 Q269 Q271 Q273 Q275 Q277 Q279">
    <cfRule type="cellIs" dxfId="5161" priority="80" stopIfTrue="1" operator="equal">
      <formula>0</formula>
    </cfRule>
  </conditionalFormatting>
  <conditionalFormatting sqref="O258:O279">
    <cfRule type="cellIs" dxfId="5160" priority="79" stopIfTrue="1" operator="equal">
      <formula>0</formula>
    </cfRule>
  </conditionalFormatting>
  <conditionalFormatting sqref="O258 O260 O262 O264 O266 O268 O270 O272 O274 O276 O278">
    <cfRule type="cellIs" dxfId="5159" priority="78" stopIfTrue="1" operator="equal">
      <formula>0</formula>
    </cfRule>
  </conditionalFormatting>
  <conditionalFormatting sqref="R258:R279">
    <cfRule type="cellIs" dxfId="5158" priority="76" stopIfTrue="1" operator="equal">
      <formula>0</formula>
    </cfRule>
  </conditionalFormatting>
  <conditionalFormatting sqref="R258 R260 R262 R264 R266 R268 R270 R272 R274 R276 R278">
    <cfRule type="cellIs" dxfId="5157" priority="77" stopIfTrue="1" operator="equal">
      <formula>0</formula>
    </cfRule>
  </conditionalFormatting>
  <conditionalFormatting sqref="R258:R279">
    <cfRule type="cellIs" dxfId="5156" priority="75" stopIfTrue="1" operator="equal">
      <formula>0</formula>
    </cfRule>
  </conditionalFormatting>
  <conditionalFormatting sqref="R258 R260 R262 R264 R266 R268 R270 R272 R274 R276 R278">
    <cfRule type="cellIs" dxfId="5155" priority="74" stopIfTrue="1" operator="equal">
      <formula>0</formula>
    </cfRule>
  </conditionalFormatting>
  <conditionalFormatting sqref="R258 R260 R262 R264 R266 R268 R270 R272 R274 R276 R278">
    <cfRule type="cellIs" dxfId="5154" priority="73" stopIfTrue="1" operator="equal">
      <formula>0</formula>
    </cfRule>
  </conditionalFormatting>
  <conditionalFormatting sqref="R258 R260 R262 R264 R266 R268 R270 R272 R274 R276 R278">
    <cfRule type="cellIs" dxfId="5153" priority="72" stopIfTrue="1" operator="equal">
      <formula>0</formula>
    </cfRule>
  </conditionalFormatting>
  <conditionalFormatting sqref="Q232 J232:J243 M232:N243">
    <cfRule type="cellIs" dxfId="5152" priority="70" stopIfTrue="1" operator="equal">
      <formula>0</formula>
    </cfRule>
  </conditionalFormatting>
  <conditionalFormatting sqref="Q232 N234 N236 N238 N240 N242 N232">
    <cfRule type="cellIs" dxfId="5151" priority="69" stopIfTrue="1" operator="equal">
      <formula>0</formula>
    </cfRule>
  </conditionalFormatting>
  <conditionalFormatting sqref="P232">
    <cfRule type="cellIs" dxfId="5150" priority="68" stopIfTrue="1" operator="equal">
      <formula>0</formula>
    </cfRule>
  </conditionalFormatting>
  <conditionalFormatting sqref="P232">
    <cfRule type="cellIs" dxfId="5149" priority="67" stopIfTrue="1" operator="equal">
      <formula>0</formula>
    </cfRule>
  </conditionalFormatting>
  <conditionalFormatting sqref="P233">
    <cfRule type="cellIs" dxfId="5148" priority="66" stopIfTrue="1" operator="equal">
      <formula>0</formula>
    </cfRule>
  </conditionalFormatting>
  <conditionalFormatting sqref="P234 P236 P238 P240 P242">
    <cfRule type="cellIs" dxfId="5147" priority="65" stopIfTrue="1" operator="equal">
      <formula>0</formula>
    </cfRule>
  </conditionalFormatting>
  <conditionalFormatting sqref="P234 P236 P238 P240 P242">
    <cfRule type="cellIs" dxfId="5146" priority="64" stopIfTrue="1" operator="equal">
      <formula>0</formula>
    </cfRule>
  </conditionalFormatting>
  <conditionalFormatting sqref="P235 P237 P239 P241 P243">
    <cfRule type="cellIs" dxfId="5145" priority="63" stopIfTrue="1" operator="equal">
      <formula>0</formula>
    </cfRule>
  </conditionalFormatting>
  <conditionalFormatting sqref="Q233">
    <cfRule type="cellIs" dxfId="5144" priority="62" stopIfTrue="1" operator="equal">
      <formula>0</formula>
    </cfRule>
  </conditionalFormatting>
  <conditionalFormatting sqref="Q234 Q236 Q238 Q240 Q242">
    <cfRule type="cellIs" dxfId="5143" priority="61" stopIfTrue="1" operator="equal">
      <formula>0</formula>
    </cfRule>
  </conditionalFormatting>
  <conditionalFormatting sqref="Q234 Q236 Q238 Q240 Q242">
    <cfRule type="cellIs" dxfId="5142" priority="60" stopIfTrue="1" operator="equal">
      <formula>0</formula>
    </cfRule>
  </conditionalFormatting>
  <conditionalFormatting sqref="Q235 Q237 Q239 Q241 Q243">
    <cfRule type="cellIs" dxfId="5141" priority="59" stopIfTrue="1" operator="equal">
      <formula>0</formula>
    </cfRule>
  </conditionalFormatting>
  <conditionalFormatting sqref="O232:O243">
    <cfRule type="cellIs" dxfId="5140" priority="58" stopIfTrue="1" operator="equal">
      <formula>0</formula>
    </cfRule>
  </conditionalFormatting>
  <conditionalFormatting sqref="O232 O234 O236 O238 O240 O242">
    <cfRule type="cellIs" dxfId="5139" priority="57" stopIfTrue="1" operator="equal">
      <formula>0</formula>
    </cfRule>
  </conditionalFormatting>
  <conditionalFormatting sqref="R232:R243">
    <cfRule type="cellIs" dxfId="5138" priority="55" stopIfTrue="1" operator="equal">
      <formula>0</formula>
    </cfRule>
  </conditionalFormatting>
  <conditionalFormatting sqref="R232 R234 R236 R238 R240 R242">
    <cfRule type="cellIs" dxfId="5137" priority="56" stopIfTrue="1" operator="equal">
      <formula>0</formula>
    </cfRule>
  </conditionalFormatting>
  <conditionalFormatting sqref="R232:R243">
    <cfRule type="cellIs" dxfId="5136" priority="54" stopIfTrue="1" operator="equal">
      <formula>0</formula>
    </cfRule>
  </conditionalFormatting>
  <conditionalFormatting sqref="R232 R234 R236 R238 R240 R242">
    <cfRule type="cellIs" dxfId="5135" priority="53" stopIfTrue="1" operator="equal">
      <formula>0</formula>
    </cfRule>
  </conditionalFormatting>
  <conditionalFormatting sqref="R232">
    <cfRule type="cellIs" dxfId="5134" priority="52" stopIfTrue="1" operator="equal">
      <formula>0</formula>
    </cfRule>
  </conditionalFormatting>
  <conditionalFormatting sqref="R232">
    <cfRule type="cellIs" dxfId="5133" priority="51" stopIfTrue="1" operator="equal">
      <formula>0</formula>
    </cfRule>
  </conditionalFormatting>
  <conditionalFormatting sqref="R233">
    <cfRule type="cellIs" dxfId="5132" priority="50" stopIfTrue="1" operator="equal">
      <formula>0</formula>
    </cfRule>
  </conditionalFormatting>
  <conditionalFormatting sqref="R234 R236 R238 R240 R242">
    <cfRule type="cellIs" dxfId="5131" priority="49" stopIfTrue="1" operator="equal">
      <formula>0</formula>
    </cfRule>
  </conditionalFormatting>
  <conditionalFormatting sqref="R234 R236 R238 R240 R242">
    <cfRule type="cellIs" dxfId="5130" priority="48" stopIfTrue="1" operator="equal">
      <formula>0</formula>
    </cfRule>
  </conditionalFormatting>
  <conditionalFormatting sqref="R235 R237 R239 R241 R243">
    <cfRule type="cellIs" dxfId="5129" priority="47" stopIfTrue="1" operator="equal">
      <formula>0</formula>
    </cfRule>
  </conditionalFormatting>
  <conditionalFormatting sqref="K232:L243">
    <cfRule type="cellIs" dxfId="5128" priority="46" stopIfTrue="1" operator="equal">
      <formula>0</formula>
    </cfRule>
  </conditionalFormatting>
  <conditionalFormatting sqref="I209">
    <cfRule type="cellIs" dxfId="5127" priority="45" stopIfTrue="1" operator="equal">
      <formula>0</formula>
    </cfRule>
  </conditionalFormatting>
  <conditionalFormatting sqref="I210 I212 I214 I216 I218 I220 I222 I224 I226 I228 I230 I232 I234 I236 I238 I240 I242">
    <cfRule type="cellIs" dxfId="5126" priority="44" stopIfTrue="1" operator="equal">
      <formula>0</formula>
    </cfRule>
  </conditionalFormatting>
  <conditionalFormatting sqref="I211 I213 I215 I217 I219 I221 I223 I225 I227 I229 I231 I233 I235 I237 I239 I241 I243">
    <cfRule type="cellIs" dxfId="5125" priority="43" stopIfTrue="1" operator="equal">
      <formula>0</formula>
    </cfRule>
  </conditionalFormatting>
  <conditionalFormatting sqref="Q244 J244:J255 M244:N255">
    <cfRule type="cellIs" dxfId="5124" priority="42" stopIfTrue="1" operator="equal">
      <formula>0</formula>
    </cfRule>
  </conditionalFormatting>
  <conditionalFormatting sqref="Q244 N246 N248 N250 N252 N254 N244">
    <cfRule type="cellIs" dxfId="5123" priority="41" stopIfTrue="1" operator="equal">
      <formula>0</formula>
    </cfRule>
  </conditionalFormatting>
  <conditionalFormatting sqref="P244">
    <cfRule type="cellIs" dxfId="5122" priority="40" stopIfTrue="1" operator="equal">
      <formula>0</formula>
    </cfRule>
  </conditionalFormatting>
  <conditionalFormatting sqref="P244">
    <cfRule type="cellIs" dxfId="5121" priority="39" stopIfTrue="1" operator="equal">
      <formula>0</formula>
    </cfRule>
  </conditionalFormatting>
  <conditionalFormatting sqref="P245">
    <cfRule type="cellIs" dxfId="5120" priority="38" stopIfTrue="1" operator="equal">
      <formula>0</formula>
    </cfRule>
  </conditionalFormatting>
  <conditionalFormatting sqref="P246">
    <cfRule type="cellIs" dxfId="5119" priority="37" stopIfTrue="1" operator="equal">
      <formula>0</formula>
    </cfRule>
  </conditionalFormatting>
  <conditionalFormatting sqref="P246">
    <cfRule type="cellIs" dxfId="5118" priority="36" stopIfTrue="1" operator="equal">
      <formula>0</formula>
    </cfRule>
  </conditionalFormatting>
  <conditionalFormatting sqref="P247">
    <cfRule type="cellIs" dxfId="5117" priority="35" stopIfTrue="1" operator="equal">
      <formula>0</formula>
    </cfRule>
  </conditionalFormatting>
  <conditionalFormatting sqref="Q245">
    <cfRule type="cellIs" dxfId="5116" priority="34" stopIfTrue="1" operator="equal">
      <formula>0</formula>
    </cfRule>
  </conditionalFormatting>
  <conditionalFormatting sqref="Q246 Q248 Q250 Q252 Q254">
    <cfRule type="cellIs" dxfId="5115" priority="33" stopIfTrue="1" operator="equal">
      <formula>0</formula>
    </cfRule>
  </conditionalFormatting>
  <conditionalFormatting sqref="Q246 Q248 Q250 Q252 Q254">
    <cfRule type="cellIs" dxfId="5114" priority="32" stopIfTrue="1" operator="equal">
      <formula>0</formula>
    </cfRule>
  </conditionalFormatting>
  <conditionalFormatting sqref="Q247 Q249 Q251 Q253 Q255">
    <cfRule type="cellIs" dxfId="5113" priority="31" stopIfTrue="1" operator="equal">
      <formula>0</formula>
    </cfRule>
  </conditionalFormatting>
  <conditionalFormatting sqref="O244:O255">
    <cfRule type="cellIs" dxfId="5112" priority="30" stopIfTrue="1" operator="equal">
      <formula>0</formula>
    </cfRule>
  </conditionalFormatting>
  <conditionalFormatting sqref="O244 O246 O248 O250 O252 O254">
    <cfRule type="cellIs" dxfId="5111" priority="29" stopIfTrue="1" operator="equal">
      <formula>0</formula>
    </cfRule>
  </conditionalFormatting>
  <conditionalFormatting sqref="R244:R255">
    <cfRule type="cellIs" dxfId="5110" priority="27" stopIfTrue="1" operator="equal">
      <formula>0</formula>
    </cfRule>
  </conditionalFormatting>
  <conditionalFormatting sqref="R244 R246 R248 R250 R252 R254">
    <cfRule type="cellIs" dxfId="5109" priority="28" stopIfTrue="1" operator="equal">
      <formula>0</formula>
    </cfRule>
  </conditionalFormatting>
  <conditionalFormatting sqref="R244:R255">
    <cfRule type="cellIs" dxfId="5108" priority="26" stopIfTrue="1" operator="equal">
      <formula>0</formula>
    </cfRule>
  </conditionalFormatting>
  <conditionalFormatting sqref="R244 R246 R248 R250 R252 R254">
    <cfRule type="cellIs" dxfId="5107" priority="25" stopIfTrue="1" operator="equal">
      <formula>0</formula>
    </cfRule>
  </conditionalFormatting>
  <conditionalFormatting sqref="R244">
    <cfRule type="cellIs" dxfId="5106" priority="24" stopIfTrue="1" operator="equal">
      <formula>0</formula>
    </cfRule>
  </conditionalFormatting>
  <conditionalFormatting sqref="R244">
    <cfRule type="cellIs" dxfId="5105" priority="23" stopIfTrue="1" operator="equal">
      <formula>0</formula>
    </cfRule>
  </conditionalFormatting>
  <conditionalFormatting sqref="R245">
    <cfRule type="cellIs" dxfId="5104" priority="22" stopIfTrue="1" operator="equal">
      <formula>0</formula>
    </cfRule>
  </conditionalFormatting>
  <conditionalFormatting sqref="R246 R248 R250 R252 R254">
    <cfRule type="cellIs" dxfId="5103" priority="21" stopIfTrue="1" operator="equal">
      <formula>0</formula>
    </cfRule>
  </conditionalFormatting>
  <conditionalFormatting sqref="R246 R248 R250 R252 R254">
    <cfRule type="cellIs" dxfId="5102" priority="20" stopIfTrue="1" operator="equal">
      <formula>0</formula>
    </cfRule>
  </conditionalFormatting>
  <conditionalFormatting sqref="R247 R249 R251 R253 R255">
    <cfRule type="cellIs" dxfId="5101" priority="19" stopIfTrue="1" operator="equal">
      <formula>0</formula>
    </cfRule>
  </conditionalFormatting>
  <conditionalFormatting sqref="K244:L255">
    <cfRule type="cellIs" dxfId="5100" priority="18" stopIfTrue="1" operator="equal">
      <formula>0</formula>
    </cfRule>
  </conditionalFormatting>
  <conditionalFormatting sqref="I244 I246 I248 I250 I252 I254">
    <cfRule type="cellIs" dxfId="5099" priority="17" stopIfTrue="1" operator="equal">
      <formula>0</formula>
    </cfRule>
  </conditionalFormatting>
  <conditionalFormatting sqref="I245 I247 I249 I251 I253 I255">
    <cfRule type="cellIs" dxfId="5098" priority="16" stopIfTrue="1" operator="equal">
      <formula>0</formula>
    </cfRule>
  </conditionalFormatting>
  <conditionalFormatting sqref="P248 P250 P252 P254 P256 P258 P260 P262 P264 P266 P268 P270 P272 P274 P276 P278">
    <cfRule type="cellIs" dxfId="5097" priority="15" stopIfTrue="1" operator="equal">
      <formula>0</formula>
    </cfRule>
  </conditionalFormatting>
  <conditionalFormatting sqref="P248 P250 P252 P254 P256 P258 P260 P262 P264 P266 P268 P270 P272 P274 P276 P278">
    <cfRule type="cellIs" dxfId="5096" priority="14" stopIfTrue="1" operator="equal">
      <formula>0</formula>
    </cfRule>
  </conditionalFormatting>
  <conditionalFormatting sqref="P249 P251 P253 P255 P257 P259 P261 P263 P265 P267 P269 P271 P273 P275 P277 P279">
    <cfRule type="cellIs" dxfId="5095" priority="13" stopIfTrue="1" operator="equal">
      <formula>0</formula>
    </cfRule>
  </conditionalFormatting>
  <conditionalFormatting sqref="I256">
    <cfRule type="cellIs" dxfId="5094" priority="12" stopIfTrue="1" operator="equal">
      <formula>0</formula>
    </cfRule>
  </conditionalFormatting>
  <conditionalFormatting sqref="I257">
    <cfRule type="cellIs" dxfId="5093" priority="11" stopIfTrue="1" operator="equal">
      <formula>0</formula>
    </cfRule>
  </conditionalFormatting>
  <conditionalFormatting sqref="I258 I260 I262 I264 I266 I268">
    <cfRule type="cellIs" dxfId="5092" priority="4" stopIfTrue="1" operator="equal">
      <formula>0</formula>
    </cfRule>
  </conditionalFormatting>
  <conditionalFormatting sqref="I259 I261 I263 I265 I267 I269">
    <cfRule type="cellIs" dxfId="5091" priority="3" stopIfTrue="1" operator="equal">
      <formula>0</formula>
    </cfRule>
  </conditionalFormatting>
  <conditionalFormatting sqref="I270 I272 I274 I276 I278">
    <cfRule type="cellIs" dxfId="5090" priority="2" stopIfTrue="1" operator="equal">
      <formula>0</formula>
    </cfRule>
  </conditionalFormatting>
  <conditionalFormatting sqref="I271 I273 I275 I277 I279">
    <cfRule type="cellIs" dxfId="508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FFC000"/>
    <pageSetUpPr fitToPage="1"/>
  </sheetPr>
  <dimension ref="A1:T834"/>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8" t="s">
        <v>152</v>
      </c>
      <c r="D1" s="549"/>
      <c r="E1" s="549"/>
      <c r="F1" s="549"/>
      <c r="G1" s="549"/>
      <c r="H1" s="549"/>
      <c r="I1" s="549"/>
      <c r="J1" s="549"/>
      <c r="K1" s="549"/>
      <c r="L1" s="550"/>
      <c r="M1" s="130"/>
      <c r="N1" s="538" t="s">
        <v>149</v>
      </c>
      <c r="O1" s="509"/>
      <c r="P1" s="510"/>
      <c r="Q1" s="137" t="s">
        <v>161</v>
      </c>
      <c r="R1" s="137" t="s">
        <v>182</v>
      </c>
      <c r="S1" s="64">
        <v>7</v>
      </c>
    </row>
    <row r="2" spans="1:19" ht="12" customHeight="1" x14ac:dyDescent="0.2">
      <c r="A2" s="65">
        <v>2</v>
      </c>
      <c r="B2" s="66"/>
      <c r="C2" s="551"/>
      <c r="D2" s="551"/>
      <c r="E2" s="551"/>
      <c r="F2" s="551"/>
      <c r="G2" s="551"/>
      <c r="H2" s="551"/>
      <c r="I2" s="551"/>
      <c r="J2" s="551"/>
      <c r="K2" s="551"/>
      <c r="L2" s="552"/>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2">
      <c r="A7" s="521"/>
      <c r="B7" s="521"/>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2">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2">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2">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2">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2">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2">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2">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2">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2">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2">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2">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2">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2">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2">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2">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2">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2">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2">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2">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2">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2">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2">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2">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2">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2">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2">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2">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2">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2">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2">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2">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2">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2">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2">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2">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2">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2">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2">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2">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2">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2">
      <c r="A48" s="496">
        <v>33178</v>
      </c>
      <c r="B48" s="496">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2">
      <c r="A49" s="521"/>
      <c r="B49" s="521"/>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2">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2">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2">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2">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2">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2">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2">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2">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2">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2">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2">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2">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2">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2">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2">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2">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2">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2">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2">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2">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2">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2">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2">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2">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2">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2">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2">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2">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2">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2">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2">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2">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2">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2">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2">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2">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2">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2">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2">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2">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2">
      <c r="A90" s="496">
        <v>33359</v>
      </c>
      <c r="B90" s="496">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2">
      <c r="A91" s="521"/>
      <c r="B91" s="521"/>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2">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2">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2">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2">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2">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2">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2">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2">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2">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2">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2">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2">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2">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2">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2">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2">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2">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2">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2">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2">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2">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2">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2">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2">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2">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2">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2">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2">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2">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2">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2">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2">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2">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2">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2">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2">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2">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2">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2">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2">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2">
      <c r="A132" s="496">
        <v>33543</v>
      </c>
      <c r="B132" s="496">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2">
      <c r="A133" s="521"/>
      <c r="B133" s="521"/>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2">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2">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2">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2">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2">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2">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2">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2">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2">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2">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2">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2">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2">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2">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2">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2">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2">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2">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2">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2">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2">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2">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2">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2">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2">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2">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2">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2">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2">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2">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2">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2">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2">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2">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2">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2">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2">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2">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2">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2">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2">
      <c r="A174" s="496">
        <v>33970</v>
      </c>
      <c r="B174" s="496">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2">
      <c r="A175" s="521"/>
      <c r="B175" s="521"/>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2">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2">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2">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2">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2">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2">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2">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2">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2">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2">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2">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2">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2">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2">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2">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2">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2">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2">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2">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2">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2">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2">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2">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2">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2">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2">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2">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2">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2">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2">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2">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2">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2">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2">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2">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2">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2">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2">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2">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2">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2">
      <c r="A216" s="496">
        <v>34425</v>
      </c>
      <c r="B216" s="496">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2">
      <c r="A217" s="521"/>
      <c r="B217" s="521"/>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2">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2">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2">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2">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2">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2">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2">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2">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2">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2">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2">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2">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2">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2">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2">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2">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2">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2">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2">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2">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2">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2">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2">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2">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2">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2">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2">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2">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2">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2">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2">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2">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2">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2">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2">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2">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2">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2">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2">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2">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2">
      <c r="A258" s="496">
        <v>34516</v>
      </c>
      <c r="B258" s="496">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2">
      <c r="A259" s="521"/>
      <c r="B259" s="521"/>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2">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2">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2">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2">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2">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2">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2">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2">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2">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2">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2">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2">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2">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2">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2">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2">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2">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2">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2">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2">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2">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2">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2">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2">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2">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2">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2">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2">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2">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2">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2">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2">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2">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2">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2">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2">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2">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2">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2">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2">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2">
      <c r="A300" s="496">
        <v>34700</v>
      </c>
      <c r="B300" s="496">
        <v>35033</v>
      </c>
      <c r="C300" s="42" t="s">
        <v>3</v>
      </c>
      <c r="D300" s="43">
        <v>0</v>
      </c>
      <c r="E300" s="44">
        <v>3715.25</v>
      </c>
      <c r="F300" s="44">
        <v>334.66</v>
      </c>
      <c r="G300" s="44">
        <v>123.95</v>
      </c>
      <c r="H300" s="44">
        <v>6207.16</v>
      </c>
      <c r="I300" s="44">
        <v>0</v>
      </c>
      <c r="J300" s="44">
        <v>865.09</v>
      </c>
      <c r="K300" s="45">
        <v>10381.02</v>
      </c>
      <c r="L300" s="74">
        <v>11246.11</v>
      </c>
      <c r="M300" s="117"/>
      <c r="N300" s="119">
        <v>10381.02</v>
      </c>
      <c r="O300" s="119">
        <v>4173.8599999999997</v>
      </c>
      <c r="P300" s="119"/>
      <c r="Q300" s="119">
        <v>11997.4</v>
      </c>
      <c r="R300" s="119">
        <v>11132.31</v>
      </c>
      <c r="S300" s="47"/>
    </row>
    <row r="301" spans="1:19" ht="9" customHeight="1" x14ac:dyDescent="0.2">
      <c r="A301" s="521"/>
      <c r="B301" s="521"/>
      <c r="C301" s="48" t="s">
        <v>4</v>
      </c>
      <c r="D301" s="49">
        <v>1</v>
      </c>
      <c r="E301" s="50">
        <v>7193727</v>
      </c>
      <c r="F301" s="50">
        <v>647992</v>
      </c>
      <c r="G301" s="50">
        <v>240001</v>
      </c>
      <c r="H301" s="50">
        <v>12018738</v>
      </c>
      <c r="I301" s="50">
        <v>0</v>
      </c>
      <c r="J301" s="51">
        <v>1675048</v>
      </c>
      <c r="K301" s="50">
        <v>20100458</v>
      </c>
      <c r="L301" s="75">
        <v>21775505</v>
      </c>
      <c r="M301" s="118"/>
      <c r="N301" s="120">
        <v>20100458</v>
      </c>
      <c r="O301" s="120">
        <v>8081720</v>
      </c>
      <c r="P301" s="120">
        <v>0</v>
      </c>
      <c r="Q301" s="120">
        <v>23230206</v>
      </c>
      <c r="R301" s="120">
        <v>21555158</v>
      </c>
      <c r="S301" s="47"/>
    </row>
    <row r="302" spans="1:19" ht="12.75" customHeight="1" x14ac:dyDescent="0.2">
      <c r="A302" s="500">
        <v>34700</v>
      </c>
      <c r="B302" s="500">
        <v>35033</v>
      </c>
      <c r="C302" s="53" t="s">
        <v>3</v>
      </c>
      <c r="D302" s="54">
        <v>2</v>
      </c>
      <c r="E302" s="55">
        <v>3882.58</v>
      </c>
      <c r="F302" s="55">
        <v>353.26</v>
      </c>
      <c r="G302" s="55">
        <v>123.95</v>
      </c>
      <c r="H302" s="55">
        <v>6207.16</v>
      </c>
      <c r="I302" s="55">
        <v>0</v>
      </c>
      <c r="J302" s="55">
        <v>880.58</v>
      </c>
      <c r="K302" s="56">
        <v>10566.95</v>
      </c>
      <c r="L302" s="76">
        <v>11447.53</v>
      </c>
      <c r="M302" s="117"/>
      <c r="N302" s="119">
        <v>10566.95</v>
      </c>
      <c r="O302" s="119">
        <v>4359.79</v>
      </c>
      <c r="P302" s="119"/>
      <c r="Q302" s="119">
        <v>12232.29</v>
      </c>
      <c r="R302" s="119">
        <v>11351.71</v>
      </c>
      <c r="S302" s="47"/>
    </row>
    <row r="303" spans="1:19" ht="9" customHeight="1" x14ac:dyDescent="0.2">
      <c r="A303" s="500"/>
      <c r="B303" s="500"/>
      <c r="C303" s="48" t="s">
        <v>4</v>
      </c>
      <c r="D303" s="49">
        <v>3</v>
      </c>
      <c r="E303" s="50">
        <v>7517723</v>
      </c>
      <c r="F303" s="50">
        <v>684007</v>
      </c>
      <c r="G303" s="50">
        <v>240001</v>
      </c>
      <c r="H303" s="50">
        <v>12018738</v>
      </c>
      <c r="I303" s="50">
        <v>0</v>
      </c>
      <c r="J303" s="51">
        <v>1705041</v>
      </c>
      <c r="K303" s="50">
        <v>20460468</v>
      </c>
      <c r="L303" s="75">
        <v>22165509</v>
      </c>
      <c r="M303" s="118"/>
      <c r="N303" s="120">
        <v>20460468</v>
      </c>
      <c r="O303" s="120">
        <v>8441731</v>
      </c>
      <c r="P303" s="120">
        <v>0</v>
      </c>
      <c r="Q303" s="120">
        <v>23685016</v>
      </c>
      <c r="R303" s="120">
        <v>21979976</v>
      </c>
      <c r="S303" s="47"/>
    </row>
    <row r="304" spans="1:19" ht="12.75" customHeight="1" x14ac:dyDescent="0.2">
      <c r="A304" s="501"/>
      <c r="B304" s="501"/>
      <c r="C304" s="53" t="s">
        <v>3</v>
      </c>
      <c r="D304" s="54">
        <v>4</v>
      </c>
      <c r="E304" s="55">
        <v>4061.97</v>
      </c>
      <c r="F304" s="55">
        <v>371.85</v>
      </c>
      <c r="G304" s="55">
        <v>123.95</v>
      </c>
      <c r="H304" s="55">
        <v>6207.16</v>
      </c>
      <c r="I304" s="55">
        <v>0</v>
      </c>
      <c r="J304" s="55">
        <v>897.08</v>
      </c>
      <c r="K304" s="56">
        <v>10764.93</v>
      </c>
      <c r="L304" s="76">
        <v>11662.01</v>
      </c>
      <c r="M304" s="117"/>
      <c r="N304" s="119">
        <v>10764.93</v>
      </c>
      <c r="O304" s="119">
        <v>4557.7700000000004</v>
      </c>
      <c r="P304" s="119"/>
      <c r="Q304" s="119">
        <v>12482.41</v>
      </c>
      <c r="R304" s="119">
        <v>11585.33</v>
      </c>
      <c r="S304" s="47"/>
    </row>
    <row r="305" spans="1:19" ht="9" customHeight="1" x14ac:dyDescent="0.2">
      <c r="A305" s="501"/>
      <c r="B305" s="501"/>
      <c r="C305" s="48" t="s">
        <v>4</v>
      </c>
      <c r="D305" s="49">
        <v>5</v>
      </c>
      <c r="E305" s="50">
        <v>7865071</v>
      </c>
      <c r="F305" s="50">
        <v>720002</v>
      </c>
      <c r="G305" s="50">
        <v>240001</v>
      </c>
      <c r="H305" s="50">
        <v>12018738</v>
      </c>
      <c r="I305" s="50">
        <v>0</v>
      </c>
      <c r="J305" s="51">
        <v>1736989</v>
      </c>
      <c r="K305" s="50">
        <v>20843811</v>
      </c>
      <c r="L305" s="75">
        <v>22580800</v>
      </c>
      <c r="M305" s="118"/>
      <c r="N305" s="120">
        <v>20843811</v>
      </c>
      <c r="O305" s="120">
        <v>8825073</v>
      </c>
      <c r="P305" s="120">
        <v>0</v>
      </c>
      <c r="Q305" s="120">
        <v>24169316</v>
      </c>
      <c r="R305" s="120">
        <v>22432327</v>
      </c>
      <c r="S305" s="47"/>
    </row>
    <row r="306" spans="1:19" ht="12.75" customHeight="1" x14ac:dyDescent="0.2">
      <c r="A306" s="501"/>
      <c r="B306" s="501"/>
      <c r="C306" s="53" t="s">
        <v>3</v>
      </c>
      <c r="D306" s="54">
        <v>6</v>
      </c>
      <c r="E306" s="55">
        <v>4334.66</v>
      </c>
      <c r="F306" s="55">
        <v>396.64</v>
      </c>
      <c r="G306" s="55">
        <v>123.95</v>
      </c>
      <c r="H306" s="55">
        <v>6207.16</v>
      </c>
      <c r="I306" s="55">
        <v>0</v>
      </c>
      <c r="J306" s="55">
        <v>921.87</v>
      </c>
      <c r="K306" s="56">
        <v>11062.41</v>
      </c>
      <c r="L306" s="76">
        <v>11984.28</v>
      </c>
      <c r="M306" s="117"/>
      <c r="N306" s="119">
        <v>11062.41</v>
      </c>
      <c r="O306" s="119">
        <v>4855.25</v>
      </c>
      <c r="P306" s="119"/>
      <c r="Q306" s="119">
        <v>12858.23</v>
      </c>
      <c r="R306" s="119">
        <v>11936.36</v>
      </c>
      <c r="S306" s="47"/>
    </row>
    <row r="307" spans="1:19" ht="9" customHeight="1" x14ac:dyDescent="0.2">
      <c r="A307" s="501"/>
      <c r="B307" s="501"/>
      <c r="C307" s="48" t="s">
        <v>4</v>
      </c>
      <c r="D307" s="49">
        <v>7</v>
      </c>
      <c r="E307" s="50">
        <v>8393072</v>
      </c>
      <c r="F307" s="50">
        <v>768002</v>
      </c>
      <c r="G307" s="50">
        <v>240001</v>
      </c>
      <c r="H307" s="50">
        <v>12018738</v>
      </c>
      <c r="I307" s="50">
        <v>0</v>
      </c>
      <c r="J307" s="51">
        <v>1784989</v>
      </c>
      <c r="K307" s="50">
        <v>21419813</v>
      </c>
      <c r="L307" s="75">
        <v>23204802</v>
      </c>
      <c r="M307" s="118"/>
      <c r="N307" s="120">
        <v>21419813</v>
      </c>
      <c r="O307" s="120">
        <v>9401075</v>
      </c>
      <c r="P307" s="120">
        <v>0</v>
      </c>
      <c r="Q307" s="120">
        <v>24897005</v>
      </c>
      <c r="R307" s="120">
        <v>23112016</v>
      </c>
      <c r="S307" s="47"/>
    </row>
    <row r="308" spans="1:19" ht="12.75" customHeight="1" x14ac:dyDescent="0.2">
      <c r="A308" s="501"/>
      <c r="B308" s="501"/>
      <c r="C308" s="53" t="s">
        <v>3</v>
      </c>
      <c r="D308" s="54">
        <v>8</v>
      </c>
      <c r="E308" s="55">
        <v>4532.9799999999996</v>
      </c>
      <c r="F308" s="55">
        <v>415.23</v>
      </c>
      <c r="G308" s="55">
        <v>123.95</v>
      </c>
      <c r="H308" s="55">
        <v>6207.16</v>
      </c>
      <c r="I308" s="55">
        <v>0</v>
      </c>
      <c r="J308" s="55">
        <v>939.94</v>
      </c>
      <c r="K308" s="56">
        <v>11279.32</v>
      </c>
      <c r="L308" s="76">
        <v>12219.26</v>
      </c>
      <c r="M308" s="117"/>
      <c r="N308" s="119">
        <v>11279.32</v>
      </c>
      <c r="O308" s="119">
        <v>5072.16</v>
      </c>
      <c r="P308" s="119"/>
      <c r="Q308" s="119">
        <v>13132.25</v>
      </c>
      <c r="R308" s="119">
        <v>12192.31</v>
      </c>
      <c r="S308" s="47"/>
    </row>
    <row r="309" spans="1:19" ht="9" customHeight="1" x14ac:dyDescent="0.2">
      <c r="A309" s="501"/>
      <c r="B309" s="501"/>
      <c r="C309" s="48" t="s">
        <v>4</v>
      </c>
      <c r="D309" s="49">
        <v>9</v>
      </c>
      <c r="E309" s="50">
        <v>8777073</v>
      </c>
      <c r="F309" s="50">
        <v>803997</v>
      </c>
      <c r="G309" s="50">
        <v>240001</v>
      </c>
      <c r="H309" s="50">
        <v>12018738</v>
      </c>
      <c r="I309" s="50">
        <v>0</v>
      </c>
      <c r="J309" s="51">
        <v>1819978</v>
      </c>
      <c r="K309" s="50">
        <v>21839809</v>
      </c>
      <c r="L309" s="75">
        <v>23659787</v>
      </c>
      <c r="M309" s="118"/>
      <c r="N309" s="120">
        <v>21839809</v>
      </c>
      <c r="O309" s="120">
        <v>9821071</v>
      </c>
      <c r="P309" s="120">
        <v>0</v>
      </c>
      <c r="Q309" s="120">
        <v>25427582</v>
      </c>
      <c r="R309" s="120">
        <v>23607604</v>
      </c>
      <c r="S309" s="47"/>
    </row>
    <row r="310" spans="1:19" ht="12.75" customHeight="1" x14ac:dyDescent="0.2">
      <c r="A310" s="501"/>
      <c r="B310" s="501"/>
      <c r="C310" s="53" t="s">
        <v>3</v>
      </c>
      <c r="D310" s="54">
        <v>10</v>
      </c>
      <c r="E310" s="55">
        <v>4753.55</v>
      </c>
      <c r="F310" s="55">
        <v>440.02</v>
      </c>
      <c r="G310" s="55">
        <v>123.95</v>
      </c>
      <c r="H310" s="55">
        <v>6207.16</v>
      </c>
      <c r="I310" s="55">
        <v>0</v>
      </c>
      <c r="J310" s="55">
        <v>960.39</v>
      </c>
      <c r="K310" s="56">
        <v>11524.68</v>
      </c>
      <c r="L310" s="76">
        <v>12485.07</v>
      </c>
      <c r="M310" s="117"/>
      <c r="N310" s="119">
        <v>11524.68</v>
      </c>
      <c r="O310" s="119">
        <v>5317.52</v>
      </c>
      <c r="P310" s="119"/>
      <c r="Q310" s="119">
        <v>13442.22</v>
      </c>
      <c r="R310" s="119">
        <v>12481.83</v>
      </c>
      <c r="S310" s="47"/>
    </row>
    <row r="311" spans="1:19" ht="9" customHeight="1" x14ac:dyDescent="0.2">
      <c r="A311" s="501"/>
      <c r="B311" s="501"/>
      <c r="C311" s="48" t="s">
        <v>4</v>
      </c>
      <c r="D311" s="49">
        <v>11</v>
      </c>
      <c r="E311" s="50">
        <v>9204156</v>
      </c>
      <c r="F311" s="50">
        <v>851998</v>
      </c>
      <c r="G311" s="50">
        <v>240001</v>
      </c>
      <c r="H311" s="50">
        <v>12018738</v>
      </c>
      <c r="I311" s="50">
        <v>0</v>
      </c>
      <c r="J311" s="51">
        <v>1859574</v>
      </c>
      <c r="K311" s="50">
        <v>22314892</v>
      </c>
      <c r="L311" s="75">
        <v>24174466</v>
      </c>
      <c r="M311" s="118"/>
      <c r="N311" s="120">
        <v>22314892</v>
      </c>
      <c r="O311" s="120">
        <v>10296154</v>
      </c>
      <c r="P311" s="120">
        <v>0</v>
      </c>
      <c r="Q311" s="120">
        <v>26027767</v>
      </c>
      <c r="R311" s="120">
        <v>24168193</v>
      </c>
      <c r="S311" s="47"/>
    </row>
    <row r="312" spans="1:19" ht="12.75" customHeight="1" x14ac:dyDescent="0.2">
      <c r="A312" s="501"/>
      <c r="B312" s="501"/>
      <c r="C312" s="53" t="s">
        <v>3</v>
      </c>
      <c r="D312" s="54">
        <v>12</v>
      </c>
      <c r="E312" s="55">
        <v>4951.87</v>
      </c>
      <c r="F312" s="55">
        <v>458.61</v>
      </c>
      <c r="G312" s="55">
        <v>123.95</v>
      </c>
      <c r="H312" s="55">
        <v>6207.16</v>
      </c>
      <c r="I312" s="55">
        <v>0</v>
      </c>
      <c r="J312" s="55">
        <v>978.47</v>
      </c>
      <c r="K312" s="56">
        <v>11741.59</v>
      </c>
      <c r="L312" s="76">
        <v>12720.06</v>
      </c>
      <c r="M312" s="117"/>
      <c r="N312" s="119">
        <v>11741.59</v>
      </c>
      <c r="O312" s="119">
        <v>5534.43</v>
      </c>
      <c r="P312" s="119"/>
      <c r="Q312" s="119">
        <v>13716.26</v>
      </c>
      <c r="R312" s="119">
        <v>12737.79</v>
      </c>
      <c r="S312" s="47"/>
    </row>
    <row r="313" spans="1:19" ht="9" customHeight="1" x14ac:dyDescent="0.2">
      <c r="A313" s="501"/>
      <c r="B313" s="501"/>
      <c r="C313" s="48" t="s">
        <v>4</v>
      </c>
      <c r="D313" s="49">
        <v>13</v>
      </c>
      <c r="E313" s="50">
        <v>9588157</v>
      </c>
      <c r="F313" s="50">
        <v>887993</v>
      </c>
      <c r="G313" s="50">
        <v>240001</v>
      </c>
      <c r="H313" s="50">
        <v>12018738</v>
      </c>
      <c r="I313" s="50">
        <v>0</v>
      </c>
      <c r="J313" s="51">
        <v>1894582</v>
      </c>
      <c r="K313" s="50">
        <v>22734888</v>
      </c>
      <c r="L313" s="75">
        <v>24629471</v>
      </c>
      <c r="M313" s="118"/>
      <c r="N313" s="120">
        <v>22734888</v>
      </c>
      <c r="O313" s="120">
        <v>10716151</v>
      </c>
      <c r="P313" s="120">
        <v>0</v>
      </c>
      <c r="Q313" s="120">
        <v>26558383</v>
      </c>
      <c r="R313" s="120">
        <v>24663801</v>
      </c>
      <c r="S313" s="47"/>
    </row>
    <row r="314" spans="1:19" ht="12.75" customHeight="1" x14ac:dyDescent="0.2">
      <c r="A314" s="501"/>
      <c r="B314" s="501"/>
      <c r="C314" s="53" t="s">
        <v>3</v>
      </c>
      <c r="D314" s="54">
        <v>14</v>
      </c>
      <c r="E314" s="55">
        <v>5156.3900000000003</v>
      </c>
      <c r="F314" s="55">
        <v>477.21</v>
      </c>
      <c r="G314" s="55">
        <v>123.95</v>
      </c>
      <c r="H314" s="55">
        <v>6207.16</v>
      </c>
      <c r="I314" s="55">
        <v>0</v>
      </c>
      <c r="J314" s="55">
        <v>997.06</v>
      </c>
      <c r="K314" s="56">
        <v>11964.71</v>
      </c>
      <c r="L314" s="76">
        <v>12961.77</v>
      </c>
      <c r="M314" s="117"/>
      <c r="N314" s="119">
        <v>11964.71</v>
      </c>
      <c r="O314" s="119">
        <v>5757.55</v>
      </c>
      <c r="P314" s="119"/>
      <c r="Q314" s="119">
        <v>13998.13</v>
      </c>
      <c r="R314" s="119">
        <v>13001.07</v>
      </c>
      <c r="S314" s="47"/>
    </row>
    <row r="315" spans="1:19" ht="9" customHeight="1" x14ac:dyDescent="0.2">
      <c r="A315" s="501"/>
      <c r="B315" s="501"/>
      <c r="C315" s="48" t="s">
        <v>4</v>
      </c>
      <c r="D315" s="49">
        <v>15</v>
      </c>
      <c r="E315" s="50">
        <v>9984163</v>
      </c>
      <c r="F315" s="50">
        <v>924007</v>
      </c>
      <c r="G315" s="50">
        <v>240001</v>
      </c>
      <c r="H315" s="50">
        <v>12018738</v>
      </c>
      <c r="I315" s="50">
        <v>0</v>
      </c>
      <c r="J315" s="51">
        <v>1930577</v>
      </c>
      <c r="K315" s="50">
        <v>23166909</v>
      </c>
      <c r="L315" s="75">
        <v>25097486</v>
      </c>
      <c r="M315" s="118"/>
      <c r="N315" s="120">
        <v>23166909</v>
      </c>
      <c r="O315" s="120">
        <v>11148171</v>
      </c>
      <c r="P315" s="120">
        <v>0</v>
      </c>
      <c r="Q315" s="120">
        <v>27104159</v>
      </c>
      <c r="R315" s="120">
        <v>25173582</v>
      </c>
      <c r="S315" s="47"/>
    </row>
    <row r="316" spans="1:19" ht="12.75" customHeight="1" x14ac:dyDescent="0.2">
      <c r="A316" s="501"/>
      <c r="B316" s="501"/>
      <c r="C316" s="53" t="s">
        <v>3</v>
      </c>
      <c r="D316" s="54">
        <v>16</v>
      </c>
      <c r="E316" s="55">
        <v>5375.59</v>
      </c>
      <c r="F316" s="55">
        <v>495.8</v>
      </c>
      <c r="G316" s="55">
        <v>123.95</v>
      </c>
      <c r="H316" s="55">
        <v>6207.16</v>
      </c>
      <c r="I316" s="55">
        <v>0</v>
      </c>
      <c r="J316" s="55">
        <v>1016.88</v>
      </c>
      <c r="K316" s="56">
        <v>12202.5</v>
      </c>
      <c r="L316" s="76">
        <v>13219.38</v>
      </c>
      <c r="M316" s="117"/>
      <c r="N316" s="119">
        <v>12202.5</v>
      </c>
      <c r="O316" s="119">
        <v>5995.34</v>
      </c>
      <c r="P316" s="119"/>
      <c r="Q316" s="119">
        <v>14298.54</v>
      </c>
      <c r="R316" s="119">
        <v>13281.66</v>
      </c>
      <c r="S316" s="47"/>
    </row>
    <row r="317" spans="1:19" ht="9" customHeight="1" x14ac:dyDescent="0.2">
      <c r="A317" s="501"/>
      <c r="B317" s="501"/>
      <c r="C317" s="48" t="s">
        <v>4</v>
      </c>
      <c r="D317" s="49">
        <v>17</v>
      </c>
      <c r="E317" s="50">
        <v>10408594</v>
      </c>
      <c r="F317" s="50">
        <v>960003</v>
      </c>
      <c r="G317" s="50">
        <v>240001</v>
      </c>
      <c r="H317" s="50">
        <v>12018738</v>
      </c>
      <c r="I317" s="50">
        <v>0</v>
      </c>
      <c r="J317" s="51">
        <v>1968954</v>
      </c>
      <c r="K317" s="50">
        <v>23627335</v>
      </c>
      <c r="L317" s="75">
        <v>25596289</v>
      </c>
      <c r="M317" s="118"/>
      <c r="N317" s="120">
        <v>23627335</v>
      </c>
      <c r="O317" s="120">
        <v>11608597</v>
      </c>
      <c r="P317" s="120">
        <v>0</v>
      </c>
      <c r="Q317" s="120">
        <v>27685834</v>
      </c>
      <c r="R317" s="120">
        <v>25716880</v>
      </c>
      <c r="S317" s="47"/>
    </row>
    <row r="318" spans="1:19" ht="12.75" customHeight="1" x14ac:dyDescent="0.2">
      <c r="A318" s="501"/>
      <c r="B318" s="501"/>
      <c r="C318" s="53" t="s">
        <v>3</v>
      </c>
      <c r="D318" s="54">
        <v>18</v>
      </c>
      <c r="E318" s="55">
        <v>5573.91</v>
      </c>
      <c r="F318" s="55">
        <v>514.39</v>
      </c>
      <c r="G318" s="55">
        <v>123.95</v>
      </c>
      <c r="H318" s="55">
        <v>6207.16</v>
      </c>
      <c r="I318" s="55">
        <v>0</v>
      </c>
      <c r="J318" s="55">
        <v>1034.95</v>
      </c>
      <c r="K318" s="56">
        <v>12419.41</v>
      </c>
      <c r="L318" s="76">
        <v>13454.36</v>
      </c>
      <c r="M318" s="117"/>
      <c r="N318" s="119">
        <v>12419.41</v>
      </c>
      <c r="O318" s="119">
        <v>6212.25</v>
      </c>
      <c r="P318" s="119"/>
      <c r="Q318" s="119">
        <v>14572.57</v>
      </c>
      <c r="R318" s="119">
        <v>13537.62</v>
      </c>
      <c r="S318" s="47"/>
    </row>
    <row r="319" spans="1:19" ht="9" customHeight="1" x14ac:dyDescent="0.2">
      <c r="A319" s="501"/>
      <c r="B319" s="501"/>
      <c r="C319" s="48" t="s">
        <v>4</v>
      </c>
      <c r="D319" s="49">
        <v>19</v>
      </c>
      <c r="E319" s="50">
        <v>10792595</v>
      </c>
      <c r="F319" s="50">
        <v>995998</v>
      </c>
      <c r="G319" s="50">
        <v>240001</v>
      </c>
      <c r="H319" s="50">
        <v>12018738</v>
      </c>
      <c r="I319" s="50">
        <v>0</v>
      </c>
      <c r="J319" s="51">
        <v>2003943</v>
      </c>
      <c r="K319" s="50">
        <v>24047331</v>
      </c>
      <c r="L319" s="75">
        <v>26051274</v>
      </c>
      <c r="M319" s="118"/>
      <c r="N319" s="120">
        <v>24047331</v>
      </c>
      <c r="O319" s="120">
        <v>12028593</v>
      </c>
      <c r="P319" s="120">
        <v>0</v>
      </c>
      <c r="Q319" s="120">
        <v>28216430</v>
      </c>
      <c r="R319" s="120">
        <v>26212487</v>
      </c>
      <c r="S319" s="47"/>
    </row>
    <row r="320" spans="1:19" ht="12.75" customHeight="1" x14ac:dyDescent="0.2">
      <c r="A320" s="501"/>
      <c r="B320" s="501"/>
      <c r="C320" s="53" t="s">
        <v>3</v>
      </c>
      <c r="D320" s="54">
        <v>20</v>
      </c>
      <c r="E320" s="55">
        <v>5778.43</v>
      </c>
      <c r="F320" s="55">
        <v>539.17999999999995</v>
      </c>
      <c r="G320" s="55">
        <v>123.95</v>
      </c>
      <c r="H320" s="55">
        <v>6207.16</v>
      </c>
      <c r="I320" s="55">
        <v>0</v>
      </c>
      <c r="J320" s="55">
        <v>1054.06</v>
      </c>
      <c r="K320" s="56">
        <v>12648.72</v>
      </c>
      <c r="L320" s="76">
        <v>13702.78</v>
      </c>
      <c r="M320" s="117"/>
      <c r="N320" s="119">
        <v>12648.72</v>
      </c>
      <c r="O320" s="119">
        <v>6441.56</v>
      </c>
      <c r="P320" s="119"/>
      <c r="Q320" s="119">
        <v>14862.26</v>
      </c>
      <c r="R320" s="119">
        <v>13808.2</v>
      </c>
      <c r="S320" s="47"/>
    </row>
    <row r="321" spans="1:19" ht="9" customHeight="1" x14ac:dyDescent="0.2">
      <c r="A321" s="501"/>
      <c r="B321" s="501"/>
      <c r="C321" s="48" t="s">
        <v>4</v>
      </c>
      <c r="D321" s="49">
        <v>21</v>
      </c>
      <c r="E321" s="50">
        <v>11188601</v>
      </c>
      <c r="F321" s="50">
        <v>1043998</v>
      </c>
      <c r="G321" s="50">
        <v>240001</v>
      </c>
      <c r="H321" s="50">
        <v>12018738</v>
      </c>
      <c r="I321" s="50">
        <v>0</v>
      </c>
      <c r="J321" s="51">
        <v>2040945</v>
      </c>
      <c r="K321" s="50">
        <v>24491337</v>
      </c>
      <c r="L321" s="75">
        <v>26532282</v>
      </c>
      <c r="M321" s="118"/>
      <c r="N321" s="120">
        <v>24491337</v>
      </c>
      <c r="O321" s="120">
        <v>12472599</v>
      </c>
      <c r="P321" s="120">
        <v>0</v>
      </c>
      <c r="Q321" s="120">
        <v>28777348</v>
      </c>
      <c r="R321" s="120">
        <v>26736403</v>
      </c>
      <c r="S321" s="47"/>
    </row>
    <row r="322" spans="1:19" ht="12.75" customHeight="1" x14ac:dyDescent="0.2">
      <c r="A322" s="501"/>
      <c r="B322" s="501"/>
      <c r="C322" s="53" t="s">
        <v>3</v>
      </c>
      <c r="D322" s="54">
        <v>22</v>
      </c>
      <c r="E322" s="55">
        <v>5904.68</v>
      </c>
      <c r="F322" s="55">
        <v>545.38</v>
      </c>
      <c r="G322" s="55">
        <v>123.95</v>
      </c>
      <c r="H322" s="55">
        <v>6207.16</v>
      </c>
      <c r="I322" s="55">
        <v>0</v>
      </c>
      <c r="J322" s="55">
        <v>1065.0999999999999</v>
      </c>
      <c r="K322" s="56">
        <v>12781.17</v>
      </c>
      <c r="L322" s="76">
        <v>13846.27</v>
      </c>
      <c r="M322" s="117"/>
      <c r="N322" s="119">
        <v>12781.17</v>
      </c>
      <c r="O322" s="119">
        <v>6574.01</v>
      </c>
      <c r="P322" s="119"/>
      <c r="Q322" s="119">
        <v>15029.59</v>
      </c>
      <c r="R322" s="119">
        <v>13964.49</v>
      </c>
      <c r="S322" s="47"/>
    </row>
    <row r="323" spans="1:19" ht="9" customHeight="1" x14ac:dyDescent="0.2">
      <c r="A323" s="501"/>
      <c r="B323" s="501"/>
      <c r="C323" s="48" t="s">
        <v>4</v>
      </c>
      <c r="D323" s="49">
        <v>23</v>
      </c>
      <c r="E323" s="50">
        <v>11433055</v>
      </c>
      <c r="F323" s="50">
        <v>1056003</v>
      </c>
      <c r="G323" s="50">
        <v>240001</v>
      </c>
      <c r="H323" s="50">
        <v>12018738</v>
      </c>
      <c r="I323" s="50">
        <v>0</v>
      </c>
      <c r="J323" s="51">
        <v>2062321</v>
      </c>
      <c r="K323" s="50">
        <v>24747796</v>
      </c>
      <c r="L323" s="75">
        <v>26810117</v>
      </c>
      <c r="M323" s="118"/>
      <c r="N323" s="120">
        <v>24747796</v>
      </c>
      <c r="O323" s="120">
        <v>12729058</v>
      </c>
      <c r="P323" s="120">
        <v>0</v>
      </c>
      <c r="Q323" s="120">
        <v>29101344</v>
      </c>
      <c r="R323" s="120">
        <v>27039023</v>
      </c>
      <c r="S323" s="47"/>
    </row>
    <row r="324" spans="1:19" ht="12.75" customHeight="1" x14ac:dyDescent="0.2">
      <c r="A324" s="501"/>
      <c r="B324" s="501"/>
      <c r="C324" s="53" t="s">
        <v>3</v>
      </c>
      <c r="D324" s="54">
        <v>24</v>
      </c>
      <c r="E324" s="55">
        <v>6010.03</v>
      </c>
      <c r="F324" s="55">
        <v>557.77</v>
      </c>
      <c r="G324" s="55">
        <v>123.95</v>
      </c>
      <c r="H324" s="55">
        <v>6207.16</v>
      </c>
      <c r="I324" s="55">
        <v>0</v>
      </c>
      <c r="J324" s="55">
        <v>1074.9100000000001</v>
      </c>
      <c r="K324" s="56">
        <v>12898.91</v>
      </c>
      <c r="L324" s="76">
        <v>13973.82</v>
      </c>
      <c r="M324" s="117"/>
      <c r="N324" s="119">
        <v>12898.91</v>
      </c>
      <c r="O324" s="119">
        <v>6691.75</v>
      </c>
      <c r="P324" s="119"/>
      <c r="Q324" s="119">
        <v>15178.34</v>
      </c>
      <c r="R324" s="119">
        <v>14103.43</v>
      </c>
      <c r="S324" s="47"/>
    </row>
    <row r="325" spans="1:19" ht="9" customHeight="1" x14ac:dyDescent="0.2">
      <c r="A325" s="501"/>
      <c r="B325" s="501"/>
      <c r="C325" s="48" t="s">
        <v>4</v>
      </c>
      <c r="D325" s="49">
        <v>25</v>
      </c>
      <c r="E325" s="50">
        <v>11637041</v>
      </c>
      <c r="F325" s="50">
        <v>1079993</v>
      </c>
      <c r="G325" s="50">
        <v>240001</v>
      </c>
      <c r="H325" s="50">
        <v>12018738</v>
      </c>
      <c r="I325" s="50">
        <v>0</v>
      </c>
      <c r="J325" s="51">
        <v>2081316</v>
      </c>
      <c r="K325" s="50">
        <v>24975772</v>
      </c>
      <c r="L325" s="75">
        <v>27057088</v>
      </c>
      <c r="M325" s="118"/>
      <c r="N325" s="120">
        <v>24975772</v>
      </c>
      <c r="O325" s="120">
        <v>12957035</v>
      </c>
      <c r="P325" s="120">
        <v>0</v>
      </c>
      <c r="Q325" s="120">
        <v>29389364</v>
      </c>
      <c r="R325" s="120">
        <v>27308048</v>
      </c>
      <c r="S325" s="47"/>
    </row>
    <row r="326" spans="1:19" ht="12.75" customHeight="1" x14ac:dyDescent="0.2">
      <c r="A326" s="501"/>
      <c r="B326" s="501"/>
      <c r="C326" s="53" t="s">
        <v>3</v>
      </c>
      <c r="D326" s="54">
        <v>26</v>
      </c>
      <c r="E326" s="55">
        <v>6121.59</v>
      </c>
      <c r="F326" s="55">
        <v>570.16999999999996</v>
      </c>
      <c r="G326" s="55">
        <v>123.95</v>
      </c>
      <c r="H326" s="55">
        <v>6207.16</v>
      </c>
      <c r="I326" s="55">
        <v>0</v>
      </c>
      <c r="J326" s="55">
        <v>1085.24</v>
      </c>
      <c r="K326" s="56">
        <v>13022.87</v>
      </c>
      <c r="L326" s="76">
        <v>14108.11</v>
      </c>
      <c r="M326" s="117"/>
      <c r="N326" s="119">
        <v>13022.87</v>
      </c>
      <c r="O326" s="119">
        <v>6815.71</v>
      </c>
      <c r="P326" s="119"/>
      <c r="Q326" s="119">
        <v>15334.94</v>
      </c>
      <c r="R326" s="119">
        <v>14249.7</v>
      </c>
      <c r="S326" s="47"/>
    </row>
    <row r="327" spans="1:19" ht="9" customHeight="1" x14ac:dyDescent="0.2">
      <c r="A327" s="501"/>
      <c r="B327" s="501"/>
      <c r="C327" s="48" t="s">
        <v>4</v>
      </c>
      <c r="D327" s="49">
        <v>27</v>
      </c>
      <c r="E327" s="50">
        <v>11853051</v>
      </c>
      <c r="F327" s="50">
        <v>1104003</v>
      </c>
      <c r="G327" s="50">
        <v>240001</v>
      </c>
      <c r="H327" s="50">
        <v>12018738</v>
      </c>
      <c r="I327" s="50">
        <v>0</v>
      </c>
      <c r="J327" s="51">
        <v>2101318</v>
      </c>
      <c r="K327" s="50">
        <v>25215792</v>
      </c>
      <c r="L327" s="75">
        <v>27317110</v>
      </c>
      <c r="M327" s="118"/>
      <c r="N327" s="120">
        <v>25215792</v>
      </c>
      <c r="O327" s="120">
        <v>13197055</v>
      </c>
      <c r="P327" s="120">
        <v>0</v>
      </c>
      <c r="Q327" s="120">
        <v>29692584</v>
      </c>
      <c r="R327" s="120">
        <v>27591267</v>
      </c>
      <c r="S327" s="47"/>
    </row>
    <row r="328" spans="1:19" ht="12.75" customHeight="1" x14ac:dyDescent="0.2">
      <c r="A328" s="501"/>
      <c r="B328" s="501"/>
      <c r="C328" s="53" t="s">
        <v>3</v>
      </c>
      <c r="D328" s="54">
        <v>28</v>
      </c>
      <c r="E328" s="55">
        <v>6241.78</v>
      </c>
      <c r="F328" s="55">
        <v>582.55999999999995</v>
      </c>
      <c r="G328" s="55">
        <v>123.95</v>
      </c>
      <c r="H328" s="55">
        <v>6207.16</v>
      </c>
      <c r="I328" s="55">
        <v>0</v>
      </c>
      <c r="J328" s="55">
        <v>1096.29</v>
      </c>
      <c r="K328" s="56">
        <v>13155.45</v>
      </c>
      <c r="L328" s="76">
        <v>14251.74</v>
      </c>
      <c r="M328" s="117"/>
      <c r="N328" s="119">
        <v>13155.45</v>
      </c>
      <c r="O328" s="119">
        <v>6948.29</v>
      </c>
      <c r="P328" s="119"/>
      <c r="Q328" s="119">
        <v>15502.43</v>
      </c>
      <c r="R328" s="119">
        <v>14406.14</v>
      </c>
      <c r="S328" s="47"/>
    </row>
    <row r="329" spans="1:19" ht="9" customHeight="1" x14ac:dyDescent="0.2">
      <c r="A329" s="501"/>
      <c r="B329" s="501"/>
      <c r="C329" s="48" t="s">
        <v>4</v>
      </c>
      <c r="D329" s="49">
        <v>29</v>
      </c>
      <c r="E329" s="50">
        <v>12085771</v>
      </c>
      <c r="F329" s="50">
        <v>1127993</v>
      </c>
      <c r="G329" s="50">
        <v>240001</v>
      </c>
      <c r="H329" s="50">
        <v>12018738</v>
      </c>
      <c r="I329" s="50">
        <v>0</v>
      </c>
      <c r="J329" s="51">
        <v>2122713</v>
      </c>
      <c r="K329" s="50">
        <v>25472503</v>
      </c>
      <c r="L329" s="75">
        <v>27595217</v>
      </c>
      <c r="M329" s="118"/>
      <c r="N329" s="120">
        <v>25472503</v>
      </c>
      <c r="O329" s="120">
        <v>13453765</v>
      </c>
      <c r="P329" s="120">
        <v>0</v>
      </c>
      <c r="Q329" s="120">
        <v>30016890</v>
      </c>
      <c r="R329" s="120">
        <v>27894177</v>
      </c>
      <c r="S329" s="47"/>
    </row>
    <row r="330" spans="1:19" ht="12.75" customHeight="1" x14ac:dyDescent="0.2">
      <c r="A330" s="501"/>
      <c r="B330" s="501"/>
      <c r="C330" s="53" t="s">
        <v>3</v>
      </c>
      <c r="D330" s="54">
        <v>30</v>
      </c>
      <c r="E330" s="55">
        <v>6353.34</v>
      </c>
      <c r="F330" s="55">
        <v>588.76</v>
      </c>
      <c r="G330" s="55">
        <v>123.95</v>
      </c>
      <c r="H330" s="55">
        <v>6207.16</v>
      </c>
      <c r="I330" s="55">
        <v>0</v>
      </c>
      <c r="J330" s="55">
        <v>1106.0999999999999</v>
      </c>
      <c r="K330" s="56">
        <v>13273.21</v>
      </c>
      <c r="L330" s="76">
        <v>14379.31</v>
      </c>
      <c r="M330" s="117"/>
      <c r="N330" s="119">
        <v>13273.21</v>
      </c>
      <c r="O330" s="119">
        <v>7066.05</v>
      </c>
      <c r="P330" s="119"/>
      <c r="Q330" s="119">
        <v>15651.2</v>
      </c>
      <c r="R330" s="119">
        <v>14545.1</v>
      </c>
      <c r="S330" s="47"/>
    </row>
    <row r="331" spans="1:19" ht="9" customHeight="1" x14ac:dyDescent="0.2">
      <c r="A331" s="501"/>
      <c r="B331" s="501"/>
      <c r="C331" s="48" t="s">
        <v>4</v>
      </c>
      <c r="D331" s="49">
        <v>31</v>
      </c>
      <c r="E331" s="50">
        <v>12301782</v>
      </c>
      <c r="F331" s="50">
        <v>1139998</v>
      </c>
      <c r="G331" s="50">
        <v>240001</v>
      </c>
      <c r="H331" s="50">
        <v>12018738</v>
      </c>
      <c r="I331" s="50">
        <v>0</v>
      </c>
      <c r="J331" s="51">
        <v>2141708</v>
      </c>
      <c r="K331" s="50">
        <v>25700518</v>
      </c>
      <c r="L331" s="75">
        <v>27842227</v>
      </c>
      <c r="M331" s="118"/>
      <c r="N331" s="120">
        <v>25700518</v>
      </c>
      <c r="O331" s="120">
        <v>13681781</v>
      </c>
      <c r="P331" s="120">
        <v>0</v>
      </c>
      <c r="Q331" s="120">
        <v>30304949</v>
      </c>
      <c r="R331" s="120">
        <v>28163241</v>
      </c>
      <c r="S331" s="47"/>
    </row>
    <row r="332" spans="1:19" ht="12.75" customHeight="1" x14ac:dyDescent="0.2">
      <c r="A332" s="501"/>
      <c r="B332" s="501"/>
      <c r="C332" s="53" t="s">
        <v>3</v>
      </c>
      <c r="D332" s="54">
        <v>32</v>
      </c>
      <c r="E332" s="55">
        <v>6458.69</v>
      </c>
      <c r="F332" s="55">
        <v>601.16</v>
      </c>
      <c r="G332" s="55">
        <v>123.95</v>
      </c>
      <c r="H332" s="55">
        <v>6207.16</v>
      </c>
      <c r="I332" s="55">
        <v>0</v>
      </c>
      <c r="J332" s="55">
        <v>1115.9100000000001</v>
      </c>
      <c r="K332" s="56">
        <v>13390.96</v>
      </c>
      <c r="L332" s="76">
        <v>14506.87</v>
      </c>
      <c r="M332" s="117"/>
      <c r="N332" s="119">
        <v>13390.96</v>
      </c>
      <c r="O332" s="119">
        <v>7183.8</v>
      </c>
      <c r="P332" s="119"/>
      <c r="Q332" s="119">
        <v>15799.95</v>
      </c>
      <c r="R332" s="119">
        <v>14684.04</v>
      </c>
      <c r="S332" s="47"/>
    </row>
    <row r="333" spans="1:19" ht="9" customHeight="1" x14ac:dyDescent="0.2">
      <c r="A333" s="501"/>
      <c r="B333" s="501"/>
      <c r="C333" s="48" t="s">
        <v>4</v>
      </c>
      <c r="D333" s="49">
        <v>33</v>
      </c>
      <c r="E333" s="50">
        <v>12505768</v>
      </c>
      <c r="F333" s="50">
        <v>1164008</v>
      </c>
      <c r="G333" s="50">
        <v>240001</v>
      </c>
      <c r="H333" s="50">
        <v>12018738</v>
      </c>
      <c r="I333" s="50">
        <v>0</v>
      </c>
      <c r="J333" s="51">
        <v>2160703</v>
      </c>
      <c r="K333" s="50">
        <v>25928514</v>
      </c>
      <c r="L333" s="75">
        <v>28089217</v>
      </c>
      <c r="M333" s="118"/>
      <c r="N333" s="120">
        <v>25928514</v>
      </c>
      <c r="O333" s="120">
        <v>13909776</v>
      </c>
      <c r="P333" s="120">
        <v>0</v>
      </c>
      <c r="Q333" s="120">
        <v>30592969</v>
      </c>
      <c r="R333" s="120">
        <v>28432266</v>
      </c>
      <c r="S333" s="47"/>
    </row>
    <row r="334" spans="1:19" ht="12.75" customHeight="1" x14ac:dyDescent="0.2">
      <c r="A334" s="501"/>
      <c r="B334" s="501"/>
      <c r="C334" s="53" t="s">
        <v>3</v>
      </c>
      <c r="D334" s="54">
        <v>34</v>
      </c>
      <c r="E334" s="55">
        <v>6570.25</v>
      </c>
      <c r="F334" s="55">
        <v>613.54999999999995</v>
      </c>
      <c r="G334" s="55">
        <v>123.95</v>
      </c>
      <c r="H334" s="55">
        <v>6207.16</v>
      </c>
      <c r="I334" s="55">
        <v>0</v>
      </c>
      <c r="J334" s="55">
        <v>1126.24</v>
      </c>
      <c r="K334" s="56">
        <v>13514.91</v>
      </c>
      <c r="L334" s="76">
        <v>14641.15</v>
      </c>
      <c r="M334" s="117"/>
      <c r="N334" s="119">
        <v>13514.91</v>
      </c>
      <c r="O334" s="119">
        <v>7307.75</v>
      </c>
      <c r="P334" s="119"/>
      <c r="Q334" s="119">
        <v>15956.55</v>
      </c>
      <c r="R334" s="119">
        <v>14830.31</v>
      </c>
      <c r="S334" s="47"/>
    </row>
    <row r="335" spans="1:19" ht="9" customHeight="1" x14ac:dyDescent="0.2">
      <c r="A335" s="501"/>
      <c r="B335" s="501"/>
      <c r="C335" s="48" t="s">
        <v>4</v>
      </c>
      <c r="D335" s="49">
        <v>35</v>
      </c>
      <c r="E335" s="50">
        <v>12721778</v>
      </c>
      <c r="F335" s="50">
        <v>1187998</v>
      </c>
      <c r="G335" s="50">
        <v>240001</v>
      </c>
      <c r="H335" s="50">
        <v>12018738</v>
      </c>
      <c r="I335" s="50">
        <v>0</v>
      </c>
      <c r="J335" s="51">
        <v>2180705</v>
      </c>
      <c r="K335" s="50">
        <v>26168515</v>
      </c>
      <c r="L335" s="75">
        <v>28349220</v>
      </c>
      <c r="M335" s="118"/>
      <c r="N335" s="120">
        <v>26168515</v>
      </c>
      <c r="O335" s="120">
        <v>14149777</v>
      </c>
      <c r="P335" s="120">
        <v>0</v>
      </c>
      <c r="Q335" s="120">
        <v>30896189</v>
      </c>
      <c r="R335" s="120">
        <v>28715484</v>
      </c>
      <c r="S335" s="47"/>
    </row>
    <row r="336" spans="1:19" ht="12.75" customHeight="1" x14ac:dyDescent="0.2">
      <c r="A336" s="501"/>
      <c r="B336" s="501"/>
      <c r="C336" s="53" t="s">
        <v>3</v>
      </c>
      <c r="D336" s="54">
        <v>36</v>
      </c>
      <c r="E336" s="55">
        <v>6686.93</v>
      </c>
      <c r="F336" s="55">
        <v>625.95000000000005</v>
      </c>
      <c r="G336" s="55">
        <v>123.95</v>
      </c>
      <c r="H336" s="55">
        <v>6207.16</v>
      </c>
      <c r="I336" s="55">
        <v>0</v>
      </c>
      <c r="J336" s="55">
        <v>1137</v>
      </c>
      <c r="K336" s="56">
        <v>13643.99</v>
      </c>
      <c r="L336" s="76">
        <v>14780.99</v>
      </c>
      <c r="M336" s="117"/>
      <c r="N336" s="119">
        <v>13643.99</v>
      </c>
      <c r="O336" s="119">
        <v>7436.83</v>
      </c>
      <c r="P336" s="119"/>
      <c r="Q336" s="119">
        <v>16119.62</v>
      </c>
      <c r="R336" s="119">
        <v>14982.62</v>
      </c>
      <c r="S336" s="47"/>
    </row>
    <row r="337" spans="1:19" ht="9" customHeight="1" x14ac:dyDescent="0.2">
      <c r="A337" s="501"/>
      <c r="B337" s="501"/>
      <c r="C337" s="48" t="s">
        <v>4</v>
      </c>
      <c r="D337" s="49">
        <v>37</v>
      </c>
      <c r="E337" s="50">
        <v>12947702</v>
      </c>
      <c r="F337" s="50">
        <v>1212008</v>
      </c>
      <c r="G337" s="50">
        <v>240001</v>
      </c>
      <c r="H337" s="50">
        <v>12018738</v>
      </c>
      <c r="I337" s="50">
        <v>0</v>
      </c>
      <c r="J337" s="51">
        <v>2201539</v>
      </c>
      <c r="K337" s="50">
        <v>26418449</v>
      </c>
      <c r="L337" s="75">
        <v>28619988</v>
      </c>
      <c r="M337" s="118"/>
      <c r="N337" s="120">
        <v>26418449</v>
      </c>
      <c r="O337" s="120">
        <v>14399711</v>
      </c>
      <c r="P337" s="120">
        <v>0</v>
      </c>
      <c r="Q337" s="120">
        <v>31211937</v>
      </c>
      <c r="R337" s="120">
        <v>29010398</v>
      </c>
      <c r="S337" s="47"/>
    </row>
    <row r="338" spans="1:19" ht="12.75" customHeight="1" x14ac:dyDescent="0.2">
      <c r="A338" s="501"/>
      <c r="B338" s="501"/>
      <c r="C338" s="53" t="s">
        <v>3</v>
      </c>
      <c r="D338" s="54">
        <v>38</v>
      </c>
      <c r="E338" s="55">
        <v>6798.48</v>
      </c>
      <c r="F338" s="55">
        <v>632.14</v>
      </c>
      <c r="G338" s="55">
        <v>123.95</v>
      </c>
      <c r="H338" s="55">
        <v>6207.16</v>
      </c>
      <c r="I338" s="55">
        <v>0</v>
      </c>
      <c r="J338" s="55">
        <v>1146.81</v>
      </c>
      <c r="K338" s="56">
        <v>13761.73</v>
      </c>
      <c r="L338" s="76">
        <v>14908.54</v>
      </c>
      <c r="M338" s="117"/>
      <c r="N338" s="119">
        <v>13761.73</v>
      </c>
      <c r="O338" s="119">
        <v>7554.57</v>
      </c>
      <c r="P338" s="119"/>
      <c r="Q338" s="119">
        <v>16268.36</v>
      </c>
      <c r="R338" s="119">
        <v>15121.55</v>
      </c>
      <c r="S338" s="47"/>
    </row>
    <row r="339" spans="1:19" ht="9" customHeight="1" x14ac:dyDescent="0.2">
      <c r="A339" s="501"/>
      <c r="B339" s="501"/>
      <c r="C339" s="48" t="s">
        <v>4</v>
      </c>
      <c r="D339" s="49">
        <v>39</v>
      </c>
      <c r="E339" s="50">
        <v>13163693</v>
      </c>
      <c r="F339" s="50">
        <v>1223994</v>
      </c>
      <c r="G339" s="50">
        <v>240001</v>
      </c>
      <c r="H339" s="50">
        <v>12018738</v>
      </c>
      <c r="I339" s="50">
        <v>0</v>
      </c>
      <c r="J339" s="51">
        <v>2220534</v>
      </c>
      <c r="K339" s="50">
        <v>26646425</v>
      </c>
      <c r="L339" s="75">
        <v>28866959</v>
      </c>
      <c r="M339" s="118"/>
      <c r="N339" s="120">
        <v>26646425</v>
      </c>
      <c r="O339" s="120">
        <v>14627687</v>
      </c>
      <c r="P339" s="120">
        <v>0</v>
      </c>
      <c r="Q339" s="120">
        <v>31499937</v>
      </c>
      <c r="R339" s="120">
        <v>29279404</v>
      </c>
      <c r="S339" s="47"/>
    </row>
    <row r="340" spans="1:19" ht="12.75" customHeight="1" x14ac:dyDescent="0.2">
      <c r="A340" s="501"/>
      <c r="B340" s="501"/>
      <c r="C340" s="53" t="s">
        <v>3</v>
      </c>
      <c r="D340" s="54">
        <v>40</v>
      </c>
      <c r="E340" s="55">
        <v>6903.84</v>
      </c>
      <c r="F340" s="55">
        <v>644.54</v>
      </c>
      <c r="G340" s="55">
        <v>123.95</v>
      </c>
      <c r="H340" s="55">
        <v>6207.16</v>
      </c>
      <c r="I340" s="55">
        <v>0</v>
      </c>
      <c r="J340" s="55">
        <v>1156.6199999999999</v>
      </c>
      <c r="K340" s="56">
        <v>13879.49</v>
      </c>
      <c r="L340" s="76">
        <v>15036.11</v>
      </c>
      <c r="M340" s="117"/>
      <c r="N340" s="119">
        <v>13879.49</v>
      </c>
      <c r="O340" s="119">
        <v>7672.33</v>
      </c>
      <c r="P340" s="119"/>
      <c r="Q340" s="119">
        <v>16417.13</v>
      </c>
      <c r="R340" s="119">
        <v>15260.51</v>
      </c>
      <c r="S340" s="47"/>
    </row>
    <row r="341" spans="1:19" ht="9" customHeight="1" x14ac:dyDescent="0.2">
      <c r="A341" s="502"/>
      <c r="B341" s="502"/>
      <c r="C341" s="58"/>
      <c r="D341" s="59"/>
      <c r="E341" s="61">
        <v>13367698</v>
      </c>
      <c r="F341" s="61">
        <v>1248003</v>
      </c>
      <c r="G341" s="61">
        <v>240001</v>
      </c>
      <c r="H341" s="61">
        <v>12018738</v>
      </c>
      <c r="I341" s="61">
        <v>0</v>
      </c>
      <c r="J341" s="60">
        <v>2239529</v>
      </c>
      <c r="K341" s="61">
        <v>26874440</v>
      </c>
      <c r="L341" s="77">
        <v>29113969</v>
      </c>
      <c r="M341" s="118"/>
      <c r="N341" s="120">
        <v>26874440</v>
      </c>
      <c r="O341" s="120">
        <v>14855702</v>
      </c>
      <c r="P341" s="120">
        <v>0</v>
      </c>
      <c r="Q341" s="120">
        <v>31787996</v>
      </c>
      <c r="R341" s="120">
        <v>29548468</v>
      </c>
      <c r="S341" s="47"/>
    </row>
    <row r="342" spans="1:19" ht="12.75" customHeight="1" x14ac:dyDescent="0.2">
      <c r="A342" s="496">
        <v>35034</v>
      </c>
      <c r="B342" s="496">
        <v>35064</v>
      </c>
      <c r="C342" s="42" t="s">
        <v>3</v>
      </c>
      <c r="D342" s="43">
        <v>0</v>
      </c>
      <c r="E342" s="44">
        <v>4133.45</v>
      </c>
      <c r="F342" s="44">
        <v>334.66</v>
      </c>
      <c r="G342" s="44">
        <v>0</v>
      </c>
      <c r="H342" s="44">
        <v>6207.16</v>
      </c>
      <c r="I342" s="44">
        <v>0</v>
      </c>
      <c r="J342" s="44">
        <v>889.61</v>
      </c>
      <c r="K342" s="45">
        <v>10675.27</v>
      </c>
      <c r="L342" s="46">
        <v>11564.88</v>
      </c>
      <c r="M342" s="117"/>
      <c r="N342" s="119">
        <v>10675.27</v>
      </c>
      <c r="O342" s="119">
        <v>4468.1099999999997</v>
      </c>
      <c r="P342" s="119"/>
      <c r="Q342" s="119">
        <v>12369.14</v>
      </c>
      <c r="R342" s="119">
        <v>11479.53</v>
      </c>
      <c r="S342" s="47"/>
    </row>
    <row r="343" spans="1:19" ht="9" customHeight="1" x14ac:dyDescent="0.2">
      <c r="A343" s="521"/>
      <c r="B343" s="521"/>
      <c r="C343" s="48" t="s">
        <v>4</v>
      </c>
      <c r="D343" s="49">
        <v>1</v>
      </c>
      <c r="E343" s="50">
        <v>8003475</v>
      </c>
      <c r="F343" s="50">
        <v>647992</v>
      </c>
      <c r="G343" s="50">
        <v>0</v>
      </c>
      <c r="H343" s="50">
        <v>12018738</v>
      </c>
      <c r="I343" s="50">
        <v>0</v>
      </c>
      <c r="J343" s="51">
        <v>1722525</v>
      </c>
      <c r="K343" s="50">
        <v>20670205</v>
      </c>
      <c r="L343" s="73">
        <v>22392730</v>
      </c>
      <c r="M343" s="118"/>
      <c r="N343" s="120">
        <v>20670205</v>
      </c>
      <c r="O343" s="120">
        <v>8651467</v>
      </c>
      <c r="P343" s="120">
        <v>0</v>
      </c>
      <c r="Q343" s="120">
        <v>23949995</v>
      </c>
      <c r="R343" s="120">
        <v>22227470</v>
      </c>
      <c r="S343" s="47"/>
    </row>
    <row r="344" spans="1:19" ht="12.75" customHeight="1" x14ac:dyDescent="0.2">
      <c r="A344" s="500">
        <v>35034</v>
      </c>
      <c r="B344" s="500">
        <v>35064</v>
      </c>
      <c r="C344" s="53" t="s">
        <v>3</v>
      </c>
      <c r="D344" s="54">
        <v>2</v>
      </c>
      <c r="E344" s="55">
        <v>4300.78</v>
      </c>
      <c r="F344" s="55">
        <v>353.26</v>
      </c>
      <c r="G344" s="55">
        <v>0</v>
      </c>
      <c r="H344" s="55">
        <v>6207.16</v>
      </c>
      <c r="I344" s="55">
        <v>0</v>
      </c>
      <c r="J344" s="55">
        <v>905.1</v>
      </c>
      <c r="K344" s="56">
        <v>10861.2</v>
      </c>
      <c r="L344" s="46">
        <v>11766.3</v>
      </c>
      <c r="M344" s="117"/>
      <c r="N344" s="119">
        <v>10861.2</v>
      </c>
      <c r="O344" s="119">
        <v>4654.04</v>
      </c>
      <c r="P344" s="119"/>
      <c r="Q344" s="119">
        <v>12604.03</v>
      </c>
      <c r="R344" s="119">
        <v>11698.93</v>
      </c>
      <c r="S344" s="47"/>
    </row>
    <row r="345" spans="1:19" ht="9" customHeight="1" x14ac:dyDescent="0.2">
      <c r="A345" s="500"/>
      <c r="B345" s="500"/>
      <c r="C345" s="48" t="s">
        <v>4</v>
      </c>
      <c r="D345" s="49">
        <v>3</v>
      </c>
      <c r="E345" s="50">
        <v>8327471</v>
      </c>
      <c r="F345" s="50">
        <v>684007</v>
      </c>
      <c r="G345" s="50">
        <v>0</v>
      </c>
      <c r="H345" s="50">
        <v>12018738</v>
      </c>
      <c r="I345" s="50">
        <v>0</v>
      </c>
      <c r="J345" s="51">
        <v>1752518</v>
      </c>
      <c r="K345" s="50">
        <v>21030216</v>
      </c>
      <c r="L345" s="73">
        <v>22782734</v>
      </c>
      <c r="M345" s="118"/>
      <c r="N345" s="120">
        <v>21030216</v>
      </c>
      <c r="O345" s="120">
        <v>9011478</v>
      </c>
      <c r="P345" s="120">
        <v>0</v>
      </c>
      <c r="Q345" s="120">
        <v>24404805</v>
      </c>
      <c r="R345" s="120">
        <v>22652287</v>
      </c>
      <c r="S345" s="47"/>
    </row>
    <row r="346" spans="1:19" ht="12.75" customHeight="1" x14ac:dyDescent="0.2">
      <c r="A346" s="501"/>
      <c r="B346" s="501"/>
      <c r="C346" s="53" t="s">
        <v>3</v>
      </c>
      <c r="D346" s="54">
        <v>4</v>
      </c>
      <c r="E346" s="55">
        <v>4485.47</v>
      </c>
      <c r="F346" s="55">
        <v>371.85</v>
      </c>
      <c r="G346" s="55">
        <v>0</v>
      </c>
      <c r="H346" s="55">
        <v>6207.16</v>
      </c>
      <c r="I346" s="55">
        <v>0</v>
      </c>
      <c r="J346" s="55">
        <v>922.04</v>
      </c>
      <c r="K346" s="56">
        <v>11064.48</v>
      </c>
      <c r="L346" s="46">
        <v>11986.52</v>
      </c>
      <c r="M346" s="117"/>
      <c r="N346" s="119">
        <v>11064.48</v>
      </c>
      <c r="O346" s="119">
        <v>4857.32</v>
      </c>
      <c r="P346" s="119"/>
      <c r="Q346" s="119">
        <v>12860.84</v>
      </c>
      <c r="R346" s="119">
        <v>11938.8</v>
      </c>
      <c r="S346" s="47"/>
    </row>
    <row r="347" spans="1:19" ht="9" customHeight="1" x14ac:dyDescent="0.2">
      <c r="A347" s="501"/>
      <c r="B347" s="501"/>
      <c r="C347" s="48" t="s">
        <v>4</v>
      </c>
      <c r="D347" s="49">
        <v>5</v>
      </c>
      <c r="E347" s="50">
        <v>8685081</v>
      </c>
      <c r="F347" s="50">
        <v>720002</v>
      </c>
      <c r="G347" s="50">
        <v>0</v>
      </c>
      <c r="H347" s="50">
        <v>12018738</v>
      </c>
      <c r="I347" s="50">
        <v>0</v>
      </c>
      <c r="J347" s="51">
        <v>1785318</v>
      </c>
      <c r="K347" s="50">
        <v>21423821</v>
      </c>
      <c r="L347" s="73">
        <v>23209139</v>
      </c>
      <c r="M347" s="118"/>
      <c r="N347" s="120">
        <v>21423821</v>
      </c>
      <c r="O347" s="120">
        <v>9405083</v>
      </c>
      <c r="P347" s="120">
        <v>0</v>
      </c>
      <c r="Q347" s="120">
        <v>24902059</v>
      </c>
      <c r="R347" s="120">
        <v>23116740</v>
      </c>
      <c r="S347" s="47"/>
    </row>
    <row r="348" spans="1:19" ht="12.75" customHeight="1" x14ac:dyDescent="0.2">
      <c r="A348" s="501"/>
      <c r="B348" s="501"/>
      <c r="C348" s="53" t="s">
        <v>3</v>
      </c>
      <c r="D348" s="54">
        <v>6</v>
      </c>
      <c r="E348" s="55">
        <v>4758.1499999999996</v>
      </c>
      <c r="F348" s="55">
        <v>396.64</v>
      </c>
      <c r="G348" s="55">
        <v>0</v>
      </c>
      <c r="H348" s="55">
        <v>6207.16</v>
      </c>
      <c r="I348" s="55">
        <v>0</v>
      </c>
      <c r="J348" s="55">
        <v>946.83</v>
      </c>
      <c r="K348" s="56">
        <v>11361.95</v>
      </c>
      <c r="L348" s="46">
        <v>12308.78</v>
      </c>
      <c r="M348" s="117"/>
      <c r="N348" s="119">
        <v>11361.95</v>
      </c>
      <c r="O348" s="119">
        <v>5154.79</v>
      </c>
      <c r="P348" s="119"/>
      <c r="Q348" s="119">
        <v>13236.64</v>
      </c>
      <c r="R348" s="119">
        <v>12289.81</v>
      </c>
      <c r="S348" s="47"/>
    </row>
    <row r="349" spans="1:19" ht="9" customHeight="1" x14ac:dyDescent="0.2">
      <c r="A349" s="501"/>
      <c r="B349" s="501"/>
      <c r="C349" s="48" t="s">
        <v>4</v>
      </c>
      <c r="D349" s="49">
        <v>7</v>
      </c>
      <c r="E349" s="50">
        <v>9213063</v>
      </c>
      <c r="F349" s="50">
        <v>768002</v>
      </c>
      <c r="G349" s="50">
        <v>0</v>
      </c>
      <c r="H349" s="50">
        <v>12018738</v>
      </c>
      <c r="I349" s="50">
        <v>0</v>
      </c>
      <c r="J349" s="51">
        <v>1833319</v>
      </c>
      <c r="K349" s="50">
        <v>21999803</v>
      </c>
      <c r="L349" s="73">
        <v>23833121</v>
      </c>
      <c r="M349" s="118"/>
      <c r="N349" s="120">
        <v>21999803</v>
      </c>
      <c r="O349" s="120">
        <v>9981065</v>
      </c>
      <c r="P349" s="120">
        <v>0</v>
      </c>
      <c r="Q349" s="120">
        <v>25629709</v>
      </c>
      <c r="R349" s="120">
        <v>23796390</v>
      </c>
      <c r="S349" s="47"/>
    </row>
    <row r="350" spans="1:19" ht="12.75" customHeight="1" x14ac:dyDescent="0.2">
      <c r="A350" s="501"/>
      <c r="B350" s="501"/>
      <c r="C350" s="53" t="s">
        <v>3</v>
      </c>
      <c r="D350" s="54">
        <v>8</v>
      </c>
      <c r="E350" s="55">
        <v>4956.47</v>
      </c>
      <c r="F350" s="55">
        <v>415.23</v>
      </c>
      <c r="G350" s="55">
        <v>0</v>
      </c>
      <c r="H350" s="55">
        <v>6207.16</v>
      </c>
      <c r="I350" s="55">
        <v>0</v>
      </c>
      <c r="J350" s="55">
        <v>964.91</v>
      </c>
      <c r="K350" s="56">
        <v>11578.86</v>
      </c>
      <c r="L350" s="46">
        <v>12543.77</v>
      </c>
      <c r="M350" s="117"/>
      <c r="N350" s="119">
        <v>11578.86</v>
      </c>
      <c r="O350" s="119">
        <v>5371.7</v>
      </c>
      <c r="P350" s="119"/>
      <c r="Q350" s="119">
        <v>13510.68</v>
      </c>
      <c r="R350" s="119">
        <v>12545.77</v>
      </c>
      <c r="S350" s="47"/>
    </row>
    <row r="351" spans="1:19" ht="9" customHeight="1" x14ac:dyDescent="0.2">
      <c r="A351" s="501"/>
      <c r="B351" s="501"/>
      <c r="C351" s="48" t="s">
        <v>4</v>
      </c>
      <c r="D351" s="49">
        <v>9</v>
      </c>
      <c r="E351" s="50">
        <v>9597064</v>
      </c>
      <c r="F351" s="50">
        <v>803997</v>
      </c>
      <c r="G351" s="50">
        <v>0</v>
      </c>
      <c r="H351" s="50">
        <v>12018738</v>
      </c>
      <c r="I351" s="50">
        <v>0</v>
      </c>
      <c r="J351" s="51">
        <v>1868326</v>
      </c>
      <c r="K351" s="50">
        <v>22419799</v>
      </c>
      <c r="L351" s="73">
        <v>24288126</v>
      </c>
      <c r="M351" s="118"/>
      <c r="N351" s="120">
        <v>22419799</v>
      </c>
      <c r="O351" s="120">
        <v>10401062</v>
      </c>
      <c r="P351" s="120">
        <v>0</v>
      </c>
      <c r="Q351" s="120">
        <v>26160324</v>
      </c>
      <c r="R351" s="120">
        <v>24291998</v>
      </c>
      <c r="S351" s="47"/>
    </row>
    <row r="352" spans="1:19" ht="12.75" customHeight="1" x14ac:dyDescent="0.2">
      <c r="A352" s="501"/>
      <c r="B352" s="501"/>
      <c r="C352" s="53" t="s">
        <v>3</v>
      </c>
      <c r="D352" s="54">
        <v>10</v>
      </c>
      <c r="E352" s="55">
        <v>5197.18</v>
      </c>
      <c r="F352" s="55">
        <v>440.02</v>
      </c>
      <c r="G352" s="55">
        <v>0</v>
      </c>
      <c r="H352" s="55">
        <v>6207.16</v>
      </c>
      <c r="I352" s="55">
        <v>0</v>
      </c>
      <c r="J352" s="55">
        <v>987.03</v>
      </c>
      <c r="K352" s="56">
        <v>11844.36</v>
      </c>
      <c r="L352" s="46">
        <v>12831.39</v>
      </c>
      <c r="M352" s="117"/>
      <c r="N352" s="119">
        <v>11844.36</v>
      </c>
      <c r="O352" s="119">
        <v>5637.2</v>
      </c>
      <c r="P352" s="119"/>
      <c r="Q352" s="119">
        <v>13846.09</v>
      </c>
      <c r="R352" s="119">
        <v>12859.06</v>
      </c>
      <c r="S352" s="47"/>
    </row>
    <row r="353" spans="1:19" ht="9" customHeight="1" x14ac:dyDescent="0.2">
      <c r="A353" s="501"/>
      <c r="B353" s="501"/>
      <c r="C353" s="48" t="s">
        <v>4</v>
      </c>
      <c r="D353" s="49">
        <v>11</v>
      </c>
      <c r="E353" s="50">
        <v>10063144</v>
      </c>
      <c r="F353" s="50">
        <v>851998</v>
      </c>
      <c r="G353" s="50">
        <v>0</v>
      </c>
      <c r="H353" s="50">
        <v>12018738</v>
      </c>
      <c r="I353" s="50">
        <v>0</v>
      </c>
      <c r="J353" s="51">
        <v>1911157</v>
      </c>
      <c r="K353" s="50">
        <v>22933879</v>
      </c>
      <c r="L353" s="73">
        <v>24845036</v>
      </c>
      <c r="M353" s="118"/>
      <c r="N353" s="120">
        <v>22933879</v>
      </c>
      <c r="O353" s="120">
        <v>10915141</v>
      </c>
      <c r="P353" s="120">
        <v>0</v>
      </c>
      <c r="Q353" s="120">
        <v>26809769</v>
      </c>
      <c r="R353" s="120">
        <v>24898612</v>
      </c>
      <c r="S353" s="47"/>
    </row>
    <row r="354" spans="1:19" ht="12.75" customHeight="1" x14ac:dyDescent="0.2">
      <c r="A354" s="501"/>
      <c r="B354" s="501"/>
      <c r="C354" s="53" t="s">
        <v>3</v>
      </c>
      <c r="D354" s="54">
        <v>12</v>
      </c>
      <c r="E354" s="55">
        <v>5395.5</v>
      </c>
      <c r="F354" s="55">
        <v>458.61</v>
      </c>
      <c r="G354" s="55">
        <v>0</v>
      </c>
      <c r="H354" s="55">
        <v>6207.16</v>
      </c>
      <c r="I354" s="55">
        <v>0</v>
      </c>
      <c r="J354" s="55">
        <v>1005.11</v>
      </c>
      <c r="K354" s="56">
        <v>12061.27</v>
      </c>
      <c r="L354" s="46">
        <v>13066.38</v>
      </c>
      <c r="M354" s="117"/>
      <c r="N354" s="119">
        <v>12061.27</v>
      </c>
      <c r="O354" s="119">
        <v>5854.11</v>
      </c>
      <c r="P354" s="119"/>
      <c r="Q354" s="119">
        <v>14120.12</v>
      </c>
      <c r="R354" s="119">
        <v>13115.01</v>
      </c>
      <c r="S354" s="47"/>
    </row>
    <row r="355" spans="1:19" ht="9" customHeight="1" x14ac:dyDescent="0.2">
      <c r="A355" s="501"/>
      <c r="B355" s="501"/>
      <c r="C355" s="48" t="s">
        <v>4</v>
      </c>
      <c r="D355" s="49">
        <v>13</v>
      </c>
      <c r="E355" s="50">
        <v>10447145</v>
      </c>
      <c r="F355" s="50">
        <v>887993</v>
      </c>
      <c r="G355" s="50">
        <v>0</v>
      </c>
      <c r="H355" s="50">
        <v>12018738</v>
      </c>
      <c r="I355" s="50">
        <v>0</v>
      </c>
      <c r="J355" s="51">
        <v>1946164</v>
      </c>
      <c r="K355" s="50">
        <v>23353875</v>
      </c>
      <c r="L355" s="73">
        <v>25300040</v>
      </c>
      <c r="M355" s="118"/>
      <c r="N355" s="120">
        <v>23353875</v>
      </c>
      <c r="O355" s="120">
        <v>11335138</v>
      </c>
      <c r="P355" s="120">
        <v>0</v>
      </c>
      <c r="Q355" s="120">
        <v>27340365</v>
      </c>
      <c r="R355" s="120">
        <v>25394200</v>
      </c>
      <c r="S355" s="47"/>
    </row>
    <row r="356" spans="1:19" ht="12.75" customHeight="1" x14ac:dyDescent="0.2">
      <c r="A356" s="501"/>
      <c r="B356" s="501"/>
      <c r="C356" s="53" t="s">
        <v>3</v>
      </c>
      <c r="D356" s="54">
        <v>14</v>
      </c>
      <c r="E356" s="55">
        <v>5600.02</v>
      </c>
      <c r="F356" s="55">
        <v>477.21</v>
      </c>
      <c r="G356" s="55">
        <v>0</v>
      </c>
      <c r="H356" s="55">
        <v>6207.16</v>
      </c>
      <c r="I356" s="55">
        <v>0</v>
      </c>
      <c r="J356" s="55">
        <v>1023.7</v>
      </c>
      <c r="K356" s="56">
        <v>12284.39</v>
      </c>
      <c r="L356" s="46">
        <v>13308.09</v>
      </c>
      <c r="M356" s="117"/>
      <c r="N356" s="119">
        <v>12284.39</v>
      </c>
      <c r="O356" s="119">
        <v>6077.23</v>
      </c>
      <c r="P356" s="119"/>
      <c r="Q356" s="119">
        <v>14401.99</v>
      </c>
      <c r="R356" s="119">
        <v>13378.29</v>
      </c>
      <c r="S356" s="47"/>
    </row>
    <row r="357" spans="1:19" ht="9" customHeight="1" x14ac:dyDescent="0.2">
      <c r="A357" s="501"/>
      <c r="B357" s="501"/>
      <c r="C357" s="48" t="s">
        <v>4</v>
      </c>
      <c r="D357" s="49">
        <v>15</v>
      </c>
      <c r="E357" s="50">
        <v>10843151</v>
      </c>
      <c r="F357" s="50">
        <v>924007</v>
      </c>
      <c r="G357" s="50">
        <v>0</v>
      </c>
      <c r="H357" s="50">
        <v>12018738</v>
      </c>
      <c r="I357" s="50">
        <v>0</v>
      </c>
      <c r="J357" s="51">
        <v>1982160</v>
      </c>
      <c r="K357" s="50">
        <v>23785896</v>
      </c>
      <c r="L357" s="73">
        <v>25768055</v>
      </c>
      <c r="M357" s="118"/>
      <c r="N357" s="120">
        <v>23785896</v>
      </c>
      <c r="O357" s="120">
        <v>11767158</v>
      </c>
      <c r="P357" s="120">
        <v>0</v>
      </c>
      <c r="Q357" s="120">
        <v>27886141</v>
      </c>
      <c r="R357" s="120">
        <v>25903982</v>
      </c>
      <c r="S357" s="47"/>
    </row>
    <row r="358" spans="1:19" ht="12.75" customHeight="1" x14ac:dyDescent="0.2">
      <c r="A358" s="501"/>
      <c r="B358" s="501"/>
      <c r="C358" s="53" t="s">
        <v>3</v>
      </c>
      <c r="D358" s="54">
        <v>16</v>
      </c>
      <c r="E358" s="55">
        <v>5838.13</v>
      </c>
      <c r="F358" s="55">
        <v>495.8</v>
      </c>
      <c r="G358" s="55">
        <v>0</v>
      </c>
      <c r="H358" s="55">
        <v>6207.16</v>
      </c>
      <c r="I358" s="55">
        <v>0</v>
      </c>
      <c r="J358" s="55">
        <v>1045.0899999999999</v>
      </c>
      <c r="K358" s="56">
        <v>12541.09</v>
      </c>
      <c r="L358" s="46">
        <v>13586.18</v>
      </c>
      <c r="M358" s="117"/>
      <c r="N358" s="119">
        <v>12541.09</v>
      </c>
      <c r="O358" s="119">
        <v>6333.93</v>
      </c>
      <c r="P358" s="119"/>
      <c r="Q358" s="119">
        <v>14726.29</v>
      </c>
      <c r="R358" s="119">
        <v>13681.2</v>
      </c>
      <c r="S358" s="47"/>
    </row>
    <row r="359" spans="1:19" ht="9" customHeight="1" x14ac:dyDescent="0.2">
      <c r="A359" s="501"/>
      <c r="B359" s="501"/>
      <c r="C359" s="48" t="s">
        <v>4</v>
      </c>
      <c r="D359" s="49">
        <v>17</v>
      </c>
      <c r="E359" s="50">
        <v>11304196</v>
      </c>
      <c r="F359" s="50">
        <v>960003</v>
      </c>
      <c r="G359" s="50">
        <v>0</v>
      </c>
      <c r="H359" s="50">
        <v>12018738</v>
      </c>
      <c r="I359" s="50">
        <v>0</v>
      </c>
      <c r="J359" s="51">
        <v>2023576</v>
      </c>
      <c r="K359" s="50">
        <v>24282936</v>
      </c>
      <c r="L359" s="73">
        <v>26306513</v>
      </c>
      <c r="M359" s="118"/>
      <c r="N359" s="120">
        <v>24282936</v>
      </c>
      <c r="O359" s="120">
        <v>12264199</v>
      </c>
      <c r="P359" s="120">
        <v>0</v>
      </c>
      <c r="Q359" s="120">
        <v>28514074</v>
      </c>
      <c r="R359" s="120">
        <v>26490497</v>
      </c>
      <c r="S359" s="47"/>
    </row>
    <row r="360" spans="1:19" ht="12.75" customHeight="1" x14ac:dyDescent="0.2">
      <c r="A360" s="501"/>
      <c r="B360" s="501"/>
      <c r="C360" s="53" t="s">
        <v>3</v>
      </c>
      <c r="D360" s="54">
        <v>18</v>
      </c>
      <c r="E360" s="55">
        <v>6036.45</v>
      </c>
      <c r="F360" s="55">
        <v>514.39</v>
      </c>
      <c r="G360" s="55">
        <v>0</v>
      </c>
      <c r="H360" s="55">
        <v>6207.16</v>
      </c>
      <c r="I360" s="55">
        <v>0</v>
      </c>
      <c r="J360" s="55">
        <v>1063.17</v>
      </c>
      <c r="K360" s="56">
        <v>12758</v>
      </c>
      <c r="L360" s="46">
        <v>13821.17</v>
      </c>
      <c r="M360" s="117"/>
      <c r="N360" s="119">
        <v>12758</v>
      </c>
      <c r="O360" s="119">
        <v>6550.84</v>
      </c>
      <c r="P360" s="119"/>
      <c r="Q360" s="119">
        <v>15000.32</v>
      </c>
      <c r="R360" s="119">
        <v>13937.15</v>
      </c>
      <c r="S360" s="47"/>
    </row>
    <row r="361" spans="1:19" ht="9" customHeight="1" x14ac:dyDescent="0.2">
      <c r="A361" s="501"/>
      <c r="B361" s="501"/>
      <c r="C361" s="48" t="s">
        <v>4</v>
      </c>
      <c r="D361" s="49">
        <v>19</v>
      </c>
      <c r="E361" s="50">
        <v>11688197</v>
      </c>
      <c r="F361" s="50">
        <v>995998</v>
      </c>
      <c r="G361" s="50">
        <v>0</v>
      </c>
      <c r="H361" s="50">
        <v>12018738</v>
      </c>
      <c r="I361" s="50">
        <v>0</v>
      </c>
      <c r="J361" s="51">
        <v>2058584</v>
      </c>
      <c r="K361" s="50">
        <v>24702933</v>
      </c>
      <c r="L361" s="73">
        <v>26761517</v>
      </c>
      <c r="M361" s="118"/>
      <c r="N361" s="120">
        <v>24702933</v>
      </c>
      <c r="O361" s="120">
        <v>12684195</v>
      </c>
      <c r="P361" s="120">
        <v>0</v>
      </c>
      <c r="Q361" s="120">
        <v>29044670</v>
      </c>
      <c r="R361" s="120">
        <v>26986085</v>
      </c>
      <c r="S361" s="47"/>
    </row>
    <row r="362" spans="1:19" ht="12.75" customHeight="1" x14ac:dyDescent="0.2">
      <c r="A362" s="501"/>
      <c r="B362" s="501"/>
      <c r="C362" s="53" t="s">
        <v>3</v>
      </c>
      <c r="D362" s="54">
        <v>20</v>
      </c>
      <c r="E362" s="55">
        <v>6240.96</v>
      </c>
      <c r="F362" s="55">
        <v>539.17999999999995</v>
      </c>
      <c r="G362" s="55">
        <v>0</v>
      </c>
      <c r="H362" s="55">
        <v>6207.16</v>
      </c>
      <c r="I362" s="55">
        <v>0</v>
      </c>
      <c r="J362" s="55">
        <v>1082.28</v>
      </c>
      <c r="K362" s="56">
        <v>12987.3</v>
      </c>
      <c r="L362" s="46">
        <v>14069.58</v>
      </c>
      <c r="M362" s="117"/>
      <c r="N362" s="119">
        <v>12987.3</v>
      </c>
      <c r="O362" s="119">
        <v>6780.14</v>
      </c>
      <c r="P362" s="119"/>
      <c r="Q362" s="119">
        <v>15290.01</v>
      </c>
      <c r="R362" s="119">
        <v>14207.73</v>
      </c>
      <c r="S362" s="47"/>
    </row>
    <row r="363" spans="1:19" ht="9" customHeight="1" x14ac:dyDescent="0.2">
      <c r="A363" s="501"/>
      <c r="B363" s="501"/>
      <c r="C363" s="48" t="s">
        <v>4</v>
      </c>
      <c r="D363" s="49">
        <v>21</v>
      </c>
      <c r="E363" s="50">
        <v>12084184</v>
      </c>
      <c r="F363" s="50">
        <v>1043998</v>
      </c>
      <c r="G363" s="50">
        <v>0</v>
      </c>
      <c r="H363" s="50">
        <v>12018738</v>
      </c>
      <c r="I363" s="50">
        <v>0</v>
      </c>
      <c r="J363" s="51">
        <v>2095586</v>
      </c>
      <c r="K363" s="50">
        <v>25146919</v>
      </c>
      <c r="L363" s="73">
        <v>27242506</v>
      </c>
      <c r="M363" s="118"/>
      <c r="N363" s="120">
        <v>25146919</v>
      </c>
      <c r="O363" s="120">
        <v>13128182</v>
      </c>
      <c r="P363" s="120">
        <v>0</v>
      </c>
      <c r="Q363" s="120">
        <v>29605588</v>
      </c>
      <c r="R363" s="120">
        <v>27510001</v>
      </c>
      <c r="S363" s="47"/>
    </row>
    <row r="364" spans="1:19" ht="12.75" customHeight="1" x14ac:dyDescent="0.2">
      <c r="A364" s="501"/>
      <c r="B364" s="501"/>
      <c r="C364" s="53" t="s">
        <v>3</v>
      </c>
      <c r="D364" s="54">
        <v>22</v>
      </c>
      <c r="E364" s="55">
        <v>6386.11</v>
      </c>
      <c r="F364" s="55">
        <v>545.38</v>
      </c>
      <c r="G364" s="55">
        <v>0</v>
      </c>
      <c r="H364" s="55">
        <v>6207.16</v>
      </c>
      <c r="I364" s="55">
        <v>0</v>
      </c>
      <c r="J364" s="55">
        <v>1094.8900000000001</v>
      </c>
      <c r="K364" s="56">
        <v>13138.65</v>
      </c>
      <c r="L364" s="46">
        <v>14233.54</v>
      </c>
      <c r="M364" s="117"/>
      <c r="N364" s="119">
        <v>13138.65</v>
      </c>
      <c r="O364" s="119">
        <v>6931.49</v>
      </c>
      <c r="P364" s="119"/>
      <c r="Q364" s="119">
        <v>15481.21</v>
      </c>
      <c r="R364" s="119">
        <v>14386.32</v>
      </c>
      <c r="S364" s="47"/>
    </row>
    <row r="365" spans="1:19" ht="9" customHeight="1" x14ac:dyDescent="0.2">
      <c r="A365" s="501"/>
      <c r="B365" s="501"/>
      <c r="C365" s="48" t="s">
        <v>4</v>
      </c>
      <c r="D365" s="49">
        <v>23</v>
      </c>
      <c r="E365" s="50">
        <v>12365233</v>
      </c>
      <c r="F365" s="50">
        <v>1056003</v>
      </c>
      <c r="G365" s="50">
        <v>0</v>
      </c>
      <c r="H365" s="50">
        <v>12018738</v>
      </c>
      <c r="I365" s="50">
        <v>0</v>
      </c>
      <c r="J365" s="51">
        <v>2120003</v>
      </c>
      <c r="K365" s="50">
        <v>25439974</v>
      </c>
      <c r="L365" s="73">
        <v>27559976</v>
      </c>
      <c r="M365" s="118"/>
      <c r="N365" s="120">
        <v>25439974</v>
      </c>
      <c r="O365" s="120">
        <v>13421236</v>
      </c>
      <c r="P365" s="120">
        <v>0</v>
      </c>
      <c r="Q365" s="120">
        <v>29975802</v>
      </c>
      <c r="R365" s="120">
        <v>27855800</v>
      </c>
      <c r="S365" s="47"/>
    </row>
    <row r="366" spans="1:19" ht="12.75" customHeight="1" x14ac:dyDescent="0.2">
      <c r="A366" s="501"/>
      <c r="B366" s="501"/>
      <c r="C366" s="53" t="s">
        <v>3</v>
      </c>
      <c r="D366" s="54">
        <v>24</v>
      </c>
      <c r="E366" s="55">
        <v>6491.47</v>
      </c>
      <c r="F366" s="55">
        <v>557.77</v>
      </c>
      <c r="G366" s="55">
        <v>0</v>
      </c>
      <c r="H366" s="55">
        <v>6207.16</v>
      </c>
      <c r="I366" s="55">
        <v>0</v>
      </c>
      <c r="J366" s="55">
        <v>1104.7</v>
      </c>
      <c r="K366" s="56">
        <v>13256.4</v>
      </c>
      <c r="L366" s="46">
        <v>14361.1</v>
      </c>
      <c r="M366" s="117"/>
      <c r="N366" s="119">
        <v>13256.4</v>
      </c>
      <c r="O366" s="119">
        <v>7049.24</v>
      </c>
      <c r="P366" s="119"/>
      <c r="Q366" s="119">
        <v>15629.96</v>
      </c>
      <c r="R366" s="119">
        <v>14525.26</v>
      </c>
      <c r="S366" s="47"/>
    </row>
    <row r="367" spans="1:19" ht="9" customHeight="1" x14ac:dyDescent="0.2">
      <c r="A367" s="501"/>
      <c r="B367" s="501"/>
      <c r="C367" s="48" t="s">
        <v>4</v>
      </c>
      <c r="D367" s="49">
        <v>25</v>
      </c>
      <c r="E367" s="50">
        <v>12569239</v>
      </c>
      <c r="F367" s="50">
        <v>1079993</v>
      </c>
      <c r="G367" s="50">
        <v>0</v>
      </c>
      <c r="H367" s="50">
        <v>12018738</v>
      </c>
      <c r="I367" s="50">
        <v>0</v>
      </c>
      <c r="J367" s="51">
        <v>2138997</v>
      </c>
      <c r="K367" s="50">
        <v>25667970</v>
      </c>
      <c r="L367" s="73">
        <v>27806967</v>
      </c>
      <c r="M367" s="118"/>
      <c r="N367" s="120">
        <v>25667970</v>
      </c>
      <c r="O367" s="120">
        <v>13649232</v>
      </c>
      <c r="P367" s="120">
        <v>0</v>
      </c>
      <c r="Q367" s="120">
        <v>30263823</v>
      </c>
      <c r="R367" s="120">
        <v>28124825</v>
      </c>
      <c r="S367" s="47"/>
    </row>
    <row r="368" spans="1:19" ht="12.75" customHeight="1" x14ac:dyDescent="0.2">
      <c r="A368" s="501"/>
      <c r="B368" s="501"/>
      <c r="C368" s="53" t="s">
        <v>3</v>
      </c>
      <c r="D368" s="54">
        <v>26</v>
      </c>
      <c r="E368" s="55">
        <v>6603.02</v>
      </c>
      <c r="F368" s="55">
        <v>570.16999999999996</v>
      </c>
      <c r="G368" s="55">
        <v>0</v>
      </c>
      <c r="H368" s="55">
        <v>6207.16</v>
      </c>
      <c r="I368" s="55">
        <v>0</v>
      </c>
      <c r="J368" s="55">
        <v>1115.03</v>
      </c>
      <c r="K368" s="56">
        <v>13380.35</v>
      </c>
      <c r="L368" s="46">
        <v>14495.38</v>
      </c>
      <c r="M368" s="117"/>
      <c r="N368" s="119">
        <v>13380.35</v>
      </c>
      <c r="O368" s="119">
        <v>7173.19</v>
      </c>
      <c r="P368" s="119"/>
      <c r="Q368" s="119">
        <v>15786.55</v>
      </c>
      <c r="R368" s="119">
        <v>14671.52</v>
      </c>
      <c r="S368" s="47"/>
    </row>
    <row r="369" spans="1:19" ht="9" customHeight="1" x14ac:dyDescent="0.2">
      <c r="A369" s="501"/>
      <c r="B369" s="501"/>
      <c r="C369" s="48" t="s">
        <v>4</v>
      </c>
      <c r="D369" s="49">
        <v>27</v>
      </c>
      <c r="E369" s="50">
        <v>12785230</v>
      </c>
      <c r="F369" s="50">
        <v>1104003</v>
      </c>
      <c r="G369" s="50">
        <v>0</v>
      </c>
      <c r="H369" s="50">
        <v>12018738</v>
      </c>
      <c r="I369" s="50">
        <v>0</v>
      </c>
      <c r="J369" s="51">
        <v>2158999</v>
      </c>
      <c r="K369" s="50">
        <v>25907970</v>
      </c>
      <c r="L369" s="73">
        <v>28066969</v>
      </c>
      <c r="M369" s="118"/>
      <c r="N369" s="120">
        <v>25907970</v>
      </c>
      <c r="O369" s="120">
        <v>13889233</v>
      </c>
      <c r="P369" s="120">
        <v>0</v>
      </c>
      <c r="Q369" s="120">
        <v>30567023</v>
      </c>
      <c r="R369" s="120">
        <v>28408024</v>
      </c>
      <c r="S369" s="47"/>
    </row>
    <row r="370" spans="1:19" ht="12.75" customHeight="1" x14ac:dyDescent="0.2">
      <c r="A370" s="501"/>
      <c r="B370" s="501"/>
      <c r="C370" s="53" t="s">
        <v>3</v>
      </c>
      <c r="D370" s="54">
        <v>28</v>
      </c>
      <c r="E370" s="55">
        <v>6736.64</v>
      </c>
      <c r="F370" s="55">
        <v>582.55999999999995</v>
      </c>
      <c r="G370" s="55">
        <v>0</v>
      </c>
      <c r="H370" s="55">
        <v>6207.16</v>
      </c>
      <c r="I370" s="55">
        <v>0</v>
      </c>
      <c r="J370" s="55">
        <v>1127.2</v>
      </c>
      <c r="K370" s="56">
        <v>13526.36</v>
      </c>
      <c r="L370" s="46">
        <v>14653.56</v>
      </c>
      <c r="M370" s="117"/>
      <c r="N370" s="119">
        <v>13526.36</v>
      </c>
      <c r="O370" s="119">
        <v>7319.2</v>
      </c>
      <c r="P370" s="119"/>
      <c r="Q370" s="119">
        <v>15971.02</v>
      </c>
      <c r="R370" s="119">
        <v>14843.82</v>
      </c>
      <c r="S370" s="47"/>
    </row>
    <row r="371" spans="1:19" ht="9" customHeight="1" x14ac:dyDescent="0.2">
      <c r="A371" s="501"/>
      <c r="B371" s="501"/>
      <c r="C371" s="48" t="s">
        <v>4</v>
      </c>
      <c r="D371" s="49">
        <v>29</v>
      </c>
      <c r="E371" s="50">
        <v>13043954</v>
      </c>
      <c r="F371" s="50">
        <v>1127993</v>
      </c>
      <c r="G371" s="50">
        <v>0</v>
      </c>
      <c r="H371" s="50">
        <v>12018738</v>
      </c>
      <c r="I371" s="50">
        <v>0</v>
      </c>
      <c r="J371" s="51">
        <v>2182564</v>
      </c>
      <c r="K371" s="50">
        <v>26190685</v>
      </c>
      <c r="L371" s="73">
        <v>28373249</v>
      </c>
      <c r="M371" s="118"/>
      <c r="N371" s="120">
        <v>26190685</v>
      </c>
      <c r="O371" s="120">
        <v>14171947</v>
      </c>
      <c r="P371" s="120">
        <v>0</v>
      </c>
      <c r="Q371" s="120">
        <v>30924207</v>
      </c>
      <c r="R371" s="120">
        <v>28741643</v>
      </c>
      <c r="S371" s="47"/>
    </row>
    <row r="372" spans="1:19" ht="12.75" customHeight="1" x14ac:dyDescent="0.2">
      <c r="A372" s="501"/>
      <c r="B372" s="501"/>
      <c r="C372" s="53" t="s">
        <v>3</v>
      </c>
      <c r="D372" s="54">
        <v>30</v>
      </c>
      <c r="E372" s="55">
        <v>6848.19</v>
      </c>
      <c r="F372" s="55">
        <v>588.76</v>
      </c>
      <c r="G372" s="55">
        <v>0</v>
      </c>
      <c r="H372" s="55">
        <v>6207.16</v>
      </c>
      <c r="I372" s="55">
        <v>0</v>
      </c>
      <c r="J372" s="55">
        <v>1137.01</v>
      </c>
      <c r="K372" s="56">
        <v>13644.11</v>
      </c>
      <c r="L372" s="46">
        <v>14781.12</v>
      </c>
      <c r="M372" s="117"/>
      <c r="N372" s="119">
        <v>13644.11</v>
      </c>
      <c r="O372" s="119">
        <v>7436.95</v>
      </c>
      <c r="P372" s="119"/>
      <c r="Q372" s="119">
        <v>16119.77</v>
      </c>
      <c r="R372" s="119">
        <v>14982.76</v>
      </c>
      <c r="S372" s="47"/>
    </row>
    <row r="373" spans="1:19" ht="9" customHeight="1" x14ac:dyDescent="0.2">
      <c r="A373" s="501"/>
      <c r="B373" s="501"/>
      <c r="C373" s="48" t="s">
        <v>4</v>
      </c>
      <c r="D373" s="49">
        <v>31</v>
      </c>
      <c r="E373" s="50">
        <v>13259945</v>
      </c>
      <c r="F373" s="50">
        <v>1139998</v>
      </c>
      <c r="G373" s="50">
        <v>0</v>
      </c>
      <c r="H373" s="50">
        <v>12018738</v>
      </c>
      <c r="I373" s="50">
        <v>0</v>
      </c>
      <c r="J373" s="51">
        <v>2201558</v>
      </c>
      <c r="K373" s="50">
        <v>26418681</v>
      </c>
      <c r="L373" s="73">
        <v>28620239</v>
      </c>
      <c r="M373" s="118"/>
      <c r="N373" s="120">
        <v>26418681</v>
      </c>
      <c r="O373" s="120">
        <v>14399943</v>
      </c>
      <c r="P373" s="120">
        <v>0</v>
      </c>
      <c r="Q373" s="120">
        <v>31212227</v>
      </c>
      <c r="R373" s="120">
        <v>29010669</v>
      </c>
      <c r="S373" s="47"/>
    </row>
    <row r="374" spans="1:19" ht="12.75" customHeight="1" x14ac:dyDescent="0.2">
      <c r="A374" s="501"/>
      <c r="B374" s="501"/>
      <c r="C374" s="53" t="s">
        <v>3</v>
      </c>
      <c r="D374" s="54">
        <v>32</v>
      </c>
      <c r="E374" s="55">
        <v>6953.55</v>
      </c>
      <c r="F374" s="55">
        <v>601.16</v>
      </c>
      <c r="G374" s="55">
        <v>0</v>
      </c>
      <c r="H374" s="55">
        <v>6207.16</v>
      </c>
      <c r="I374" s="55">
        <v>0</v>
      </c>
      <c r="J374" s="55">
        <v>1146.82</v>
      </c>
      <c r="K374" s="56">
        <v>13761.87</v>
      </c>
      <c r="L374" s="46">
        <v>14908.69</v>
      </c>
      <c r="M374" s="117"/>
      <c r="N374" s="119">
        <v>13761.87</v>
      </c>
      <c r="O374" s="119">
        <v>7554.71</v>
      </c>
      <c r="P374" s="119"/>
      <c r="Q374" s="119">
        <v>16268.54</v>
      </c>
      <c r="R374" s="119">
        <v>15121.72</v>
      </c>
      <c r="S374" s="47"/>
    </row>
    <row r="375" spans="1:19" ht="9" customHeight="1" x14ac:dyDescent="0.2">
      <c r="A375" s="501"/>
      <c r="B375" s="501"/>
      <c r="C375" s="48" t="s">
        <v>4</v>
      </c>
      <c r="D375" s="49">
        <v>33</v>
      </c>
      <c r="E375" s="50">
        <v>13463950</v>
      </c>
      <c r="F375" s="50">
        <v>1164008</v>
      </c>
      <c r="G375" s="50">
        <v>0</v>
      </c>
      <c r="H375" s="50">
        <v>12018738</v>
      </c>
      <c r="I375" s="50">
        <v>0</v>
      </c>
      <c r="J375" s="51">
        <v>2220553</v>
      </c>
      <c r="K375" s="50">
        <v>26646696</v>
      </c>
      <c r="L375" s="73">
        <v>28867249</v>
      </c>
      <c r="M375" s="118"/>
      <c r="N375" s="120">
        <v>26646696</v>
      </c>
      <c r="O375" s="120">
        <v>14627958</v>
      </c>
      <c r="P375" s="120">
        <v>0</v>
      </c>
      <c r="Q375" s="120">
        <v>31500286</v>
      </c>
      <c r="R375" s="120">
        <v>29279733</v>
      </c>
      <c r="S375" s="47"/>
    </row>
    <row r="376" spans="1:19" ht="12.75" customHeight="1" x14ac:dyDescent="0.2">
      <c r="A376" s="501"/>
      <c r="B376" s="501"/>
      <c r="C376" s="53" t="s">
        <v>3</v>
      </c>
      <c r="D376" s="54">
        <v>34</v>
      </c>
      <c r="E376" s="55">
        <v>7065.11</v>
      </c>
      <c r="F376" s="55">
        <v>613.54999999999995</v>
      </c>
      <c r="G376" s="55">
        <v>0</v>
      </c>
      <c r="H376" s="55">
        <v>6207.16</v>
      </c>
      <c r="I376" s="55">
        <v>0</v>
      </c>
      <c r="J376" s="55">
        <v>1157.1500000000001</v>
      </c>
      <c r="K376" s="56">
        <v>13885.82</v>
      </c>
      <c r="L376" s="46">
        <v>15042.97</v>
      </c>
      <c r="M376" s="117"/>
      <c r="N376" s="119">
        <v>13885.82</v>
      </c>
      <c r="O376" s="119">
        <v>7678.66</v>
      </c>
      <c r="P376" s="119"/>
      <c r="Q376" s="119">
        <v>16425.13</v>
      </c>
      <c r="R376" s="119">
        <v>15267.98</v>
      </c>
      <c r="S376" s="47"/>
    </row>
    <row r="377" spans="1:19" ht="9" customHeight="1" x14ac:dyDescent="0.2">
      <c r="A377" s="501"/>
      <c r="B377" s="501"/>
      <c r="C377" s="48" t="s">
        <v>4</v>
      </c>
      <c r="D377" s="49">
        <v>35</v>
      </c>
      <c r="E377" s="50">
        <v>13679961</v>
      </c>
      <c r="F377" s="50">
        <v>1187998</v>
      </c>
      <c r="G377" s="50">
        <v>0</v>
      </c>
      <c r="H377" s="50">
        <v>12018738</v>
      </c>
      <c r="I377" s="50">
        <v>0</v>
      </c>
      <c r="J377" s="51">
        <v>2240555</v>
      </c>
      <c r="K377" s="50">
        <v>26886697</v>
      </c>
      <c r="L377" s="73">
        <v>29127252</v>
      </c>
      <c r="M377" s="118"/>
      <c r="N377" s="120">
        <v>26886697</v>
      </c>
      <c r="O377" s="120">
        <v>14867959</v>
      </c>
      <c r="P377" s="120">
        <v>0</v>
      </c>
      <c r="Q377" s="120">
        <v>31803486</v>
      </c>
      <c r="R377" s="120">
        <v>29562932</v>
      </c>
      <c r="S377" s="47"/>
    </row>
    <row r="378" spans="1:19" ht="12.75" customHeight="1" x14ac:dyDescent="0.2">
      <c r="A378" s="501"/>
      <c r="B378" s="501"/>
      <c r="C378" s="53" t="s">
        <v>3</v>
      </c>
      <c r="D378" s="54">
        <v>36</v>
      </c>
      <c r="E378" s="55">
        <v>7192.03</v>
      </c>
      <c r="F378" s="55">
        <v>625.95000000000005</v>
      </c>
      <c r="G378" s="55">
        <v>0</v>
      </c>
      <c r="H378" s="55">
        <v>6207.16</v>
      </c>
      <c r="I378" s="55">
        <v>0</v>
      </c>
      <c r="J378" s="55">
        <v>1168.76</v>
      </c>
      <c r="K378" s="56">
        <v>14025.14</v>
      </c>
      <c r="L378" s="46">
        <v>15193.9</v>
      </c>
      <c r="M378" s="117"/>
      <c r="N378" s="119">
        <v>14025.14</v>
      </c>
      <c r="O378" s="119">
        <v>7817.98</v>
      </c>
      <c r="P378" s="119"/>
      <c r="Q378" s="119">
        <v>16601.14</v>
      </c>
      <c r="R378" s="119">
        <v>15432.38</v>
      </c>
      <c r="S378" s="47"/>
    </row>
    <row r="379" spans="1:19" ht="9" customHeight="1" x14ac:dyDescent="0.2">
      <c r="A379" s="501"/>
      <c r="B379" s="501"/>
      <c r="C379" s="48" t="s">
        <v>4</v>
      </c>
      <c r="D379" s="49">
        <v>37</v>
      </c>
      <c r="E379" s="50">
        <v>13925712</v>
      </c>
      <c r="F379" s="50">
        <v>1212008</v>
      </c>
      <c r="G379" s="50">
        <v>0</v>
      </c>
      <c r="H379" s="50">
        <v>12018738</v>
      </c>
      <c r="I379" s="50">
        <v>0</v>
      </c>
      <c r="J379" s="51">
        <v>2263035</v>
      </c>
      <c r="K379" s="50">
        <v>27156458</v>
      </c>
      <c r="L379" s="73">
        <v>29419493</v>
      </c>
      <c r="M379" s="118"/>
      <c r="N379" s="120">
        <v>27156458</v>
      </c>
      <c r="O379" s="120">
        <v>15137720</v>
      </c>
      <c r="P379" s="120">
        <v>0</v>
      </c>
      <c r="Q379" s="120">
        <v>32144289</v>
      </c>
      <c r="R379" s="120">
        <v>29881254</v>
      </c>
      <c r="S379" s="47"/>
    </row>
    <row r="380" spans="1:19" ht="12.75" customHeight="1" x14ac:dyDescent="0.2">
      <c r="A380" s="501"/>
      <c r="B380" s="501"/>
      <c r="C380" s="53" t="s">
        <v>3</v>
      </c>
      <c r="D380" s="54">
        <v>38</v>
      </c>
      <c r="E380" s="55">
        <v>7303.58</v>
      </c>
      <c r="F380" s="55">
        <v>632.14</v>
      </c>
      <c r="G380" s="55">
        <v>0</v>
      </c>
      <c r="H380" s="55">
        <v>6207.16</v>
      </c>
      <c r="I380" s="55">
        <v>0</v>
      </c>
      <c r="J380" s="55">
        <v>1178.57</v>
      </c>
      <c r="K380" s="56">
        <v>14142.88</v>
      </c>
      <c r="L380" s="46">
        <v>15321.45</v>
      </c>
      <c r="M380" s="117"/>
      <c r="N380" s="119">
        <v>14142.88</v>
      </c>
      <c r="O380" s="119">
        <v>7935.72</v>
      </c>
      <c r="P380" s="119"/>
      <c r="Q380" s="119">
        <v>16749.88</v>
      </c>
      <c r="R380" s="119">
        <v>15571.31</v>
      </c>
      <c r="S380" s="47"/>
    </row>
    <row r="381" spans="1:19" ht="9" customHeight="1" x14ac:dyDescent="0.2">
      <c r="A381" s="501"/>
      <c r="B381" s="501"/>
      <c r="C381" s="48" t="s">
        <v>4</v>
      </c>
      <c r="D381" s="49">
        <v>39</v>
      </c>
      <c r="E381" s="50">
        <v>14141703</v>
      </c>
      <c r="F381" s="50">
        <v>1223994</v>
      </c>
      <c r="G381" s="50">
        <v>0</v>
      </c>
      <c r="H381" s="50">
        <v>12018738</v>
      </c>
      <c r="I381" s="50">
        <v>0</v>
      </c>
      <c r="J381" s="51">
        <v>2282030</v>
      </c>
      <c r="K381" s="50">
        <v>27384434</v>
      </c>
      <c r="L381" s="73">
        <v>29666464</v>
      </c>
      <c r="M381" s="118"/>
      <c r="N381" s="120">
        <v>27384434</v>
      </c>
      <c r="O381" s="120">
        <v>15365697</v>
      </c>
      <c r="P381" s="120">
        <v>0</v>
      </c>
      <c r="Q381" s="120">
        <v>32432290</v>
      </c>
      <c r="R381" s="120">
        <v>30150260</v>
      </c>
      <c r="S381" s="47"/>
    </row>
    <row r="382" spans="1:19" ht="12.75" customHeight="1" x14ac:dyDescent="0.2">
      <c r="A382" s="501"/>
      <c r="B382" s="501"/>
      <c r="C382" s="53" t="s">
        <v>3</v>
      </c>
      <c r="D382" s="54">
        <v>40</v>
      </c>
      <c r="E382" s="55">
        <v>7408.94</v>
      </c>
      <c r="F382" s="55">
        <v>644.54</v>
      </c>
      <c r="G382" s="55">
        <v>0</v>
      </c>
      <c r="H382" s="55">
        <v>6207.16</v>
      </c>
      <c r="I382" s="55">
        <v>0</v>
      </c>
      <c r="J382" s="55">
        <v>1188.3900000000001</v>
      </c>
      <c r="K382" s="56">
        <v>14260.64</v>
      </c>
      <c r="L382" s="46">
        <v>15449.03</v>
      </c>
      <c r="M382" s="117"/>
      <c r="N382" s="119">
        <v>14260.64</v>
      </c>
      <c r="O382" s="119">
        <v>8053.48</v>
      </c>
      <c r="P382" s="119"/>
      <c r="Q382" s="119">
        <v>16898.66</v>
      </c>
      <c r="R382" s="119">
        <v>15710.27</v>
      </c>
      <c r="S382" s="47"/>
    </row>
    <row r="383" spans="1:19" ht="9" customHeight="1" x14ac:dyDescent="0.2">
      <c r="A383" s="502"/>
      <c r="B383" s="502"/>
      <c r="C383" s="58"/>
      <c r="D383" s="59"/>
      <c r="E383" s="61">
        <v>14345708</v>
      </c>
      <c r="F383" s="61">
        <v>1248003</v>
      </c>
      <c r="G383" s="61">
        <v>0</v>
      </c>
      <c r="H383" s="61">
        <v>12018738</v>
      </c>
      <c r="I383" s="61">
        <v>0</v>
      </c>
      <c r="J383" s="60">
        <v>2301044</v>
      </c>
      <c r="K383" s="61">
        <v>27612449</v>
      </c>
      <c r="L383" s="73">
        <v>29913493</v>
      </c>
      <c r="M383" s="118"/>
      <c r="N383" s="120">
        <v>27612449</v>
      </c>
      <c r="O383" s="120">
        <v>15593712</v>
      </c>
      <c r="P383" s="120">
        <v>0</v>
      </c>
      <c r="Q383" s="120">
        <v>32720368</v>
      </c>
      <c r="R383" s="120">
        <v>30419324</v>
      </c>
      <c r="S383" s="47"/>
    </row>
    <row r="384" spans="1:19" ht="12.75" customHeight="1" x14ac:dyDescent="0.2">
      <c r="A384" s="496">
        <v>35065</v>
      </c>
      <c r="B384" s="496">
        <v>35369</v>
      </c>
      <c r="C384" s="42" t="s">
        <v>3</v>
      </c>
      <c r="D384" s="43">
        <v>0</v>
      </c>
      <c r="E384" s="44">
        <v>4982.26</v>
      </c>
      <c r="F384" s="44">
        <v>0</v>
      </c>
      <c r="G384" s="44">
        <v>0</v>
      </c>
      <c r="H384" s="44">
        <v>6207.16</v>
      </c>
      <c r="I384" s="44">
        <v>0</v>
      </c>
      <c r="J384" s="44">
        <v>932.45</v>
      </c>
      <c r="K384" s="45">
        <v>11189.42</v>
      </c>
      <c r="L384" s="46">
        <v>12121.87</v>
      </c>
      <c r="M384" s="117"/>
      <c r="N384" s="119">
        <v>11189.42</v>
      </c>
      <c r="O384" s="119">
        <v>4982.26</v>
      </c>
      <c r="P384" s="119"/>
      <c r="Q384" s="119">
        <v>13018.68</v>
      </c>
      <c r="R384" s="119">
        <v>12086.23</v>
      </c>
      <c r="S384" s="47"/>
    </row>
    <row r="385" spans="1:19" ht="9" customHeight="1" x14ac:dyDescent="0.2">
      <c r="A385" s="497"/>
      <c r="B385" s="497"/>
      <c r="C385" s="48" t="s">
        <v>4</v>
      </c>
      <c r="D385" s="49">
        <v>2</v>
      </c>
      <c r="E385" s="50">
        <v>9647001</v>
      </c>
      <c r="F385" s="50">
        <v>0</v>
      </c>
      <c r="G385" s="50">
        <v>0</v>
      </c>
      <c r="H385" s="50">
        <v>12018738</v>
      </c>
      <c r="I385" s="50">
        <v>0</v>
      </c>
      <c r="J385" s="51">
        <v>1805475</v>
      </c>
      <c r="K385" s="50">
        <v>21665738</v>
      </c>
      <c r="L385" s="73">
        <v>23471213</v>
      </c>
      <c r="M385" s="118"/>
      <c r="N385" s="120">
        <v>21665738</v>
      </c>
      <c r="O385" s="120">
        <v>9647001</v>
      </c>
      <c r="P385" s="120">
        <v>0</v>
      </c>
      <c r="Q385" s="120">
        <v>25207680</v>
      </c>
      <c r="R385" s="120">
        <v>23402205</v>
      </c>
      <c r="S385" s="47"/>
    </row>
    <row r="386" spans="1:19" ht="12.75" customHeight="1" x14ac:dyDescent="0.2">
      <c r="A386" s="519">
        <v>35065</v>
      </c>
      <c r="B386" s="519">
        <v>35369</v>
      </c>
      <c r="C386" s="53" t="s">
        <v>3</v>
      </c>
      <c r="D386" s="54">
        <v>3</v>
      </c>
      <c r="E386" s="55">
        <v>5185.74</v>
      </c>
      <c r="F386" s="55">
        <v>0</v>
      </c>
      <c r="G386" s="55">
        <v>0</v>
      </c>
      <c r="H386" s="55">
        <v>6207.16</v>
      </c>
      <c r="I386" s="55">
        <v>0</v>
      </c>
      <c r="J386" s="55">
        <v>949.41</v>
      </c>
      <c r="K386" s="56">
        <v>11392.9</v>
      </c>
      <c r="L386" s="46">
        <v>12342.31</v>
      </c>
      <c r="M386" s="117"/>
      <c r="N386" s="119">
        <v>11392.9</v>
      </c>
      <c r="O386" s="119">
        <v>5185.74</v>
      </c>
      <c r="P386" s="119"/>
      <c r="Q386" s="119">
        <v>13275.74</v>
      </c>
      <c r="R386" s="119">
        <v>12326.33</v>
      </c>
      <c r="S386" s="47"/>
    </row>
    <row r="387" spans="1:19" ht="9" customHeight="1" x14ac:dyDescent="0.2">
      <c r="A387" s="519"/>
      <c r="B387" s="519"/>
      <c r="C387" s="48" t="s">
        <v>4</v>
      </c>
      <c r="D387" s="49">
        <v>8</v>
      </c>
      <c r="E387" s="50">
        <v>10040993</v>
      </c>
      <c r="F387" s="50">
        <v>0</v>
      </c>
      <c r="G387" s="50">
        <v>0</v>
      </c>
      <c r="H387" s="50">
        <v>12018738</v>
      </c>
      <c r="I387" s="50">
        <v>0</v>
      </c>
      <c r="J387" s="51">
        <v>1838314</v>
      </c>
      <c r="K387" s="50">
        <v>22059730</v>
      </c>
      <c r="L387" s="73">
        <v>23898045</v>
      </c>
      <c r="M387" s="118"/>
      <c r="N387" s="120">
        <v>22059730</v>
      </c>
      <c r="O387" s="120">
        <v>10040993</v>
      </c>
      <c r="P387" s="120">
        <v>0</v>
      </c>
      <c r="Q387" s="120">
        <v>25705417</v>
      </c>
      <c r="R387" s="120">
        <v>23867103</v>
      </c>
      <c r="S387" s="47"/>
    </row>
    <row r="388" spans="1:19" ht="12.75" customHeight="1" x14ac:dyDescent="0.2">
      <c r="A388" s="519"/>
      <c r="B388" s="519"/>
      <c r="C388" s="53" t="s">
        <v>3</v>
      </c>
      <c r="D388" s="54">
        <v>9</v>
      </c>
      <c r="E388" s="55">
        <v>5953.2</v>
      </c>
      <c r="F388" s="55">
        <v>0</v>
      </c>
      <c r="G388" s="55">
        <v>0</v>
      </c>
      <c r="H388" s="55">
        <v>6207.16</v>
      </c>
      <c r="I388" s="55">
        <v>0</v>
      </c>
      <c r="J388" s="55">
        <v>1013.36</v>
      </c>
      <c r="K388" s="56">
        <v>12160.36</v>
      </c>
      <c r="L388" s="46">
        <v>13173.72</v>
      </c>
      <c r="M388" s="117"/>
      <c r="N388" s="119">
        <v>12160.36</v>
      </c>
      <c r="O388" s="119">
        <v>5953.2</v>
      </c>
      <c r="P388" s="119"/>
      <c r="Q388" s="119">
        <v>14245.3</v>
      </c>
      <c r="R388" s="119">
        <v>13231.94</v>
      </c>
      <c r="S388" s="47"/>
    </row>
    <row r="389" spans="1:19" ht="9" customHeight="1" x14ac:dyDescent="0.2">
      <c r="A389" s="519"/>
      <c r="B389" s="519"/>
      <c r="C389" s="48" t="s">
        <v>4</v>
      </c>
      <c r="D389" s="49">
        <v>14</v>
      </c>
      <c r="E389" s="50">
        <v>11527003</v>
      </c>
      <c r="F389" s="50">
        <v>0</v>
      </c>
      <c r="G389" s="50">
        <v>0</v>
      </c>
      <c r="H389" s="50">
        <v>12018738</v>
      </c>
      <c r="I389" s="50">
        <v>0</v>
      </c>
      <c r="J389" s="51">
        <v>1962139</v>
      </c>
      <c r="K389" s="50">
        <v>23545740</v>
      </c>
      <c r="L389" s="73">
        <v>25507879</v>
      </c>
      <c r="M389" s="118"/>
      <c r="N389" s="120">
        <v>23545740</v>
      </c>
      <c r="O389" s="120">
        <v>11527003</v>
      </c>
      <c r="P389" s="120">
        <v>0</v>
      </c>
      <c r="Q389" s="120">
        <v>27582747</v>
      </c>
      <c r="R389" s="120">
        <v>25620608</v>
      </c>
      <c r="S389" s="47"/>
    </row>
    <row r="390" spans="1:19" ht="12.75" customHeight="1" x14ac:dyDescent="0.2">
      <c r="A390" s="519"/>
      <c r="B390" s="519"/>
      <c r="C390" s="53" t="s">
        <v>3</v>
      </c>
      <c r="D390" s="54">
        <v>15</v>
      </c>
      <c r="E390" s="55">
        <v>6674.69</v>
      </c>
      <c r="F390" s="55">
        <v>0</v>
      </c>
      <c r="G390" s="55">
        <v>0</v>
      </c>
      <c r="H390" s="55">
        <v>6207.16</v>
      </c>
      <c r="I390" s="55">
        <v>0</v>
      </c>
      <c r="J390" s="55">
        <v>1073.49</v>
      </c>
      <c r="K390" s="56">
        <v>12881.85</v>
      </c>
      <c r="L390" s="46">
        <v>13955.34</v>
      </c>
      <c r="M390" s="117"/>
      <c r="N390" s="119">
        <v>12881.85</v>
      </c>
      <c r="O390" s="119">
        <v>6674.69</v>
      </c>
      <c r="P390" s="119"/>
      <c r="Q390" s="119">
        <v>15156.78</v>
      </c>
      <c r="R390" s="119">
        <v>14083.29</v>
      </c>
      <c r="S390" s="47"/>
    </row>
    <row r="391" spans="1:19" ht="9" customHeight="1" x14ac:dyDescent="0.2">
      <c r="A391" s="519"/>
      <c r="B391" s="519"/>
      <c r="C391" s="48" t="s">
        <v>4</v>
      </c>
      <c r="D391" s="49">
        <v>20</v>
      </c>
      <c r="E391" s="50">
        <v>12924002</v>
      </c>
      <c r="F391" s="50">
        <v>0</v>
      </c>
      <c r="G391" s="50">
        <v>0</v>
      </c>
      <c r="H391" s="50">
        <v>12018738</v>
      </c>
      <c r="I391" s="50">
        <v>0</v>
      </c>
      <c r="J391" s="51">
        <v>2078566</v>
      </c>
      <c r="K391" s="50">
        <v>24942740</v>
      </c>
      <c r="L391" s="73">
        <v>27021306</v>
      </c>
      <c r="M391" s="118"/>
      <c r="N391" s="120">
        <v>24942740</v>
      </c>
      <c r="O391" s="120">
        <v>12924002</v>
      </c>
      <c r="P391" s="120">
        <v>0</v>
      </c>
      <c r="Q391" s="120">
        <v>29347618</v>
      </c>
      <c r="R391" s="120">
        <v>27269052</v>
      </c>
      <c r="S391" s="47"/>
    </row>
    <row r="392" spans="1:19" ht="12.75" customHeight="1" x14ac:dyDescent="0.2">
      <c r="A392" s="519"/>
      <c r="B392" s="519"/>
      <c r="C392" s="53" t="s">
        <v>3</v>
      </c>
      <c r="D392" s="54">
        <v>21</v>
      </c>
      <c r="E392" s="55">
        <v>7396.18</v>
      </c>
      <c r="F392" s="55">
        <v>0</v>
      </c>
      <c r="G392" s="55">
        <v>0</v>
      </c>
      <c r="H392" s="55">
        <v>6207.16</v>
      </c>
      <c r="I392" s="55">
        <v>0</v>
      </c>
      <c r="J392" s="55">
        <v>1133.6099999999999</v>
      </c>
      <c r="K392" s="56">
        <v>13603.34</v>
      </c>
      <c r="L392" s="46">
        <v>14736.95</v>
      </c>
      <c r="M392" s="117"/>
      <c r="N392" s="119">
        <v>13603.34</v>
      </c>
      <c r="O392" s="119">
        <v>7396.18</v>
      </c>
      <c r="P392" s="119"/>
      <c r="Q392" s="119">
        <v>16068.26</v>
      </c>
      <c r="R392" s="119">
        <v>14934.65</v>
      </c>
      <c r="S392" s="47"/>
    </row>
    <row r="393" spans="1:19" ht="9" customHeight="1" x14ac:dyDescent="0.2">
      <c r="A393" s="519"/>
      <c r="B393" s="519"/>
      <c r="C393" s="48" t="s">
        <v>4</v>
      </c>
      <c r="D393" s="49">
        <v>27</v>
      </c>
      <c r="E393" s="50">
        <v>14321001</v>
      </c>
      <c r="F393" s="50">
        <v>0</v>
      </c>
      <c r="G393" s="50">
        <v>0</v>
      </c>
      <c r="H393" s="50">
        <v>12018738</v>
      </c>
      <c r="I393" s="50">
        <v>0</v>
      </c>
      <c r="J393" s="51">
        <v>2194975</v>
      </c>
      <c r="K393" s="50">
        <v>26339739</v>
      </c>
      <c r="L393" s="73">
        <v>28534714</v>
      </c>
      <c r="M393" s="118"/>
      <c r="N393" s="120">
        <v>26339739</v>
      </c>
      <c r="O393" s="120">
        <v>14321001</v>
      </c>
      <c r="P393" s="120">
        <v>0</v>
      </c>
      <c r="Q393" s="120">
        <v>31112490</v>
      </c>
      <c r="R393" s="120">
        <v>28917515</v>
      </c>
      <c r="S393" s="47"/>
    </row>
    <row r="394" spans="1:19" ht="12.75" customHeight="1" x14ac:dyDescent="0.2">
      <c r="A394" s="519"/>
      <c r="B394" s="519"/>
      <c r="C394" s="53" t="s">
        <v>3</v>
      </c>
      <c r="D394" s="54">
        <v>28</v>
      </c>
      <c r="E394" s="55">
        <v>7907.47</v>
      </c>
      <c r="F394" s="55">
        <v>0</v>
      </c>
      <c r="G394" s="55">
        <v>0</v>
      </c>
      <c r="H394" s="55">
        <v>6207.16</v>
      </c>
      <c r="I394" s="55">
        <v>0</v>
      </c>
      <c r="J394" s="55">
        <v>1176.22</v>
      </c>
      <c r="K394" s="56">
        <v>14114.63</v>
      </c>
      <c r="L394" s="46">
        <v>15290.85</v>
      </c>
      <c r="M394" s="117"/>
      <c r="N394" s="119">
        <v>14114.63</v>
      </c>
      <c r="O394" s="119">
        <v>7907.47</v>
      </c>
      <c r="P394" s="119"/>
      <c r="Q394" s="119">
        <v>16714.189999999999</v>
      </c>
      <c r="R394" s="119">
        <v>15537.97</v>
      </c>
      <c r="S394" s="47"/>
    </row>
    <row r="395" spans="1:19" ht="9" customHeight="1" x14ac:dyDescent="0.2">
      <c r="A395" s="519"/>
      <c r="B395" s="519"/>
      <c r="C395" s="48" t="s">
        <v>4</v>
      </c>
      <c r="D395" s="49">
        <v>34</v>
      </c>
      <c r="E395" s="50">
        <v>15310997</v>
      </c>
      <c r="F395" s="50">
        <v>0</v>
      </c>
      <c r="G395" s="50">
        <v>0</v>
      </c>
      <c r="H395" s="50">
        <v>12018738</v>
      </c>
      <c r="I395" s="50">
        <v>0</v>
      </c>
      <c r="J395" s="51">
        <v>2277479</v>
      </c>
      <c r="K395" s="50">
        <v>27329735</v>
      </c>
      <c r="L395" s="73">
        <v>29607214</v>
      </c>
      <c r="M395" s="118"/>
      <c r="N395" s="120">
        <v>27329735</v>
      </c>
      <c r="O395" s="120">
        <v>15310997</v>
      </c>
      <c r="P395" s="120">
        <v>0</v>
      </c>
      <c r="Q395" s="120">
        <v>32363185</v>
      </c>
      <c r="R395" s="120">
        <v>30085705</v>
      </c>
      <c r="S395" s="47"/>
    </row>
    <row r="396" spans="1:19" ht="12.75" customHeight="1" x14ac:dyDescent="0.2">
      <c r="A396" s="519"/>
      <c r="B396" s="519"/>
      <c r="C396" s="53" t="s">
        <v>3</v>
      </c>
      <c r="D396" s="54">
        <v>35</v>
      </c>
      <c r="E396" s="55">
        <v>8295.33</v>
      </c>
      <c r="F396" s="55">
        <v>0</v>
      </c>
      <c r="G396" s="55">
        <v>0</v>
      </c>
      <c r="H396" s="55">
        <v>6207.16</v>
      </c>
      <c r="I396" s="55">
        <v>0</v>
      </c>
      <c r="J396" s="55">
        <v>1208.54</v>
      </c>
      <c r="K396" s="56">
        <v>14502.49</v>
      </c>
      <c r="L396" s="46">
        <v>15711.03</v>
      </c>
      <c r="M396" s="117"/>
      <c r="N396" s="119">
        <v>14502.49</v>
      </c>
      <c r="O396" s="119">
        <v>8295.33</v>
      </c>
      <c r="P396" s="119"/>
      <c r="Q396" s="119">
        <v>17204.189999999999</v>
      </c>
      <c r="R396" s="119">
        <v>15995.65</v>
      </c>
      <c r="S396" s="47"/>
    </row>
    <row r="397" spans="1:19" ht="9" customHeight="1" x14ac:dyDescent="0.2">
      <c r="A397" s="520"/>
      <c r="B397" s="520"/>
      <c r="C397" s="58" t="s">
        <v>4</v>
      </c>
      <c r="D397" s="59"/>
      <c r="E397" s="61">
        <v>16061999</v>
      </c>
      <c r="F397" s="61">
        <v>0</v>
      </c>
      <c r="G397" s="61">
        <v>0</v>
      </c>
      <c r="H397" s="61">
        <v>12018738</v>
      </c>
      <c r="I397" s="61">
        <v>0</v>
      </c>
      <c r="J397" s="60">
        <v>2340060</v>
      </c>
      <c r="K397" s="61">
        <v>28080736</v>
      </c>
      <c r="L397" s="73">
        <v>30420796</v>
      </c>
      <c r="M397" s="118"/>
      <c r="N397" s="120">
        <v>28080736</v>
      </c>
      <c r="O397" s="120">
        <v>16061999</v>
      </c>
      <c r="P397" s="120">
        <v>0</v>
      </c>
      <c r="Q397" s="120">
        <v>33311957</v>
      </c>
      <c r="R397" s="120">
        <v>30971897</v>
      </c>
      <c r="S397" s="47"/>
    </row>
    <row r="398" spans="1:19" ht="12.75" customHeight="1" x14ac:dyDescent="0.2">
      <c r="A398" s="496">
        <v>35370</v>
      </c>
      <c r="B398" s="496">
        <v>35611</v>
      </c>
      <c r="C398" s="42" t="s">
        <v>3</v>
      </c>
      <c r="D398" s="43">
        <v>0</v>
      </c>
      <c r="E398" s="44">
        <v>5360.31</v>
      </c>
      <c r="F398" s="44">
        <v>0</v>
      </c>
      <c r="G398" s="44">
        <v>0</v>
      </c>
      <c r="H398" s="44">
        <v>6207.16</v>
      </c>
      <c r="I398" s="44">
        <v>0</v>
      </c>
      <c r="J398" s="44">
        <v>963.96</v>
      </c>
      <c r="K398" s="45">
        <v>11567.47</v>
      </c>
      <c r="L398" s="46">
        <v>12531.43</v>
      </c>
      <c r="M398" s="117"/>
      <c r="N398" s="119">
        <v>11567.47</v>
      </c>
      <c r="O398" s="119">
        <v>5360.31</v>
      </c>
      <c r="P398" s="119"/>
      <c r="Q398" s="119">
        <v>13496.29</v>
      </c>
      <c r="R398" s="119">
        <v>12532.33</v>
      </c>
      <c r="S398" s="47"/>
    </row>
    <row r="399" spans="1:19" ht="9" customHeight="1" x14ac:dyDescent="0.2">
      <c r="A399" s="497"/>
      <c r="B399" s="497"/>
      <c r="C399" s="48" t="s">
        <v>4</v>
      </c>
      <c r="D399" s="49">
        <v>2</v>
      </c>
      <c r="E399" s="50">
        <v>10379007</v>
      </c>
      <c r="F399" s="50">
        <v>0</v>
      </c>
      <c r="G399" s="50">
        <v>0</v>
      </c>
      <c r="H399" s="50">
        <v>12018738</v>
      </c>
      <c r="I399" s="50">
        <v>0</v>
      </c>
      <c r="J399" s="51">
        <v>1866487</v>
      </c>
      <c r="K399" s="50">
        <v>22397745</v>
      </c>
      <c r="L399" s="73">
        <v>24264232</v>
      </c>
      <c r="M399" s="118"/>
      <c r="N399" s="120">
        <v>22397745</v>
      </c>
      <c r="O399" s="120">
        <v>10379007</v>
      </c>
      <c r="P399" s="120">
        <v>0</v>
      </c>
      <c r="Q399" s="120">
        <v>26132461</v>
      </c>
      <c r="R399" s="120">
        <v>24265975</v>
      </c>
      <c r="S399" s="47"/>
    </row>
    <row r="400" spans="1:19" ht="12.75" customHeight="1" x14ac:dyDescent="0.2">
      <c r="A400" s="519">
        <v>35370</v>
      </c>
      <c r="B400" s="519">
        <v>35611</v>
      </c>
      <c r="C400" s="53" t="s">
        <v>3</v>
      </c>
      <c r="D400" s="54">
        <v>3</v>
      </c>
      <c r="E400" s="55">
        <v>5569.99</v>
      </c>
      <c r="F400" s="55">
        <v>0</v>
      </c>
      <c r="G400" s="55">
        <v>0</v>
      </c>
      <c r="H400" s="55">
        <v>6207.16</v>
      </c>
      <c r="I400" s="55">
        <v>0</v>
      </c>
      <c r="J400" s="55">
        <v>981.43</v>
      </c>
      <c r="K400" s="56">
        <v>11777.15</v>
      </c>
      <c r="L400" s="46">
        <v>12758.58</v>
      </c>
      <c r="M400" s="117"/>
      <c r="N400" s="119">
        <v>11777.15</v>
      </c>
      <c r="O400" s="119">
        <v>5569.99</v>
      </c>
      <c r="P400" s="119"/>
      <c r="Q400" s="119">
        <v>13761.18</v>
      </c>
      <c r="R400" s="119">
        <v>12779.75</v>
      </c>
      <c r="S400" s="47"/>
    </row>
    <row r="401" spans="1:19" ht="9" customHeight="1" x14ac:dyDescent="0.2">
      <c r="A401" s="519"/>
      <c r="B401" s="519"/>
      <c r="C401" s="48" t="s">
        <v>4</v>
      </c>
      <c r="D401" s="49">
        <v>8</v>
      </c>
      <c r="E401" s="50">
        <v>10785005</v>
      </c>
      <c r="F401" s="50">
        <v>0</v>
      </c>
      <c r="G401" s="50">
        <v>0</v>
      </c>
      <c r="H401" s="50">
        <v>12018738</v>
      </c>
      <c r="I401" s="50">
        <v>0</v>
      </c>
      <c r="J401" s="51">
        <v>1900313</v>
      </c>
      <c r="K401" s="50">
        <v>22803742</v>
      </c>
      <c r="L401" s="73">
        <v>24704056</v>
      </c>
      <c r="M401" s="118"/>
      <c r="N401" s="120">
        <v>22803742</v>
      </c>
      <c r="O401" s="120">
        <v>10785005</v>
      </c>
      <c r="P401" s="120">
        <v>0</v>
      </c>
      <c r="Q401" s="120">
        <v>26645360</v>
      </c>
      <c r="R401" s="120">
        <v>24745047</v>
      </c>
      <c r="S401" s="47"/>
    </row>
    <row r="402" spans="1:19" ht="12.75" customHeight="1" x14ac:dyDescent="0.2">
      <c r="A402" s="519"/>
      <c r="B402" s="519"/>
      <c r="C402" s="53" t="s">
        <v>3</v>
      </c>
      <c r="D402" s="54">
        <v>9</v>
      </c>
      <c r="E402" s="55">
        <v>6362.23</v>
      </c>
      <c r="F402" s="55">
        <v>0</v>
      </c>
      <c r="G402" s="55">
        <v>0</v>
      </c>
      <c r="H402" s="55">
        <v>6207.16</v>
      </c>
      <c r="I402" s="55">
        <v>0</v>
      </c>
      <c r="J402" s="55">
        <v>1047.45</v>
      </c>
      <c r="K402" s="56">
        <v>12569.39</v>
      </c>
      <c r="L402" s="46">
        <v>13616.84</v>
      </c>
      <c r="M402" s="117"/>
      <c r="N402" s="119">
        <v>12569.39</v>
      </c>
      <c r="O402" s="119">
        <v>6362.23</v>
      </c>
      <c r="P402" s="119"/>
      <c r="Q402" s="119">
        <v>14762.04</v>
      </c>
      <c r="R402" s="119">
        <v>13714.59</v>
      </c>
      <c r="S402" s="47"/>
    </row>
    <row r="403" spans="1:19" ht="9" customHeight="1" x14ac:dyDescent="0.2">
      <c r="A403" s="519"/>
      <c r="B403" s="519"/>
      <c r="C403" s="48" t="s">
        <v>4</v>
      </c>
      <c r="D403" s="49">
        <v>14</v>
      </c>
      <c r="E403" s="50">
        <v>12318995</v>
      </c>
      <c r="F403" s="50">
        <v>0</v>
      </c>
      <c r="G403" s="50">
        <v>0</v>
      </c>
      <c r="H403" s="50">
        <v>12018738</v>
      </c>
      <c r="I403" s="50">
        <v>0</v>
      </c>
      <c r="J403" s="51">
        <v>2028146</v>
      </c>
      <c r="K403" s="50">
        <v>24337733</v>
      </c>
      <c r="L403" s="73">
        <v>26365879</v>
      </c>
      <c r="M403" s="118"/>
      <c r="N403" s="120">
        <v>24337733</v>
      </c>
      <c r="O403" s="120">
        <v>12318995</v>
      </c>
      <c r="P403" s="120">
        <v>0</v>
      </c>
      <c r="Q403" s="120">
        <v>28583295</v>
      </c>
      <c r="R403" s="120">
        <v>26555149</v>
      </c>
      <c r="S403" s="47"/>
    </row>
    <row r="404" spans="1:19" ht="12.75" customHeight="1" x14ac:dyDescent="0.2">
      <c r="A404" s="519"/>
      <c r="B404" s="519"/>
      <c r="C404" s="53" t="s">
        <v>3</v>
      </c>
      <c r="D404" s="54">
        <v>15</v>
      </c>
      <c r="E404" s="55">
        <v>7114.71</v>
      </c>
      <c r="F404" s="55">
        <v>0</v>
      </c>
      <c r="G404" s="55">
        <v>0</v>
      </c>
      <c r="H404" s="55">
        <v>6207.16</v>
      </c>
      <c r="I404" s="55">
        <v>0</v>
      </c>
      <c r="J404" s="55">
        <v>1110.1600000000001</v>
      </c>
      <c r="K404" s="56">
        <v>13321.87</v>
      </c>
      <c r="L404" s="46">
        <v>14432.03</v>
      </c>
      <c r="M404" s="117"/>
      <c r="N404" s="119">
        <v>13321.87</v>
      </c>
      <c r="O404" s="119">
        <v>7114.71</v>
      </c>
      <c r="P404" s="119"/>
      <c r="Q404" s="119">
        <v>15712.68</v>
      </c>
      <c r="R404" s="119">
        <v>14602.52</v>
      </c>
      <c r="S404" s="47"/>
    </row>
    <row r="405" spans="1:19" ht="9" customHeight="1" x14ac:dyDescent="0.2">
      <c r="A405" s="519"/>
      <c r="B405" s="519"/>
      <c r="C405" s="48" t="s">
        <v>4</v>
      </c>
      <c r="D405" s="49">
        <v>20</v>
      </c>
      <c r="E405" s="50">
        <v>13776000</v>
      </c>
      <c r="F405" s="50">
        <v>0</v>
      </c>
      <c r="G405" s="50">
        <v>0</v>
      </c>
      <c r="H405" s="50">
        <v>12018738</v>
      </c>
      <c r="I405" s="50">
        <v>0</v>
      </c>
      <c r="J405" s="51">
        <v>2149570</v>
      </c>
      <c r="K405" s="50">
        <v>25794737</v>
      </c>
      <c r="L405" s="73">
        <v>27944307</v>
      </c>
      <c r="M405" s="118"/>
      <c r="N405" s="120">
        <v>25794737</v>
      </c>
      <c r="O405" s="120">
        <v>13776000</v>
      </c>
      <c r="P405" s="120">
        <v>0</v>
      </c>
      <c r="Q405" s="120">
        <v>30423991</v>
      </c>
      <c r="R405" s="120">
        <v>28274421</v>
      </c>
      <c r="S405" s="47"/>
    </row>
    <row r="406" spans="1:19" ht="12.75" customHeight="1" x14ac:dyDescent="0.2">
      <c r="A406" s="519"/>
      <c r="B406" s="519"/>
      <c r="C406" s="53" t="s">
        <v>3</v>
      </c>
      <c r="D406" s="54">
        <v>21</v>
      </c>
      <c r="E406" s="55">
        <v>7860.99</v>
      </c>
      <c r="F406" s="55">
        <v>0</v>
      </c>
      <c r="G406" s="55">
        <v>0</v>
      </c>
      <c r="H406" s="55">
        <v>6207.16</v>
      </c>
      <c r="I406" s="55">
        <v>0</v>
      </c>
      <c r="J406" s="55">
        <v>1172.3499999999999</v>
      </c>
      <c r="K406" s="56">
        <v>14068.15</v>
      </c>
      <c r="L406" s="46">
        <v>15240.5</v>
      </c>
      <c r="M406" s="117"/>
      <c r="N406" s="119">
        <v>14068.15</v>
      </c>
      <c r="O406" s="119">
        <v>7860.99</v>
      </c>
      <c r="P406" s="119"/>
      <c r="Q406" s="119">
        <v>16655.48</v>
      </c>
      <c r="R406" s="119">
        <v>15483.13</v>
      </c>
      <c r="S406" s="47"/>
    </row>
    <row r="407" spans="1:19" ht="9" customHeight="1" x14ac:dyDescent="0.2">
      <c r="A407" s="519"/>
      <c r="B407" s="519"/>
      <c r="C407" s="48" t="s">
        <v>4</v>
      </c>
      <c r="D407" s="49">
        <v>27</v>
      </c>
      <c r="E407" s="50">
        <v>15220999</v>
      </c>
      <c r="F407" s="50">
        <v>0</v>
      </c>
      <c r="G407" s="50">
        <v>0</v>
      </c>
      <c r="H407" s="50">
        <v>12018738</v>
      </c>
      <c r="I407" s="50">
        <v>0</v>
      </c>
      <c r="J407" s="51">
        <v>2269986</v>
      </c>
      <c r="K407" s="50">
        <v>27239737</v>
      </c>
      <c r="L407" s="73">
        <v>29509723</v>
      </c>
      <c r="M407" s="118"/>
      <c r="N407" s="120">
        <v>27239737</v>
      </c>
      <c r="O407" s="120">
        <v>15220999</v>
      </c>
      <c r="P407" s="120">
        <v>0</v>
      </c>
      <c r="Q407" s="120">
        <v>32249506</v>
      </c>
      <c r="R407" s="120">
        <v>29979520</v>
      </c>
      <c r="S407" s="47"/>
    </row>
    <row r="408" spans="1:19" ht="12.75" customHeight="1" x14ac:dyDescent="0.2">
      <c r="A408" s="519"/>
      <c r="B408" s="519"/>
      <c r="C408" s="53" t="s">
        <v>3</v>
      </c>
      <c r="D408" s="54">
        <v>28</v>
      </c>
      <c r="E408" s="55">
        <v>8390.8799999999992</v>
      </c>
      <c r="F408" s="55">
        <v>0</v>
      </c>
      <c r="G408" s="55">
        <v>0</v>
      </c>
      <c r="H408" s="55">
        <v>6207.16</v>
      </c>
      <c r="I408" s="55">
        <v>0</v>
      </c>
      <c r="J408" s="55">
        <v>1216.5</v>
      </c>
      <c r="K408" s="56">
        <v>14598.04</v>
      </c>
      <c r="L408" s="46">
        <v>15814.54</v>
      </c>
      <c r="M408" s="117"/>
      <c r="N408" s="119">
        <v>14598.04</v>
      </c>
      <c r="O408" s="119">
        <v>8390.8799999999992</v>
      </c>
      <c r="P408" s="119"/>
      <c r="Q408" s="119">
        <v>17324.900000000001</v>
      </c>
      <c r="R408" s="119">
        <v>16108.4</v>
      </c>
      <c r="S408" s="47"/>
    </row>
    <row r="409" spans="1:19" ht="9" customHeight="1" x14ac:dyDescent="0.2">
      <c r="A409" s="519"/>
      <c r="B409" s="519"/>
      <c r="C409" s="48" t="s">
        <v>4</v>
      </c>
      <c r="D409" s="49">
        <v>34</v>
      </c>
      <c r="E409" s="50">
        <v>16247009</v>
      </c>
      <c r="F409" s="50">
        <v>0</v>
      </c>
      <c r="G409" s="50">
        <v>0</v>
      </c>
      <c r="H409" s="50">
        <v>12018738</v>
      </c>
      <c r="I409" s="50">
        <v>0</v>
      </c>
      <c r="J409" s="51">
        <v>2355472</v>
      </c>
      <c r="K409" s="50">
        <v>28265747</v>
      </c>
      <c r="L409" s="73">
        <v>30621219</v>
      </c>
      <c r="M409" s="118"/>
      <c r="N409" s="120">
        <v>28265747</v>
      </c>
      <c r="O409" s="120">
        <v>16247009</v>
      </c>
      <c r="P409" s="120">
        <v>0</v>
      </c>
      <c r="Q409" s="120">
        <v>33545684</v>
      </c>
      <c r="R409" s="120">
        <v>31190212</v>
      </c>
      <c r="S409" s="47"/>
    </row>
    <row r="410" spans="1:19" ht="12.75" customHeight="1" x14ac:dyDescent="0.2">
      <c r="A410" s="519"/>
      <c r="B410" s="519"/>
      <c r="C410" s="53" t="s">
        <v>3</v>
      </c>
      <c r="D410" s="54">
        <v>35</v>
      </c>
      <c r="E410" s="55">
        <v>8791.1299999999992</v>
      </c>
      <c r="F410" s="55">
        <v>0</v>
      </c>
      <c r="G410" s="55">
        <v>0</v>
      </c>
      <c r="H410" s="55">
        <v>6207.16</v>
      </c>
      <c r="I410" s="55">
        <v>0</v>
      </c>
      <c r="J410" s="55">
        <v>1249.8599999999999</v>
      </c>
      <c r="K410" s="56">
        <v>14998.29</v>
      </c>
      <c r="L410" s="46">
        <v>16248.15</v>
      </c>
      <c r="M410" s="117"/>
      <c r="N410" s="119">
        <v>14998.29</v>
      </c>
      <c r="O410" s="119">
        <v>8791.1299999999992</v>
      </c>
      <c r="P410" s="119"/>
      <c r="Q410" s="119">
        <v>17830.55</v>
      </c>
      <c r="R410" s="119">
        <v>16580.689999999999</v>
      </c>
      <c r="S410" s="47"/>
    </row>
    <row r="411" spans="1:19" ht="9" customHeight="1" x14ac:dyDescent="0.2">
      <c r="A411" s="520"/>
      <c r="B411" s="520"/>
      <c r="C411" s="58" t="s">
        <v>4</v>
      </c>
      <c r="D411" s="59"/>
      <c r="E411" s="61">
        <v>17022001</v>
      </c>
      <c r="F411" s="61">
        <v>0</v>
      </c>
      <c r="G411" s="61">
        <v>0</v>
      </c>
      <c r="H411" s="61">
        <v>12018738</v>
      </c>
      <c r="I411" s="61">
        <v>0</v>
      </c>
      <c r="J411" s="60">
        <v>2420066</v>
      </c>
      <c r="K411" s="61">
        <v>29040739</v>
      </c>
      <c r="L411" s="73">
        <v>31460805</v>
      </c>
      <c r="M411" s="118"/>
      <c r="N411" s="120">
        <v>29040739</v>
      </c>
      <c r="O411" s="120">
        <v>17022001</v>
      </c>
      <c r="P411" s="120">
        <v>0</v>
      </c>
      <c r="Q411" s="120">
        <v>34524759</v>
      </c>
      <c r="R411" s="120">
        <v>32104693</v>
      </c>
      <c r="S411" s="47"/>
    </row>
    <row r="412" spans="1:19" ht="12.75" customHeight="1" x14ac:dyDescent="0.2">
      <c r="A412" s="496">
        <v>35612</v>
      </c>
      <c r="B412" s="496">
        <v>36099</v>
      </c>
      <c r="C412" s="42" t="s">
        <v>3</v>
      </c>
      <c r="D412" s="43">
        <v>0</v>
      </c>
      <c r="E412" s="44">
        <v>5713.56</v>
      </c>
      <c r="F412" s="44">
        <v>0</v>
      </c>
      <c r="G412" s="44">
        <v>0</v>
      </c>
      <c r="H412" s="44">
        <v>6207.16</v>
      </c>
      <c r="I412" s="44">
        <v>0</v>
      </c>
      <c r="J412" s="44">
        <v>993.39</v>
      </c>
      <c r="K412" s="45">
        <v>11920.72</v>
      </c>
      <c r="L412" s="46">
        <v>12914.11</v>
      </c>
      <c r="M412" s="117"/>
      <c r="N412" s="119">
        <v>11920.72</v>
      </c>
      <c r="O412" s="119">
        <v>5713.56</v>
      </c>
      <c r="P412" s="119"/>
      <c r="Q412" s="119">
        <v>13942.55</v>
      </c>
      <c r="R412" s="119">
        <v>12949.16</v>
      </c>
      <c r="S412" s="47"/>
    </row>
    <row r="413" spans="1:19" ht="9" customHeight="1" x14ac:dyDescent="0.2">
      <c r="A413" s="497"/>
      <c r="B413" s="497"/>
      <c r="C413" s="48" t="s">
        <v>4</v>
      </c>
      <c r="D413" s="49">
        <v>2</v>
      </c>
      <c r="E413" s="50">
        <v>11062995</v>
      </c>
      <c r="F413" s="50">
        <v>0</v>
      </c>
      <c r="G413" s="50">
        <v>0</v>
      </c>
      <c r="H413" s="50">
        <v>12018738</v>
      </c>
      <c r="I413" s="50">
        <v>0</v>
      </c>
      <c r="J413" s="51">
        <v>1923471</v>
      </c>
      <c r="K413" s="50">
        <v>23081733</v>
      </c>
      <c r="L413" s="73">
        <v>25005204</v>
      </c>
      <c r="M413" s="118"/>
      <c r="N413" s="120">
        <v>23081733</v>
      </c>
      <c r="O413" s="120">
        <v>11062995</v>
      </c>
      <c r="P413" s="120">
        <v>0</v>
      </c>
      <c r="Q413" s="120">
        <v>26996541</v>
      </c>
      <c r="R413" s="120">
        <v>25073070</v>
      </c>
      <c r="S413" s="47"/>
    </row>
    <row r="414" spans="1:19" ht="12.75" customHeight="1" x14ac:dyDescent="0.2">
      <c r="A414" s="519">
        <v>35612</v>
      </c>
      <c r="B414" s="519">
        <v>36099</v>
      </c>
      <c r="C414" s="53" t="s">
        <v>3</v>
      </c>
      <c r="D414" s="54">
        <v>3</v>
      </c>
      <c r="E414" s="55">
        <v>5929.44</v>
      </c>
      <c r="F414" s="55">
        <v>0</v>
      </c>
      <c r="G414" s="55">
        <v>0</v>
      </c>
      <c r="H414" s="55">
        <v>6207.16</v>
      </c>
      <c r="I414" s="55">
        <v>0</v>
      </c>
      <c r="J414" s="55">
        <v>1011.38</v>
      </c>
      <c r="K414" s="56">
        <v>12136.6</v>
      </c>
      <c r="L414" s="46">
        <v>13147.98</v>
      </c>
      <c r="M414" s="117"/>
      <c r="N414" s="119">
        <v>12136.6</v>
      </c>
      <c r="O414" s="119">
        <v>5929.44</v>
      </c>
      <c r="P414" s="119"/>
      <c r="Q414" s="119">
        <v>14215.28</v>
      </c>
      <c r="R414" s="119">
        <v>13203.9</v>
      </c>
      <c r="S414" s="47"/>
    </row>
    <row r="415" spans="1:19" ht="9" customHeight="1" x14ac:dyDescent="0.2">
      <c r="A415" s="519"/>
      <c r="B415" s="519"/>
      <c r="C415" s="48" t="s">
        <v>4</v>
      </c>
      <c r="D415" s="49">
        <v>8</v>
      </c>
      <c r="E415" s="50">
        <v>11480997</v>
      </c>
      <c r="F415" s="50">
        <v>0</v>
      </c>
      <c r="G415" s="50">
        <v>0</v>
      </c>
      <c r="H415" s="50">
        <v>12018738</v>
      </c>
      <c r="I415" s="50">
        <v>0</v>
      </c>
      <c r="J415" s="51">
        <v>1958305</v>
      </c>
      <c r="K415" s="50">
        <v>23499734</v>
      </c>
      <c r="L415" s="73">
        <v>25458039</v>
      </c>
      <c r="M415" s="118"/>
      <c r="N415" s="120">
        <v>23499734</v>
      </c>
      <c r="O415" s="120">
        <v>11480997</v>
      </c>
      <c r="P415" s="120">
        <v>0</v>
      </c>
      <c r="Q415" s="120">
        <v>27524620</v>
      </c>
      <c r="R415" s="120">
        <v>25566315</v>
      </c>
      <c r="S415" s="47"/>
    </row>
    <row r="416" spans="1:19" ht="12.75" customHeight="1" x14ac:dyDescent="0.2">
      <c r="A416" s="519"/>
      <c r="B416" s="519"/>
      <c r="C416" s="53" t="s">
        <v>3</v>
      </c>
      <c r="D416" s="54">
        <v>9</v>
      </c>
      <c r="E416" s="55">
        <v>6746.48</v>
      </c>
      <c r="F416" s="55">
        <v>0</v>
      </c>
      <c r="G416" s="55">
        <v>0</v>
      </c>
      <c r="H416" s="55">
        <v>6207.16</v>
      </c>
      <c r="I416" s="55">
        <v>0</v>
      </c>
      <c r="J416" s="55">
        <v>1079.47</v>
      </c>
      <c r="K416" s="56">
        <v>12953.64</v>
      </c>
      <c r="L416" s="46">
        <v>14033.11</v>
      </c>
      <c r="M416" s="117"/>
      <c r="N416" s="119">
        <v>12953.64</v>
      </c>
      <c r="O416" s="119">
        <v>6746.48</v>
      </c>
      <c r="P416" s="119"/>
      <c r="Q416" s="119">
        <v>15247.48</v>
      </c>
      <c r="R416" s="119">
        <v>14168.01</v>
      </c>
      <c r="S416" s="47"/>
    </row>
    <row r="417" spans="1:19" ht="9" customHeight="1" x14ac:dyDescent="0.2">
      <c r="A417" s="519"/>
      <c r="B417" s="519"/>
      <c r="C417" s="48" t="s">
        <v>4</v>
      </c>
      <c r="D417" s="49">
        <v>14</v>
      </c>
      <c r="E417" s="50">
        <v>13063007</v>
      </c>
      <c r="F417" s="50">
        <v>0</v>
      </c>
      <c r="G417" s="50">
        <v>0</v>
      </c>
      <c r="H417" s="50">
        <v>12018738</v>
      </c>
      <c r="I417" s="50">
        <v>0</v>
      </c>
      <c r="J417" s="51">
        <v>2090145</v>
      </c>
      <c r="K417" s="50">
        <v>25081745</v>
      </c>
      <c r="L417" s="73">
        <v>27171890</v>
      </c>
      <c r="M417" s="118"/>
      <c r="N417" s="120">
        <v>25081745</v>
      </c>
      <c r="O417" s="120">
        <v>13063007</v>
      </c>
      <c r="P417" s="120">
        <v>0</v>
      </c>
      <c r="Q417" s="120">
        <v>29523238</v>
      </c>
      <c r="R417" s="120">
        <v>27433093</v>
      </c>
      <c r="S417" s="47"/>
    </row>
    <row r="418" spans="1:19" ht="12.75" customHeight="1" x14ac:dyDescent="0.2">
      <c r="A418" s="519"/>
      <c r="B418" s="519"/>
      <c r="C418" s="53" t="s">
        <v>3</v>
      </c>
      <c r="D418" s="54">
        <v>15</v>
      </c>
      <c r="E418" s="55">
        <v>7517.55</v>
      </c>
      <c r="F418" s="55">
        <v>0</v>
      </c>
      <c r="G418" s="55">
        <v>0</v>
      </c>
      <c r="H418" s="55">
        <v>6207.16</v>
      </c>
      <c r="I418" s="55">
        <v>0</v>
      </c>
      <c r="J418" s="55">
        <v>1143.73</v>
      </c>
      <c r="K418" s="56">
        <v>13724.71</v>
      </c>
      <c r="L418" s="46">
        <v>14868.44</v>
      </c>
      <c r="M418" s="117"/>
      <c r="N418" s="119">
        <v>13724.71</v>
      </c>
      <c r="O418" s="119">
        <v>7517.55</v>
      </c>
      <c r="P418" s="119"/>
      <c r="Q418" s="119">
        <v>16221.6</v>
      </c>
      <c r="R418" s="119">
        <v>15077.87</v>
      </c>
      <c r="S418" s="47"/>
    </row>
    <row r="419" spans="1:19" ht="9" customHeight="1" x14ac:dyDescent="0.2">
      <c r="A419" s="519"/>
      <c r="B419" s="519"/>
      <c r="C419" s="48" t="s">
        <v>4</v>
      </c>
      <c r="D419" s="49">
        <v>20</v>
      </c>
      <c r="E419" s="50">
        <v>14556007</v>
      </c>
      <c r="F419" s="50">
        <v>0</v>
      </c>
      <c r="G419" s="50">
        <v>0</v>
      </c>
      <c r="H419" s="50">
        <v>12018738</v>
      </c>
      <c r="I419" s="50">
        <v>0</v>
      </c>
      <c r="J419" s="51">
        <v>2214570</v>
      </c>
      <c r="K419" s="50">
        <v>26574744</v>
      </c>
      <c r="L419" s="73">
        <v>28789314</v>
      </c>
      <c r="M419" s="118"/>
      <c r="N419" s="120">
        <v>26574744</v>
      </c>
      <c r="O419" s="120">
        <v>14556007</v>
      </c>
      <c r="P419" s="120">
        <v>0</v>
      </c>
      <c r="Q419" s="120">
        <v>31409397</v>
      </c>
      <c r="R419" s="120">
        <v>29194827</v>
      </c>
      <c r="S419" s="47"/>
    </row>
    <row r="420" spans="1:19" ht="12.75" customHeight="1" x14ac:dyDescent="0.2">
      <c r="A420" s="519"/>
      <c r="B420" s="519"/>
      <c r="C420" s="53" t="s">
        <v>3</v>
      </c>
      <c r="D420" s="54">
        <v>21</v>
      </c>
      <c r="E420" s="55">
        <v>8288.6200000000008</v>
      </c>
      <c r="F420" s="55">
        <v>0</v>
      </c>
      <c r="G420" s="55">
        <v>0</v>
      </c>
      <c r="H420" s="55">
        <v>6207.16</v>
      </c>
      <c r="I420" s="55">
        <v>0</v>
      </c>
      <c r="J420" s="55">
        <v>1207.98</v>
      </c>
      <c r="K420" s="56">
        <v>14495.78</v>
      </c>
      <c r="L420" s="46">
        <v>15703.76</v>
      </c>
      <c r="M420" s="117"/>
      <c r="N420" s="119">
        <v>14495.78</v>
      </c>
      <c r="O420" s="119">
        <v>8288.6200000000008</v>
      </c>
      <c r="P420" s="119"/>
      <c r="Q420" s="119">
        <v>17195.71</v>
      </c>
      <c r="R420" s="119">
        <v>15987.73</v>
      </c>
      <c r="S420" s="47"/>
    </row>
    <row r="421" spans="1:19" ht="9" customHeight="1" x14ac:dyDescent="0.2">
      <c r="A421" s="519"/>
      <c r="B421" s="519"/>
      <c r="C421" s="48" t="s">
        <v>4</v>
      </c>
      <c r="D421" s="49">
        <v>27</v>
      </c>
      <c r="E421" s="50">
        <v>16049006</v>
      </c>
      <c r="F421" s="50">
        <v>0</v>
      </c>
      <c r="G421" s="50">
        <v>0</v>
      </c>
      <c r="H421" s="50">
        <v>12018738</v>
      </c>
      <c r="I421" s="50">
        <v>0</v>
      </c>
      <c r="J421" s="51">
        <v>2338975</v>
      </c>
      <c r="K421" s="50">
        <v>28067744</v>
      </c>
      <c r="L421" s="73">
        <v>30406719</v>
      </c>
      <c r="M421" s="118"/>
      <c r="N421" s="120">
        <v>28067744</v>
      </c>
      <c r="O421" s="120">
        <v>16049006</v>
      </c>
      <c r="P421" s="120">
        <v>0</v>
      </c>
      <c r="Q421" s="120">
        <v>33295537</v>
      </c>
      <c r="R421" s="120">
        <v>30956562</v>
      </c>
      <c r="S421" s="47"/>
    </row>
    <row r="422" spans="1:19" ht="12.75" customHeight="1" x14ac:dyDescent="0.2">
      <c r="A422" s="519"/>
      <c r="B422" s="519"/>
      <c r="C422" s="53" t="s">
        <v>3</v>
      </c>
      <c r="D422" s="54">
        <v>28</v>
      </c>
      <c r="E422" s="55">
        <v>8837.09</v>
      </c>
      <c r="F422" s="55">
        <v>0</v>
      </c>
      <c r="G422" s="55">
        <v>0</v>
      </c>
      <c r="H422" s="55">
        <v>6207.16</v>
      </c>
      <c r="I422" s="55">
        <v>0</v>
      </c>
      <c r="J422" s="55">
        <v>1253.69</v>
      </c>
      <c r="K422" s="56">
        <v>15044.25</v>
      </c>
      <c r="L422" s="46">
        <v>16297.94</v>
      </c>
      <c r="M422" s="117"/>
      <c r="N422" s="119">
        <v>15044.25</v>
      </c>
      <c r="O422" s="119">
        <v>8837.09</v>
      </c>
      <c r="P422" s="119"/>
      <c r="Q422" s="119">
        <v>17888.62</v>
      </c>
      <c r="R422" s="119">
        <v>16634.93</v>
      </c>
      <c r="S422" s="47"/>
    </row>
    <row r="423" spans="1:19" ht="9" customHeight="1" x14ac:dyDescent="0.2">
      <c r="A423" s="519"/>
      <c r="B423" s="519"/>
      <c r="C423" s="48" t="s">
        <v>4</v>
      </c>
      <c r="D423" s="49">
        <v>34</v>
      </c>
      <c r="E423" s="50">
        <v>17110992</v>
      </c>
      <c r="F423" s="50">
        <v>0</v>
      </c>
      <c r="G423" s="50">
        <v>0</v>
      </c>
      <c r="H423" s="50">
        <v>12018738</v>
      </c>
      <c r="I423" s="50">
        <v>0</v>
      </c>
      <c r="J423" s="51">
        <v>2427482</v>
      </c>
      <c r="K423" s="50">
        <v>29129730</v>
      </c>
      <c r="L423" s="73">
        <v>31557212</v>
      </c>
      <c r="M423" s="118"/>
      <c r="N423" s="120">
        <v>29129730</v>
      </c>
      <c r="O423" s="120">
        <v>17110992</v>
      </c>
      <c r="P423" s="120">
        <v>0</v>
      </c>
      <c r="Q423" s="120">
        <v>34637198</v>
      </c>
      <c r="R423" s="120">
        <v>32209716</v>
      </c>
      <c r="S423" s="47"/>
    </row>
    <row r="424" spans="1:19" ht="12.75" customHeight="1" x14ac:dyDescent="0.2">
      <c r="A424" s="519"/>
      <c r="B424" s="519"/>
      <c r="C424" s="53" t="s">
        <v>3</v>
      </c>
      <c r="D424" s="54">
        <v>35</v>
      </c>
      <c r="E424" s="55">
        <v>9249.74</v>
      </c>
      <c r="F424" s="55">
        <v>0</v>
      </c>
      <c r="G424" s="55">
        <v>0</v>
      </c>
      <c r="H424" s="55">
        <v>6207.16</v>
      </c>
      <c r="I424" s="55">
        <v>0</v>
      </c>
      <c r="J424" s="55">
        <v>1288.08</v>
      </c>
      <c r="K424" s="56">
        <v>15456.9</v>
      </c>
      <c r="L424" s="46">
        <v>16744.98</v>
      </c>
      <c r="M424" s="117"/>
      <c r="N424" s="119">
        <v>15456.9</v>
      </c>
      <c r="O424" s="119">
        <v>9249.74</v>
      </c>
      <c r="P424" s="119"/>
      <c r="Q424" s="119">
        <v>18409.93</v>
      </c>
      <c r="R424" s="119">
        <v>17121.849999999999</v>
      </c>
      <c r="S424" s="47"/>
    </row>
    <row r="425" spans="1:19" ht="9" customHeight="1" x14ac:dyDescent="0.2">
      <c r="A425" s="520"/>
      <c r="B425" s="520"/>
      <c r="C425" s="58" t="s">
        <v>4</v>
      </c>
      <c r="D425" s="59"/>
      <c r="E425" s="61">
        <v>17909994</v>
      </c>
      <c r="F425" s="61">
        <v>0</v>
      </c>
      <c r="G425" s="61">
        <v>0</v>
      </c>
      <c r="H425" s="61">
        <v>12018738</v>
      </c>
      <c r="I425" s="61">
        <v>0</v>
      </c>
      <c r="J425" s="60">
        <v>2494071</v>
      </c>
      <c r="K425" s="61">
        <v>29928732</v>
      </c>
      <c r="L425" s="73">
        <v>32422802</v>
      </c>
      <c r="M425" s="118"/>
      <c r="N425" s="120">
        <v>29928732</v>
      </c>
      <c r="O425" s="120">
        <v>17909994</v>
      </c>
      <c r="P425" s="120">
        <v>0</v>
      </c>
      <c r="Q425" s="120">
        <v>35646595</v>
      </c>
      <c r="R425" s="120">
        <v>33152524</v>
      </c>
      <c r="S425" s="47"/>
    </row>
    <row r="426" spans="1:19" ht="12.75" customHeight="1" x14ac:dyDescent="0.2">
      <c r="A426" s="496">
        <v>36100</v>
      </c>
      <c r="B426" s="496">
        <v>36311</v>
      </c>
      <c r="C426" s="42" t="s">
        <v>3</v>
      </c>
      <c r="D426" s="43">
        <v>0</v>
      </c>
      <c r="E426" s="44">
        <v>5930.47</v>
      </c>
      <c r="F426" s="44">
        <v>0</v>
      </c>
      <c r="G426" s="44">
        <v>0</v>
      </c>
      <c r="H426" s="44">
        <v>6207.16</v>
      </c>
      <c r="I426" s="44">
        <v>0</v>
      </c>
      <c r="J426" s="44">
        <v>1011.47</v>
      </c>
      <c r="K426" s="45">
        <v>12137.63</v>
      </c>
      <c r="L426" s="46">
        <v>13149.1</v>
      </c>
      <c r="M426" s="117"/>
      <c r="N426" s="119">
        <v>12137.63</v>
      </c>
      <c r="O426" s="119">
        <v>5930.47</v>
      </c>
      <c r="P426" s="119"/>
      <c r="Q426" s="119">
        <v>14216.58</v>
      </c>
      <c r="R426" s="119">
        <v>13205.11</v>
      </c>
      <c r="S426" s="47"/>
    </row>
    <row r="427" spans="1:19" ht="9" customHeight="1" x14ac:dyDescent="0.2">
      <c r="A427" s="497"/>
      <c r="B427" s="497"/>
      <c r="C427" s="48" t="s">
        <v>4</v>
      </c>
      <c r="D427" s="49">
        <v>2</v>
      </c>
      <c r="E427" s="50">
        <v>11482991</v>
      </c>
      <c r="F427" s="50">
        <v>0</v>
      </c>
      <c r="G427" s="50">
        <v>0</v>
      </c>
      <c r="H427" s="50">
        <v>12018738</v>
      </c>
      <c r="I427" s="50">
        <v>0</v>
      </c>
      <c r="J427" s="51">
        <v>1958479</v>
      </c>
      <c r="K427" s="50">
        <v>23501729</v>
      </c>
      <c r="L427" s="73">
        <v>25460208</v>
      </c>
      <c r="M427" s="118"/>
      <c r="N427" s="120">
        <v>23501729</v>
      </c>
      <c r="O427" s="120">
        <v>11482991</v>
      </c>
      <c r="P427" s="120">
        <v>0</v>
      </c>
      <c r="Q427" s="120">
        <v>27527137</v>
      </c>
      <c r="R427" s="120">
        <v>25568658</v>
      </c>
      <c r="S427" s="47"/>
    </row>
    <row r="428" spans="1:19" ht="12.75" customHeight="1" x14ac:dyDescent="0.2">
      <c r="A428" s="519">
        <v>36100</v>
      </c>
      <c r="B428" s="519">
        <v>36311</v>
      </c>
      <c r="C428" s="53" t="s">
        <v>3</v>
      </c>
      <c r="D428" s="54">
        <v>3</v>
      </c>
      <c r="E428" s="55">
        <v>6152.55</v>
      </c>
      <c r="F428" s="55">
        <v>0</v>
      </c>
      <c r="G428" s="55">
        <v>0</v>
      </c>
      <c r="H428" s="55">
        <v>6207.16</v>
      </c>
      <c r="I428" s="55">
        <v>0</v>
      </c>
      <c r="J428" s="55">
        <v>1029.98</v>
      </c>
      <c r="K428" s="56">
        <v>12359.71</v>
      </c>
      <c r="L428" s="46">
        <v>13389.69</v>
      </c>
      <c r="M428" s="117"/>
      <c r="N428" s="119">
        <v>12359.71</v>
      </c>
      <c r="O428" s="119">
        <v>6152.55</v>
      </c>
      <c r="P428" s="119"/>
      <c r="Q428" s="119">
        <v>14497.15</v>
      </c>
      <c r="R428" s="119">
        <v>13467.17</v>
      </c>
      <c r="S428" s="47"/>
    </row>
    <row r="429" spans="1:19" ht="9" customHeight="1" x14ac:dyDescent="0.2">
      <c r="A429" s="519"/>
      <c r="B429" s="519"/>
      <c r="C429" s="48" t="s">
        <v>4</v>
      </c>
      <c r="D429" s="49">
        <v>8</v>
      </c>
      <c r="E429" s="50">
        <v>11912998</v>
      </c>
      <c r="F429" s="50">
        <v>0</v>
      </c>
      <c r="G429" s="50">
        <v>0</v>
      </c>
      <c r="H429" s="50">
        <v>12018738</v>
      </c>
      <c r="I429" s="50">
        <v>0</v>
      </c>
      <c r="J429" s="51">
        <v>1994319</v>
      </c>
      <c r="K429" s="50">
        <v>23931736</v>
      </c>
      <c r="L429" s="73">
        <v>25926055</v>
      </c>
      <c r="M429" s="118"/>
      <c r="N429" s="120">
        <v>23931736</v>
      </c>
      <c r="O429" s="120">
        <v>11912998</v>
      </c>
      <c r="P429" s="120">
        <v>0</v>
      </c>
      <c r="Q429" s="120">
        <v>28070397</v>
      </c>
      <c r="R429" s="120">
        <v>26076077</v>
      </c>
      <c r="S429" s="47"/>
    </row>
    <row r="430" spans="1:19" ht="12.75" customHeight="1" x14ac:dyDescent="0.2">
      <c r="A430" s="519"/>
      <c r="B430" s="519"/>
      <c r="C430" s="53" t="s">
        <v>3</v>
      </c>
      <c r="D430" s="54">
        <v>9</v>
      </c>
      <c r="E430" s="55">
        <v>6981.98</v>
      </c>
      <c r="F430" s="55">
        <v>0</v>
      </c>
      <c r="G430" s="55">
        <v>0</v>
      </c>
      <c r="H430" s="55">
        <v>6207.16</v>
      </c>
      <c r="I430" s="55">
        <v>0</v>
      </c>
      <c r="J430" s="55">
        <v>1099.0999999999999</v>
      </c>
      <c r="K430" s="56">
        <v>13189.14</v>
      </c>
      <c r="L430" s="46">
        <v>14288.24</v>
      </c>
      <c r="M430" s="117"/>
      <c r="N430" s="119">
        <v>13189.14</v>
      </c>
      <c r="O430" s="119">
        <v>6981.98</v>
      </c>
      <c r="P430" s="119"/>
      <c r="Q430" s="119">
        <v>15545</v>
      </c>
      <c r="R430" s="119">
        <v>14445.9</v>
      </c>
      <c r="S430" s="47"/>
    </row>
    <row r="431" spans="1:19" ht="9" customHeight="1" x14ac:dyDescent="0.2">
      <c r="A431" s="519"/>
      <c r="B431" s="519"/>
      <c r="C431" s="48" t="s">
        <v>4</v>
      </c>
      <c r="D431" s="49">
        <v>14</v>
      </c>
      <c r="E431" s="50">
        <v>13518998</v>
      </c>
      <c r="F431" s="50">
        <v>0</v>
      </c>
      <c r="G431" s="50">
        <v>0</v>
      </c>
      <c r="H431" s="50">
        <v>12018738</v>
      </c>
      <c r="I431" s="50">
        <v>0</v>
      </c>
      <c r="J431" s="51">
        <v>2128154</v>
      </c>
      <c r="K431" s="50">
        <v>25537736</v>
      </c>
      <c r="L431" s="73">
        <v>27665890</v>
      </c>
      <c r="M431" s="118"/>
      <c r="N431" s="120">
        <v>25537736</v>
      </c>
      <c r="O431" s="120">
        <v>13518998</v>
      </c>
      <c r="P431" s="120">
        <v>0</v>
      </c>
      <c r="Q431" s="120">
        <v>30099317</v>
      </c>
      <c r="R431" s="120">
        <v>27971163</v>
      </c>
      <c r="S431" s="47"/>
    </row>
    <row r="432" spans="1:19" ht="12.75" customHeight="1" x14ac:dyDescent="0.2">
      <c r="A432" s="519"/>
      <c r="B432" s="519"/>
      <c r="C432" s="53" t="s">
        <v>3</v>
      </c>
      <c r="D432" s="54">
        <v>15</v>
      </c>
      <c r="E432" s="55">
        <v>7765.45</v>
      </c>
      <c r="F432" s="55">
        <v>0</v>
      </c>
      <c r="G432" s="55">
        <v>0</v>
      </c>
      <c r="H432" s="55">
        <v>6207.16</v>
      </c>
      <c r="I432" s="55">
        <v>0</v>
      </c>
      <c r="J432" s="55">
        <v>1164.3800000000001</v>
      </c>
      <c r="K432" s="56">
        <v>13972.61</v>
      </c>
      <c r="L432" s="46">
        <v>15136.99</v>
      </c>
      <c r="M432" s="117"/>
      <c r="N432" s="119">
        <v>13972.61</v>
      </c>
      <c r="O432" s="119">
        <v>7765.45</v>
      </c>
      <c r="P432" s="119"/>
      <c r="Q432" s="119">
        <v>16534.77</v>
      </c>
      <c r="R432" s="119">
        <v>15370.39</v>
      </c>
      <c r="S432" s="47"/>
    </row>
    <row r="433" spans="1:19" ht="9" customHeight="1" x14ac:dyDescent="0.2">
      <c r="A433" s="519"/>
      <c r="B433" s="519"/>
      <c r="C433" s="48" t="s">
        <v>4</v>
      </c>
      <c r="D433" s="49">
        <v>20</v>
      </c>
      <c r="E433" s="50">
        <v>15036008</v>
      </c>
      <c r="F433" s="50">
        <v>0</v>
      </c>
      <c r="G433" s="50">
        <v>0</v>
      </c>
      <c r="H433" s="50">
        <v>12018738</v>
      </c>
      <c r="I433" s="50">
        <v>0</v>
      </c>
      <c r="J433" s="51">
        <v>2254554</v>
      </c>
      <c r="K433" s="50">
        <v>27054746</v>
      </c>
      <c r="L433" s="73">
        <v>29309300</v>
      </c>
      <c r="M433" s="118"/>
      <c r="N433" s="120">
        <v>27054746</v>
      </c>
      <c r="O433" s="120">
        <v>15036008</v>
      </c>
      <c r="P433" s="120">
        <v>0</v>
      </c>
      <c r="Q433" s="120">
        <v>32015779</v>
      </c>
      <c r="R433" s="120">
        <v>29761225</v>
      </c>
      <c r="S433" s="47"/>
    </row>
    <row r="434" spans="1:19" ht="12.75" customHeight="1" x14ac:dyDescent="0.2">
      <c r="A434" s="519"/>
      <c r="B434" s="519"/>
      <c r="C434" s="53" t="s">
        <v>3</v>
      </c>
      <c r="D434" s="54">
        <v>21</v>
      </c>
      <c r="E434" s="55">
        <v>8548.91</v>
      </c>
      <c r="F434" s="55">
        <v>0</v>
      </c>
      <c r="G434" s="55">
        <v>0</v>
      </c>
      <c r="H434" s="55">
        <v>6207.16</v>
      </c>
      <c r="I434" s="55">
        <v>0</v>
      </c>
      <c r="J434" s="55">
        <v>1229.67</v>
      </c>
      <c r="K434" s="56">
        <v>14756.07</v>
      </c>
      <c r="L434" s="46">
        <v>15985.74</v>
      </c>
      <c r="M434" s="117"/>
      <c r="N434" s="119">
        <v>14756.07</v>
      </c>
      <c r="O434" s="119">
        <v>8548.91</v>
      </c>
      <c r="P434" s="119"/>
      <c r="Q434" s="119">
        <v>17524.54</v>
      </c>
      <c r="R434" s="119">
        <v>16294.87</v>
      </c>
      <c r="S434" s="47"/>
    </row>
    <row r="435" spans="1:19" ht="9" customHeight="1" x14ac:dyDescent="0.2">
      <c r="A435" s="519"/>
      <c r="B435" s="519"/>
      <c r="C435" s="48" t="s">
        <v>4</v>
      </c>
      <c r="D435" s="49">
        <v>27</v>
      </c>
      <c r="E435" s="50">
        <v>16552998</v>
      </c>
      <c r="F435" s="50">
        <v>0</v>
      </c>
      <c r="G435" s="50">
        <v>0</v>
      </c>
      <c r="H435" s="50">
        <v>12018738</v>
      </c>
      <c r="I435" s="50">
        <v>0</v>
      </c>
      <c r="J435" s="51">
        <v>2380973</v>
      </c>
      <c r="K435" s="50">
        <v>28571736</v>
      </c>
      <c r="L435" s="73">
        <v>30952709</v>
      </c>
      <c r="M435" s="118"/>
      <c r="N435" s="120">
        <v>28571736</v>
      </c>
      <c r="O435" s="120">
        <v>16552998</v>
      </c>
      <c r="P435" s="120">
        <v>0</v>
      </c>
      <c r="Q435" s="120">
        <v>33932241</v>
      </c>
      <c r="R435" s="120">
        <v>31551268</v>
      </c>
      <c r="S435" s="47"/>
    </row>
    <row r="436" spans="1:19" ht="12.75" customHeight="1" x14ac:dyDescent="0.2">
      <c r="A436" s="519"/>
      <c r="B436" s="519"/>
      <c r="C436" s="53" t="s">
        <v>3</v>
      </c>
      <c r="D436" s="54">
        <v>28</v>
      </c>
      <c r="E436" s="55">
        <v>9109.7800000000007</v>
      </c>
      <c r="F436" s="55">
        <v>0</v>
      </c>
      <c r="G436" s="55">
        <v>0</v>
      </c>
      <c r="H436" s="55">
        <v>6207.16</v>
      </c>
      <c r="I436" s="55">
        <v>0</v>
      </c>
      <c r="J436" s="55">
        <v>1276.4100000000001</v>
      </c>
      <c r="K436" s="56">
        <v>15316.94</v>
      </c>
      <c r="L436" s="46">
        <v>16593.349999999999</v>
      </c>
      <c r="M436" s="117"/>
      <c r="N436" s="119">
        <v>15316.94</v>
      </c>
      <c r="O436" s="119">
        <v>9109.7800000000007</v>
      </c>
      <c r="P436" s="119"/>
      <c r="Q436" s="119">
        <v>18233.11</v>
      </c>
      <c r="R436" s="119">
        <v>16956.7</v>
      </c>
      <c r="S436" s="47"/>
    </row>
    <row r="437" spans="1:19" ht="9" customHeight="1" x14ac:dyDescent="0.2">
      <c r="A437" s="519"/>
      <c r="B437" s="519"/>
      <c r="C437" s="48" t="s">
        <v>4</v>
      </c>
      <c r="D437" s="49">
        <v>34</v>
      </c>
      <c r="E437" s="50">
        <v>17638994</v>
      </c>
      <c r="F437" s="50">
        <v>0</v>
      </c>
      <c r="G437" s="50">
        <v>0</v>
      </c>
      <c r="H437" s="50">
        <v>12018738</v>
      </c>
      <c r="I437" s="50">
        <v>0</v>
      </c>
      <c r="J437" s="51">
        <v>2471474</v>
      </c>
      <c r="K437" s="50">
        <v>29657731</v>
      </c>
      <c r="L437" s="73">
        <v>32129206</v>
      </c>
      <c r="M437" s="118"/>
      <c r="N437" s="120">
        <v>29657731</v>
      </c>
      <c r="O437" s="120">
        <v>17638994</v>
      </c>
      <c r="P437" s="120">
        <v>0</v>
      </c>
      <c r="Q437" s="120">
        <v>35304224</v>
      </c>
      <c r="R437" s="120">
        <v>32832750</v>
      </c>
      <c r="S437" s="47"/>
    </row>
    <row r="438" spans="1:19" ht="12.75" customHeight="1" x14ac:dyDescent="0.2">
      <c r="A438" s="519"/>
      <c r="B438" s="519"/>
      <c r="C438" s="53" t="s">
        <v>3</v>
      </c>
      <c r="D438" s="54">
        <v>35</v>
      </c>
      <c r="E438" s="55">
        <v>9528.6299999999992</v>
      </c>
      <c r="F438" s="55">
        <v>0</v>
      </c>
      <c r="G438" s="55">
        <v>0</v>
      </c>
      <c r="H438" s="55">
        <v>6207.16</v>
      </c>
      <c r="I438" s="55">
        <v>0</v>
      </c>
      <c r="J438" s="55">
        <v>1311.32</v>
      </c>
      <c r="K438" s="56">
        <v>15735.79</v>
      </c>
      <c r="L438" s="46">
        <v>17047.11</v>
      </c>
      <c r="M438" s="117"/>
      <c r="N438" s="119">
        <v>15735.79</v>
      </c>
      <c r="O438" s="119">
        <v>9528.6299999999992</v>
      </c>
      <c r="P438" s="119"/>
      <c r="Q438" s="119">
        <v>18762.259999999998</v>
      </c>
      <c r="R438" s="119">
        <v>17450.939999999999</v>
      </c>
      <c r="S438" s="47"/>
    </row>
    <row r="439" spans="1:19" ht="9" customHeight="1" x14ac:dyDescent="0.2">
      <c r="A439" s="520"/>
      <c r="B439" s="520"/>
      <c r="C439" s="58" t="s">
        <v>4</v>
      </c>
      <c r="D439" s="59"/>
      <c r="E439" s="61">
        <v>18450000</v>
      </c>
      <c r="F439" s="61">
        <v>0</v>
      </c>
      <c r="G439" s="61">
        <v>0</v>
      </c>
      <c r="H439" s="61">
        <v>12018738</v>
      </c>
      <c r="I439" s="61">
        <v>0</v>
      </c>
      <c r="J439" s="60">
        <v>2539070</v>
      </c>
      <c r="K439" s="61">
        <v>30468738</v>
      </c>
      <c r="L439" s="73">
        <v>33007808</v>
      </c>
      <c r="M439" s="118"/>
      <c r="N439" s="120">
        <v>30468738</v>
      </c>
      <c r="O439" s="120">
        <v>18450000</v>
      </c>
      <c r="P439" s="120">
        <v>0</v>
      </c>
      <c r="Q439" s="120">
        <v>36328801</v>
      </c>
      <c r="R439" s="120">
        <v>33789732</v>
      </c>
      <c r="S439" s="47"/>
    </row>
    <row r="440" spans="1:19" ht="12.75" customHeight="1" x14ac:dyDescent="0.2">
      <c r="A440" s="496">
        <v>36312</v>
      </c>
      <c r="B440" s="496">
        <v>36707</v>
      </c>
      <c r="C440" s="42" t="s">
        <v>3</v>
      </c>
      <c r="D440" s="43">
        <v>0</v>
      </c>
      <c r="E440" s="44">
        <v>6110.2</v>
      </c>
      <c r="F440" s="44">
        <v>0</v>
      </c>
      <c r="G440" s="44">
        <v>0</v>
      </c>
      <c r="H440" s="44">
        <v>6207.16</v>
      </c>
      <c r="I440" s="44">
        <v>0</v>
      </c>
      <c r="J440" s="44">
        <v>1026.45</v>
      </c>
      <c r="K440" s="45">
        <v>12317.36</v>
      </c>
      <c r="L440" s="46">
        <v>13343.81</v>
      </c>
      <c r="M440" s="117"/>
      <c r="N440" s="119">
        <v>12317.36</v>
      </c>
      <c r="O440" s="119">
        <v>6110.2</v>
      </c>
      <c r="P440" s="119"/>
      <c r="Q440" s="119">
        <v>14443.65</v>
      </c>
      <c r="R440" s="119">
        <v>13417.2</v>
      </c>
      <c r="S440" s="47"/>
    </row>
    <row r="441" spans="1:19" ht="9" customHeight="1" x14ac:dyDescent="0.2">
      <c r="A441" s="497"/>
      <c r="B441" s="497"/>
      <c r="C441" s="48" t="s">
        <v>4</v>
      </c>
      <c r="D441" s="49">
        <v>2</v>
      </c>
      <c r="E441" s="50">
        <v>11830997</v>
      </c>
      <c r="F441" s="50">
        <v>0</v>
      </c>
      <c r="G441" s="50">
        <v>0</v>
      </c>
      <c r="H441" s="50">
        <v>12018738</v>
      </c>
      <c r="I441" s="50">
        <v>0</v>
      </c>
      <c r="J441" s="51">
        <v>1987484</v>
      </c>
      <c r="K441" s="50">
        <v>23849735</v>
      </c>
      <c r="L441" s="73">
        <v>25837219</v>
      </c>
      <c r="M441" s="118"/>
      <c r="N441" s="120">
        <v>23849735</v>
      </c>
      <c r="O441" s="120">
        <v>11830997</v>
      </c>
      <c r="P441" s="120">
        <v>0</v>
      </c>
      <c r="Q441" s="120">
        <v>27966806</v>
      </c>
      <c r="R441" s="120">
        <v>25979322</v>
      </c>
      <c r="S441" s="47"/>
    </row>
    <row r="442" spans="1:19" ht="12.75" customHeight="1" x14ac:dyDescent="0.2">
      <c r="A442" s="519">
        <v>36312</v>
      </c>
      <c r="B442" s="519">
        <v>36707</v>
      </c>
      <c r="C442" s="53" t="s">
        <v>3</v>
      </c>
      <c r="D442" s="54">
        <v>3</v>
      </c>
      <c r="E442" s="55">
        <v>6338.48</v>
      </c>
      <c r="F442" s="55">
        <v>0</v>
      </c>
      <c r="G442" s="55">
        <v>0</v>
      </c>
      <c r="H442" s="55">
        <v>6207.16</v>
      </c>
      <c r="I442" s="55">
        <v>0</v>
      </c>
      <c r="J442" s="55">
        <v>1045.47</v>
      </c>
      <c r="K442" s="56">
        <v>12545.64</v>
      </c>
      <c r="L442" s="46">
        <v>13591.11</v>
      </c>
      <c r="M442" s="117"/>
      <c r="N442" s="119">
        <v>12545.64</v>
      </c>
      <c r="O442" s="119">
        <v>6338.48</v>
      </c>
      <c r="P442" s="119"/>
      <c r="Q442" s="119">
        <v>14732.04</v>
      </c>
      <c r="R442" s="119">
        <v>13686.57</v>
      </c>
      <c r="S442" s="47"/>
    </row>
    <row r="443" spans="1:19" ht="9" customHeight="1" x14ac:dyDescent="0.2">
      <c r="A443" s="519"/>
      <c r="B443" s="519"/>
      <c r="C443" s="48" t="s">
        <v>4</v>
      </c>
      <c r="D443" s="49">
        <v>8</v>
      </c>
      <c r="E443" s="50">
        <v>12273009</v>
      </c>
      <c r="F443" s="50">
        <v>0</v>
      </c>
      <c r="G443" s="50">
        <v>0</v>
      </c>
      <c r="H443" s="50">
        <v>12018738</v>
      </c>
      <c r="I443" s="50">
        <v>0</v>
      </c>
      <c r="J443" s="51">
        <v>2024312</v>
      </c>
      <c r="K443" s="50">
        <v>24291746</v>
      </c>
      <c r="L443" s="73">
        <v>26316059</v>
      </c>
      <c r="M443" s="118"/>
      <c r="N443" s="120">
        <v>24291746</v>
      </c>
      <c r="O443" s="120">
        <v>12273009</v>
      </c>
      <c r="P443" s="120">
        <v>0</v>
      </c>
      <c r="Q443" s="120">
        <v>28525207</v>
      </c>
      <c r="R443" s="120">
        <v>26500895</v>
      </c>
      <c r="S443" s="47"/>
    </row>
    <row r="444" spans="1:19" ht="12.75" customHeight="1" x14ac:dyDescent="0.2">
      <c r="A444" s="519"/>
      <c r="B444" s="519"/>
      <c r="C444" s="53" t="s">
        <v>3</v>
      </c>
      <c r="D444" s="54">
        <v>9</v>
      </c>
      <c r="E444" s="55">
        <v>7174.1</v>
      </c>
      <c r="F444" s="55">
        <v>0</v>
      </c>
      <c r="G444" s="55">
        <v>0</v>
      </c>
      <c r="H444" s="55">
        <v>6207.16</v>
      </c>
      <c r="I444" s="55">
        <v>0</v>
      </c>
      <c r="J444" s="55">
        <v>1115.1099999999999</v>
      </c>
      <c r="K444" s="56">
        <v>13381.26</v>
      </c>
      <c r="L444" s="46">
        <v>14496.37</v>
      </c>
      <c r="M444" s="117"/>
      <c r="N444" s="119">
        <v>13381.26</v>
      </c>
      <c r="O444" s="119">
        <v>7174.1</v>
      </c>
      <c r="P444" s="119"/>
      <c r="Q444" s="119">
        <v>15787.71</v>
      </c>
      <c r="R444" s="119">
        <v>14672.6</v>
      </c>
      <c r="S444" s="47"/>
    </row>
    <row r="445" spans="1:19" ht="9" customHeight="1" x14ac:dyDescent="0.2">
      <c r="A445" s="519"/>
      <c r="B445" s="519"/>
      <c r="C445" s="48" t="s">
        <v>4</v>
      </c>
      <c r="D445" s="49">
        <v>14</v>
      </c>
      <c r="E445" s="50">
        <v>13890995</v>
      </c>
      <c r="F445" s="50">
        <v>0</v>
      </c>
      <c r="G445" s="50">
        <v>0</v>
      </c>
      <c r="H445" s="50">
        <v>12018738</v>
      </c>
      <c r="I445" s="50">
        <v>0</v>
      </c>
      <c r="J445" s="51">
        <v>2159154</v>
      </c>
      <c r="K445" s="50">
        <v>25909732</v>
      </c>
      <c r="L445" s="73">
        <v>28068886</v>
      </c>
      <c r="M445" s="118"/>
      <c r="N445" s="120">
        <v>25909732</v>
      </c>
      <c r="O445" s="120">
        <v>13890995</v>
      </c>
      <c r="P445" s="120">
        <v>0</v>
      </c>
      <c r="Q445" s="120">
        <v>30569269</v>
      </c>
      <c r="R445" s="120">
        <v>28410115</v>
      </c>
      <c r="S445" s="47"/>
    </row>
    <row r="446" spans="1:19" ht="12.75" customHeight="1" x14ac:dyDescent="0.2">
      <c r="A446" s="519"/>
      <c r="B446" s="519"/>
      <c r="C446" s="53" t="s">
        <v>3</v>
      </c>
      <c r="D446" s="54">
        <v>15</v>
      </c>
      <c r="E446" s="55">
        <v>7969.96</v>
      </c>
      <c r="F446" s="55">
        <v>0</v>
      </c>
      <c r="G446" s="55">
        <v>0</v>
      </c>
      <c r="H446" s="55">
        <v>6207.16</v>
      </c>
      <c r="I446" s="55">
        <v>0</v>
      </c>
      <c r="J446" s="55">
        <v>1181.43</v>
      </c>
      <c r="K446" s="56">
        <v>14177.12</v>
      </c>
      <c r="L446" s="46">
        <v>15358.55</v>
      </c>
      <c r="M446" s="117"/>
      <c r="N446" s="119">
        <v>14177.12</v>
      </c>
      <c r="O446" s="119">
        <v>7969.96</v>
      </c>
      <c r="P446" s="119"/>
      <c r="Q446" s="119">
        <v>16793.14</v>
      </c>
      <c r="R446" s="119">
        <v>15611.71</v>
      </c>
      <c r="S446" s="47"/>
    </row>
    <row r="447" spans="1:19" ht="9" customHeight="1" x14ac:dyDescent="0.2">
      <c r="A447" s="519"/>
      <c r="B447" s="519"/>
      <c r="C447" s="48" t="s">
        <v>4</v>
      </c>
      <c r="D447" s="49">
        <v>20</v>
      </c>
      <c r="E447" s="50">
        <v>15431994</v>
      </c>
      <c r="F447" s="50">
        <v>0</v>
      </c>
      <c r="G447" s="50">
        <v>0</v>
      </c>
      <c r="H447" s="50">
        <v>12018738</v>
      </c>
      <c r="I447" s="50">
        <v>0</v>
      </c>
      <c r="J447" s="51">
        <v>2287567</v>
      </c>
      <c r="K447" s="50">
        <v>27450732</v>
      </c>
      <c r="L447" s="73">
        <v>29738300</v>
      </c>
      <c r="M447" s="118"/>
      <c r="N447" s="120">
        <v>27450732</v>
      </c>
      <c r="O447" s="120">
        <v>15431994</v>
      </c>
      <c r="P447" s="120">
        <v>0</v>
      </c>
      <c r="Q447" s="120">
        <v>32516053</v>
      </c>
      <c r="R447" s="120">
        <v>30228486</v>
      </c>
      <c r="S447" s="47"/>
    </row>
    <row r="448" spans="1:19" ht="12.75" customHeight="1" x14ac:dyDescent="0.2">
      <c r="A448" s="519"/>
      <c r="B448" s="519"/>
      <c r="C448" s="53" t="s">
        <v>3</v>
      </c>
      <c r="D448" s="54">
        <v>21</v>
      </c>
      <c r="E448" s="55">
        <v>8765.82</v>
      </c>
      <c r="F448" s="55">
        <v>0</v>
      </c>
      <c r="G448" s="55">
        <v>0</v>
      </c>
      <c r="H448" s="55">
        <v>6207.16</v>
      </c>
      <c r="I448" s="55">
        <v>0</v>
      </c>
      <c r="J448" s="55">
        <v>1247.75</v>
      </c>
      <c r="K448" s="56">
        <v>14972.98</v>
      </c>
      <c r="L448" s="46">
        <v>16220.73</v>
      </c>
      <c r="M448" s="117"/>
      <c r="N448" s="119">
        <v>14972.98</v>
      </c>
      <c r="O448" s="119">
        <v>8765.82</v>
      </c>
      <c r="P448" s="119"/>
      <c r="Q448" s="119">
        <v>17798.580000000002</v>
      </c>
      <c r="R448" s="119">
        <v>16550.830000000002</v>
      </c>
      <c r="S448" s="47"/>
    </row>
    <row r="449" spans="1:19" ht="9" customHeight="1" x14ac:dyDescent="0.2">
      <c r="A449" s="519"/>
      <c r="B449" s="519"/>
      <c r="C449" s="48" t="s">
        <v>4</v>
      </c>
      <c r="D449" s="49">
        <v>27</v>
      </c>
      <c r="E449" s="50">
        <v>16972994</v>
      </c>
      <c r="F449" s="50">
        <v>0</v>
      </c>
      <c r="G449" s="50">
        <v>0</v>
      </c>
      <c r="H449" s="50">
        <v>12018738</v>
      </c>
      <c r="I449" s="50">
        <v>0</v>
      </c>
      <c r="J449" s="51">
        <v>2415981</v>
      </c>
      <c r="K449" s="50">
        <v>28991732</v>
      </c>
      <c r="L449" s="73">
        <v>31407713</v>
      </c>
      <c r="M449" s="118"/>
      <c r="N449" s="120">
        <v>28991732</v>
      </c>
      <c r="O449" s="120">
        <v>16972994</v>
      </c>
      <c r="P449" s="120">
        <v>0</v>
      </c>
      <c r="Q449" s="120">
        <v>34462856</v>
      </c>
      <c r="R449" s="120">
        <v>32046876</v>
      </c>
      <c r="S449" s="47"/>
    </row>
    <row r="450" spans="1:19" ht="12.75" customHeight="1" x14ac:dyDescent="0.2">
      <c r="A450" s="519"/>
      <c r="B450" s="519"/>
      <c r="C450" s="53" t="s">
        <v>3</v>
      </c>
      <c r="D450" s="54">
        <v>28</v>
      </c>
      <c r="E450" s="55">
        <v>9332.89</v>
      </c>
      <c r="F450" s="55">
        <v>0</v>
      </c>
      <c r="G450" s="55">
        <v>0</v>
      </c>
      <c r="H450" s="55">
        <v>6207.16</v>
      </c>
      <c r="I450" s="55">
        <v>0</v>
      </c>
      <c r="J450" s="55">
        <v>1295</v>
      </c>
      <c r="K450" s="56">
        <v>15540.05</v>
      </c>
      <c r="L450" s="46">
        <v>16835.05</v>
      </c>
      <c r="M450" s="117"/>
      <c r="N450" s="119">
        <v>15540.05</v>
      </c>
      <c r="O450" s="119">
        <v>9332.89</v>
      </c>
      <c r="P450" s="119"/>
      <c r="Q450" s="119">
        <v>18514.97</v>
      </c>
      <c r="R450" s="119">
        <v>17219.97</v>
      </c>
      <c r="S450" s="47"/>
    </row>
    <row r="451" spans="1:19" ht="9" customHeight="1" x14ac:dyDescent="0.2">
      <c r="A451" s="519"/>
      <c r="B451" s="519"/>
      <c r="C451" s="48" t="s">
        <v>4</v>
      </c>
      <c r="D451" s="49">
        <v>34</v>
      </c>
      <c r="E451" s="50">
        <v>18070995</v>
      </c>
      <c r="F451" s="50">
        <v>0</v>
      </c>
      <c r="G451" s="50">
        <v>0</v>
      </c>
      <c r="H451" s="50">
        <v>12018738</v>
      </c>
      <c r="I451" s="50">
        <v>0</v>
      </c>
      <c r="J451" s="51">
        <v>2507470</v>
      </c>
      <c r="K451" s="50">
        <v>30089733</v>
      </c>
      <c r="L451" s="73">
        <v>32597202</v>
      </c>
      <c r="M451" s="118"/>
      <c r="N451" s="120">
        <v>30089733</v>
      </c>
      <c r="O451" s="120">
        <v>18070995</v>
      </c>
      <c r="P451" s="120">
        <v>0</v>
      </c>
      <c r="Q451" s="120">
        <v>35849981</v>
      </c>
      <c r="R451" s="120">
        <v>33342511</v>
      </c>
      <c r="S451" s="47"/>
    </row>
    <row r="452" spans="1:19" ht="12.75" customHeight="1" x14ac:dyDescent="0.2">
      <c r="A452" s="519"/>
      <c r="B452" s="519"/>
      <c r="C452" s="53" t="s">
        <v>3</v>
      </c>
      <c r="D452" s="54">
        <v>35</v>
      </c>
      <c r="E452" s="55">
        <v>9757.94</v>
      </c>
      <c r="F452" s="55">
        <v>0</v>
      </c>
      <c r="G452" s="55">
        <v>0</v>
      </c>
      <c r="H452" s="55">
        <v>6207.16</v>
      </c>
      <c r="I452" s="55">
        <v>0</v>
      </c>
      <c r="J452" s="55">
        <v>1330.43</v>
      </c>
      <c r="K452" s="56">
        <v>15965.1</v>
      </c>
      <c r="L452" s="46">
        <v>17295.53</v>
      </c>
      <c r="M452" s="117"/>
      <c r="N452" s="119">
        <v>15965.1</v>
      </c>
      <c r="O452" s="119">
        <v>9757.94</v>
      </c>
      <c r="P452" s="119"/>
      <c r="Q452" s="119">
        <v>19051.96</v>
      </c>
      <c r="R452" s="119">
        <v>17721.53</v>
      </c>
      <c r="S452" s="47"/>
    </row>
    <row r="453" spans="1:19" ht="9" customHeight="1" x14ac:dyDescent="0.2">
      <c r="A453" s="520"/>
      <c r="B453" s="520"/>
      <c r="C453" s="58" t="s">
        <v>4</v>
      </c>
      <c r="D453" s="59"/>
      <c r="E453" s="61">
        <v>18894006</v>
      </c>
      <c r="F453" s="61">
        <v>0</v>
      </c>
      <c r="G453" s="61">
        <v>0</v>
      </c>
      <c r="H453" s="61">
        <v>12018738</v>
      </c>
      <c r="I453" s="61">
        <v>0</v>
      </c>
      <c r="J453" s="60">
        <v>2576072</v>
      </c>
      <c r="K453" s="61">
        <v>30912744</v>
      </c>
      <c r="L453" s="73">
        <v>33488816</v>
      </c>
      <c r="M453" s="118"/>
      <c r="N453" s="120">
        <v>30912744</v>
      </c>
      <c r="O453" s="120">
        <v>18894006</v>
      </c>
      <c r="P453" s="120">
        <v>0</v>
      </c>
      <c r="Q453" s="120">
        <v>36889739</v>
      </c>
      <c r="R453" s="120">
        <v>34313667</v>
      </c>
      <c r="S453" s="47"/>
    </row>
    <row r="454" spans="1:19" ht="12.75" customHeight="1" x14ac:dyDescent="0.2">
      <c r="A454" s="496">
        <v>36708</v>
      </c>
      <c r="B454" s="496">
        <v>36769</v>
      </c>
      <c r="C454" s="42" t="s">
        <v>3</v>
      </c>
      <c r="D454" s="43">
        <v>0</v>
      </c>
      <c r="E454" s="44">
        <v>6258.94</v>
      </c>
      <c r="F454" s="44">
        <v>0</v>
      </c>
      <c r="G454" s="44">
        <v>0</v>
      </c>
      <c r="H454" s="44">
        <v>6207.16</v>
      </c>
      <c r="I454" s="44">
        <v>0</v>
      </c>
      <c r="J454" s="44">
        <v>1038.8399999999999</v>
      </c>
      <c r="K454" s="45">
        <v>12466.1</v>
      </c>
      <c r="L454" s="46">
        <v>13504.94</v>
      </c>
      <c r="M454" s="117"/>
      <c r="N454" s="119">
        <v>12466.1</v>
      </c>
      <c r="O454" s="119">
        <v>6258.94</v>
      </c>
      <c r="P454" s="119"/>
      <c r="Q454" s="119">
        <v>14631.55</v>
      </c>
      <c r="R454" s="119">
        <v>13592.71</v>
      </c>
      <c r="S454" s="47"/>
    </row>
    <row r="455" spans="1:19" ht="9" customHeight="1" x14ac:dyDescent="0.2">
      <c r="A455" s="497"/>
      <c r="B455" s="497"/>
      <c r="C455" s="48" t="s">
        <v>4</v>
      </c>
      <c r="D455" s="49">
        <v>2</v>
      </c>
      <c r="E455" s="50">
        <v>12118998</v>
      </c>
      <c r="F455" s="50">
        <v>0</v>
      </c>
      <c r="G455" s="50">
        <v>0</v>
      </c>
      <c r="H455" s="50">
        <v>12018738</v>
      </c>
      <c r="I455" s="50">
        <v>0</v>
      </c>
      <c r="J455" s="51">
        <v>2011475</v>
      </c>
      <c r="K455" s="50">
        <v>24137735</v>
      </c>
      <c r="L455" s="73">
        <v>26149210</v>
      </c>
      <c r="M455" s="118"/>
      <c r="N455" s="120">
        <v>24137735</v>
      </c>
      <c r="O455" s="120">
        <v>12118998</v>
      </c>
      <c r="P455" s="120">
        <v>0</v>
      </c>
      <c r="Q455" s="120">
        <v>28330631</v>
      </c>
      <c r="R455" s="120">
        <v>26319157</v>
      </c>
      <c r="S455" s="47"/>
    </row>
    <row r="456" spans="1:19" ht="12.75" customHeight="1" x14ac:dyDescent="0.2">
      <c r="A456" s="519">
        <v>36708</v>
      </c>
      <c r="B456" s="519">
        <v>36769</v>
      </c>
      <c r="C456" s="53" t="s">
        <v>3</v>
      </c>
      <c r="D456" s="54">
        <v>3</v>
      </c>
      <c r="E456" s="55">
        <v>6487.22</v>
      </c>
      <c r="F456" s="55">
        <v>0</v>
      </c>
      <c r="G456" s="55">
        <v>0</v>
      </c>
      <c r="H456" s="55">
        <v>6207.16</v>
      </c>
      <c r="I456" s="55">
        <v>0</v>
      </c>
      <c r="J456" s="55">
        <v>1057.8699999999999</v>
      </c>
      <c r="K456" s="56">
        <v>12694.38</v>
      </c>
      <c r="L456" s="46">
        <v>13752.25</v>
      </c>
      <c r="M456" s="117"/>
      <c r="N456" s="119">
        <v>12694.38</v>
      </c>
      <c r="O456" s="119">
        <v>6487.22</v>
      </c>
      <c r="P456" s="119"/>
      <c r="Q456" s="119">
        <v>14919.95</v>
      </c>
      <c r="R456" s="119">
        <v>13862.08</v>
      </c>
      <c r="S456" s="47"/>
    </row>
    <row r="457" spans="1:19" ht="9" customHeight="1" x14ac:dyDescent="0.2">
      <c r="A457" s="519"/>
      <c r="B457" s="519"/>
      <c r="C457" s="48" t="s">
        <v>4</v>
      </c>
      <c r="D457" s="49">
        <v>8</v>
      </c>
      <c r="E457" s="50">
        <v>12561009</v>
      </c>
      <c r="F457" s="50">
        <v>0</v>
      </c>
      <c r="G457" s="50">
        <v>0</v>
      </c>
      <c r="H457" s="50">
        <v>12018738</v>
      </c>
      <c r="I457" s="50">
        <v>0</v>
      </c>
      <c r="J457" s="51">
        <v>2048322</v>
      </c>
      <c r="K457" s="50">
        <v>24579747</v>
      </c>
      <c r="L457" s="73">
        <v>26628069</v>
      </c>
      <c r="M457" s="118"/>
      <c r="N457" s="120">
        <v>24579747</v>
      </c>
      <c r="O457" s="120">
        <v>12561009</v>
      </c>
      <c r="P457" s="120">
        <v>0</v>
      </c>
      <c r="Q457" s="120">
        <v>28889052</v>
      </c>
      <c r="R457" s="120">
        <v>26840730</v>
      </c>
      <c r="S457" s="47"/>
    </row>
    <row r="458" spans="1:19" ht="12.75" customHeight="1" x14ac:dyDescent="0.2">
      <c r="A458" s="519"/>
      <c r="B458" s="519"/>
      <c r="C458" s="53" t="s">
        <v>3</v>
      </c>
      <c r="D458" s="54">
        <v>9</v>
      </c>
      <c r="E458" s="55">
        <v>7335.24</v>
      </c>
      <c r="F458" s="55">
        <v>0</v>
      </c>
      <c r="G458" s="55">
        <v>0</v>
      </c>
      <c r="H458" s="55">
        <v>6207.16</v>
      </c>
      <c r="I458" s="55">
        <v>0</v>
      </c>
      <c r="J458" s="55">
        <v>1128.53</v>
      </c>
      <c r="K458" s="56">
        <v>13542.4</v>
      </c>
      <c r="L458" s="46">
        <v>14670.93</v>
      </c>
      <c r="M458" s="117"/>
      <c r="N458" s="119">
        <v>13542.4</v>
      </c>
      <c r="O458" s="119">
        <v>7335.24</v>
      </c>
      <c r="P458" s="119"/>
      <c r="Q458" s="119">
        <v>15991.27</v>
      </c>
      <c r="R458" s="119">
        <v>14862.74</v>
      </c>
      <c r="S458" s="47"/>
    </row>
    <row r="459" spans="1:19" ht="9" customHeight="1" x14ac:dyDescent="0.2">
      <c r="A459" s="519"/>
      <c r="B459" s="519"/>
      <c r="C459" s="48" t="s">
        <v>4</v>
      </c>
      <c r="D459" s="49">
        <v>14</v>
      </c>
      <c r="E459" s="50">
        <v>14203005</v>
      </c>
      <c r="F459" s="50">
        <v>0</v>
      </c>
      <c r="G459" s="50">
        <v>0</v>
      </c>
      <c r="H459" s="50">
        <v>12018738</v>
      </c>
      <c r="I459" s="50">
        <v>0</v>
      </c>
      <c r="J459" s="51">
        <v>2185139</v>
      </c>
      <c r="K459" s="50">
        <v>26221743</v>
      </c>
      <c r="L459" s="73">
        <v>28406882</v>
      </c>
      <c r="M459" s="118"/>
      <c r="N459" s="120">
        <v>26221743</v>
      </c>
      <c r="O459" s="120">
        <v>14203005</v>
      </c>
      <c r="P459" s="120">
        <v>0</v>
      </c>
      <c r="Q459" s="120">
        <v>30963416</v>
      </c>
      <c r="R459" s="120">
        <v>28778278</v>
      </c>
      <c r="S459" s="47"/>
    </row>
    <row r="460" spans="1:19" ht="12.75" customHeight="1" x14ac:dyDescent="0.2">
      <c r="A460" s="519"/>
      <c r="B460" s="519"/>
      <c r="C460" s="53" t="s">
        <v>3</v>
      </c>
      <c r="D460" s="54">
        <v>15</v>
      </c>
      <c r="E460" s="55">
        <v>8137.29</v>
      </c>
      <c r="F460" s="55">
        <v>0</v>
      </c>
      <c r="G460" s="55">
        <v>0</v>
      </c>
      <c r="H460" s="55">
        <v>6207.16</v>
      </c>
      <c r="I460" s="55">
        <v>0</v>
      </c>
      <c r="J460" s="55">
        <v>1195.3699999999999</v>
      </c>
      <c r="K460" s="56">
        <v>14344.45</v>
      </c>
      <c r="L460" s="46">
        <v>15539.82</v>
      </c>
      <c r="M460" s="117"/>
      <c r="N460" s="119">
        <v>14344.45</v>
      </c>
      <c r="O460" s="119">
        <v>8137.29</v>
      </c>
      <c r="P460" s="119"/>
      <c r="Q460" s="119">
        <v>17004.53</v>
      </c>
      <c r="R460" s="119">
        <v>15809.16</v>
      </c>
      <c r="S460" s="47"/>
    </row>
    <row r="461" spans="1:19" ht="9" customHeight="1" x14ac:dyDescent="0.2">
      <c r="A461" s="519"/>
      <c r="B461" s="519"/>
      <c r="C461" s="48" t="s">
        <v>4</v>
      </c>
      <c r="D461" s="49">
        <v>20</v>
      </c>
      <c r="E461" s="50">
        <v>15755991</v>
      </c>
      <c r="F461" s="50">
        <v>0</v>
      </c>
      <c r="G461" s="50">
        <v>0</v>
      </c>
      <c r="H461" s="50">
        <v>12018738</v>
      </c>
      <c r="I461" s="50">
        <v>0</v>
      </c>
      <c r="J461" s="51">
        <v>2314559</v>
      </c>
      <c r="K461" s="50">
        <v>27774728</v>
      </c>
      <c r="L461" s="73">
        <v>30089287</v>
      </c>
      <c r="M461" s="118"/>
      <c r="N461" s="120">
        <v>27774728</v>
      </c>
      <c r="O461" s="120">
        <v>15755991</v>
      </c>
      <c r="P461" s="120">
        <v>0</v>
      </c>
      <c r="Q461" s="120">
        <v>32925361</v>
      </c>
      <c r="R461" s="120">
        <v>30610802</v>
      </c>
      <c r="S461" s="47"/>
    </row>
    <row r="462" spans="1:19" ht="12.75" customHeight="1" x14ac:dyDescent="0.2">
      <c r="A462" s="519"/>
      <c r="B462" s="519"/>
      <c r="C462" s="53" t="s">
        <v>3</v>
      </c>
      <c r="D462" s="54">
        <v>21</v>
      </c>
      <c r="E462" s="55">
        <v>8945.5499999999993</v>
      </c>
      <c r="F462" s="55">
        <v>0</v>
      </c>
      <c r="G462" s="55">
        <v>0</v>
      </c>
      <c r="H462" s="55">
        <v>6207.16</v>
      </c>
      <c r="I462" s="55">
        <v>0</v>
      </c>
      <c r="J462" s="55">
        <v>1262.73</v>
      </c>
      <c r="K462" s="56">
        <v>15152.71</v>
      </c>
      <c r="L462" s="46">
        <v>16415.439999999999</v>
      </c>
      <c r="M462" s="117"/>
      <c r="N462" s="119">
        <v>15152.71</v>
      </c>
      <c r="O462" s="119">
        <v>8945.5499999999993</v>
      </c>
      <c r="P462" s="119"/>
      <c r="Q462" s="119">
        <v>18025.64</v>
      </c>
      <c r="R462" s="119">
        <v>16762.91</v>
      </c>
      <c r="S462" s="47"/>
    </row>
    <row r="463" spans="1:19" ht="9" customHeight="1" x14ac:dyDescent="0.2">
      <c r="A463" s="519"/>
      <c r="B463" s="519"/>
      <c r="C463" s="48" t="s">
        <v>4</v>
      </c>
      <c r="D463" s="49">
        <v>27</v>
      </c>
      <c r="E463" s="50">
        <v>17321000</v>
      </c>
      <c r="F463" s="50">
        <v>0</v>
      </c>
      <c r="G463" s="50">
        <v>0</v>
      </c>
      <c r="H463" s="50">
        <v>12018738</v>
      </c>
      <c r="I463" s="50">
        <v>0</v>
      </c>
      <c r="J463" s="51">
        <v>2444986</v>
      </c>
      <c r="K463" s="50">
        <v>29339738</v>
      </c>
      <c r="L463" s="73">
        <v>31784724</v>
      </c>
      <c r="M463" s="118"/>
      <c r="N463" s="120">
        <v>29339738</v>
      </c>
      <c r="O463" s="120">
        <v>17321000</v>
      </c>
      <c r="P463" s="120">
        <v>0</v>
      </c>
      <c r="Q463" s="120">
        <v>34902506</v>
      </c>
      <c r="R463" s="120">
        <v>32457520</v>
      </c>
      <c r="S463" s="47"/>
    </row>
    <row r="464" spans="1:19" ht="12.75" customHeight="1" x14ac:dyDescent="0.2">
      <c r="A464" s="519"/>
      <c r="B464" s="519"/>
      <c r="C464" s="53" t="s">
        <v>3</v>
      </c>
      <c r="D464" s="54">
        <v>28</v>
      </c>
      <c r="E464" s="55">
        <v>9518.82</v>
      </c>
      <c r="F464" s="55">
        <v>0</v>
      </c>
      <c r="G464" s="55">
        <v>0</v>
      </c>
      <c r="H464" s="55">
        <v>6207.16</v>
      </c>
      <c r="I464" s="55">
        <v>0</v>
      </c>
      <c r="J464" s="55">
        <v>1310.5</v>
      </c>
      <c r="K464" s="56">
        <v>15725.98</v>
      </c>
      <c r="L464" s="46">
        <v>17036.48</v>
      </c>
      <c r="M464" s="117"/>
      <c r="N464" s="119">
        <v>15725.98</v>
      </c>
      <c r="O464" s="119">
        <v>9518.82</v>
      </c>
      <c r="P464" s="119"/>
      <c r="Q464" s="119">
        <v>18749.87</v>
      </c>
      <c r="R464" s="119">
        <v>17439.37</v>
      </c>
      <c r="S464" s="47"/>
    </row>
    <row r="465" spans="1:19" ht="9" customHeight="1" x14ac:dyDescent="0.2">
      <c r="A465" s="519"/>
      <c r="B465" s="519"/>
      <c r="C465" s="48" t="s">
        <v>4</v>
      </c>
      <c r="D465" s="49">
        <v>34</v>
      </c>
      <c r="E465" s="50">
        <v>18431006</v>
      </c>
      <c r="F465" s="50">
        <v>0</v>
      </c>
      <c r="G465" s="50">
        <v>0</v>
      </c>
      <c r="H465" s="50">
        <v>12018738</v>
      </c>
      <c r="I465" s="50">
        <v>0</v>
      </c>
      <c r="J465" s="51">
        <v>2537482</v>
      </c>
      <c r="K465" s="50">
        <v>30449743</v>
      </c>
      <c r="L465" s="73">
        <v>32987225</v>
      </c>
      <c r="M465" s="118"/>
      <c r="N465" s="120">
        <v>30449743</v>
      </c>
      <c r="O465" s="120">
        <v>18431006</v>
      </c>
      <c r="P465" s="120">
        <v>0</v>
      </c>
      <c r="Q465" s="120">
        <v>36304811</v>
      </c>
      <c r="R465" s="120">
        <v>33767329</v>
      </c>
      <c r="S465" s="47"/>
    </row>
    <row r="466" spans="1:19" ht="12.75" customHeight="1" x14ac:dyDescent="0.2">
      <c r="A466" s="519"/>
      <c r="B466" s="519"/>
      <c r="C466" s="53" t="s">
        <v>3</v>
      </c>
      <c r="D466" s="54">
        <v>35</v>
      </c>
      <c r="E466" s="55">
        <v>9950.06</v>
      </c>
      <c r="F466" s="55">
        <v>0</v>
      </c>
      <c r="G466" s="55">
        <v>0</v>
      </c>
      <c r="H466" s="55">
        <v>6207.16</v>
      </c>
      <c r="I466" s="55">
        <v>0</v>
      </c>
      <c r="J466" s="55">
        <v>1346.44</v>
      </c>
      <c r="K466" s="56">
        <v>16157.22</v>
      </c>
      <c r="L466" s="46">
        <v>17503.66</v>
      </c>
      <c r="M466" s="117"/>
      <c r="N466" s="119">
        <v>16157.22</v>
      </c>
      <c r="O466" s="119">
        <v>9950.06</v>
      </c>
      <c r="P466" s="119"/>
      <c r="Q466" s="119">
        <v>19294.669999999998</v>
      </c>
      <c r="R466" s="119">
        <v>17948.23</v>
      </c>
      <c r="S466" s="47"/>
    </row>
    <row r="467" spans="1:19" ht="9" customHeight="1" x14ac:dyDescent="0.2">
      <c r="A467" s="520"/>
      <c r="B467" s="520"/>
      <c r="C467" s="58" t="s">
        <v>4</v>
      </c>
      <c r="D467" s="59"/>
      <c r="E467" s="61">
        <v>19266003</v>
      </c>
      <c r="F467" s="61">
        <v>0</v>
      </c>
      <c r="G467" s="61">
        <v>0</v>
      </c>
      <c r="H467" s="61">
        <v>12018738</v>
      </c>
      <c r="I467" s="61">
        <v>0</v>
      </c>
      <c r="J467" s="60">
        <v>2607071</v>
      </c>
      <c r="K467" s="61">
        <v>31284740</v>
      </c>
      <c r="L467" s="73">
        <v>33891812</v>
      </c>
      <c r="M467" s="118"/>
      <c r="N467" s="120">
        <v>31284740</v>
      </c>
      <c r="O467" s="120">
        <v>19266003</v>
      </c>
      <c r="P467" s="120">
        <v>0</v>
      </c>
      <c r="Q467" s="120">
        <v>37359691</v>
      </c>
      <c r="R467" s="120">
        <v>34752619</v>
      </c>
      <c r="S467" s="47"/>
    </row>
    <row r="468" spans="1:19" ht="12.75" customHeight="1" x14ac:dyDescent="0.2">
      <c r="A468" s="496">
        <v>36770</v>
      </c>
      <c r="B468" s="496">
        <v>36891</v>
      </c>
      <c r="C468" s="42" t="s">
        <v>3</v>
      </c>
      <c r="D468" s="43">
        <v>0</v>
      </c>
      <c r="E468" s="44">
        <v>6258.94</v>
      </c>
      <c r="F468" s="44">
        <v>0</v>
      </c>
      <c r="G468" s="44">
        <v>0</v>
      </c>
      <c r="H468" s="44">
        <v>6207.16</v>
      </c>
      <c r="I468" s="44">
        <v>0</v>
      </c>
      <c r="J468" s="44">
        <v>1038.8399999999999</v>
      </c>
      <c r="K468" s="45">
        <v>12466.1</v>
      </c>
      <c r="L468" s="46">
        <v>13504.94</v>
      </c>
      <c r="M468" s="117"/>
      <c r="N468" s="119">
        <v>12466.1</v>
      </c>
      <c r="O468" s="119">
        <v>6258.94</v>
      </c>
      <c r="P468" s="119"/>
      <c r="Q468" s="119">
        <v>14631.55</v>
      </c>
      <c r="R468" s="119">
        <v>13592.71</v>
      </c>
      <c r="S468" s="47"/>
    </row>
    <row r="469" spans="1:19" ht="9" customHeight="1" x14ac:dyDescent="0.2">
      <c r="A469" s="497"/>
      <c r="B469" s="497"/>
      <c r="C469" s="48" t="s">
        <v>4</v>
      </c>
      <c r="D469" s="49">
        <v>2</v>
      </c>
      <c r="E469" s="50">
        <v>12118998</v>
      </c>
      <c r="F469" s="50">
        <v>0</v>
      </c>
      <c r="G469" s="50">
        <v>0</v>
      </c>
      <c r="H469" s="50">
        <v>12018738</v>
      </c>
      <c r="I469" s="50">
        <v>0</v>
      </c>
      <c r="J469" s="51">
        <v>2011475</v>
      </c>
      <c r="K469" s="50">
        <v>24137735</v>
      </c>
      <c r="L469" s="73">
        <v>26149210</v>
      </c>
      <c r="M469" s="118"/>
      <c r="N469" s="120">
        <v>24137735</v>
      </c>
      <c r="O469" s="120">
        <v>12118998</v>
      </c>
      <c r="P469" s="120">
        <v>0</v>
      </c>
      <c r="Q469" s="120">
        <v>28330631</v>
      </c>
      <c r="R469" s="120">
        <v>26319157</v>
      </c>
      <c r="S469" s="47"/>
    </row>
    <row r="470" spans="1:19" ht="12.75" customHeight="1" x14ac:dyDescent="0.2">
      <c r="A470" s="519">
        <v>36770</v>
      </c>
      <c r="B470" s="519">
        <v>36891</v>
      </c>
      <c r="C470" s="53" t="s">
        <v>3</v>
      </c>
      <c r="D470" s="54">
        <v>3</v>
      </c>
      <c r="E470" s="55">
        <v>6487.22</v>
      </c>
      <c r="F470" s="55">
        <v>0</v>
      </c>
      <c r="G470" s="55">
        <v>0</v>
      </c>
      <c r="H470" s="55">
        <v>6207.16</v>
      </c>
      <c r="I470" s="55">
        <v>0</v>
      </c>
      <c r="J470" s="55">
        <v>1057.8699999999999</v>
      </c>
      <c r="K470" s="56">
        <v>12694.38</v>
      </c>
      <c r="L470" s="46">
        <v>13752.25</v>
      </c>
      <c r="M470" s="117"/>
      <c r="N470" s="119">
        <v>12694.38</v>
      </c>
      <c r="O470" s="119">
        <v>6487.22</v>
      </c>
      <c r="P470" s="119"/>
      <c r="Q470" s="119">
        <v>14919.95</v>
      </c>
      <c r="R470" s="119">
        <v>13862.08</v>
      </c>
      <c r="S470" s="47"/>
    </row>
    <row r="471" spans="1:19" ht="9" customHeight="1" x14ac:dyDescent="0.2">
      <c r="A471" s="519"/>
      <c r="B471" s="519"/>
      <c r="C471" s="48" t="s">
        <v>4</v>
      </c>
      <c r="D471" s="49">
        <v>8</v>
      </c>
      <c r="E471" s="50">
        <v>12561009</v>
      </c>
      <c r="F471" s="50">
        <v>0</v>
      </c>
      <c r="G471" s="50">
        <v>0</v>
      </c>
      <c r="H471" s="50">
        <v>12018738</v>
      </c>
      <c r="I471" s="50">
        <v>0</v>
      </c>
      <c r="J471" s="51">
        <v>2048322</v>
      </c>
      <c r="K471" s="50">
        <v>24579747</v>
      </c>
      <c r="L471" s="73">
        <v>26628069</v>
      </c>
      <c r="M471" s="118"/>
      <c r="N471" s="120">
        <v>24579747</v>
      </c>
      <c r="O471" s="120">
        <v>12561009</v>
      </c>
      <c r="P471" s="120">
        <v>0</v>
      </c>
      <c r="Q471" s="120">
        <v>28889052</v>
      </c>
      <c r="R471" s="120">
        <v>26840730</v>
      </c>
      <c r="S471" s="47"/>
    </row>
    <row r="472" spans="1:19" ht="12.75" customHeight="1" x14ac:dyDescent="0.2">
      <c r="A472" s="519"/>
      <c r="B472" s="519"/>
      <c r="C472" s="53" t="s">
        <v>3</v>
      </c>
      <c r="D472" s="54">
        <v>9</v>
      </c>
      <c r="E472" s="55">
        <v>7335.24</v>
      </c>
      <c r="F472" s="55">
        <v>0</v>
      </c>
      <c r="G472" s="55">
        <v>0</v>
      </c>
      <c r="H472" s="55">
        <v>6207.16</v>
      </c>
      <c r="I472" s="55">
        <v>0</v>
      </c>
      <c r="J472" s="55">
        <v>1128.53</v>
      </c>
      <c r="K472" s="56">
        <v>13542.4</v>
      </c>
      <c r="L472" s="46">
        <v>14670.93</v>
      </c>
      <c r="M472" s="117"/>
      <c r="N472" s="119">
        <v>13542.4</v>
      </c>
      <c r="O472" s="119">
        <v>7335.24</v>
      </c>
      <c r="P472" s="119"/>
      <c r="Q472" s="119">
        <v>15991.27</v>
      </c>
      <c r="R472" s="119">
        <v>14862.74</v>
      </c>
      <c r="S472" s="47"/>
    </row>
    <row r="473" spans="1:19" ht="9" customHeight="1" x14ac:dyDescent="0.2">
      <c r="A473" s="519"/>
      <c r="B473" s="519"/>
      <c r="C473" s="48" t="s">
        <v>4</v>
      </c>
      <c r="D473" s="49">
        <v>14</v>
      </c>
      <c r="E473" s="50">
        <v>14203005</v>
      </c>
      <c r="F473" s="50">
        <v>0</v>
      </c>
      <c r="G473" s="50">
        <v>0</v>
      </c>
      <c r="H473" s="50">
        <v>12018738</v>
      </c>
      <c r="I473" s="50">
        <v>0</v>
      </c>
      <c r="J473" s="51">
        <v>2185139</v>
      </c>
      <c r="K473" s="50">
        <v>26221743</v>
      </c>
      <c r="L473" s="73">
        <v>28406882</v>
      </c>
      <c r="M473" s="118"/>
      <c r="N473" s="120">
        <v>26221743</v>
      </c>
      <c r="O473" s="120">
        <v>14203005</v>
      </c>
      <c r="P473" s="120">
        <v>0</v>
      </c>
      <c r="Q473" s="120">
        <v>30963416</v>
      </c>
      <c r="R473" s="120">
        <v>28778278</v>
      </c>
      <c r="S473" s="47"/>
    </row>
    <row r="474" spans="1:19" ht="12.75" customHeight="1" x14ac:dyDescent="0.2">
      <c r="A474" s="519"/>
      <c r="B474" s="519"/>
      <c r="C474" s="53" t="s">
        <v>3</v>
      </c>
      <c r="D474" s="54">
        <v>15</v>
      </c>
      <c r="E474" s="55">
        <v>8137.29</v>
      </c>
      <c r="F474" s="55">
        <v>0</v>
      </c>
      <c r="G474" s="55">
        <v>0</v>
      </c>
      <c r="H474" s="55">
        <v>6207.16</v>
      </c>
      <c r="I474" s="55">
        <v>0</v>
      </c>
      <c r="J474" s="55">
        <v>1195.3699999999999</v>
      </c>
      <c r="K474" s="56">
        <v>14344.45</v>
      </c>
      <c r="L474" s="46">
        <v>15539.82</v>
      </c>
      <c r="M474" s="117"/>
      <c r="N474" s="119">
        <v>14344.45</v>
      </c>
      <c r="O474" s="119">
        <v>8137.29</v>
      </c>
      <c r="P474" s="119"/>
      <c r="Q474" s="119">
        <v>17004.53</v>
      </c>
      <c r="R474" s="119">
        <v>15809.16</v>
      </c>
      <c r="S474" s="47"/>
    </row>
    <row r="475" spans="1:19" ht="9" customHeight="1" x14ac:dyDescent="0.2">
      <c r="A475" s="519"/>
      <c r="B475" s="519"/>
      <c r="C475" s="48" t="s">
        <v>4</v>
      </c>
      <c r="D475" s="49">
        <v>20</v>
      </c>
      <c r="E475" s="50">
        <v>15755991</v>
      </c>
      <c r="F475" s="50">
        <v>0</v>
      </c>
      <c r="G475" s="50">
        <v>0</v>
      </c>
      <c r="H475" s="50">
        <v>12018738</v>
      </c>
      <c r="I475" s="50">
        <v>0</v>
      </c>
      <c r="J475" s="51">
        <v>2314559</v>
      </c>
      <c r="K475" s="50">
        <v>27774728</v>
      </c>
      <c r="L475" s="73">
        <v>30089287</v>
      </c>
      <c r="M475" s="118"/>
      <c r="N475" s="120">
        <v>27774728</v>
      </c>
      <c r="O475" s="120">
        <v>15755991</v>
      </c>
      <c r="P475" s="120">
        <v>0</v>
      </c>
      <c r="Q475" s="120">
        <v>32925361</v>
      </c>
      <c r="R475" s="120">
        <v>30610802</v>
      </c>
      <c r="S475" s="47"/>
    </row>
    <row r="476" spans="1:19" ht="12.75" customHeight="1" x14ac:dyDescent="0.2">
      <c r="A476" s="519"/>
      <c r="B476" s="519"/>
      <c r="C476" s="53" t="s">
        <v>3</v>
      </c>
      <c r="D476" s="54">
        <v>21</v>
      </c>
      <c r="E476" s="55">
        <v>8945.5499999999993</v>
      </c>
      <c r="F476" s="55">
        <v>0</v>
      </c>
      <c r="G476" s="55">
        <v>0</v>
      </c>
      <c r="H476" s="55">
        <v>6207.16</v>
      </c>
      <c r="I476" s="55">
        <v>0</v>
      </c>
      <c r="J476" s="55">
        <v>1262.73</v>
      </c>
      <c r="K476" s="56">
        <v>15152.71</v>
      </c>
      <c r="L476" s="46">
        <v>16415.439999999999</v>
      </c>
      <c r="M476" s="117"/>
      <c r="N476" s="119">
        <v>15152.71</v>
      </c>
      <c r="O476" s="119">
        <v>8945.5499999999993</v>
      </c>
      <c r="P476" s="119"/>
      <c r="Q476" s="119">
        <v>18025.64</v>
      </c>
      <c r="R476" s="119">
        <v>16762.91</v>
      </c>
      <c r="S476" s="47"/>
    </row>
    <row r="477" spans="1:19" ht="9" customHeight="1" x14ac:dyDescent="0.2">
      <c r="A477" s="519"/>
      <c r="B477" s="519"/>
      <c r="C477" s="48" t="s">
        <v>4</v>
      </c>
      <c r="D477" s="49">
        <v>27</v>
      </c>
      <c r="E477" s="50">
        <v>17321000</v>
      </c>
      <c r="F477" s="50">
        <v>0</v>
      </c>
      <c r="G477" s="50">
        <v>0</v>
      </c>
      <c r="H477" s="50">
        <v>12018738</v>
      </c>
      <c r="I477" s="50">
        <v>0</v>
      </c>
      <c r="J477" s="51">
        <v>2444986</v>
      </c>
      <c r="K477" s="50">
        <v>29339738</v>
      </c>
      <c r="L477" s="73">
        <v>31784724</v>
      </c>
      <c r="M477" s="118"/>
      <c r="N477" s="120">
        <v>29339738</v>
      </c>
      <c r="O477" s="120">
        <v>17321000</v>
      </c>
      <c r="P477" s="120">
        <v>0</v>
      </c>
      <c r="Q477" s="120">
        <v>34902506</v>
      </c>
      <c r="R477" s="120">
        <v>32457520</v>
      </c>
      <c r="S477" s="47"/>
    </row>
    <row r="478" spans="1:19" ht="12.75" customHeight="1" x14ac:dyDescent="0.2">
      <c r="A478" s="519"/>
      <c r="B478" s="519"/>
      <c r="C478" s="53" t="s">
        <v>3</v>
      </c>
      <c r="D478" s="54">
        <v>28</v>
      </c>
      <c r="E478" s="55">
        <v>9518.82</v>
      </c>
      <c r="F478" s="55">
        <v>0</v>
      </c>
      <c r="G478" s="55">
        <v>0</v>
      </c>
      <c r="H478" s="55">
        <v>6207.16</v>
      </c>
      <c r="I478" s="55">
        <v>0</v>
      </c>
      <c r="J478" s="55">
        <v>1310.5</v>
      </c>
      <c r="K478" s="56">
        <v>15725.98</v>
      </c>
      <c r="L478" s="46">
        <v>17036.48</v>
      </c>
      <c r="M478" s="117"/>
      <c r="N478" s="119">
        <v>15725.98</v>
      </c>
      <c r="O478" s="119">
        <v>9518.82</v>
      </c>
      <c r="P478" s="119"/>
      <c r="Q478" s="119">
        <v>18749.87</v>
      </c>
      <c r="R478" s="119">
        <v>17439.37</v>
      </c>
      <c r="S478" s="47"/>
    </row>
    <row r="479" spans="1:19" ht="9" customHeight="1" x14ac:dyDescent="0.2">
      <c r="A479" s="519"/>
      <c r="B479" s="519"/>
      <c r="C479" s="48" t="s">
        <v>4</v>
      </c>
      <c r="D479" s="49">
        <v>34</v>
      </c>
      <c r="E479" s="50">
        <v>18431006</v>
      </c>
      <c r="F479" s="50">
        <v>0</v>
      </c>
      <c r="G479" s="50">
        <v>0</v>
      </c>
      <c r="H479" s="50">
        <v>12018738</v>
      </c>
      <c r="I479" s="50">
        <v>0</v>
      </c>
      <c r="J479" s="51">
        <v>2537482</v>
      </c>
      <c r="K479" s="50">
        <v>30449743</v>
      </c>
      <c r="L479" s="73">
        <v>32987225</v>
      </c>
      <c r="M479" s="118"/>
      <c r="N479" s="120">
        <v>30449743</v>
      </c>
      <c r="O479" s="120">
        <v>18431006</v>
      </c>
      <c r="P479" s="120">
        <v>0</v>
      </c>
      <c r="Q479" s="120">
        <v>36304811</v>
      </c>
      <c r="R479" s="120">
        <v>33767329</v>
      </c>
      <c r="S479" s="47"/>
    </row>
    <row r="480" spans="1:19" ht="12.75" customHeight="1" x14ac:dyDescent="0.2">
      <c r="A480" s="519"/>
      <c r="B480" s="519"/>
      <c r="C480" s="53" t="s">
        <v>3</v>
      </c>
      <c r="D480" s="54">
        <v>35</v>
      </c>
      <c r="E480" s="55">
        <v>9950.06</v>
      </c>
      <c r="F480" s="55">
        <v>0</v>
      </c>
      <c r="G480" s="55">
        <v>0</v>
      </c>
      <c r="H480" s="55">
        <v>6207.16</v>
      </c>
      <c r="I480" s="55">
        <v>0</v>
      </c>
      <c r="J480" s="55">
        <v>1346.44</v>
      </c>
      <c r="K480" s="56">
        <v>16157.22</v>
      </c>
      <c r="L480" s="46">
        <v>17503.66</v>
      </c>
      <c r="M480" s="117"/>
      <c r="N480" s="119">
        <v>16157.22</v>
      </c>
      <c r="O480" s="119">
        <v>9950.06</v>
      </c>
      <c r="P480" s="119"/>
      <c r="Q480" s="119">
        <v>19294.669999999998</v>
      </c>
      <c r="R480" s="119">
        <v>17948.23</v>
      </c>
      <c r="S480" s="47"/>
    </row>
    <row r="481" spans="1:19" ht="9" customHeight="1" x14ac:dyDescent="0.2">
      <c r="A481" s="520"/>
      <c r="B481" s="520"/>
      <c r="C481" s="58" t="s">
        <v>4</v>
      </c>
      <c r="D481" s="59"/>
      <c r="E481" s="61">
        <v>19266003</v>
      </c>
      <c r="F481" s="61">
        <v>0</v>
      </c>
      <c r="G481" s="61">
        <v>0</v>
      </c>
      <c r="H481" s="61">
        <v>12018738</v>
      </c>
      <c r="I481" s="61">
        <v>0</v>
      </c>
      <c r="J481" s="60">
        <v>2607071</v>
      </c>
      <c r="K481" s="61">
        <v>31284740</v>
      </c>
      <c r="L481" s="73">
        <v>33891812</v>
      </c>
      <c r="M481" s="118"/>
      <c r="N481" s="120">
        <v>31284740</v>
      </c>
      <c r="O481" s="120">
        <v>19266003</v>
      </c>
      <c r="P481" s="120">
        <v>0</v>
      </c>
      <c r="Q481" s="120">
        <v>37359691</v>
      </c>
      <c r="R481" s="120">
        <v>34752619</v>
      </c>
      <c r="S481" s="47"/>
    </row>
    <row r="482" spans="1:19" ht="12.75" customHeight="1" x14ac:dyDescent="0.2">
      <c r="A482" s="496">
        <v>36892</v>
      </c>
      <c r="B482" s="496">
        <v>37256</v>
      </c>
      <c r="C482" s="42" t="s">
        <v>3</v>
      </c>
      <c r="D482" s="43">
        <v>0</v>
      </c>
      <c r="E482" s="44">
        <v>6506.84</v>
      </c>
      <c r="F482" s="44">
        <v>0</v>
      </c>
      <c r="G482" s="44">
        <v>0</v>
      </c>
      <c r="H482" s="44">
        <v>6207.16</v>
      </c>
      <c r="I482" s="44">
        <v>0</v>
      </c>
      <c r="J482" s="44">
        <v>1059.5</v>
      </c>
      <c r="K482" s="45">
        <v>12714</v>
      </c>
      <c r="L482" s="46">
        <v>13773.5</v>
      </c>
      <c r="M482" s="117"/>
      <c r="N482" s="119">
        <v>12714</v>
      </c>
      <c r="O482" s="119">
        <v>6506.84</v>
      </c>
      <c r="P482" s="119">
        <v>471</v>
      </c>
      <c r="Q482" s="119">
        <v>14944.73</v>
      </c>
      <c r="R482" s="119">
        <v>13885.23</v>
      </c>
      <c r="S482" s="47"/>
    </row>
    <row r="483" spans="1:19" ht="9" customHeight="1" x14ac:dyDescent="0.2">
      <c r="A483" s="497"/>
      <c r="B483" s="497"/>
      <c r="C483" s="48" t="s">
        <v>4</v>
      </c>
      <c r="D483" s="49">
        <v>2</v>
      </c>
      <c r="E483" s="50">
        <v>12598999</v>
      </c>
      <c r="F483" s="50">
        <v>0</v>
      </c>
      <c r="G483" s="50">
        <v>0</v>
      </c>
      <c r="H483" s="50">
        <v>12018738</v>
      </c>
      <c r="I483" s="50">
        <v>0</v>
      </c>
      <c r="J483" s="51">
        <v>2051478</v>
      </c>
      <c r="K483" s="50">
        <v>24617737</v>
      </c>
      <c r="L483" s="73">
        <v>26669215</v>
      </c>
      <c r="M483" s="118"/>
      <c r="N483" s="120">
        <v>24617737</v>
      </c>
      <c r="O483" s="120">
        <v>12598999</v>
      </c>
      <c r="P483" s="120">
        <v>911983</v>
      </c>
      <c r="Q483" s="120">
        <v>28937032</v>
      </c>
      <c r="R483" s="120">
        <v>26885554</v>
      </c>
      <c r="S483" s="47"/>
    </row>
    <row r="484" spans="1:19" ht="12.75" customHeight="1" x14ac:dyDescent="0.2">
      <c r="A484" s="519">
        <v>36892</v>
      </c>
      <c r="B484" s="519">
        <v>37256</v>
      </c>
      <c r="C484" s="53" t="s">
        <v>3</v>
      </c>
      <c r="D484" s="54">
        <v>3</v>
      </c>
      <c r="E484" s="55">
        <v>6741.31</v>
      </c>
      <c r="F484" s="55">
        <v>0</v>
      </c>
      <c r="G484" s="55">
        <v>0</v>
      </c>
      <c r="H484" s="55">
        <v>6207.16</v>
      </c>
      <c r="I484" s="55">
        <v>0</v>
      </c>
      <c r="J484" s="55">
        <v>1079.04</v>
      </c>
      <c r="K484" s="56">
        <v>12948.47</v>
      </c>
      <c r="L484" s="46">
        <v>14027.51</v>
      </c>
      <c r="M484" s="117"/>
      <c r="N484" s="119">
        <v>12948.47</v>
      </c>
      <c r="O484" s="119">
        <v>6741.31</v>
      </c>
      <c r="P484" s="119">
        <v>471</v>
      </c>
      <c r="Q484" s="119">
        <v>15240.95</v>
      </c>
      <c r="R484" s="119">
        <v>14161.91</v>
      </c>
      <c r="S484" s="47"/>
    </row>
    <row r="485" spans="1:19" ht="9" customHeight="1" x14ac:dyDescent="0.2">
      <c r="A485" s="519"/>
      <c r="B485" s="519"/>
      <c r="C485" s="48" t="s">
        <v>4</v>
      </c>
      <c r="D485" s="49">
        <v>8</v>
      </c>
      <c r="E485" s="50">
        <v>13052996</v>
      </c>
      <c r="F485" s="50">
        <v>0</v>
      </c>
      <c r="G485" s="50">
        <v>0</v>
      </c>
      <c r="H485" s="50">
        <v>12018738</v>
      </c>
      <c r="I485" s="50">
        <v>0</v>
      </c>
      <c r="J485" s="51">
        <v>2089313</v>
      </c>
      <c r="K485" s="50">
        <v>25071734</v>
      </c>
      <c r="L485" s="73">
        <v>27161047</v>
      </c>
      <c r="M485" s="118"/>
      <c r="N485" s="120">
        <v>25071734</v>
      </c>
      <c r="O485" s="120">
        <v>13052996</v>
      </c>
      <c r="P485" s="120">
        <v>911983</v>
      </c>
      <c r="Q485" s="120">
        <v>29510594</v>
      </c>
      <c r="R485" s="120">
        <v>27421281</v>
      </c>
      <c r="S485" s="47"/>
    </row>
    <row r="486" spans="1:19" ht="12.75" customHeight="1" x14ac:dyDescent="0.2">
      <c r="A486" s="519"/>
      <c r="B486" s="519"/>
      <c r="C486" s="53" t="s">
        <v>3</v>
      </c>
      <c r="D486" s="54">
        <v>9</v>
      </c>
      <c r="E486" s="55">
        <v>7607.93</v>
      </c>
      <c r="F486" s="55">
        <v>0</v>
      </c>
      <c r="G486" s="55">
        <v>0</v>
      </c>
      <c r="H486" s="55">
        <v>6207.16</v>
      </c>
      <c r="I486" s="55">
        <v>0</v>
      </c>
      <c r="J486" s="55">
        <v>1151.26</v>
      </c>
      <c r="K486" s="56">
        <v>13815.09</v>
      </c>
      <c r="L486" s="46">
        <v>14966.35</v>
      </c>
      <c r="M486" s="117"/>
      <c r="N486" s="119">
        <v>13815.09</v>
      </c>
      <c r="O486" s="119">
        <v>7607.93</v>
      </c>
      <c r="P486" s="119">
        <v>471</v>
      </c>
      <c r="Q486" s="119">
        <v>16335.78</v>
      </c>
      <c r="R486" s="119">
        <v>15184.52</v>
      </c>
      <c r="S486" s="47"/>
    </row>
    <row r="487" spans="1:19" ht="9" customHeight="1" x14ac:dyDescent="0.2">
      <c r="A487" s="519"/>
      <c r="B487" s="519"/>
      <c r="C487" s="48" t="s">
        <v>4</v>
      </c>
      <c r="D487" s="49">
        <v>14</v>
      </c>
      <c r="E487" s="50">
        <v>14731007</v>
      </c>
      <c r="F487" s="50">
        <v>0</v>
      </c>
      <c r="G487" s="50">
        <v>0</v>
      </c>
      <c r="H487" s="50">
        <v>12018738</v>
      </c>
      <c r="I487" s="50">
        <v>0</v>
      </c>
      <c r="J487" s="51">
        <v>2229150</v>
      </c>
      <c r="K487" s="50">
        <v>26749744</v>
      </c>
      <c r="L487" s="73">
        <v>28978895</v>
      </c>
      <c r="M487" s="118"/>
      <c r="N487" s="120">
        <v>26749744</v>
      </c>
      <c r="O487" s="120">
        <v>14731007</v>
      </c>
      <c r="P487" s="120">
        <v>911983</v>
      </c>
      <c r="Q487" s="120">
        <v>31630481</v>
      </c>
      <c r="R487" s="120">
        <v>29401331</v>
      </c>
      <c r="S487" s="47"/>
    </row>
    <row r="488" spans="1:19" ht="12.75" customHeight="1" x14ac:dyDescent="0.2">
      <c r="A488" s="519"/>
      <c r="B488" s="519"/>
      <c r="C488" s="53" t="s">
        <v>3</v>
      </c>
      <c r="D488" s="54">
        <v>15</v>
      </c>
      <c r="E488" s="55">
        <v>8422.3799999999992</v>
      </c>
      <c r="F488" s="55">
        <v>0</v>
      </c>
      <c r="G488" s="55">
        <v>0</v>
      </c>
      <c r="H488" s="55">
        <v>6207.16</v>
      </c>
      <c r="I488" s="55">
        <v>0</v>
      </c>
      <c r="J488" s="55">
        <v>1219.1300000000001</v>
      </c>
      <c r="K488" s="56">
        <v>14629.54</v>
      </c>
      <c r="L488" s="46">
        <v>15848.67</v>
      </c>
      <c r="M488" s="117"/>
      <c r="N488" s="119">
        <v>14629.54</v>
      </c>
      <c r="O488" s="119">
        <v>8422.3799999999992</v>
      </c>
      <c r="P488" s="119">
        <v>471</v>
      </c>
      <c r="Q488" s="119">
        <v>17364.7</v>
      </c>
      <c r="R488" s="119">
        <v>16145.57</v>
      </c>
      <c r="S488" s="47"/>
    </row>
    <row r="489" spans="1:19" ht="9" customHeight="1" x14ac:dyDescent="0.2">
      <c r="A489" s="519"/>
      <c r="B489" s="519"/>
      <c r="C489" s="48" t="s">
        <v>4</v>
      </c>
      <c r="D489" s="49">
        <v>20</v>
      </c>
      <c r="E489" s="50">
        <v>16308002</v>
      </c>
      <c r="F489" s="50">
        <v>0</v>
      </c>
      <c r="G489" s="50">
        <v>0</v>
      </c>
      <c r="H489" s="50">
        <v>12018738</v>
      </c>
      <c r="I489" s="50">
        <v>0</v>
      </c>
      <c r="J489" s="51">
        <v>2360565</v>
      </c>
      <c r="K489" s="50">
        <v>28326739</v>
      </c>
      <c r="L489" s="73">
        <v>30687304</v>
      </c>
      <c r="M489" s="118"/>
      <c r="N489" s="120">
        <v>28326739</v>
      </c>
      <c r="O489" s="120">
        <v>16308002</v>
      </c>
      <c r="P489" s="120">
        <v>911983</v>
      </c>
      <c r="Q489" s="120">
        <v>33622748</v>
      </c>
      <c r="R489" s="120">
        <v>31262183</v>
      </c>
      <c r="S489" s="47"/>
    </row>
    <row r="490" spans="1:19" ht="12.75" customHeight="1" x14ac:dyDescent="0.2">
      <c r="A490" s="519"/>
      <c r="B490" s="519"/>
      <c r="C490" s="53" t="s">
        <v>3</v>
      </c>
      <c r="D490" s="54">
        <v>21</v>
      </c>
      <c r="E490" s="55">
        <v>9249.23</v>
      </c>
      <c r="F490" s="55">
        <v>0</v>
      </c>
      <c r="G490" s="55">
        <v>0</v>
      </c>
      <c r="H490" s="55">
        <v>6207.16</v>
      </c>
      <c r="I490" s="55">
        <v>0</v>
      </c>
      <c r="J490" s="55">
        <v>1288.03</v>
      </c>
      <c r="K490" s="56">
        <v>15456.39</v>
      </c>
      <c r="L490" s="46">
        <v>16744.419999999998</v>
      </c>
      <c r="M490" s="117"/>
      <c r="N490" s="119">
        <v>15456.39</v>
      </c>
      <c r="O490" s="119">
        <v>9249.23</v>
      </c>
      <c r="P490" s="119">
        <v>471</v>
      </c>
      <c r="Q490" s="119">
        <v>18409.28</v>
      </c>
      <c r="R490" s="119">
        <v>17121.25</v>
      </c>
      <c r="S490" s="47"/>
    </row>
    <row r="491" spans="1:19" ht="9" customHeight="1" x14ac:dyDescent="0.2">
      <c r="A491" s="519"/>
      <c r="B491" s="519"/>
      <c r="C491" s="48" t="s">
        <v>4</v>
      </c>
      <c r="D491" s="49">
        <v>27</v>
      </c>
      <c r="E491" s="50">
        <v>17909007</v>
      </c>
      <c r="F491" s="50">
        <v>0</v>
      </c>
      <c r="G491" s="50">
        <v>0</v>
      </c>
      <c r="H491" s="50">
        <v>12018738</v>
      </c>
      <c r="I491" s="50">
        <v>0</v>
      </c>
      <c r="J491" s="51">
        <v>2493974</v>
      </c>
      <c r="K491" s="50">
        <v>29927744</v>
      </c>
      <c r="L491" s="73">
        <v>32421718</v>
      </c>
      <c r="M491" s="118"/>
      <c r="N491" s="120">
        <v>29927744</v>
      </c>
      <c r="O491" s="120">
        <v>17909007</v>
      </c>
      <c r="P491" s="120">
        <v>911983</v>
      </c>
      <c r="Q491" s="120">
        <v>35645337</v>
      </c>
      <c r="R491" s="120">
        <v>33151363</v>
      </c>
      <c r="S491" s="47"/>
    </row>
    <row r="492" spans="1:19" ht="12.75" customHeight="1" x14ac:dyDescent="0.2">
      <c r="A492" s="519"/>
      <c r="B492" s="519"/>
      <c r="C492" s="53" t="s">
        <v>3</v>
      </c>
      <c r="D492" s="54">
        <v>28</v>
      </c>
      <c r="E492" s="55">
        <v>9834.89</v>
      </c>
      <c r="F492" s="55">
        <v>0</v>
      </c>
      <c r="G492" s="55">
        <v>0</v>
      </c>
      <c r="H492" s="55">
        <v>6207.16</v>
      </c>
      <c r="I492" s="55">
        <v>0</v>
      </c>
      <c r="J492" s="55">
        <v>1336.84</v>
      </c>
      <c r="K492" s="56">
        <v>16042.05</v>
      </c>
      <c r="L492" s="46">
        <v>17378.89</v>
      </c>
      <c r="M492" s="117"/>
      <c r="N492" s="119">
        <v>16042.05</v>
      </c>
      <c r="O492" s="119">
        <v>9834.89</v>
      </c>
      <c r="P492" s="119">
        <v>471</v>
      </c>
      <c r="Q492" s="119">
        <v>19149.169999999998</v>
      </c>
      <c r="R492" s="119">
        <v>17812.330000000002</v>
      </c>
      <c r="S492" s="47"/>
    </row>
    <row r="493" spans="1:19" ht="9" customHeight="1" x14ac:dyDescent="0.2">
      <c r="A493" s="519"/>
      <c r="B493" s="519"/>
      <c r="C493" s="48" t="s">
        <v>4</v>
      </c>
      <c r="D493" s="49">
        <v>34</v>
      </c>
      <c r="E493" s="50">
        <v>19043002</v>
      </c>
      <c r="F493" s="50">
        <v>0</v>
      </c>
      <c r="G493" s="50">
        <v>0</v>
      </c>
      <c r="H493" s="50">
        <v>12018738</v>
      </c>
      <c r="I493" s="50">
        <v>0</v>
      </c>
      <c r="J493" s="51">
        <v>2588483</v>
      </c>
      <c r="K493" s="50">
        <v>31061740</v>
      </c>
      <c r="L493" s="73">
        <v>33650223</v>
      </c>
      <c r="M493" s="118"/>
      <c r="N493" s="120">
        <v>31061740</v>
      </c>
      <c r="O493" s="120">
        <v>19043002</v>
      </c>
      <c r="P493" s="120">
        <v>911983</v>
      </c>
      <c r="Q493" s="120">
        <v>37077963</v>
      </c>
      <c r="R493" s="120">
        <v>34489480</v>
      </c>
      <c r="S493" s="47"/>
    </row>
    <row r="494" spans="1:19" ht="12.75" customHeight="1" x14ac:dyDescent="0.2">
      <c r="A494" s="519"/>
      <c r="B494" s="519"/>
      <c r="C494" s="53" t="s">
        <v>3</v>
      </c>
      <c r="D494" s="54">
        <v>35</v>
      </c>
      <c r="E494" s="55">
        <v>10272.33</v>
      </c>
      <c r="F494" s="55">
        <v>0</v>
      </c>
      <c r="G494" s="55">
        <v>0</v>
      </c>
      <c r="H494" s="55">
        <v>6207.16</v>
      </c>
      <c r="I494" s="55">
        <v>0</v>
      </c>
      <c r="J494" s="55">
        <v>1373.29</v>
      </c>
      <c r="K494" s="56">
        <v>16479.490000000002</v>
      </c>
      <c r="L494" s="46">
        <v>17852.78</v>
      </c>
      <c r="M494" s="117"/>
      <c r="N494" s="119">
        <v>16479.490000000002</v>
      </c>
      <c r="O494" s="119">
        <v>10272.33</v>
      </c>
      <c r="P494" s="119">
        <v>471</v>
      </c>
      <c r="Q494" s="119">
        <v>19701.8</v>
      </c>
      <c r="R494" s="119">
        <v>18328.509999999998</v>
      </c>
      <c r="S494" s="47"/>
    </row>
    <row r="495" spans="1:19" ht="9" customHeight="1" x14ac:dyDescent="0.2">
      <c r="A495" s="520"/>
      <c r="B495" s="520"/>
      <c r="C495" s="58" t="s">
        <v>4</v>
      </c>
      <c r="D495" s="59"/>
      <c r="E495" s="61">
        <v>19890004</v>
      </c>
      <c r="F495" s="61">
        <v>0</v>
      </c>
      <c r="G495" s="61">
        <v>0</v>
      </c>
      <c r="H495" s="61">
        <v>12018738</v>
      </c>
      <c r="I495" s="61">
        <v>0</v>
      </c>
      <c r="J495" s="60">
        <v>2659060</v>
      </c>
      <c r="K495" s="61">
        <v>31908742</v>
      </c>
      <c r="L495" s="73">
        <v>34567802</v>
      </c>
      <c r="M495" s="118"/>
      <c r="N495" s="120">
        <v>31908742</v>
      </c>
      <c r="O495" s="120">
        <v>19890004</v>
      </c>
      <c r="P495" s="120">
        <v>911983</v>
      </c>
      <c r="Q495" s="120">
        <v>38148004</v>
      </c>
      <c r="R495" s="120">
        <v>35488944</v>
      </c>
      <c r="S495" s="47"/>
    </row>
    <row r="496" spans="1:19" ht="12.75" customHeight="1" x14ac:dyDescent="0.2">
      <c r="A496" s="496">
        <v>37257</v>
      </c>
      <c r="B496" s="496">
        <v>37621</v>
      </c>
      <c r="C496" s="42" t="s">
        <v>3</v>
      </c>
      <c r="D496" s="43">
        <v>0</v>
      </c>
      <c r="E496" s="44">
        <v>6827.24</v>
      </c>
      <c r="F496" s="44">
        <v>0</v>
      </c>
      <c r="G496" s="44">
        <v>0</v>
      </c>
      <c r="H496" s="44">
        <v>6207.16</v>
      </c>
      <c r="I496" s="44">
        <v>0</v>
      </c>
      <c r="J496" s="44">
        <v>1086.2</v>
      </c>
      <c r="K496" s="45">
        <v>13034.4</v>
      </c>
      <c r="L496" s="46">
        <v>14120.6</v>
      </c>
      <c r="M496" s="117"/>
      <c r="N496" s="119">
        <v>13034.4</v>
      </c>
      <c r="O496" s="119">
        <v>6827.24</v>
      </c>
      <c r="P496" s="119">
        <v>495</v>
      </c>
      <c r="Q496" s="119">
        <v>15349.5</v>
      </c>
      <c r="R496" s="119">
        <v>14263.3</v>
      </c>
      <c r="S496" s="47"/>
    </row>
    <row r="497" spans="1:19" ht="9" customHeight="1" x14ac:dyDescent="0.2">
      <c r="A497" s="497"/>
      <c r="B497" s="497"/>
      <c r="C497" s="48" t="s">
        <v>4</v>
      </c>
      <c r="D497" s="49">
        <v>2</v>
      </c>
      <c r="E497" s="50">
        <v>13219380</v>
      </c>
      <c r="F497" s="50">
        <v>0</v>
      </c>
      <c r="G497" s="50">
        <v>0</v>
      </c>
      <c r="H497" s="50">
        <v>12018738</v>
      </c>
      <c r="I497" s="50">
        <v>0</v>
      </c>
      <c r="J497" s="51">
        <v>2103176</v>
      </c>
      <c r="K497" s="50">
        <v>25238118</v>
      </c>
      <c r="L497" s="73">
        <v>27341294</v>
      </c>
      <c r="M497" s="118"/>
      <c r="N497" s="120">
        <v>25238118</v>
      </c>
      <c r="O497" s="120">
        <v>13219380</v>
      </c>
      <c r="P497" s="120">
        <v>958454</v>
      </c>
      <c r="Q497" s="120">
        <v>29720776</v>
      </c>
      <c r="R497" s="120">
        <v>27617600</v>
      </c>
      <c r="S497" s="47"/>
    </row>
    <row r="498" spans="1:19" ht="12.75" customHeight="1" x14ac:dyDescent="0.2">
      <c r="A498" s="519">
        <v>37257</v>
      </c>
      <c r="B498" s="519">
        <v>37621</v>
      </c>
      <c r="C498" s="53" t="s">
        <v>3</v>
      </c>
      <c r="D498" s="54">
        <v>3</v>
      </c>
      <c r="E498" s="55">
        <v>7067.59</v>
      </c>
      <c r="F498" s="55">
        <v>0</v>
      </c>
      <c r="G498" s="55">
        <v>0</v>
      </c>
      <c r="H498" s="55">
        <v>6207.16</v>
      </c>
      <c r="I498" s="55">
        <v>0</v>
      </c>
      <c r="J498" s="55">
        <v>1106.23</v>
      </c>
      <c r="K498" s="56">
        <v>13274.75</v>
      </c>
      <c r="L498" s="46">
        <v>14380.98</v>
      </c>
      <c r="M498" s="117"/>
      <c r="N498" s="119">
        <v>13274.75</v>
      </c>
      <c r="O498" s="119">
        <v>7067.59</v>
      </c>
      <c r="P498" s="119">
        <v>495</v>
      </c>
      <c r="Q498" s="119">
        <v>15653.15</v>
      </c>
      <c r="R498" s="119">
        <v>14546.92</v>
      </c>
      <c r="S498" s="47"/>
    </row>
    <row r="499" spans="1:19" ht="9" customHeight="1" x14ac:dyDescent="0.2">
      <c r="A499" s="519"/>
      <c r="B499" s="519"/>
      <c r="C499" s="48" t="s">
        <v>4</v>
      </c>
      <c r="D499" s="49">
        <v>8</v>
      </c>
      <c r="E499" s="50">
        <v>13684762</v>
      </c>
      <c r="F499" s="50">
        <v>0</v>
      </c>
      <c r="G499" s="50">
        <v>0</v>
      </c>
      <c r="H499" s="50">
        <v>12018738</v>
      </c>
      <c r="I499" s="50">
        <v>0</v>
      </c>
      <c r="J499" s="51">
        <v>2141960</v>
      </c>
      <c r="K499" s="50">
        <v>25703500</v>
      </c>
      <c r="L499" s="73">
        <v>27845460</v>
      </c>
      <c r="M499" s="118"/>
      <c r="N499" s="120">
        <v>25703500</v>
      </c>
      <c r="O499" s="120">
        <v>13684762</v>
      </c>
      <c r="P499" s="120">
        <v>958454</v>
      </c>
      <c r="Q499" s="120">
        <v>30308725</v>
      </c>
      <c r="R499" s="120">
        <v>28166765</v>
      </c>
      <c r="S499" s="47"/>
    </row>
    <row r="500" spans="1:19" ht="12.75" customHeight="1" x14ac:dyDescent="0.2">
      <c r="A500" s="519"/>
      <c r="B500" s="519"/>
      <c r="C500" s="53" t="s">
        <v>3</v>
      </c>
      <c r="D500" s="54">
        <v>9</v>
      </c>
      <c r="E500" s="55">
        <v>7956.05</v>
      </c>
      <c r="F500" s="55">
        <v>0</v>
      </c>
      <c r="G500" s="55">
        <v>0</v>
      </c>
      <c r="H500" s="55">
        <v>6207.16</v>
      </c>
      <c r="I500" s="55">
        <v>0</v>
      </c>
      <c r="J500" s="55">
        <v>1180.27</v>
      </c>
      <c r="K500" s="56">
        <v>14163.21</v>
      </c>
      <c r="L500" s="46">
        <v>15343.48</v>
      </c>
      <c r="M500" s="117"/>
      <c r="N500" s="119">
        <v>14163.21</v>
      </c>
      <c r="O500" s="119">
        <v>7956.05</v>
      </c>
      <c r="P500" s="119">
        <v>495</v>
      </c>
      <c r="Q500" s="119">
        <v>16775.57</v>
      </c>
      <c r="R500" s="119">
        <v>15595.3</v>
      </c>
      <c r="S500" s="47"/>
    </row>
    <row r="501" spans="1:19" ht="9" customHeight="1" x14ac:dyDescent="0.2">
      <c r="A501" s="519"/>
      <c r="B501" s="519"/>
      <c r="C501" s="48" t="s">
        <v>4</v>
      </c>
      <c r="D501" s="49">
        <v>14</v>
      </c>
      <c r="E501" s="50">
        <v>15405061</v>
      </c>
      <c r="F501" s="50">
        <v>0</v>
      </c>
      <c r="G501" s="50">
        <v>0</v>
      </c>
      <c r="H501" s="50">
        <v>12018738</v>
      </c>
      <c r="I501" s="50">
        <v>0</v>
      </c>
      <c r="J501" s="51">
        <v>2285321</v>
      </c>
      <c r="K501" s="50">
        <v>27423799</v>
      </c>
      <c r="L501" s="73">
        <v>29709120</v>
      </c>
      <c r="M501" s="118"/>
      <c r="N501" s="120">
        <v>27423799</v>
      </c>
      <c r="O501" s="120">
        <v>15405061</v>
      </c>
      <c r="P501" s="120">
        <v>958454</v>
      </c>
      <c r="Q501" s="120">
        <v>32482033</v>
      </c>
      <c r="R501" s="120">
        <v>30196712</v>
      </c>
      <c r="S501" s="47"/>
    </row>
    <row r="502" spans="1:19" ht="12.75" customHeight="1" x14ac:dyDescent="0.2">
      <c r="A502" s="519"/>
      <c r="B502" s="519"/>
      <c r="C502" s="53" t="s">
        <v>3</v>
      </c>
      <c r="D502" s="54">
        <v>15</v>
      </c>
      <c r="E502" s="55">
        <v>8791.02</v>
      </c>
      <c r="F502" s="55">
        <v>0</v>
      </c>
      <c r="G502" s="55">
        <v>0</v>
      </c>
      <c r="H502" s="55">
        <v>6207.16</v>
      </c>
      <c r="I502" s="55">
        <v>0</v>
      </c>
      <c r="J502" s="55">
        <v>1249.8499999999999</v>
      </c>
      <c r="K502" s="56">
        <v>14998.18</v>
      </c>
      <c r="L502" s="46">
        <v>16248.03</v>
      </c>
      <c r="M502" s="117"/>
      <c r="N502" s="119">
        <v>14998.18</v>
      </c>
      <c r="O502" s="119">
        <v>8791.02</v>
      </c>
      <c r="P502" s="119">
        <v>495</v>
      </c>
      <c r="Q502" s="119">
        <v>17830.41</v>
      </c>
      <c r="R502" s="119">
        <v>16580.560000000001</v>
      </c>
      <c r="S502" s="47"/>
    </row>
    <row r="503" spans="1:19" ht="9" customHeight="1" x14ac:dyDescent="0.2">
      <c r="A503" s="519"/>
      <c r="B503" s="519"/>
      <c r="C503" s="48" t="s">
        <v>4</v>
      </c>
      <c r="D503" s="49">
        <v>20</v>
      </c>
      <c r="E503" s="50">
        <v>17021788</v>
      </c>
      <c r="F503" s="50">
        <v>0</v>
      </c>
      <c r="G503" s="50">
        <v>0</v>
      </c>
      <c r="H503" s="50">
        <v>12018738</v>
      </c>
      <c r="I503" s="50">
        <v>0</v>
      </c>
      <c r="J503" s="51">
        <v>2420047</v>
      </c>
      <c r="K503" s="50">
        <v>29040526</v>
      </c>
      <c r="L503" s="73">
        <v>31460573</v>
      </c>
      <c r="M503" s="118"/>
      <c r="N503" s="120">
        <v>29040526</v>
      </c>
      <c r="O503" s="120">
        <v>17021788</v>
      </c>
      <c r="P503" s="120">
        <v>958454</v>
      </c>
      <c r="Q503" s="120">
        <v>34524488</v>
      </c>
      <c r="R503" s="120">
        <v>32104441</v>
      </c>
      <c r="S503" s="47"/>
    </row>
    <row r="504" spans="1:19" ht="12.75" customHeight="1" x14ac:dyDescent="0.2">
      <c r="A504" s="519"/>
      <c r="B504" s="519"/>
      <c r="C504" s="53" t="s">
        <v>3</v>
      </c>
      <c r="D504" s="54">
        <v>21</v>
      </c>
      <c r="E504" s="55">
        <v>9638.75</v>
      </c>
      <c r="F504" s="55">
        <v>0</v>
      </c>
      <c r="G504" s="55">
        <v>0</v>
      </c>
      <c r="H504" s="55">
        <v>6207.16</v>
      </c>
      <c r="I504" s="55">
        <v>0</v>
      </c>
      <c r="J504" s="55">
        <v>1320.49</v>
      </c>
      <c r="K504" s="56">
        <v>15845.91</v>
      </c>
      <c r="L504" s="46">
        <v>17166.400000000001</v>
      </c>
      <c r="M504" s="117"/>
      <c r="N504" s="119">
        <v>15845.91</v>
      </c>
      <c r="O504" s="119">
        <v>9638.75</v>
      </c>
      <c r="P504" s="119">
        <v>495</v>
      </c>
      <c r="Q504" s="119">
        <v>18901.38</v>
      </c>
      <c r="R504" s="119">
        <v>17580.89</v>
      </c>
      <c r="S504" s="47"/>
    </row>
    <row r="505" spans="1:19" ht="9" customHeight="1" x14ac:dyDescent="0.2">
      <c r="A505" s="519"/>
      <c r="B505" s="519"/>
      <c r="C505" s="48" t="s">
        <v>4</v>
      </c>
      <c r="D505" s="49">
        <v>27</v>
      </c>
      <c r="E505" s="50">
        <v>18663222</v>
      </c>
      <c r="F505" s="50">
        <v>0</v>
      </c>
      <c r="G505" s="50">
        <v>0</v>
      </c>
      <c r="H505" s="50">
        <v>12018738</v>
      </c>
      <c r="I505" s="50">
        <v>0</v>
      </c>
      <c r="J505" s="51">
        <v>2556825</v>
      </c>
      <c r="K505" s="50">
        <v>30681960</v>
      </c>
      <c r="L505" s="73">
        <v>33238785</v>
      </c>
      <c r="M505" s="118"/>
      <c r="N505" s="120">
        <v>30681960</v>
      </c>
      <c r="O505" s="120">
        <v>18663222</v>
      </c>
      <c r="P505" s="120">
        <v>958454</v>
      </c>
      <c r="Q505" s="120">
        <v>36598175</v>
      </c>
      <c r="R505" s="120">
        <v>34041350</v>
      </c>
      <c r="S505" s="47"/>
    </row>
    <row r="506" spans="1:19" ht="12.75" customHeight="1" x14ac:dyDescent="0.2">
      <c r="A506" s="519"/>
      <c r="B506" s="519"/>
      <c r="C506" s="53" t="s">
        <v>3</v>
      </c>
      <c r="D506" s="54">
        <v>28</v>
      </c>
      <c r="E506" s="55">
        <v>10239.17</v>
      </c>
      <c r="F506" s="55">
        <v>0</v>
      </c>
      <c r="G506" s="55">
        <v>0</v>
      </c>
      <c r="H506" s="55">
        <v>6207.16</v>
      </c>
      <c r="I506" s="55">
        <v>0</v>
      </c>
      <c r="J506" s="55">
        <v>1370.53</v>
      </c>
      <c r="K506" s="56">
        <v>16446.330000000002</v>
      </c>
      <c r="L506" s="46">
        <v>17816.86</v>
      </c>
      <c r="M506" s="117"/>
      <c r="N506" s="119">
        <v>16446.330000000002</v>
      </c>
      <c r="O506" s="119">
        <v>10239.17</v>
      </c>
      <c r="P506" s="119">
        <v>495</v>
      </c>
      <c r="Q506" s="119">
        <v>19659.91</v>
      </c>
      <c r="R506" s="119">
        <v>18289.38</v>
      </c>
      <c r="S506" s="47"/>
    </row>
    <row r="507" spans="1:19" ht="9" customHeight="1" x14ac:dyDescent="0.2">
      <c r="A507" s="519"/>
      <c r="B507" s="519"/>
      <c r="C507" s="48" t="s">
        <v>4</v>
      </c>
      <c r="D507" s="49">
        <v>34</v>
      </c>
      <c r="E507" s="50">
        <v>19825798</v>
      </c>
      <c r="F507" s="50">
        <v>0</v>
      </c>
      <c r="G507" s="50">
        <v>0</v>
      </c>
      <c r="H507" s="50">
        <v>12018738</v>
      </c>
      <c r="I507" s="50">
        <v>0</v>
      </c>
      <c r="J507" s="51">
        <v>2653716</v>
      </c>
      <c r="K507" s="50">
        <v>31844535</v>
      </c>
      <c r="L507" s="73">
        <v>34498252</v>
      </c>
      <c r="M507" s="118"/>
      <c r="N507" s="120">
        <v>31844535</v>
      </c>
      <c r="O507" s="120">
        <v>19825798</v>
      </c>
      <c r="P507" s="120">
        <v>958454</v>
      </c>
      <c r="Q507" s="120">
        <v>38066894</v>
      </c>
      <c r="R507" s="120">
        <v>35413178</v>
      </c>
      <c r="S507" s="47"/>
    </row>
    <row r="508" spans="1:19" ht="12.75" customHeight="1" x14ac:dyDescent="0.2">
      <c r="A508" s="519"/>
      <c r="B508" s="519"/>
      <c r="C508" s="53" t="s">
        <v>3</v>
      </c>
      <c r="D508" s="54">
        <v>35</v>
      </c>
      <c r="E508" s="55">
        <v>10687.65</v>
      </c>
      <c r="F508" s="55">
        <v>0</v>
      </c>
      <c r="G508" s="55">
        <v>0</v>
      </c>
      <c r="H508" s="55">
        <v>6207.16</v>
      </c>
      <c r="I508" s="55">
        <v>0</v>
      </c>
      <c r="J508" s="55">
        <v>1407.9</v>
      </c>
      <c r="K508" s="56">
        <v>16894.810000000001</v>
      </c>
      <c r="L508" s="46">
        <v>18302.71</v>
      </c>
      <c r="M508" s="117"/>
      <c r="N508" s="119">
        <v>16894.810000000001</v>
      </c>
      <c r="O508" s="119">
        <v>10687.65</v>
      </c>
      <c r="P508" s="119">
        <v>495</v>
      </c>
      <c r="Q508" s="119">
        <v>20226.490000000002</v>
      </c>
      <c r="R508" s="119">
        <v>18818.59</v>
      </c>
      <c r="S508" s="47"/>
    </row>
    <row r="509" spans="1:19" ht="9" customHeight="1" x14ac:dyDescent="0.2">
      <c r="A509" s="520"/>
      <c r="B509" s="520"/>
      <c r="C509" s="58" t="s">
        <v>4</v>
      </c>
      <c r="D509" s="59"/>
      <c r="E509" s="61">
        <v>20694176</v>
      </c>
      <c r="F509" s="61">
        <v>0</v>
      </c>
      <c r="G509" s="61">
        <v>0</v>
      </c>
      <c r="H509" s="61">
        <v>12018738</v>
      </c>
      <c r="I509" s="61">
        <v>0</v>
      </c>
      <c r="J509" s="60">
        <v>2726075</v>
      </c>
      <c r="K509" s="61">
        <v>32712914</v>
      </c>
      <c r="L509" s="73">
        <v>35438988</v>
      </c>
      <c r="M509" s="118"/>
      <c r="N509" s="120">
        <v>32712914</v>
      </c>
      <c r="O509" s="120">
        <v>20694176</v>
      </c>
      <c r="P509" s="120">
        <v>958454</v>
      </c>
      <c r="Q509" s="120">
        <v>39163946</v>
      </c>
      <c r="R509" s="120">
        <v>36437871</v>
      </c>
      <c r="S509" s="47"/>
    </row>
    <row r="510" spans="1:19" ht="12.75" customHeight="1" x14ac:dyDescent="0.2">
      <c r="A510" s="496">
        <v>37622</v>
      </c>
      <c r="B510" s="496">
        <v>37986</v>
      </c>
      <c r="C510" s="42" t="s">
        <v>3</v>
      </c>
      <c r="D510" s="43">
        <v>0</v>
      </c>
      <c r="E510" s="44">
        <v>7156.04</v>
      </c>
      <c r="F510" s="44">
        <v>0</v>
      </c>
      <c r="G510" s="44">
        <v>0</v>
      </c>
      <c r="H510" s="44">
        <v>6207.16</v>
      </c>
      <c r="I510" s="44">
        <v>0</v>
      </c>
      <c r="J510" s="44">
        <v>1113.5999999999999</v>
      </c>
      <c r="K510" s="45">
        <v>13363.2</v>
      </c>
      <c r="L510" s="46">
        <v>14476.8</v>
      </c>
      <c r="M510" s="117"/>
      <c r="N510" s="119">
        <v>13363.2</v>
      </c>
      <c r="O510" s="119">
        <v>7156.04</v>
      </c>
      <c r="P510" s="119">
        <v>579</v>
      </c>
      <c r="Q510" s="119">
        <v>15764.89</v>
      </c>
      <c r="R510" s="119">
        <v>14651.29</v>
      </c>
      <c r="S510" s="47"/>
    </row>
    <row r="511" spans="1:19" ht="9" customHeight="1" x14ac:dyDescent="0.2">
      <c r="A511" s="497"/>
      <c r="B511" s="497"/>
      <c r="C511" s="48" t="s">
        <v>4</v>
      </c>
      <c r="D511" s="49">
        <v>2</v>
      </c>
      <c r="E511" s="50">
        <v>13856026</v>
      </c>
      <c r="F511" s="50">
        <v>0</v>
      </c>
      <c r="G511" s="50">
        <v>0</v>
      </c>
      <c r="H511" s="50">
        <v>12018738</v>
      </c>
      <c r="I511" s="50">
        <v>0</v>
      </c>
      <c r="J511" s="51">
        <v>2156230</v>
      </c>
      <c r="K511" s="50">
        <v>25874763</v>
      </c>
      <c r="L511" s="73">
        <v>28030994</v>
      </c>
      <c r="M511" s="118"/>
      <c r="N511" s="120">
        <v>25874763</v>
      </c>
      <c r="O511" s="120">
        <v>13856026</v>
      </c>
      <c r="P511" s="120">
        <v>1121100</v>
      </c>
      <c r="Q511" s="120">
        <v>30525084</v>
      </c>
      <c r="R511" s="120">
        <v>28368853</v>
      </c>
      <c r="S511" s="47"/>
    </row>
    <row r="512" spans="1:19" ht="12.75" customHeight="1" x14ac:dyDescent="0.2">
      <c r="A512" s="519">
        <v>37622</v>
      </c>
      <c r="B512" s="519">
        <v>37986</v>
      </c>
      <c r="C512" s="53" t="s">
        <v>3</v>
      </c>
      <c r="D512" s="54">
        <v>3</v>
      </c>
      <c r="E512" s="55">
        <v>7402.39</v>
      </c>
      <c r="F512" s="55">
        <v>0</v>
      </c>
      <c r="G512" s="55">
        <v>0</v>
      </c>
      <c r="H512" s="55">
        <v>6207.16</v>
      </c>
      <c r="I512" s="55">
        <v>0</v>
      </c>
      <c r="J512" s="55">
        <v>1134.1300000000001</v>
      </c>
      <c r="K512" s="56">
        <v>13609.55</v>
      </c>
      <c r="L512" s="46">
        <v>14743.68</v>
      </c>
      <c r="M512" s="117"/>
      <c r="N512" s="119">
        <v>13609.55</v>
      </c>
      <c r="O512" s="119">
        <v>7402.39</v>
      </c>
      <c r="P512" s="119">
        <v>579</v>
      </c>
      <c r="Q512" s="119">
        <v>16076.11</v>
      </c>
      <c r="R512" s="119">
        <v>14941.98</v>
      </c>
      <c r="S512" s="47"/>
    </row>
    <row r="513" spans="1:19" ht="9" customHeight="1" x14ac:dyDescent="0.2">
      <c r="A513" s="519"/>
      <c r="B513" s="519"/>
      <c r="C513" s="48" t="s">
        <v>4</v>
      </c>
      <c r="D513" s="49">
        <v>8</v>
      </c>
      <c r="E513" s="50">
        <v>14333026</v>
      </c>
      <c r="F513" s="50">
        <v>0</v>
      </c>
      <c r="G513" s="50">
        <v>0</v>
      </c>
      <c r="H513" s="50">
        <v>12018738</v>
      </c>
      <c r="I513" s="50">
        <v>0</v>
      </c>
      <c r="J513" s="51">
        <v>2195982</v>
      </c>
      <c r="K513" s="50">
        <v>26351763</v>
      </c>
      <c r="L513" s="73">
        <v>28547745</v>
      </c>
      <c r="M513" s="118"/>
      <c r="N513" s="120">
        <v>26351763</v>
      </c>
      <c r="O513" s="120">
        <v>14333026</v>
      </c>
      <c r="P513" s="120">
        <v>1121100</v>
      </c>
      <c r="Q513" s="120">
        <v>31127690</v>
      </c>
      <c r="R513" s="120">
        <v>28931708</v>
      </c>
      <c r="S513" s="47"/>
    </row>
    <row r="514" spans="1:19" ht="12.75" customHeight="1" x14ac:dyDescent="0.2">
      <c r="A514" s="519"/>
      <c r="B514" s="519"/>
      <c r="C514" s="53" t="s">
        <v>3</v>
      </c>
      <c r="D514" s="54">
        <v>9</v>
      </c>
      <c r="E514" s="55">
        <v>8313.2900000000009</v>
      </c>
      <c r="F514" s="55">
        <v>0</v>
      </c>
      <c r="G514" s="55">
        <v>0</v>
      </c>
      <c r="H514" s="55">
        <v>6207.16</v>
      </c>
      <c r="I514" s="55">
        <v>0</v>
      </c>
      <c r="J514" s="55">
        <v>1210.04</v>
      </c>
      <c r="K514" s="56">
        <v>14520.45</v>
      </c>
      <c r="L514" s="46">
        <v>15730.49</v>
      </c>
      <c r="M514" s="117"/>
      <c r="N514" s="119">
        <v>14520.45</v>
      </c>
      <c r="O514" s="119">
        <v>8313.2900000000009</v>
      </c>
      <c r="P514" s="119">
        <v>579</v>
      </c>
      <c r="Q514" s="119">
        <v>17226.88</v>
      </c>
      <c r="R514" s="119">
        <v>16016.84</v>
      </c>
      <c r="S514" s="47"/>
    </row>
    <row r="515" spans="1:19" ht="9" customHeight="1" x14ac:dyDescent="0.2">
      <c r="A515" s="519"/>
      <c r="B515" s="519"/>
      <c r="C515" s="48" t="s">
        <v>4</v>
      </c>
      <c r="D515" s="49">
        <v>14</v>
      </c>
      <c r="E515" s="50">
        <v>16096774</v>
      </c>
      <c r="F515" s="50">
        <v>0</v>
      </c>
      <c r="G515" s="50">
        <v>0</v>
      </c>
      <c r="H515" s="50">
        <v>12018738</v>
      </c>
      <c r="I515" s="50">
        <v>0</v>
      </c>
      <c r="J515" s="51">
        <v>2342964</v>
      </c>
      <c r="K515" s="50">
        <v>28115512</v>
      </c>
      <c r="L515" s="73">
        <v>30458476</v>
      </c>
      <c r="M515" s="118"/>
      <c r="N515" s="120">
        <v>28115512</v>
      </c>
      <c r="O515" s="120">
        <v>16096774</v>
      </c>
      <c r="P515" s="120">
        <v>1121100</v>
      </c>
      <c r="Q515" s="120">
        <v>33355891</v>
      </c>
      <c r="R515" s="120">
        <v>31012927</v>
      </c>
      <c r="S515" s="47"/>
    </row>
    <row r="516" spans="1:19" ht="12.75" customHeight="1" x14ac:dyDescent="0.2">
      <c r="A516" s="519"/>
      <c r="B516" s="519"/>
      <c r="C516" s="53" t="s">
        <v>3</v>
      </c>
      <c r="D516" s="54">
        <v>15</v>
      </c>
      <c r="E516" s="55">
        <v>9169.26</v>
      </c>
      <c r="F516" s="55">
        <v>0</v>
      </c>
      <c r="G516" s="55">
        <v>0</v>
      </c>
      <c r="H516" s="55">
        <v>6207.16</v>
      </c>
      <c r="I516" s="55">
        <v>0</v>
      </c>
      <c r="J516" s="55">
        <v>1281.3699999999999</v>
      </c>
      <c r="K516" s="56">
        <v>15376.42</v>
      </c>
      <c r="L516" s="46">
        <v>16657.79</v>
      </c>
      <c r="M516" s="117"/>
      <c r="N516" s="119">
        <v>15376.42</v>
      </c>
      <c r="O516" s="119">
        <v>9169.26</v>
      </c>
      <c r="P516" s="119">
        <v>579</v>
      </c>
      <c r="Q516" s="119">
        <v>18308.259999999998</v>
      </c>
      <c r="R516" s="119">
        <v>17026.89</v>
      </c>
      <c r="S516" s="47"/>
    </row>
    <row r="517" spans="1:19" ht="9" customHeight="1" x14ac:dyDescent="0.2">
      <c r="A517" s="519"/>
      <c r="B517" s="519"/>
      <c r="C517" s="48" t="s">
        <v>4</v>
      </c>
      <c r="D517" s="49">
        <v>20</v>
      </c>
      <c r="E517" s="50">
        <v>17754163</v>
      </c>
      <c r="F517" s="50">
        <v>0</v>
      </c>
      <c r="G517" s="50">
        <v>0</v>
      </c>
      <c r="H517" s="50">
        <v>12018738</v>
      </c>
      <c r="I517" s="50">
        <v>0</v>
      </c>
      <c r="J517" s="51">
        <v>2481078</v>
      </c>
      <c r="K517" s="50">
        <v>29772901</v>
      </c>
      <c r="L517" s="73">
        <v>32253979</v>
      </c>
      <c r="M517" s="118"/>
      <c r="N517" s="120">
        <v>29772901</v>
      </c>
      <c r="O517" s="120">
        <v>17754163</v>
      </c>
      <c r="P517" s="120">
        <v>1121100</v>
      </c>
      <c r="Q517" s="120">
        <v>35449735</v>
      </c>
      <c r="R517" s="120">
        <v>32968656</v>
      </c>
      <c r="S517" s="47"/>
    </row>
    <row r="518" spans="1:19" ht="12.75" customHeight="1" x14ac:dyDescent="0.2">
      <c r="A518" s="519"/>
      <c r="B518" s="519"/>
      <c r="C518" s="53" t="s">
        <v>3</v>
      </c>
      <c r="D518" s="54">
        <v>21</v>
      </c>
      <c r="E518" s="55">
        <v>10038.469999999999</v>
      </c>
      <c r="F518" s="55">
        <v>0</v>
      </c>
      <c r="G518" s="55">
        <v>0</v>
      </c>
      <c r="H518" s="55">
        <v>6207.16</v>
      </c>
      <c r="I518" s="55">
        <v>0</v>
      </c>
      <c r="J518" s="55">
        <v>1353.8</v>
      </c>
      <c r="K518" s="56">
        <v>16245.63</v>
      </c>
      <c r="L518" s="46">
        <v>17599.43</v>
      </c>
      <c r="M518" s="117"/>
      <c r="N518" s="119">
        <v>16245.63</v>
      </c>
      <c r="O518" s="119">
        <v>10038.469999999999</v>
      </c>
      <c r="P518" s="119">
        <v>579</v>
      </c>
      <c r="Q518" s="119">
        <v>19406.349999999999</v>
      </c>
      <c r="R518" s="119">
        <v>18052.55</v>
      </c>
      <c r="S518" s="47"/>
    </row>
    <row r="519" spans="1:19" ht="9" customHeight="1" x14ac:dyDescent="0.2">
      <c r="A519" s="519"/>
      <c r="B519" s="519"/>
      <c r="C519" s="48" t="s">
        <v>4</v>
      </c>
      <c r="D519" s="49">
        <v>27</v>
      </c>
      <c r="E519" s="50">
        <v>19437188</v>
      </c>
      <c r="F519" s="50">
        <v>0</v>
      </c>
      <c r="G519" s="50">
        <v>0</v>
      </c>
      <c r="H519" s="50">
        <v>12018738</v>
      </c>
      <c r="I519" s="50">
        <v>0</v>
      </c>
      <c r="J519" s="51">
        <v>2621322</v>
      </c>
      <c r="K519" s="50">
        <v>31455926</v>
      </c>
      <c r="L519" s="73">
        <v>34077248</v>
      </c>
      <c r="M519" s="118"/>
      <c r="N519" s="120">
        <v>31455926</v>
      </c>
      <c r="O519" s="120">
        <v>19437188</v>
      </c>
      <c r="P519" s="120">
        <v>1121100</v>
      </c>
      <c r="Q519" s="120">
        <v>37575933</v>
      </c>
      <c r="R519" s="120">
        <v>34954611</v>
      </c>
      <c r="S519" s="47"/>
    </row>
    <row r="520" spans="1:19" ht="12.75" customHeight="1" x14ac:dyDescent="0.2">
      <c r="A520" s="519"/>
      <c r="B520" s="519"/>
      <c r="C520" s="53" t="s">
        <v>3</v>
      </c>
      <c r="D520" s="54">
        <v>28</v>
      </c>
      <c r="E520" s="55">
        <v>10654.01</v>
      </c>
      <c r="F520" s="55">
        <v>0</v>
      </c>
      <c r="G520" s="55">
        <v>0</v>
      </c>
      <c r="H520" s="55">
        <v>6207.16</v>
      </c>
      <c r="I520" s="55">
        <v>0</v>
      </c>
      <c r="J520" s="55">
        <v>1405.1</v>
      </c>
      <c r="K520" s="56">
        <v>16861.169999999998</v>
      </c>
      <c r="L520" s="46">
        <v>18266.27</v>
      </c>
      <c r="M520" s="117"/>
      <c r="N520" s="119">
        <v>16861.169999999998</v>
      </c>
      <c r="O520" s="119">
        <v>10654.01</v>
      </c>
      <c r="P520" s="119">
        <v>579</v>
      </c>
      <c r="Q520" s="119">
        <v>20183.990000000002</v>
      </c>
      <c r="R520" s="119">
        <v>18778.89</v>
      </c>
      <c r="S520" s="47"/>
    </row>
    <row r="521" spans="1:19" ht="9" customHeight="1" x14ac:dyDescent="0.2">
      <c r="A521" s="519"/>
      <c r="B521" s="519"/>
      <c r="C521" s="48" t="s">
        <v>4</v>
      </c>
      <c r="D521" s="49">
        <v>34</v>
      </c>
      <c r="E521" s="50">
        <v>20629040</v>
      </c>
      <c r="F521" s="50">
        <v>0</v>
      </c>
      <c r="G521" s="50">
        <v>0</v>
      </c>
      <c r="H521" s="50">
        <v>12018738</v>
      </c>
      <c r="I521" s="50">
        <v>0</v>
      </c>
      <c r="J521" s="51">
        <v>2720653</v>
      </c>
      <c r="K521" s="50">
        <v>32647778</v>
      </c>
      <c r="L521" s="73">
        <v>35368431</v>
      </c>
      <c r="M521" s="118"/>
      <c r="N521" s="120">
        <v>32647778</v>
      </c>
      <c r="O521" s="120">
        <v>20629040</v>
      </c>
      <c r="P521" s="120">
        <v>1121100</v>
      </c>
      <c r="Q521" s="120">
        <v>39081654</v>
      </c>
      <c r="R521" s="120">
        <v>36361001</v>
      </c>
      <c r="S521" s="47"/>
    </row>
    <row r="522" spans="1:19" ht="12.75" customHeight="1" x14ac:dyDescent="0.2">
      <c r="A522" s="519"/>
      <c r="B522" s="519"/>
      <c r="C522" s="53" t="s">
        <v>3</v>
      </c>
      <c r="D522" s="54">
        <v>35</v>
      </c>
      <c r="E522" s="55">
        <v>11113.77</v>
      </c>
      <c r="F522" s="55">
        <v>0</v>
      </c>
      <c r="G522" s="55">
        <v>0</v>
      </c>
      <c r="H522" s="55">
        <v>6207.16</v>
      </c>
      <c r="I522" s="55">
        <v>0</v>
      </c>
      <c r="J522" s="55">
        <v>1443.41</v>
      </c>
      <c r="K522" s="56">
        <v>17320.93</v>
      </c>
      <c r="L522" s="46">
        <v>18764.34</v>
      </c>
      <c r="M522" s="117"/>
      <c r="N522" s="119">
        <v>17320.93</v>
      </c>
      <c r="O522" s="119">
        <v>11113.77</v>
      </c>
      <c r="P522" s="119">
        <v>579</v>
      </c>
      <c r="Q522" s="119">
        <v>20764.82</v>
      </c>
      <c r="R522" s="119">
        <v>19321.41</v>
      </c>
      <c r="S522" s="47"/>
    </row>
    <row r="523" spans="1:19" ht="9" customHeight="1" x14ac:dyDescent="0.2">
      <c r="A523" s="520"/>
      <c r="B523" s="520"/>
      <c r="C523" s="58" t="s">
        <v>4</v>
      </c>
      <c r="D523" s="59"/>
      <c r="E523" s="61">
        <v>21519259</v>
      </c>
      <c r="F523" s="61">
        <v>0</v>
      </c>
      <c r="G523" s="61">
        <v>0</v>
      </c>
      <c r="H523" s="61">
        <v>12018738</v>
      </c>
      <c r="I523" s="61">
        <v>0</v>
      </c>
      <c r="J523" s="60">
        <v>2794831</v>
      </c>
      <c r="K523" s="61">
        <v>33537997</v>
      </c>
      <c r="L523" s="73">
        <v>36332829</v>
      </c>
      <c r="M523" s="118"/>
      <c r="N523" s="120">
        <v>33537997</v>
      </c>
      <c r="O523" s="120">
        <v>21519259</v>
      </c>
      <c r="P523" s="120">
        <v>1121100</v>
      </c>
      <c r="Q523" s="120">
        <v>40206298</v>
      </c>
      <c r="R523" s="120">
        <v>37411467</v>
      </c>
      <c r="S523" s="47"/>
    </row>
    <row r="524" spans="1:19" ht="12.75" customHeight="1" x14ac:dyDescent="0.2">
      <c r="A524" s="496">
        <v>37987</v>
      </c>
      <c r="B524" s="496">
        <v>38383</v>
      </c>
      <c r="C524" s="42" t="s">
        <v>3</v>
      </c>
      <c r="D524" s="43">
        <v>0</v>
      </c>
      <c r="E524" s="44">
        <v>7438.16</v>
      </c>
      <c r="F524" s="44">
        <v>0</v>
      </c>
      <c r="G524" s="44">
        <v>0</v>
      </c>
      <c r="H524" s="44">
        <v>6207.16</v>
      </c>
      <c r="I524" s="44">
        <v>0</v>
      </c>
      <c r="J524" s="44">
        <v>1137.1099999999999</v>
      </c>
      <c r="K524" s="45">
        <v>13645.32</v>
      </c>
      <c r="L524" s="46">
        <v>14782.43</v>
      </c>
      <c r="M524" s="117"/>
      <c r="N524" s="119">
        <v>13645.32</v>
      </c>
      <c r="O524" s="119">
        <v>7438.16</v>
      </c>
      <c r="P524" s="119">
        <v>579</v>
      </c>
      <c r="Q524" s="119">
        <v>16121.3</v>
      </c>
      <c r="R524" s="119">
        <v>14984.19</v>
      </c>
      <c r="S524" s="47"/>
    </row>
    <row r="525" spans="1:19" ht="9" customHeight="1" x14ac:dyDescent="0.2">
      <c r="A525" s="497"/>
      <c r="B525" s="497"/>
      <c r="C525" s="48" t="s">
        <v>4</v>
      </c>
      <c r="D525" s="49">
        <v>2</v>
      </c>
      <c r="E525" s="50">
        <v>14402286</v>
      </c>
      <c r="F525" s="50">
        <v>0</v>
      </c>
      <c r="G525" s="50">
        <v>0</v>
      </c>
      <c r="H525" s="50">
        <v>12018738</v>
      </c>
      <c r="I525" s="50">
        <v>0</v>
      </c>
      <c r="J525" s="51">
        <v>2201752</v>
      </c>
      <c r="K525" s="50">
        <v>26421024</v>
      </c>
      <c r="L525" s="73">
        <v>28622776</v>
      </c>
      <c r="M525" s="118"/>
      <c r="N525" s="120">
        <v>26421024</v>
      </c>
      <c r="O525" s="120">
        <v>14402286</v>
      </c>
      <c r="P525" s="120">
        <v>1121100</v>
      </c>
      <c r="Q525" s="120">
        <v>31215190</v>
      </c>
      <c r="R525" s="120">
        <v>29013438</v>
      </c>
      <c r="S525" s="47"/>
    </row>
    <row r="526" spans="1:19" ht="12.75" customHeight="1" x14ac:dyDescent="0.2">
      <c r="A526" s="519">
        <v>37987</v>
      </c>
      <c r="B526" s="519">
        <v>38383</v>
      </c>
      <c r="C526" s="53" t="s">
        <v>3</v>
      </c>
      <c r="D526" s="54">
        <v>3</v>
      </c>
      <c r="E526" s="55">
        <v>7689.67</v>
      </c>
      <c r="F526" s="55">
        <v>0</v>
      </c>
      <c r="G526" s="55">
        <v>0</v>
      </c>
      <c r="H526" s="55">
        <v>6207.16</v>
      </c>
      <c r="I526" s="55">
        <v>0</v>
      </c>
      <c r="J526" s="55">
        <v>1158.07</v>
      </c>
      <c r="K526" s="56">
        <v>13896.83</v>
      </c>
      <c r="L526" s="46">
        <v>15054.9</v>
      </c>
      <c r="M526" s="117"/>
      <c r="N526" s="119">
        <v>13896.83</v>
      </c>
      <c r="O526" s="119">
        <v>7689.67</v>
      </c>
      <c r="P526" s="119">
        <v>579</v>
      </c>
      <c r="Q526" s="119">
        <v>16439.04</v>
      </c>
      <c r="R526" s="119">
        <v>15280.97</v>
      </c>
      <c r="S526" s="47"/>
    </row>
    <row r="527" spans="1:19" ht="9" customHeight="1" x14ac:dyDescent="0.2">
      <c r="A527" s="519"/>
      <c r="B527" s="519"/>
      <c r="C527" s="48" t="s">
        <v>4</v>
      </c>
      <c r="D527" s="49">
        <v>8</v>
      </c>
      <c r="E527" s="50">
        <v>14889277</v>
      </c>
      <c r="F527" s="50">
        <v>0</v>
      </c>
      <c r="G527" s="50">
        <v>0</v>
      </c>
      <c r="H527" s="50">
        <v>12018738</v>
      </c>
      <c r="I527" s="50">
        <v>0</v>
      </c>
      <c r="J527" s="51">
        <v>2242336</v>
      </c>
      <c r="K527" s="50">
        <v>26908015</v>
      </c>
      <c r="L527" s="73">
        <v>29150351</v>
      </c>
      <c r="M527" s="118"/>
      <c r="N527" s="120">
        <v>26908015</v>
      </c>
      <c r="O527" s="120">
        <v>14889277</v>
      </c>
      <c r="P527" s="120">
        <v>1121100</v>
      </c>
      <c r="Q527" s="120">
        <v>31830420</v>
      </c>
      <c r="R527" s="120">
        <v>29588084</v>
      </c>
      <c r="S527" s="47"/>
    </row>
    <row r="528" spans="1:19" ht="12.75" customHeight="1" x14ac:dyDescent="0.2">
      <c r="A528" s="519"/>
      <c r="B528" s="519"/>
      <c r="C528" s="53" t="s">
        <v>3</v>
      </c>
      <c r="D528" s="54">
        <v>9</v>
      </c>
      <c r="E528" s="55">
        <v>8619.89</v>
      </c>
      <c r="F528" s="55">
        <v>0</v>
      </c>
      <c r="G528" s="55">
        <v>0</v>
      </c>
      <c r="H528" s="55">
        <v>6207.16</v>
      </c>
      <c r="I528" s="55">
        <v>0</v>
      </c>
      <c r="J528" s="55">
        <v>1235.5899999999999</v>
      </c>
      <c r="K528" s="56">
        <v>14827.05</v>
      </c>
      <c r="L528" s="46">
        <v>16062.64</v>
      </c>
      <c r="M528" s="117"/>
      <c r="N528" s="119">
        <v>14827.05</v>
      </c>
      <c r="O528" s="119">
        <v>8619.89</v>
      </c>
      <c r="P528" s="119">
        <v>579</v>
      </c>
      <c r="Q528" s="119">
        <v>17614.22</v>
      </c>
      <c r="R528" s="119">
        <v>16378.63</v>
      </c>
      <c r="S528" s="47"/>
    </row>
    <row r="529" spans="1:19" ht="9" customHeight="1" x14ac:dyDescent="0.2">
      <c r="A529" s="519"/>
      <c r="B529" s="519"/>
      <c r="C529" s="48" t="s">
        <v>4</v>
      </c>
      <c r="D529" s="49">
        <v>14</v>
      </c>
      <c r="E529" s="50">
        <v>16690434</v>
      </c>
      <c r="F529" s="50">
        <v>0</v>
      </c>
      <c r="G529" s="50">
        <v>0</v>
      </c>
      <c r="H529" s="50">
        <v>12018738</v>
      </c>
      <c r="I529" s="50">
        <v>0</v>
      </c>
      <c r="J529" s="51">
        <v>2392436</v>
      </c>
      <c r="K529" s="50">
        <v>28709172</v>
      </c>
      <c r="L529" s="73">
        <v>31101608</v>
      </c>
      <c r="M529" s="118"/>
      <c r="N529" s="120">
        <v>28709172</v>
      </c>
      <c r="O529" s="120">
        <v>16690434</v>
      </c>
      <c r="P529" s="120">
        <v>1121100</v>
      </c>
      <c r="Q529" s="120">
        <v>34105886</v>
      </c>
      <c r="R529" s="120">
        <v>31713450</v>
      </c>
      <c r="S529" s="47"/>
    </row>
    <row r="530" spans="1:19" ht="12.75" customHeight="1" x14ac:dyDescent="0.2">
      <c r="A530" s="519"/>
      <c r="B530" s="519"/>
      <c r="C530" s="53" t="s">
        <v>3</v>
      </c>
      <c r="D530" s="54">
        <v>15</v>
      </c>
      <c r="E530" s="55">
        <v>9493.86</v>
      </c>
      <c r="F530" s="55">
        <v>0</v>
      </c>
      <c r="G530" s="55">
        <v>0</v>
      </c>
      <c r="H530" s="55">
        <v>6207.16</v>
      </c>
      <c r="I530" s="55">
        <v>0</v>
      </c>
      <c r="J530" s="55">
        <v>1308.42</v>
      </c>
      <c r="K530" s="56">
        <v>15701.02</v>
      </c>
      <c r="L530" s="46">
        <v>17009.439999999999</v>
      </c>
      <c r="M530" s="117"/>
      <c r="N530" s="119">
        <v>15701.02</v>
      </c>
      <c r="O530" s="119">
        <v>9493.86</v>
      </c>
      <c r="P530" s="119">
        <v>579</v>
      </c>
      <c r="Q530" s="119">
        <v>18718.330000000002</v>
      </c>
      <c r="R530" s="119">
        <v>17409.91</v>
      </c>
      <c r="S530" s="47"/>
    </row>
    <row r="531" spans="1:19" ht="9" customHeight="1" x14ac:dyDescent="0.2">
      <c r="A531" s="519"/>
      <c r="B531" s="519"/>
      <c r="C531" s="48" t="s">
        <v>4</v>
      </c>
      <c r="D531" s="49">
        <v>20</v>
      </c>
      <c r="E531" s="50">
        <v>18382676</v>
      </c>
      <c r="F531" s="50">
        <v>0</v>
      </c>
      <c r="G531" s="50">
        <v>0</v>
      </c>
      <c r="H531" s="50">
        <v>12018738</v>
      </c>
      <c r="I531" s="50">
        <v>0</v>
      </c>
      <c r="J531" s="51">
        <v>2533454</v>
      </c>
      <c r="K531" s="50">
        <v>30401414</v>
      </c>
      <c r="L531" s="73">
        <v>32934868</v>
      </c>
      <c r="M531" s="118"/>
      <c r="N531" s="120">
        <v>30401414</v>
      </c>
      <c r="O531" s="120">
        <v>18382676</v>
      </c>
      <c r="P531" s="120">
        <v>1121100</v>
      </c>
      <c r="Q531" s="120">
        <v>36243741</v>
      </c>
      <c r="R531" s="120">
        <v>33710286</v>
      </c>
      <c r="S531" s="47"/>
    </row>
    <row r="532" spans="1:19" ht="12.75" customHeight="1" x14ac:dyDescent="0.2">
      <c r="A532" s="519"/>
      <c r="B532" s="519"/>
      <c r="C532" s="53" t="s">
        <v>3</v>
      </c>
      <c r="D532" s="54">
        <v>21</v>
      </c>
      <c r="E532" s="55">
        <v>10381.43</v>
      </c>
      <c r="F532" s="55">
        <v>0</v>
      </c>
      <c r="G532" s="55">
        <v>0</v>
      </c>
      <c r="H532" s="55">
        <v>6207.16</v>
      </c>
      <c r="I532" s="55">
        <v>0</v>
      </c>
      <c r="J532" s="55">
        <v>1382.38</v>
      </c>
      <c r="K532" s="56">
        <v>16588.59</v>
      </c>
      <c r="L532" s="46">
        <v>17970.97</v>
      </c>
      <c r="M532" s="117"/>
      <c r="N532" s="119">
        <v>16588.59</v>
      </c>
      <c r="O532" s="119">
        <v>10381.43</v>
      </c>
      <c r="P532" s="119">
        <v>579</v>
      </c>
      <c r="Q532" s="119">
        <v>19839.63</v>
      </c>
      <c r="R532" s="119">
        <v>18457.25</v>
      </c>
      <c r="S532" s="47"/>
    </row>
    <row r="533" spans="1:19" ht="9" customHeight="1" x14ac:dyDescent="0.2">
      <c r="A533" s="519"/>
      <c r="B533" s="519"/>
      <c r="C533" s="48" t="s">
        <v>4</v>
      </c>
      <c r="D533" s="49">
        <v>27</v>
      </c>
      <c r="E533" s="50">
        <v>20101251</v>
      </c>
      <c r="F533" s="50">
        <v>0</v>
      </c>
      <c r="G533" s="50">
        <v>0</v>
      </c>
      <c r="H533" s="50">
        <v>12018738</v>
      </c>
      <c r="I533" s="50">
        <v>0</v>
      </c>
      <c r="J533" s="51">
        <v>2676661</v>
      </c>
      <c r="K533" s="50">
        <v>32119989</v>
      </c>
      <c r="L533" s="73">
        <v>34796650</v>
      </c>
      <c r="M533" s="118"/>
      <c r="N533" s="120">
        <v>32119989</v>
      </c>
      <c r="O533" s="120">
        <v>20101251</v>
      </c>
      <c r="P533" s="120">
        <v>1121100</v>
      </c>
      <c r="Q533" s="120">
        <v>38414880</v>
      </c>
      <c r="R533" s="120">
        <v>35738219</v>
      </c>
      <c r="S533" s="47"/>
    </row>
    <row r="534" spans="1:19" ht="12.75" customHeight="1" x14ac:dyDescent="0.2">
      <c r="A534" s="519"/>
      <c r="B534" s="519"/>
      <c r="C534" s="53" t="s">
        <v>3</v>
      </c>
      <c r="D534" s="54">
        <v>28</v>
      </c>
      <c r="E534" s="55">
        <v>11010.05</v>
      </c>
      <c r="F534" s="55">
        <v>0</v>
      </c>
      <c r="G534" s="55">
        <v>0</v>
      </c>
      <c r="H534" s="55">
        <v>6207.16</v>
      </c>
      <c r="I534" s="55">
        <v>0</v>
      </c>
      <c r="J534" s="55">
        <v>1434.77</v>
      </c>
      <c r="K534" s="56">
        <v>17217.21</v>
      </c>
      <c r="L534" s="46">
        <v>18651.98</v>
      </c>
      <c r="M534" s="117"/>
      <c r="N534" s="119">
        <v>17217.21</v>
      </c>
      <c r="O534" s="119">
        <v>11010.05</v>
      </c>
      <c r="P534" s="119">
        <v>579</v>
      </c>
      <c r="Q534" s="119">
        <v>20633.79</v>
      </c>
      <c r="R534" s="119">
        <v>19199.02</v>
      </c>
      <c r="S534" s="47"/>
    </row>
    <row r="535" spans="1:19" ht="9" customHeight="1" x14ac:dyDescent="0.2">
      <c r="A535" s="519"/>
      <c r="B535" s="519"/>
      <c r="C535" s="48" t="s">
        <v>4</v>
      </c>
      <c r="D535" s="49">
        <v>34</v>
      </c>
      <c r="E535" s="50">
        <v>21318430</v>
      </c>
      <c r="F535" s="50">
        <v>0</v>
      </c>
      <c r="G535" s="50">
        <v>0</v>
      </c>
      <c r="H535" s="50">
        <v>12018738</v>
      </c>
      <c r="I535" s="50">
        <v>0</v>
      </c>
      <c r="J535" s="51">
        <v>2778102</v>
      </c>
      <c r="K535" s="50">
        <v>33337167</v>
      </c>
      <c r="L535" s="73">
        <v>36115269</v>
      </c>
      <c r="M535" s="118"/>
      <c r="N535" s="120">
        <v>33337167</v>
      </c>
      <c r="O535" s="120">
        <v>21318430</v>
      </c>
      <c r="P535" s="120">
        <v>1121100</v>
      </c>
      <c r="Q535" s="120">
        <v>39952589</v>
      </c>
      <c r="R535" s="120">
        <v>37174486</v>
      </c>
      <c r="S535" s="47"/>
    </row>
    <row r="536" spans="1:19" ht="12.75" customHeight="1" x14ac:dyDescent="0.2">
      <c r="A536" s="519"/>
      <c r="B536" s="519"/>
      <c r="C536" s="53" t="s">
        <v>3</v>
      </c>
      <c r="D536" s="54">
        <v>35</v>
      </c>
      <c r="E536" s="55">
        <v>11479.41</v>
      </c>
      <c r="F536" s="55">
        <v>0</v>
      </c>
      <c r="G536" s="55">
        <v>0</v>
      </c>
      <c r="H536" s="55">
        <v>6207.16</v>
      </c>
      <c r="I536" s="55">
        <v>0</v>
      </c>
      <c r="J536" s="55">
        <v>1473.88</v>
      </c>
      <c r="K536" s="56">
        <v>17686.57</v>
      </c>
      <c r="L536" s="46">
        <v>19160.45</v>
      </c>
      <c r="M536" s="117"/>
      <c r="N536" s="119">
        <v>17686.57</v>
      </c>
      <c r="O536" s="119">
        <v>11479.41</v>
      </c>
      <c r="P536" s="119">
        <v>579</v>
      </c>
      <c r="Q536" s="119">
        <v>21226.74</v>
      </c>
      <c r="R536" s="119">
        <v>19752.86</v>
      </c>
      <c r="S536" s="47"/>
    </row>
    <row r="537" spans="1:19" ht="9" customHeight="1" x14ac:dyDescent="0.2">
      <c r="A537" s="520"/>
      <c r="B537" s="520"/>
      <c r="C537" s="58" t="s">
        <v>4</v>
      </c>
      <c r="D537" s="59"/>
      <c r="E537" s="61">
        <v>22227237</v>
      </c>
      <c r="F537" s="61">
        <v>0</v>
      </c>
      <c r="G537" s="61">
        <v>0</v>
      </c>
      <c r="H537" s="61">
        <v>12018738</v>
      </c>
      <c r="I537" s="61">
        <v>0</v>
      </c>
      <c r="J537" s="60">
        <v>2853830</v>
      </c>
      <c r="K537" s="61">
        <v>34245975</v>
      </c>
      <c r="L537" s="73">
        <v>37099805</v>
      </c>
      <c r="M537" s="118"/>
      <c r="N537" s="120">
        <v>34245975</v>
      </c>
      <c r="O537" s="120">
        <v>22227237</v>
      </c>
      <c r="P537" s="120">
        <v>1121100</v>
      </c>
      <c r="Q537" s="120">
        <v>41100700</v>
      </c>
      <c r="R537" s="120">
        <v>38246870</v>
      </c>
      <c r="S537" s="47"/>
    </row>
    <row r="538" spans="1:19" ht="12.75" customHeight="1" x14ac:dyDescent="0.2">
      <c r="A538" s="496">
        <v>38384</v>
      </c>
      <c r="B538" s="496">
        <v>38717</v>
      </c>
      <c r="C538" s="42" t="s">
        <v>3</v>
      </c>
      <c r="D538" s="43">
        <v>0</v>
      </c>
      <c r="E538" s="44">
        <v>7802.84</v>
      </c>
      <c r="F538" s="44">
        <v>0</v>
      </c>
      <c r="G538" s="44">
        <v>0</v>
      </c>
      <c r="H538" s="44">
        <v>6207.16</v>
      </c>
      <c r="I538" s="44">
        <v>0</v>
      </c>
      <c r="J538" s="44">
        <v>1167.5</v>
      </c>
      <c r="K538" s="45">
        <v>14010</v>
      </c>
      <c r="L538" s="46">
        <v>15177.5</v>
      </c>
      <c r="M538" s="117"/>
      <c r="N538" s="119">
        <v>14010</v>
      </c>
      <c r="O538" s="119">
        <v>7802.84</v>
      </c>
      <c r="P538" s="119">
        <v>579</v>
      </c>
      <c r="Q538" s="119">
        <v>16582.009999999998</v>
      </c>
      <c r="R538" s="119">
        <v>15414.51</v>
      </c>
      <c r="S538" s="47"/>
    </row>
    <row r="539" spans="1:19" ht="9" customHeight="1" x14ac:dyDescent="0.2">
      <c r="A539" s="497"/>
      <c r="B539" s="497"/>
      <c r="C539" s="48" t="s">
        <v>4</v>
      </c>
      <c r="D539" s="49">
        <v>2</v>
      </c>
      <c r="E539" s="50">
        <v>15108405</v>
      </c>
      <c r="F539" s="50">
        <v>0</v>
      </c>
      <c r="G539" s="50">
        <v>0</v>
      </c>
      <c r="H539" s="50">
        <v>12018738</v>
      </c>
      <c r="I539" s="50">
        <v>0</v>
      </c>
      <c r="J539" s="51">
        <v>2260595</v>
      </c>
      <c r="K539" s="50">
        <v>27127143</v>
      </c>
      <c r="L539" s="73">
        <v>29387738</v>
      </c>
      <c r="M539" s="118"/>
      <c r="N539" s="120">
        <v>27127143</v>
      </c>
      <c r="O539" s="120">
        <v>15108405</v>
      </c>
      <c r="P539" s="120">
        <v>1121100</v>
      </c>
      <c r="Q539" s="120">
        <v>32107249</v>
      </c>
      <c r="R539" s="120">
        <v>29846653</v>
      </c>
      <c r="S539" s="47"/>
    </row>
    <row r="540" spans="1:19" ht="12.75" customHeight="1" x14ac:dyDescent="0.2">
      <c r="A540" s="519">
        <v>38384</v>
      </c>
      <c r="B540" s="519">
        <v>38717</v>
      </c>
      <c r="C540" s="53" t="s">
        <v>3</v>
      </c>
      <c r="D540" s="54">
        <v>3</v>
      </c>
      <c r="E540" s="55">
        <v>8061.07</v>
      </c>
      <c r="F540" s="55">
        <v>0</v>
      </c>
      <c r="G540" s="55">
        <v>0</v>
      </c>
      <c r="H540" s="55">
        <v>6207.16</v>
      </c>
      <c r="I540" s="55">
        <v>0</v>
      </c>
      <c r="J540" s="55">
        <v>1189.02</v>
      </c>
      <c r="K540" s="56">
        <v>14268.23</v>
      </c>
      <c r="L540" s="46">
        <v>15457.25</v>
      </c>
      <c r="M540" s="117"/>
      <c r="N540" s="119">
        <v>14268.23</v>
      </c>
      <c r="O540" s="119">
        <v>8061.07</v>
      </c>
      <c r="P540" s="119">
        <v>579</v>
      </c>
      <c r="Q540" s="119">
        <v>16908.240000000002</v>
      </c>
      <c r="R540" s="119">
        <v>15719.22</v>
      </c>
      <c r="S540" s="47"/>
    </row>
    <row r="541" spans="1:19" ht="9" customHeight="1" x14ac:dyDescent="0.2">
      <c r="A541" s="519"/>
      <c r="B541" s="519"/>
      <c r="C541" s="48" t="s">
        <v>4</v>
      </c>
      <c r="D541" s="49">
        <v>8</v>
      </c>
      <c r="E541" s="50">
        <v>15608408</v>
      </c>
      <c r="F541" s="50">
        <v>0</v>
      </c>
      <c r="G541" s="50">
        <v>0</v>
      </c>
      <c r="H541" s="50">
        <v>12018738</v>
      </c>
      <c r="I541" s="50">
        <v>0</v>
      </c>
      <c r="J541" s="51">
        <v>2302264</v>
      </c>
      <c r="K541" s="50">
        <v>27627146</v>
      </c>
      <c r="L541" s="73">
        <v>29929409</v>
      </c>
      <c r="M541" s="118"/>
      <c r="N541" s="120">
        <v>27627146</v>
      </c>
      <c r="O541" s="120">
        <v>15608408</v>
      </c>
      <c r="P541" s="120">
        <v>1121100</v>
      </c>
      <c r="Q541" s="120">
        <v>32738918</v>
      </c>
      <c r="R541" s="120">
        <v>30436654</v>
      </c>
      <c r="S541" s="47"/>
    </row>
    <row r="542" spans="1:19" ht="12.75" customHeight="1" x14ac:dyDescent="0.2">
      <c r="A542" s="519"/>
      <c r="B542" s="519"/>
      <c r="C542" s="53" t="s">
        <v>3</v>
      </c>
      <c r="D542" s="54">
        <v>9</v>
      </c>
      <c r="E542" s="55">
        <v>9016.1299999999992</v>
      </c>
      <c r="F542" s="55">
        <v>0</v>
      </c>
      <c r="G542" s="55">
        <v>0</v>
      </c>
      <c r="H542" s="55">
        <v>6207.16</v>
      </c>
      <c r="I542" s="55">
        <v>0</v>
      </c>
      <c r="J542" s="55">
        <v>1268.6099999999999</v>
      </c>
      <c r="K542" s="56">
        <v>15223.29</v>
      </c>
      <c r="L542" s="46">
        <v>16491.900000000001</v>
      </c>
      <c r="M542" s="117"/>
      <c r="N542" s="119">
        <v>15223.29</v>
      </c>
      <c r="O542" s="119">
        <v>9016.1299999999992</v>
      </c>
      <c r="P542" s="119">
        <v>579</v>
      </c>
      <c r="Q542" s="119">
        <v>18114.8</v>
      </c>
      <c r="R542" s="119">
        <v>16846.189999999999</v>
      </c>
      <c r="S542" s="47"/>
    </row>
    <row r="543" spans="1:19" ht="9" customHeight="1" x14ac:dyDescent="0.2">
      <c r="A543" s="519"/>
      <c r="B543" s="519"/>
      <c r="C543" s="48" t="s">
        <v>4</v>
      </c>
      <c r="D543" s="49">
        <v>14</v>
      </c>
      <c r="E543" s="50">
        <v>17457662</v>
      </c>
      <c r="F543" s="50">
        <v>0</v>
      </c>
      <c r="G543" s="50">
        <v>0</v>
      </c>
      <c r="H543" s="50">
        <v>12018738</v>
      </c>
      <c r="I543" s="50">
        <v>0</v>
      </c>
      <c r="J543" s="51">
        <v>2456371</v>
      </c>
      <c r="K543" s="50">
        <v>29476400</v>
      </c>
      <c r="L543" s="73">
        <v>31932771</v>
      </c>
      <c r="M543" s="118"/>
      <c r="N543" s="120">
        <v>29476400</v>
      </c>
      <c r="O543" s="120">
        <v>17457662</v>
      </c>
      <c r="P543" s="120">
        <v>1121100</v>
      </c>
      <c r="Q543" s="120">
        <v>35075144</v>
      </c>
      <c r="R543" s="120">
        <v>32618772</v>
      </c>
      <c r="S543" s="47"/>
    </row>
    <row r="544" spans="1:19" ht="12.75" customHeight="1" x14ac:dyDescent="0.2">
      <c r="A544" s="519"/>
      <c r="B544" s="519"/>
      <c r="C544" s="53" t="s">
        <v>3</v>
      </c>
      <c r="D544" s="54">
        <v>15</v>
      </c>
      <c r="E544" s="55">
        <v>9913.5</v>
      </c>
      <c r="F544" s="55">
        <v>0</v>
      </c>
      <c r="G544" s="55">
        <v>0</v>
      </c>
      <c r="H544" s="55">
        <v>6207.16</v>
      </c>
      <c r="I544" s="55">
        <v>0</v>
      </c>
      <c r="J544" s="55">
        <v>1343.39</v>
      </c>
      <c r="K544" s="56">
        <v>16120.66</v>
      </c>
      <c r="L544" s="46">
        <v>17464.05</v>
      </c>
      <c r="M544" s="117"/>
      <c r="N544" s="119">
        <v>16120.66</v>
      </c>
      <c r="O544" s="119">
        <v>9913.5</v>
      </c>
      <c r="P544" s="119">
        <v>579</v>
      </c>
      <c r="Q544" s="119">
        <v>19248.48</v>
      </c>
      <c r="R544" s="119">
        <v>17905.09</v>
      </c>
      <c r="S544" s="47"/>
    </row>
    <row r="545" spans="1:19" ht="9" customHeight="1" x14ac:dyDescent="0.2">
      <c r="A545" s="519"/>
      <c r="B545" s="519"/>
      <c r="C545" s="48" t="s">
        <v>4</v>
      </c>
      <c r="D545" s="49">
        <v>20</v>
      </c>
      <c r="E545" s="50">
        <v>19195213</v>
      </c>
      <c r="F545" s="50">
        <v>0</v>
      </c>
      <c r="G545" s="50">
        <v>0</v>
      </c>
      <c r="H545" s="50">
        <v>12018738</v>
      </c>
      <c r="I545" s="50">
        <v>0</v>
      </c>
      <c r="J545" s="51">
        <v>2601166</v>
      </c>
      <c r="K545" s="50">
        <v>31213950</v>
      </c>
      <c r="L545" s="73">
        <v>33815116</v>
      </c>
      <c r="M545" s="118"/>
      <c r="N545" s="120">
        <v>31213950</v>
      </c>
      <c r="O545" s="120">
        <v>19195213</v>
      </c>
      <c r="P545" s="120">
        <v>1121100</v>
      </c>
      <c r="Q545" s="120">
        <v>37270254</v>
      </c>
      <c r="R545" s="120">
        <v>34669089</v>
      </c>
      <c r="S545" s="47"/>
    </row>
    <row r="546" spans="1:19" ht="12.75" customHeight="1" x14ac:dyDescent="0.2">
      <c r="A546" s="519"/>
      <c r="B546" s="519"/>
      <c r="C546" s="53" t="s">
        <v>3</v>
      </c>
      <c r="D546" s="54">
        <v>21</v>
      </c>
      <c r="E546" s="55">
        <v>10824.71</v>
      </c>
      <c r="F546" s="55">
        <v>0</v>
      </c>
      <c r="G546" s="55">
        <v>0</v>
      </c>
      <c r="H546" s="55">
        <v>6207.16</v>
      </c>
      <c r="I546" s="55">
        <v>0</v>
      </c>
      <c r="J546" s="55">
        <v>1419.32</v>
      </c>
      <c r="K546" s="56">
        <v>17031.87</v>
      </c>
      <c r="L546" s="46">
        <v>18451.189999999999</v>
      </c>
      <c r="M546" s="117"/>
      <c r="N546" s="119">
        <v>17031.87</v>
      </c>
      <c r="O546" s="119">
        <v>10824.71</v>
      </c>
      <c r="P546" s="119">
        <v>579</v>
      </c>
      <c r="Q546" s="119">
        <v>20399.64</v>
      </c>
      <c r="R546" s="119">
        <v>18980.32</v>
      </c>
      <c r="S546" s="47"/>
    </row>
    <row r="547" spans="1:19" ht="9" customHeight="1" x14ac:dyDescent="0.2">
      <c r="A547" s="519"/>
      <c r="B547" s="519"/>
      <c r="C547" s="48" t="s">
        <v>4</v>
      </c>
      <c r="D547" s="49">
        <v>27</v>
      </c>
      <c r="E547" s="50">
        <v>20959561</v>
      </c>
      <c r="F547" s="50">
        <v>0</v>
      </c>
      <c r="G547" s="50">
        <v>0</v>
      </c>
      <c r="H547" s="50">
        <v>12018738</v>
      </c>
      <c r="I547" s="50">
        <v>0</v>
      </c>
      <c r="J547" s="51">
        <v>2748187</v>
      </c>
      <c r="K547" s="50">
        <v>32978299</v>
      </c>
      <c r="L547" s="73">
        <v>35726486</v>
      </c>
      <c r="M547" s="118"/>
      <c r="N547" s="120">
        <v>32978299</v>
      </c>
      <c r="O547" s="120">
        <v>20959561</v>
      </c>
      <c r="P547" s="120">
        <v>1121100</v>
      </c>
      <c r="Q547" s="120">
        <v>39499211</v>
      </c>
      <c r="R547" s="120">
        <v>36751024</v>
      </c>
      <c r="S547" s="47"/>
    </row>
    <row r="548" spans="1:19" ht="12.75" customHeight="1" x14ac:dyDescent="0.2">
      <c r="A548" s="519"/>
      <c r="B548" s="519"/>
      <c r="C548" s="53" t="s">
        <v>3</v>
      </c>
      <c r="D548" s="54">
        <v>28</v>
      </c>
      <c r="E548" s="55">
        <v>11470.13</v>
      </c>
      <c r="F548" s="55">
        <v>0</v>
      </c>
      <c r="G548" s="55">
        <v>0</v>
      </c>
      <c r="H548" s="55">
        <v>6207.16</v>
      </c>
      <c r="I548" s="55">
        <v>0</v>
      </c>
      <c r="J548" s="55">
        <v>1473.11</v>
      </c>
      <c r="K548" s="56">
        <v>17677.29</v>
      </c>
      <c r="L548" s="46">
        <v>19150.400000000001</v>
      </c>
      <c r="M548" s="117"/>
      <c r="N548" s="119">
        <v>17677.29</v>
      </c>
      <c r="O548" s="119">
        <v>11470.13</v>
      </c>
      <c r="P548" s="119">
        <v>579</v>
      </c>
      <c r="Q548" s="119">
        <v>21215.02</v>
      </c>
      <c r="R548" s="119">
        <v>19741.91</v>
      </c>
      <c r="S548" s="47"/>
    </row>
    <row r="549" spans="1:19" ht="9" customHeight="1" x14ac:dyDescent="0.2">
      <c r="A549" s="519"/>
      <c r="B549" s="519"/>
      <c r="C549" s="48" t="s">
        <v>4</v>
      </c>
      <c r="D549" s="49">
        <v>34</v>
      </c>
      <c r="E549" s="50">
        <v>22209269</v>
      </c>
      <c r="F549" s="50">
        <v>0</v>
      </c>
      <c r="G549" s="50">
        <v>0</v>
      </c>
      <c r="H549" s="50">
        <v>12018738</v>
      </c>
      <c r="I549" s="50">
        <v>0</v>
      </c>
      <c r="J549" s="51">
        <v>2852339</v>
      </c>
      <c r="K549" s="50">
        <v>34228006</v>
      </c>
      <c r="L549" s="73">
        <v>37080345</v>
      </c>
      <c r="M549" s="118"/>
      <c r="N549" s="120">
        <v>34228006</v>
      </c>
      <c r="O549" s="120">
        <v>22209269</v>
      </c>
      <c r="P549" s="120">
        <v>1121100</v>
      </c>
      <c r="Q549" s="120">
        <v>41078007</v>
      </c>
      <c r="R549" s="120">
        <v>38225668</v>
      </c>
      <c r="S549" s="47"/>
    </row>
    <row r="550" spans="1:19" ht="12.75" customHeight="1" x14ac:dyDescent="0.2">
      <c r="A550" s="519"/>
      <c r="B550" s="519"/>
      <c r="C550" s="53" t="s">
        <v>3</v>
      </c>
      <c r="D550" s="54">
        <v>35</v>
      </c>
      <c r="E550" s="55">
        <v>11952.09</v>
      </c>
      <c r="F550" s="55">
        <v>0</v>
      </c>
      <c r="G550" s="55">
        <v>0</v>
      </c>
      <c r="H550" s="55">
        <v>6207.16</v>
      </c>
      <c r="I550" s="55">
        <v>0</v>
      </c>
      <c r="J550" s="55">
        <v>1513.27</v>
      </c>
      <c r="K550" s="56">
        <v>18159.25</v>
      </c>
      <c r="L550" s="46">
        <v>19672.52</v>
      </c>
      <c r="M550" s="117"/>
      <c r="N550" s="119">
        <v>18159.25</v>
      </c>
      <c r="O550" s="119">
        <v>11952.09</v>
      </c>
      <c r="P550" s="119">
        <v>579</v>
      </c>
      <c r="Q550" s="119">
        <v>21823.9</v>
      </c>
      <c r="R550" s="119">
        <v>20310.63</v>
      </c>
      <c r="S550" s="47"/>
    </row>
    <row r="551" spans="1:19" ht="9" customHeight="1" x14ac:dyDescent="0.2">
      <c r="A551" s="520"/>
      <c r="B551" s="520"/>
      <c r="C551" s="58" t="s">
        <v>4</v>
      </c>
      <c r="D551" s="59"/>
      <c r="E551" s="61">
        <v>23142473</v>
      </c>
      <c r="F551" s="61">
        <v>0</v>
      </c>
      <c r="G551" s="61">
        <v>0</v>
      </c>
      <c r="H551" s="61">
        <v>12018738</v>
      </c>
      <c r="I551" s="61">
        <v>0</v>
      </c>
      <c r="J551" s="60">
        <v>2930099</v>
      </c>
      <c r="K551" s="61">
        <v>35161211</v>
      </c>
      <c r="L551" s="73">
        <v>38091310</v>
      </c>
      <c r="M551" s="118"/>
      <c r="N551" s="120">
        <v>35161211</v>
      </c>
      <c r="O551" s="120">
        <v>23142473</v>
      </c>
      <c r="P551" s="120">
        <v>1121100</v>
      </c>
      <c r="Q551" s="120">
        <v>42256963</v>
      </c>
      <c r="R551" s="120">
        <v>39326864</v>
      </c>
      <c r="S551" s="47"/>
    </row>
    <row r="552" spans="1:19" ht="12.75" customHeight="1" x14ac:dyDescent="0.2">
      <c r="A552" s="496">
        <v>38718</v>
      </c>
      <c r="B552" s="496">
        <v>39082</v>
      </c>
      <c r="C552" s="42" t="s">
        <v>3</v>
      </c>
      <c r="D552" s="43">
        <v>0</v>
      </c>
      <c r="E552" s="44">
        <v>7867.16</v>
      </c>
      <c r="F552" s="44">
        <v>0</v>
      </c>
      <c r="G552" s="44">
        <v>0</v>
      </c>
      <c r="H552" s="44">
        <v>6207.16</v>
      </c>
      <c r="I552" s="44">
        <v>0</v>
      </c>
      <c r="J552" s="44">
        <v>1172.8599999999999</v>
      </c>
      <c r="K552" s="45">
        <v>14074.32</v>
      </c>
      <c r="L552" s="46">
        <v>15247.18</v>
      </c>
      <c r="M552" s="117"/>
      <c r="N552" s="119">
        <v>14074.32</v>
      </c>
      <c r="O552" s="119">
        <v>7867.16</v>
      </c>
      <c r="P552" s="119">
        <v>702</v>
      </c>
      <c r="Q552" s="119">
        <v>16663.27</v>
      </c>
      <c r="R552" s="119">
        <v>15490.41</v>
      </c>
      <c r="S552" s="47"/>
    </row>
    <row r="553" spans="1:19" ht="9" customHeight="1" x14ac:dyDescent="0.2">
      <c r="A553" s="497"/>
      <c r="B553" s="497"/>
      <c r="C553" s="48" t="s">
        <v>4</v>
      </c>
      <c r="D553" s="49">
        <v>2</v>
      </c>
      <c r="E553" s="50">
        <v>15232946</v>
      </c>
      <c r="F553" s="50">
        <v>0</v>
      </c>
      <c r="G553" s="50">
        <v>0</v>
      </c>
      <c r="H553" s="50">
        <v>12018738</v>
      </c>
      <c r="I553" s="50">
        <v>0</v>
      </c>
      <c r="J553" s="51">
        <v>2270974</v>
      </c>
      <c r="K553" s="50">
        <v>27251684</v>
      </c>
      <c r="L553" s="52">
        <v>29522657</v>
      </c>
      <c r="M553" s="118"/>
      <c r="N553" s="120">
        <v>27251684</v>
      </c>
      <c r="O553" s="120">
        <v>15232946</v>
      </c>
      <c r="P553" s="120">
        <v>1359262</v>
      </c>
      <c r="Q553" s="120">
        <v>32264590</v>
      </c>
      <c r="R553" s="120">
        <v>29993616</v>
      </c>
      <c r="S553" s="47"/>
    </row>
    <row r="554" spans="1:19" ht="12.75" customHeight="1" x14ac:dyDescent="0.2">
      <c r="A554" s="519">
        <v>38718</v>
      </c>
      <c r="B554" s="519">
        <v>39082</v>
      </c>
      <c r="C554" s="53" t="s">
        <v>3</v>
      </c>
      <c r="D554" s="54">
        <v>3</v>
      </c>
      <c r="E554" s="44">
        <v>8126.59</v>
      </c>
      <c r="F554" s="44">
        <v>0</v>
      </c>
      <c r="G554" s="44">
        <v>0</v>
      </c>
      <c r="H554" s="44">
        <v>6207.16</v>
      </c>
      <c r="I554" s="44">
        <v>0</v>
      </c>
      <c r="J554" s="55">
        <v>1194.48</v>
      </c>
      <c r="K554" s="56">
        <v>14333.75</v>
      </c>
      <c r="L554" s="57">
        <v>15528.23</v>
      </c>
      <c r="M554" s="117"/>
      <c r="N554" s="119">
        <v>14333.75</v>
      </c>
      <c r="O554" s="119">
        <v>8126.59</v>
      </c>
      <c r="P554" s="119">
        <v>702</v>
      </c>
      <c r="Q554" s="119">
        <v>16991.02</v>
      </c>
      <c r="R554" s="119">
        <v>15796.54</v>
      </c>
      <c r="S554" s="47"/>
    </row>
    <row r="555" spans="1:19" ht="9" customHeight="1" x14ac:dyDescent="0.2">
      <c r="A555" s="519"/>
      <c r="B555" s="519"/>
      <c r="C555" s="48" t="s">
        <v>4</v>
      </c>
      <c r="D555" s="49">
        <v>8</v>
      </c>
      <c r="E555" s="50">
        <v>15735272</v>
      </c>
      <c r="F555" s="50">
        <v>0</v>
      </c>
      <c r="G555" s="50">
        <v>0</v>
      </c>
      <c r="H555" s="50">
        <v>12018738</v>
      </c>
      <c r="I555" s="50">
        <v>0</v>
      </c>
      <c r="J555" s="51">
        <v>2312836</v>
      </c>
      <c r="K555" s="50">
        <v>27754010</v>
      </c>
      <c r="L555" s="52">
        <v>30066846</v>
      </c>
      <c r="M555" s="118"/>
      <c r="N555" s="120">
        <v>27754010</v>
      </c>
      <c r="O555" s="120">
        <v>15735272</v>
      </c>
      <c r="P555" s="120">
        <v>1359262</v>
      </c>
      <c r="Q555" s="120">
        <v>32899202</v>
      </c>
      <c r="R555" s="120">
        <v>30586367</v>
      </c>
      <c r="S555" s="47"/>
    </row>
    <row r="556" spans="1:19" ht="12.75" customHeight="1" x14ac:dyDescent="0.2">
      <c r="A556" s="519"/>
      <c r="B556" s="519"/>
      <c r="C556" s="53" t="s">
        <v>3</v>
      </c>
      <c r="D556" s="54">
        <v>9</v>
      </c>
      <c r="E556" s="44">
        <v>9085.9699999999993</v>
      </c>
      <c r="F556" s="44">
        <v>0</v>
      </c>
      <c r="G556" s="44">
        <v>0</v>
      </c>
      <c r="H556" s="44">
        <v>6207.16</v>
      </c>
      <c r="I556" s="44">
        <v>0</v>
      </c>
      <c r="J556" s="55">
        <v>1274.43</v>
      </c>
      <c r="K556" s="56">
        <v>15293.13</v>
      </c>
      <c r="L556" s="57">
        <v>16567.560000000001</v>
      </c>
      <c r="M556" s="117"/>
      <c r="N556" s="119">
        <v>15293.13</v>
      </c>
      <c r="O556" s="119">
        <v>9085.9699999999993</v>
      </c>
      <c r="P556" s="119">
        <v>702</v>
      </c>
      <c r="Q556" s="119">
        <v>18203.03</v>
      </c>
      <c r="R556" s="119">
        <v>16928.599999999999</v>
      </c>
      <c r="S556" s="47"/>
    </row>
    <row r="557" spans="1:19" ht="9" customHeight="1" x14ac:dyDescent="0.2">
      <c r="A557" s="519"/>
      <c r="B557" s="519"/>
      <c r="C557" s="48" t="s">
        <v>4</v>
      </c>
      <c r="D557" s="49">
        <v>14</v>
      </c>
      <c r="E557" s="50">
        <v>17592891</v>
      </c>
      <c r="F557" s="50">
        <v>0</v>
      </c>
      <c r="G557" s="50">
        <v>0</v>
      </c>
      <c r="H557" s="50">
        <v>12018738</v>
      </c>
      <c r="I557" s="50">
        <v>0</v>
      </c>
      <c r="J557" s="51">
        <v>2467641</v>
      </c>
      <c r="K557" s="50">
        <v>29611629</v>
      </c>
      <c r="L557" s="52">
        <v>32079269</v>
      </c>
      <c r="M557" s="118"/>
      <c r="N557" s="120">
        <v>29611629</v>
      </c>
      <c r="O557" s="120">
        <v>17592891</v>
      </c>
      <c r="P557" s="120">
        <v>1359262</v>
      </c>
      <c r="Q557" s="120">
        <v>35245981</v>
      </c>
      <c r="R557" s="120">
        <v>32778340</v>
      </c>
      <c r="S557" s="47"/>
    </row>
    <row r="558" spans="1:19" ht="12.75" customHeight="1" x14ac:dyDescent="0.2">
      <c r="A558" s="519"/>
      <c r="B558" s="519"/>
      <c r="C558" s="53" t="s">
        <v>3</v>
      </c>
      <c r="D558" s="54">
        <v>15</v>
      </c>
      <c r="E558" s="44">
        <v>9987.42</v>
      </c>
      <c r="F558" s="44">
        <v>0</v>
      </c>
      <c r="G558" s="44">
        <v>0</v>
      </c>
      <c r="H558" s="44">
        <v>6207.16</v>
      </c>
      <c r="I558" s="44">
        <v>0</v>
      </c>
      <c r="J558" s="55">
        <v>1349.55</v>
      </c>
      <c r="K558" s="56">
        <v>16194.58</v>
      </c>
      <c r="L558" s="57">
        <v>17544.13</v>
      </c>
      <c r="M558" s="117"/>
      <c r="N558" s="119">
        <v>16194.58</v>
      </c>
      <c r="O558" s="119">
        <v>9987.42</v>
      </c>
      <c r="P558" s="119">
        <v>702</v>
      </c>
      <c r="Q558" s="119">
        <v>19341.87</v>
      </c>
      <c r="R558" s="119">
        <v>17992.32</v>
      </c>
      <c r="S558" s="47"/>
    </row>
    <row r="559" spans="1:19" ht="9" customHeight="1" x14ac:dyDescent="0.2">
      <c r="A559" s="519"/>
      <c r="B559" s="519"/>
      <c r="C559" s="48" t="s">
        <v>4</v>
      </c>
      <c r="D559" s="49">
        <v>20</v>
      </c>
      <c r="E559" s="50">
        <v>19338342</v>
      </c>
      <c r="F559" s="50">
        <v>0</v>
      </c>
      <c r="G559" s="50">
        <v>0</v>
      </c>
      <c r="H559" s="50">
        <v>12018738</v>
      </c>
      <c r="I559" s="50">
        <v>0</v>
      </c>
      <c r="J559" s="51">
        <v>2613093</v>
      </c>
      <c r="K559" s="50">
        <v>31357079</v>
      </c>
      <c r="L559" s="52">
        <v>33970173</v>
      </c>
      <c r="M559" s="118"/>
      <c r="N559" s="120">
        <v>31357079</v>
      </c>
      <c r="O559" s="120">
        <v>19338342</v>
      </c>
      <c r="P559" s="120">
        <v>1359262</v>
      </c>
      <c r="Q559" s="120">
        <v>37451083</v>
      </c>
      <c r="R559" s="120">
        <v>34837989</v>
      </c>
      <c r="S559" s="47"/>
    </row>
    <row r="560" spans="1:19" ht="12.75" customHeight="1" x14ac:dyDescent="0.2">
      <c r="A560" s="519"/>
      <c r="B560" s="519"/>
      <c r="C560" s="53" t="s">
        <v>3</v>
      </c>
      <c r="D560" s="54">
        <v>21</v>
      </c>
      <c r="E560" s="44">
        <v>10902.83</v>
      </c>
      <c r="F560" s="44">
        <v>0</v>
      </c>
      <c r="G560" s="44">
        <v>0</v>
      </c>
      <c r="H560" s="44">
        <v>6207.16</v>
      </c>
      <c r="I560" s="44">
        <v>0</v>
      </c>
      <c r="J560" s="55">
        <v>1425.83</v>
      </c>
      <c r="K560" s="56">
        <v>17109.990000000002</v>
      </c>
      <c r="L560" s="57">
        <v>18535.82</v>
      </c>
      <c r="M560" s="117"/>
      <c r="N560" s="119">
        <v>17109.990000000002</v>
      </c>
      <c r="O560" s="119">
        <v>10902.83</v>
      </c>
      <c r="P560" s="119">
        <v>702</v>
      </c>
      <c r="Q560" s="119">
        <v>20498.330000000002</v>
      </c>
      <c r="R560" s="119">
        <v>19072.5</v>
      </c>
      <c r="S560" s="47"/>
    </row>
    <row r="561" spans="1:19" ht="9" customHeight="1" x14ac:dyDescent="0.2">
      <c r="A561" s="519"/>
      <c r="B561" s="519"/>
      <c r="C561" s="48" t="s">
        <v>4</v>
      </c>
      <c r="D561" s="49">
        <v>27</v>
      </c>
      <c r="E561" s="50">
        <v>21110823</v>
      </c>
      <c r="F561" s="50">
        <v>0</v>
      </c>
      <c r="G561" s="50">
        <v>0</v>
      </c>
      <c r="H561" s="50">
        <v>12018738</v>
      </c>
      <c r="I561" s="50">
        <v>0</v>
      </c>
      <c r="J561" s="51">
        <v>2760792</v>
      </c>
      <c r="K561" s="50">
        <v>33129560</v>
      </c>
      <c r="L561" s="52">
        <v>35890352</v>
      </c>
      <c r="M561" s="118"/>
      <c r="N561" s="120">
        <v>33129560</v>
      </c>
      <c r="O561" s="120">
        <v>21110823</v>
      </c>
      <c r="P561" s="120">
        <v>1359262</v>
      </c>
      <c r="Q561" s="120">
        <v>39690301</v>
      </c>
      <c r="R561" s="120">
        <v>36929510</v>
      </c>
      <c r="S561" s="47"/>
    </row>
    <row r="562" spans="1:19" ht="12.75" customHeight="1" x14ac:dyDescent="0.2">
      <c r="A562" s="519"/>
      <c r="B562" s="519"/>
      <c r="C562" s="53" t="s">
        <v>3</v>
      </c>
      <c r="D562" s="54">
        <v>28</v>
      </c>
      <c r="E562" s="44">
        <v>11551.25</v>
      </c>
      <c r="F562" s="44">
        <v>0</v>
      </c>
      <c r="G562" s="44">
        <v>0</v>
      </c>
      <c r="H562" s="44">
        <v>6207.16</v>
      </c>
      <c r="I562" s="44">
        <v>0</v>
      </c>
      <c r="J562" s="55">
        <v>1479.87</v>
      </c>
      <c r="K562" s="56">
        <v>17758.41</v>
      </c>
      <c r="L562" s="57">
        <v>19238.28</v>
      </c>
      <c r="M562" s="117"/>
      <c r="N562" s="119">
        <v>17758.41</v>
      </c>
      <c r="O562" s="119">
        <v>11551.25</v>
      </c>
      <c r="P562" s="119">
        <v>702</v>
      </c>
      <c r="Q562" s="119">
        <v>21317.51</v>
      </c>
      <c r="R562" s="119">
        <v>19837.64</v>
      </c>
      <c r="S562" s="47"/>
    </row>
    <row r="563" spans="1:19" ht="9" customHeight="1" x14ac:dyDescent="0.2">
      <c r="A563" s="519"/>
      <c r="B563" s="519"/>
      <c r="C563" s="48" t="s">
        <v>4</v>
      </c>
      <c r="D563" s="49">
        <v>34</v>
      </c>
      <c r="E563" s="50">
        <v>22366339</v>
      </c>
      <c r="F563" s="50">
        <v>0</v>
      </c>
      <c r="G563" s="50">
        <v>0</v>
      </c>
      <c r="H563" s="50">
        <v>12018738</v>
      </c>
      <c r="I563" s="50">
        <v>0</v>
      </c>
      <c r="J563" s="51">
        <v>2865428</v>
      </c>
      <c r="K563" s="50">
        <v>34385077</v>
      </c>
      <c r="L563" s="52">
        <v>37250504</v>
      </c>
      <c r="M563" s="118"/>
      <c r="N563" s="120">
        <v>34385077</v>
      </c>
      <c r="O563" s="120">
        <v>22366339</v>
      </c>
      <c r="P563" s="120">
        <v>1359262</v>
      </c>
      <c r="Q563" s="120">
        <v>41276455</v>
      </c>
      <c r="R563" s="120">
        <v>38411027</v>
      </c>
      <c r="S563" s="47"/>
    </row>
    <row r="564" spans="1:19" ht="12.75" customHeight="1" x14ac:dyDescent="0.2">
      <c r="A564" s="519"/>
      <c r="B564" s="519"/>
      <c r="C564" s="53" t="s">
        <v>3</v>
      </c>
      <c r="D564" s="54">
        <v>35</v>
      </c>
      <c r="E564" s="44">
        <v>12035.37</v>
      </c>
      <c r="F564" s="44">
        <v>0</v>
      </c>
      <c r="G564" s="44">
        <v>0</v>
      </c>
      <c r="H564" s="44">
        <v>6207.16</v>
      </c>
      <c r="I564" s="44">
        <v>0</v>
      </c>
      <c r="J564" s="55">
        <v>1520.21</v>
      </c>
      <c r="K564" s="56">
        <v>18242.53</v>
      </c>
      <c r="L564" s="57">
        <v>19762.740000000002</v>
      </c>
      <c r="M564" s="117"/>
      <c r="N564" s="119">
        <v>18242.53</v>
      </c>
      <c r="O564" s="119">
        <v>12035.37</v>
      </c>
      <c r="P564" s="119">
        <v>702</v>
      </c>
      <c r="Q564" s="119">
        <v>21929.11</v>
      </c>
      <c r="R564" s="119">
        <v>20408.900000000001</v>
      </c>
      <c r="S564" s="47"/>
    </row>
    <row r="565" spans="1:19" ht="9" customHeight="1" x14ac:dyDescent="0.2">
      <c r="A565" s="520"/>
      <c r="B565" s="520"/>
      <c r="C565" s="58" t="s">
        <v>4</v>
      </c>
      <c r="D565" s="59"/>
      <c r="E565" s="50">
        <v>23303726</v>
      </c>
      <c r="F565" s="50">
        <v>0</v>
      </c>
      <c r="G565" s="50">
        <v>0</v>
      </c>
      <c r="H565" s="50">
        <v>12018738</v>
      </c>
      <c r="I565" s="50">
        <v>0</v>
      </c>
      <c r="J565" s="60">
        <v>2943537</v>
      </c>
      <c r="K565" s="61">
        <v>35322464</v>
      </c>
      <c r="L565" s="62">
        <v>38266001</v>
      </c>
      <c r="M565" s="118"/>
      <c r="N565" s="120">
        <v>35322464</v>
      </c>
      <c r="O565" s="120">
        <v>23303726</v>
      </c>
      <c r="P565" s="120">
        <v>1359262</v>
      </c>
      <c r="Q565" s="120">
        <v>42460678</v>
      </c>
      <c r="R565" s="120">
        <v>39517141</v>
      </c>
      <c r="S565" s="47"/>
    </row>
    <row r="566" spans="1:19" ht="12.75" customHeight="1" x14ac:dyDescent="0.2">
      <c r="A566" s="496">
        <v>39083</v>
      </c>
      <c r="B566" s="496">
        <v>39113</v>
      </c>
      <c r="C566" s="42" t="s">
        <v>3</v>
      </c>
      <c r="D566" s="43">
        <v>0</v>
      </c>
      <c r="E566" s="44">
        <v>8132.48</v>
      </c>
      <c r="F566" s="44">
        <v>0</v>
      </c>
      <c r="G566" s="44">
        <v>0</v>
      </c>
      <c r="H566" s="44">
        <v>6207.16</v>
      </c>
      <c r="I566" s="44">
        <v>0</v>
      </c>
      <c r="J566" s="44">
        <v>1194.97</v>
      </c>
      <c r="K566" s="45">
        <v>14339.64</v>
      </c>
      <c r="L566" s="46">
        <v>15534.61</v>
      </c>
      <c r="M566" s="117"/>
      <c r="N566" s="119">
        <v>14339.64</v>
      </c>
      <c r="O566" s="119">
        <v>8132.48</v>
      </c>
      <c r="P566" s="119">
        <v>702</v>
      </c>
      <c r="Q566" s="119">
        <v>16998.46</v>
      </c>
      <c r="R566" s="119">
        <v>15803.49</v>
      </c>
      <c r="S566" s="47"/>
    </row>
    <row r="567" spans="1:19" ht="9" customHeight="1" x14ac:dyDescent="0.2">
      <c r="A567" s="497"/>
      <c r="B567" s="497"/>
      <c r="C567" s="48" t="s">
        <v>4</v>
      </c>
      <c r="D567" s="49">
        <v>2</v>
      </c>
      <c r="E567" s="50">
        <v>15746677</v>
      </c>
      <c r="F567" s="50">
        <v>0</v>
      </c>
      <c r="G567" s="50">
        <v>0</v>
      </c>
      <c r="H567" s="50">
        <v>12018738</v>
      </c>
      <c r="I567" s="50">
        <v>0</v>
      </c>
      <c r="J567" s="51">
        <v>2313785</v>
      </c>
      <c r="K567" s="50">
        <v>27765415</v>
      </c>
      <c r="L567" s="52">
        <v>30079199</v>
      </c>
      <c r="M567" s="118"/>
      <c r="N567" s="120">
        <v>27765415</v>
      </c>
      <c r="O567" s="120">
        <v>15746677</v>
      </c>
      <c r="P567" s="120">
        <v>1359262</v>
      </c>
      <c r="Q567" s="120">
        <v>32913608</v>
      </c>
      <c r="R567" s="120">
        <v>30599824</v>
      </c>
      <c r="S567" s="47"/>
    </row>
    <row r="568" spans="1:19" ht="12.75" customHeight="1" x14ac:dyDescent="0.2">
      <c r="A568" s="519">
        <v>39083</v>
      </c>
      <c r="B568" s="519">
        <v>39113</v>
      </c>
      <c r="C568" s="53" t="s">
        <v>3</v>
      </c>
      <c r="D568" s="54">
        <v>3</v>
      </c>
      <c r="E568" s="44">
        <v>8396.83</v>
      </c>
      <c r="F568" s="44">
        <v>0</v>
      </c>
      <c r="G568" s="44">
        <v>0</v>
      </c>
      <c r="H568" s="44">
        <v>6207.16</v>
      </c>
      <c r="I568" s="44">
        <v>0</v>
      </c>
      <c r="J568" s="55">
        <v>1217</v>
      </c>
      <c r="K568" s="56">
        <v>14603.99</v>
      </c>
      <c r="L568" s="57">
        <v>15820.99</v>
      </c>
      <c r="M568" s="117"/>
      <c r="N568" s="119">
        <v>14603.99</v>
      </c>
      <c r="O568" s="119">
        <v>8396.83</v>
      </c>
      <c r="P568" s="119">
        <v>702</v>
      </c>
      <c r="Q568" s="119">
        <v>17332.419999999998</v>
      </c>
      <c r="R568" s="119">
        <v>16115.42</v>
      </c>
      <c r="S568" s="47"/>
    </row>
    <row r="569" spans="1:19" ht="9" customHeight="1" x14ac:dyDescent="0.2">
      <c r="A569" s="519"/>
      <c r="B569" s="519"/>
      <c r="C569" s="48" t="s">
        <v>4</v>
      </c>
      <c r="D569" s="49">
        <v>8</v>
      </c>
      <c r="E569" s="50">
        <v>16258530</v>
      </c>
      <c r="F569" s="50">
        <v>0</v>
      </c>
      <c r="G569" s="50">
        <v>0</v>
      </c>
      <c r="H569" s="50">
        <v>12018738</v>
      </c>
      <c r="I569" s="50">
        <v>0</v>
      </c>
      <c r="J569" s="51">
        <v>2356441</v>
      </c>
      <c r="K569" s="50">
        <v>28277268</v>
      </c>
      <c r="L569" s="52">
        <v>30633708</v>
      </c>
      <c r="M569" s="118"/>
      <c r="N569" s="120">
        <v>28277268</v>
      </c>
      <c r="O569" s="120">
        <v>16258530</v>
      </c>
      <c r="P569" s="120">
        <v>1359262</v>
      </c>
      <c r="Q569" s="120">
        <v>33560245</v>
      </c>
      <c r="R569" s="120">
        <v>31203804</v>
      </c>
      <c r="S569" s="47"/>
    </row>
    <row r="570" spans="1:19" ht="12.75" customHeight="1" x14ac:dyDescent="0.2">
      <c r="A570" s="519"/>
      <c r="B570" s="519"/>
      <c r="C570" s="53" t="s">
        <v>3</v>
      </c>
      <c r="D570" s="54">
        <v>9</v>
      </c>
      <c r="E570" s="44">
        <v>9374.33</v>
      </c>
      <c r="F570" s="44">
        <v>0</v>
      </c>
      <c r="G570" s="44">
        <v>0</v>
      </c>
      <c r="H570" s="44">
        <v>6207.16</v>
      </c>
      <c r="I570" s="44">
        <v>0</v>
      </c>
      <c r="J570" s="55">
        <v>1298.46</v>
      </c>
      <c r="K570" s="56">
        <v>15581.49</v>
      </c>
      <c r="L570" s="57">
        <v>16879.95</v>
      </c>
      <c r="M570" s="117"/>
      <c r="N570" s="119">
        <v>15581.49</v>
      </c>
      <c r="O570" s="119">
        <v>9374.33</v>
      </c>
      <c r="P570" s="119">
        <v>702</v>
      </c>
      <c r="Q570" s="119">
        <v>18567.330000000002</v>
      </c>
      <c r="R570" s="119">
        <v>17268.87</v>
      </c>
      <c r="S570" s="47"/>
    </row>
    <row r="571" spans="1:19" ht="9" customHeight="1" x14ac:dyDescent="0.2">
      <c r="A571" s="519"/>
      <c r="B571" s="519"/>
      <c r="C571" s="48" t="s">
        <v>4</v>
      </c>
      <c r="D571" s="49">
        <v>14</v>
      </c>
      <c r="E571" s="50">
        <v>18151234</v>
      </c>
      <c r="F571" s="50">
        <v>0</v>
      </c>
      <c r="G571" s="50">
        <v>0</v>
      </c>
      <c r="H571" s="50">
        <v>12018738</v>
      </c>
      <c r="I571" s="50">
        <v>0</v>
      </c>
      <c r="J571" s="51">
        <v>2514169</v>
      </c>
      <c r="K571" s="50">
        <v>30169972</v>
      </c>
      <c r="L571" s="52">
        <v>32684141</v>
      </c>
      <c r="M571" s="118"/>
      <c r="N571" s="120">
        <v>30169972</v>
      </c>
      <c r="O571" s="120">
        <v>18151234</v>
      </c>
      <c r="P571" s="120">
        <v>1359262</v>
      </c>
      <c r="Q571" s="120">
        <v>35951364</v>
      </c>
      <c r="R571" s="120">
        <v>33437195</v>
      </c>
      <c r="S571" s="47"/>
    </row>
    <row r="572" spans="1:19" ht="12.75" customHeight="1" x14ac:dyDescent="0.2">
      <c r="A572" s="519"/>
      <c r="B572" s="519"/>
      <c r="C572" s="53" t="s">
        <v>3</v>
      </c>
      <c r="D572" s="54">
        <v>15</v>
      </c>
      <c r="E572" s="44">
        <v>10292.82</v>
      </c>
      <c r="F572" s="44">
        <v>0</v>
      </c>
      <c r="G572" s="44">
        <v>0</v>
      </c>
      <c r="H572" s="44">
        <v>6207.16</v>
      </c>
      <c r="I572" s="44">
        <v>0</v>
      </c>
      <c r="J572" s="55">
        <v>1375</v>
      </c>
      <c r="K572" s="56">
        <v>16499.98</v>
      </c>
      <c r="L572" s="57">
        <v>17874.98</v>
      </c>
      <c r="M572" s="117"/>
      <c r="N572" s="119">
        <v>16499.98</v>
      </c>
      <c r="O572" s="119">
        <v>10292.82</v>
      </c>
      <c r="P572" s="119">
        <v>702</v>
      </c>
      <c r="Q572" s="119">
        <v>19727.689999999999</v>
      </c>
      <c r="R572" s="119">
        <v>18352.689999999999</v>
      </c>
      <c r="S572" s="47"/>
    </row>
    <row r="573" spans="1:19" ht="9" customHeight="1" x14ac:dyDescent="0.2">
      <c r="A573" s="519"/>
      <c r="B573" s="519"/>
      <c r="C573" s="48" t="s">
        <v>4</v>
      </c>
      <c r="D573" s="49">
        <v>20</v>
      </c>
      <c r="E573" s="50">
        <v>19929679</v>
      </c>
      <c r="F573" s="50">
        <v>0</v>
      </c>
      <c r="G573" s="50">
        <v>0</v>
      </c>
      <c r="H573" s="50">
        <v>12018738</v>
      </c>
      <c r="I573" s="50">
        <v>0</v>
      </c>
      <c r="J573" s="51">
        <v>2662371</v>
      </c>
      <c r="K573" s="50">
        <v>31948416</v>
      </c>
      <c r="L573" s="52">
        <v>34610788</v>
      </c>
      <c r="M573" s="118"/>
      <c r="N573" s="120">
        <v>31948416</v>
      </c>
      <c r="O573" s="120">
        <v>19929679</v>
      </c>
      <c r="P573" s="120">
        <v>1359262</v>
      </c>
      <c r="Q573" s="120">
        <v>38198134</v>
      </c>
      <c r="R573" s="120">
        <v>35535763</v>
      </c>
      <c r="S573" s="47"/>
    </row>
    <row r="574" spans="1:19" ht="12.75" customHeight="1" x14ac:dyDescent="0.2">
      <c r="A574" s="519"/>
      <c r="B574" s="519"/>
      <c r="C574" s="53" t="s">
        <v>3</v>
      </c>
      <c r="D574" s="54">
        <v>21</v>
      </c>
      <c r="E574" s="44">
        <v>11225.51</v>
      </c>
      <c r="F574" s="44">
        <v>0</v>
      </c>
      <c r="G574" s="44">
        <v>0</v>
      </c>
      <c r="H574" s="44">
        <v>6207.16</v>
      </c>
      <c r="I574" s="44">
        <v>0</v>
      </c>
      <c r="J574" s="55">
        <v>1452.72</v>
      </c>
      <c r="K574" s="56">
        <v>17432.669999999998</v>
      </c>
      <c r="L574" s="57">
        <v>18885.39</v>
      </c>
      <c r="M574" s="117"/>
      <c r="N574" s="119">
        <v>17432.669999999998</v>
      </c>
      <c r="O574" s="119">
        <v>11225.51</v>
      </c>
      <c r="P574" s="119">
        <v>702</v>
      </c>
      <c r="Q574" s="119">
        <v>20905.98</v>
      </c>
      <c r="R574" s="119">
        <v>19453.259999999998</v>
      </c>
      <c r="S574" s="47"/>
    </row>
    <row r="575" spans="1:19" ht="9" customHeight="1" x14ac:dyDescent="0.2">
      <c r="A575" s="519"/>
      <c r="B575" s="519"/>
      <c r="C575" s="48" t="s">
        <v>4</v>
      </c>
      <c r="D575" s="49">
        <v>27</v>
      </c>
      <c r="E575" s="50">
        <v>21735618</v>
      </c>
      <c r="F575" s="50">
        <v>0</v>
      </c>
      <c r="G575" s="50">
        <v>0</v>
      </c>
      <c r="H575" s="50">
        <v>12018738</v>
      </c>
      <c r="I575" s="50">
        <v>0</v>
      </c>
      <c r="J575" s="51">
        <v>2812858</v>
      </c>
      <c r="K575" s="50">
        <v>33754356</v>
      </c>
      <c r="L575" s="52">
        <v>36567214</v>
      </c>
      <c r="M575" s="118"/>
      <c r="N575" s="120">
        <v>33754356</v>
      </c>
      <c r="O575" s="120">
        <v>21735618</v>
      </c>
      <c r="P575" s="120">
        <v>1359262</v>
      </c>
      <c r="Q575" s="120">
        <v>40479622</v>
      </c>
      <c r="R575" s="120">
        <v>37666764</v>
      </c>
      <c r="S575" s="47"/>
    </row>
    <row r="576" spans="1:19" ht="12.75" customHeight="1" x14ac:dyDescent="0.2">
      <c r="A576" s="519"/>
      <c r="B576" s="519"/>
      <c r="C576" s="53" t="s">
        <v>3</v>
      </c>
      <c r="D576" s="54">
        <v>28</v>
      </c>
      <c r="E576" s="44">
        <v>11886.17</v>
      </c>
      <c r="F576" s="44">
        <v>0</v>
      </c>
      <c r="G576" s="44">
        <v>0</v>
      </c>
      <c r="H576" s="44">
        <v>6207.16</v>
      </c>
      <c r="I576" s="44">
        <v>0</v>
      </c>
      <c r="J576" s="55">
        <v>1507.78</v>
      </c>
      <c r="K576" s="56">
        <v>18093.330000000002</v>
      </c>
      <c r="L576" s="57">
        <v>19601.11</v>
      </c>
      <c r="M576" s="117"/>
      <c r="N576" s="119">
        <v>18093.330000000002</v>
      </c>
      <c r="O576" s="119">
        <v>11886.17</v>
      </c>
      <c r="P576" s="119">
        <v>702</v>
      </c>
      <c r="Q576" s="119">
        <v>21740.62</v>
      </c>
      <c r="R576" s="119">
        <v>20232.84</v>
      </c>
      <c r="S576" s="47"/>
    </row>
    <row r="577" spans="1:19" ht="9" customHeight="1" x14ac:dyDescent="0.2">
      <c r="A577" s="519"/>
      <c r="B577" s="519"/>
      <c r="C577" s="48" t="s">
        <v>4</v>
      </c>
      <c r="D577" s="49">
        <v>34</v>
      </c>
      <c r="E577" s="50">
        <v>23014834</v>
      </c>
      <c r="F577" s="50">
        <v>0</v>
      </c>
      <c r="G577" s="50">
        <v>0</v>
      </c>
      <c r="H577" s="50">
        <v>12018738</v>
      </c>
      <c r="I577" s="50">
        <v>0</v>
      </c>
      <c r="J577" s="51">
        <v>2919469</v>
      </c>
      <c r="K577" s="50">
        <v>35033572</v>
      </c>
      <c r="L577" s="52">
        <v>37953041</v>
      </c>
      <c r="M577" s="118"/>
      <c r="N577" s="120">
        <v>35033572</v>
      </c>
      <c r="O577" s="120">
        <v>23014834</v>
      </c>
      <c r="P577" s="120">
        <v>1359262</v>
      </c>
      <c r="Q577" s="120">
        <v>42095710</v>
      </c>
      <c r="R577" s="120">
        <v>39176241</v>
      </c>
      <c r="S577" s="47"/>
    </row>
    <row r="578" spans="1:19" ht="12.75" customHeight="1" x14ac:dyDescent="0.2">
      <c r="A578" s="519"/>
      <c r="B578" s="519"/>
      <c r="C578" s="53" t="s">
        <v>3</v>
      </c>
      <c r="D578" s="54">
        <v>35</v>
      </c>
      <c r="E578" s="44">
        <v>12379.41</v>
      </c>
      <c r="F578" s="44">
        <v>0</v>
      </c>
      <c r="G578" s="44">
        <v>0</v>
      </c>
      <c r="H578" s="44">
        <v>6207.16</v>
      </c>
      <c r="I578" s="44">
        <v>0</v>
      </c>
      <c r="J578" s="55">
        <v>1548.88</v>
      </c>
      <c r="K578" s="56">
        <v>18586.57</v>
      </c>
      <c r="L578" s="57">
        <v>20135.45</v>
      </c>
      <c r="M578" s="117"/>
      <c r="N578" s="119">
        <v>18586.57</v>
      </c>
      <c r="O578" s="119">
        <v>12379.41</v>
      </c>
      <c r="P578" s="119">
        <v>702</v>
      </c>
      <c r="Q578" s="119">
        <v>22363.74</v>
      </c>
      <c r="R578" s="119">
        <v>20814.86</v>
      </c>
      <c r="S578" s="47"/>
    </row>
    <row r="579" spans="1:19" ht="9" customHeight="1" x14ac:dyDescent="0.2">
      <c r="A579" s="520"/>
      <c r="B579" s="520"/>
      <c r="C579" s="58" t="s">
        <v>4</v>
      </c>
      <c r="D579" s="59"/>
      <c r="E579" s="50">
        <v>23969880</v>
      </c>
      <c r="F579" s="50">
        <v>0</v>
      </c>
      <c r="G579" s="50">
        <v>0</v>
      </c>
      <c r="H579" s="50">
        <v>12018738</v>
      </c>
      <c r="I579" s="50">
        <v>0</v>
      </c>
      <c r="J579" s="60">
        <v>2999050</v>
      </c>
      <c r="K579" s="61">
        <v>35988618</v>
      </c>
      <c r="L579" s="62">
        <v>38987668</v>
      </c>
      <c r="M579" s="118"/>
      <c r="N579" s="120">
        <v>35988618</v>
      </c>
      <c r="O579" s="120">
        <v>23969880</v>
      </c>
      <c r="P579" s="120">
        <v>1359262</v>
      </c>
      <c r="Q579" s="120">
        <v>43302239</v>
      </c>
      <c r="R579" s="120">
        <v>40303189</v>
      </c>
      <c r="S579" s="47"/>
    </row>
    <row r="580" spans="1:19" ht="12.75" customHeight="1" x14ac:dyDescent="0.2">
      <c r="A580" s="496">
        <v>39114</v>
      </c>
      <c r="B580" s="496">
        <v>39446</v>
      </c>
      <c r="C580" s="42" t="s">
        <v>3</v>
      </c>
      <c r="D580" s="43">
        <v>0</v>
      </c>
      <c r="E580" s="44">
        <v>8519.9599999999991</v>
      </c>
      <c r="F580" s="44">
        <v>0</v>
      </c>
      <c r="G580" s="44">
        <v>0</v>
      </c>
      <c r="H580" s="44">
        <v>6207.16</v>
      </c>
      <c r="I580" s="44">
        <v>0</v>
      </c>
      <c r="J580" s="44">
        <v>1227.26</v>
      </c>
      <c r="K580" s="45">
        <v>14727.12</v>
      </c>
      <c r="L580" s="46">
        <v>15954.38</v>
      </c>
      <c r="M580" s="117"/>
      <c r="N580" s="119">
        <v>14727.12</v>
      </c>
      <c r="O580" s="119">
        <v>8519.9599999999991</v>
      </c>
      <c r="P580" s="119">
        <v>702</v>
      </c>
      <c r="Q580" s="119">
        <v>17487.97</v>
      </c>
      <c r="R580" s="119">
        <v>16260.71</v>
      </c>
      <c r="S580" s="47"/>
    </row>
    <row r="581" spans="1:19" ht="9" customHeight="1" x14ac:dyDescent="0.2">
      <c r="A581" s="497"/>
      <c r="B581" s="497"/>
      <c r="C581" s="48" t="s">
        <v>4</v>
      </c>
      <c r="D581" s="49">
        <v>2</v>
      </c>
      <c r="E581" s="50">
        <v>16496943</v>
      </c>
      <c r="F581" s="50">
        <v>0</v>
      </c>
      <c r="G581" s="50">
        <v>0</v>
      </c>
      <c r="H581" s="50">
        <v>12018738</v>
      </c>
      <c r="I581" s="50">
        <v>0</v>
      </c>
      <c r="J581" s="51">
        <v>2376307</v>
      </c>
      <c r="K581" s="50">
        <v>28515681</v>
      </c>
      <c r="L581" s="52">
        <v>30891987</v>
      </c>
      <c r="M581" s="118"/>
      <c r="N581" s="120">
        <v>28515681</v>
      </c>
      <c r="O581" s="120">
        <v>16496943</v>
      </c>
      <c r="P581" s="120">
        <v>1359262</v>
      </c>
      <c r="Q581" s="120">
        <v>33861432</v>
      </c>
      <c r="R581" s="120">
        <v>31485125</v>
      </c>
      <c r="S581" s="47"/>
    </row>
    <row r="582" spans="1:19" ht="12.75" customHeight="1" x14ac:dyDescent="0.2">
      <c r="A582" s="519">
        <v>39114</v>
      </c>
      <c r="B582" s="519">
        <f>B580</f>
        <v>39446</v>
      </c>
      <c r="C582" s="53" t="s">
        <v>3</v>
      </c>
      <c r="D582" s="54">
        <v>3</v>
      </c>
      <c r="E582" s="44">
        <v>8791.39</v>
      </c>
      <c r="F582" s="44">
        <v>0</v>
      </c>
      <c r="G582" s="44">
        <v>0</v>
      </c>
      <c r="H582" s="44">
        <v>6207.16</v>
      </c>
      <c r="I582" s="44">
        <v>0</v>
      </c>
      <c r="J582" s="55">
        <v>1249.8800000000001</v>
      </c>
      <c r="K582" s="56">
        <v>14998.55</v>
      </c>
      <c r="L582" s="57">
        <v>16248.43</v>
      </c>
      <c r="M582" s="117"/>
      <c r="N582" s="119">
        <v>14998.55</v>
      </c>
      <c r="O582" s="119">
        <v>8791.39</v>
      </c>
      <c r="P582" s="119">
        <v>702</v>
      </c>
      <c r="Q582" s="119">
        <v>17830.88</v>
      </c>
      <c r="R582" s="119">
        <v>16581</v>
      </c>
      <c r="S582" s="47"/>
    </row>
    <row r="583" spans="1:19" ht="9" customHeight="1" x14ac:dyDescent="0.2">
      <c r="A583" s="519"/>
      <c r="B583" s="519"/>
      <c r="C583" s="48" t="s">
        <v>4</v>
      </c>
      <c r="D583" s="49">
        <v>8</v>
      </c>
      <c r="E583" s="50">
        <v>17022505</v>
      </c>
      <c r="F583" s="50">
        <v>0</v>
      </c>
      <c r="G583" s="50">
        <v>0</v>
      </c>
      <c r="H583" s="50">
        <v>12018738</v>
      </c>
      <c r="I583" s="50">
        <v>0</v>
      </c>
      <c r="J583" s="51">
        <v>2420105</v>
      </c>
      <c r="K583" s="50">
        <v>29041242</v>
      </c>
      <c r="L583" s="52">
        <v>31461348</v>
      </c>
      <c r="M583" s="118"/>
      <c r="N583" s="120">
        <v>29041242</v>
      </c>
      <c r="O583" s="120">
        <v>17022505</v>
      </c>
      <c r="P583" s="120">
        <v>1359262</v>
      </c>
      <c r="Q583" s="120">
        <v>34525398</v>
      </c>
      <c r="R583" s="120">
        <v>32105293</v>
      </c>
      <c r="S583" s="47"/>
    </row>
    <row r="584" spans="1:19" ht="12.75" customHeight="1" x14ac:dyDescent="0.2">
      <c r="A584" s="519"/>
      <c r="B584" s="519"/>
      <c r="C584" s="53" t="s">
        <v>3</v>
      </c>
      <c r="D584" s="54">
        <v>9</v>
      </c>
      <c r="E584" s="44">
        <v>9795.2900000000009</v>
      </c>
      <c r="F584" s="44">
        <v>0</v>
      </c>
      <c r="G584" s="44">
        <v>0</v>
      </c>
      <c r="H584" s="44">
        <v>6207.16</v>
      </c>
      <c r="I584" s="44">
        <v>0</v>
      </c>
      <c r="J584" s="55">
        <v>1333.54</v>
      </c>
      <c r="K584" s="56">
        <v>16002.45</v>
      </c>
      <c r="L584" s="57">
        <v>17335.990000000002</v>
      </c>
      <c r="M584" s="117"/>
      <c r="N584" s="119">
        <v>16002.45</v>
      </c>
      <c r="O584" s="119">
        <v>9795.2900000000009</v>
      </c>
      <c r="P584" s="119">
        <v>702</v>
      </c>
      <c r="Q584" s="119">
        <v>19099.14</v>
      </c>
      <c r="R584" s="119">
        <v>17765.599999999999</v>
      </c>
      <c r="S584" s="47"/>
    </row>
    <row r="585" spans="1:19" ht="9" customHeight="1" x14ac:dyDescent="0.2">
      <c r="A585" s="519"/>
      <c r="B585" s="519"/>
      <c r="C585" s="48" t="s">
        <v>4</v>
      </c>
      <c r="D585" s="49">
        <v>14</v>
      </c>
      <c r="E585" s="50">
        <v>18966326</v>
      </c>
      <c r="F585" s="50">
        <v>0</v>
      </c>
      <c r="G585" s="50">
        <v>0</v>
      </c>
      <c r="H585" s="50">
        <v>12018738</v>
      </c>
      <c r="I585" s="50">
        <v>0</v>
      </c>
      <c r="J585" s="51">
        <v>2582093</v>
      </c>
      <c r="K585" s="50">
        <v>30985064</v>
      </c>
      <c r="L585" s="52">
        <v>33567157</v>
      </c>
      <c r="M585" s="118"/>
      <c r="N585" s="120">
        <v>30985064</v>
      </c>
      <c r="O585" s="120">
        <v>18966326</v>
      </c>
      <c r="P585" s="120">
        <v>1359262</v>
      </c>
      <c r="Q585" s="120">
        <v>36981092</v>
      </c>
      <c r="R585" s="120">
        <v>34398998</v>
      </c>
      <c r="S585" s="47"/>
    </row>
    <row r="586" spans="1:19" ht="12.75" customHeight="1" x14ac:dyDescent="0.2">
      <c r="A586" s="519"/>
      <c r="B586" s="519"/>
      <c r="C586" s="53" t="s">
        <v>3</v>
      </c>
      <c r="D586" s="54">
        <v>15</v>
      </c>
      <c r="E586" s="44">
        <v>10738.62</v>
      </c>
      <c r="F586" s="44">
        <v>0</v>
      </c>
      <c r="G586" s="44">
        <v>0</v>
      </c>
      <c r="H586" s="44">
        <v>6207.16</v>
      </c>
      <c r="I586" s="44">
        <v>0</v>
      </c>
      <c r="J586" s="55">
        <v>1412.15</v>
      </c>
      <c r="K586" s="56">
        <v>16945.78</v>
      </c>
      <c r="L586" s="57">
        <v>18357.93</v>
      </c>
      <c r="M586" s="117"/>
      <c r="N586" s="119">
        <v>16945.78</v>
      </c>
      <c r="O586" s="119">
        <v>10738.62</v>
      </c>
      <c r="P586" s="119">
        <v>702</v>
      </c>
      <c r="Q586" s="119">
        <v>20290.88</v>
      </c>
      <c r="R586" s="119">
        <v>18878.73</v>
      </c>
      <c r="S586" s="47"/>
    </row>
    <row r="587" spans="1:19" ht="9" customHeight="1" x14ac:dyDescent="0.2">
      <c r="A587" s="519"/>
      <c r="B587" s="519"/>
      <c r="C587" s="48" t="s">
        <v>4</v>
      </c>
      <c r="D587" s="49">
        <v>20</v>
      </c>
      <c r="E587" s="50">
        <v>20792868</v>
      </c>
      <c r="F587" s="50">
        <v>0</v>
      </c>
      <c r="G587" s="50">
        <v>0</v>
      </c>
      <c r="H587" s="50">
        <v>12018738</v>
      </c>
      <c r="I587" s="50">
        <v>0</v>
      </c>
      <c r="J587" s="51">
        <v>2734304</v>
      </c>
      <c r="K587" s="50">
        <v>32811605</v>
      </c>
      <c r="L587" s="52">
        <v>35545909</v>
      </c>
      <c r="M587" s="118"/>
      <c r="N587" s="120">
        <v>32811605</v>
      </c>
      <c r="O587" s="120">
        <v>20792868</v>
      </c>
      <c r="P587" s="120">
        <v>1359262</v>
      </c>
      <c r="Q587" s="120">
        <v>39288622</v>
      </c>
      <c r="R587" s="120">
        <v>36554319</v>
      </c>
      <c r="S587" s="47"/>
    </row>
    <row r="588" spans="1:19" ht="12.75" customHeight="1" x14ac:dyDescent="0.2">
      <c r="A588" s="519"/>
      <c r="B588" s="519"/>
      <c r="C588" s="53" t="s">
        <v>3</v>
      </c>
      <c r="D588" s="54">
        <v>21</v>
      </c>
      <c r="E588" s="44">
        <v>11696.51</v>
      </c>
      <c r="F588" s="44">
        <v>0</v>
      </c>
      <c r="G588" s="44">
        <v>0</v>
      </c>
      <c r="H588" s="44">
        <v>6207.16</v>
      </c>
      <c r="I588" s="44">
        <v>0</v>
      </c>
      <c r="J588" s="55">
        <v>1491.97</v>
      </c>
      <c r="K588" s="56">
        <v>17903.669999999998</v>
      </c>
      <c r="L588" s="57">
        <v>19395.64</v>
      </c>
      <c r="M588" s="117"/>
      <c r="N588" s="119">
        <v>17903.669999999998</v>
      </c>
      <c r="O588" s="119">
        <v>11696.51</v>
      </c>
      <c r="P588" s="119">
        <v>702</v>
      </c>
      <c r="Q588" s="119">
        <v>21501.01</v>
      </c>
      <c r="R588" s="119">
        <v>20009.04</v>
      </c>
      <c r="S588" s="47"/>
    </row>
    <row r="589" spans="1:19" ht="9" customHeight="1" x14ac:dyDescent="0.2">
      <c r="A589" s="519"/>
      <c r="B589" s="519"/>
      <c r="C589" s="48" t="s">
        <v>4</v>
      </c>
      <c r="D589" s="49">
        <v>27</v>
      </c>
      <c r="E589" s="50">
        <v>22647601</v>
      </c>
      <c r="F589" s="50">
        <v>0</v>
      </c>
      <c r="G589" s="50">
        <v>0</v>
      </c>
      <c r="H589" s="50">
        <v>12018738</v>
      </c>
      <c r="I589" s="50">
        <v>0</v>
      </c>
      <c r="J589" s="51">
        <v>2888857</v>
      </c>
      <c r="K589" s="50">
        <v>34666339</v>
      </c>
      <c r="L589" s="52">
        <v>37555196</v>
      </c>
      <c r="M589" s="118"/>
      <c r="N589" s="120">
        <v>34666339</v>
      </c>
      <c r="O589" s="120">
        <v>22647601</v>
      </c>
      <c r="P589" s="120">
        <v>1359262</v>
      </c>
      <c r="Q589" s="120">
        <v>41631761</v>
      </c>
      <c r="R589" s="120">
        <v>38742904</v>
      </c>
      <c r="S589" s="47"/>
    </row>
    <row r="590" spans="1:19" ht="12.75" customHeight="1" x14ac:dyDescent="0.2">
      <c r="A590" s="519"/>
      <c r="B590" s="519"/>
      <c r="C590" s="53" t="s">
        <v>3</v>
      </c>
      <c r="D590" s="54">
        <v>28</v>
      </c>
      <c r="E590" s="44">
        <v>12374.93</v>
      </c>
      <c r="F590" s="44">
        <v>0</v>
      </c>
      <c r="G590" s="44">
        <v>0</v>
      </c>
      <c r="H590" s="44">
        <v>6207.16</v>
      </c>
      <c r="I590" s="44">
        <v>0</v>
      </c>
      <c r="J590" s="55">
        <v>1548.51</v>
      </c>
      <c r="K590" s="56">
        <v>18582.09</v>
      </c>
      <c r="L590" s="57">
        <v>20130.599999999999</v>
      </c>
      <c r="M590" s="117"/>
      <c r="N590" s="119">
        <v>18582.09</v>
      </c>
      <c r="O590" s="119">
        <v>12374.93</v>
      </c>
      <c r="P590" s="119">
        <v>702</v>
      </c>
      <c r="Q590" s="119">
        <v>22358.09</v>
      </c>
      <c r="R590" s="119">
        <v>20809.580000000002</v>
      </c>
      <c r="S590" s="47"/>
    </row>
    <row r="591" spans="1:19" ht="9" customHeight="1" x14ac:dyDescent="0.2">
      <c r="A591" s="519"/>
      <c r="B591" s="519"/>
      <c r="C591" s="48" t="s">
        <v>4</v>
      </c>
      <c r="D591" s="49">
        <v>34</v>
      </c>
      <c r="E591" s="50">
        <v>23961206</v>
      </c>
      <c r="F591" s="50">
        <v>0</v>
      </c>
      <c r="G591" s="50">
        <v>0</v>
      </c>
      <c r="H591" s="50">
        <v>12018738</v>
      </c>
      <c r="I591" s="50">
        <v>0</v>
      </c>
      <c r="J591" s="51">
        <v>2998333</v>
      </c>
      <c r="K591" s="50">
        <v>35979943</v>
      </c>
      <c r="L591" s="52">
        <v>38978277</v>
      </c>
      <c r="M591" s="118"/>
      <c r="N591" s="120">
        <v>35979943</v>
      </c>
      <c r="O591" s="120">
        <v>23961206</v>
      </c>
      <c r="P591" s="120">
        <v>1359262</v>
      </c>
      <c r="Q591" s="120">
        <v>43291299</v>
      </c>
      <c r="R591" s="120">
        <v>40292965</v>
      </c>
      <c r="S591" s="47"/>
    </row>
    <row r="592" spans="1:19" ht="12.75" customHeight="1" x14ac:dyDescent="0.2">
      <c r="A592" s="519"/>
      <c r="B592" s="519"/>
      <c r="C592" s="53" t="s">
        <v>3</v>
      </c>
      <c r="D592" s="54">
        <v>35</v>
      </c>
      <c r="E592" s="44">
        <v>12881.49</v>
      </c>
      <c r="F592" s="44">
        <v>0</v>
      </c>
      <c r="G592" s="44">
        <v>0</v>
      </c>
      <c r="H592" s="44">
        <v>6207.16</v>
      </c>
      <c r="I592" s="44">
        <v>0</v>
      </c>
      <c r="J592" s="55">
        <v>1590.72</v>
      </c>
      <c r="K592" s="56">
        <v>19088.650000000001</v>
      </c>
      <c r="L592" s="57">
        <v>20679.37</v>
      </c>
      <c r="M592" s="117"/>
      <c r="N592" s="119">
        <v>19088.650000000001</v>
      </c>
      <c r="O592" s="119">
        <v>12881.49</v>
      </c>
      <c r="P592" s="119">
        <v>702</v>
      </c>
      <c r="Q592" s="119">
        <v>22998.04</v>
      </c>
      <c r="R592" s="119">
        <v>21407.32</v>
      </c>
      <c r="S592" s="47"/>
    </row>
    <row r="593" spans="1:19" ht="9" customHeight="1" x14ac:dyDescent="0.2">
      <c r="A593" s="520"/>
      <c r="B593" s="520"/>
      <c r="C593" s="58" t="s">
        <v>4</v>
      </c>
      <c r="D593" s="59"/>
      <c r="E593" s="61">
        <v>24942043</v>
      </c>
      <c r="F593" s="61">
        <v>0</v>
      </c>
      <c r="G593" s="61">
        <v>0</v>
      </c>
      <c r="H593" s="61">
        <v>12018738</v>
      </c>
      <c r="I593" s="61">
        <v>0</v>
      </c>
      <c r="J593" s="60">
        <v>3080063</v>
      </c>
      <c r="K593" s="61">
        <v>36960780</v>
      </c>
      <c r="L593" s="62">
        <v>40040844</v>
      </c>
      <c r="M593" s="118"/>
      <c r="N593" s="120">
        <v>36960780</v>
      </c>
      <c r="O593" s="120">
        <v>24942043</v>
      </c>
      <c r="P593" s="120">
        <v>1359262</v>
      </c>
      <c r="Q593" s="120">
        <v>44530415</v>
      </c>
      <c r="R593" s="120">
        <v>41450351</v>
      </c>
      <c r="S593" s="47"/>
    </row>
    <row r="594" spans="1:19" ht="12.75" customHeight="1" x14ac:dyDescent="0.2">
      <c r="A594" s="496">
        <f>B582+1</f>
        <v>39447</v>
      </c>
      <c r="B594" s="496">
        <v>39447</v>
      </c>
      <c r="C594" s="42" t="s">
        <v>3</v>
      </c>
      <c r="D594" s="43">
        <v>0</v>
      </c>
      <c r="E594" s="44">
        <v>8519.9599999999991</v>
      </c>
      <c r="F594" s="44">
        <v>0</v>
      </c>
      <c r="G594" s="44">
        <v>0</v>
      </c>
      <c r="H594" s="44">
        <v>6207.16</v>
      </c>
      <c r="I594" s="44">
        <v>0</v>
      </c>
      <c r="J594" s="44">
        <v>1227.26</v>
      </c>
      <c r="K594" s="45">
        <v>14727.12</v>
      </c>
      <c r="L594" s="46">
        <v>15954.38</v>
      </c>
      <c r="M594" s="117"/>
      <c r="N594" s="119">
        <v>14727.12</v>
      </c>
      <c r="O594" s="119">
        <v>8519.9599999999991</v>
      </c>
      <c r="P594" s="119">
        <v>702</v>
      </c>
      <c r="Q594" s="119">
        <v>17487.97</v>
      </c>
      <c r="R594" s="119">
        <v>16260.71</v>
      </c>
      <c r="S594" s="47"/>
    </row>
    <row r="595" spans="1:19" ht="9" customHeight="1" x14ac:dyDescent="0.2">
      <c r="A595" s="497"/>
      <c r="B595" s="497"/>
      <c r="C595" s="48" t="s">
        <v>4</v>
      </c>
      <c r="D595" s="49">
        <v>2</v>
      </c>
      <c r="E595" s="50">
        <v>16496943</v>
      </c>
      <c r="F595" s="50">
        <v>0</v>
      </c>
      <c r="G595" s="50">
        <v>0</v>
      </c>
      <c r="H595" s="50">
        <v>12018738</v>
      </c>
      <c r="I595" s="50">
        <v>0</v>
      </c>
      <c r="J595" s="51">
        <v>2376307</v>
      </c>
      <c r="K595" s="50">
        <v>28515681</v>
      </c>
      <c r="L595" s="52">
        <v>30891987</v>
      </c>
      <c r="M595" s="118"/>
      <c r="N595" s="120">
        <v>28515681</v>
      </c>
      <c r="O595" s="120">
        <v>16496943</v>
      </c>
      <c r="P595" s="120">
        <v>1359262</v>
      </c>
      <c r="Q595" s="120">
        <v>33861432</v>
      </c>
      <c r="R595" s="120">
        <v>31485125</v>
      </c>
      <c r="S595" s="47"/>
    </row>
    <row r="596" spans="1:19" ht="12.75" customHeight="1" x14ac:dyDescent="0.2">
      <c r="A596" s="519">
        <f>A594</f>
        <v>39447</v>
      </c>
      <c r="B596" s="519">
        <f>B594</f>
        <v>39447</v>
      </c>
      <c r="C596" s="53" t="s">
        <v>3</v>
      </c>
      <c r="D596" s="54">
        <v>3</v>
      </c>
      <c r="E596" s="44">
        <v>8791.39</v>
      </c>
      <c r="F596" s="44">
        <v>0</v>
      </c>
      <c r="G596" s="44">
        <v>0</v>
      </c>
      <c r="H596" s="44">
        <v>6207.16</v>
      </c>
      <c r="I596" s="44">
        <v>0</v>
      </c>
      <c r="J596" s="55">
        <v>1249.8800000000001</v>
      </c>
      <c r="K596" s="56">
        <v>14998.55</v>
      </c>
      <c r="L596" s="57">
        <v>16248.43</v>
      </c>
      <c r="M596" s="117"/>
      <c r="N596" s="119">
        <v>14998.55</v>
      </c>
      <c r="O596" s="119">
        <v>8791.39</v>
      </c>
      <c r="P596" s="119">
        <v>702</v>
      </c>
      <c r="Q596" s="119">
        <v>17830.88</v>
      </c>
      <c r="R596" s="119">
        <v>16581</v>
      </c>
      <c r="S596" s="47"/>
    </row>
    <row r="597" spans="1:19" ht="9" customHeight="1" x14ac:dyDescent="0.2">
      <c r="A597" s="519"/>
      <c r="B597" s="519"/>
      <c r="C597" s="48" t="s">
        <v>4</v>
      </c>
      <c r="D597" s="49">
        <v>8</v>
      </c>
      <c r="E597" s="50">
        <v>17022505</v>
      </c>
      <c r="F597" s="50">
        <v>0</v>
      </c>
      <c r="G597" s="50">
        <v>0</v>
      </c>
      <c r="H597" s="50">
        <v>12018738</v>
      </c>
      <c r="I597" s="50">
        <v>0</v>
      </c>
      <c r="J597" s="51">
        <v>2420105</v>
      </c>
      <c r="K597" s="50">
        <v>29041242</v>
      </c>
      <c r="L597" s="52">
        <v>31461348</v>
      </c>
      <c r="M597" s="118"/>
      <c r="N597" s="120">
        <v>29041242</v>
      </c>
      <c r="O597" s="120">
        <v>17022505</v>
      </c>
      <c r="P597" s="120">
        <v>1359262</v>
      </c>
      <c r="Q597" s="120">
        <v>34525398</v>
      </c>
      <c r="R597" s="120">
        <v>32105293</v>
      </c>
      <c r="S597" s="47"/>
    </row>
    <row r="598" spans="1:19" ht="12.75" customHeight="1" x14ac:dyDescent="0.2">
      <c r="A598" s="519"/>
      <c r="B598" s="519"/>
      <c r="C598" s="53" t="s">
        <v>3</v>
      </c>
      <c r="D598" s="54">
        <v>9</v>
      </c>
      <c r="E598" s="44">
        <v>9795.2900000000009</v>
      </c>
      <c r="F598" s="44">
        <v>0</v>
      </c>
      <c r="G598" s="44">
        <v>0</v>
      </c>
      <c r="H598" s="44">
        <v>6207.16</v>
      </c>
      <c r="I598" s="44">
        <v>0</v>
      </c>
      <c r="J598" s="55">
        <v>1333.54</v>
      </c>
      <c r="K598" s="56">
        <v>16002.45</v>
      </c>
      <c r="L598" s="57">
        <v>17335.990000000002</v>
      </c>
      <c r="M598" s="117"/>
      <c r="N598" s="119">
        <v>16002.45</v>
      </c>
      <c r="O598" s="119">
        <v>9795.2900000000009</v>
      </c>
      <c r="P598" s="119">
        <v>702</v>
      </c>
      <c r="Q598" s="119">
        <v>19099.14</v>
      </c>
      <c r="R598" s="119">
        <v>17765.599999999999</v>
      </c>
      <c r="S598" s="47"/>
    </row>
    <row r="599" spans="1:19" ht="9" customHeight="1" x14ac:dyDescent="0.2">
      <c r="A599" s="519"/>
      <c r="B599" s="519"/>
      <c r="C599" s="48" t="s">
        <v>4</v>
      </c>
      <c r="D599" s="49">
        <v>14</v>
      </c>
      <c r="E599" s="50">
        <v>18966326</v>
      </c>
      <c r="F599" s="50">
        <v>0</v>
      </c>
      <c r="G599" s="50">
        <v>0</v>
      </c>
      <c r="H599" s="50">
        <v>12018738</v>
      </c>
      <c r="I599" s="50">
        <v>0</v>
      </c>
      <c r="J599" s="51">
        <v>2582093</v>
      </c>
      <c r="K599" s="50">
        <v>30985064</v>
      </c>
      <c r="L599" s="52">
        <v>33567157</v>
      </c>
      <c r="M599" s="118"/>
      <c r="N599" s="120">
        <v>30985064</v>
      </c>
      <c r="O599" s="120">
        <v>18966326</v>
      </c>
      <c r="P599" s="120">
        <v>1359262</v>
      </c>
      <c r="Q599" s="120">
        <v>36981092</v>
      </c>
      <c r="R599" s="120">
        <v>34398998</v>
      </c>
      <c r="S599" s="47"/>
    </row>
    <row r="600" spans="1:19" ht="12.75" customHeight="1" x14ac:dyDescent="0.2">
      <c r="A600" s="519"/>
      <c r="B600" s="519"/>
      <c r="C600" s="53" t="s">
        <v>3</v>
      </c>
      <c r="D600" s="54">
        <v>15</v>
      </c>
      <c r="E600" s="44">
        <v>10738.62</v>
      </c>
      <c r="F600" s="44">
        <v>0</v>
      </c>
      <c r="G600" s="44">
        <v>0</v>
      </c>
      <c r="H600" s="44">
        <v>6207.16</v>
      </c>
      <c r="I600" s="44">
        <v>0</v>
      </c>
      <c r="J600" s="55">
        <v>1412.15</v>
      </c>
      <c r="K600" s="56">
        <v>16945.78</v>
      </c>
      <c r="L600" s="57">
        <v>18357.93</v>
      </c>
      <c r="M600" s="117"/>
      <c r="N600" s="119">
        <v>16945.78</v>
      </c>
      <c r="O600" s="119">
        <v>10738.62</v>
      </c>
      <c r="P600" s="119">
        <v>702</v>
      </c>
      <c r="Q600" s="119">
        <v>20290.88</v>
      </c>
      <c r="R600" s="119">
        <v>18878.73</v>
      </c>
      <c r="S600" s="47"/>
    </row>
    <row r="601" spans="1:19" ht="9" customHeight="1" x14ac:dyDescent="0.2">
      <c r="A601" s="519"/>
      <c r="B601" s="519"/>
      <c r="C601" s="48" t="s">
        <v>4</v>
      </c>
      <c r="D601" s="49">
        <v>20</v>
      </c>
      <c r="E601" s="50">
        <v>20792868</v>
      </c>
      <c r="F601" s="50">
        <v>0</v>
      </c>
      <c r="G601" s="50">
        <v>0</v>
      </c>
      <c r="H601" s="50">
        <v>12018738</v>
      </c>
      <c r="I601" s="50">
        <v>0</v>
      </c>
      <c r="J601" s="51">
        <v>2734304</v>
      </c>
      <c r="K601" s="50">
        <v>32811605</v>
      </c>
      <c r="L601" s="52">
        <v>35545909</v>
      </c>
      <c r="M601" s="118"/>
      <c r="N601" s="120">
        <v>32811605</v>
      </c>
      <c r="O601" s="120">
        <v>20792868</v>
      </c>
      <c r="P601" s="120">
        <v>1359262</v>
      </c>
      <c r="Q601" s="120">
        <v>39288622</v>
      </c>
      <c r="R601" s="120">
        <v>36554319</v>
      </c>
      <c r="S601" s="47"/>
    </row>
    <row r="602" spans="1:19" ht="12.75" customHeight="1" x14ac:dyDescent="0.2">
      <c r="A602" s="519"/>
      <c r="B602" s="519"/>
      <c r="C602" s="53" t="s">
        <v>3</v>
      </c>
      <c r="D602" s="54">
        <v>21</v>
      </c>
      <c r="E602" s="44">
        <v>11696.51</v>
      </c>
      <c r="F602" s="44">
        <v>0</v>
      </c>
      <c r="G602" s="44">
        <v>0</v>
      </c>
      <c r="H602" s="44">
        <v>6207.16</v>
      </c>
      <c r="I602" s="44">
        <v>0</v>
      </c>
      <c r="J602" s="55">
        <v>1491.97</v>
      </c>
      <c r="K602" s="56">
        <v>17903.669999999998</v>
      </c>
      <c r="L602" s="57">
        <v>19395.64</v>
      </c>
      <c r="M602" s="117"/>
      <c r="N602" s="119">
        <v>17903.669999999998</v>
      </c>
      <c r="O602" s="119">
        <v>11696.51</v>
      </c>
      <c r="P602" s="119">
        <v>702</v>
      </c>
      <c r="Q602" s="119">
        <v>21501.01</v>
      </c>
      <c r="R602" s="119">
        <v>20009.04</v>
      </c>
      <c r="S602" s="47"/>
    </row>
    <row r="603" spans="1:19" ht="9" customHeight="1" x14ac:dyDescent="0.2">
      <c r="A603" s="519"/>
      <c r="B603" s="519"/>
      <c r="C603" s="48" t="s">
        <v>4</v>
      </c>
      <c r="D603" s="49">
        <v>27</v>
      </c>
      <c r="E603" s="50">
        <v>22647601</v>
      </c>
      <c r="F603" s="50">
        <v>0</v>
      </c>
      <c r="G603" s="50">
        <v>0</v>
      </c>
      <c r="H603" s="50">
        <v>12018738</v>
      </c>
      <c r="I603" s="50">
        <v>0</v>
      </c>
      <c r="J603" s="51">
        <v>2888857</v>
      </c>
      <c r="K603" s="50">
        <v>34666339</v>
      </c>
      <c r="L603" s="52">
        <v>37555196</v>
      </c>
      <c r="M603" s="118"/>
      <c r="N603" s="120">
        <v>34666339</v>
      </c>
      <c r="O603" s="120">
        <v>22647601</v>
      </c>
      <c r="P603" s="120">
        <v>1359262</v>
      </c>
      <c r="Q603" s="120">
        <v>41631761</v>
      </c>
      <c r="R603" s="120">
        <v>38742904</v>
      </c>
      <c r="S603" s="47"/>
    </row>
    <row r="604" spans="1:19" ht="12.75" customHeight="1" x14ac:dyDescent="0.2">
      <c r="A604" s="519"/>
      <c r="B604" s="519"/>
      <c r="C604" s="53" t="s">
        <v>3</v>
      </c>
      <c r="D604" s="54">
        <v>28</v>
      </c>
      <c r="E604" s="44">
        <v>12374.93</v>
      </c>
      <c r="F604" s="44">
        <v>0</v>
      </c>
      <c r="G604" s="44">
        <v>0</v>
      </c>
      <c r="H604" s="44">
        <v>6207.16</v>
      </c>
      <c r="I604" s="44">
        <v>0</v>
      </c>
      <c r="J604" s="55">
        <v>1548.51</v>
      </c>
      <c r="K604" s="56">
        <v>18582.09</v>
      </c>
      <c r="L604" s="57">
        <v>20130.599999999999</v>
      </c>
      <c r="M604" s="117"/>
      <c r="N604" s="119">
        <v>18582.09</v>
      </c>
      <c r="O604" s="119">
        <v>12374.93</v>
      </c>
      <c r="P604" s="119">
        <v>702</v>
      </c>
      <c r="Q604" s="119">
        <v>22358.09</v>
      </c>
      <c r="R604" s="119">
        <v>20809.580000000002</v>
      </c>
      <c r="S604" s="47"/>
    </row>
    <row r="605" spans="1:19" ht="9" customHeight="1" x14ac:dyDescent="0.2">
      <c r="A605" s="519"/>
      <c r="B605" s="519"/>
      <c r="C605" s="48" t="s">
        <v>4</v>
      </c>
      <c r="D605" s="49">
        <v>34</v>
      </c>
      <c r="E605" s="50">
        <v>23961206</v>
      </c>
      <c r="F605" s="50">
        <v>0</v>
      </c>
      <c r="G605" s="50">
        <v>0</v>
      </c>
      <c r="H605" s="50">
        <v>12018738</v>
      </c>
      <c r="I605" s="50">
        <v>0</v>
      </c>
      <c r="J605" s="51">
        <v>2998333</v>
      </c>
      <c r="K605" s="50">
        <v>35979943</v>
      </c>
      <c r="L605" s="52">
        <v>38978277</v>
      </c>
      <c r="M605" s="118"/>
      <c r="N605" s="120">
        <v>35979943</v>
      </c>
      <c r="O605" s="120">
        <v>23961206</v>
      </c>
      <c r="P605" s="120">
        <v>1359262</v>
      </c>
      <c r="Q605" s="120">
        <v>43291299</v>
      </c>
      <c r="R605" s="120">
        <v>40292965</v>
      </c>
      <c r="S605" s="47"/>
    </row>
    <row r="606" spans="1:19" ht="12.75" customHeight="1" x14ac:dyDescent="0.2">
      <c r="A606" s="519"/>
      <c r="B606" s="519"/>
      <c r="C606" s="53" t="s">
        <v>3</v>
      </c>
      <c r="D606" s="54">
        <v>35</v>
      </c>
      <c r="E606" s="44">
        <v>12881.49</v>
      </c>
      <c r="F606" s="44">
        <v>0</v>
      </c>
      <c r="G606" s="44">
        <v>0</v>
      </c>
      <c r="H606" s="44">
        <v>6207.16</v>
      </c>
      <c r="I606" s="44">
        <v>0</v>
      </c>
      <c r="J606" s="55">
        <v>1590.72</v>
      </c>
      <c r="K606" s="56">
        <v>19088.650000000001</v>
      </c>
      <c r="L606" s="57">
        <v>20679.37</v>
      </c>
      <c r="M606" s="117"/>
      <c r="N606" s="119">
        <v>19088.650000000001</v>
      </c>
      <c r="O606" s="119">
        <v>12881.49</v>
      </c>
      <c r="P606" s="119">
        <v>702</v>
      </c>
      <c r="Q606" s="119">
        <v>22998.04</v>
      </c>
      <c r="R606" s="119">
        <v>21407.32</v>
      </c>
      <c r="S606" s="47"/>
    </row>
    <row r="607" spans="1:19" ht="9" customHeight="1" x14ac:dyDescent="0.2">
      <c r="A607" s="520"/>
      <c r="B607" s="520"/>
      <c r="C607" s="58" t="s">
        <v>4</v>
      </c>
      <c r="D607" s="59"/>
      <c r="E607" s="61">
        <v>24942043</v>
      </c>
      <c r="F607" s="61">
        <v>0</v>
      </c>
      <c r="G607" s="61">
        <v>0</v>
      </c>
      <c r="H607" s="61">
        <v>12018738</v>
      </c>
      <c r="I607" s="61">
        <v>0</v>
      </c>
      <c r="J607" s="60">
        <v>3080063</v>
      </c>
      <c r="K607" s="61">
        <v>36960780</v>
      </c>
      <c r="L607" s="62">
        <v>40040844</v>
      </c>
      <c r="M607" s="118"/>
      <c r="N607" s="120">
        <v>36960780</v>
      </c>
      <c r="O607" s="120">
        <v>24942043</v>
      </c>
      <c r="P607" s="120">
        <v>1359262</v>
      </c>
      <c r="Q607" s="120">
        <v>44530415</v>
      </c>
      <c r="R607" s="120">
        <v>41450351</v>
      </c>
      <c r="S607" s="47"/>
    </row>
    <row r="608" spans="1:19" ht="12.75" customHeight="1" x14ac:dyDescent="0.2">
      <c r="A608" s="496">
        <f>B596+1</f>
        <v>39448</v>
      </c>
      <c r="B608" s="496">
        <v>39538</v>
      </c>
      <c r="C608" s="42" t="s">
        <v>3</v>
      </c>
      <c r="D608" s="43">
        <v>0</v>
      </c>
      <c r="E608" s="44">
        <v>8519.9599999999991</v>
      </c>
      <c r="F608" s="44">
        <v>0</v>
      </c>
      <c r="G608" s="44">
        <v>0</v>
      </c>
      <c r="H608" s="44">
        <v>6207.16</v>
      </c>
      <c r="I608" s="44">
        <v>0</v>
      </c>
      <c r="J608" s="44">
        <v>1227.26</v>
      </c>
      <c r="K608" s="45">
        <v>14727.12</v>
      </c>
      <c r="L608" s="46">
        <v>15954.38</v>
      </c>
      <c r="M608" s="117"/>
      <c r="N608" s="119">
        <v>14727.12</v>
      </c>
      <c r="O608" s="119">
        <v>8519.9599999999991</v>
      </c>
      <c r="P608" s="119">
        <v>702</v>
      </c>
      <c r="Q608" s="119">
        <v>17487.97</v>
      </c>
      <c r="R608" s="119">
        <v>16260.71</v>
      </c>
      <c r="S608" s="47"/>
    </row>
    <row r="609" spans="1:19" ht="9" customHeight="1" x14ac:dyDescent="0.2">
      <c r="A609" s="497"/>
      <c r="B609" s="497"/>
      <c r="C609" s="48" t="s">
        <v>4</v>
      </c>
      <c r="D609" s="49">
        <v>2</v>
      </c>
      <c r="E609" s="50">
        <v>16496943</v>
      </c>
      <c r="F609" s="50">
        <v>0</v>
      </c>
      <c r="G609" s="50">
        <v>0</v>
      </c>
      <c r="H609" s="50">
        <v>12018738</v>
      </c>
      <c r="I609" s="50">
        <v>0</v>
      </c>
      <c r="J609" s="51">
        <v>2376307</v>
      </c>
      <c r="K609" s="50">
        <v>28515681</v>
      </c>
      <c r="L609" s="52">
        <v>30891987</v>
      </c>
      <c r="M609" s="118"/>
      <c r="N609" s="120">
        <v>28515681</v>
      </c>
      <c r="O609" s="120">
        <v>16496943</v>
      </c>
      <c r="P609" s="120">
        <v>1359262</v>
      </c>
      <c r="Q609" s="120">
        <v>33861432</v>
      </c>
      <c r="R609" s="120">
        <v>31485125</v>
      </c>
      <c r="S609" s="47"/>
    </row>
    <row r="610" spans="1:19" ht="12.75" customHeight="1" x14ac:dyDescent="0.2">
      <c r="A610" s="519">
        <f>A608</f>
        <v>39448</v>
      </c>
      <c r="B610" s="519">
        <f>B608</f>
        <v>39538</v>
      </c>
      <c r="C610" s="53" t="s">
        <v>3</v>
      </c>
      <c r="D610" s="54">
        <v>3</v>
      </c>
      <c r="E610" s="44">
        <v>8791.39</v>
      </c>
      <c r="F610" s="44">
        <v>0</v>
      </c>
      <c r="G610" s="44">
        <v>0</v>
      </c>
      <c r="H610" s="44">
        <v>6207.16</v>
      </c>
      <c r="I610" s="44">
        <v>0</v>
      </c>
      <c r="J610" s="55">
        <v>1249.8800000000001</v>
      </c>
      <c r="K610" s="56">
        <v>14998.55</v>
      </c>
      <c r="L610" s="57">
        <v>16248.43</v>
      </c>
      <c r="M610" s="117"/>
      <c r="N610" s="119">
        <v>14998.55</v>
      </c>
      <c r="O610" s="119">
        <v>8791.39</v>
      </c>
      <c r="P610" s="119">
        <v>702</v>
      </c>
      <c r="Q610" s="119">
        <v>17830.88</v>
      </c>
      <c r="R610" s="119">
        <v>16581</v>
      </c>
      <c r="S610" s="47"/>
    </row>
    <row r="611" spans="1:19" ht="9" customHeight="1" x14ac:dyDescent="0.2">
      <c r="A611" s="519"/>
      <c r="B611" s="519"/>
      <c r="C611" s="48" t="s">
        <v>4</v>
      </c>
      <c r="D611" s="49">
        <v>8</v>
      </c>
      <c r="E611" s="50">
        <v>17022505</v>
      </c>
      <c r="F611" s="50">
        <v>0</v>
      </c>
      <c r="G611" s="50">
        <v>0</v>
      </c>
      <c r="H611" s="50">
        <v>12018738</v>
      </c>
      <c r="I611" s="50">
        <v>0</v>
      </c>
      <c r="J611" s="51">
        <v>2420105</v>
      </c>
      <c r="K611" s="50">
        <v>29041242</v>
      </c>
      <c r="L611" s="52">
        <v>31461348</v>
      </c>
      <c r="M611" s="118"/>
      <c r="N611" s="120">
        <v>29041242</v>
      </c>
      <c r="O611" s="120">
        <v>17022505</v>
      </c>
      <c r="P611" s="120">
        <v>1359262</v>
      </c>
      <c r="Q611" s="120">
        <v>34525398</v>
      </c>
      <c r="R611" s="120">
        <v>32105293</v>
      </c>
      <c r="S611" s="47"/>
    </row>
    <row r="612" spans="1:19" ht="12.75" customHeight="1" x14ac:dyDescent="0.2">
      <c r="A612" s="519"/>
      <c r="B612" s="519"/>
      <c r="C612" s="53" t="s">
        <v>3</v>
      </c>
      <c r="D612" s="54">
        <v>9</v>
      </c>
      <c r="E612" s="44">
        <v>9795.2900000000009</v>
      </c>
      <c r="F612" s="44">
        <v>0</v>
      </c>
      <c r="G612" s="44">
        <v>0</v>
      </c>
      <c r="H612" s="44">
        <v>6207.16</v>
      </c>
      <c r="I612" s="44">
        <v>0</v>
      </c>
      <c r="J612" s="55">
        <v>1333.54</v>
      </c>
      <c r="K612" s="56">
        <v>16002.45</v>
      </c>
      <c r="L612" s="57">
        <v>17335.990000000002</v>
      </c>
      <c r="M612" s="117"/>
      <c r="N612" s="119">
        <v>16002.45</v>
      </c>
      <c r="O612" s="119">
        <v>9795.2900000000009</v>
      </c>
      <c r="P612" s="119">
        <v>702</v>
      </c>
      <c r="Q612" s="119">
        <v>19099.14</v>
      </c>
      <c r="R612" s="119">
        <v>17765.599999999999</v>
      </c>
      <c r="S612" s="47"/>
    </row>
    <row r="613" spans="1:19" ht="9" customHeight="1" x14ac:dyDescent="0.2">
      <c r="A613" s="519"/>
      <c r="B613" s="519"/>
      <c r="C613" s="48" t="s">
        <v>4</v>
      </c>
      <c r="D613" s="49">
        <v>14</v>
      </c>
      <c r="E613" s="50">
        <v>18966326</v>
      </c>
      <c r="F613" s="50">
        <v>0</v>
      </c>
      <c r="G613" s="50">
        <v>0</v>
      </c>
      <c r="H613" s="50">
        <v>12018738</v>
      </c>
      <c r="I613" s="50">
        <v>0</v>
      </c>
      <c r="J613" s="51">
        <v>2582093</v>
      </c>
      <c r="K613" s="50">
        <v>30985064</v>
      </c>
      <c r="L613" s="52">
        <v>33567157</v>
      </c>
      <c r="M613" s="118"/>
      <c r="N613" s="120">
        <v>30985064</v>
      </c>
      <c r="O613" s="120">
        <v>18966326</v>
      </c>
      <c r="P613" s="120">
        <v>1359262</v>
      </c>
      <c r="Q613" s="120">
        <v>36981092</v>
      </c>
      <c r="R613" s="120">
        <v>34398998</v>
      </c>
      <c r="S613" s="47"/>
    </row>
    <row r="614" spans="1:19" ht="12.75" customHeight="1" x14ac:dyDescent="0.2">
      <c r="A614" s="519"/>
      <c r="B614" s="519"/>
      <c r="C614" s="53" t="s">
        <v>3</v>
      </c>
      <c r="D614" s="54">
        <v>15</v>
      </c>
      <c r="E614" s="44">
        <v>10738.62</v>
      </c>
      <c r="F614" s="44">
        <v>0</v>
      </c>
      <c r="G614" s="44">
        <v>0</v>
      </c>
      <c r="H614" s="44">
        <v>6207.16</v>
      </c>
      <c r="I614" s="44">
        <v>0</v>
      </c>
      <c r="J614" s="55">
        <v>1412.15</v>
      </c>
      <c r="K614" s="56">
        <v>16945.78</v>
      </c>
      <c r="L614" s="57">
        <v>18357.93</v>
      </c>
      <c r="M614" s="117"/>
      <c r="N614" s="119">
        <v>16945.78</v>
      </c>
      <c r="O614" s="119">
        <v>10738.62</v>
      </c>
      <c r="P614" s="119">
        <v>702</v>
      </c>
      <c r="Q614" s="119">
        <v>20290.88</v>
      </c>
      <c r="R614" s="119">
        <v>18878.73</v>
      </c>
      <c r="S614" s="47"/>
    </row>
    <row r="615" spans="1:19" ht="9" customHeight="1" x14ac:dyDescent="0.2">
      <c r="A615" s="519"/>
      <c r="B615" s="519"/>
      <c r="C615" s="48" t="s">
        <v>4</v>
      </c>
      <c r="D615" s="49">
        <v>20</v>
      </c>
      <c r="E615" s="50">
        <v>20792868</v>
      </c>
      <c r="F615" s="50">
        <v>0</v>
      </c>
      <c r="G615" s="50">
        <v>0</v>
      </c>
      <c r="H615" s="50">
        <v>12018738</v>
      </c>
      <c r="I615" s="50">
        <v>0</v>
      </c>
      <c r="J615" s="51">
        <v>2734304</v>
      </c>
      <c r="K615" s="50">
        <v>32811605</v>
      </c>
      <c r="L615" s="52">
        <v>35545909</v>
      </c>
      <c r="M615" s="118"/>
      <c r="N615" s="120">
        <v>32811605</v>
      </c>
      <c r="O615" s="120">
        <v>20792868</v>
      </c>
      <c r="P615" s="120">
        <v>1359262</v>
      </c>
      <c r="Q615" s="120">
        <v>39288622</v>
      </c>
      <c r="R615" s="120">
        <v>36554319</v>
      </c>
      <c r="S615" s="47"/>
    </row>
    <row r="616" spans="1:19" ht="12.75" customHeight="1" x14ac:dyDescent="0.2">
      <c r="A616" s="519"/>
      <c r="B616" s="519"/>
      <c r="C616" s="53" t="s">
        <v>3</v>
      </c>
      <c r="D616" s="54">
        <v>21</v>
      </c>
      <c r="E616" s="44">
        <v>11696.51</v>
      </c>
      <c r="F616" s="44">
        <v>0</v>
      </c>
      <c r="G616" s="44">
        <v>0</v>
      </c>
      <c r="H616" s="44">
        <v>6207.16</v>
      </c>
      <c r="I616" s="44">
        <v>0</v>
      </c>
      <c r="J616" s="55">
        <v>1491.97</v>
      </c>
      <c r="K616" s="56">
        <v>17903.669999999998</v>
      </c>
      <c r="L616" s="57">
        <v>19395.64</v>
      </c>
      <c r="M616" s="117"/>
      <c r="N616" s="119">
        <v>17903.669999999998</v>
      </c>
      <c r="O616" s="119">
        <v>11696.51</v>
      </c>
      <c r="P616" s="119">
        <v>702</v>
      </c>
      <c r="Q616" s="119">
        <v>21501.01</v>
      </c>
      <c r="R616" s="119">
        <v>20009.04</v>
      </c>
      <c r="S616" s="47"/>
    </row>
    <row r="617" spans="1:19" ht="9" customHeight="1" x14ac:dyDescent="0.2">
      <c r="A617" s="519"/>
      <c r="B617" s="519"/>
      <c r="C617" s="48" t="s">
        <v>4</v>
      </c>
      <c r="D617" s="49">
        <v>27</v>
      </c>
      <c r="E617" s="50">
        <v>22647601</v>
      </c>
      <c r="F617" s="50">
        <v>0</v>
      </c>
      <c r="G617" s="50">
        <v>0</v>
      </c>
      <c r="H617" s="50">
        <v>12018738</v>
      </c>
      <c r="I617" s="50">
        <v>0</v>
      </c>
      <c r="J617" s="51">
        <v>2888857</v>
      </c>
      <c r="K617" s="50">
        <v>34666339</v>
      </c>
      <c r="L617" s="52">
        <v>37555196</v>
      </c>
      <c r="M617" s="118"/>
      <c r="N617" s="120">
        <v>34666339</v>
      </c>
      <c r="O617" s="120">
        <v>22647601</v>
      </c>
      <c r="P617" s="120">
        <v>1359262</v>
      </c>
      <c r="Q617" s="120">
        <v>41631761</v>
      </c>
      <c r="R617" s="120">
        <v>38742904</v>
      </c>
      <c r="S617" s="47"/>
    </row>
    <row r="618" spans="1:19" ht="12.75" customHeight="1" x14ac:dyDescent="0.2">
      <c r="A618" s="519"/>
      <c r="B618" s="519"/>
      <c r="C618" s="53" t="s">
        <v>3</v>
      </c>
      <c r="D618" s="54">
        <v>28</v>
      </c>
      <c r="E618" s="44">
        <v>12374.93</v>
      </c>
      <c r="F618" s="44">
        <v>0</v>
      </c>
      <c r="G618" s="44">
        <v>0</v>
      </c>
      <c r="H618" s="44">
        <v>6207.16</v>
      </c>
      <c r="I618" s="44">
        <v>0</v>
      </c>
      <c r="J618" s="55">
        <v>1548.51</v>
      </c>
      <c r="K618" s="56">
        <v>18582.09</v>
      </c>
      <c r="L618" s="57">
        <v>20130.599999999999</v>
      </c>
      <c r="M618" s="117"/>
      <c r="N618" s="119">
        <v>18582.09</v>
      </c>
      <c r="O618" s="119">
        <v>12374.93</v>
      </c>
      <c r="P618" s="119">
        <v>702</v>
      </c>
      <c r="Q618" s="119">
        <v>22358.09</v>
      </c>
      <c r="R618" s="119">
        <v>20809.580000000002</v>
      </c>
      <c r="S618" s="47"/>
    </row>
    <row r="619" spans="1:19" ht="9" customHeight="1" x14ac:dyDescent="0.2">
      <c r="A619" s="519"/>
      <c r="B619" s="519"/>
      <c r="C619" s="48" t="s">
        <v>4</v>
      </c>
      <c r="D619" s="49">
        <v>34</v>
      </c>
      <c r="E619" s="50">
        <v>23961206</v>
      </c>
      <c r="F619" s="50">
        <v>0</v>
      </c>
      <c r="G619" s="50">
        <v>0</v>
      </c>
      <c r="H619" s="50">
        <v>12018738</v>
      </c>
      <c r="I619" s="50">
        <v>0</v>
      </c>
      <c r="J619" s="51">
        <v>2998333</v>
      </c>
      <c r="K619" s="50">
        <v>35979943</v>
      </c>
      <c r="L619" s="52">
        <v>38978277</v>
      </c>
      <c r="M619" s="118"/>
      <c r="N619" s="120">
        <v>35979943</v>
      </c>
      <c r="O619" s="120">
        <v>23961206</v>
      </c>
      <c r="P619" s="120">
        <v>1359262</v>
      </c>
      <c r="Q619" s="120">
        <v>43291299</v>
      </c>
      <c r="R619" s="120">
        <v>40292965</v>
      </c>
      <c r="S619" s="47"/>
    </row>
    <row r="620" spans="1:19" ht="12.75" customHeight="1" x14ac:dyDescent="0.2">
      <c r="A620" s="519"/>
      <c r="B620" s="519"/>
      <c r="C620" s="53" t="s">
        <v>3</v>
      </c>
      <c r="D620" s="54">
        <v>35</v>
      </c>
      <c r="E620" s="44">
        <v>12881.49</v>
      </c>
      <c r="F620" s="44">
        <v>0</v>
      </c>
      <c r="G620" s="44">
        <v>0</v>
      </c>
      <c r="H620" s="44">
        <v>6207.16</v>
      </c>
      <c r="I620" s="44">
        <v>0</v>
      </c>
      <c r="J620" s="55">
        <v>1590.72</v>
      </c>
      <c r="K620" s="56">
        <v>19088.650000000001</v>
      </c>
      <c r="L620" s="57">
        <v>20679.37</v>
      </c>
      <c r="M620" s="117"/>
      <c r="N620" s="119">
        <v>19088.650000000001</v>
      </c>
      <c r="O620" s="119">
        <v>12881.49</v>
      </c>
      <c r="P620" s="119">
        <v>702</v>
      </c>
      <c r="Q620" s="119">
        <v>22998.04</v>
      </c>
      <c r="R620" s="119">
        <v>21407.32</v>
      </c>
      <c r="S620" s="47"/>
    </row>
    <row r="621" spans="1:19" ht="9" customHeight="1" x14ac:dyDescent="0.2">
      <c r="A621" s="520"/>
      <c r="B621" s="520"/>
      <c r="C621" s="58" t="s">
        <v>4</v>
      </c>
      <c r="D621" s="59"/>
      <c r="E621" s="61">
        <v>24942043</v>
      </c>
      <c r="F621" s="61">
        <v>0</v>
      </c>
      <c r="G621" s="61">
        <v>0</v>
      </c>
      <c r="H621" s="61">
        <v>12018738</v>
      </c>
      <c r="I621" s="61">
        <v>0</v>
      </c>
      <c r="J621" s="60">
        <v>3080063</v>
      </c>
      <c r="K621" s="61">
        <v>36960780</v>
      </c>
      <c r="L621" s="62">
        <v>40040844</v>
      </c>
      <c r="M621" s="118"/>
      <c r="N621" s="120">
        <v>36960780</v>
      </c>
      <c r="O621" s="120">
        <v>24942043</v>
      </c>
      <c r="P621" s="120">
        <v>1359262</v>
      </c>
      <c r="Q621" s="120">
        <v>44530415</v>
      </c>
      <c r="R621" s="120">
        <v>41450351</v>
      </c>
      <c r="S621" s="47"/>
    </row>
    <row r="622" spans="1:19" ht="12.75" customHeight="1" x14ac:dyDescent="0.2">
      <c r="A622" s="496">
        <v>39539</v>
      </c>
      <c r="B622" s="496">
        <v>39629</v>
      </c>
      <c r="C622" s="42" t="s">
        <v>3</v>
      </c>
      <c r="D622" s="43">
        <v>0</v>
      </c>
      <c r="E622" s="44">
        <v>8595.08</v>
      </c>
      <c r="F622" s="44">
        <v>0</v>
      </c>
      <c r="G622" s="44">
        <v>0</v>
      </c>
      <c r="H622" s="44">
        <v>6207.16</v>
      </c>
      <c r="I622" s="44">
        <v>0</v>
      </c>
      <c r="J622" s="44">
        <v>1233.52</v>
      </c>
      <c r="K622" s="45">
        <v>14802.24</v>
      </c>
      <c r="L622" s="46">
        <v>16035.76</v>
      </c>
      <c r="M622" s="117"/>
      <c r="N622" s="119">
        <v>14802.24</v>
      </c>
      <c r="O622" s="119">
        <v>8595.08</v>
      </c>
      <c r="P622" s="119">
        <v>702</v>
      </c>
      <c r="Q622" s="119">
        <v>17582.87</v>
      </c>
      <c r="R622" s="119">
        <v>16349.35</v>
      </c>
      <c r="S622" s="47"/>
    </row>
    <row r="623" spans="1:19" ht="9" customHeight="1" x14ac:dyDescent="0.2">
      <c r="A623" s="497"/>
      <c r="B623" s="497"/>
      <c r="C623" s="48" t="s">
        <v>4</v>
      </c>
      <c r="D623" s="49">
        <v>2</v>
      </c>
      <c r="E623" s="50">
        <v>16642396</v>
      </c>
      <c r="F623" s="50">
        <v>0</v>
      </c>
      <c r="G623" s="50">
        <v>0</v>
      </c>
      <c r="H623" s="50">
        <v>12018738</v>
      </c>
      <c r="I623" s="50">
        <v>0</v>
      </c>
      <c r="J623" s="51">
        <v>2388428</v>
      </c>
      <c r="K623" s="50">
        <v>28661133</v>
      </c>
      <c r="L623" s="52">
        <v>31049561</v>
      </c>
      <c r="M623" s="118"/>
      <c r="N623" s="120">
        <v>28661133</v>
      </c>
      <c r="O623" s="120">
        <v>16642396</v>
      </c>
      <c r="P623" s="120">
        <v>1359262</v>
      </c>
      <c r="Q623" s="120">
        <v>34045184</v>
      </c>
      <c r="R623" s="120">
        <v>31656756</v>
      </c>
      <c r="S623" s="47"/>
    </row>
    <row r="624" spans="1:19" ht="12.75" customHeight="1" x14ac:dyDescent="0.2">
      <c r="A624" s="519">
        <v>39539</v>
      </c>
      <c r="B624" s="519">
        <v>39629</v>
      </c>
      <c r="C624" s="53" t="s">
        <v>3</v>
      </c>
      <c r="D624" s="54">
        <v>3</v>
      </c>
      <c r="E624" s="44">
        <v>8866.51</v>
      </c>
      <c r="F624" s="44">
        <v>0</v>
      </c>
      <c r="G624" s="44">
        <v>0</v>
      </c>
      <c r="H624" s="44">
        <v>6207.16</v>
      </c>
      <c r="I624" s="44">
        <v>0</v>
      </c>
      <c r="J624" s="55">
        <v>1256.1400000000001</v>
      </c>
      <c r="K624" s="56">
        <v>15073.67</v>
      </c>
      <c r="L624" s="57">
        <v>16329.81</v>
      </c>
      <c r="M624" s="117"/>
      <c r="N624" s="119">
        <v>15073.67</v>
      </c>
      <c r="O624" s="119">
        <v>8866.51</v>
      </c>
      <c r="P624" s="119">
        <v>702</v>
      </c>
      <c r="Q624" s="119">
        <v>17925.78</v>
      </c>
      <c r="R624" s="119">
        <v>16669.64</v>
      </c>
      <c r="S624" s="47"/>
    </row>
    <row r="625" spans="1:19" ht="9" customHeight="1" x14ac:dyDescent="0.2">
      <c r="A625" s="519"/>
      <c r="B625" s="519"/>
      <c r="C625" s="48" t="s">
        <v>4</v>
      </c>
      <c r="D625" s="49">
        <v>8</v>
      </c>
      <c r="E625" s="50">
        <v>17167957</v>
      </c>
      <c r="F625" s="50">
        <v>0</v>
      </c>
      <c r="G625" s="50">
        <v>0</v>
      </c>
      <c r="H625" s="50">
        <v>12018738</v>
      </c>
      <c r="I625" s="50">
        <v>0</v>
      </c>
      <c r="J625" s="51">
        <v>2432226</v>
      </c>
      <c r="K625" s="50">
        <v>29186695</v>
      </c>
      <c r="L625" s="52">
        <v>31618921</v>
      </c>
      <c r="M625" s="118"/>
      <c r="N625" s="120">
        <v>29186695</v>
      </c>
      <c r="O625" s="120">
        <v>17167957</v>
      </c>
      <c r="P625" s="120">
        <v>1359262</v>
      </c>
      <c r="Q625" s="120">
        <v>34709150</v>
      </c>
      <c r="R625" s="120">
        <v>32276924</v>
      </c>
      <c r="S625" s="47"/>
    </row>
    <row r="626" spans="1:19" ht="12.75" customHeight="1" x14ac:dyDescent="0.2">
      <c r="A626" s="519"/>
      <c r="B626" s="519"/>
      <c r="C626" s="53" t="s">
        <v>3</v>
      </c>
      <c r="D626" s="54">
        <v>9</v>
      </c>
      <c r="E626" s="44">
        <v>9870.41</v>
      </c>
      <c r="F626" s="44">
        <v>0</v>
      </c>
      <c r="G626" s="44">
        <v>0</v>
      </c>
      <c r="H626" s="44">
        <v>6207.16</v>
      </c>
      <c r="I626" s="44">
        <v>0</v>
      </c>
      <c r="J626" s="55">
        <v>1339.8</v>
      </c>
      <c r="K626" s="56">
        <v>16077.57</v>
      </c>
      <c r="L626" s="57">
        <v>17417.37</v>
      </c>
      <c r="M626" s="117"/>
      <c r="N626" s="119">
        <v>16077.57</v>
      </c>
      <c r="O626" s="119">
        <v>9870.41</v>
      </c>
      <c r="P626" s="119">
        <v>702</v>
      </c>
      <c r="Q626" s="119">
        <v>19194.04</v>
      </c>
      <c r="R626" s="119">
        <v>17854.240000000002</v>
      </c>
      <c r="S626" s="47"/>
    </row>
    <row r="627" spans="1:19" ht="9" customHeight="1" x14ac:dyDescent="0.2">
      <c r="A627" s="519"/>
      <c r="B627" s="519"/>
      <c r="C627" s="48" t="s">
        <v>4</v>
      </c>
      <c r="D627" s="49">
        <v>14</v>
      </c>
      <c r="E627" s="50">
        <v>19111779</v>
      </c>
      <c r="F627" s="50">
        <v>0</v>
      </c>
      <c r="G627" s="50">
        <v>0</v>
      </c>
      <c r="H627" s="50">
        <v>12018738</v>
      </c>
      <c r="I627" s="50">
        <v>0</v>
      </c>
      <c r="J627" s="51">
        <v>2594215</v>
      </c>
      <c r="K627" s="50">
        <v>31130516</v>
      </c>
      <c r="L627" s="52">
        <v>33724731</v>
      </c>
      <c r="M627" s="118"/>
      <c r="N627" s="120">
        <v>31130516</v>
      </c>
      <c r="O627" s="120">
        <v>19111779</v>
      </c>
      <c r="P627" s="120">
        <v>1359262</v>
      </c>
      <c r="Q627" s="120">
        <v>37164844</v>
      </c>
      <c r="R627" s="120">
        <v>34570629</v>
      </c>
      <c r="S627" s="47"/>
    </row>
    <row r="628" spans="1:19" ht="12.75" customHeight="1" x14ac:dyDescent="0.2">
      <c r="A628" s="519"/>
      <c r="B628" s="519"/>
      <c r="C628" s="53" t="s">
        <v>3</v>
      </c>
      <c r="D628" s="54">
        <v>15</v>
      </c>
      <c r="E628" s="44">
        <v>10813.74</v>
      </c>
      <c r="F628" s="44">
        <v>0</v>
      </c>
      <c r="G628" s="44">
        <v>0</v>
      </c>
      <c r="H628" s="44">
        <v>6207.16</v>
      </c>
      <c r="I628" s="44">
        <v>0</v>
      </c>
      <c r="J628" s="55">
        <v>1418.41</v>
      </c>
      <c r="K628" s="56">
        <v>17020.900000000001</v>
      </c>
      <c r="L628" s="57">
        <v>18439.310000000001</v>
      </c>
      <c r="M628" s="117"/>
      <c r="N628" s="119">
        <v>17020.900000000001</v>
      </c>
      <c r="O628" s="119">
        <v>10813.74</v>
      </c>
      <c r="P628" s="119">
        <v>702</v>
      </c>
      <c r="Q628" s="119">
        <v>20385.78</v>
      </c>
      <c r="R628" s="119">
        <v>18967.37</v>
      </c>
      <c r="S628" s="47"/>
    </row>
    <row r="629" spans="1:19" ht="9" customHeight="1" x14ac:dyDescent="0.2">
      <c r="A629" s="519"/>
      <c r="B629" s="519"/>
      <c r="C629" s="48" t="s">
        <v>4</v>
      </c>
      <c r="D629" s="49">
        <v>20</v>
      </c>
      <c r="E629" s="50">
        <v>20938320</v>
      </c>
      <c r="F629" s="50">
        <v>0</v>
      </c>
      <c r="G629" s="50">
        <v>0</v>
      </c>
      <c r="H629" s="50">
        <v>12018738</v>
      </c>
      <c r="I629" s="50">
        <v>0</v>
      </c>
      <c r="J629" s="51">
        <v>2746425</v>
      </c>
      <c r="K629" s="50">
        <v>32957058</v>
      </c>
      <c r="L629" s="52">
        <v>35703483</v>
      </c>
      <c r="M629" s="118"/>
      <c r="N629" s="120">
        <v>32957058</v>
      </c>
      <c r="O629" s="120">
        <v>20938320</v>
      </c>
      <c r="P629" s="120">
        <v>1359262</v>
      </c>
      <c r="Q629" s="120">
        <v>39472374</v>
      </c>
      <c r="R629" s="120">
        <v>36725950</v>
      </c>
      <c r="S629" s="47"/>
    </row>
    <row r="630" spans="1:19" ht="12.75" customHeight="1" x14ac:dyDescent="0.2">
      <c r="A630" s="519"/>
      <c r="B630" s="519"/>
      <c r="C630" s="53" t="s">
        <v>3</v>
      </c>
      <c r="D630" s="54">
        <v>21</v>
      </c>
      <c r="E630" s="44">
        <v>11771.63</v>
      </c>
      <c r="F630" s="44">
        <v>0</v>
      </c>
      <c r="G630" s="44">
        <v>0</v>
      </c>
      <c r="H630" s="44">
        <v>6207.16</v>
      </c>
      <c r="I630" s="44">
        <v>0</v>
      </c>
      <c r="J630" s="55">
        <v>1498.23</v>
      </c>
      <c r="K630" s="56">
        <v>17978.79</v>
      </c>
      <c r="L630" s="57">
        <v>19477.02</v>
      </c>
      <c r="M630" s="117"/>
      <c r="N630" s="119">
        <v>17978.79</v>
      </c>
      <c r="O630" s="119">
        <v>11771.63</v>
      </c>
      <c r="P630" s="119">
        <v>702</v>
      </c>
      <c r="Q630" s="119">
        <v>21595.91</v>
      </c>
      <c r="R630" s="119">
        <v>20097.68</v>
      </c>
      <c r="S630" s="47"/>
    </row>
    <row r="631" spans="1:19" ht="9" customHeight="1" x14ac:dyDescent="0.2">
      <c r="A631" s="519"/>
      <c r="B631" s="519"/>
      <c r="C631" s="48" t="s">
        <v>4</v>
      </c>
      <c r="D631" s="49">
        <v>27</v>
      </c>
      <c r="E631" s="50">
        <v>22793054</v>
      </c>
      <c r="F631" s="50">
        <v>0</v>
      </c>
      <c r="G631" s="50">
        <v>0</v>
      </c>
      <c r="H631" s="50">
        <v>12018738</v>
      </c>
      <c r="I631" s="50">
        <v>0</v>
      </c>
      <c r="J631" s="51">
        <v>2900978</v>
      </c>
      <c r="K631" s="50">
        <v>34811792</v>
      </c>
      <c r="L631" s="52">
        <v>37712770</v>
      </c>
      <c r="M631" s="118"/>
      <c r="N631" s="120">
        <v>34811792</v>
      </c>
      <c r="O631" s="120">
        <v>22793054</v>
      </c>
      <c r="P631" s="120">
        <v>1359262</v>
      </c>
      <c r="Q631" s="120">
        <v>41815513</v>
      </c>
      <c r="R631" s="120">
        <v>38914535</v>
      </c>
      <c r="S631" s="47"/>
    </row>
    <row r="632" spans="1:19" ht="12.75" customHeight="1" x14ac:dyDescent="0.2">
      <c r="A632" s="519"/>
      <c r="B632" s="519"/>
      <c r="C632" s="53" t="s">
        <v>3</v>
      </c>
      <c r="D632" s="54">
        <v>28</v>
      </c>
      <c r="E632" s="44">
        <v>12450.05</v>
      </c>
      <c r="F632" s="44">
        <v>0</v>
      </c>
      <c r="G632" s="44">
        <v>0</v>
      </c>
      <c r="H632" s="44">
        <v>6207.16</v>
      </c>
      <c r="I632" s="44">
        <v>0</v>
      </c>
      <c r="J632" s="55">
        <v>1554.77</v>
      </c>
      <c r="K632" s="56">
        <v>18657.21</v>
      </c>
      <c r="L632" s="57">
        <v>20211.98</v>
      </c>
      <c r="M632" s="117"/>
      <c r="N632" s="119">
        <v>18657.21</v>
      </c>
      <c r="O632" s="119">
        <v>12450.05</v>
      </c>
      <c r="P632" s="119">
        <v>702</v>
      </c>
      <c r="Q632" s="119">
        <v>22452.99</v>
      </c>
      <c r="R632" s="119">
        <v>20898.22</v>
      </c>
      <c r="S632" s="47"/>
    </row>
    <row r="633" spans="1:19" ht="9" customHeight="1" x14ac:dyDescent="0.2">
      <c r="A633" s="519"/>
      <c r="B633" s="519"/>
      <c r="C633" s="48" t="s">
        <v>4</v>
      </c>
      <c r="D633" s="49">
        <v>34</v>
      </c>
      <c r="E633" s="50">
        <v>24106658</v>
      </c>
      <c r="F633" s="50">
        <v>0</v>
      </c>
      <c r="G633" s="50">
        <v>0</v>
      </c>
      <c r="H633" s="50">
        <v>12018738</v>
      </c>
      <c r="I633" s="50">
        <v>0</v>
      </c>
      <c r="J633" s="51">
        <v>3010455</v>
      </c>
      <c r="K633" s="50">
        <v>36125396</v>
      </c>
      <c r="L633" s="52">
        <v>39135851</v>
      </c>
      <c r="M633" s="118"/>
      <c r="N633" s="120">
        <v>36125396</v>
      </c>
      <c r="O633" s="120">
        <v>24106658</v>
      </c>
      <c r="P633" s="120">
        <v>1359262</v>
      </c>
      <c r="Q633" s="120">
        <v>43475051</v>
      </c>
      <c r="R633" s="120">
        <v>40464596</v>
      </c>
      <c r="S633" s="47"/>
    </row>
    <row r="634" spans="1:19" ht="12.75" customHeight="1" x14ac:dyDescent="0.2">
      <c r="A634" s="519"/>
      <c r="B634" s="519"/>
      <c r="C634" s="53" t="s">
        <v>3</v>
      </c>
      <c r="D634" s="54">
        <v>35</v>
      </c>
      <c r="E634" s="44">
        <v>12956.61</v>
      </c>
      <c r="F634" s="44">
        <v>0</v>
      </c>
      <c r="G634" s="44">
        <v>0</v>
      </c>
      <c r="H634" s="44">
        <v>6207.16</v>
      </c>
      <c r="I634" s="44">
        <v>0</v>
      </c>
      <c r="J634" s="55">
        <v>1596.98</v>
      </c>
      <c r="K634" s="56">
        <v>19163.77</v>
      </c>
      <c r="L634" s="57">
        <v>20760.75</v>
      </c>
      <c r="M634" s="117"/>
      <c r="N634" s="119">
        <v>19163.77</v>
      </c>
      <c r="O634" s="119">
        <v>12956.61</v>
      </c>
      <c r="P634" s="119">
        <v>702</v>
      </c>
      <c r="Q634" s="119">
        <v>23092.94</v>
      </c>
      <c r="R634" s="119">
        <v>21495.96</v>
      </c>
      <c r="S634" s="47"/>
    </row>
    <row r="635" spans="1:19" ht="9" customHeight="1" x14ac:dyDescent="0.2">
      <c r="A635" s="520"/>
      <c r="B635" s="520"/>
      <c r="C635" s="58" t="s">
        <v>4</v>
      </c>
      <c r="D635" s="59"/>
      <c r="E635" s="50">
        <v>25087495</v>
      </c>
      <c r="F635" s="50">
        <v>0</v>
      </c>
      <c r="G635" s="50">
        <v>0</v>
      </c>
      <c r="H635" s="50">
        <v>12018738</v>
      </c>
      <c r="I635" s="50">
        <v>0</v>
      </c>
      <c r="J635" s="60">
        <v>3092184</v>
      </c>
      <c r="K635" s="61">
        <v>37106233</v>
      </c>
      <c r="L635" s="62">
        <v>40198417</v>
      </c>
      <c r="M635" s="118"/>
      <c r="N635" s="120">
        <v>37106233</v>
      </c>
      <c r="O635" s="120">
        <v>25087495</v>
      </c>
      <c r="P635" s="120">
        <v>1359262</v>
      </c>
      <c r="Q635" s="120">
        <v>44714167</v>
      </c>
      <c r="R635" s="120">
        <v>41621982</v>
      </c>
      <c r="S635" s="47"/>
    </row>
    <row r="636" spans="1:19" ht="12.75" customHeight="1" x14ac:dyDescent="0.2">
      <c r="A636" s="496">
        <v>39630</v>
      </c>
      <c r="B636" s="496">
        <v>39813</v>
      </c>
      <c r="C636" s="42" t="s">
        <v>3</v>
      </c>
      <c r="D636" s="43">
        <v>0</v>
      </c>
      <c r="E636" s="44">
        <v>8645.1200000000008</v>
      </c>
      <c r="F636" s="44">
        <v>0</v>
      </c>
      <c r="G636" s="44">
        <v>0</v>
      </c>
      <c r="H636" s="44">
        <v>6207.16</v>
      </c>
      <c r="I636" s="44">
        <v>0</v>
      </c>
      <c r="J636" s="44">
        <v>1237.69</v>
      </c>
      <c r="K636" s="45">
        <v>14852.28</v>
      </c>
      <c r="L636" s="46">
        <v>16089.97</v>
      </c>
      <c r="M636" s="117"/>
      <c r="N636" s="119">
        <v>14852.28</v>
      </c>
      <c r="O636" s="119">
        <v>8645.1200000000008</v>
      </c>
      <c r="P636" s="119">
        <v>702</v>
      </c>
      <c r="Q636" s="119">
        <v>17646.09</v>
      </c>
      <c r="R636" s="119">
        <v>16408.400000000001</v>
      </c>
      <c r="S636" s="47"/>
    </row>
    <row r="637" spans="1:19" ht="9" customHeight="1" x14ac:dyDescent="0.2">
      <c r="A637" s="497"/>
      <c r="B637" s="497"/>
      <c r="C637" s="48" t="s">
        <v>4</v>
      </c>
      <c r="D637" s="49">
        <v>2</v>
      </c>
      <c r="E637" s="50">
        <v>16739287</v>
      </c>
      <c r="F637" s="50">
        <v>0</v>
      </c>
      <c r="G637" s="50">
        <v>0</v>
      </c>
      <c r="H637" s="50">
        <v>12018738</v>
      </c>
      <c r="I637" s="50">
        <v>0</v>
      </c>
      <c r="J637" s="51">
        <v>2396502</v>
      </c>
      <c r="K637" s="50">
        <v>28758024</v>
      </c>
      <c r="L637" s="52">
        <v>31154526</v>
      </c>
      <c r="M637" s="118"/>
      <c r="N637" s="120">
        <v>28758024</v>
      </c>
      <c r="O637" s="120">
        <v>16739287</v>
      </c>
      <c r="P637" s="120">
        <v>1359262</v>
      </c>
      <c r="Q637" s="120">
        <v>34167595</v>
      </c>
      <c r="R637" s="120">
        <v>31771093</v>
      </c>
      <c r="S637" s="47"/>
    </row>
    <row r="638" spans="1:19" ht="12.75" customHeight="1" x14ac:dyDescent="0.2">
      <c r="A638" s="519">
        <v>39630</v>
      </c>
      <c r="B638" s="519">
        <v>39813</v>
      </c>
      <c r="C638" s="53" t="s">
        <v>3</v>
      </c>
      <c r="D638" s="54">
        <v>3</v>
      </c>
      <c r="E638" s="44">
        <v>8916.5499999999993</v>
      </c>
      <c r="F638" s="44">
        <v>0</v>
      </c>
      <c r="G638" s="44">
        <v>0</v>
      </c>
      <c r="H638" s="44">
        <v>6207.16</v>
      </c>
      <c r="I638" s="44">
        <v>0</v>
      </c>
      <c r="J638" s="55">
        <v>1260.31</v>
      </c>
      <c r="K638" s="56">
        <v>15123.71</v>
      </c>
      <c r="L638" s="57">
        <v>16384.02</v>
      </c>
      <c r="M638" s="117"/>
      <c r="N638" s="119">
        <v>15123.71</v>
      </c>
      <c r="O638" s="119">
        <v>8916.5499999999993</v>
      </c>
      <c r="P638" s="119">
        <v>702</v>
      </c>
      <c r="Q638" s="119">
        <v>17989</v>
      </c>
      <c r="R638" s="119">
        <v>16728.689999999999</v>
      </c>
      <c r="S638" s="47"/>
    </row>
    <row r="639" spans="1:19" ht="9" customHeight="1" x14ac:dyDescent="0.2">
      <c r="A639" s="519"/>
      <c r="B639" s="519"/>
      <c r="C639" s="48" t="s">
        <v>4</v>
      </c>
      <c r="D639" s="49">
        <v>8</v>
      </c>
      <c r="E639" s="50">
        <v>17264848</v>
      </c>
      <c r="F639" s="50">
        <v>0</v>
      </c>
      <c r="G639" s="50">
        <v>0</v>
      </c>
      <c r="H639" s="50">
        <v>12018738</v>
      </c>
      <c r="I639" s="50">
        <v>0</v>
      </c>
      <c r="J639" s="51">
        <v>2440300</v>
      </c>
      <c r="K639" s="50">
        <v>29283586</v>
      </c>
      <c r="L639" s="52">
        <v>31723886</v>
      </c>
      <c r="M639" s="118"/>
      <c r="N639" s="120">
        <v>29283586</v>
      </c>
      <c r="O639" s="120">
        <v>17264848</v>
      </c>
      <c r="P639" s="120">
        <v>1359262</v>
      </c>
      <c r="Q639" s="120">
        <v>34831561</v>
      </c>
      <c r="R639" s="120">
        <v>32391261</v>
      </c>
      <c r="S639" s="47"/>
    </row>
    <row r="640" spans="1:19" ht="12.75" customHeight="1" x14ac:dyDescent="0.2">
      <c r="A640" s="519"/>
      <c r="B640" s="519"/>
      <c r="C640" s="53" t="s">
        <v>3</v>
      </c>
      <c r="D640" s="54">
        <v>9</v>
      </c>
      <c r="E640" s="44">
        <v>9920.4500000000007</v>
      </c>
      <c r="F640" s="44">
        <v>0</v>
      </c>
      <c r="G640" s="44">
        <v>0</v>
      </c>
      <c r="H640" s="44">
        <v>6207.16</v>
      </c>
      <c r="I640" s="44">
        <v>0</v>
      </c>
      <c r="J640" s="55">
        <v>1343.97</v>
      </c>
      <c r="K640" s="56">
        <v>16127.61</v>
      </c>
      <c r="L640" s="57">
        <v>17471.580000000002</v>
      </c>
      <c r="M640" s="117"/>
      <c r="N640" s="119">
        <v>16127.61</v>
      </c>
      <c r="O640" s="119">
        <v>9920.4500000000007</v>
      </c>
      <c r="P640" s="119">
        <v>702</v>
      </c>
      <c r="Q640" s="119">
        <v>19257.259999999998</v>
      </c>
      <c r="R640" s="119">
        <v>17913.29</v>
      </c>
      <c r="S640" s="47"/>
    </row>
    <row r="641" spans="1:19" ht="9" customHeight="1" x14ac:dyDescent="0.2">
      <c r="A641" s="519"/>
      <c r="B641" s="519"/>
      <c r="C641" s="48" t="s">
        <v>4</v>
      </c>
      <c r="D641" s="49">
        <v>14</v>
      </c>
      <c r="E641" s="50">
        <v>19208670</v>
      </c>
      <c r="F641" s="50">
        <v>0</v>
      </c>
      <c r="G641" s="50">
        <v>0</v>
      </c>
      <c r="H641" s="50">
        <v>12018738</v>
      </c>
      <c r="I641" s="50">
        <v>0</v>
      </c>
      <c r="J641" s="51">
        <v>2602289</v>
      </c>
      <c r="K641" s="50">
        <v>31227407</v>
      </c>
      <c r="L641" s="52">
        <v>33829696</v>
      </c>
      <c r="M641" s="118"/>
      <c r="N641" s="120">
        <v>31227407</v>
      </c>
      <c r="O641" s="120">
        <v>19208670</v>
      </c>
      <c r="P641" s="120">
        <v>1359262</v>
      </c>
      <c r="Q641" s="120">
        <v>37287255</v>
      </c>
      <c r="R641" s="120">
        <v>34684966</v>
      </c>
      <c r="S641" s="47"/>
    </row>
    <row r="642" spans="1:19" ht="12.75" customHeight="1" x14ac:dyDescent="0.2">
      <c r="A642" s="519"/>
      <c r="B642" s="519"/>
      <c r="C642" s="53" t="s">
        <v>3</v>
      </c>
      <c r="D642" s="54">
        <v>15</v>
      </c>
      <c r="E642" s="44">
        <v>10863.78</v>
      </c>
      <c r="F642" s="44">
        <v>0</v>
      </c>
      <c r="G642" s="44">
        <v>0</v>
      </c>
      <c r="H642" s="44">
        <v>6207.16</v>
      </c>
      <c r="I642" s="44">
        <v>0</v>
      </c>
      <c r="J642" s="55">
        <v>1422.58</v>
      </c>
      <c r="K642" s="56">
        <v>17070.939999999999</v>
      </c>
      <c r="L642" s="57">
        <v>18493.52</v>
      </c>
      <c r="M642" s="117"/>
      <c r="N642" s="119">
        <v>17070.939999999999</v>
      </c>
      <c r="O642" s="119">
        <v>10863.78</v>
      </c>
      <c r="P642" s="119">
        <v>702</v>
      </c>
      <c r="Q642" s="119">
        <v>20449</v>
      </c>
      <c r="R642" s="119">
        <v>19026.419999999998</v>
      </c>
      <c r="S642" s="47"/>
    </row>
    <row r="643" spans="1:19" ht="9" customHeight="1" x14ac:dyDescent="0.2">
      <c r="A643" s="519"/>
      <c r="B643" s="519"/>
      <c r="C643" s="48" t="s">
        <v>4</v>
      </c>
      <c r="D643" s="49">
        <v>20</v>
      </c>
      <c r="E643" s="50">
        <v>21035211</v>
      </c>
      <c r="F643" s="50">
        <v>0</v>
      </c>
      <c r="G643" s="50">
        <v>0</v>
      </c>
      <c r="H643" s="50">
        <v>12018738</v>
      </c>
      <c r="I643" s="50">
        <v>0</v>
      </c>
      <c r="J643" s="51">
        <v>2754499</v>
      </c>
      <c r="K643" s="50">
        <v>33053949</v>
      </c>
      <c r="L643" s="52">
        <v>35808448</v>
      </c>
      <c r="M643" s="118"/>
      <c r="N643" s="120">
        <v>33053949</v>
      </c>
      <c r="O643" s="120">
        <v>21035211</v>
      </c>
      <c r="P643" s="120">
        <v>1359262</v>
      </c>
      <c r="Q643" s="120">
        <v>39594785</v>
      </c>
      <c r="R643" s="120">
        <v>36840286</v>
      </c>
      <c r="S643" s="47"/>
    </row>
    <row r="644" spans="1:19" ht="12.75" customHeight="1" x14ac:dyDescent="0.2">
      <c r="A644" s="519"/>
      <c r="B644" s="519"/>
      <c r="C644" s="53" t="s">
        <v>3</v>
      </c>
      <c r="D644" s="54">
        <v>21</v>
      </c>
      <c r="E644" s="44">
        <v>11821.67</v>
      </c>
      <c r="F644" s="44">
        <v>0</v>
      </c>
      <c r="G644" s="44">
        <v>0</v>
      </c>
      <c r="H644" s="44">
        <v>6207.16</v>
      </c>
      <c r="I644" s="44">
        <v>0</v>
      </c>
      <c r="J644" s="55">
        <v>1502.4</v>
      </c>
      <c r="K644" s="56">
        <v>18028.830000000002</v>
      </c>
      <c r="L644" s="57">
        <v>19531.23</v>
      </c>
      <c r="M644" s="117"/>
      <c r="N644" s="119">
        <v>18028.830000000002</v>
      </c>
      <c r="O644" s="119">
        <v>11821.67</v>
      </c>
      <c r="P644" s="119">
        <v>702</v>
      </c>
      <c r="Q644" s="119">
        <v>21659.13</v>
      </c>
      <c r="R644" s="119">
        <v>20156.73</v>
      </c>
      <c r="S644" s="47"/>
    </row>
    <row r="645" spans="1:19" ht="9" customHeight="1" x14ac:dyDescent="0.2">
      <c r="A645" s="519"/>
      <c r="B645" s="519"/>
      <c r="C645" s="48" t="s">
        <v>4</v>
      </c>
      <c r="D645" s="49">
        <v>27</v>
      </c>
      <c r="E645" s="50">
        <v>22889945</v>
      </c>
      <c r="F645" s="50">
        <v>0</v>
      </c>
      <c r="G645" s="50">
        <v>0</v>
      </c>
      <c r="H645" s="50">
        <v>12018738</v>
      </c>
      <c r="I645" s="50">
        <v>0</v>
      </c>
      <c r="J645" s="51">
        <v>2909052</v>
      </c>
      <c r="K645" s="50">
        <v>34908683</v>
      </c>
      <c r="L645" s="52">
        <v>37817735</v>
      </c>
      <c r="M645" s="118"/>
      <c r="N645" s="120">
        <v>34908683</v>
      </c>
      <c r="O645" s="120">
        <v>22889945</v>
      </c>
      <c r="P645" s="120">
        <v>1359262</v>
      </c>
      <c r="Q645" s="120">
        <v>41937924</v>
      </c>
      <c r="R645" s="120">
        <v>39028872</v>
      </c>
      <c r="S645" s="47"/>
    </row>
    <row r="646" spans="1:19" ht="12.75" customHeight="1" x14ac:dyDescent="0.2">
      <c r="A646" s="519"/>
      <c r="B646" s="519"/>
      <c r="C646" s="53" t="s">
        <v>3</v>
      </c>
      <c r="D646" s="54">
        <v>28</v>
      </c>
      <c r="E646" s="44">
        <v>12500.09</v>
      </c>
      <c r="F646" s="44">
        <v>0</v>
      </c>
      <c r="G646" s="44">
        <v>0</v>
      </c>
      <c r="H646" s="44">
        <v>6207.16</v>
      </c>
      <c r="I646" s="44">
        <v>0</v>
      </c>
      <c r="J646" s="55">
        <v>1558.94</v>
      </c>
      <c r="K646" s="56">
        <v>18707.25</v>
      </c>
      <c r="L646" s="57">
        <v>20266.189999999999</v>
      </c>
      <c r="M646" s="117"/>
      <c r="N646" s="119">
        <v>18707.25</v>
      </c>
      <c r="O646" s="119">
        <v>12500.09</v>
      </c>
      <c r="P646" s="119">
        <v>702</v>
      </c>
      <c r="Q646" s="119">
        <v>22516.21</v>
      </c>
      <c r="R646" s="119">
        <v>20957.27</v>
      </c>
      <c r="S646" s="47"/>
    </row>
    <row r="647" spans="1:19" ht="9" customHeight="1" x14ac:dyDescent="0.2">
      <c r="A647" s="519"/>
      <c r="B647" s="519"/>
      <c r="C647" s="48" t="s">
        <v>4</v>
      </c>
      <c r="D647" s="49">
        <v>34</v>
      </c>
      <c r="E647" s="50">
        <v>24203549</v>
      </c>
      <c r="F647" s="50">
        <v>0</v>
      </c>
      <c r="G647" s="50">
        <v>0</v>
      </c>
      <c r="H647" s="50">
        <v>12018738</v>
      </c>
      <c r="I647" s="50">
        <v>0</v>
      </c>
      <c r="J647" s="51">
        <v>3018529</v>
      </c>
      <c r="K647" s="50">
        <v>36222287</v>
      </c>
      <c r="L647" s="52">
        <v>39240816</v>
      </c>
      <c r="M647" s="118"/>
      <c r="N647" s="120">
        <v>36222287</v>
      </c>
      <c r="O647" s="120">
        <v>24203549</v>
      </c>
      <c r="P647" s="120">
        <v>1359262</v>
      </c>
      <c r="Q647" s="120">
        <v>43597462</v>
      </c>
      <c r="R647" s="120">
        <v>40578933</v>
      </c>
      <c r="S647" s="47"/>
    </row>
    <row r="648" spans="1:19" ht="12.75" customHeight="1" x14ac:dyDescent="0.2">
      <c r="A648" s="519"/>
      <c r="B648" s="519"/>
      <c r="C648" s="53" t="s">
        <v>3</v>
      </c>
      <c r="D648" s="54">
        <v>35</v>
      </c>
      <c r="E648" s="44">
        <v>13006.65</v>
      </c>
      <c r="F648" s="44">
        <v>0</v>
      </c>
      <c r="G648" s="44">
        <v>0</v>
      </c>
      <c r="H648" s="44">
        <v>6207.16</v>
      </c>
      <c r="I648" s="44">
        <v>0</v>
      </c>
      <c r="J648" s="55">
        <v>1601.15</v>
      </c>
      <c r="K648" s="56">
        <v>19213.810000000001</v>
      </c>
      <c r="L648" s="57">
        <v>20814.96</v>
      </c>
      <c r="M648" s="117"/>
      <c r="N648" s="119">
        <v>19213.810000000001</v>
      </c>
      <c r="O648" s="119">
        <v>13006.65</v>
      </c>
      <c r="P648" s="119">
        <v>702</v>
      </c>
      <c r="Q648" s="119">
        <v>23156.16</v>
      </c>
      <c r="R648" s="119">
        <v>21555.01</v>
      </c>
      <c r="S648" s="47"/>
    </row>
    <row r="649" spans="1:19" ht="9" customHeight="1" x14ac:dyDescent="0.2">
      <c r="A649" s="520"/>
      <c r="B649" s="520"/>
      <c r="C649" s="58" t="s">
        <v>4</v>
      </c>
      <c r="D649" s="59"/>
      <c r="E649" s="50">
        <v>25184386</v>
      </c>
      <c r="F649" s="50">
        <v>0</v>
      </c>
      <c r="G649" s="50">
        <v>0</v>
      </c>
      <c r="H649" s="50">
        <v>12018738</v>
      </c>
      <c r="I649" s="50">
        <v>0</v>
      </c>
      <c r="J649" s="60">
        <v>3100259</v>
      </c>
      <c r="K649" s="61">
        <v>37203124</v>
      </c>
      <c r="L649" s="62">
        <v>40303383</v>
      </c>
      <c r="M649" s="118"/>
      <c r="N649" s="120">
        <v>37203124</v>
      </c>
      <c r="O649" s="120">
        <v>25184386</v>
      </c>
      <c r="P649" s="120">
        <v>1359262</v>
      </c>
      <c r="Q649" s="120">
        <v>44836578</v>
      </c>
      <c r="R649" s="120">
        <v>41736319</v>
      </c>
      <c r="S649" s="47"/>
    </row>
    <row r="650" spans="1:19" ht="12.75" customHeight="1" x14ac:dyDescent="0.2">
      <c r="A650" s="496">
        <v>39814</v>
      </c>
      <c r="B650" s="496">
        <v>40268</v>
      </c>
      <c r="C650" s="42" t="s">
        <v>3</v>
      </c>
      <c r="D650" s="43">
        <v>0</v>
      </c>
      <c r="E650" s="44">
        <v>9078.7999999999993</v>
      </c>
      <c r="F650" s="44">
        <v>0</v>
      </c>
      <c r="G650" s="44">
        <v>0</v>
      </c>
      <c r="H650" s="44">
        <v>6207.16</v>
      </c>
      <c r="I650" s="44">
        <v>0</v>
      </c>
      <c r="J650" s="44">
        <v>1273.83</v>
      </c>
      <c r="K650" s="45">
        <v>15285.96</v>
      </c>
      <c r="L650" s="46">
        <v>16559.79</v>
      </c>
      <c r="M650" s="117"/>
      <c r="N650" s="119">
        <v>15285.96</v>
      </c>
      <c r="O650" s="119">
        <v>9078.7999999999993</v>
      </c>
      <c r="P650" s="119">
        <v>702</v>
      </c>
      <c r="Q650" s="119">
        <v>18193.97</v>
      </c>
      <c r="R650" s="119">
        <v>16920.14</v>
      </c>
      <c r="S650" s="47"/>
    </row>
    <row r="651" spans="1:19" ht="9" customHeight="1" x14ac:dyDescent="0.2">
      <c r="A651" s="497"/>
      <c r="B651" s="497"/>
      <c r="C651" s="48" t="s">
        <v>4</v>
      </c>
      <c r="D651" s="49">
        <v>2</v>
      </c>
      <c r="E651" s="50">
        <v>17579008</v>
      </c>
      <c r="F651" s="50">
        <v>0</v>
      </c>
      <c r="G651" s="50">
        <v>0</v>
      </c>
      <c r="H651" s="50">
        <v>12018738</v>
      </c>
      <c r="I651" s="50">
        <v>0</v>
      </c>
      <c r="J651" s="51">
        <v>2466479</v>
      </c>
      <c r="K651" s="50">
        <v>29597746</v>
      </c>
      <c r="L651" s="52">
        <v>32064225</v>
      </c>
      <c r="M651" s="118"/>
      <c r="N651" s="120">
        <v>29597746</v>
      </c>
      <c r="O651" s="120">
        <v>17579008</v>
      </c>
      <c r="P651" s="120">
        <v>1359262</v>
      </c>
      <c r="Q651" s="120">
        <v>35228438</v>
      </c>
      <c r="R651" s="120">
        <v>32761959</v>
      </c>
      <c r="S651" s="47"/>
    </row>
    <row r="652" spans="1:19" ht="12.75" customHeight="1" x14ac:dyDescent="0.2">
      <c r="A652" s="519">
        <v>39814</v>
      </c>
      <c r="B652" s="519">
        <v>40268</v>
      </c>
      <c r="C652" s="53" t="s">
        <v>3</v>
      </c>
      <c r="D652" s="54">
        <v>3</v>
      </c>
      <c r="E652" s="44">
        <v>9360.5499999999993</v>
      </c>
      <c r="F652" s="44">
        <v>0</v>
      </c>
      <c r="G652" s="44">
        <v>0</v>
      </c>
      <c r="H652" s="44">
        <v>6207.16</v>
      </c>
      <c r="I652" s="44">
        <v>0</v>
      </c>
      <c r="J652" s="55">
        <v>1297.31</v>
      </c>
      <c r="K652" s="56">
        <v>15567.71</v>
      </c>
      <c r="L652" s="57">
        <v>16865.02</v>
      </c>
      <c r="M652" s="117"/>
      <c r="N652" s="119">
        <v>15567.71</v>
      </c>
      <c r="O652" s="119">
        <v>9360.5499999999993</v>
      </c>
      <c r="P652" s="119">
        <v>702</v>
      </c>
      <c r="Q652" s="119">
        <v>18549.919999999998</v>
      </c>
      <c r="R652" s="119">
        <v>17252.61</v>
      </c>
      <c r="S652" s="47"/>
    </row>
    <row r="653" spans="1:19" ht="9" customHeight="1" x14ac:dyDescent="0.2">
      <c r="A653" s="519"/>
      <c r="B653" s="519"/>
      <c r="C653" s="48" t="s">
        <v>4</v>
      </c>
      <c r="D653" s="49">
        <v>8</v>
      </c>
      <c r="E653" s="50">
        <v>18124552</v>
      </c>
      <c r="F653" s="50">
        <v>0</v>
      </c>
      <c r="G653" s="50">
        <v>0</v>
      </c>
      <c r="H653" s="50">
        <v>12018738</v>
      </c>
      <c r="I653" s="50">
        <v>0</v>
      </c>
      <c r="J653" s="51">
        <v>2511942</v>
      </c>
      <c r="K653" s="50">
        <v>30143290</v>
      </c>
      <c r="L653" s="52">
        <v>32655232</v>
      </c>
      <c r="M653" s="118"/>
      <c r="N653" s="120">
        <v>30143290</v>
      </c>
      <c r="O653" s="120">
        <v>18124552</v>
      </c>
      <c r="P653" s="120">
        <v>1359262</v>
      </c>
      <c r="Q653" s="120">
        <v>35917654</v>
      </c>
      <c r="R653" s="120">
        <v>33405711</v>
      </c>
      <c r="S653" s="47"/>
    </row>
    <row r="654" spans="1:19" ht="12.75" customHeight="1" x14ac:dyDescent="0.2">
      <c r="A654" s="519"/>
      <c r="B654" s="519"/>
      <c r="C654" s="53" t="s">
        <v>3</v>
      </c>
      <c r="D654" s="54">
        <v>9</v>
      </c>
      <c r="E654" s="44">
        <v>10402.61</v>
      </c>
      <c r="F654" s="44">
        <v>0</v>
      </c>
      <c r="G654" s="44">
        <v>0</v>
      </c>
      <c r="H654" s="44">
        <v>6207.16</v>
      </c>
      <c r="I654" s="44">
        <v>0</v>
      </c>
      <c r="J654" s="55">
        <v>1384.15</v>
      </c>
      <c r="K654" s="56">
        <v>16609.77</v>
      </c>
      <c r="L654" s="57">
        <v>17993.919999999998</v>
      </c>
      <c r="M654" s="117"/>
      <c r="N654" s="119">
        <v>16609.77</v>
      </c>
      <c r="O654" s="119">
        <v>10402.61</v>
      </c>
      <c r="P654" s="119">
        <v>702</v>
      </c>
      <c r="Q654" s="119">
        <v>19866.39</v>
      </c>
      <c r="R654" s="119">
        <v>18482.240000000002</v>
      </c>
      <c r="S654" s="47"/>
    </row>
    <row r="655" spans="1:19" ht="9" customHeight="1" x14ac:dyDescent="0.2">
      <c r="A655" s="519"/>
      <c r="B655" s="519"/>
      <c r="C655" s="48" t="s">
        <v>4</v>
      </c>
      <c r="D655" s="49">
        <v>14</v>
      </c>
      <c r="E655" s="50">
        <v>20142262</v>
      </c>
      <c r="F655" s="50">
        <v>0</v>
      </c>
      <c r="G655" s="50">
        <v>0</v>
      </c>
      <c r="H655" s="50">
        <v>12018738</v>
      </c>
      <c r="I655" s="50">
        <v>0</v>
      </c>
      <c r="J655" s="51">
        <v>2680088</v>
      </c>
      <c r="K655" s="50">
        <v>32160999</v>
      </c>
      <c r="L655" s="52">
        <v>34841087</v>
      </c>
      <c r="M655" s="118"/>
      <c r="N655" s="120">
        <v>32160999</v>
      </c>
      <c r="O655" s="120">
        <v>20142262</v>
      </c>
      <c r="P655" s="120">
        <v>1359262</v>
      </c>
      <c r="Q655" s="120">
        <v>38466695</v>
      </c>
      <c r="R655" s="120">
        <v>35786607</v>
      </c>
      <c r="S655" s="47"/>
    </row>
    <row r="656" spans="1:19" ht="12.75" customHeight="1" x14ac:dyDescent="0.2">
      <c r="A656" s="519"/>
      <c r="B656" s="519"/>
      <c r="C656" s="53" t="s">
        <v>3</v>
      </c>
      <c r="D656" s="54">
        <v>15</v>
      </c>
      <c r="E656" s="44">
        <v>11381.7</v>
      </c>
      <c r="F656" s="44">
        <v>0</v>
      </c>
      <c r="G656" s="44">
        <v>0</v>
      </c>
      <c r="H656" s="44">
        <v>6207.16</v>
      </c>
      <c r="I656" s="44">
        <v>0</v>
      </c>
      <c r="J656" s="55">
        <v>1465.74</v>
      </c>
      <c r="K656" s="56">
        <v>17588.86</v>
      </c>
      <c r="L656" s="57">
        <v>19054.599999999999</v>
      </c>
      <c r="M656" s="117"/>
      <c r="N656" s="119">
        <v>17588.86</v>
      </c>
      <c r="O656" s="119">
        <v>11381.7</v>
      </c>
      <c r="P656" s="119">
        <v>702</v>
      </c>
      <c r="Q656" s="119">
        <v>21103.31</v>
      </c>
      <c r="R656" s="119">
        <v>19637.57</v>
      </c>
      <c r="S656" s="47"/>
    </row>
    <row r="657" spans="1:19" ht="9" customHeight="1" x14ac:dyDescent="0.2">
      <c r="A657" s="519"/>
      <c r="B657" s="519"/>
      <c r="C657" s="48" t="s">
        <v>4</v>
      </c>
      <c r="D657" s="49">
        <v>20</v>
      </c>
      <c r="E657" s="50">
        <v>22038044</v>
      </c>
      <c r="F657" s="50">
        <v>0</v>
      </c>
      <c r="G657" s="50">
        <v>0</v>
      </c>
      <c r="H657" s="50">
        <v>12018738</v>
      </c>
      <c r="I657" s="50">
        <v>0</v>
      </c>
      <c r="J657" s="51">
        <v>2838068</v>
      </c>
      <c r="K657" s="50">
        <v>34056782</v>
      </c>
      <c r="L657" s="52">
        <v>36894850</v>
      </c>
      <c r="M657" s="118"/>
      <c r="N657" s="120">
        <v>34056782</v>
      </c>
      <c r="O657" s="120">
        <v>22038044</v>
      </c>
      <c r="P657" s="120">
        <v>1359262</v>
      </c>
      <c r="Q657" s="120">
        <v>40861706</v>
      </c>
      <c r="R657" s="120">
        <v>38023638</v>
      </c>
      <c r="S657" s="47"/>
    </row>
    <row r="658" spans="1:19" ht="12.75" customHeight="1" x14ac:dyDescent="0.2">
      <c r="A658" s="519"/>
      <c r="B658" s="519"/>
      <c r="C658" s="53" t="s">
        <v>3</v>
      </c>
      <c r="D658" s="54">
        <v>21</v>
      </c>
      <c r="E658" s="44">
        <v>12375.95</v>
      </c>
      <c r="F658" s="44">
        <v>0</v>
      </c>
      <c r="G658" s="44">
        <v>0</v>
      </c>
      <c r="H658" s="44">
        <v>6207.16</v>
      </c>
      <c r="I658" s="44">
        <v>0</v>
      </c>
      <c r="J658" s="55">
        <v>1548.59</v>
      </c>
      <c r="K658" s="56">
        <v>18583.11</v>
      </c>
      <c r="L658" s="57">
        <v>20131.7</v>
      </c>
      <c r="M658" s="117"/>
      <c r="N658" s="119">
        <v>18583.11</v>
      </c>
      <c r="O658" s="119">
        <v>12375.95</v>
      </c>
      <c r="P658" s="119">
        <v>702</v>
      </c>
      <c r="Q658" s="119">
        <v>22359.37</v>
      </c>
      <c r="R658" s="119">
        <v>20810.78</v>
      </c>
      <c r="S658" s="47"/>
    </row>
    <row r="659" spans="1:19" ht="9" customHeight="1" x14ac:dyDescent="0.2">
      <c r="A659" s="519"/>
      <c r="B659" s="519"/>
      <c r="C659" s="48" t="s">
        <v>4</v>
      </c>
      <c r="D659" s="49">
        <v>27</v>
      </c>
      <c r="E659" s="50">
        <v>23963181</v>
      </c>
      <c r="F659" s="50">
        <v>0</v>
      </c>
      <c r="G659" s="50">
        <v>0</v>
      </c>
      <c r="H659" s="50">
        <v>12018738</v>
      </c>
      <c r="I659" s="50">
        <v>0</v>
      </c>
      <c r="J659" s="51">
        <v>2998488</v>
      </c>
      <c r="K659" s="50">
        <v>35981918</v>
      </c>
      <c r="L659" s="52">
        <v>38980407</v>
      </c>
      <c r="M659" s="118"/>
      <c r="N659" s="120">
        <v>35981918</v>
      </c>
      <c r="O659" s="120">
        <v>23963181</v>
      </c>
      <c r="P659" s="120">
        <v>1359262</v>
      </c>
      <c r="Q659" s="120">
        <v>43293777</v>
      </c>
      <c r="R659" s="120">
        <v>40295289</v>
      </c>
      <c r="S659" s="47"/>
    </row>
    <row r="660" spans="1:19" ht="12.75" customHeight="1" x14ac:dyDescent="0.2">
      <c r="A660" s="519"/>
      <c r="B660" s="519"/>
      <c r="C660" s="53" t="s">
        <v>3</v>
      </c>
      <c r="D660" s="54">
        <v>28</v>
      </c>
      <c r="E660" s="44">
        <v>13080.05</v>
      </c>
      <c r="F660" s="44">
        <v>0</v>
      </c>
      <c r="G660" s="44">
        <v>0</v>
      </c>
      <c r="H660" s="44">
        <v>6207.16</v>
      </c>
      <c r="I660" s="44">
        <v>0</v>
      </c>
      <c r="J660" s="55">
        <v>1607.27</v>
      </c>
      <c r="K660" s="56">
        <v>19287.21</v>
      </c>
      <c r="L660" s="57">
        <v>20894.48</v>
      </c>
      <c r="M660" s="117"/>
      <c r="N660" s="119">
        <v>19287.21</v>
      </c>
      <c r="O660" s="119">
        <v>13080.05</v>
      </c>
      <c r="P660" s="119">
        <v>702</v>
      </c>
      <c r="Q660" s="119">
        <v>23248.89</v>
      </c>
      <c r="R660" s="119">
        <v>21641.62</v>
      </c>
      <c r="S660" s="47"/>
    </row>
    <row r="661" spans="1:19" ht="9" customHeight="1" x14ac:dyDescent="0.2">
      <c r="A661" s="519"/>
      <c r="B661" s="519"/>
      <c r="C661" s="48" t="s">
        <v>4</v>
      </c>
      <c r="D661" s="49">
        <v>34</v>
      </c>
      <c r="E661" s="50">
        <v>25326508</v>
      </c>
      <c r="F661" s="50">
        <v>0</v>
      </c>
      <c r="G661" s="50">
        <v>0</v>
      </c>
      <c r="H661" s="50">
        <v>12018738</v>
      </c>
      <c r="I661" s="50">
        <v>0</v>
      </c>
      <c r="J661" s="51">
        <v>3112109</v>
      </c>
      <c r="K661" s="50">
        <v>37345246</v>
      </c>
      <c r="L661" s="52">
        <v>40457355</v>
      </c>
      <c r="M661" s="118"/>
      <c r="N661" s="120">
        <v>37345246</v>
      </c>
      <c r="O661" s="120">
        <v>25326508</v>
      </c>
      <c r="P661" s="120">
        <v>1359262</v>
      </c>
      <c r="Q661" s="120">
        <v>45016128</v>
      </c>
      <c r="R661" s="120">
        <v>41904020</v>
      </c>
      <c r="S661" s="47"/>
    </row>
    <row r="662" spans="1:19" ht="12.75" customHeight="1" x14ac:dyDescent="0.2">
      <c r="A662" s="519"/>
      <c r="B662" s="519"/>
      <c r="C662" s="53" t="s">
        <v>3</v>
      </c>
      <c r="D662" s="54">
        <v>35</v>
      </c>
      <c r="E662" s="44">
        <v>13605.93</v>
      </c>
      <c r="F662" s="44">
        <v>0</v>
      </c>
      <c r="G662" s="44">
        <v>0</v>
      </c>
      <c r="H662" s="44">
        <v>6207.16</v>
      </c>
      <c r="I662" s="44">
        <v>0</v>
      </c>
      <c r="J662" s="55">
        <v>1651.09</v>
      </c>
      <c r="K662" s="56">
        <v>19813.09</v>
      </c>
      <c r="L662" s="57">
        <v>21464.18</v>
      </c>
      <c r="M662" s="117"/>
      <c r="N662" s="119">
        <v>19813.09</v>
      </c>
      <c r="O662" s="119">
        <v>13605.93</v>
      </c>
      <c r="P662" s="119">
        <v>702</v>
      </c>
      <c r="Q662" s="119">
        <v>23913.25</v>
      </c>
      <c r="R662" s="119">
        <v>22262.16</v>
      </c>
      <c r="S662" s="47"/>
    </row>
    <row r="663" spans="1:19" ht="9" customHeight="1" x14ac:dyDescent="0.2">
      <c r="A663" s="520"/>
      <c r="B663" s="520"/>
      <c r="C663" s="58" t="s">
        <v>4</v>
      </c>
      <c r="D663" s="59"/>
      <c r="E663" s="50">
        <v>26344754</v>
      </c>
      <c r="F663" s="50">
        <v>0</v>
      </c>
      <c r="G663" s="50">
        <v>0</v>
      </c>
      <c r="H663" s="50">
        <v>12018738</v>
      </c>
      <c r="I663" s="50">
        <v>0</v>
      </c>
      <c r="J663" s="60">
        <v>3196956</v>
      </c>
      <c r="K663" s="61">
        <v>38363492</v>
      </c>
      <c r="L663" s="62">
        <v>41560448</v>
      </c>
      <c r="M663" s="118"/>
      <c r="N663" s="120">
        <v>38363492</v>
      </c>
      <c r="O663" s="120">
        <v>26344754</v>
      </c>
      <c r="P663" s="120">
        <v>1359262</v>
      </c>
      <c r="Q663" s="120">
        <v>46302509</v>
      </c>
      <c r="R663" s="120">
        <v>43105553</v>
      </c>
      <c r="S663" s="47"/>
    </row>
    <row r="664" spans="1:19" ht="12.75" customHeight="1" x14ac:dyDescent="0.2">
      <c r="A664" s="496">
        <v>40269</v>
      </c>
      <c r="B664" s="496">
        <v>40359</v>
      </c>
      <c r="C664" s="42" t="s">
        <v>3</v>
      </c>
      <c r="D664" s="43">
        <v>0</v>
      </c>
      <c r="E664" s="44">
        <v>9078.7999999999993</v>
      </c>
      <c r="F664" s="44">
        <v>0</v>
      </c>
      <c r="G664" s="44">
        <v>0</v>
      </c>
      <c r="H664" s="44">
        <v>6207.16</v>
      </c>
      <c r="I664" s="44">
        <v>68.790000000000006</v>
      </c>
      <c r="J664" s="44">
        <v>1273.83</v>
      </c>
      <c r="K664" s="45">
        <v>15354.75</v>
      </c>
      <c r="L664" s="46">
        <v>16628.580000000002</v>
      </c>
      <c r="M664" s="117"/>
      <c r="N664" s="119">
        <v>15354.75</v>
      </c>
      <c r="O664" s="119">
        <v>9147.59</v>
      </c>
      <c r="P664" s="119">
        <v>702</v>
      </c>
      <c r="Q664" s="119">
        <v>18275.150000000001</v>
      </c>
      <c r="R664" s="119">
        <v>17001.32</v>
      </c>
      <c r="S664" s="47"/>
    </row>
    <row r="665" spans="1:19" ht="9" customHeight="1" x14ac:dyDescent="0.2">
      <c r="A665" s="497"/>
      <c r="B665" s="497"/>
      <c r="C665" s="48" t="s">
        <v>4</v>
      </c>
      <c r="D665" s="49">
        <v>2</v>
      </c>
      <c r="E665" s="50">
        <v>17579008</v>
      </c>
      <c r="F665" s="50">
        <v>0</v>
      </c>
      <c r="G665" s="50">
        <v>0</v>
      </c>
      <c r="H665" s="50">
        <v>12018738</v>
      </c>
      <c r="I665" s="50">
        <v>133196</v>
      </c>
      <c r="J665" s="51">
        <v>2466479</v>
      </c>
      <c r="K665" s="50">
        <v>29730942</v>
      </c>
      <c r="L665" s="52">
        <v>32197421</v>
      </c>
      <c r="M665" s="118"/>
      <c r="N665" s="120">
        <v>29730942</v>
      </c>
      <c r="O665" s="120">
        <v>17712204</v>
      </c>
      <c r="P665" s="120">
        <v>1359262</v>
      </c>
      <c r="Q665" s="120">
        <v>35385625</v>
      </c>
      <c r="R665" s="120">
        <v>32919146</v>
      </c>
      <c r="S665" s="47"/>
    </row>
    <row r="666" spans="1:19" ht="12.75" customHeight="1" x14ac:dyDescent="0.2">
      <c r="A666" s="519">
        <v>40269</v>
      </c>
      <c r="B666" s="519">
        <v>40359</v>
      </c>
      <c r="C666" s="53" t="s">
        <v>3</v>
      </c>
      <c r="D666" s="54">
        <v>3</v>
      </c>
      <c r="E666" s="44">
        <v>9360.5499999999993</v>
      </c>
      <c r="F666" s="44">
        <v>0</v>
      </c>
      <c r="G666" s="44">
        <v>0</v>
      </c>
      <c r="H666" s="44">
        <v>6207.16</v>
      </c>
      <c r="I666" s="44">
        <v>68.790000000000006</v>
      </c>
      <c r="J666" s="55">
        <v>1297.31</v>
      </c>
      <c r="K666" s="56">
        <v>15636.5</v>
      </c>
      <c r="L666" s="57">
        <v>16933.810000000001</v>
      </c>
      <c r="M666" s="117"/>
      <c r="N666" s="119">
        <v>15636.5</v>
      </c>
      <c r="O666" s="119">
        <v>9429.34</v>
      </c>
      <c r="P666" s="119">
        <v>702</v>
      </c>
      <c r="Q666" s="119">
        <v>18631.09</v>
      </c>
      <c r="R666" s="119">
        <v>17333.78</v>
      </c>
      <c r="S666" s="47"/>
    </row>
    <row r="667" spans="1:19" ht="9" customHeight="1" x14ac:dyDescent="0.2">
      <c r="A667" s="519"/>
      <c r="B667" s="519"/>
      <c r="C667" s="48" t="s">
        <v>4</v>
      </c>
      <c r="D667" s="49">
        <v>8</v>
      </c>
      <c r="E667" s="50">
        <v>18124552</v>
      </c>
      <c r="F667" s="50">
        <v>0</v>
      </c>
      <c r="G667" s="50">
        <v>0</v>
      </c>
      <c r="H667" s="50">
        <v>12018738</v>
      </c>
      <c r="I667" s="50">
        <v>133196</v>
      </c>
      <c r="J667" s="51">
        <v>2511942</v>
      </c>
      <c r="K667" s="50">
        <v>30276486</v>
      </c>
      <c r="L667" s="52">
        <v>32788428</v>
      </c>
      <c r="M667" s="118"/>
      <c r="N667" s="120">
        <v>30276486</v>
      </c>
      <c r="O667" s="120">
        <v>18257748</v>
      </c>
      <c r="P667" s="120">
        <v>1359262</v>
      </c>
      <c r="Q667" s="120">
        <v>36074821</v>
      </c>
      <c r="R667" s="120">
        <v>33562878</v>
      </c>
      <c r="S667" s="47"/>
    </row>
    <row r="668" spans="1:19" ht="12.75" customHeight="1" x14ac:dyDescent="0.2">
      <c r="A668" s="519"/>
      <c r="B668" s="519"/>
      <c r="C668" s="53" t="s">
        <v>3</v>
      </c>
      <c r="D668" s="54">
        <v>9</v>
      </c>
      <c r="E668" s="44">
        <v>10402.61</v>
      </c>
      <c r="F668" s="44">
        <v>0</v>
      </c>
      <c r="G668" s="44">
        <v>0</v>
      </c>
      <c r="H668" s="44">
        <v>6207.16</v>
      </c>
      <c r="I668" s="44">
        <v>68.790000000000006</v>
      </c>
      <c r="J668" s="55">
        <v>1384.15</v>
      </c>
      <c r="K668" s="56">
        <v>16678.560000000001</v>
      </c>
      <c r="L668" s="57">
        <v>18062.71</v>
      </c>
      <c r="M668" s="117"/>
      <c r="N668" s="119">
        <v>16678.560000000001</v>
      </c>
      <c r="O668" s="119">
        <v>10471.4</v>
      </c>
      <c r="P668" s="119">
        <v>702</v>
      </c>
      <c r="Q668" s="119">
        <v>19947.560000000001</v>
      </c>
      <c r="R668" s="119">
        <v>18563.41</v>
      </c>
      <c r="S668" s="47"/>
    </row>
    <row r="669" spans="1:19" ht="9" customHeight="1" x14ac:dyDescent="0.2">
      <c r="A669" s="519"/>
      <c r="B669" s="519"/>
      <c r="C669" s="48" t="s">
        <v>4</v>
      </c>
      <c r="D669" s="49">
        <v>14</v>
      </c>
      <c r="E669" s="50">
        <v>20142262</v>
      </c>
      <c r="F669" s="50">
        <v>0</v>
      </c>
      <c r="G669" s="50">
        <v>0</v>
      </c>
      <c r="H669" s="50">
        <v>12018738</v>
      </c>
      <c r="I669" s="50">
        <v>133196</v>
      </c>
      <c r="J669" s="51">
        <v>2680088</v>
      </c>
      <c r="K669" s="50">
        <v>32294195</v>
      </c>
      <c r="L669" s="52">
        <v>34974283</v>
      </c>
      <c r="M669" s="118"/>
      <c r="N669" s="120">
        <v>32294195</v>
      </c>
      <c r="O669" s="120">
        <v>20275458</v>
      </c>
      <c r="P669" s="120">
        <v>1359262</v>
      </c>
      <c r="Q669" s="120">
        <v>38623862</v>
      </c>
      <c r="R669" s="120">
        <v>35943774</v>
      </c>
      <c r="S669" s="47"/>
    </row>
    <row r="670" spans="1:19" ht="12.75" customHeight="1" x14ac:dyDescent="0.2">
      <c r="A670" s="519"/>
      <c r="B670" s="519"/>
      <c r="C670" s="53" t="s">
        <v>3</v>
      </c>
      <c r="D670" s="54">
        <v>15</v>
      </c>
      <c r="E670" s="44">
        <v>11381.7</v>
      </c>
      <c r="F670" s="44">
        <v>0</v>
      </c>
      <c r="G670" s="44">
        <v>0</v>
      </c>
      <c r="H670" s="44">
        <v>6207.16</v>
      </c>
      <c r="I670" s="44">
        <v>68.790000000000006</v>
      </c>
      <c r="J670" s="55">
        <v>1465.74</v>
      </c>
      <c r="K670" s="56">
        <v>17657.650000000001</v>
      </c>
      <c r="L670" s="57">
        <v>19123.39</v>
      </c>
      <c r="M670" s="117"/>
      <c r="N670" s="119">
        <v>17657.650000000001</v>
      </c>
      <c r="O670" s="119">
        <v>11450.49</v>
      </c>
      <c r="P670" s="119">
        <v>702</v>
      </c>
      <c r="Q670" s="119">
        <v>21184.48</v>
      </c>
      <c r="R670" s="119">
        <v>19718.740000000002</v>
      </c>
      <c r="S670" s="47"/>
    </row>
    <row r="671" spans="1:19" ht="9" customHeight="1" x14ac:dyDescent="0.2">
      <c r="A671" s="519"/>
      <c r="B671" s="519"/>
      <c r="C671" s="48" t="s">
        <v>4</v>
      </c>
      <c r="D671" s="49">
        <v>20</v>
      </c>
      <c r="E671" s="50">
        <v>22038044</v>
      </c>
      <c r="F671" s="50">
        <v>0</v>
      </c>
      <c r="G671" s="50">
        <v>0</v>
      </c>
      <c r="H671" s="50">
        <v>12018738</v>
      </c>
      <c r="I671" s="50">
        <v>133196</v>
      </c>
      <c r="J671" s="51">
        <v>2838068</v>
      </c>
      <c r="K671" s="50">
        <v>34189978</v>
      </c>
      <c r="L671" s="52">
        <v>37028046</v>
      </c>
      <c r="M671" s="118"/>
      <c r="N671" s="120">
        <v>34189978</v>
      </c>
      <c r="O671" s="120">
        <v>22171240</v>
      </c>
      <c r="P671" s="120">
        <v>1359262</v>
      </c>
      <c r="Q671" s="120">
        <v>41018873</v>
      </c>
      <c r="R671" s="120">
        <v>38180805</v>
      </c>
      <c r="S671" s="47"/>
    </row>
    <row r="672" spans="1:19" ht="12.75" customHeight="1" x14ac:dyDescent="0.2">
      <c r="A672" s="519"/>
      <c r="B672" s="519"/>
      <c r="C672" s="53" t="s">
        <v>3</v>
      </c>
      <c r="D672" s="54">
        <v>21</v>
      </c>
      <c r="E672" s="44">
        <v>12375.95</v>
      </c>
      <c r="F672" s="44">
        <v>0</v>
      </c>
      <c r="G672" s="44">
        <v>0</v>
      </c>
      <c r="H672" s="44">
        <v>6207.16</v>
      </c>
      <c r="I672" s="44">
        <v>68.790000000000006</v>
      </c>
      <c r="J672" s="55">
        <v>1548.59</v>
      </c>
      <c r="K672" s="56">
        <v>18651.900000000001</v>
      </c>
      <c r="L672" s="57">
        <v>20200.490000000002</v>
      </c>
      <c r="M672" s="117"/>
      <c r="N672" s="119">
        <v>18651.900000000001</v>
      </c>
      <c r="O672" s="119">
        <v>12444.74</v>
      </c>
      <c r="P672" s="119">
        <v>702</v>
      </c>
      <c r="Q672" s="119">
        <v>22440.54</v>
      </c>
      <c r="R672" s="119">
        <v>20891.95</v>
      </c>
      <c r="S672" s="47"/>
    </row>
    <row r="673" spans="1:19" ht="9" customHeight="1" x14ac:dyDescent="0.2">
      <c r="A673" s="519"/>
      <c r="B673" s="519"/>
      <c r="C673" s="48" t="s">
        <v>4</v>
      </c>
      <c r="D673" s="49">
        <v>27</v>
      </c>
      <c r="E673" s="50">
        <v>23963181</v>
      </c>
      <c r="F673" s="50">
        <v>0</v>
      </c>
      <c r="G673" s="50">
        <v>0</v>
      </c>
      <c r="H673" s="50">
        <v>12018738</v>
      </c>
      <c r="I673" s="50">
        <v>133196</v>
      </c>
      <c r="J673" s="51">
        <v>2998488</v>
      </c>
      <c r="K673" s="50">
        <v>36115114</v>
      </c>
      <c r="L673" s="52">
        <v>39113603</v>
      </c>
      <c r="M673" s="118"/>
      <c r="N673" s="120">
        <v>36115114</v>
      </c>
      <c r="O673" s="120">
        <v>24096377</v>
      </c>
      <c r="P673" s="120">
        <v>1359262</v>
      </c>
      <c r="Q673" s="120">
        <v>43450944</v>
      </c>
      <c r="R673" s="120">
        <v>40452456</v>
      </c>
      <c r="S673" s="47"/>
    </row>
    <row r="674" spans="1:19" ht="12.75" customHeight="1" x14ac:dyDescent="0.2">
      <c r="A674" s="519"/>
      <c r="B674" s="519"/>
      <c r="C674" s="53" t="s">
        <v>3</v>
      </c>
      <c r="D674" s="54">
        <v>28</v>
      </c>
      <c r="E674" s="44">
        <v>13080.05</v>
      </c>
      <c r="F674" s="44">
        <v>0</v>
      </c>
      <c r="G674" s="44">
        <v>0</v>
      </c>
      <c r="H674" s="44">
        <v>6207.16</v>
      </c>
      <c r="I674" s="44">
        <v>68.790000000000006</v>
      </c>
      <c r="J674" s="55">
        <v>1607.27</v>
      </c>
      <c r="K674" s="56">
        <v>19356</v>
      </c>
      <c r="L674" s="57">
        <v>20963.27</v>
      </c>
      <c r="M674" s="117"/>
      <c r="N674" s="119">
        <v>19356</v>
      </c>
      <c r="O674" s="119">
        <v>13148.84</v>
      </c>
      <c r="P674" s="119">
        <v>702</v>
      </c>
      <c r="Q674" s="119">
        <v>23330.06</v>
      </c>
      <c r="R674" s="119">
        <v>21722.79</v>
      </c>
      <c r="S674" s="47"/>
    </row>
    <row r="675" spans="1:19" ht="9" customHeight="1" x14ac:dyDescent="0.2">
      <c r="A675" s="519"/>
      <c r="B675" s="519"/>
      <c r="C675" s="48" t="s">
        <v>4</v>
      </c>
      <c r="D675" s="49">
        <v>34</v>
      </c>
      <c r="E675" s="50">
        <v>25326508</v>
      </c>
      <c r="F675" s="50">
        <v>0</v>
      </c>
      <c r="G675" s="50">
        <v>0</v>
      </c>
      <c r="H675" s="50">
        <v>12018738</v>
      </c>
      <c r="I675" s="50">
        <v>133196</v>
      </c>
      <c r="J675" s="51">
        <v>3112109</v>
      </c>
      <c r="K675" s="50">
        <v>37478442</v>
      </c>
      <c r="L675" s="52">
        <v>40590551</v>
      </c>
      <c r="M675" s="118"/>
      <c r="N675" s="120">
        <v>37478442</v>
      </c>
      <c r="O675" s="120">
        <v>25459704</v>
      </c>
      <c r="P675" s="120">
        <v>1359262</v>
      </c>
      <c r="Q675" s="120">
        <v>45173295</v>
      </c>
      <c r="R675" s="120">
        <v>42061187</v>
      </c>
      <c r="S675" s="47"/>
    </row>
    <row r="676" spans="1:19" ht="12.75" customHeight="1" x14ac:dyDescent="0.2">
      <c r="A676" s="519"/>
      <c r="B676" s="519"/>
      <c r="C676" s="53" t="s">
        <v>3</v>
      </c>
      <c r="D676" s="54">
        <v>35</v>
      </c>
      <c r="E676" s="44">
        <v>13605.93</v>
      </c>
      <c r="F676" s="44">
        <v>0</v>
      </c>
      <c r="G676" s="44">
        <v>0</v>
      </c>
      <c r="H676" s="44">
        <v>6207.16</v>
      </c>
      <c r="I676" s="44">
        <v>68.790000000000006</v>
      </c>
      <c r="J676" s="55">
        <v>1651.09</v>
      </c>
      <c r="K676" s="56">
        <v>19881.88</v>
      </c>
      <c r="L676" s="57">
        <v>21532.97</v>
      </c>
      <c r="M676" s="117"/>
      <c r="N676" s="119">
        <v>19881.88</v>
      </c>
      <c r="O676" s="119">
        <v>13674.72</v>
      </c>
      <c r="P676" s="119">
        <v>702</v>
      </c>
      <c r="Q676" s="119">
        <v>23994.42</v>
      </c>
      <c r="R676" s="119">
        <v>22343.33</v>
      </c>
      <c r="S676" s="47"/>
    </row>
    <row r="677" spans="1:19" ht="9" customHeight="1" x14ac:dyDescent="0.2">
      <c r="A677" s="520"/>
      <c r="B677" s="520"/>
      <c r="C677" s="58" t="s">
        <v>4</v>
      </c>
      <c r="D677" s="59"/>
      <c r="E677" s="50">
        <v>26344754</v>
      </c>
      <c r="F677" s="50">
        <v>0</v>
      </c>
      <c r="G677" s="50">
        <v>0</v>
      </c>
      <c r="H677" s="50">
        <v>12018738</v>
      </c>
      <c r="I677" s="50">
        <v>133196</v>
      </c>
      <c r="J677" s="60">
        <v>3196956</v>
      </c>
      <c r="K677" s="61">
        <v>38496688</v>
      </c>
      <c r="L677" s="62">
        <v>41693644</v>
      </c>
      <c r="M677" s="118"/>
      <c r="N677" s="120">
        <v>38496688</v>
      </c>
      <c r="O677" s="120">
        <v>26477950</v>
      </c>
      <c r="P677" s="120">
        <v>1359262</v>
      </c>
      <c r="Q677" s="120">
        <v>46459676</v>
      </c>
      <c r="R677" s="120">
        <v>43262720</v>
      </c>
      <c r="S677" s="47"/>
    </row>
    <row r="678" spans="1:19" ht="12.75" customHeight="1" x14ac:dyDescent="0.2">
      <c r="A678" s="496">
        <v>40360</v>
      </c>
      <c r="B678" s="496">
        <v>40543</v>
      </c>
      <c r="C678" s="42" t="s">
        <v>3</v>
      </c>
      <c r="D678" s="43">
        <v>0</v>
      </c>
      <c r="E678" s="44">
        <v>9078.7999999999993</v>
      </c>
      <c r="F678" s="44">
        <v>0</v>
      </c>
      <c r="G678" s="44">
        <v>0</v>
      </c>
      <c r="H678" s="44">
        <v>6207.16</v>
      </c>
      <c r="I678" s="44">
        <v>114.64</v>
      </c>
      <c r="J678" s="44">
        <v>1273.83</v>
      </c>
      <c r="K678" s="45">
        <v>15400.6</v>
      </c>
      <c r="L678" s="46">
        <v>16674.43</v>
      </c>
      <c r="M678" s="117"/>
      <c r="N678" s="119">
        <v>15400.6</v>
      </c>
      <c r="O678" s="119">
        <v>9193.44</v>
      </c>
      <c r="P678" s="119">
        <v>702</v>
      </c>
      <c r="Q678" s="119">
        <v>18329.25</v>
      </c>
      <c r="R678" s="119">
        <v>17055.419999999998</v>
      </c>
      <c r="S678" s="47"/>
    </row>
    <row r="679" spans="1:19" ht="9" customHeight="1" x14ac:dyDescent="0.2">
      <c r="A679" s="497"/>
      <c r="B679" s="497"/>
      <c r="C679" s="48" t="s">
        <v>4</v>
      </c>
      <c r="D679" s="49">
        <v>2</v>
      </c>
      <c r="E679" s="50">
        <v>17579008</v>
      </c>
      <c r="F679" s="50">
        <v>0</v>
      </c>
      <c r="G679" s="50">
        <v>0</v>
      </c>
      <c r="H679" s="50">
        <v>12018738</v>
      </c>
      <c r="I679" s="50">
        <v>221974</v>
      </c>
      <c r="J679" s="51">
        <v>2466479</v>
      </c>
      <c r="K679" s="50">
        <v>29819720</v>
      </c>
      <c r="L679" s="52">
        <v>32286199</v>
      </c>
      <c r="M679" s="118"/>
      <c r="N679" s="120">
        <v>29819720</v>
      </c>
      <c r="O679" s="120">
        <v>17800982</v>
      </c>
      <c r="P679" s="120">
        <v>1359262</v>
      </c>
      <c r="Q679" s="120">
        <v>35490377</v>
      </c>
      <c r="R679" s="120">
        <v>33023898</v>
      </c>
      <c r="S679" s="47"/>
    </row>
    <row r="680" spans="1:19" ht="12.75" customHeight="1" x14ac:dyDescent="0.2">
      <c r="A680" s="519">
        <v>40360</v>
      </c>
      <c r="B680" s="519">
        <v>40543</v>
      </c>
      <c r="C680" s="53" t="s">
        <v>3</v>
      </c>
      <c r="D680" s="54">
        <v>3</v>
      </c>
      <c r="E680" s="44">
        <v>9360.5499999999993</v>
      </c>
      <c r="F680" s="44">
        <v>0</v>
      </c>
      <c r="G680" s="44">
        <v>0</v>
      </c>
      <c r="H680" s="44">
        <v>6207.16</v>
      </c>
      <c r="I680" s="44">
        <v>114.64</v>
      </c>
      <c r="J680" s="55">
        <v>1297.31</v>
      </c>
      <c r="K680" s="56">
        <v>15682.35</v>
      </c>
      <c r="L680" s="57">
        <v>16979.66</v>
      </c>
      <c r="M680" s="117"/>
      <c r="N680" s="119">
        <v>15682.35</v>
      </c>
      <c r="O680" s="119">
        <v>9475.19</v>
      </c>
      <c r="P680" s="119">
        <v>702</v>
      </c>
      <c r="Q680" s="119">
        <v>18685.189999999999</v>
      </c>
      <c r="R680" s="119">
        <v>17387.88</v>
      </c>
      <c r="S680" s="47"/>
    </row>
    <row r="681" spans="1:19" ht="9" customHeight="1" x14ac:dyDescent="0.2">
      <c r="A681" s="519"/>
      <c r="B681" s="519"/>
      <c r="C681" s="48" t="s">
        <v>4</v>
      </c>
      <c r="D681" s="49">
        <v>8</v>
      </c>
      <c r="E681" s="50">
        <v>18124552</v>
      </c>
      <c r="F681" s="50">
        <v>0</v>
      </c>
      <c r="G681" s="50">
        <v>0</v>
      </c>
      <c r="H681" s="50">
        <v>12018738</v>
      </c>
      <c r="I681" s="50">
        <v>221974</v>
      </c>
      <c r="J681" s="51">
        <v>2511942</v>
      </c>
      <c r="K681" s="50">
        <v>30365264</v>
      </c>
      <c r="L681" s="52">
        <v>32877206</v>
      </c>
      <c r="M681" s="118"/>
      <c r="N681" s="120">
        <v>30365264</v>
      </c>
      <c r="O681" s="120">
        <v>18346526</v>
      </c>
      <c r="P681" s="120">
        <v>1359262</v>
      </c>
      <c r="Q681" s="120">
        <v>36179573</v>
      </c>
      <c r="R681" s="120">
        <v>33667630</v>
      </c>
      <c r="S681" s="47"/>
    </row>
    <row r="682" spans="1:19" ht="12.75" customHeight="1" x14ac:dyDescent="0.2">
      <c r="A682" s="519"/>
      <c r="B682" s="519"/>
      <c r="C682" s="53" t="s">
        <v>3</v>
      </c>
      <c r="D682" s="54">
        <v>9</v>
      </c>
      <c r="E682" s="44">
        <v>10402.61</v>
      </c>
      <c r="F682" s="44">
        <v>0</v>
      </c>
      <c r="G682" s="44">
        <v>0</v>
      </c>
      <c r="H682" s="44">
        <v>6207.16</v>
      </c>
      <c r="I682" s="44">
        <v>114.64</v>
      </c>
      <c r="J682" s="55">
        <v>1384.15</v>
      </c>
      <c r="K682" s="56">
        <v>16724.41</v>
      </c>
      <c r="L682" s="57">
        <v>18108.560000000001</v>
      </c>
      <c r="M682" s="117"/>
      <c r="N682" s="119">
        <v>16724.41</v>
      </c>
      <c r="O682" s="119">
        <v>10517.25</v>
      </c>
      <c r="P682" s="119">
        <v>702</v>
      </c>
      <c r="Q682" s="119">
        <v>20001.669999999998</v>
      </c>
      <c r="R682" s="119">
        <v>18617.52</v>
      </c>
      <c r="S682" s="47"/>
    </row>
    <row r="683" spans="1:19" ht="9" customHeight="1" x14ac:dyDescent="0.2">
      <c r="A683" s="519"/>
      <c r="B683" s="519"/>
      <c r="C683" s="48" t="s">
        <v>4</v>
      </c>
      <c r="D683" s="49">
        <v>14</v>
      </c>
      <c r="E683" s="50">
        <v>20142262</v>
      </c>
      <c r="F683" s="50">
        <v>0</v>
      </c>
      <c r="G683" s="50">
        <v>0</v>
      </c>
      <c r="H683" s="50">
        <v>12018738</v>
      </c>
      <c r="I683" s="50">
        <v>221974</v>
      </c>
      <c r="J683" s="51">
        <v>2680088</v>
      </c>
      <c r="K683" s="50">
        <v>32382973</v>
      </c>
      <c r="L683" s="52">
        <v>35063061</v>
      </c>
      <c r="M683" s="118"/>
      <c r="N683" s="120">
        <v>32382973</v>
      </c>
      <c r="O683" s="120">
        <v>20364236</v>
      </c>
      <c r="P683" s="120">
        <v>1359262</v>
      </c>
      <c r="Q683" s="120">
        <v>38728634</v>
      </c>
      <c r="R683" s="120">
        <v>36048545</v>
      </c>
      <c r="S683" s="47"/>
    </row>
    <row r="684" spans="1:19" ht="12.75" customHeight="1" x14ac:dyDescent="0.2">
      <c r="A684" s="519"/>
      <c r="B684" s="519"/>
      <c r="C684" s="53" t="s">
        <v>3</v>
      </c>
      <c r="D684" s="54">
        <v>15</v>
      </c>
      <c r="E684" s="44">
        <v>11381.7</v>
      </c>
      <c r="F684" s="44">
        <v>0</v>
      </c>
      <c r="G684" s="44">
        <v>0</v>
      </c>
      <c r="H684" s="44">
        <v>6207.16</v>
      </c>
      <c r="I684" s="44">
        <v>114.64</v>
      </c>
      <c r="J684" s="55">
        <v>1465.74</v>
      </c>
      <c r="K684" s="56">
        <v>17703.5</v>
      </c>
      <c r="L684" s="57">
        <v>19169.240000000002</v>
      </c>
      <c r="M684" s="117"/>
      <c r="N684" s="119">
        <v>17703.5</v>
      </c>
      <c r="O684" s="119">
        <v>11496.34</v>
      </c>
      <c r="P684" s="119">
        <v>702</v>
      </c>
      <c r="Q684" s="119">
        <v>21238.58</v>
      </c>
      <c r="R684" s="119">
        <v>19772.84</v>
      </c>
      <c r="S684" s="47"/>
    </row>
    <row r="685" spans="1:19" ht="9" customHeight="1" x14ac:dyDescent="0.2">
      <c r="A685" s="519"/>
      <c r="B685" s="519"/>
      <c r="C685" s="48" t="s">
        <v>4</v>
      </c>
      <c r="D685" s="49">
        <v>20</v>
      </c>
      <c r="E685" s="50">
        <v>22038044</v>
      </c>
      <c r="F685" s="50">
        <v>0</v>
      </c>
      <c r="G685" s="50">
        <v>0</v>
      </c>
      <c r="H685" s="50">
        <v>12018738</v>
      </c>
      <c r="I685" s="50">
        <v>221974</v>
      </c>
      <c r="J685" s="51">
        <v>2838068</v>
      </c>
      <c r="K685" s="50">
        <v>34278756</v>
      </c>
      <c r="L685" s="52">
        <v>37116824</v>
      </c>
      <c r="M685" s="118"/>
      <c r="N685" s="120">
        <v>34278756</v>
      </c>
      <c r="O685" s="120">
        <v>22260018</v>
      </c>
      <c r="P685" s="120">
        <v>1359262</v>
      </c>
      <c r="Q685" s="120">
        <v>41123625</v>
      </c>
      <c r="R685" s="120">
        <v>38285557</v>
      </c>
      <c r="S685" s="47"/>
    </row>
    <row r="686" spans="1:19" ht="12.75" customHeight="1" x14ac:dyDescent="0.2">
      <c r="A686" s="519"/>
      <c r="B686" s="519"/>
      <c r="C686" s="53" t="s">
        <v>3</v>
      </c>
      <c r="D686" s="54">
        <v>21</v>
      </c>
      <c r="E686" s="44">
        <v>12375.95</v>
      </c>
      <c r="F686" s="44">
        <v>0</v>
      </c>
      <c r="G686" s="44">
        <v>0</v>
      </c>
      <c r="H686" s="44">
        <v>6207.16</v>
      </c>
      <c r="I686" s="44">
        <v>114.64</v>
      </c>
      <c r="J686" s="55">
        <v>1548.59</v>
      </c>
      <c r="K686" s="56">
        <v>18697.75</v>
      </c>
      <c r="L686" s="57">
        <v>20246.34</v>
      </c>
      <c r="M686" s="117"/>
      <c r="N686" s="119">
        <v>18697.75</v>
      </c>
      <c r="O686" s="119">
        <v>12490.59</v>
      </c>
      <c r="P686" s="119">
        <v>702</v>
      </c>
      <c r="Q686" s="119">
        <v>22494.65</v>
      </c>
      <c r="R686" s="119">
        <v>20946.060000000001</v>
      </c>
      <c r="S686" s="47"/>
    </row>
    <row r="687" spans="1:19" ht="9" customHeight="1" x14ac:dyDescent="0.2">
      <c r="A687" s="519"/>
      <c r="B687" s="519"/>
      <c r="C687" s="48" t="s">
        <v>4</v>
      </c>
      <c r="D687" s="49">
        <v>27</v>
      </c>
      <c r="E687" s="50">
        <v>23963181</v>
      </c>
      <c r="F687" s="50">
        <v>0</v>
      </c>
      <c r="G687" s="50">
        <v>0</v>
      </c>
      <c r="H687" s="50">
        <v>12018738</v>
      </c>
      <c r="I687" s="50">
        <v>221974</v>
      </c>
      <c r="J687" s="51">
        <v>2998488</v>
      </c>
      <c r="K687" s="50">
        <v>36203892</v>
      </c>
      <c r="L687" s="52">
        <v>39202381</v>
      </c>
      <c r="M687" s="118"/>
      <c r="N687" s="120">
        <v>36203892</v>
      </c>
      <c r="O687" s="120">
        <v>24185155</v>
      </c>
      <c r="P687" s="120">
        <v>1359262</v>
      </c>
      <c r="Q687" s="120">
        <v>43555716</v>
      </c>
      <c r="R687" s="120">
        <v>40557228</v>
      </c>
      <c r="S687" s="47"/>
    </row>
    <row r="688" spans="1:19" ht="12.75" customHeight="1" x14ac:dyDescent="0.2">
      <c r="A688" s="519"/>
      <c r="B688" s="519"/>
      <c r="C688" s="53" t="s">
        <v>3</v>
      </c>
      <c r="D688" s="54">
        <v>28</v>
      </c>
      <c r="E688" s="44">
        <v>13080.05</v>
      </c>
      <c r="F688" s="44">
        <v>0</v>
      </c>
      <c r="G688" s="44">
        <v>0</v>
      </c>
      <c r="H688" s="44">
        <v>6207.16</v>
      </c>
      <c r="I688" s="44">
        <v>114.64</v>
      </c>
      <c r="J688" s="55">
        <v>1607.27</v>
      </c>
      <c r="K688" s="56">
        <v>19401.849999999999</v>
      </c>
      <c r="L688" s="57">
        <v>21009.119999999999</v>
      </c>
      <c r="M688" s="117"/>
      <c r="N688" s="119">
        <v>19401.849999999999</v>
      </c>
      <c r="O688" s="119">
        <v>13194.69</v>
      </c>
      <c r="P688" s="119">
        <v>702</v>
      </c>
      <c r="Q688" s="119">
        <v>23384.16</v>
      </c>
      <c r="R688" s="119">
        <v>21776.89</v>
      </c>
      <c r="S688" s="47"/>
    </row>
    <row r="689" spans="1:19" ht="9" customHeight="1" x14ac:dyDescent="0.2">
      <c r="A689" s="519"/>
      <c r="B689" s="519"/>
      <c r="C689" s="48" t="s">
        <v>4</v>
      </c>
      <c r="D689" s="49">
        <v>34</v>
      </c>
      <c r="E689" s="50">
        <v>25326508</v>
      </c>
      <c r="F689" s="50">
        <v>0</v>
      </c>
      <c r="G689" s="50">
        <v>0</v>
      </c>
      <c r="H689" s="50">
        <v>12018738</v>
      </c>
      <c r="I689" s="50">
        <v>221974</v>
      </c>
      <c r="J689" s="51">
        <v>3112109</v>
      </c>
      <c r="K689" s="50">
        <v>37567220</v>
      </c>
      <c r="L689" s="52">
        <v>40679329</v>
      </c>
      <c r="M689" s="118"/>
      <c r="N689" s="120">
        <v>37567220</v>
      </c>
      <c r="O689" s="120">
        <v>25548482</v>
      </c>
      <c r="P689" s="120">
        <v>1359262</v>
      </c>
      <c r="Q689" s="120">
        <v>45278047</v>
      </c>
      <c r="R689" s="120">
        <v>42165939</v>
      </c>
      <c r="S689" s="47"/>
    </row>
    <row r="690" spans="1:19" ht="12.75" customHeight="1" x14ac:dyDescent="0.2">
      <c r="A690" s="519"/>
      <c r="B690" s="519"/>
      <c r="C690" s="53" t="s">
        <v>3</v>
      </c>
      <c r="D690" s="54">
        <v>35</v>
      </c>
      <c r="E690" s="44">
        <v>13605.93</v>
      </c>
      <c r="F690" s="44">
        <v>0</v>
      </c>
      <c r="G690" s="44">
        <v>0</v>
      </c>
      <c r="H690" s="44">
        <v>6207.16</v>
      </c>
      <c r="I690" s="44">
        <v>114.64</v>
      </c>
      <c r="J690" s="55">
        <v>1651.09</v>
      </c>
      <c r="K690" s="56">
        <v>19927.73</v>
      </c>
      <c r="L690" s="57">
        <v>21578.82</v>
      </c>
      <c r="M690" s="117"/>
      <c r="N690" s="119">
        <v>19927.73</v>
      </c>
      <c r="O690" s="119">
        <v>13720.57</v>
      </c>
      <c r="P690" s="119">
        <v>702</v>
      </c>
      <c r="Q690" s="119">
        <v>24048.52</v>
      </c>
      <c r="R690" s="119">
        <v>22397.43</v>
      </c>
      <c r="S690" s="47"/>
    </row>
    <row r="691" spans="1:19" ht="9" customHeight="1" x14ac:dyDescent="0.2">
      <c r="A691" s="520"/>
      <c r="B691" s="520"/>
      <c r="C691" s="58" t="s">
        <v>4</v>
      </c>
      <c r="D691" s="59"/>
      <c r="E691" s="61">
        <v>26344754</v>
      </c>
      <c r="F691" s="61">
        <v>0</v>
      </c>
      <c r="G691" s="61">
        <v>0</v>
      </c>
      <c r="H691" s="61">
        <v>12018738</v>
      </c>
      <c r="I691" s="61">
        <v>221974</v>
      </c>
      <c r="J691" s="60">
        <v>3196956</v>
      </c>
      <c r="K691" s="61">
        <v>38585466</v>
      </c>
      <c r="L691" s="62">
        <v>41782422</v>
      </c>
      <c r="M691" s="118"/>
      <c r="N691" s="123">
        <v>38585466</v>
      </c>
      <c r="O691" s="123">
        <v>26566728</v>
      </c>
      <c r="P691" s="123">
        <v>1359262</v>
      </c>
      <c r="Q691" s="123">
        <v>46564428</v>
      </c>
      <c r="R691" s="120">
        <v>43367472</v>
      </c>
      <c r="S691" s="47"/>
    </row>
    <row r="692" spans="1:19" ht="12.75" customHeight="1" x14ac:dyDescent="0.2">
      <c r="A692" s="496">
        <v>40544</v>
      </c>
      <c r="B692" s="496">
        <v>42369</v>
      </c>
      <c r="C692" s="42" t="s">
        <v>3</v>
      </c>
      <c r="D692" s="43">
        <v>0</v>
      </c>
      <c r="E692" s="44">
        <v>9078.7999999999993</v>
      </c>
      <c r="F692" s="44">
        <v>0</v>
      </c>
      <c r="G692" s="44"/>
      <c r="H692" s="44">
        <v>6207.16</v>
      </c>
      <c r="I692" s="44">
        <v>114.64</v>
      </c>
      <c r="J692" s="44">
        <v>1283.3800000000001</v>
      </c>
      <c r="K692" s="44">
        <v>15400.6</v>
      </c>
      <c r="L692" s="46">
        <v>16683.98</v>
      </c>
      <c r="M692" s="117"/>
      <c r="N692" s="119">
        <v>15400.6</v>
      </c>
      <c r="O692" s="119">
        <v>9193.44</v>
      </c>
      <c r="P692" s="119">
        <v>702</v>
      </c>
      <c r="Q692" s="119">
        <v>18338.8</v>
      </c>
      <c r="R692" s="119">
        <v>17055.419999999998</v>
      </c>
      <c r="S692" s="47"/>
    </row>
    <row r="693" spans="1:19" ht="9" customHeight="1" x14ac:dyDescent="0.2">
      <c r="A693" s="497"/>
      <c r="B693" s="497"/>
      <c r="C693" s="48" t="s">
        <v>4</v>
      </c>
      <c r="D693" s="49">
        <v>2</v>
      </c>
      <c r="E693" s="61">
        <v>17579008</v>
      </c>
      <c r="F693" s="50">
        <v>0</v>
      </c>
      <c r="G693" s="50">
        <v>0</v>
      </c>
      <c r="H693" s="61">
        <v>12018738</v>
      </c>
      <c r="I693" s="61">
        <v>221974</v>
      </c>
      <c r="J693" s="51">
        <v>2484970</v>
      </c>
      <c r="K693" s="61">
        <v>29819720</v>
      </c>
      <c r="L693" s="61">
        <v>32304690</v>
      </c>
      <c r="M693" s="118"/>
      <c r="N693" s="120">
        <v>29819720</v>
      </c>
      <c r="O693" s="120">
        <v>17800982</v>
      </c>
      <c r="P693" s="123">
        <v>1359262</v>
      </c>
      <c r="Q693" s="120">
        <v>35508868</v>
      </c>
      <c r="R693" s="120">
        <v>33023898</v>
      </c>
      <c r="S693" s="47"/>
    </row>
    <row r="694" spans="1:19" ht="12.75" customHeight="1" x14ac:dyDescent="0.2">
      <c r="A694" s="519">
        <v>40544</v>
      </c>
      <c r="B694" s="519">
        <v>42369</v>
      </c>
      <c r="C694" s="53" t="s">
        <v>3</v>
      </c>
      <c r="D694" s="54">
        <v>3</v>
      </c>
      <c r="E694" s="44">
        <v>9360.5499999999993</v>
      </c>
      <c r="F694" s="44">
        <v>0</v>
      </c>
      <c r="G694" s="44">
        <v>0</v>
      </c>
      <c r="H694" s="44">
        <v>6207.16</v>
      </c>
      <c r="I694" s="44">
        <v>114.64</v>
      </c>
      <c r="J694" s="44">
        <v>1306.8599999999999</v>
      </c>
      <c r="K694" s="44">
        <v>15682.35</v>
      </c>
      <c r="L694" s="46">
        <v>16989.21</v>
      </c>
      <c r="M694" s="117"/>
      <c r="N694" s="119">
        <v>15682.35</v>
      </c>
      <c r="O694" s="119">
        <v>9475.19</v>
      </c>
      <c r="P694" s="119">
        <v>702</v>
      </c>
      <c r="Q694" s="119">
        <v>18694.740000000002</v>
      </c>
      <c r="R694" s="119">
        <v>17387.88</v>
      </c>
      <c r="S694" s="47"/>
    </row>
    <row r="695" spans="1:19" ht="9" customHeight="1" x14ac:dyDescent="0.2">
      <c r="A695" s="519"/>
      <c r="B695" s="519"/>
      <c r="C695" s="48" t="s">
        <v>4</v>
      </c>
      <c r="D695" s="49">
        <v>8</v>
      </c>
      <c r="E695" s="61">
        <v>18124552</v>
      </c>
      <c r="F695" s="50">
        <v>0</v>
      </c>
      <c r="G695" s="50">
        <v>0</v>
      </c>
      <c r="H695" s="61">
        <v>12018738</v>
      </c>
      <c r="I695" s="61">
        <v>221974</v>
      </c>
      <c r="J695" s="51">
        <v>2530434</v>
      </c>
      <c r="K695" s="61">
        <v>30365264</v>
      </c>
      <c r="L695" s="61">
        <v>32895698</v>
      </c>
      <c r="M695" s="118"/>
      <c r="N695" s="120">
        <v>30365264</v>
      </c>
      <c r="O695" s="120">
        <v>18346526</v>
      </c>
      <c r="P695" s="123">
        <v>1359262</v>
      </c>
      <c r="Q695" s="120">
        <v>36198064</v>
      </c>
      <c r="R695" s="120">
        <v>33667630</v>
      </c>
      <c r="S695" s="47"/>
    </row>
    <row r="696" spans="1:19" ht="12.75" customHeight="1" x14ac:dyDescent="0.2">
      <c r="A696" s="519"/>
      <c r="B696" s="519"/>
      <c r="C696" s="53" t="s">
        <v>3</v>
      </c>
      <c r="D696" s="54">
        <v>9</v>
      </c>
      <c r="E696" s="44">
        <v>10402.61</v>
      </c>
      <c r="F696" s="44">
        <v>0</v>
      </c>
      <c r="G696" s="44">
        <v>0</v>
      </c>
      <c r="H696" s="44">
        <v>6207.16</v>
      </c>
      <c r="I696" s="44">
        <v>114.64</v>
      </c>
      <c r="J696" s="44">
        <v>1393.7</v>
      </c>
      <c r="K696" s="44">
        <v>16724.41</v>
      </c>
      <c r="L696" s="46">
        <v>18118.11</v>
      </c>
      <c r="M696" s="117"/>
      <c r="N696" s="119">
        <v>16724.41</v>
      </c>
      <c r="O696" s="119">
        <v>10517.25</v>
      </c>
      <c r="P696" s="119">
        <v>702</v>
      </c>
      <c r="Q696" s="119">
        <v>20011.22</v>
      </c>
      <c r="R696" s="119">
        <v>18617.52</v>
      </c>
      <c r="S696" s="47"/>
    </row>
    <row r="697" spans="1:19" ht="9" customHeight="1" x14ac:dyDescent="0.2">
      <c r="A697" s="519"/>
      <c r="B697" s="519"/>
      <c r="C697" s="48" t="s">
        <v>4</v>
      </c>
      <c r="D697" s="49">
        <v>14</v>
      </c>
      <c r="E697" s="61">
        <v>20142262</v>
      </c>
      <c r="F697" s="50">
        <v>0</v>
      </c>
      <c r="G697" s="50">
        <v>0</v>
      </c>
      <c r="H697" s="61">
        <v>12018738</v>
      </c>
      <c r="I697" s="61">
        <v>221974</v>
      </c>
      <c r="J697" s="51">
        <v>2698579</v>
      </c>
      <c r="K697" s="61">
        <v>32382973</v>
      </c>
      <c r="L697" s="61">
        <v>35081553</v>
      </c>
      <c r="M697" s="118"/>
      <c r="N697" s="120">
        <v>32382973</v>
      </c>
      <c r="O697" s="120">
        <v>20364236</v>
      </c>
      <c r="P697" s="123">
        <v>1359262</v>
      </c>
      <c r="Q697" s="120">
        <v>38747125</v>
      </c>
      <c r="R697" s="120">
        <v>36048545</v>
      </c>
      <c r="S697" s="47"/>
    </row>
    <row r="698" spans="1:19" ht="12.75" customHeight="1" x14ac:dyDescent="0.2">
      <c r="A698" s="519"/>
      <c r="B698" s="519"/>
      <c r="C698" s="53" t="s">
        <v>3</v>
      </c>
      <c r="D698" s="54">
        <v>15</v>
      </c>
      <c r="E698" s="44">
        <v>11381.7</v>
      </c>
      <c r="F698" s="44">
        <v>0</v>
      </c>
      <c r="G698" s="44">
        <v>0</v>
      </c>
      <c r="H698" s="44">
        <v>6207.16</v>
      </c>
      <c r="I698" s="44">
        <v>114.64</v>
      </c>
      <c r="J698" s="44">
        <v>1475.29</v>
      </c>
      <c r="K698" s="44">
        <v>17703.5</v>
      </c>
      <c r="L698" s="46">
        <v>19178.79</v>
      </c>
      <c r="M698" s="117"/>
      <c r="N698" s="119">
        <v>17703.5</v>
      </c>
      <c r="O698" s="119">
        <v>11496.34</v>
      </c>
      <c r="P698" s="119">
        <v>702</v>
      </c>
      <c r="Q698" s="119">
        <v>21248.13</v>
      </c>
      <c r="R698" s="119">
        <v>19772.84</v>
      </c>
      <c r="S698" s="47"/>
    </row>
    <row r="699" spans="1:19" ht="9" customHeight="1" x14ac:dyDescent="0.2">
      <c r="A699" s="519"/>
      <c r="B699" s="519"/>
      <c r="C699" s="48" t="s">
        <v>4</v>
      </c>
      <c r="D699" s="49">
        <v>20</v>
      </c>
      <c r="E699" s="61">
        <v>22038044</v>
      </c>
      <c r="F699" s="50">
        <v>0</v>
      </c>
      <c r="G699" s="50">
        <v>0</v>
      </c>
      <c r="H699" s="61">
        <v>12018738</v>
      </c>
      <c r="I699" s="61">
        <v>221974</v>
      </c>
      <c r="J699" s="51">
        <v>2856560</v>
      </c>
      <c r="K699" s="61">
        <v>34278756</v>
      </c>
      <c r="L699" s="61">
        <v>37135316</v>
      </c>
      <c r="M699" s="118"/>
      <c r="N699" s="120">
        <v>34278756</v>
      </c>
      <c r="O699" s="120">
        <v>22260018</v>
      </c>
      <c r="P699" s="123">
        <v>1359262</v>
      </c>
      <c r="Q699" s="120">
        <v>41142117</v>
      </c>
      <c r="R699" s="120">
        <v>38285557</v>
      </c>
      <c r="S699" s="47"/>
    </row>
    <row r="700" spans="1:19" ht="12.75" customHeight="1" x14ac:dyDescent="0.2">
      <c r="A700" s="519"/>
      <c r="B700" s="519"/>
      <c r="C700" s="53" t="s">
        <v>3</v>
      </c>
      <c r="D700" s="54">
        <v>21</v>
      </c>
      <c r="E700" s="44">
        <v>12375.95</v>
      </c>
      <c r="F700" s="44">
        <v>0</v>
      </c>
      <c r="G700" s="44">
        <v>0</v>
      </c>
      <c r="H700" s="44">
        <v>6207.16</v>
      </c>
      <c r="I700" s="44">
        <v>114.64</v>
      </c>
      <c r="J700" s="44">
        <v>1558.15</v>
      </c>
      <c r="K700" s="44">
        <v>18697.75</v>
      </c>
      <c r="L700" s="46">
        <v>20255.900000000001</v>
      </c>
      <c r="M700" s="117"/>
      <c r="N700" s="119">
        <v>18697.75</v>
      </c>
      <c r="O700" s="119">
        <v>12490.59</v>
      </c>
      <c r="P700" s="119">
        <v>702</v>
      </c>
      <c r="Q700" s="119">
        <v>22504.21</v>
      </c>
      <c r="R700" s="119">
        <v>20946.060000000001</v>
      </c>
      <c r="S700" s="47"/>
    </row>
    <row r="701" spans="1:19" ht="9" customHeight="1" x14ac:dyDescent="0.2">
      <c r="A701" s="519"/>
      <c r="B701" s="519"/>
      <c r="C701" s="48" t="s">
        <v>4</v>
      </c>
      <c r="D701" s="49">
        <v>27</v>
      </c>
      <c r="E701" s="61">
        <v>23963181</v>
      </c>
      <c r="F701" s="50">
        <v>0</v>
      </c>
      <c r="G701" s="50">
        <v>0</v>
      </c>
      <c r="H701" s="61">
        <v>12018738</v>
      </c>
      <c r="I701" s="61">
        <v>221974</v>
      </c>
      <c r="J701" s="51">
        <v>3016999</v>
      </c>
      <c r="K701" s="61">
        <v>36203892</v>
      </c>
      <c r="L701" s="61">
        <v>39220891</v>
      </c>
      <c r="M701" s="118"/>
      <c r="N701" s="120">
        <v>36203892</v>
      </c>
      <c r="O701" s="120">
        <v>24185155</v>
      </c>
      <c r="P701" s="123">
        <v>1359262</v>
      </c>
      <c r="Q701" s="120">
        <v>43574227</v>
      </c>
      <c r="R701" s="120">
        <v>40557228</v>
      </c>
      <c r="S701" s="47"/>
    </row>
    <row r="702" spans="1:19" ht="12.75" customHeight="1" x14ac:dyDescent="0.2">
      <c r="A702" s="519"/>
      <c r="B702" s="519"/>
      <c r="C702" s="53" t="s">
        <v>3</v>
      </c>
      <c r="D702" s="54">
        <v>28</v>
      </c>
      <c r="E702" s="44">
        <v>13080.05</v>
      </c>
      <c r="F702" s="44">
        <v>0</v>
      </c>
      <c r="G702" s="44">
        <v>0</v>
      </c>
      <c r="H702" s="44">
        <v>6207.16</v>
      </c>
      <c r="I702" s="44">
        <v>114.64</v>
      </c>
      <c r="J702" s="44">
        <v>1616.82</v>
      </c>
      <c r="K702" s="44">
        <v>19401.849999999999</v>
      </c>
      <c r="L702" s="46">
        <v>21018.67</v>
      </c>
      <c r="M702" s="117"/>
      <c r="N702" s="119">
        <v>19401.849999999999</v>
      </c>
      <c r="O702" s="119">
        <v>13194.69</v>
      </c>
      <c r="P702" s="119">
        <v>702</v>
      </c>
      <c r="Q702" s="119">
        <v>23393.71</v>
      </c>
      <c r="R702" s="119">
        <v>21776.89</v>
      </c>
      <c r="S702" s="47"/>
    </row>
    <row r="703" spans="1:19" ht="9" customHeight="1" x14ac:dyDescent="0.2">
      <c r="A703" s="519"/>
      <c r="B703" s="519"/>
      <c r="C703" s="48" t="s">
        <v>4</v>
      </c>
      <c r="D703" s="49">
        <v>34</v>
      </c>
      <c r="E703" s="61">
        <v>25326508</v>
      </c>
      <c r="F703" s="50">
        <v>0</v>
      </c>
      <c r="G703" s="50">
        <v>0</v>
      </c>
      <c r="H703" s="61">
        <v>12018738</v>
      </c>
      <c r="I703" s="61">
        <v>221974</v>
      </c>
      <c r="J703" s="51">
        <v>3130600</v>
      </c>
      <c r="K703" s="61">
        <v>37567220</v>
      </c>
      <c r="L703" s="61">
        <v>40697820</v>
      </c>
      <c r="M703" s="118"/>
      <c r="N703" s="120">
        <v>37567220</v>
      </c>
      <c r="O703" s="120">
        <v>25548482</v>
      </c>
      <c r="P703" s="123">
        <v>1359262</v>
      </c>
      <c r="Q703" s="120">
        <v>45296539</v>
      </c>
      <c r="R703" s="120">
        <v>42165939</v>
      </c>
      <c r="S703" s="47"/>
    </row>
    <row r="704" spans="1:19" ht="12.75" customHeight="1" x14ac:dyDescent="0.2">
      <c r="A704" s="519"/>
      <c r="B704" s="519"/>
      <c r="C704" s="53" t="s">
        <v>3</v>
      </c>
      <c r="D704" s="54">
        <v>35</v>
      </c>
      <c r="E704" s="44">
        <v>13605.93</v>
      </c>
      <c r="F704" s="44">
        <v>0</v>
      </c>
      <c r="G704" s="44">
        <v>0</v>
      </c>
      <c r="H704" s="44">
        <v>6207.16</v>
      </c>
      <c r="I704" s="44">
        <v>114.64</v>
      </c>
      <c r="J704" s="44">
        <v>1660.64</v>
      </c>
      <c r="K704" s="44">
        <v>19927.73</v>
      </c>
      <c r="L704" s="46">
        <v>21588.37</v>
      </c>
      <c r="M704" s="117"/>
      <c r="N704" s="119">
        <v>19927.73</v>
      </c>
      <c r="O704" s="119">
        <v>13720.57</v>
      </c>
      <c r="P704" s="119">
        <v>702</v>
      </c>
      <c r="Q704" s="119">
        <v>24058.07</v>
      </c>
      <c r="R704" s="119">
        <v>22397.43</v>
      </c>
      <c r="S704" s="47"/>
    </row>
    <row r="705" spans="1:19" ht="9" customHeight="1" x14ac:dyDescent="0.2">
      <c r="A705" s="520"/>
      <c r="B705" s="520"/>
      <c r="C705" s="58" t="s">
        <v>4</v>
      </c>
      <c r="D705" s="59"/>
      <c r="E705" s="61">
        <v>26344754</v>
      </c>
      <c r="F705" s="61">
        <v>0</v>
      </c>
      <c r="G705" s="61">
        <v>0</v>
      </c>
      <c r="H705" s="61">
        <v>12018738</v>
      </c>
      <c r="I705" s="61">
        <v>221974</v>
      </c>
      <c r="J705" s="61">
        <v>3215447</v>
      </c>
      <c r="K705" s="61">
        <v>38585466</v>
      </c>
      <c r="L705" s="61">
        <v>41800913</v>
      </c>
      <c r="M705" s="118"/>
      <c r="N705" s="123">
        <v>38585466</v>
      </c>
      <c r="O705" s="123">
        <v>26566728</v>
      </c>
      <c r="P705" s="123">
        <v>1359262</v>
      </c>
      <c r="Q705" s="123">
        <v>46582919</v>
      </c>
      <c r="R705" s="120">
        <v>43367472</v>
      </c>
      <c r="S705" s="47"/>
    </row>
    <row r="706" spans="1:19" ht="12.75" customHeight="1" x14ac:dyDescent="0.2">
      <c r="A706" s="496">
        <v>42370</v>
      </c>
      <c r="B706" s="496">
        <v>42735</v>
      </c>
      <c r="C706" s="42" t="s">
        <v>3</v>
      </c>
      <c r="D706" s="43">
        <v>0</v>
      </c>
      <c r="E706" s="44">
        <v>9138.7999999999993</v>
      </c>
      <c r="F706" s="44">
        <v>0</v>
      </c>
      <c r="G706" s="44"/>
      <c r="H706" s="44">
        <v>6207.16</v>
      </c>
      <c r="I706" s="44">
        <v>114.64</v>
      </c>
      <c r="J706" s="44">
        <v>1288.3800000000001</v>
      </c>
      <c r="K706" s="44">
        <v>15460.6</v>
      </c>
      <c r="L706" s="46">
        <v>16748.98</v>
      </c>
      <c r="M706" s="117"/>
      <c r="N706" s="119">
        <v>15460.6</v>
      </c>
      <c r="O706" s="119">
        <v>9253.44</v>
      </c>
      <c r="P706" s="119">
        <v>702</v>
      </c>
      <c r="Q706" s="119">
        <v>18414.599999999999</v>
      </c>
      <c r="R706" s="119">
        <v>17126.22</v>
      </c>
      <c r="S706" s="47"/>
    </row>
    <row r="707" spans="1:19" ht="9" customHeight="1" x14ac:dyDescent="0.2">
      <c r="A707" s="497"/>
      <c r="B707" s="497"/>
      <c r="C707" s="48" t="s">
        <v>4</v>
      </c>
      <c r="D707" s="49">
        <v>8</v>
      </c>
      <c r="E707" s="61">
        <v>17695184</v>
      </c>
      <c r="F707" s="50">
        <v>0</v>
      </c>
      <c r="G707" s="50">
        <v>0</v>
      </c>
      <c r="H707" s="61">
        <v>12018738</v>
      </c>
      <c r="I707" s="61">
        <v>221974</v>
      </c>
      <c r="J707" s="51">
        <v>2494652</v>
      </c>
      <c r="K707" s="61">
        <v>29935896</v>
      </c>
      <c r="L707" s="61">
        <v>32430548</v>
      </c>
      <c r="M707" s="118"/>
      <c r="N707" s="120">
        <v>29935896</v>
      </c>
      <c r="O707" s="120">
        <v>17917158</v>
      </c>
      <c r="P707" s="123">
        <v>1359262</v>
      </c>
      <c r="Q707" s="120">
        <v>35655638</v>
      </c>
      <c r="R707" s="120">
        <v>33160986</v>
      </c>
      <c r="S707" s="47"/>
    </row>
    <row r="708" spans="1:19" ht="12.75" customHeight="1" x14ac:dyDescent="0.2">
      <c r="A708" s="494">
        <v>42370</v>
      </c>
      <c r="B708" s="494">
        <v>42735</v>
      </c>
      <c r="C708" s="53" t="s">
        <v>3</v>
      </c>
      <c r="D708" s="54">
        <v>9</v>
      </c>
      <c r="E708" s="44">
        <v>10467.41</v>
      </c>
      <c r="F708" s="44">
        <v>0</v>
      </c>
      <c r="G708" s="44">
        <v>0</v>
      </c>
      <c r="H708" s="44">
        <v>6207.16</v>
      </c>
      <c r="I708" s="44">
        <v>114.64</v>
      </c>
      <c r="J708" s="44">
        <v>1399.1</v>
      </c>
      <c r="K708" s="44">
        <v>16789.21</v>
      </c>
      <c r="L708" s="46">
        <v>18188.310000000001</v>
      </c>
      <c r="M708" s="117"/>
      <c r="N708" s="119">
        <v>16789.21</v>
      </c>
      <c r="O708" s="119">
        <v>10582.05</v>
      </c>
      <c r="P708" s="119">
        <v>702</v>
      </c>
      <c r="Q708" s="119">
        <v>20093.080000000002</v>
      </c>
      <c r="R708" s="119">
        <v>18693.98</v>
      </c>
      <c r="S708" s="47"/>
    </row>
    <row r="709" spans="1:19" ht="9" customHeight="1" x14ac:dyDescent="0.2">
      <c r="A709" s="494"/>
      <c r="B709" s="494"/>
      <c r="C709" s="48" t="s">
        <v>4</v>
      </c>
      <c r="D709" s="49">
        <v>14</v>
      </c>
      <c r="E709" s="61">
        <v>20267732</v>
      </c>
      <c r="F709" s="50">
        <v>0</v>
      </c>
      <c r="G709" s="50">
        <v>0</v>
      </c>
      <c r="H709" s="61">
        <v>12018738</v>
      </c>
      <c r="I709" s="61">
        <v>221974</v>
      </c>
      <c r="J709" s="51">
        <v>2709035</v>
      </c>
      <c r="K709" s="61">
        <v>32508444</v>
      </c>
      <c r="L709" s="61">
        <v>35217479</v>
      </c>
      <c r="M709" s="118"/>
      <c r="N709" s="120">
        <v>32508444</v>
      </c>
      <c r="O709" s="120">
        <v>20489706</v>
      </c>
      <c r="P709" s="123">
        <v>1359262</v>
      </c>
      <c r="Q709" s="120">
        <v>38905628</v>
      </c>
      <c r="R709" s="120">
        <v>36196593</v>
      </c>
      <c r="S709" s="47"/>
    </row>
    <row r="710" spans="1:19" ht="12.75" customHeight="1" x14ac:dyDescent="0.2">
      <c r="A710" s="494"/>
      <c r="B710" s="494"/>
      <c r="C710" s="53" t="s">
        <v>3</v>
      </c>
      <c r="D710" s="54">
        <v>15</v>
      </c>
      <c r="E710" s="44">
        <v>11451.3</v>
      </c>
      <c r="F710" s="44">
        <v>0</v>
      </c>
      <c r="G710" s="44">
        <v>0</v>
      </c>
      <c r="H710" s="44">
        <v>6207.16</v>
      </c>
      <c r="I710" s="44">
        <v>114.64</v>
      </c>
      <c r="J710" s="44">
        <v>1481.09</v>
      </c>
      <c r="K710" s="44">
        <v>17773.099999999999</v>
      </c>
      <c r="L710" s="46">
        <v>19254.189999999999</v>
      </c>
      <c r="M710" s="117"/>
      <c r="N710" s="119">
        <v>17773.099999999999</v>
      </c>
      <c r="O710" s="119">
        <v>11565.94</v>
      </c>
      <c r="P710" s="119">
        <v>702</v>
      </c>
      <c r="Q710" s="119">
        <v>21336.06</v>
      </c>
      <c r="R710" s="119">
        <v>19854.97</v>
      </c>
      <c r="S710" s="47"/>
    </row>
    <row r="711" spans="1:19" ht="9" customHeight="1" x14ac:dyDescent="0.2">
      <c r="A711" s="494"/>
      <c r="B711" s="494"/>
      <c r="C711" s="48" t="s">
        <v>4</v>
      </c>
      <c r="D711" s="49">
        <v>20</v>
      </c>
      <c r="E711" s="61">
        <v>22172809</v>
      </c>
      <c r="F711" s="50">
        <v>0</v>
      </c>
      <c r="G711" s="50">
        <v>0</v>
      </c>
      <c r="H711" s="61">
        <v>12018738</v>
      </c>
      <c r="I711" s="61">
        <v>221974</v>
      </c>
      <c r="J711" s="51">
        <v>2867790</v>
      </c>
      <c r="K711" s="61">
        <v>34413520</v>
      </c>
      <c r="L711" s="61">
        <v>37281310</v>
      </c>
      <c r="M711" s="118"/>
      <c r="N711" s="120">
        <v>34413520</v>
      </c>
      <c r="O711" s="120">
        <v>22394783</v>
      </c>
      <c r="P711" s="123">
        <v>1359262</v>
      </c>
      <c r="Q711" s="120">
        <v>41312373</v>
      </c>
      <c r="R711" s="120">
        <v>38444583</v>
      </c>
      <c r="S711" s="47"/>
    </row>
    <row r="712" spans="1:19" ht="12.75" customHeight="1" x14ac:dyDescent="0.2">
      <c r="A712" s="494"/>
      <c r="B712" s="494"/>
      <c r="C712" s="53" t="s">
        <v>3</v>
      </c>
      <c r="D712" s="54">
        <v>21</v>
      </c>
      <c r="E712" s="44">
        <v>12449.15</v>
      </c>
      <c r="F712" s="44">
        <v>0</v>
      </c>
      <c r="G712" s="44">
        <v>0</v>
      </c>
      <c r="H712" s="44">
        <v>6207.16</v>
      </c>
      <c r="I712" s="44">
        <v>114.64</v>
      </c>
      <c r="J712" s="44">
        <v>1564.25</v>
      </c>
      <c r="K712" s="44">
        <v>18770.95</v>
      </c>
      <c r="L712" s="46">
        <v>20335.2</v>
      </c>
      <c r="M712" s="117"/>
      <c r="N712" s="119">
        <v>18770.95</v>
      </c>
      <c r="O712" s="119">
        <v>12563.79</v>
      </c>
      <c r="P712" s="119">
        <v>702</v>
      </c>
      <c r="Q712" s="119">
        <v>22596.68</v>
      </c>
      <c r="R712" s="119">
        <v>21032.43</v>
      </c>
      <c r="S712" s="47"/>
    </row>
    <row r="713" spans="1:19" ht="9" customHeight="1" x14ac:dyDescent="0.2">
      <c r="A713" s="494"/>
      <c r="B713" s="494"/>
      <c r="C713" s="48" t="s">
        <v>4</v>
      </c>
      <c r="D713" s="49">
        <v>27</v>
      </c>
      <c r="E713" s="61">
        <v>24104916</v>
      </c>
      <c r="F713" s="50">
        <v>0</v>
      </c>
      <c r="G713" s="50">
        <v>0</v>
      </c>
      <c r="H713" s="61">
        <v>12018738</v>
      </c>
      <c r="I713" s="61">
        <v>221974</v>
      </c>
      <c r="J713" s="51">
        <v>3028810</v>
      </c>
      <c r="K713" s="61">
        <v>36345627</v>
      </c>
      <c r="L713" s="61">
        <v>39374438</v>
      </c>
      <c r="M713" s="118"/>
      <c r="N713" s="120">
        <v>36345627</v>
      </c>
      <c r="O713" s="120">
        <v>24326890</v>
      </c>
      <c r="P713" s="123">
        <v>1359262</v>
      </c>
      <c r="Q713" s="120">
        <v>43753274</v>
      </c>
      <c r="R713" s="120">
        <v>40724463</v>
      </c>
      <c r="S713" s="47"/>
    </row>
    <row r="714" spans="1:19" ht="12.75" customHeight="1" x14ac:dyDescent="0.2">
      <c r="A714" s="494"/>
      <c r="B714" s="494"/>
      <c r="C714" s="53" t="s">
        <v>3</v>
      </c>
      <c r="D714" s="54">
        <v>28</v>
      </c>
      <c r="E714" s="44">
        <v>13155.65</v>
      </c>
      <c r="F714" s="44">
        <v>0</v>
      </c>
      <c r="G714" s="44">
        <v>0</v>
      </c>
      <c r="H714" s="44">
        <v>6207.16</v>
      </c>
      <c r="I714" s="44">
        <v>114.64</v>
      </c>
      <c r="J714" s="44">
        <v>1623.12</v>
      </c>
      <c r="K714" s="44">
        <v>19477.45</v>
      </c>
      <c r="L714" s="46">
        <v>21100.57</v>
      </c>
      <c r="M714" s="117"/>
      <c r="N714" s="119">
        <v>19477.45</v>
      </c>
      <c r="O714" s="119">
        <v>13270.29</v>
      </c>
      <c r="P714" s="119">
        <v>702</v>
      </c>
      <c r="Q714" s="119">
        <v>23489.22</v>
      </c>
      <c r="R714" s="119">
        <v>21866.1</v>
      </c>
      <c r="S714" s="47"/>
    </row>
    <row r="715" spans="1:19" ht="9" customHeight="1" x14ac:dyDescent="0.2">
      <c r="A715" s="494"/>
      <c r="B715" s="494"/>
      <c r="C715" s="48" t="s">
        <v>4</v>
      </c>
      <c r="D715" s="49">
        <v>34</v>
      </c>
      <c r="E715" s="61">
        <v>25472890</v>
      </c>
      <c r="F715" s="50">
        <v>0</v>
      </c>
      <c r="G715" s="50">
        <v>0</v>
      </c>
      <c r="H715" s="61">
        <v>12018738</v>
      </c>
      <c r="I715" s="61">
        <v>221974</v>
      </c>
      <c r="J715" s="51">
        <v>3142799</v>
      </c>
      <c r="K715" s="61">
        <v>37713602</v>
      </c>
      <c r="L715" s="61">
        <v>40856401</v>
      </c>
      <c r="M715" s="118"/>
      <c r="N715" s="120">
        <v>37713602</v>
      </c>
      <c r="O715" s="120">
        <v>25694864</v>
      </c>
      <c r="P715" s="123">
        <v>1359262</v>
      </c>
      <c r="Q715" s="120">
        <v>45481472</v>
      </c>
      <c r="R715" s="120">
        <v>42338673</v>
      </c>
      <c r="S715" s="47"/>
    </row>
    <row r="716" spans="1:19" ht="12.75" customHeight="1" x14ac:dyDescent="0.2">
      <c r="A716" s="494"/>
      <c r="B716" s="494"/>
      <c r="C716" s="53" t="s">
        <v>3</v>
      </c>
      <c r="D716" s="54">
        <v>35</v>
      </c>
      <c r="E716" s="44">
        <v>13683.93</v>
      </c>
      <c r="F716" s="44">
        <v>0</v>
      </c>
      <c r="G716" s="44">
        <v>0</v>
      </c>
      <c r="H716" s="44">
        <v>6207.16</v>
      </c>
      <c r="I716" s="44">
        <v>114.64</v>
      </c>
      <c r="J716" s="44">
        <v>1667.14</v>
      </c>
      <c r="K716" s="44">
        <v>20005.73</v>
      </c>
      <c r="L716" s="46">
        <v>21672.87</v>
      </c>
      <c r="M716" s="117"/>
      <c r="N716" s="119">
        <v>20005.73</v>
      </c>
      <c r="O716" s="119">
        <v>13798.57</v>
      </c>
      <c r="P716" s="119">
        <v>702</v>
      </c>
      <c r="Q716" s="119">
        <v>24156.61</v>
      </c>
      <c r="R716" s="119">
        <v>22489.47</v>
      </c>
      <c r="S716" s="47"/>
    </row>
    <row r="717" spans="1:19" ht="9" customHeight="1" x14ac:dyDescent="0.2">
      <c r="A717" s="495"/>
      <c r="B717" s="495"/>
      <c r="C717" s="58" t="s">
        <v>4</v>
      </c>
      <c r="D717" s="59"/>
      <c r="E717" s="61">
        <v>26495783</v>
      </c>
      <c r="F717" s="50">
        <v>0</v>
      </c>
      <c r="G717" s="50">
        <v>0</v>
      </c>
      <c r="H717" s="61">
        <v>12018738</v>
      </c>
      <c r="I717" s="61">
        <v>221974</v>
      </c>
      <c r="J717" s="61">
        <v>3228033</v>
      </c>
      <c r="K717" s="61">
        <v>38736495</v>
      </c>
      <c r="L717" s="61">
        <v>41964528</v>
      </c>
      <c r="M717" s="118"/>
      <c r="N717" s="123">
        <v>38736495</v>
      </c>
      <c r="O717" s="123">
        <v>26717757</v>
      </c>
      <c r="P717" s="123">
        <v>1359262</v>
      </c>
      <c r="Q717" s="123">
        <v>46773719</v>
      </c>
      <c r="R717" s="120">
        <v>43545686</v>
      </c>
      <c r="S717" s="47"/>
    </row>
    <row r="718" spans="1:19" ht="12.75" customHeight="1" x14ac:dyDescent="0.2">
      <c r="A718" s="496">
        <v>42736</v>
      </c>
      <c r="B718" s="496">
        <v>43159</v>
      </c>
      <c r="C718" s="42" t="s">
        <v>3</v>
      </c>
      <c r="D718" s="43">
        <v>0</v>
      </c>
      <c r="E718" s="44">
        <v>9261.2000000000007</v>
      </c>
      <c r="F718" s="44">
        <v>0</v>
      </c>
      <c r="G718" s="44"/>
      <c r="H718" s="44">
        <v>6207.16</v>
      </c>
      <c r="I718" s="44">
        <v>114.64</v>
      </c>
      <c r="J718" s="44">
        <v>1298.58</v>
      </c>
      <c r="K718" s="44">
        <v>15583</v>
      </c>
      <c r="L718" s="46">
        <v>16881.580000000002</v>
      </c>
      <c r="M718" s="117"/>
      <c r="N718" s="119">
        <v>15583</v>
      </c>
      <c r="O718" s="119">
        <v>9375.84</v>
      </c>
      <c r="P718" s="119">
        <v>702</v>
      </c>
      <c r="Q718" s="119">
        <v>18569.23</v>
      </c>
      <c r="R718" s="119">
        <v>17270.650000000001</v>
      </c>
      <c r="S718" s="47"/>
    </row>
    <row r="719" spans="1:19" ht="9" customHeight="1" x14ac:dyDescent="0.2">
      <c r="A719" s="497"/>
      <c r="B719" s="497"/>
      <c r="C719" s="48" t="s">
        <v>4</v>
      </c>
      <c r="D719" s="49">
        <v>8</v>
      </c>
      <c r="E719" s="61">
        <v>17932184</v>
      </c>
      <c r="F719" s="50">
        <v>0</v>
      </c>
      <c r="G719" s="50">
        <v>0</v>
      </c>
      <c r="H719" s="61">
        <v>12018738</v>
      </c>
      <c r="I719" s="61">
        <v>221974</v>
      </c>
      <c r="J719" s="51">
        <v>2514401</v>
      </c>
      <c r="K719" s="61">
        <v>30172895</v>
      </c>
      <c r="L719" s="61">
        <v>32687297</v>
      </c>
      <c r="M719" s="118"/>
      <c r="N719" s="120">
        <v>30172895</v>
      </c>
      <c r="O719" s="120">
        <v>18154158</v>
      </c>
      <c r="P719" s="123">
        <v>1359262</v>
      </c>
      <c r="Q719" s="120">
        <v>35955043</v>
      </c>
      <c r="R719" s="120">
        <v>33440641</v>
      </c>
      <c r="S719" s="47"/>
    </row>
    <row r="720" spans="1:19" ht="12.75" customHeight="1" x14ac:dyDescent="0.2">
      <c r="A720" s="517">
        <v>42736</v>
      </c>
      <c r="B720" s="517">
        <v>43159</v>
      </c>
      <c r="C720" s="53" t="s">
        <v>3</v>
      </c>
      <c r="D720" s="54">
        <v>9</v>
      </c>
      <c r="E720" s="44">
        <v>10600.61</v>
      </c>
      <c r="F720" s="44">
        <v>0</v>
      </c>
      <c r="G720" s="44">
        <v>0</v>
      </c>
      <c r="H720" s="44">
        <v>6207.16</v>
      </c>
      <c r="I720" s="44">
        <v>114.64</v>
      </c>
      <c r="J720" s="44">
        <v>1410.2</v>
      </c>
      <c r="K720" s="44">
        <v>16922.41</v>
      </c>
      <c r="L720" s="46">
        <v>18332.61</v>
      </c>
      <c r="M720" s="117"/>
      <c r="N720" s="119">
        <v>16922.41</v>
      </c>
      <c r="O720" s="119">
        <v>10715.25</v>
      </c>
      <c r="P720" s="119">
        <v>702</v>
      </c>
      <c r="Q720" s="119">
        <v>20261.36</v>
      </c>
      <c r="R720" s="119">
        <v>18851.16</v>
      </c>
      <c r="S720" s="47"/>
    </row>
    <row r="721" spans="1:19" ht="9" customHeight="1" x14ac:dyDescent="0.2">
      <c r="A721" s="517"/>
      <c r="B721" s="517"/>
      <c r="C721" s="48" t="s">
        <v>4</v>
      </c>
      <c r="D721" s="49">
        <v>14</v>
      </c>
      <c r="E721" s="61">
        <v>20525643</v>
      </c>
      <c r="F721" s="50">
        <v>0</v>
      </c>
      <c r="G721" s="50">
        <v>0</v>
      </c>
      <c r="H721" s="61">
        <v>12018738</v>
      </c>
      <c r="I721" s="61">
        <v>221974</v>
      </c>
      <c r="J721" s="51">
        <v>2730528</v>
      </c>
      <c r="K721" s="61">
        <v>32766355</v>
      </c>
      <c r="L721" s="61">
        <v>35496883</v>
      </c>
      <c r="M721" s="118"/>
      <c r="N721" s="120">
        <v>32766355</v>
      </c>
      <c r="O721" s="120">
        <v>20747617</v>
      </c>
      <c r="P721" s="123">
        <v>1359262</v>
      </c>
      <c r="Q721" s="120">
        <v>39231464</v>
      </c>
      <c r="R721" s="120">
        <v>36500936</v>
      </c>
      <c r="S721" s="47"/>
    </row>
    <row r="722" spans="1:19" ht="12.75" customHeight="1" x14ac:dyDescent="0.2">
      <c r="A722" s="517"/>
      <c r="B722" s="517"/>
      <c r="C722" s="53" t="s">
        <v>3</v>
      </c>
      <c r="D722" s="54">
        <v>15</v>
      </c>
      <c r="E722" s="44">
        <v>11590.5</v>
      </c>
      <c r="F722" s="44">
        <v>0</v>
      </c>
      <c r="G722" s="44">
        <v>0</v>
      </c>
      <c r="H722" s="44">
        <v>6207.16</v>
      </c>
      <c r="I722" s="44">
        <v>114.64</v>
      </c>
      <c r="J722" s="44">
        <v>1492.69</v>
      </c>
      <c r="K722" s="44">
        <v>17912.3</v>
      </c>
      <c r="L722" s="46">
        <v>19404.990000000002</v>
      </c>
      <c r="M722" s="117"/>
      <c r="N722" s="119">
        <v>17912.3</v>
      </c>
      <c r="O722" s="119">
        <v>11705.14</v>
      </c>
      <c r="P722" s="119">
        <v>702</v>
      </c>
      <c r="Q722" s="119">
        <v>21511.919999999998</v>
      </c>
      <c r="R722" s="119">
        <v>20019.23</v>
      </c>
      <c r="S722" s="47"/>
    </row>
    <row r="723" spans="1:19" ht="9" customHeight="1" x14ac:dyDescent="0.2">
      <c r="A723" s="517"/>
      <c r="B723" s="517"/>
      <c r="C723" s="48" t="s">
        <v>4</v>
      </c>
      <c r="D723" s="49">
        <v>20</v>
      </c>
      <c r="E723" s="61">
        <v>22442337</v>
      </c>
      <c r="F723" s="50">
        <v>0</v>
      </c>
      <c r="G723" s="50">
        <v>0</v>
      </c>
      <c r="H723" s="61">
        <v>12018738</v>
      </c>
      <c r="I723" s="61">
        <v>221974</v>
      </c>
      <c r="J723" s="51">
        <v>2890251</v>
      </c>
      <c r="K723" s="61">
        <v>34683049</v>
      </c>
      <c r="L723" s="61">
        <v>37573300</v>
      </c>
      <c r="M723" s="118"/>
      <c r="N723" s="120">
        <v>34683049</v>
      </c>
      <c r="O723" s="120">
        <v>22664311</v>
      </c>
      <c r="P723" s="123">
        <v>1359262</v>
      </c>
      <c r="Q723" s="120">
        <v>41652885</v>
      </c>
      <c r="R723" s="120">
        <v>38762634</v>
      </c>
      <c r="S723" s="47"/>
    </row>
    <row r="724" spans="1:19" ht="12.75" customHeight="1" x14ac:dyDescent="0.2">
      <c r="A724" s="517"/>
      <c r="B724" s="517"/>
      <c r="C724" s="53" t="s">
        <v>3</v>
      </c>
      <c r="D724" s="54">
        <v>21</v>
      </c>
      <c r="E724" s="44">
        <v>12596.75</v>
      </c>
      <c r="F724" s="44">
        <v>0</v>
      </c>
      <c r="G724" s="44">
        <v>0</v>
      </c>
      <c r="H724" s="44">
        <v>6207.16</v>
      </c>
      <c r="I724" s="44">
        <v>114.64</v>
      </c>
      <c r="J724" s="44">
        <v>1576.55</v>
      </c>
      <c r="K724" s="44">
        <v>18918.55</v>
      </c>
      <c r="L724" s="46">
        <v>20495.099999999999</v>
      </c>
      <c r="M724" s="117"/>
      <c r="N724" s="119">
        <v>18918.55</v>
      </c>
      <c r="O724" s="119">
        <v>12711.39</v>
      </c>
      <c r="P724" s="119">
        <v>702</v>
      </c>
      <c r="Q724" s="119">
        <v>22783.15</v>
      </c>
      <c r="R724" s="119">
        <v>21206.6</v>
      </c>
      <c r="S724" s="47"/>
    </row>
    <row r="725" spans="1:19" ht="9" customHeight="1" x14ac:dyDescent="0.2">
      <c r="A725" s="517"/>
      <c r="B725" s="517"/>
      <c r="C725" s="48" t="s">
        <v>4</v>
      </c>
      <c r="D725" s="49">
        <v>27</v>
      </c>
      <c r="E725" s="61">
        <v>24390709</v>
      </c>
      <c r="F725" s="50">
        <v>0</v>
      </c>
      <c r="G725" s="50">
        <v>0</v>
      </c>
      <c r="H725" s="61">
        <v>12018738</v>
      </c>
      <c r="I725" s="61">
        <v>221974</v>
      </c>
      <c r="J725" s="51">
        <v>3052626</v>
      </c>
      <c r="K725" s="61">
        <v>36631421</v>
      </c>
      <c r="L725" s="61">
        <v>39684047</v>
      </c>
      <c r="M725" s="118"/>
      <c r="N725" s="120">
        <v>36631421</v>
      </c>
      <c r="O725" s="120">
        <v>24612683</v>
      </c>
      <c r="P725" s="123">
        <v>1359262</v>
      </c>
      <c r="Q725" s="120">
        <v>44114330</v>
      </c>
      <c r="R725" s="120">
        <v>41061703</v>
      </c>
      <c r="S725" s="47"/>
    </row>
    <row r="726" spans="1:19" ht="12.75" customHeight="1" x14ac:dyDescent="0.2">
      <c r="A726" s="517"/>
      <c r="B726" s="517"/>
      <c r="C726" s="53" t="s">
        <v>3</v>
      </c>
      <c r="D726" s="54">
        <v>28</v>
      </c>
      <c r="E726" s="44">
        <v>13309.25</v>
      </c>
      <c r="F726" s="44">
        <v>0</v>
      </c>
      <c r="G726" s="44">
        <v>0</v>
      </c>
      <c r="H726" s="44">
        <v>6207.16</v>
      </c>
      <c r="I726" s="44">
        <v>114.64</v>
      </c>
      <c r="J726" s="44">
        <v>1635.92</v>
      </c>
      <c r="K726" s="44">
        <v>19631.05</v>
      </c>
      <c r="L726" s="46">
        <v>21266.97</v>
      </c>
      <c r="M726" s="117"/>
      <c r="N726" s="119">
        <v>19631.05</v>
      </c>
      <c r="O726" s="119">
        <v>13423.89</v>
      </c>
      <c r="P726" s="119">
        <v>702</v>
      </c>
      <c r="Q726" s="119">
        <v>23683.27</v>
      </c>
      <c r="R726" s="119">
        <v>22047.35</v>
      </c>
      <c r="S726" s="47"/>
    </row>
    <row r="727" spans="1:19" ht="9" customHeight="1" x14ac:dyDescent="0.2">
      <c r="A727" s="517"/>
      <c r="B727" s="517"/>
      <c r="C727" s="48" t="s">
        <v>4</v>
      </c>
      <c r="D727" s="49">
        <v>34</v>
      </c>
      <c r="E727" s="61">
        <v>25770301</v>
      </c>
      <c r="F727" s="50">
        <v>0</v>
      </c>
      <c r="G727" s="50">
        <v>0</v>
      </c>
      <c r="H727" s="61">
        <v>12018738</v>
      </c>
      <c r="I727" s="61">
        <v>221974</v>
      </c>
      <c r="J727" s="51">
        <v>3167583</v>
      </c>
      <c r="K727" s="61">
        <v>38011013</v>
      </c>
      <c r="L727" s="61">
        <v>41178596</v>
      </c>
      <c r="M727" s="118"/>
      <c r="N727" s="120">
        <v>38011013</v>
      </c>
      <c r="O727" s="120">
        <v>25992275</v>
      </c>
      <c r="P727" s="123">
        <v>1359262</v>
      </c>
      <c r="Q727" s="120">
        <v>45857205</v>
      </c>
      <c r="R727" s="120">
        <v>42689622</v>
      </c>
      <c r="S727" s="47"/>
    </row>
    <row r="728" spans="1:19" ht="12.75" customHeight="1" x14ac:dyDescent="0.2">
      <c r="A728" s="517"/>
      <c r="B728" s="517"/>
      <c r="C728" s="53" t="s">
        <v>3</v>
      </c>
      <c r="D728" s="54">
        <v>35</v>
      </c>
      <c r="E728" s="44">
        <v>13842.33</v>
      </c>
      <c r="F728" s="44">
        <v>0</v>
      </c>
      <c r="G728" s="44">
        <v>0</v>
      </c>
      <c r="H728" s="44">
        <v>6207.16</v>
      </c>
      <c r="I728" s="44">
        <v>114.64</v>
      </c>
      <c r="J728" s="44">
        <v>1680.34</v>
      </c>
      <c r="K728" s="44">
        <v>20164.13</v>
      </c>
      <c r="L728" s="46">
        <v>21844.47</v>
      </c>
      <c r="M728" s="117"/>
      <c r="N728" s="119">
        <v>20164.13</v>
      </c>
      <c r="O728" s="119">
        <v>13956.97</v>
      </c>
      <c r="P728" s="119">
        <v>702</v>
      </c>
      <c r="Q728" s="119">
        <v>24356.720000000001</v>
      </c>
      <c r="R728" s="119">
        <v>22676.38</v>
      </c>
      <c r="S728" s="47"/>
    </row>
    <row r="729" spans="1:19" ht="9" customHeight="1" x14ac:dyDescent="0.2">
      <c r="A729" s="518"/>
      <c r="B729" s="518"/>
      <c r="C729" s="58" t="s">
        <v>4</v>
      </c>
      <c r="D729" s="59"/>
      <c r="E729" s="61">
        <v>26802488</v>
      </c>
      <c r="F729" s="61">
        <v>0</v>
      </c>
      <c r="G729" s="61">
        <v>0</v>
      </c>
      <c r="H729" s="61">
        <v>12018738</v>
      </c>
      <c r="I729" s="61">
        <v>221974</v>
      </c>
      <c r="J729" s="61">
        <v>3253592</v>
      </c>
      <c r="K729" s="61">
        <v>39043200</v>
      </c>
      <c r="L729" s="61">
        <v>42296792</v>
      </c>
      <c r="M729" s="118"/>
      <c r="N729" s="123">
        <v>39043200</v>
      </c>
      <c r="O729" s="123">
        <v>27024462</v>
      </c>
      <c r="P729" s="123">
        <v>1359262</v>
      </c>
      <c r="Q729" s="123">
        <v>47161186</v>
      </c>
      <c r="R729" s="120">
        <v>43907594</v>
      </c>
      <c r="S729" s="47"/>
    </row>
    <row r="730" spans="1:19" ht="12.75" customHeight="1" x14ac:dyDescent="0.2">
      <c r="A730" s="496">
        <v>43160</v>
      </c>
      <c r="B730" s="496">
        <v>43190</v>
      </c>
      <c r="C730" s="42" t="s">
        <v>3</v>
      </c>
      <c r="D730" s="43">
        <v>0</v>
      </c>
      <c r="E730" s="44">
        <v>9606.7999999999993</v>
      </c>
      <c r="F730" s="44">
        <v>0</v>
      </c>
      <c r="G730" s="44"/>
      <c r="H730" s="44">
        <v>6207.16</v>
      </c>
      <c r="I730" s="44">
        <v>114.64</v>
      </c>
      <c r="J730" s="44">
        <v>1327.38</v>
      </c>
      <c r="K730" s="44">
        <v>15928.6</v>
      </c>
      <c r="L730" s="46">
        <v>17255.98</v>
      </c>
      <c r="M730" s="117"/>
      <c r="N730" s="119">
        <v>15928.6</v>
      </c>
      <c r="O730" s="119">
        <v>9721.44</v>
      </c>
      <c r="P730" s="119">
        <v>802.8</v>
      </c>
      <c r="Q730" s="119">
        <v>19005.84</v>
      </c>
      <c r="R730" s="119">
        <v>17678.46</v>
      </c>
      <c r="S730" s="47"/>
    </row>
    <row r="731" spans="1:19" ht="9" customHeight="1" x14ac:dyDescent="0.2">
      <c r="A731" s="497"/>
      <c r="B731" s="497"/>
      <c r="C731" s="48" t="s">
        <v>4</v>
      </c>
      <c r="D731" s="49">
        <v>8</v>
      </c>
      <c r="E731" s="61">
        <v>18601359</v>
      </c>
      <c r="F731" s="50">
        <v>0</v>
      </c>
      <c r="G731" s="50">
        <v>0</v>
      </c>
      <c r="H731" s="61">
        <v>12018738</v>
      </c>
      <c r="I731" s="61">
        <v>221974</v>
      </c>
      <c r="J731" s="51">
        <v>2570166</v>
      </c>
      <c r="K731" s="61">
        <v>30842070</v>
      </c>
      <c r="L731" s="61">
        <v>33412236</v>
      </c>
      <c r="M731" s="118"/>
      <c r="N731" s="120">
        <v>30842070</v>
      </c>
      <c r="O731" s="120">
        <v>18823333</v>
      </c>
      <c r="P731" s="123">
        <v>1554438</v>
      </c>
      <c r="Q731" s="120">
        <v>36800438</v>
      </c>
      <c r="R731" s="120">
        <v>34230272</v>
      </c>
      <c r="S731" s="47"/>
    </row>
    <row r="732" spans="1:19" ht="12.75" customHeight="1" x14ac:dyDescent="0.2">
      <c r="A732" s="494">
        <v>43160</v>
      </c>
      <c r="B732" s="494">
        <v>43190</v>
      </c>
      <c r="C732" s="53" t="s">
        <v>3</v>
      </c>
      <c r="D732" s="54">
        <v>9</v>
      </c>
      <c r="E732" s="44">
        <v>10978.61</v>
      </c>
      <c r="F732" s="44">
        <v>0</v>
      </c>
      <c r="G732" s="44">
        <v>0</v>
      </c>
      <c r="H732" s="44">
        <v>6207.16</v>
      </c>
      <c r="I732" s="44">
        <v>114.64</v>
      </c>
      <c r="J732" s="44">
        <v>1441.7</v>
      </c>
      <c r="K732" s="44">
        <v>17300.41</v>
      </c>
      <c r="L732" s="46">
        <v>18742.11</v>
      </c>
      <c r="M732" s="117"/>
      <c r="N732" s="119">
        <v>17300.41</v>
      </c>
      <c r="O732" s="119">
        <v>11093.25</v>
      </c>
      <c r="P732" s="119">
        <v>802.8</v>
      </c>
      <c r="Q732" s="119">
        <v>20738.900000000001</v>
      </c>
      <c r="R732" s="119">
        <v>19297.2</v>
      </c>
      <c r="S732" s="47"/>
    </row>
    <row r="733" spans="1:19" ht="9" customHeight="1" x14ac:dyDescent="0.2">
      <c r="A733" s="494"/>
      <c r="B733" s="494"/>
      <c r="C733" s="48" t="s">
        <v>4</v>
      </c>
      <c r="D733" s="49">
        <v>14</v>
      </c>
      <c r="E733" s="61">
        <v>21257553</v>
      </c>
      <c r="F733" s="50">
        <v>0</v>
      </c>
      <c r="G733" s="50">
        <v>0</v>
      </c>
      <c r="H733" s="61">
        <v>12018738</v>
      </c>
      <c r="I733" s="61">
        <v>221974</v>
      </c>
      <c r="J733" s="51">
        <v>2791520</v>
      </c>
      <c r="K733" s="61">
        <v>33498265</v>
      </c>
      <c r="L733" s="61">
        <v>36289785</v>
      </c>
      <c r="M733" s="118"/>
      <c r="N733" s="120">
        <v>33498265</v>
      </c>
      <c r="O733" s="120">
        <v>21479527</v>
      </c>
      <c r="P733" s="123">
        <v>1554438</v>
      </c>
      <c r="Q733" s="120">
        <v>40156110</v>
      </c>
      <c r="R733" s="120">
        <v>37364589</v>
      </c>
      <c r="S733" s="47"/>
    </row>
    <row r="734" spans="1:19" ht="12.75" customHeight="1" x14ac:dyDescent="0.2">
      <c r="A734" s="494"/>
      <c r="B734" s="494"/>
      <c r="C734" s="53" t="s">
        <v>3</v>
      </c>
      <c r="D734" s="54">
        <v>15</v>
      </c>
      <c r="E734" s="44">
        <v>11993.7</v>
      </c>
      <c r="F734" s="44">
        <v>0</v>
      </c>
      <c r="G734" s="44">
        <v>0</v>
      </c>
      <c r="H734" s="44">
        <v>6207.16</v>
      </c>
      <c r="I734" s="44">
        <v>114.64</v>
      </c>
      <c r="J734" s="44">
        <v>1526.29</v>
      </c>
      <c r="K734" s="44">
        <v>18315.5</v>
      </c>
      <c r="L734" s="46">
        <v>19841.79</v>
      </c>
      <c r="M734" s="117"/>
      <c r="N734" s="119">
        <v>18315.5</v>
      </c>
      <c r="O734" s="119">
        <v>12108.34</v>
      </c>
      <c r="P734" s="119">
        <v>802.8</v>
      </c>
      <c r="Q734" s="119">
        <v>22021.29</v>
      </c>
      <c r="R734" s="119">
        <v>20495</v>
      </c>
      <c r="S734" s="47"/>
    </row>
    <row r="735" spans="1:19" ht="9" customHeight="1" x14ac:dyDescent="0.2">
      <c r="A735" s="494"/>
      <c r="B735" s="494"/>
      <c r="C735" s="48" t="s">
        <v>4</v>
      </c>
      <c r="D735" s="49">
        <v>20</v>
      </c>
      <c r="E735" s="61">
        <v>23223041</v>
      </c>
      <c r="F735" s="50">
        <v>0</v>
      </c>
      <c r="G735" s="50">
        <v>0</v>
      </c>
      <c r="H735" s="61">
        <v>12018738</v>
      </c>
      <c r="I735" s="61">
        <v>221974</v>
      </c>
      <c r="J735" s="51">
        <v>2955310</v>
      </c>
      <c r="K735" s="61">
        <v>35463753</v>
      </c>
      <c r="L735" s="61">
        <v>38419063</v>
      </c>
      <c r="M735" s="118"/>
      <c r="N735" s="120">
        <v>35463753</v>
      </c>
      <c r="O735" s="120">
        <v>23445015</v>
      </c>
      <c r="P735" s="123">
        <v>1554438</v>
      </c>
      <c r="Q735" s="120">
        <v>42639163</v>
      </c>
      <c r="R735" s="120">
        <v>39683854</v>
      </c>
      <c r="S735" s="47"/>
    </row>
    <row r="736" spans="1:19" ht="12.75" customHeight="1" x14ac:dyDescent="0.2">
      <c r="A736" s="494"/>
      <c r="B736" s="494"/>
      <c r="C736" s="53" t="s">
        <v>3</v>
      </c>
      <c r="D736" s="54">
        <v>21</v>
      </c>
      <c r="E736" s="44">
        <v>13023.95</v>
      </c>
      <c r="F736" s="44">
        <v>0</v>
      </c>
      <c r="G736" s="44">
        <v>0</v>
      </c>
      <c r="H736" s="44">
        <v>6207.16</v>
      </c>
      <c r="I736" s="44">
        <v>114.64</v>
      </c>
      <c r="J736" s="44">
        <v>1612.15</v>
      </c>
      <c r="K736" s="44">
        <v>19345.75</v>
      </c>
      <c r="L736" s="46">
        <v>20957.900000000001</v>
      </c>
      <c r="M736" s="117"/>
      <c r="N736" s="119">
        <v>19345.75</v>
      </c>
      <c r="O736" s="119">
        <v>13138.59</v>
      </c>
      <c r="P736" s="119">
        <v>802.8</v>
      </c>
      <c r="Q736" s="119">
        <v>23322.85</v>
      </c>
      <c r="R736" s="119">
        <v>21710.7</v>
      </c>
      <c r="S736" s="47"/>
    </row>
    <row r="737" spans="1:19" ht="9" customHeight="1" x14ac:dyDescent="0.2">
      <c r="A737" s="494"/>
      <c r="B737" s="494"/>
      <c r="C737" s="48" t="s">
        <v>4</v>
      </c>
      <c r="D737" s="49">
        <v>27</v>
      </c>
      <c r="E737" s="61">
        <v>25217884</v>
      </c>
      <c r="F737" s="50">
        <v>0</v>
      </c>
      <c r="G737" s="50">
        <v>0</v>
      </c>
      <c r="H737" s="61">
        <v>12018738</v>
      </c>
      <c r="I737" s="61">
        <v>221974</v>
      </c>
      <c r="J737" s="51">
        <v>3121558</v>
      </c>
      <c r="K737" s="61">
        <v>37458595</v>
      </c>
      <c r="L737" s="61">
        <v>40580153</v>
      </c>
      <c r="M737" s="118"/>
      <c r="N737" s="120">
        <v>37458595</v>
      </c>
      <c r="O737" s="120">
        <v>25439858</v>
      </c>
      <c r="P737" s="123">
        <v>1554438</v>
      </c>
      <c r="Q737" s="120">
        <v>45159335</v>
      </c>
      <c r="R737" s="120">
        <v>42037777</v>
      </c>
      <c r="S737" s="47"/>
    </row>
    <row r="738" spans="1:19" ht="12.75" customHeight="1" x14ac:dyDescent="0.2">
      <c r="A738" s="494"/>
      <c r="B738" s="494"/>
      <c r="C738" s="53" t="s">
        <v>3</v>
      </c>
      <c r="D738" s="54">
        <v>28</v>
      </c>
      <c r="E738" s="44">
        <v>13752.05</v>
      </c>
      <c r="F738" s="44">
        <v>0</v>
      </c>
      <c r="G738" s="44">
        <v>0</v>
      </c>
      <c r="H738" s="44">
        <v>6207.16</v>
      </c>
      <c r="I738" s="44">
        <v>114.64</v>
      </c>
      <c r="J738" s="44">
        <v>1672.82</v>
      </c>
      <c r="K738" s="44">
        <v>20073.849999999999</v>
      </c>
      <c r="L738" s="46">
        <v>21746.67</v>
      </c>
      <c r="M738" s="117"/>
      <c r="N738" s="119">
        <v>20073.849999999999</v>
      </c>
      <c r="O738" s="119">
        <v>13866.69</v>
      </c>
      <c r="P738" s="119">
        <v>802.8</v>
      </c>
      <c r="Q738" s="119">
        <v>24242.67</v>
      </c>
      <c r="R738" s="119">
        <v>22569.85</v>
      </c>
      <c r="S738" s="47"/>
    </row>
    <row r="739" spans="1:19" ht="9" customHeight="1" x14ac:dyDescent="0.2">
      <c r="A739" s="494"/>
      <c r="B739" s="494"/>
      <c r="C739" s="48" t="s">
        <v>4</v>
      </c>
      <c r="D739" s="49">
        <v>34</v>
      </c>
      <c r="E739" s="61">
        <v>26627682</v>
      </c>
      <c r="F739" s="50">
        <v>0</v>
      </c>
      <c r="G739" s="50">
        <v>0</v>
      </c>
      <c r="H739" s="61">
        <v>12018738</v>
      </c>
      <c r="I739" s="61">
        <v>221974</v>
      </c>
      <c r="J739" s="51">
        <v>3239031</v>
      </c>
      <c r="K739" s="61">
        <v>38868394</v>
      </c>
      <c r="L739" s="61">
        <v>42107425</v>
      </c>
      <c r="M739" s="118"/>
      <c r="N739" s="120">
        <v>38868394</v>
      </c>
      <c r="O739" s="120">
        <v>26849656</v>
      </c>
      <c r="P739" s="123">
        <v>1554438</v>
      </c>
      <c r="Q739" s="120">
        <v>46940355</v>
      </c>
      <c r="R739" s="120">
        <v>43701323</v>
      </c>
      <c r="S739" s="47"/>
    </row>
    <row r="740" spans="1:19" ht="12.75" customHeight="1" x14ac:dyDescent="0.2">
      <c r="A740" s="494"/>
      <c r="B740" s="494"/>
      <c r="C740" s="53" t="s">
        <v>3</v>
      </c>
      <c r="D740" s="54">
        <v>35</v>
      </c>
      <c r="E740" s="44">
        <v>14289.93</v>
      </c>
      <c r="F740" s="44">
        <v>0</v>
      </c>
      <c r="G740" s="44">
        <v>0</v>
      </c>
      <c r="H740" s="44">
        <v>6207.16</v>
      </c>
      <c r="I740" s="44">
        <v>114.64</v>
      </c>
      <c r="J740" s="44">
        <v>1717.64</v>
      </c>
      <c r="K740" s="44">
        <v>20611.73</v>
      </c>
      <c r="L740" s="46">
        <v>22329.37</v>
      </c>
      <c r="M740" s="117"/>
      <c r="N740" s="119">
        <v>20611.73</v>
      </c>
      <c r="O740" s="119">
        <v>14404.57</v>
      </c>
      <c r="P740" s="119">
        <v>802.8</v>
      </c>
      <c r="Q740" s="119">
        <v>24922.19</v>
      </c>
      <c r="R740" s="119">
        <v>23204.55</v>
      </c>
      <c r="S740" s="47"/>
    </row>
    <row r="741" spans="1:19" ht="9" customHeight="1" x14ac:dyDescent="0.2">
      <c r="A741" s="495"/>
      <c r="B741" s="495"/>
      <c r="C741" s="58" t="s">
        <v>4</v>
      </c>
      <c r="D741" s="59"/>
      <c r="E741" s="61">
        <v>27669163</v>
      </c>
      <c r="F741" s="61">
        <v>0</v>
      </c>
      <c r="G741" s="61">
        <v>0</v>
      </c>
      <c r="H741" s="61">
        <v>12018738</v>
      </c>
      <c r="I741" s="61">
        <v>221974</v>
      </c>
      <c r="J741" s="61">
        <v>3325815</v>
      </c>
      <c r="K741" s="61">
        <v>39909874</v>
      </c>
      <c r="L741" s="61">
        <v>43235689</v>
      </c>
      <c r="M741" s="118"/>
      <c r="N741" s="123">
        <v>39909874</v>
      </c>
      <c r="O741" s="123">
        <v>27891137</v>
      </c>
      <c r="P741" s="123">
        <v>1554438</v>
      </c>
      <c r="Q741" s="123">
        <v>48256089</v>
      </c>
      <c r="R741" s="120">
        <v>44930274</v>
      </c>
      <c r="S741" s="47"/>
    </row>
    <row r="742" spans="1:19" ht="12.75" customHeight="1" x14ac:dyDescent="0.2">
      <c r="A742" s="496">
        <v>43191</v>
      </c>
      <c r="B742" s="496">
        <v>43465</v>
      </c>
      <c r="C742" s="42" t="s">
        <v>3</v>
      </c>
      <c r="D742" s="43">
        <v>0</v>
      </c>
      <c r="E742" s="44">
        <v>9721.44</v>
      </c>
      <c r="F742" s="44">
        <v>0</v>
      </c>
      <c r="G742" s="44"/>
      <c r="H742" s="44">
        <v>6207.16</v>
      </c>
      <c r="I742" s="44"/>
      <c r="J742" s="44">
        <v>1327.38</v>
      </c>
      <c r="K742" s="44">
        <v>15928.6</v>
      </c>
      <c r="L742" s="46">
        <v>17255.98</v>
      </c>
      <c r="M742" s="117"/>
      <c r="N742" s="119">
        <v>15928.6</v>
      </c>
      <c r="O742" s="119">
        <v>9721.44</v>
      </c>
      <c r="P742" s="119">
        <v>802.8</v>
      </c>
      <c r="Q742" s="119">
        <v>19005.84</v>
      </c>
      <c r="R742" s="119">
        <v>17678.46</v>
      </c>
      <c r="S742" s="47"/>
    </row>
    <row r="743" spans="1:19" ht="9" customHeight="1" x14ac:dyDescent="0.2">
      <c r="A743" s="497"/>
      <c r="B743" s="497"/>
      <c r="C743" s="48" t="s">
        <v>4</v>
      </c>
      <c r="D743" s="49">
        <v>8</v>
      </c>
      <c r="E743" s="61">
        <v>18823333</v>
      </c>
      <c r="F743" s="50">
        <v>0</v>
      </c>
      <c r="G743" s="50">
        <v>0</v>
      </c>
      <c r="H743" s="61">
        <v>12018738</v>
      </c>
      <c r="I743" s="61"/>
      <c r="J743" s="51">
        <v>2570166</v>
      </c>
      <c r="K743" s="61">
        <v>30842070</v>
      </c>
      <c r="L743" s="61">
        <v>33412236</v>
      </c>
      <c r="M743" s="118"/>
      <c r="N743" s="120">
        <v>30842070</v>
      </c>
      <c r="O743" s="120">
        <v>18823333</v>
      </c>
      <c r="P743" s="123">
        <v>1554438</v>
      </c>
      <c r="Q743" s="120">
        <v>36800438</v>
      </c>
      <c r="R743" s="120">
        <v>34230272</v>
      </c>
      <c r="S743" s="47"/>
    </row>
    <row r="744" spans="1:19" ht="12.75" customHeight="1" x14ac:dyDescent="0.2">
      <c r="A744" s="494">
        <v>43191</v>
      </c>
      <c r="B744" s="494">
        <v>43465</v>
      </c>
      <c r="C744" s="53" t="s">
        <v>3</v>
      </c>
      <c r="D744" s="54">
        <v>9</v>
      </c>
      <c r="E744" s="44">
        <v>11093.25</v>
      </c>
      <c r="F744" s="44">
        <v>0</v>
      </c>
      <c r="G744" s="44">
        <v>0</v>
      </c>
      <c r="H744" s="44">
        <v>6207.16</v>
      </c>
      <c r="I744" s="44"/>
      <c r="J744" s="44">
        <v>1441.7</v>
      </c>
      <c r="K744" s="44">
        <v>17300.41</v>
      </c>
      <c r="L744" s="46">
        <v>18742.11</v>
      </c>
      <c r="M744" s="117"/>
      <c r="N744" s="119">
        <v>17300.41</v>
      </c>
      <c r="O744" s="119">
        <v>11093.25</v>
      </c>
      <c r="P744" s="119">
        <v>802.8</v>
      </c>
      <c r="Q744" s="119">
        <v>20738.900000000001</v>
      </c>
      <c r="R744" s="119">
        <v>19297.2</v>
      </c>
      <c r="S744" s="47"/>
    </row>
    <row r="745" spans="1:19" ht="9" customHeight="1" x14ac:dyDescent="0.2">
      <c r="A745" s="494"/>
      <c r="B745" s="494"/>
      <c r="C745" s="48" t="s">
        <v>4</v>
      </c>
      <c r="D745" s="49">
        <v>14</v>
      </c>
      <c r="E745" s="61">
        <v>21479527</v>
      </c>
      <c r="F745" s="50">
        <v>0</v>
      </c>
      <c r="G745" s="50">
        <v>0</v>
      </c>
      <c r="H745" s="61">
        <v>12018738</v>
      </c>
      <c r="I745" s="61"/>
      <c r="J745" s="51">
        <v>2791520</v>
      </c>
      <c r="K745" s="61">
        <v>33498265</v>
      </c>
      <c r="L745" s="61">
        <v>36289785</v>
      </c>
      <c r="M745" s="118"/>
      <c r="N745" s="120">
        <v>33498265</v>
      </c>
      <c r="O745" s="120">
        <v>21479527</v>
      </c>
      <c r="P745" s="123">
        <v>1554438</v>
      </c>
      <c r="Q745" s="120">
        <v>40156110</v>
      </c>
      <c r="R745" s="120">
        <v>37364589</v>
      </c>
      <c r="S745" s="47"/>
    </row>
    <row r="746" spans="1:19" ht="12.75" customHeight="1" x14ac:dyDescent="0.2">
      <c r="A746" s="494"/>
      <c r="B746" s="494"/>
      <c r="C746" s="53" t="s">
        <v>3</v>
      </c>
      <c r="D746" s="54">
        <v>15</v>
      </c>
      <c r="E746" s="44">
        <v>12108.34</v>
      </c>
      <c r="F746" s="44">
        <v>0</v>
      </c>
      <c r="G746" s="44">
        <v>0</v>
      </c>
      <c r="H746" s="44">
        <v>6207.16</v>
      </c>
      <c r="I746" s="44"/>
      <c r="J746" s="44">
        <v>1526.29</v>
      </c>
      <c r="K746" s="44">
        <v>18315.5</v>
      </c>
      <c r="L746" s="46">
        <v>19841.79</v>
      </c>
      <c r="M746" s="117"/>
      <c r="N746" s="119">
        <v>18315.5</v>
      </c>
      <c r="O746" s="119">
        <v>12108.34</v>
      </c>
      <c r="P746" s="119">
        <v>802.8</v>
      </c>
      <c r="Q746" s="119">
        <v>22021.29</v>
      </c>
      <c r="R746" s="119">
        <v>20495</v>
      </c>
      <c r="S746" s="47"/>
    </row>
    <row r="747" spans="1:19" ht="9" customHeight="1" x14ac:dyDescent="0.2">
      <c r="A747" s="494"/>
      <c r="B747" s="494"/>
      <c r="C747" s="48" t="s">
        <v>4</v>
      </c>
      <c r="D747" s="49">
        <v>20</v>
      </c>
      <c r="E747" s="61">
        <v>23445015</v>
      </c>
      <c r="F747" s="50">
        <v>0</v>
      </c>
      <c r="G747" s="50">
        <v>0</v>
      </c>
      <c r="H747" s="61">
        <v>12018738</v>
      </c>
      <c r="I747" s="61"/>
      <c r="J747" s="51">
        <v>2955310</v>
      </c>
      <c r="K747" s="61">
        <v>35463753</v>
      </c>
      <c r="L747" s="61">
        <v>38419063</v>
      </c>
      <c r="M747" s="118"/>
      <c r="N747" s="120">
        <v>35463753</v>
      </c>
      <c r="O747" s="120">
        <v>23445015</v>
      </c>
      <c r="P747" s="123">
        <v>1554438</v>
      </c>
      <c r="Q747" s="120">
        <v>42639163</v>
      </c>
      <c r="R747" s="120">
        <v>39683854</v>
      </c>
      <c r="S747" s="47"/>
    </row>
    <row r="748" spans="1:19" ht="12.75" customHeight="1" x14ac:dyDescent="0.2">
      <c r="A748" s="494"/>
      <c r="B748" s="494"/>
      <c r="C748" s="53" t="s">
        <v>3</v>
      </c>
      <c r="D748" s="54">
        <v>21</v>
      </c>
      <c r="E748" s="44">
        <v>13138.59</v>
      </c>
      <c r="F748" s="44">
        <v>0</v>
      </c>
      <c r="G748" s="44">
        <v>0</v>
      </c>
      <c r="H748" s="44">
        <v>6207.16</v>
      </c>
      <c r="I748" s="44"/>
      <c r="J748" s="44">
        <v>1612.15</v>
      </c>
      <c r="K748" s="44">
        <v>19345.75</v>
      </c>
      <c r="L748" s="46">
        <v>20957.900000000001</v>
      </c>
      <c r="M748" s="117"/>
      <c r="N748" s="119">
        <v>19345.75</v>
      </c>
      <c r="O748" s="119">
        <v>13138.59</v>
      </c>
      <c r="P748" s="119">
        <v>802.8</v>
      </c>
      <c r="Q748" s="119">
        <v>23322.85</v>
      </c>
      <c r="R748" s="119">
        <v>21710.7</v>
      </c>
      <c r="S748" s="47"/>
    </row>
    <row r="749" spans="1:19" ht="9" customHeight="1" x14ac:dyDescent="0.2">
      <c r="A749" s="494"/>
      <c r="B749" s="494"/>
      <c r="C749" s="48" t="s">
        <v>4</v>
      </c>
      <c r="D749" s="49">
        <v>27</v>
      </c>
      <c r="E749" s="61">
        <v>25439858</v>
      </c>
      <c r="F749" s="50">
        <v>0</v>
      </c>
      <c r="G749" s="50">
        <v>0</v>
      </c>
      <c r="H749" s="61">
        <v>12018738</v>
      </c>
      <c r="I749" s="61"/>
      <c r="J749" s="51">
        <v>3121558</v>
      </c>
      <c r="K749" s="61">
        <v>37458595</v>
      </c>
      <c r="L749" s="61">
        <v>40580153</v>
      </c>
      <c r="M749" s="118"/>
      <c r="N749" s="120">
        <v>37458595</v>
      </c>
      <c r="O749" s="120">
        <v>25439858</v>
      </c>
      <c r="P749" s="123">
        <v>1554438</v>
      </c>
      <c r="Q749" s="120">
        <v>45159335</v>
      </c>
      <c r="R749" s="120">
        <v>42037777</v>
      </c>
      <c r="S749" s="47"/>
    </row>
    <row r="750" spans="1:19" ht="12.75" customHeight="1" x14ac:dyDescent="0.2">
      <c r="A750" s="494"/>
      <c r="B750" s="494"/>
      <c r="C750" s="53" t="s">
        <v>3</v>
      </c>
      <c r="D750" s="54">
        <v>28</v>
      </c>
      <c r="E750" s="44">
        <v>13866.69</v>
      </c>
      <c r="F750" s="44">
        <v>0</v>
      </c>
      <c r="G750" s="44">
        <v>0</v>
      </c>
      <c r="H750" s="44">
        <v>6207.16</v>
      </c>
      <c r="I750" s="44"/>
      <c r="J750" s="44">
        <v>1672.82</v>
      </c>
      <c r="K750" s="44">
        <v>20073.849999999999</v>
      </c>
      <c r="L750" s="46">
        <v>21746.67</v>
      </c>
      <c r="M750" s="117"/>
      <c r="N750" s="119">
        <v>20073.849999999999</v>
      </c>
      <c r="O750" s="119">
        <v>13866.69</v>
      </c>
      <c r="P750" s="119">
        <v>802.8</v>
      </c>
      <c r="Q750" s="119">
        <v>24242.67</v>
      </c>
      <c r="R750" s="119">
        <v>22569.85</v>
      </c>
      <c r="S750" s="47"/>
    </row>
    <row r="751" spans="1:19" ht="9" customHeight="1" x14ac:dyDescent="0.2">
      <c r="A751" s="494"/>
      <c r="B751" s="494"/>
      <c r="C751" s="48" t="s">
        <v>4</v>
      </c>
      <c r="D751" s="49">
        <v>34</v>
      </c>
      <c r="E751" s="61">
        <v>26849656</v>
      </c>
      <c r="F751" s="50">
        <v>0</v>
      </c>
      <c r="G751" s="50">
        <v>0</v>
      </c>
      <c r="H751" s="61">
        <v>12018738</v>
      </c>
      <c r="I751" s="61"/>
      <c r="J751" s="51">
        <v>3239031</v>
      </c>
      <c r="K751" s="61">
        <v>38868394</v>
      </c>
      <c r="L751" s="61">
        <v>42107425</v>
      </c>
      <c r="M751" s="118"/>
      <c r="N751" s="120">
        <v>38868394</v>
      </c>
      <c r="O751" s="120">
        <v>26849656</v>
      </c>
      <c r="P751" s="123">
        <v>1554438</v>
      </c>
      <c r="Q751" s="120">
        <v>46940355</v>
      </c>
      <c r="R751" s="120">
        <v>43701323</v>
      </c>
      <c r="S751" s="47"/>
    </row>
    <row r="752" spans="1:19" ht="12.75" customHeight="1" x14ac:dyDescent="0.2">
      <c r="A752" s="494"/>
      <c r="B752" s="494"/>
      <c r="C752" s="53" t="s">
        <v>3</v>
      </c>
      <c r="D752" s="54">
        <v>35</v>
      </c>
      <c r="E752" s="44">
        <v>14404.57</v>
      </c>
      <c r="F752" s="44">
        <v>0</v>
      </c>
      <c r="G752" s="44">
        <v>0</v>
      </c>
      <c r="H752" s="44">
        <v>6207.16</v>
      </c>
      <c r="I752" s="44"/>
      <c r="J752" s="44">
        <v>1717.64</v>
      </c>
      <c r="K752" s="44">
        <v>20611.73</v>
      </c>
      <c r="L752" s="46">
        <v>22329.37</v>
      </c>
      <c r="M752" s="117"/>
      <c r="N752" s="119">
        <v>20611.73</v>
      </c>
      <c r="O752" s="119">
        <v>14404.57</v>
      </c>
      <c r="P752" s="119">
        <v>802.8</v>
      </c>
      <c r="Q752" s="119">
        <v>24922.19</v>
      </c>
      <c r="R752" s="119">
        <v>23204.55</v>
      </c>
      <c r="S752" s="47"/>
    </row>
    <row r="753" spans="1:19" ht="9" customHeight="1" x14ac:dyDescent="0.2">
      <c r="A753" s="495"/>
      <c r="B753" s="495"/>
      <c r="C753" s="58" t="s">
        <v>4</v>
      </c>
      <c r="D753" s="59"/>
      <c r="E753" s="61">
        <v>27891137</v>
      </c>
      <c r="F753" s="61">
        <v>0</v>
      </c>
      <c r="G753" s="61">
        <v>0</v>
      </c>
      <c r="H753" s="61">
        <v>12018738</v>
      </c>
      <c r="I753" s="61"/>
      <c r="J753" s="61">
        <v>3325815</v>
      </c>
      <c r="K753" s="61">
        <v>39909874</v>
      </c>
      <c r="L753" s="61">
        <v>43235689</v>
      </c>
      <c r="M753" s="118"/>
      <c r="N753" s="123">
        <v>39909874</v>
      </c>
      <c r="O753" s="123">
        <v>27891137</v>
      </c>
      <c r="P753" s="123">
        <v>1554438</v>
      </c>
      <c r="Q753" s="123">
        <v>48256089</v>
      </c>
      <c r="R753" s="120">
        <v>44930274</v>
      </c>
      <c r="S753" s="47"/>
    </row>
    <row r="754" spans="1:19" ht="12.75" customHeight="1" x14ac:dyDescent="0.2">
      <c r="A754" s="496">
        <f>B742+1</f>
        <v>43466</v>
      </c>
      <c r="B754" s="496">
        <v>43830</v>
      </c>
      <c r="C754" s="42" t="s">
        <v>3</v>
      </c>
      <c r="D754" s="43">
        <v>0</v>
      </c>
      <c r="E754" s="44">
        <v>9869.0499999999993</v>
      </c>
      <c r="F754" s="44"/>
      <c r="G754" s="44"/>
      <c r="H754" s="44">
        <v>6207.16</v>
      </c>
      <c r="I754" s="44"/>
      <c r="J754" s="44">
        <f>K754/12</f>
        <v>1339.68</v>
      </c>
      <c r="K754" s="44">
        <f>SUM(E754:I754)</f>
        <v>16076.21</v>
      </c>
      <c r="L754" s="46">
        <f>SUM(E754:J754)</f>
        <v>17415.89</v>
      </c>
      <c r="M754" s="117"/>
      <c r="N754" s="119">
        <f>K754</f>
        <v>16076.21</v>
      </c>
      <c r="O754" s="119">
        <f>E754+F754+G754+I754</f>
        <v>9869.0499999999993</v>
      </c>
      <c r="P754" s="119">
        <v>802.8</v>
      </c>
      <c r="Q754" s="119">
        <f>L754+(IF(P754&gt;O754*0.18,P754,O754*0.18))</f>
        <v>19192.32</v>
      </c>
      <c r="R754" s="119">
        <f>N754+O754*0.18</f>
        <v>17852.64</v>
      </c>
      <c r="S754" s="47"/>
    </row>
    <row r="755" spans="1:19" ht="9" customHeight="1" x14ac:dyDescent="0.2">
      <c r="A755" s="497"/>
      <c r="B755" s="497"/>
      <c r="C755" s="48" t="s">
        <v>4</v>
      </c>
      <c r="D755" s="49">
        <v>8</v>
      </c>
      <c r="E755" s="50">
        <f t="shared" ref="E755:L765" si="0">E754*1936.27</f>
        <v>19109145</v>
      </c>
      <c r="F755" s="50">
        <f t="shared" si="0"/>
        <v>0</v>
      </c>
      <c r="G755" s="50">
        <f t="shared" si="0"/>
        <v>0</v>
      </c>
      <c r="H755" s="61">
        <f t="shared" si="0"/>
        <v>12018738</v>
      </c>
      <c r="I755" s="61">
        <f t="shared" si="0"/>
        <v>0</v>
      </c>
      <c r="J755" s="51">
        <f t="shared" si="0"/>
        <v>2593982</v>
      </c>
      <c r="K755" s="51">
        <f t="shared" si="0"/>
        <v>31127883</v>
      </c>
      <c r="L755" s="61">
        <f t="shared" si="0"/>
        <v>33721865</v>
      </c>
      <c r="M755" s="118"/>
      <c r="N755" s="120">
        <f t="shared" ref="N755:R755" si="1">N754*1936.27</f>
        <v>31127883</v>
      </c>
      <c r="O755" s="120">
        <f t="shared" si="1"/>
        <v>19109145</v>
      </c>
      <c r="P755" s="120">
        <f t="shared" si="1"/>
        <v>1554438</v>
      </c>
      <c r="Q755" s="120">
        <f t="shared" si="1"/>
        <v>37161513</v>
      </c>
      <c r="R755" s="120">
        <f t="shared" si="1"/>
        <v>34567531</v>
      </c>
      <c r="S755" s="47"/>
    </row>
    <row r="756" spans="1:19" ht="12.75" customHeight="1" x14ac:dyDescent="0.2">
      <c r="A756" s="494">
        <f>A754</f>
        <v>43466</v>
      </c>
      <c r="B756" s="494">
        <f>B754</f>
        <v>43830</v>
      </c>
      <c r="C756" s="53" t="s">
        <v>3</v>
      </c>
      <c r="D756" s="54">
        <v>9</v>
      </c>
      <c r="E756" s="44">
        <v>11254.03</v>
      </c>
      <c r="F756" s="44">
        <v>0</v>
      </c>
      <c r="G756" s="44"/>
      <c r="H756" s="44">
        <v>6207.16</v>
      </c>
      <c r="I756" s="44"/>
      <c r="J756" s="44">
        <f t="shared" ref="J756" si="2">K756/12</f>
        <v>1455.1</v>
      </c>
      <c r="K756" s="44">
        <f t="shared" ref="K756" si="3">SUM(E756:I756)</f>
        <v>17461.189999999999</v>
      </c>
      <c r="L756" s="46">
        <f t="shared" ref="L756" si="4">SUM(E756:J756)</f>
        <v>18916.29</v>
      </c>
      <c r="M756" s="117"/>
      <c r="N756" s="119">
        <f t="shared" ref="N756" si="5">K756</f>
        <v>17461.189999999999</v>
      </c>
      <c r="O756" s="119">
        <f t="shared" ref="O756" si="6">E756+F756+G756+I756</f>
        <v>11254.03</v>
      </c>
      <c r="P756" s="119">
        <v>802.8</v>
      </c>
      <c r="Q756" s="119">
        <f t="shared" ref="Q756" si="7">L756+(IF(P756&gt;O756*0.18,P756,O756*0.18))</f>
        <v>20942.02</v>
      </c>
      <c r="R756" s="119">
        <f t="shared" ref="R756" si="8">N756+O756*0.18</f>
        <v>19486.919999999998</v>
      </c>
      <c r="S756" s="47"/>
    </row>
    <row r="757" spans="1:19" ht="9" customHeight="1" x14ac:dyDescent="0.2">
      <c r="A757" s="494"/>
      <c r="B757" s="494"/>
      <c r="C757" s="48" t="s">
        <v>4</v>
      </c>
      <c r="D757" s="49">
        <v>14</v>
      </c>
      <c r="E757" s="50">
        <f t="shared" si="0"/>
        <v>21790841</v>
      </c>
      <c r="F757" s="50">
        <f t="shared" si="0"/>
        <v>0</v>
      </c>
      <c r="G757" s="50">
        <f t="shared" si="0"/>
        <v>0</v>
      </c>
      <c r="H757" s="61">
        <f t="shared" si="0"/>
        <v>12018738</v>
      </c>
      <c r="I757" s="61">
        <f t="shared" si="0"/>
        <v>0</v>
      </c>
      <c r="J757" s="51">
        <f t="shared" si="0"/>
        <v>2817466</v>
      </c>
      <c r="K757" s="51">
        <f t="shared" si="0"/>
        <v>33809578</v>
      </c>
      <c r="L757" s="61">
        <f t="shared" si="0"/>
        <v>36627045</v>
      </c>
      <c r="M757" s="118"/>
      <c r="N757" s="120">
        <f t="shared" ref="N757:R757" si="9">N756*1936.27</f>
        <v>33809578</v>
      </c>
      <c r="O757" s="120">
        <f t="shared" si="9"/>
        <v>21790841</v>
      </c>
      <c r="P757" s="120">
        <f t="shared" si="9"/>
        <v>1554438</v>
      </c>
      <c r="Q757" s="120">
        <f t="shared" si="9"/>
        <v>40549405</v>
      </c>
      <c r="R757" s="120">
        <f t="shared" si="9"/>
        <v>37731939</v>
      </c>
      <c r="S757" s="47"/>
    </row>
    <row r="758" spans="1:19" ht="12.75" customHeight="1" x14ac:dyDescent="0.2">
      <c r="A758" s="494"/>
      <c r="B758" s="494"/>
      <c r="C758" s="53" t="s">
        <v>3</v>
      </c>
      <c r="D758" s="54">
        <v>15</v>
      </c>
      <c r="E758" s="44">
        <v>12278.75</v>
      </c>
      <c r="F758" s="44">
        <v>0</v>
      </c>
      <c r="G758" s="44"/>
      <c r="H758" s="44">
        <v>6207.16</v>
      </c>
      <c r="I758" s="44"/>
      <c r="J758" s="44">
        <f t="shared" ref="J758" si="10">K758/12</f>
        <v>1540.49</v>
      </c>
      <c r="K758" s="44">
        <f t="shared" ref="K758" si="11">SUM(E758:I758)</f>
        <v>18485.91</v>
      </c>
      <c r="L758" s="46">
        <f t="shared" ref="L758" si="12">SUM(E758:J758)</f>
        <v>20026.400000000001</v>
      </c>
      <c r="M758" s="117"/>
      <c r="N758" s="119">
        <f t="shared" ref="N758" si="13">K758</f>
        <v>18485.91</v>
      </c>
      <c r="O758" s="119">
        <f t="shared" ref="O758" si="14">E758+F758+G758+I758</f>
        <v>12278.75</v>
      </c>
      <c r="P758" s="119">
        <v>802.8</v>
      </c>
      <c r="Q758" s="119">
        <f t="shared" ref="Q758" si="15">L758+(IF(P758&gt;O758*0.18,P758,O758*0.18))</f>
        <v>22236.58</v>
      </c>
      <c r="R758" s="119">
        <f t="shared" ref="R758" si="16">N758+O758*0.18</f>
        <v>20696.09</v>
      </c>
      <c r="S758" s="47"/>
    </row>
    <row r="759" spans="1:19" ht="9" customHeight="1" x14ac:dyDescent="0.2">
      <c r="A759" s="494"/>
      <c r="B759" s="494"/>
      <c r="C759" s="48" t="s">
        <v>4</v>
      </c>
      <c r="D759" s="49">
        <v>20</v>
      </c>
      <c r="E759" s="50">
        <f t="shared" si="0"/>
        <v>23774975</v>
      </c>
      <c r="F759" s="50">
        <f t="shared" si="0"/>
        <v>0</v>
      </c>
      <c r="G759" s="50">
        <f t="shared" si="0"/>
        <v>0</v>
      </c>
      <c r="H759" s="61">
        <f t="shared" si="0"/>
        <v>12018738</v>
      </c>
      <c r="I759" s="61">
        <f t="shared" si="0"/>
        <v>0</v>
      </c>
      <c r="J759" s="51">
        <f t="shared" si="0"/>
        <v>2982805</v>
      </c>
      <c r="K759" s="51">
        <f t="shared" si="0"/>
        <v>35793713</v>
      </c>
      <c r="L759" s="61">
        <f t="shared" si="0"/>
        <v>38776518</v>
      </c>
      <c r="M759" s="118"/>
      <c r="N759" s="120">
        <f t="shared" ref="N759:R759" si="17">N758*1936.27</f>
        <v>35793713</v>
      </c>
      <c r="O759" s="120">
        <f t="shared" si="17"/>
        <v>23774975</v>
      </c>
      <c r="P759" s="120">
        <f t="shared" si="17"/>
        <v>1554438</v>
      </c>
      <c r="Q759" s="120">
        <f t="shared" si="17"/>
        <v>43056023</v>
      </c>
      <c r="R759" s="120">
        <f t="shared" si="17"/>
        <v>40073218</v>
      </c>
      <c r="S759" s="47"/>
    </row>
    <row r="760" spans="1:19" ht="12.75" customHeight="1" x14ac:dyDescent="0.2">
      <c r="A760" s="494"/>
      <c r="B760" s="494"/>
      <c r="C760" s="53" t="s">
        <v>3</v>
      </c>
      <c r="D760" s="54">
        <v>21</v>
      </c>
      <c r="E760" s="44">
        <v>13318.67</v>
      </c>
      <c r="F760" s="44">
        <v>0</v>
      </c>
      <c r="G760" s="44"/>
      <c r="H760" s="44">
        <v>6207.16</v>
      </c>
      <c r="I760" s="44"/>
      <c r="J760" s="44">
        <f t="shared" ref="J760" si="18">K760/12</f>
        <v>1627.15</v>
      </c>
      <c r="K760" s="44">
        <f t="shared" ref="K760" si="19">SUM(E760:I760)</f>
        <v>19525.830000000002</v>
      </c>
      <c r="L760" s="46">
        <f t="shared" ref="L760" si="20">SUM(E760:J760)</f>
        <v>21152.98</v>
      </c>
      <c r="M760" s="117"/>
      <c r="N760" s="119">
        <f t="shared" ref="N760" si="21">K760</f>
        <v>19525.830000000002</v>
      </c>
      <c r="O760" s="119">
        <f t="shared" ref="O760" si="22">E760+F760+G760+I760</f>
        <v>13318.67</v>
      </c>
      <c r="P760" s="119">
        <v>802.8</v>
      </c>
      <c r="Q760" s="119">
        <f t="shared" ref="Q760" si="23">L760+(IF(P760&gt;O760*0.18,P760,O760*0.18))</f>
        <v>23550.34</v>
      </c>
      <c r="R760" s="119">
        <f t="shared" ref="R760" si="24">N760+O760*0.18</f>
        <v>21923.19</v>
      </c>
      <c r="S760" s="47"/>
    </row>
    <row r="761" spans="1:19" ht="9" customHeight="1" x14ac:dyDescent="0.2">
      <c r="A761" s="494"/>
      <c r="B761" s="494"/>
      <c r="C761" s="48" t="s">
        <v>4</v>
      </c>
      <c r="D761" s="49">
        <v>27</v>
      </c>
      <c r="E761" s="50">
        <f t="shared" si="0"/>
        <v>25788541</v>
      </c>
      <c r="F761" s="50">
        <f t="shared" si="0"/>
        <v>0</v>
      </c>
      <c r="G761" s="50">
        <f t="shared" si="0"/>
        <v>0</v>
      </c>
      <c r="H761" s="61">
        <f t="shared" si="0"/>
        <v>12018738</v>
      </c>
      <c r="I761" s="61">
        <f t="shared" si="0"/>
        <v>0</v>
      </c>
      <c r="J761" s="51">
        <f t="shared" si="0"/>
        <v>3150602</v>
      </c>
      <c r="K761" s="51">
        <f t="shared" si="0"/>
        <v>37807279</v>
      </c>
      <c r="L761" s="61">
        <f t="shared" si="0"/>
        <v>40957881</v>
      </c>
      <c r="M761" s="118"/>
      <c r="N761" s="120">
        <f t="shared" ref="N761:R761" si="25">N760*1936.27</f>
        <v>37807279</v>
      </c>
      <c r="O761" s="120">
        <f t="shared" si="25"/>
        <v>25788541</v>
      </c>
      <c r="P761" s="120">
        <f t="shared" si="25"/>
        <v>1554438</v>
      </c>
      <c r="Q761" s="120">
        <f t="shared" si="25"/>
        <v>45599817</v>
      </c>
      <c r="R761" s="120">
        <f t="shared" si="25"/>
        <v>42449215</v>
      </c>
      <c r="S761" s="47"/>
    </row>
    <row r="762" spans="1:19" ht="12.75" customHeight="1" x14ac:dyDescent="0.2">
      <c r="A762" s="494"/>
      <c r="B762" s="494"/>
      <c r="C762" s="53" t="s">
        <v>3</v>
      </c>
      <c r="D762" s="54">
        <v>28</v>
      </c>
      <c r="E762" s="44">
        <v>14052.68</v>
      </c>
      <c r="F762" s="44">
        <v>0</v>
      </c>
      <c r="G762" s="44"/>
      <c r="H762" s="44">
        <v>6207.16</v>
      </c>
      <c r="I762" s="44"/>
      <c r="J762" s="44">
        <f t="shared" ref="J762" si="26">K762/12</f>
        <v>1688.32</v>
      </c>
      <c r="K762" s="44">
        <f t="shared" ref="K762" si="27">SUM(E762:I762)</f>
        <v>20259.84</v>
      </c>
      <c r="L762" s="46">
        <f t="shared" ref="L762" si="28">SUM(E762:J762)</f>
        <v>21948.16</v>
      </c>
      <c r="M762" s="117"/>
      <c r="N762" s="119">
        <f t="shared" ref="N762" si="29">K762</f>
        <v>20259.84</v>
      </c>
      <c r="O762" s="119">
        <f t="shared" ref="O762" si="30">E762+F762+G762+I762</f>
        <v>14052.68</v>
      </c>
      <c r="P762" s="119">
        <v>802.8</v>
      </c>
      <c r="Q762" s="119">
        <f t="shared" ref="Q762" si="31">L762+(IF(P762&gt;O762*0.18,P762,O762*0.18))</f>
        <v>24477.64</v>
      </c>
      <c r="R762" s="119">
        <f t="shared" ref="R762" si="32">N762+O762*0.18</f>
        <v>22789.32</v>
      </c>
      <c r="S762" s="47"/>
    </row>
    <row r="763" spans="1:19" ht="9" customHeight="1" x14ac:dyDescent="0.2">
      <c r="A763" s="494"/>
      <c r="B763" s="494"/>
      <c r="C763" s="48" t="s">
        <v>4</v>
      </c>
      <c r="D763" s="49">
        <v>34</v>
      </c>
      <c r="E763" s="50">
        <f t="shared" si="0"/>
        <v>27209783</v>
      </c>
      <c r="F763" s="50">
        <f t="shared" si="0"/>
        <v>0</v>
      </c>
      <c r="G763" s="50">
        <f t="shared" si="0"/>
        <v>0</v>
      </c>
      <c r="H763" s="61">
        <f t="shared" si="0"/>
        <v>12018738</v>
      </c>
      <c r="I763" s="61">
        <f t="shared" si="0"/>
        <v>0</v>
      </c>
      <c r="J763" s="51">
        <f t="shared" si="0"/>
        <v>3269043</v>
      </c>
      <c r="K763" s="51">
        <f t="shared" si="0"/>
        <v>39228520</v>
      </c>
      <c r="L763" s="61">
        <f t="shared" si="0"/>
        <v>42497564</v>
      </c>
      <c r="M763" s="118"/>
      <c r="N763" s="120">
        <f t="shared" ref="N763:R763" si="33">N762*1936.27</f>
        <v>39228520</v>
      </c>
      <c r="O763" s="120">
        <f t="shared" si="33"/>
        <v>27209783</v>
      </c>
      <c r="P763" s="120">
        <f t="shared" si="33"/>
        <v>1554438</v>
      </c>
      <c r="Q763" s="120">
        <f t="shared" si="33"/>
        <v>47395320</v>
      </c>
      <c r="R763" s="120">
        <f t="shared" si="33"/>
        <v>44126277</v>
      </c>
      <c r="S763" s="47"/>
    </row>
    <row r="764" spans="1:19" ht="12.75" customHeight="1" x14ac:dyDescent="0.2">
      <c r="A764" s="494"/>
      <c r="B764" s="494"/>
      <c r="C764" s="53" t="s">
        <v>3</v>
      </c>
      <c r="D764" s="54">
        <v>35</v>
      </c>
      <c r="E764" s="44">
        <v>14596.62</v>
      </c>
      <c r="F764" s="44">
        <v>0</v>
      </c>
      <c r="G764" s="44"/>
      <c r="H764" s="44">
        <v>6207.16</v>
      </c>
      <c r="I764" s="44"/>
      <c r="J764" s="44">
        <f t="shared" ref="J764" si="34">K764/12</f>
        <v>1733.65</v>
      </c>
      <c r="K764" s="44">
        <f t="shared" ref="K764" si="35">SUM(E764:I764)</f>
        <v>20803.78</v>
      </c>
      <c r="L764" s="46">
        <f t="shared" ref="L764" si="36">SUM(E764:J764)</f>
        <v>22537.43</v>
      </c>
      <c r="M764" s="117"/>
      <c r="N764" s="119">
        <f t="shared" ref="N764" si="37">K764</f>
        <v>20803.78</v>
      </c>
      <c r="O764" s="119">
        <f t="shared" ref="O764" si="38">E764+F764+G764+I764</f>
        <v>14596.62</v>
      </c>
      <c r="P764" s="119">
        <v>802.8</v>
      </c>
      <c r="Q764" s="119">
        <f t="shared" ref="Q764" si="39">L764+(IF(P764&gt;O764*0.18,P764,O764*0.18))</f>
        <v>25164.82</v>
      </c>
      <c r="R764" s="119">
        <f t="shared" ref="R764" si="40">N764+O764*0.18</f>
        <v>23431.17</v>
      </c>
      <c r="S764" s="47"/>
    </row>
    <row r="765" spans="1:19" ht="9" customHeight="1" x14ac:dyDescent="0.2">
      <c r="A765" s="495"/>
      <c r="B765" s="495"/>
      <c r="C765" s="58" t="s">
        <v>4</v>
      </c>
      <c r="D765" s="59"/>
      <c r="E765" s="50">
        <f t="shared" si="0"/>
        <v>28262997</v>
      </c>
      <c r="F765" s="61">
        <f t="shared" si="0"/>
        <v>0</v>
      </c>
      <c r="G765" s="61">
        <f t="shared" si="0"/>
        <v>0</v>
      </c>
      <c r="H765" s="61">
        <f t="shared" si="0"/>
        <v>12018738</v>
      </c>
      <c r="I765" s="61">
        <f t="shared" si="0"/>
        <v>0</v>
      </c>
      <c r="J765" s="61">
        <f t="shared" si="0"/>
        <v>3356814</v>
      </c>
      <c r="K765" s="51">
        <f t="shared" si="0"/>
        <v>40281735</v>
      </c>
      <c r="L765" s="61">
        <f t="shared" si="0"/>
        <v>43638550</v>
      </c>
      <c r="M765" s="118"/>
      <c r="N765" s="123">
        <f t="shared" ref="N765:R765" si="41">N764*1936.27</f>
        <v>40281735</v>
      </c>
      <c r="O765" s="120">
        <f t="shared" si="41"/>
        <v>28262997</v>
      </c>
      <c r="P765" s="123">
        <f t="shared" si="41"/>
        <v>1554438</v>
      </c>
      <c r="Q765" s="123">
        <f t="shared" si="41"/>
        <v>48725886</v>
      </c>
      <c r="R765" s="120">
        <f t="shared" si="41"/>
        <v>45369072</v>
      </c>
      <c r="S765" s="47"/>
    </row>
    <row r="766" spans="1:19" ht="12.75" customHeight="1" x14ac:dyDescent="0.2">
      <c r="A766" s="496">
        <f>B754+1</f>
        <v>43831</v>
      </c>
      <c r="B766" s="496">
        <v>44196</v>
      </c>
      <c r="C766" s="42" t="s">
        <v>3</v>
      </c>
      <c r="D766" s="43">
        <v>0</v>
      </c>
      <c r="E766" s="44">
        <v>9993.85</v>
      </c>
      <c r="F766" s="44"/>
      <c r="G766" s="44"/>
      <c r="H766" s="44">
        <v>6207.16</v>
      </c>
      <c r="I766" s="44"/>
      <c r="J766" s="44">
        <f t="shared" ref="J766" si="42">K766/12</f>
        <v>1350.08</v>
      </c>
      <c r="K766" s="44">
        <f t="shared" ref="K766" si="43">SUM(E766:I766)</f>
        <v>16201.01</v>
      </c>
      <c r="L766" s="46">
        <f t="shared" ref="L766" si="44">SUM(E766:J766)</f>
        <v>17551.09</v>
      </c>
      <c r="M766" s="117"/>
      <c r="N766" s="119">
        <f t="shared" ref="N766" si="45">K766</f>
        <v>16201.01</v>
      </c>
      <c r="O766" s="119">
        <f t="shared" ref="O766" si="46">E766+F766+G766+I766</f>
        <v>9993.85</v>
      </c>
      <c r="P766" s="119">
        <v>802.8</v>
      </c>
      <c r="Q766" s="119">
        <f t="shared" ref="Q766" si="47">L766+(IF(P766&gt;O766*0.18,P766,O766*0.18))</f>
        <v>19349.98</v>
      </c>
      <c r="R766" s="119">
        <f t="shared" ref="R766" si="48">N766+O766*0.18</f>
        <v>17999.900000000001</v>
      </c>
      <c r="S766" s="47"/>
    </row>
    <row r="767" spans="1:19" ht="9" customHeight="1" x14ac:dyDescent="0.2">
      <c r="A767" s="497"/>
      <c r="B767" s="497"/>
      <c r="C767" s="48" t="s">
        <v>4</v>
      </c>
      <c r="D767" s="49">
        <v>8</v>
      </c>
      <c r="E767" s="50">
        <f t="shared" ref="E767:E777" si="49">E766*1936.27</f>
        <v>19350792</v>
      </c>
      <c r="F767" s="50">
        <f t="shared" ref="F767" si="50">F766*1936.27</f>
        <v>0</v>
      </c>
      <c r="G767" s="50">
        <f t="shared" ref="G767" si="51">G766*1936.27</f>
        <v>0</v>
      </c>
      <c r="H767" s="61">
        <f t="shared" ref="H767" si="52">H766*1936.27</f>
        <v>12018738</v>
      </c>
      <c r="I767" s="61">
        <f t="shared" ref="I767" si="53">I766*1936.27</f>
        <v>0</v>
      </c>
      <c r="J767" s="51">
        <f t="shared" ref="J767" si="54">J766*1936.27</f>
        <v>2614119</v>
      </c>
      <c r="K767" s="51">
        <f t="shared" ref="K767" si="55">K766*1936.27</f>
        <v>31369530</v>
      </c>
      <c r="L767" s="61">
        <f t="shared" ref="L767" si="56">L766*1936.27</f>
        <v>33983649</v>
      </c>
      <c r="M767" s="118"/>
      <c r="N767" s="120">
        <f t="shared" ref="N767" si="57">N766*1936.27</f>
        <v>31369530</v>
      </c>
      <c r="O767" s="120">
        <f t="shared" ref="O767" si="58">O766*1936.27</f>
        <v>19350792</v>
      </c>
      <c r="P767" s="120">
        <f t="shared" ref="P767" si="59">P766*1936.27</f>
        <v>1554438</v>
      </c>
      <c r="Q767" s="120">
        <f t="shared" ref="Q767" si="60">Q766*1936.27</f>
        <v>37466786</v>
      </c>
      <c r="R767" s="120">
        <f t="shared" ref="R767" si="61">R766*1936.27</f>
        <v>34852666</v>
      </c>
      <c r="S767" s="47"/>
    </row>
    <row r="768" spans="1:19" ht="12.75" customHeight="1" x14ac:dyDescent="0.2">
      <c r="A768" s="494">
        <f>A766</f>
        <v>43831</v>
      </c>
      <c r="B768" s="494">
        <f>B766</f>
        <v>44196</v>
      </c>
      <c r="C768" s="53" t="s">
        <v>3</v>
      </c>
      <c r="D768" s="54">
        <v>9</v>
      </c>
      <c r="E768" s="44">
        <v>11389.63</v>
      </c>
      <c r="F768" s="44">
        <v>0</v>
      </c>
      <c r="G768" s="44"/>
      <c r="H768" s="44">
        <v>6207.16</v>
      </c>
      <c r="I768" s="44"/>
      <c r="J768" s="44">
        <f t="shared" ref="J768:J780" si="62">K768/12</f>
        <v>1466.4</v>
      </c>
      <c r="K768" s="44">
        <f t="shared" ref="K768" si="63">SUM(E768:I768)</f>
        <v>17596.79</v>
      </c>
      <c r="L768" s="46">
        <f t="shared" ref="L768" si="64">SUM(E768:J768)</f>
        <v>19063.189999999999</v>
      </c>
      <c r="M768" s="117"/>
      <c r="N768" s="119">
        <f t="shared" ref="N768" si="65">K768</f>
        <v>17596.79</v>
      </c>
      <c r="O768" s="119">
        <f t="shared" ref="O768" si="66">E768+F768+G768+I768</f>
        <v>11389.63</v>
      </c>
      <c r="P768" s="119">
        <v>802.8</v>
      </c>
      <c r="Q768" s="119">
        <f t="shared" ref="Q768" si="67">L768+(IF(P768&gt;O768*0.18,P768,O768*0.18))</f>
        <v>21113.32</v>
      </c>
      <c r="R768" s="119">
        <f t="shared" ref="R768" si="68">N768+O768*0.18</f>
        <v>19646.919999999998</v>
      </c>
      <c r="S768" s="47"/>
    </row>
    <row r="769" spans="1:19" ht="9" customHeight="1" x14ac:dyDescent="0.2">
      <c r="A769" s="494"/>
      <c r="B769" s="494"/>
      <c r="C769" s="48" t="s">
        <v>4</v>
      </c>
      <c r="D769" s="49">
        <v>14</v>
      </c>
      <c r="E769" s="50">
        <f t="shared" si="49"/>
        <v>22053399</v>
      </c>
      <c r="F769" s="50">
        <f t="shared" ref="F769" si="69">F768*1936.27</f>
        <v>0</v>
      </c>
      <c r="G769" s="50">
        <f t="shared" ref="G769" si="70">G768*1936.27</f>
        <v>0</v>
      </c>
      <c r="H769" s="61">
        <f t="shared" ref="H769" si="71">H768*1936.27</f>
        <v>12018738</v>
      </c>
      <c r="I769" s="61">
        <f t="shared" ref="I769" si="72">I768*1936.27</f>
        <v>0</v>
      </c>
      <c r="J769" s="51">
        <f t="shared" ref="J769" si="73">J768*1936.27</f>
        <v>2839346</v>
      </c>
      <c r="K769" s="51">
        <f t="shared" ref="K769" si="74">K768*1936.27</f>
        <v>34072137</v>
      </c>
      <c r="L769" s="61">
        <f t="shared" ref="L769" si="75">L768*1936.27</f>
        <v>36911483</v>
      </c>
      <c r="M769" s="118"/>
      <c r="N769" s="120">
        <f t="shared" ref="N769" si="76">N768*1936.27</f>
        <v>34072137</v>
      </c>
      <c r="O769" s="120">
        <f t="shared" ref="O769" si="77">O768*1936.27</f>
        <v>22053399</v>
      </c>
      <c r="P769" s="120">
        <f t="shared" ref="P769" si="78">P768*1936.27</f>
        <v>1554438</v>
      </c>
      <c r="Q769" s="120">
        <f t="shared" ref="Q769" si="79">Q768*1936.27</f>
        <v>40881088</v>
      </c>
      <c r="R769" s="120">
        <f t="shared" ref="R769" si="80">R768*1936.27</f>
        <v>38041742</v>
      </c>
      <c r="S769" s="47"/>
    </row>
    <row r="770" spans="1:19" ht="12.75" customHeight="1" x14ac:dyDescent="0.2">
      <c r="A770" s="494"/>
      <c r="B770" s="494"/>
      <c r="C770" s="53" t="s">
        <v>3</v>
      </c>
      <c r="D770" s="54">
        <v>15</v>
      </c>
      <c r="E770" s="44">
        <v>12421.55</v>
      </c>
      <c r="F770" s="44">
        <v>0</v>
      </c>
      <c r="G770" s="44"/>
      <c r="H770" s="44">
        <v>6207.16</v>
      </c>
      <c r="I770" s="44"/>
      <c r="J770" s="44">
        <f t="shared" ref="J770:J782" si="81">K770/12</f>
        <v>1552.39</v>
      </c>
      <c r="K770" s="44">
        <f t="shared" ref="K770" si="82">SUM(E770:I770)</f>
        <v>18628.71</v>
      </c>
      <c r="L770" s="46">
        <f t="shared" ref="L770" si="83">SUM(E770:J770)</f>
        <v>20181.099999999999</v>
      </c>
      <c r="M770" s="117"/>
      <c r="N770" s="119">
        <f t="shared" ref="N770" si="84">K770</f>
        <v>18628.71</v>
      </c>
      <c r="O770" s="119">
        <f t="shared" ref="O770" si="85">E770+F770+G770+I770</f>
        <v>12421.55</v>
      </c>
      <c r="P770" s="119">
        <v>802.8</v>
      </c>
      <c r="Q770" s="119">
        <f t="shared" ref="Q770" si="86">L770+(IF(P770&gt;O770*0.18,P770,O770*0.18))</f>
        <v>22416.98</v>
      </c>
      <c r="R770" s="119">
        <f t="shared" ref="R770" si="87">N770+O770*0.18</f>
        <v>20864.59</v>
      </c>
      <c r="S770" s="47"/>
    </row>
    <row r="771" spans="1:19" ht="9" customHeight="1" x14ac:dyDescent="0.2">
      <c r="A771" s="494"/>
      <c r="B771" s="494"/>
      <c r="C771" s="48" t="s">
        <v>4</v>
      </c>
      <c r="D771" s="49">
        <v>20</v>
      </c>
      <c r="E771" s="50">
        <f t="shared" si="49"/>
        <v>24051475</v>
      </c>
      <c r="F771" s="50">
        <f t="shared" ref="F771" si="88">F770*1936.27</f>
        <v>0</v>
      </c>
      <c r="G771" s="50">
        <f t="shared" ref="G771" si="89">G770*1936.27</f>
        <v>0</v>
      </c>
      <c r="H771" s="61">
        <f t="shared" ref="H771" si="90">H770*1936.27</f>
        <v>12018738</v>
      </c>
      <c r="I771" s="61">
        <f t="shared" ref="I771" si="91">I770*1936.27</f>
        <v>0</v>
      </c>
      <c r="J771" s="51">
        <f t="shared" ref="J771" si="92">J770*1936.27</f>
        <v>3005846</v>
      </c>
      <c r="K771" s="51">
        <f t="shared" ref="K771" si="93">K770*1936.27</f>
        <v>36070212</v>
      </c>
      <c r="L771" s="61">
        <f t="shared" ref="L771" si="94">L770*1936.27</f>
        <v>39076058</v>
      </c>
      <c r="M771" s="118"/>
      <c r="N771" s="120">
        <f t="shared" ref="N771" si="95">N770*1936.27</f>
        <v>36070212</v>
      </c>
      <c r="O771" s="120">
        <f t="shared" ref="O771" si="96">O770*1936.27</f>
        <v>24051475</v>
      </c>
      <c r="P771" s="120">
        <f t="shared" ref="P771" si="97">P770*1936.27</f>
        <v>1554438</v>
      </c>
      <c r="Q771" s="120">
        <f t="shared" ref="Q771" si="98">Q770*1936.27</f>
        <v>43405326</v>
      </c>
      <c r="R771" s="120">
        <f t="shared" ref="R771" si="99">R770*1936.27</f>
        <v>40399480</v>
      </c>
      <c r="S771" s="47"/>
    </row>
    <row r="772" spans="1:19" ht="12.75" customHeight="1" x14ac:dyDescent="0.2">
      <c r="A772" s="494"/>
      <c r="B772" s="494"/>
      <c r="C772" s="53" t="s">
        <v>3</v>
      </c>
      <c r="D772" s="54">
        <v>21</v>
      </c>
      <c r="E772" s="44">
        <v>13469.87</v>
      </c>
      <c r="F772" s="44">
        <v>0</v>
      </c>
      <c r="G772" s="44"/>
      <c r="H772" s="44">
        <v>6207.16</v>
      </c>
      <c r="I772" s="44"/>
      <c r="J772" s="44">
        <f t="shared" ref="J772:J784" si="100">K772/12</f>
        <v>1639.75</v>
      </c>
      <c r="K772" s="44">
        <f t="shared" ref="K772" si="101">SUM(E772:I772)</f>
        <v>19677.03</v>
      </c>
      <c r="L772" s="46">
        <f t="shared" ref="L772" si="102">SUM(E772:J772)</f>
        <v>21316.78</v>
      </c>
      <c r="M772" s="117"/>
      <c r="N772" s="119">
        <f t="shared" ref="N772" si="103">K772</f>
        <v>19677.03</v>
      </c>
      <c r="O772" s="119">
        <f t="shared" ref="O772" si="104">E772+F772+G772+I772</f>
        <v>13469.87</v>
      </c>
      <c r="P772" s="119">
        <v>802.8</v>
      </c>
      <c r="Q772" s="119">
        <f t="shared" ref="Q772" si="105">L772+(IF(P772&gt;O772*0.18,P772,O772*0.18))</f>
        <v>23741.360000000001</v>
      </c>
      <c r="R772" s="119">
        <f t="shared" ref="R772" si="106">N772+O772*0.18</f>
        <v>22101.61</v>
      </c>
      <c r="S772" s="47"/>
    </row>
    <row r="773" spans="1:19" ht="9" customHeight="1" x14ac:dyDescent="0.2">
      <c r="A773" s="494"/>
      <c r="B773" s="494"/>
      <c r="C773" s="48" t="s">
        <v>4</v>
      </c>
      <c r="D773" s="49">
        <v>27</v>
      </c>
      <c r="E773" s="50">
        <f t="shared" si="49"/>
        <v>26081305</v>
      </c>
      <c r="F773" s="50">
        <f t="shared" ref="F773" si="107">F772*1936.27</f>
        <v>0</v>
      </c>
      <c r="G773" s="50">
        <f t="shared" ref="G773" si="108">G772*1936.27</f>
        <v>0</v>
      </c>
      <c r="H773" s="61">
        <f t="shared" ref="H773" si="109">H772*1936.27</f>
        <v>12018738</v>
      </c>
      <c r="I773" s="61">
        <f t="shared" ref="I773" si="110">I772*1936.27</f>
        <v>0</v>
      </c>
      <c r="J773" s="51">
        <f t="shared" ref="J773" si="111">J772*1936.27</f>
        <v>3174999</v>
      </c>
      <c r="K773" s="51">
        <f t="shared" ref="K773" si="112">K772*1936.27</f>
        <v>38100043</v>
      </c>
      <c r="L773" s="61">
        <f t="shared" ref="L773" si="113">L772*1936.27</f>
        <v>41275042</v>
      </c>
      <c r="M773" s="118"/>
      <c r="N773" s="120">
        <f t="shared" ref="N773" si="114">N772*1936.27</f>
        <v>38100043</v>
      </c>
      <c r="O773" s="120">
        <f t="shared" ref="O773" si="115">O772*1936.27</f>
        <v>26081305</v>
      </c>
      <c r="P773" s="120">
        <f t="shared" ref="P773" si="116">P772*1936.27</f>
        <v>1554438</v>
      </c>
      <c r="Q773" s="120">
        <f t="shared" ref="Q773" si="117">Q772*1936.27</f>
        <v>45969683</v>
      </c>
      <c r="R773" s="120">
        <f t="shared" ref="R773" si="118">R772*1936.27</f>
        <v>42794684</v>
      </c>
      <c r="S773" s="47"/>
    </row>
    <row r="774" spans="1:19" ht="12.75" customHeight="1" x14ac:dyDescent="0.2">
      <c r="A774" s="494"/>
      <c r="B774" s="494"/>
      <c r="C774" s="53" t="s">
        <v>3</v>
      </c>
      <c r="D774" s="54">
        <v>28</v>
      </c>
      <c r="E774" s="44">
        <v>14209.88</v>
      </c>
      <c r="F774" s="44">
        <v>0</v>
      </c>
      <c r="G774" s="44"/>
      <c r="H774" s="44">
        <v>6207.16</v>
      </c>
      <c r="I774" s="44"/>
      <c r="J774" s="44">
        <f t="shared" ref="J774:J786" si="119">K774/12</f>
        <v>1701.42</v>
      </c>
      <c r="K774" s="44">
        <f t="shared" ref="K774" si="120">SUM(E774:I774)</f>
        <v>20417.04</v>
      </c>
      <c r="L774" s="46">
        <f t="shared" ref="L774" si="121">SUM(E774:J774)</f>
        <v>22118.46</v>
      </c>
      <c r="M774" s="117"/>
      <c r="N774" s="119">
        <f t="shared" ref="N774" si="122">K774</f>
        <v>20417.04</v>
      </c>
      <c r="O774" s="119">
        <f t="shared" ref="O774" si="123">E774+F774+G774+I774</f>
        <v>14209.88</v>
      </c>
      <c r="P774" s="119">
        <v>802.8</v>
      </c>
      <c r="Q774" s="119">
        <f t="shared" ref="Q774" si="124">L774+(IF(P774&gt;O774*0.18,P774,O774*0.18))</f>
        <v>24676.240000000002</v>
      </c>
      <c r="R774" s="119">
        <f t="shared" ref="R774" si="125">N774+O774*0.18</f>
        <v>22974.82</v>
      </c>
      <c r="S774" s="47"/>
    </row>
    <row r="775" spans="1:19" ht="9" customHeight="1" x14ac:dyDescent="0.2">
      <c r="A775" s="494"/>
      <c r="B775" s="494"/>
      <c r="C775" s="48" t="s">
        <v>4</v>
      </c>
      <c r="D775" s="49">
        <v>34</v>
      </c>
      <c r="E775" s="50">
        <f t="shared" si="49"/>
        <v>27514164</v>
      </c>
      <c r="F775" s="50">
        <f t="shared" ref="F775" si="126">F774*1936.27</f>
        <v>0</v>
      </c>
      <c r="G775" s="50">
        <f t="shared" ref="G775" si="127">G774*1936.27</f>
        <v>0</v>
      </c>
      <c r="H775" s="61">
        <f t="shared" ref="H775" si="128">H774*1936.27</f>
        <v>12018738</v>
      </c>
      <c r="I775" s="61">
        <f t="shared" ref="I775" si="129">I774*1936.27</f>
        <v>0</v>
      </c>
      <c r="J775" s="51">
        <f t="shared" ref="J775" si="130">J774*1936.27</f>
        <v>3294409</v>
      </c>
      <c r="K775" s="51">
        <f t="shared" ref="K775" si="131">K774*1936.27</f>
        <v>39532902</v>
      </c>
      <c r="L775" s="61">
        <f t="shared" ref="L775" si="132">L774*1936.27</f>
        <v>42827311</v>
      </c>
      <c r="M775" s="118"/>
      <c r="N775" s="120">
        <f t="shared" ref="N775" si="133">N774*1936.27</f>
        <v>39532902</v>
      </c>
      <c r="O775" s="120">
        <f t="shared" ref="O775" si="134">O774*1936.27</f>
        <v>27514164</v>
      </c>
      <c r="P775" s="120">
        <f t="shared" ref="P775" si="135">P774*1936.27</f>
        <v>1554438</v>
      </c>
      <c r="Q775" s="120">
        <f t="shared" ref="Q775" si="136">Q774*1936.27</f>
        <v>47779863</v>
      </c>
      <c r="R775" s="120">
        <f t="shared" ref="R775" si="137">R774*1936.27</f>
        <v>44485455</v>
      </c>
      <c r="S775" s="47"/>
    </row>
    <row r="776" spans="1:19" ht="12.75" customHeight="1" x14ac:dyDescent="0.2">
      <c r="A776" s="494"/>
      <c r="B776" s="494"/>
      <c r="C776" s="53" t="s">
        <v>3</v>
      </c>
      <c r="D776" s="54">
        <v>35</v>
      </c>
      <c r="E776" s="44">
        <v>14757.42</v>
      </c>
      <c r="F776" s="44">
        <v>0</v>
      </c>
      <c r="G776" s="44"/>
      <c r="H776" s="44">
        <v>6207.16</v>
      </c>
      <c r="I776" s="44"/>
      <c r="J776" s="44">
        <f t="shared" ref="J776:J788" si="138">K776/12</f>
        <v>1747.05</v>
      </c>
      <c r="K776" s="44">
        <f t="shared" ref="K776" si="139">SUM(E776:I776)</f>
        <v>20964.580000000002</v>
      </c>
      <c r="L776" s="46">
        <f t="shared" ref="L776" si="140">SUM(E776:J776)</f>
        <v>22711.63</v>
      </c>
      <c r="M776" s="117"/>
      <c r="N776" s="119">
        <f t="shared" ref="N776" si="141">K776</f>
        <v>20964.580000000002</v>
      </c>
      <c r="O776" s="119">
        <f t="shared" ref="O776" si="142">E776+F776+G776+I776</f>
        <v>14757.42</v>
      </c>
      <c r="P776" s="119">
        <v>802.8</v>
      </c>
      <c r="Q776" s="119">
        <f t="shared" ref="Q776" si="143">L776+(IF(P776&gt;O776*0.18,P776,O776*0.18))</f>
        <v>25367.97</v>
      </c>
      <c r="R776" s="119">
        <f t="shared" ref="R776" si="144">N776+O776*0.18</f>
        <v>23620.92</v>
      </c>
      <c r="S776" s="47"/>
    </row>
    <row r="777" spans="1:19" ht="9" customHeight="1" x14ac:dyDescent="0.2">
      <c r="A777" s="495"/>
      <c r="B777" s="495"/>
      <c r="C777" s="58" t="s">
        <v>4</v>
      </c>
      <c r="D777" s="59"/>
      <c r="E777" s="50">
        <f t="shared" si="49"/>
        <v>28574350</v>
      </c>
      <c r="F777" s="61">
        <f t="shared" ref="F777" si="145">F776*1936.27</f>
        <v>0</v>
      </c>
      <c r="G777" s="61">
        <f t="shared" ref="G777" si="146">G776*1936.27</f>
        <v>0</v>
      </c>
      <c r="H777" s="61">
        <f t="shared" ref="H777" si="147">H776*1936.27</f>
        <v>12018738</v>
      </c>
      <c r="I777" s="61">
        <f t="shared" ref="I777" si="148">I776*1936.27</f>
        <v>0</v>
      </c>
      <c r="J777" s="61">
        <f t="shared" ref="J777" si="149">J776*1936.27</f>
        <v>3382761</v>
      </c>
      <c r="K777" s="51">
        <f t="shared" ref="K777" si="150">K776*1936.27</f>
        <v>40593087</v>
      </c>
      <c r="L777" s="61">
        <f t="shared" ref="L777" si="151">L776*1936.27</f>
        <v>43975848</v>
      </c>
      <c r="M777" s="118"/>
      <c r="N777" s="123">
        <f t="shared" ref="N777" si="152">N776*1936.27</f>
        <v>40593087</v>
      </c>
      <c r="O777" s="120">
        <f t="shared" ref="O777" si="153">O776*1936.27</f>
        <v>28574350</v>
      </c>
      <c r="P777" s="123">
        <f t="shared" ref="P777" si="154">P776*1936.27</f>
        <v>1554438</v>
      </c>
      <c r="Q777" s="123">
        <f t="shared" ref="Q777" si="155">Q776*1936.27</f>
        <v>49119239</v>
      </c>
      <c r="R777" s="120">
        <f t="shared" ref="R777" si="156">R776*1936.27</f>
        <v>45736479</v>
      </c>
      <c r="S777" s="47"/>
    </row>
    <row r="778" spans="1:19" ht="12.75" customHeight="1" x14ac:dyDescent="0.2">
      <c r="A778" s="496">
        <f>B766+1</f>
        <v>44197</v>
      </c>
      <c r="B778" s="496">
        <v>44561</v>
      </c>
      <c r="C778" s="42" t="s">
        <v>3</v>
      </c>
      <c r="D778" s="43">
        <v>0</v>
      </c>
      <c r="E778" s="44">
        <v>10321.450000000001</v>
      </c>
      <c r="F778" s="44"/>
      <c r="G778" s="44"/>
      <c r="H778" s="44">
        <v>6207.16</v>
      </c>
      <c r="I778" s="44"/>
      <c r="J778" s="44">
        <f t="shared" ref="J778" si="157">K778/12</f>
        <v>1377.38</v>
      </c>
      <c r="K778" s="44">
        <f t="shared" ref="K778" si="158">SUM(E778:I778)</f>
        <v>16528.61</v>
      </c>
      <c r="L778" s="46">
        <f t="shared" ref="L778" si="159">SUM(E778:J778)</f>
        <v>17905.990000000002</v>
      </c>
      <c r="M778" s="117"/>
      <c r="N778" s="119">
        <f t="shared" ref="N778" si="160">K778</f>
        <v>16528.61</v>
      </c>
      <c r="O778" s="119">
        <f t="shared" ref="O778" si="161">E778+F778+G778+I778</f>
        <v>10321.450000000001</v>
      </c>
      <c r="P778" s="119">
        <v>802.8</v>
      </c>
      <c r="Q778" s="119">
        <f t="shared" ref="Q778" si="162">L778+(IF(P778&gt;O778*0.18,P778,O778*0.18))</f>
        <v>19763.849999999999</v>
      </c>
      <c r="R778" s="119">
        <f t="shared" ref="R778" si="163">N778+O778*0.18</f>
        <v>18386.47</v>
      </c>
      <c r="S778" s="47"/>
    </row>
    <row r="779" spans="1:19" ht="9" customHeight="1" x14ac:dyDescent="0.2">
      <c r="A779" s="497"/>
      <c r="B779" s="497"/>
      <c r="C779" s="48" t="s">
        <v>4</v>
      </c>
      <c r="D779" s="49">
        <v>8</v>
      </c>
      <c r="E779" s="50">
        <f t="shared" ref="E779:E825" si="164">E778*1936.27</f>
        <v>19985114</v>
      </c>
      <c r="F779" s="50">
        <f t="shared" ref="F779" si="165">F778*1936.27</f>
        <v>0</v>
      </c>
      <c r="G779" s="50">
        <f t="shared" ref="G779" si="166">G778*1936.27</f>
        <v>0</v>
      </c>
      <c r="H779" s="61">
        <f t="shared" ref="H779" si="167">H778*1936.27</f>
        <v>12018738</v>
      </c>
      <c r="I779" s="61">
        <f t="shared" ref="I779" si="168">I778*1936.27</f>
        <v>0</v>
      </c>
      <c r="J779" s="51">
        <f t="shared" ref="J779" si="169">J778*1936.27</f>
        <v>2666980</v>
      </c>
      <c r="K779" s="51">
        <f t="shared" ref="K779" si="170">K778*1936.27</f>
        <v>32003852</v>
      </c>
      <c r="L779" s="61">
        <f t="shared" ref="L779" si="171">L778*1936.27</f>
        <v>34670831</v>
      </c>
      <c r="M779" s="118"/>
      <c r="N779" s="120">
        <f t="shared" ref="N779" si="172">N778*1936.27</f>
        <v>32003852</v>
      </c>
      <c r="O779" s="120">
        <f t="shared" ref="O779" si="173">O778*1936.27</f>
        <v>19985114</v>
      </c>
      <c r="P779" s="120">
        <f t="shared" ref="P779" si="174">P778*1936.27</f>
        <v>1554438</v>
      </c>
      <c r="Q779" s="120">
        <f t="shared" ref="Q779" si="175">Q778*1936.27</f>
        <v>38268150</v>
      </c>
      <c r="R779" s="120">
        <f t="shared" ref="R779" si="176">R778*1936.27</f>
        <v>35601170</v>
      </c>
      <c r="S779" s="47"/>
    </row>
    <row r="780" spans="1:19" ht="12.75" customHeight="1" x14ac:dyDescent="0.2">
      <c r="A780" s="494">
        <f>A778</f>
        <v>44197</v>
      </c>
      <c r="B780" s="494">
        <f>B778</f>
        <v>44561</v>
      </c>
      <c r="C780" s="53" t="s">
        <v>3</v>
      </c>
      <c r="D780" s="54">
        <v>9</v>
      </c>
      <c r="E780" s="44">
        <v>11741.23</v>
      </c>
      <c r="F780" s="44">
        <v>0</v>
      </c>
      <c r="G780" s="44"/>
      <c r="H780" s="44">
        <v>6207.16</v>
      </c>
      <c r="I780" s="44"/>
      <c r="J780" s="44">
        <f t="shared" si="62"/>
        <v>1495.7</v>
      </c>
      <c r="K780" s="44">
        <f t="shared" ref="K780" si="177">SUM(E780:I780)</f>
        <v>17948.39</v>
      </c>
      <c r="L780" s="46">
        <f t="shared" ref="L780" si="178">SUM(E780:J780)</f>
        <v>19444.09</v>
      </c>
      <c r="M780" s="117"/>
      <c r="N780" s="119">
        <f t="shared" ref="N780" si="179">K780</f>
        <v>17948.39</v>
      </c>
      <c r="O780" s="119">
        <f t="shared" ref="O780" si="180">E780+F780+G780+I780</f>
        <v>11741.23</v>
      </c>
      <c r="P780" s="119">
        <v>802.8</v>
      </c>
      <c r="Q780" s="119">
        <f t="shared" ref="Q780" si="181">L780+(IF(P780&gt;O780*0.18,P780,O780*0.18))</f>
        <v>21557.51</v>
      </c>
      <c r="R780" s="119">
        <f t="shared" ref="R780" si="182">N780+O780*0.18</f>
        <v>20061.810000000001</v>
      </c>
      <c r="S780" s="47"/>
    </row>
    <row r="781" spans="1:19" ht="9" customHeight="1" x14ac:dyDescent="0.2">
      <c r="A781" s="494"/>
      <c r="B781" s="494"/>
      <c r="C781" s="48" t="s">
        <v>4</v>
      </c>
      <c r="D781" s="49">
        <v>14</v>
      </c>
      <c r="E781" s="50">
        <f t="shared" si="164"/>
        <v>22734191</v>
      </c>
      <c r="F781" s="50">
        <f t="shared" ref="F781" si="183">F780*1936.27</f>
        <v>0</v>
      </c>
      <c r="G781" s="50">
        <f t="shared" ref="G781" si="184">G780*1936.27</f>
        <v>0</v>
      </c>
      <c r="H781" s="61">
        <f t="shared" ref="H781" si="185">H780*1936.27</f>
        <v>12018738</v>
      </c>
      <c r="I781" s="61">
        <f t="shared" ref="I781" si="186">I780*1936.27</f>
        <v>0</v>
      </c>
      <c r="J781" s="51">
        <f t="shared" ref="J781" si="187">J780*1936.27</f>
        <v>2896079</v>
      </c>
      <c r="K781" s="51">
        <f t="shared" ref="K781" si="188">K780*1936.27</f>
        <v>34752929</v>
      </c>
      <c r="L781" s="61">
        <f t="shared" ref="L781" si="189">L780*1936.27</f>
        <v>37649008</v>
      </c>
      <c r="M781" s="118"/>
      <c r="N781" s="120">
        <f t="shared" ref="N781" si="190">N780*1936.27</f>
        <v>34752929</v>
      </c>
      <c r="O781" s="120">
        <f t="shared" ref="O781" si="191">O780*1936.27</f>
        <v>22734191</v>
      </c>
      <c r="P781" s="120">
        <f t="shared" ref="P781" si="192">P780*1936.27</f>
        <v>1554438</v>
      </c>
      <c r="Q781" s="120">
        <f t="shared" ref="Q781" si="193">Q780*1936.27</f>
        <v>41741160</v>
      </c>
      <c r="R781" s="120">
        <f t="shared" ref="R781" si="194">R780*1936.27</f>
        <v>38845081</v>
      </c>
      <c r="S781" s="47"/>
    </row>
    <row r="782" spans="1:19" ht="12.75" customHeight="1" x14ac:dyDescent="0.2">
      <c r="A782" s="494"/>
      <c r="B782" s="494"/>
      <c r="C782" s="53" t="s">
        <v>3</v>
      </c>
      <c r="D782" s="54">
        <v>15</v>
      </c>
      <c r="E782" s="44">
        <v>12804.35</v>
      </c>
      <c r="F782" s="44">
        <v>0</v>
      </c>
      <c r="G782" s="44"/>
      <c r="H782" s="44">
        <v>6207.16</v>
      </c>
      <c r="I782" s="44"/>
      <c r="J782" s="44">
        <f t="shared" si="81"/>
        <v>1584.29</v>
      </c>
      <c r="K782" s="44">
        <f t="shared" ref="K782" si="195">SUM(E782:I782)</f>
        <v>19011.509999999998</v>
      </c>
      <c r="L782" s="46">
        <f t="shared" ref="L782" si="196">SUM(E782:J782)</f>
        <v>20595.8</v>
      </c>
      <c r="M782" s="117"/>
      <c r="N782" s="119">
        <f t="shared" ref="N782" si="197">K782</f>
        <v>19011.509999999998</v>
      </c>
      <c r="O782" s="119">
        <f t="shared" ref="O782" si="198">E782+F782+G782+I782</f>
        <v>12804.35</v>
      </c>
      <c r="P782" s="119">
        <v>802.8</v>
      </c>
      <c r="Q782" s="119">
        <f t="shared" ref="Q782" si="199">L782+(IF(P782&gt;O782*0.18,P782,O782*0.18))</f>
        <v>22900.58</v>
      </c>
      <c r="R782" s="119">
        <f t="shared" ref="R782" si="200">N782+O782*0.18</f>
        <v>21316.29</v>
      </c>
      <c r="S782" s="47"/>
    </row>
    <row r="783" spans="1:19" ht="9" customHeight="1" x14ac:dyDescent="0.2">
      <c r="A783" s="494"/>
      <c r="B783" s="494"/>
      <c r="C783" s="48" t="s">
        <v>4</v>
      </c>
      <c r="D783" s="49">
        <v>20</v>
      </c>
      <c r="E783" s="50">
        <f t="shared" si="164"/>
        <v>24792679</v>
      </c>
      <c r="F783" s="50">
        <f t="shared" ref="F783" si="201">F782*1936.27</f>
        <v>0</v>
      </c>
      <c r="G783" s="50">
        <f t="shared" ref="G783" si="202">G782*1936.27</f>
        <v>0</v>
      </c>
      <c r="H783" s="61">
        <f t="shared" ref="H783" si="203">H782*1936.27</f>
        <v>12018738</v>
      </c>
      <c r="I783" s="61">
        <f t="shared" ref="I783" si="204">I782*1936.27</f>
        <v>0</v>
      </c>
      <c r="J783" s="51">
        <f t="shared" ref="J783" si="205">J782*1936.27</f>
        <v>3067613</v>
      </c>
      <c r="K783" s="51">
        <f t="shared" ref="K783" si="206">K782*1936.27</f>
        <v>36811416</v>
      </c>
      <c r="L783" s="61">
        <f t="shared" ref="L783" si="207">L782*1936.27</f>
        <v>39879030</v>
      </c>
      <c r="M783" s="118"/>
      <c r="N783" s="120">
        <f t="shared" ref="N783" si="208">N782*1936.27</f>
        <v>36811416</v>
      </c>
      <c r="O783" s="120">
        <f t="shared" ref="O783" si="209">O782*1936.27</f>
        <v>24792679</v>
      </c>
      <c r="P783" s="120">
        <f t="shared" ref="P783" si="210">P782*1936.27</f>
        <v>1554438</v>
      </c>
      <c r="Q783" s="120">
        <f t="shared" ref="Q783" si="211">Q782*1936.27</f>
        <v>44341706</v>
      </c>
      <c r="R783" s="120">
        <f t="shared" ref="R783" si="212">R782*1936.27</f>
        <v>41274093</v>
      </c>
      <c r="S783" s="47"/>
    </row>
    <row r="784" spans="1:19" ht="12.75" customHeight="1" x14ac:dyDescent="0.2">
      <c r="A784" s="494"/>
      <c r="B784" s="494"/>
      <c r="C784" s="53" t="s">
        <v>3</v>
      </c>
      <c r="D784" s="54">
        <v>21</v>
      </c>
      <c r="E784" s="44">
        <v>13870.67</v>
      </c>
      <c r="F784" s="44">
        <v>0</v>
      </c>
      <c r="G784" s="44"/>
      <c r="H784" s="44">
        <v>6207.16</v>
      </c>
      <c r="I784" s="44"/>
      <c r="J784" s="44">
        <f t="shared" si="100"/>
        <v>1673.15</v>
      </c>
      <c r="K784" s="44">
        <f t="shared" ref="K784" si="213">SUM(E784:I784)</f>
        <v>20077.830000000002</v>
      </c>
      <c r="L784" s="46">
        <f t="shared" ref="L784" si="214">SUM(E784:J784)</f>
        <v>21750.98</v>
      </c>
      <c r="M784" s="117"/>
      <c r="N784" s="119">
        <f t="shared" ref="N784" si="215">K784</f>
        <v>20077.830000000002</v>
      </c>
      <c r="O784" s="119">
        <f t="shared" ref="O784" si="216">E784+F784+G784+I784</f>
        <v>13870.67</v>
      </c>
      <c r="P784" s="119">
        <v>802.8</v>
      </c>
      <c r="Q784" s="119">
        <f t="shared" ref="Q784" si="217">L784+(IF(P784&gt;O784*0.18,P784,O784*0.18))</f>
        <v>24247.7</v>
      </c>
      <c r="R784" s="119">
        <f t="shared" ref="R784" si="218">N784+O784*0.18</f>
        <v>22574.55</v>
      </c>
      <c r="S784" s="47"/>
    </row>
    <row r="785" spans="1:19" ht="9" customHeight="1" x14ac:dyDescent="0.2">
      <c r="A785" s="494"/>
      <c r="B785" s="494"/>
      <c r="C785" s="48" t="s">
        <v>4</v>
      </c>
      <c r="D785" s="49">
        <v>27</v>
      </c>
      <c r="E785" s="50">
        <f t="shared" si="164"/>
        <v>26857362</v>
      </c>
      <c r="F785" s="50">
        <f t="shared" ref="F785" si="219">F784*1936.27</f>
        <v>0</v>
      </c>
      <c r="G785" s="50">
        <f t="shared" ref="G785" si="220">G784*1936.27</f>
        <v>0</v>
      </c>
      <c r="H785" s="61">
        <f t="shared" ref="H785" si="221">H784*1936.27</f>
        <v>12018738</v>
      </c>
      <c r="I785" s="61">
        <f t="shared" ref="I785" si="222">I784*1936.27</f>
        <v>0</v>
      </c>
      <c r="J785" s="51">
        <f t="shared" ref="J785" si="223">J784*1936.27</f>
        <v>3239670</v>
      </c>
      <c r="K785" s="51">
        <f t="shared" ref="K785" si="224">K784*1936.27</f>
        <v>38876100</v>
      </c>
      <c r="L785" s="61">
        <f t="shared" ref="L785" si="225">L784*1936.27</f>
        <v>42115770</v>
      </c>
      <c r="M785" s="118"/>
      <c r="N785" s="120">
        <f t="shared" ref="N785" si="226">N784*1936.27</f>
        <v>38876100</v>
      </c>
      <c r="O785" s="120">
        <f t="shared" ref="O785" si="227">O784*1936.27</f>
        <v>26857362</v>
      </c>
      <c r="P785" s="120">
        <f t="shared" ref="P785" si="228">P784*1936.27</f>
        <v>1554438</v>
      </c>
      <c r="Q785" s="120">
        <f t="shared" ref="Q785" si="229">Q784*1936.27</f>
        <v>46950094</v>
      </c>
      <c r="R785" s="120">
        <f t="shared" ref="R785" si="230">R784*1936.27</f>
        <v>43710424</v>
      </c>
      <c r="S785" s="47"/>
    </row>
    <row r="786" spans="1:19" ht="12.75" customHeight="1" x14ac:dyDescent="0.2">
      <c r="A786" s="494"/>
      <c r="B786" s="494"/>
      <c r="C786" s="53" t="s">
        <v>3</v>
      </c>
      <c r="D786" s="54">
        <v>28</v>
      </c>
      <c r="E786" s="44">
        <v>14622.68</v>
      </c>
      <c r="F786" s="44">
        <v>0</v>
      </c>
      <c r="G786" s="44"/>
      <c r="H786" s="44">
        <v>6207.16</v>
      </c>
      <c r="I786" s="44"/>
      <c r="J786" s="44">
        <f t="shared" si="119"/>
        <v>1735.82</v>
      </c>
      <c r="K786" s="44">
        <f t="shared" ref="K786" si="231">SUM(E786:I786)</f>
        <v>20829.84</v>
      </c>
      <c r="L786" s="46">
        <f t="shared" ref="L786" si="232">SUM(E786:J786)</f>
        <v>22565.66</v>
      </c>
      <c r="M786" s="117"/>
      <c r="N786" s="119">
        <f t="shared" ref="N786" si="233">K786</f>
        <v>20829.84</v>
      </c>
      <c r="O786" s="119">
        <f t="shared" ref="O786" si="234">E786+F786+G786+I786</f>
        <v>14622.68</v>
      </c>
      <c r="P786" s="119">
        <v>802.8</v>
      </c>
      <c r="Q786" s="119">
        <f t="shared" ref="Q786" si="235">L786+(IF(P786&gt;O786*0.18,P786,O786*0.18))</f>
        <v>25197.74</v>
      </c>
      <c r="R786" s="119">
        <f t="shared" ref="R786" si="236">N786+O786*0.18</f>
        <v>23461.919999999998</v>
      </c>
      <c r="S786" s="47"/>
    </row>
    <row r="787" spans="1:19" ht="9" customHeight="1" x14ac:dyDescent="0.2">
      <c r="A787" s="494"/>
      <c r="B787" s="494"/>
      <c r="C787" s="48" t="s">
        <v>4</v>
      </c>
      <c r="D787" s="49">
        <v>34</v>
      </c>
      <c r="E787" s="50">
        <f t="shared" si="164"/>
        <v>28313457</v>
      </c>
      <c r="F787" s="50">
        <f t="shared" ref="F787" si="237">F786*1936.27</f>
        <v>0</v>
      </c>
      <c r="G787" s="50">
        <f t="shared" ref="G787" si="238">G786*1936.27</f>
        <v>0</v>
      </c>
      <c r="H787" s="61">
        <f t="shared" ref="H787" si="239">H786*1936.27</f>
        <v>12018738</v>
      </c>
      <c r="I787" s="61">
        <f t="shared" ref="I787" si="240">I786*1936.27</f>
        <v>0</v>
      </c>
      <c r="J787" s="51">
        <f t="shared" ref="J787" si="241">J786*1936.27</f>
        <v>3361016</v>
      </c>
      <c r="K787" s="51">
        <f t="shared" ref="K787" si="242">K786*1936.27</f>
        <v>40332194</v>
      </c>
      <c r="L787" s="61">
        <f t="shared" ref="L787" si="243">L786*1936.27</f>
        <v>43693210</v>
      </c>
      <c r="M787" s="118"/>
      <c r="N787" s="120">
        <f t="shared" ref="N787" si="244">N786*1936.27</f>
        <v>40332194</v>
      </c>
      <c r="O787" s="120">
        <f t="shared" ref="O787" si="245">O786*1936.27</f>
        <v>28313457</v>
      </c>
      <c r="P787" s="120">
        <f t="shared" ref="P787" si="246">P786*1936.27</f>
        <v>1554438</v>
      </c>
      <c r="Q787" s="120">
        <f t="shared" ref="Q787" si="247">Q786*1936.27</f>
        <v>48789628</v>
      </c>
      <c r="R787" s="120">
        <f t="shared" ref="R787" si="248">R786*1936.27</f>
        <v>45428612</v>
      </c>
      <c r="S787" s="47"/>
    </row>
    <row r="788" spans="1:19" ht="12.75" customHeight="1" x14ac:dyDescent="0.2">
      <c r="A788" s="494"/>
      <c r="B788" s="494"/>
      <c r="C788" s="53" t="s">
        <v>3</v>
      </c>
      <c r="D788" s="54">
        <v>35</v>
      </c>
      <c r="E788" s="44">
        <v>15184.62</v>
      </c>
      <c r="F788" s="44">
        <v>0</v>
      </c>
      <c r="G788" s="44"/>
      <c r="H788" s="44">
        <v>6207.16</v>
      </c>
      <c r="I788" s="44"/>
      <c r="J788" s="44">
        <f t="shared" si="138"/>
        <v>1782.65</v>
      </c>
      <c r="K788" s="44">
        <f t="shared" ref="K788" si="249">SUM(E788:I788)</f>
        <v>21391.78</v>
      </c>
      <c r="L788" s="46">
        <f t="shared" ref="L788" si="250">SUM(E788:J788)</f>
        <v>23174.43</v>
      </c>
      <c r="M788" s="117"/>
      <c r="N788" s="119">
        <f t="shared" ref="N788" si="251">K788</f>
        <v>21391.78</v>
      </c>
      <c r="O788" s="119">
        <f t="shared" ref="O788" si="252">E788+F788+G788+I788</f>
        <v>15184.62</v>
      </c>
      <c r="P788" s="119">
        <v>802.8</v>
      </c>
      <c r="Q788" s="119">
        <f t="shared" ref="Q788" si="253">L788+(IF(P788&gt;O788*0.18,P788,O788*0.18))</f>
        <v>25907.66</v>
      </c>
      <c r="R788" s="119">
        <f t="shared" ref="R788" si="254">N788+O788*0.18</f>
        <v>24125.01</v>
      </c>
      <c r="S788" s="47"/>
    </row>
    <row r="789" spans="1:19" ht="9" customHeight="1" x14ac:dyDescent="0.2">
      <c r="A789" s="495"/>
      <c r="B789" s="495"/>
      <c r="C789" s="58" t="s">
        <v>4</v>
      </c>
      <c r="D789" s="59"/>
      <c r="E789" s="50">
        <f t="shared" si="164"/>
        <v>29401524</v>
      </c>
      <c r="F789" s="61">
        <f t="shared" ref="F789" si="255">F788*1936.27</f>
        <v>0</v>
      </c>
      <c r="G789" s="61">
        <f t="shared" ref="G789" si="256">G788*1936.27</f>
        <v>0</v>
      </c>
      <c r="H789" s="61">
        <f t="shared" ref="H789" si="257">H788*1936.27</f>
        <v>12018738</v>
      </c>
      <c r="I789" s="61">
        <f t="shared" ref="I789" si="258">I788*1936.27</f>
        <v>0</v>
      </c>
      <c r="J789" s="61">
        <f t="shared" ref="J789" si="259">J788*1936.27</f>
        <v>3451692</v>
      </c>
      <c r="K789" s="51">
        <f t="shared" ref="K789" si="260">K788*1936.27</f>
        <v>41420262</v>
      </c>
      <c r="L789" s="61">
        <f t="shared" ref="L789" si="261">L788*1936.27</f>
        <v>44871954</v>
      </c>
      <c r="M789" s="118"/>
      <c r="N789" s="123">
        <f t="shared" ref="N789" si="262">N788*1936.27</f>
        <v>41420262</v>
      </c>
      <c r="O789" s="120">
        <f t="shared" ref="O789" si="263">O788*1936.27</f>
        <v>29401524</v>
      </c>
      <c r="P789" s="123">
        <f t="shared" ref="P789" si="264">P788*1936.27</f>
        <v>1554438</v>
      </c>
      <c r="Q789" s="123">
        <f t="shared" ref="Q789" si="265">Q788*1936.27</f>
        <v>50164225</v>
      </c>
      <c r="R789" s="120">
        <f t="shared" ref="R789" si="266">R788*1936.27</f>
        <v>46712533</v>
      </c>
      <c r="S789" s="47"/>
    </row>
    <row r="790" spans="1:19" ht="12.75" customHeight="1" x14ac:dyDescent="0.2">
      <c r="A790" s="496">
        <f>B778+1</f>
        <v>44562</v>
      </c>
      <c r="B790" s="496">
        <v>44651</v>
      </c>
      <c r="C790" s="42" t="s">
        <v>3</v>
      </c>
      <c r="D790" s="43">
        <v>0</v>
      </c>
      <c r="E790" s="44">
        <f>E778</f>
        <v>10321.450000000001</v>
      </c>
      <c r="F790" s="44">
        <v>0</v>
      </c>
      <c r="G790" s="44"/>
      <c r="H790" s="44">
        <v>6207.16</v>
      </c>
      <c r="I790" s="44"/>
      <c r="J790" s="44">
        <f t="shared" ref="J790:J800" si="267">K790/12</f>
        <v>1377.38</v>
      </c>
      <c r="K790" s="44">
        <f t="shared" ref="K790" si="268">SUM(E790:I790)</f>
        <v>16528.61</v>
      </c>
      <c r="L790" s="46">
        <f t="shared" ref="L790" si="269">SUM(E790:J790)</f>
        <v>17905.990000000002</v>
      </c>
      <c r="M790" s="117"/>
      <c r="N790" s="119">
        <f t="shared" ref="N790" si="270">K790</f>
        <v>16528.61</v>
      </c>
      <c r="O790" s="119">
        <f t="shared" ref="O790" si="271">E790+F790+G790+I790</f>
        <v>10321.450000000001</v>
      </c>
      <c r="P790" s="119">
        <f>K832</f>
        <v>872.4</v>
      </c>
      <c r="Q790" s="119">
        <f t="shared" ref="Q790" si="272">L790+(IF(P790&gt;O790*0.18,P790,O790*0.18))</f>
        <v>19763.849999999999</v>
      </c>
      <c r="R790" s="119">
        <f t="shared" ref="R790" si="273">N790+O790*0.18</f>
        <v>18386.47</v>
      </c>
      <c r="S790" s="47"/>
    </row>
    <row r="791" spans="1:19" ht="9" customHeight="1" x14ac:dyDescent="0.2">
      <c r="A791" s="497"/>
      <c r="B791" s="497"/>
      <c r="C791" s="48" t="s">
        <v>4</v>
      </c>
      <c r="D791" s="49">
        <v>8</v>
      </c>
      <c r="E791" s="50">
        <f t="shared" si="164"/>
        <v>19985114</v>
      </c>
      <c r="F791" s="50">
        <v>0</v>
      </c>
      <c r="G791" s="50">
        <v>0</v>
      </c>
      <c r="H791" s="61">
        <f t="shared" ref="H791" si="274">H790*1936.27</f>
        <v>12018738</v>
      </c>
      <c r="I791" s="61">
        <f t="shared" ref="I791" si="275">I790*1936.27</f>
        <v>0</v>
      </c>
      <c r="J791" s="51">
        <f t="shared" ref="J791" si="276">J790*1936.27</f>
        <v>2666980</v>
      </c>
      <c r="K791" s="51">
        <f t="shared" ref="K791" si="277">K790*1936.27</f>
        <v>32003852</v>
      </c>
      <c r="L791" s="61">
        <f t="shared" ref="L791" si="278">L790*1936.27</f>
        <v>34670831</v>
      </c>
      <c r="M791" s="118"/>
      <c r="N791" s="120">
        <f t="shared" ref="N791" si="279">N790*1936.27</f>
        <v>32003852</v>
      </c>
      <c r="O791" s="120">
        <f t="shared" ref="O791:P791" si="280">O790*1936.27</f>
        <v>19985114</v>
      </c>
      <c r="P791" s="120">
        <f t="shared" si="280"/>
        <v>1689202</v>
      </c>
      <c r="Q791" s="120">
        <f t="shared" ref="Q791" si="281">Q790*1936.27</f>
        <v>38268150</v>
      </c>
      <c r="R791" s="120">
        <f t="shared" ref="R791" si="282">R790*1936.27</f>
        <v>35601170</v>
      </c>
      <c r="S791" s="47"/>
    </row>
    <row r="792" spans="1:19" ht="12.75" customHeight="1" x14ac:dyDescent="0.2">
      <c r="A792" s="494">
        <f>A790</f>
        <v>44562</v>
      </c>
      <c r="B792" s="494">
        <f>B790</f>
        <v>44651</v>
      </c>
      <c r="C792" s="53" t="s">
        <v>3</v>
      </c>
      <c r="D792" s="54">
        <v>9</v>
      </c>
      <c r="E792" s="44">
        <f t="shared" ref="E792" si="283">E780</f>
        <v>11741.23</v>
      </c>
      <c r="F792" s="44">
        <v>0</v>
      </c>
      <c r="G792" s="44">
        <v>0</v>
      </c>
      <c r="H792" s="44">
        <v>6207.16</v>
      </c>
      <c r="I792" s="44"/>
      <c r="J792" s="44">
        <f t="shared" si="267"/>
        <v>1495.7</v>
      </c>
      <c r="K792" s="44">
        <f t="shared" ref="K792" si="284">SUM(E792:I792)</f>
        <v>17948.39</v>
      </c>
      <c r="L792" s="46">
        <f t="shared" ref="L792" si="285">SUM(E792:J792)</f>
        <v>19444.09</v>
      </c>
      <c r="M792" s="117"/>
      <c r="N792" s="119">
        <f t="shared" ref="N792" si="286">K792</f>
        <v>17948.39</v>
      </c>
      <c r="O792" s="119">
        <f t="shared" ref="O792" si="287">E792+F792+G792+I792</f>
        <v>11741.23</v>
      </c>
      <c r="P792" s="119">
        <f>P790</f>
        <v>872.4</v>
      </c>
      <c r="Q792" s="119">
        <f t="shared" ref="Q792" si="288">L792+(IF(P792&gt;O792*0.18,P792,O792*0.18))</f>
        <v>21557.51</v>
      </c>
      <c r="R792" s="119">
        <f t="shared" ref="R792" si="289">N792+O792*0.18</f>
        <v>20061.810000000001</v>
      </c>
      <c r="S792" s="47"/>
    </row>
    <row r="793" spans="1:19" ht="9" customHeight="1" x14ac:dyDescent="0.2">
      <c r="A793" s="494"/>
      <c r="B793" s="494"/>
      <c r="C793" s="48" t="s">
        <v>4</v>
      </c>
      <c r="D793" s="49">
        <v>14</v>
      </c>
      <c r="E793" s="50">
        <f t="shared" si="164"/>
        <v>22734191</v>
      </c>
      <c r="F793" s="50">
        <v>0</v>
      </c>
      <c r="G793" s="50">
        <v>0</v>
      </c>
      <c r="H793" s="61">
        <f t="shared" ref="H793" si="290">H792*1936.27</f>
        <v>12018738</v>
      </c>
      <c r="I793" s="61">
        <f t="shared" ref="I793" si="291">I792*1936.27</f>
        <v>0</v>
      </c>
      <c r="J793" s="51">
        <f t="shared" ref="J793" si="292">J792*1936.27</f>
        <v>2896079</v>
      </c>
      <c r="K793" s="51">
        <f t="shared" ref="K793" si="293">K792*1936.27</f>
        <v>34752929</v>
      </c>
      <c r="L793" s="61">
        <f t="shared" ref="L793" si="294">L792*1936.27</f>
        <v>37649008</v>
      </c>
      <c r="M793" s="118"/>
      <c r="N793" s="120">
        <f t="shared" ref="N793" si="295">N792*1936.27</f>
        <v>34752929</v>
      </c>
      <c r="O793" s="120">
        <f t="shared" ref="O793:P807" si="296">O792*1936.27</f>
        <v>22734191</v>
      </c>
      <c r="P793" s="120">
        <f t="shared" si="296"/>
        <v>1689202</v>
      </c>
      <c r="Q793" s="120">
        <f t="shared" ref="Q793" si="297">Q792*1936.27</f>
        <v>41741160</v>
      </c>
      <c r="R793" s="120">
        <f t="shared" ref="R793" si="298">R792*1936.27</f>
        <v>38845081</v>
      </c>
      <c r="S793" s="47"/>
    </row>
    <row r="794" spans="1:19" ht="12.75" customHeight="1" x14ac:dyDescent="0.2">
      <c r="A794" s="494"/>
      <c r="B794" s="494"/>
      <c r="C794" s="53" t="s">
        <v>3</v>
      </c>
      <c r="D794" s="54">
        <v>15</v>
      </c>
      <c r="E794" s="44">
        <f t="shared" ref="E794" si="299">E782</f>
        <v>12804.35</v>
      </c>
      <c r="F794" s="44">
        <v>0</v>
      </c>
      <c r="G794" s="44">
        <v>0</v>
      </c>
      <c r="H794" s="44">
        <v>6207.16</v>
      </c>
      <c r="I794" s="44"/>
      <c r="J794" s="44">
        <f t="shared" si="267"/>
        <v>1584.29</v>
      </c>
      <c r="K794" s="44">
        <f t="shared" ref="K794" si="300">SUM(E794:I794)</f>
        <v>19011.509999999998</v>
      </c>
      <c r="L794" s="46">
        <f t="shared" ref="L794" si="301">SUM(E794:J794)</f>
        <v>20595.8</v>
      </c>
      <c r="M794" s="117"/>
      <c r="N794" s="119">
        <f t="shared" ref="N794" si="302">K794</f>
        <v>19011.509999999998</v>
      </c>
      <c r="O794" s="119">
        <f t="shared" ref="O794" si="303">E794+F794+G794+I794</f>
        <v>12804.35</v>
      </c>
      <c r="P794" s="119">
        <f t="shared" ref="P794" si="304">P792</f>
        <v>872.4</v>
      </c>
      <c r="Q794" s="119">
        <f t="shared" ref="Q794" si="305">L794+(IF(P794&gt;O794*0.18,P794,O794*0.18))</f>
        <v>22900.58</v>
      </c>
      <c r="R794" s="119">
        <f t="shared" ref="R794" si="306">N794+O794*0.18</f>
        <v>21316.29</v>
      </c>
      <c r="S794" s="47"/>
    </row>
    <row r="795" spans="1:19" ht="9" customHeight="1" x14ac:dyDescent="0.2">
      <c r="A795" s="494"/>
      <c r="B795" s="494"/>
      <c r="C795" s="48" t="s">
        <v>4</v>
      </c>
      <c r="D795" s="49">
        <v>20</v>
      </c>
      <c r="E795" s="50">
        <f t="shared" si="164"/>
        <v>24792679</v>
      </c>
      <c r="F795" s="50">
        <v>0</v>
      </c>
      <c r="G795" s="50">
        <v>0</v>
      </c>
      <c r="H795" s="61">
        <f t="shared" ref="H795" si="307">H794*1936.27</f>
        <v>12018738</v>
      </c>
      <c r="I795" s="61">
        <f t="shared" ref="I795" si="308">I794*1936.27</f>
        <v>0</v>
      </c>
      <c r="J795" s="51">
        <f t="shared" ref="J795" si="309">J794*1936.27</f>
        <v>3067613</v>
      </c>
      <c r="K795" s="51">
        <f t="shared" ref="K795" si="310">K794*1936.27</f>
        <v>36811416</v>
      </c>
      <c r="L795" s="61">
        <f t="shared" ref="L795" si="311">L794*1936.27</f>
        <v>39879030</v>
      </c>
      <c r="M795" s="118"/>
      <c r="N795" s="120">
        <f t="shared" ref="N795" si="312">N794*1936.27</f>
        <v>36811416</v>
      </c>
      <c r="O795" s="120">
        <f t="shared" ref="O795" si="313">O794*1936.27</f>
        <v>24792679</v>
      </c>
      <c r="P795" s="120">
        <f t="shared" si="296"/>
        <v>1689202</v>
      </c>
      <c r="Q795" s="120">
        <f t="shared" ref="Q795" si="314">Q794*1936.27</f>
        <v>44341706</v>
      </c>
      <c r="R795" s="120">
        <f t="shared" ref="R795" si="315">R794*1936.27</f>
        <v>41274093</v>
      </c>
      <c r="S795" s="47"/>
    </row>
    <row r="796" spans="1:19" ht="12.75" customHeight="1" x14ac:dyDescent="0.2">
      <c r="A796" s="494"/>
      <c r="B796" s="494"/>
      <c r="C796" s="53" t="s">
        <v>3</v>
      </c>
      <c r="D796" s="54">
        <v>21</v>
      </c>
      <c r="E796" s="44">
        <f t="shared" ref="E796" si="316">E784</f>
        <v>13870.67</v>
      </c>
      <c r="F796" s="44">
        <v>0</v>
      </c>
      <c r="G796" s="44">
        <v>0</v>
      </c>
      <c r="H796" s="44">
        <v>6207.16</v>
      </c>
      <c r="I796" s="44"/>
      <c r="J796" s="44">
        <f t="shared" si="267"/>
        <v>1673.15</v>
      </c>
      <c r="K796" s="44">
        <f t="shared" ref="K796" si="317">SUM(E796:I796)</f>
        <v>20077.830000000002</v>
      </c>
      <c r="L796" s="46">
        <f t="shared" ref="L796" si="318">SUM(E796:J796)</f>
        <v>21750.98</v>
      </c>
      <c r="M796" s="117"/>
      <c r="N796" s="119">
        <f t="shared" ref="N796" si="319">K796</f>
        <v>20077.830000000002</v>
      </c>
      <c r="O796" s="119">
        <f t="shared" ref="O796" si="320">E796+F796+G796+I796</f>
        <v>13870.67</v>
      </c>
      <c r="P796" s="119">
        <f t="shared" ref="P796" si="321">P794</f>
        <v>872.4</v>
      </c>
      <c r="Q796" s="119">
        <f t="shared" ref="Q796" si="322">L796+(IF(P796&gt;O796*0.18,P796,O796*0.18))</f>
        <v>24247.7</v>
      </c>
      <c r="R796" s="119">
        <f t="shared" ref="R796" si="323">N796+O796*0.18</f>
        <v>22574.55</v>
      </c>
      <c r="S796" s="47"/>
    </row>
    <row r="797" spans="1:19" ht="9" customHeight="1" x14ac:dyDescent="0.2">
      <c r="A797" s="494"/>
      <c r="B797" s="494"/>
      <c r="C797" s="48" t="s">
        <v>4</v>
      </c>
      <c r="D797" s="49">
        <v>27</v>
      </c>
      <c r="E797" s="50">
        <f t="shared" si="164"/>
        <v>26857362</v>
      </c>
      <c r="F797" s="50">
        <v>0</v>
      </c>
      <c r="G797" s="50">
        <v>0</v>
      </c>
      <c r="H797" s="61">
        <f t="shared" ref="H797" si="324">H796*1936.27</f>
        <v>12018738</v>
      </c>
      <c r="I797" s="61">
        <f t="shared" ref="I797" si="325">I796*1936.27</f>
        <v>0</v>
      </c>
      <c r="J797" s="51">
        <f t="shared" ref="J797" si="326">J796*1936.27</f>
        <v>3239670</v>
      </c>
      <c r="K797" s="51">
        <f t="shared" ref="K797" si="327">K796*1936.27</f>
        <v>38876100</v>
      </c>
      <c r="L797" s="61">
        <f t="shared" ref="L797" si="328">L796*1936.27</f>
        <v>42115770</v>
      </c>
      <c r="M797" s="118"/>
      <c r="N797" s="120">
        <f t="shared" ref="N797" si="329">N796*1936.27</f>
        <v>38876100</v>
      </c>
      <c r="O797" s="120">
        <f t="shared" ref="O797" si="330">O796*1936.27</f>
        <v>26857362</v>
      </c>
      <c r="P797" s="120">
        <f t="shared" si="296"/>
        <v>1689202</v>
      </c>
      <c r="Q797" s="120">
        <f t="shared" ref="Q797" si="331">Q796*1936.27</f>
        <v>46950094</v>
      </c>
      <c r="R797" s="120">
        <f t="shared" ref="R797" si="332">R796*1936.27</f>
        <v>43710424</v>
      </c>
      <c r="S797" s="47"/>
    </row>
    <row r="798" spans="1:19" ht="12.75" customHeight="1" x14ac:dyDescent="0.2">
      <c r="A798" s="494"/>
      <c r="B798" s="494"/>
      <c r="C798" s="53" t="s">
        <v>3</v>
      </c>
      <c r="D798" s="54">
        <v>28</v>
      </c>
      <c r="E798" s="44">
        <f t="shared" ref="E798" si="333">E786</f>
        <v>14622.68</v>
      </c>
      <c r="F798" s="44">
        <v>0</v>
      </c>
      <c r="G798" s="44">
        <v>0</v>
      </c>
      <c r="H798" s="44">
        <v>6207.16</v>
      </c>
      <c r="I798" s="44"/>
      <c r="J798" s="44">
        <f t="shared" si="267"/>
        <v>1735.82</v>
      </c>
      <c r="K798" s="44">
        <f t="shared" ref="K798" si="334">SUM(E798:I798)</f>
        <v>20829.84</v>
      </c>
      <c r="L798" s="46">
        <f t="shared" ref="L798" si="335">SUM(E798:J798)</f>
        <v>22565.66</v>
      </c>
      <c r="M798" s="117"/>
      <c r="N798" s="119">
        <f t="shared" ref="N798" si="336">K798</f>
        <v>20829.84</v>
      </c>
      <c r="O798" s="119">
        <f t="shared" ref="O798" si="337">E798+F798+G798+I798</f>
        <v>14622.68</v>
      </c>
      <c r="P798" s="119">
        <f t="shared" ref="P798" si="338">P796</f>
        <v>872.4</v>
      </c>
      <c r="Q798" s="119">
        <f t="shared" ref="Q798" si="339">L798+(IF(P798&gt;O798*0.18,P798,O798*0.18))</f>
        <v>25197.74</v>
      </c>
      <c r="R798" s="119">
        <f t="shared" ref="R798" si="340">N798+O798*0.18</f>
        <v>23461.919999999998</v>
      </c>
      <c r="S798" s="47"/>
    </row>
    <row r="799" spans="1:19" ht="9" customHeight="1" x14ac:dyDescent="0.2">
      <c r="A799" s="494"/>
      <c r="B799" s="494"/>
      <c r="C799" s="48" t="s">
        <v>4</v>
      </c>
      <c r="D799" s="49">
        <v>34</v>
      </c>
      <c r="E799" s="50">
        <f t="shared" si="164"/>
        <v>28313457</v>
      </c>
      <c r="F799" s="50">
        <v>0</v>
      </c>
      <c r="G799" s="50">
        <v>0</v>
      </c>
      <c r="H799" s="61">
        <f t="shared" ref="H799" si="341">H798*1936.27</f>
        <v>12018738</v>
      </c>
      <c r="I799" s="61">
        <f t="shared" ref="I799" si="342">I798*1936.27</f>
        <v>0</v>
      </c>
      <c r="J799" s="51">
        <f t="shared" ref="J799" si="343">J798*1936.27</f>
        <v>3361016</v>
      </c>
      <c r="K799" s="51">
        <f t="shared" ref="K799" si="344">K798*1936.27</f>
        <v>40332194</v>
      </c>
      <c r="L799" s="61">
        <f t="shared" ref="L799" si="345">L798*1936.27</f>
        <v>43693210</v>
      </c>
      <c r="M799" s="118"/>
      <c r="N799" s="120">
        <f t="shared" ref="N799" si="346">N798*1936.27</f>
        <v>40332194</v>
      </c>
      <c r="O799" s="120">
        <f t="shared" ref="O799" si="347">O798*1936.27</f>
        <v>28313457</v>
      </c>
      <c r="P799" s="120">
        <f t="shared" si="296"/>
        <v>1689202</v>
      </c>
      <c r="Q799" s="120">
        <f t="shared" ref="Q799" si="348">Q798*1936.27</f>
        <v>48789628</v>
      </c>
      <c r="R799" s="120">
        <f t="shared" ref="R799" si="349">R798*1936.27</f>
        <v>45428612</v>
      </c>
      <c r="S799" s="47"/>
    </row>
    <row r="800" spans="1:19" ht="12.75" customHeight="1" x14ac:dyDescent="0.2">
      <c r="A800" s="494"/>
      <c r="B800" s="494"/>
      <c r="C800" s="53" t="s">
        <v>3</v>
      </c>
      <c r="D800" s="54">
        <v>35</v>
      </c>
      <c r="E800" s="44">
        <f t="shared" ref="E800" si="350">E788</f>
        <v>15184.62</v>
      </c>
      <c r="F800" s="44">
        <v>0</v>
      </c>
      <c r="G800" s="44">
        <v>0</v>
      </c>
      <c r="H800" s="44">
        <v>6207.16</v>
      </c>
      <c r="I800" s="44"/>
      <c r="J800" s="44">
        <f t="shared" si="267"/>
        <v>1782.65</v>
      </c>
      <c r="K800" s="44">
        <f t="shared" ref="K800" si="351">SUM(E800:I800)</f>
        <v>21391.78</v>
      </c>
      <c r="L800" s="46">
        <f t="shared" ref="L800" si="352">SUM(E800:J800)</f>
        <v>23174.43</v>
      </c>
      <c r="M800" s="117"/>
      <c r="N800" s="119">
        <f t="shared" ref="N800" si="353">K800</f>
        <v>21391.78</v>
      </c>
      <c r="O800" s="119">
        <f t="shared" ref="O800" si="354">E800+F800+G800+I800</f>
        <v>15184.62</v>
      </c>
      <c r="P800" s="119">
        <f t="shared" ref="P800" si="355">P798</f>
        <v>872.4</v>
      </c>
      <c r="Q800" s="119">
        <f t="shared" ref="Q800" si="356">L800+(IF(P800&gt;O800*0.18,P800,O800*0.18))</f>
        <v>25907.66</v>
      </c>
      <c r="R800" s="119">
        <f t="shared" ref="R800" si="357">N800+O800*0.18</f>
        <v>24125.01</v>
      </c>
      <c r="S800" s="47"/>
    </row>
    <row r="801" spans="1:20" ht="9" customHeight="1" x14ac:dyDescent="0.2">
      <c r="A801" s="495"/>
      <c r="B801" s="495"/>
      <c r="C801" s="58" t="s">
        <v>4</v>
      </c>
      <c r="D801" s="59"/>
      <c r="E801" s="50">
        <f t="shared" si="164"/>
        <v>29401524</v>
      </c>
      <c r="F801" s="61">
        <v>0</v>
      </c>
      <c r="G801" s="61">
        <v>0</v>
      </c>
      <c r="H801" s="61">
        <f t="shared" ref="H801" si="358">H800*1936.27</f>
        <v>12018738</v>
      </c>
      <c r="I801" s="61">
        <f t="shared" ref="I801" si="359">I800*1936.27</f>
        <v>0</v>
      </c>
      <c r="J801" s="51">
        <f t="shared" ref="J801" si="360">J800*1936.27</f>
        <v>3451692</v>
      </c>
      <c r="K801" s="51">
        <f t="shared" ref="K801" si="361">K800*1936.27</f>
        <v>41420262</v>
      </c>
      <c r="L801" s="61">
        <f t="shared" ref="L801" si="362">L800*1936.27</f>
        <v>44871954</v>
      </c>
      <c r="M801" s="118"/>
      <c r="N801" s="120">
        <f t="shared" ref="N801" si="363">N800*1936.27</f>
        <v>41420262</v>
      </c>
      <c r="O801" s="120">
        <f t="shared" ref="O801" si="364">O800*1936.27</f>
        <v>29401524</v>
      </c>
      <c r="P801" s="120">
        <f t="shared" si="296"/>
        <v>1689202</v>
      </c>
      <c r="Q801" s="120">
        <f t="shared" ref="Q801" si="365">Q800*1936.27</f>
        <v>50164225</v>
      </c>
      <c r="R801" s="120">
        <f t="shared" ref="R801" si="366">R800*1936.27</f>
        <v>46712533</v>
      </c>
      <c r="S801" s="47"/>
    </row>
    <row r="802" spans="1:20" ht="12.75" customHeight="1" x14ac:dyDescent="0.2">
      <c r="A802" s="496">
        <f>B790+1</f>
        <v>44652</v>
      </c>
      <c r="B802" s="496">
        <v>44742</v>
      </c>
      <c r="C802" s="42" t="s">
        <v>3</v>
      </c>
      <c r="D802" s="43">
        <v>0</v>
      </c>
      <c r="E802" s="44">
        <f t="shared" ref="E802" si="367">E790</f>
        <v>10321.450000000001</v>
      </c>
      <c r="F802" s="44"/>
      <c r="G802" s="44"/>
      <c r="H802" s="44">
        <v>6207.16</v>
      </c>
      <c r="I802" s="44">
        <f>(E802+H802)*0.3%</f>
        <v>49.59</v>
      </c>
      <c r="J802" s="44">
        <f>(E802+F802+G802+H802+I802)/12</f>
        <v>1381.52</v>
      </c>
      <c r="K802" s="44">
        <f>SUM(E802:I802)</f>
        <v>16578.2</v>
      </c>
      <c r="L802" s="46">
        <f>SUM(E802:J802)</f>
        <v>17959.72</v>
      </c>
      <c r="M802" s="117"/>
      <c r="N802" s="119">
        <f>E802+F802+G802+H802+I802</f>
        <v>16578.2</v>
      </c>
      <c r="O802" s="119">
        <f>E802+F802+G802+I802</f>
        <v>10371.040000000001</v>
      </c>
      <c r="P802" s="119">
        <f t="shared" ref="P802" si="368">P800</f>
        <v>872.4</v>
      </c>
      <c r="Q802" s="119">
        <f>L802+O802*0.18</f>
        <v>19826.509999999998</v>
      </c>
      <c r="R802" s="119">
        <f>N802+O802*0.18</f>
        <v>18444.990000000002</v>
      </c>
      <c r="S802" s="47"/>
      <c r="T802" s="194"/>
    </row>
    <row r="803" spans="1:20" ht="9" customHeight="1" x14ac:dyDescent="0.2">
      <c r="A803" s="497"/>
      <c r="B803" s="497"/>
      <c r="C803" s="48" t="s">
        <v>4</v>
      </c>
      <c r="D803" s="49">
        <v>8</v>
      </c>
      <c r="E803" s="50">
        <f t="shared" si="164"/>
        <v>19985114</v>
      </c>
      <c r="F803" s="61"/>
      <c r="G803" s="50">
        <v>0</v>
      </c>
      <c r="H803" s="61">
        <v>12018738</v>
      </c>
      <c r="I803" s="61">
        <f>I802*1936.27</f>
        <v>96020</v>
      </c>
      <c r="J803" s="51">
        <f t="shared" ref="J803" si="369">J802*1936.27</f>
        <v>2674996</v>
      </c>
      <c r="K803" s="51">
        <f>K802*1936.27</f>
        <v>32099871</v>
      </c>
      <c r="L803" s="61">
        <f t="shared" ref="L803" si="370">L802*1936.27</f>
        <v>34774867</v>
      </c>
      <c r="M803" s="118"/>
      <c r="N803" s="120">
        <f t="shared" ref="N803:R803" si="371">N802*1936.27</f>
        <v>32099871</v>
      </c>
      <c r="O803" s="120">
        <f t="shared" si="371"/>
        <v>20081134</v>
      </c>
      <c r="P803" s="120">
        <f t="shared" si="296"/>
        <v>1689202</v>
      </c>
      <c r="Q803" s="120">
        <f t="shared" si="371"/>
        <v>38389477</v>
      </c>
      <c r="R803" s="120">
        <f t="shared" si="371"/>
        <v>35714481</v>
      </c>
      <c r="S803" s="47"/>
    </row>
    <row r="804" spans="1:20" ht="12.75" customHeight="1" x14ac:dyDescent="0.2">
      <c r="A804" s="494">
        <f>A802</f>
        <v>44652</v>
      </c>
      <c r="B804" s="494">
        <f>B802</f>
        <v>44742</v>
      </c>
      <c r="C804" s="53" t="s">
        <v>3</v>
      </c>
      <c r="D804" s="54">
        <v>9</v>
      </c>
      <c r="E804" s="44">
        <f t="shared" ref="E804" si="372">E792</f>
        <v>11741.23</v>
      </c>
      <c r="F804" s="44"/>
      <c r="G804" s="44">
        <v>0</v>
      </c>
      <c r="H804" s="44">
        <v>6207.16</v>
      </c>
      <c r="I804" s="44">
        <f t="shared" ref="I804" si="373">(E804+H804)*0.3%</f>
        <v>53.85</v>
      </c>
      <c r="J804" s="44">
        <f t="shared" ref="J804" si="374">(E804+F804+G804+H804+I804)/12</f>
        <v>1500.19</v>
      </c>
      <c r="K804" s="44">
        <f t="shared" ref="K804" si="375">SUM(E804:I804)</f>
        <v>18002.240000000002</v>
      </c>
      <c r="L804" s="46">
        <f t="shared" ref="L804" si="376">SUM(E804:J804)</f>
        <v>19502.43</v>
      </c>
      <c r="M804" s="117"/>
      <c r="N804" s="119">
        <f t="shared" ref="N804" si="377">E804+F804+G804+H804+I804</f>
        <v>18002.240000000002</v>
      </c>
      <c r="O804" s="119">
        <f t="shared" ref="O804" si="378">E804+F804+G804+I804</f>
        <v>11795.08</v>
      </c>
      <c r="P804" s="119">
        <f t="shared" ref="P804" si="379">P802</f>
        <v>872.4</v>
      </c>
      <c r="Q804" s="119">
        <f t="shared" ref="Q804" si="380">L804+O804*0.18</f>
        <v>21625.54</v>
      </c>
      <c r="R804" s="119">
        <f t="shared" ref="R804" si="381">N804+O804*0.18</f>
        <v>20125.349999999999</v>
      </c>
      <c r="S804" s="47"/>
      <c r="T804" s="194"/>
    </row>
    <row r="805" spans="1:20" ht="9" customHeight="1" x14ac:dyDescent="0.2">
      <c r="A805" s="494"/>
      <c r="B805" s="494"/>
      <c r="C805" s="48" t="s">
        <v>4</v>
      </c>
      <c r="D805" s="49">
        <v>14</v>
      </c>
      <c r="E805" s="50">
        <f t="shared" si="164"/>
        <v>22734191</v>
      </c>
      <c r="F805" s="50"/>
      <c r="G805" s="50">
        <v>0</v>
      </c>
      <c r="H805" s="61">
        <v>12018738</v>
      </c>
      <c r="I805" s="61">
        <f t="shared" ref="I805" si="382">I804*1936.27</f>
        <v>104268</v>
      </c>
      <c r="J805" s="51">
        <f t="shared" ref="J805:L805" si="383">J804*1936.27</f>
        <v>2904773</v>
      </c>
      <c r="K805" s="51">
        <f t="shared" si="383"/>
        <v>34857197</v>
      </c>
      <c r="L805" s="61">
        <f t="shared" si="383"/>
        <v>37761970</v>
      </c>
      <c r="M805" s="118"/>
      <c r="N805" s="120">
        <f t="shared" ref="N805:R805" si="384">N804*1936.27</f>
        <v>34857197</v>
      </c>
      <c r="O805" s="120">
        <f t="shared" si="384"/>
        <v>22838460</v>
      </c>
      <c r="P805" s="120">
        <f t="shared" si="296"/>
        <v>1689202</v>
      </c>
      <c r="Q805" s="120">
        <f t="shared" si="384"/>
        <v>41872884</v>
      </c>
      <c r="R805" s="120">
        <f t="shared" si="384"/>
        <v>38968111</v>
      </c>
      <c r="S805" s="47"/>
    </row>
    <row r="806" spans="1:20" ht="12.75" customHeight="1" x14ac:dyDescent="0.2">
      <c r="A806" s="494"/>
      <c r="B806" s="494"/>
      <c r="C806" s="53" t="s">
        <v>3</v>
      </c>
      <c r="D806" s="54">
        <v>15</v>
      </c>
      <c r="E806" s="44">
        <f t="shared" ref="E806" si="385">E794</f>
        <v>12804.35</v>
      </c>
      <c r="F806" s="44"/>
      <c r="G806" s="44">
        <v>0</v>
      </c>
      <c r="H806" s="44">
        <v>6207.16</v>
      </c>
      <c r="I806" s="44">
        <f t="shared" ref="I806" si="386">(E806+H806)*0.3%</f>
        <v>57.03</v>
      </c>
      <c r="J806" s="44">
        <f t="shared" ref="J806" si="387">(E806+F806+G806+H806+I806)/12</f>
        <v>1589.05</v>
      </c>
      <c r="K806" s="44">
        <f t="shared" ref="K806" si="388">SUM(E806:I806)</f>
        <v>19068.54</v>
      </c>
      <c r="L806" s="46">
        <f t="shared" ref="L806" si="389">SUM(E806:J806)</f>
        <v>20657.59</v>
      </c>
      <c r="M806" s="117"/>
      <c r="N806" s="119">
        <f t="shared" ref="N806" si="390">E806+F806+G806+H806+I806</f>
        <v>19068.54</v>
      </c>
      <c r="O806" s="119">
        <f t="shared" ref="O806" si="391">E806+F806+G806+I806</f>
        <v>12861.38</v>
      </c>
      <c r="P806" s="119">
        <f t="shared" ref="P806" si="392">P804</f>
        <v>872.4</v>
      </c>
      <c r="Q806" s="119">
        <f t="shared" ref="Q806" si="393">L806+O806*0.18</f>
        <v>22972.639999999999</v>
      </c>
      <c r="R806" s="119">
        <f t="shared" ref="R806" si="394">N806+O806*0.18</f>
        <v>21383.59</v>
      </c>
      <c r="S806" s="47"/>
    </row>
    <row r="807" spans="1:20" ht="9" customHeight="1" x14ac:dyDescent="0.2">
      <c r="A807" s="494"/>
      <c r="B807" s="494"/>
      <c r="C807" s="48" t="s">
        <v>4</v>
      </c>
      <c r="D807" s="49">
        <v>20</v>
      </c>
      <c r="E807" s="50">
        <f t="shared" si="164"/>
        <v>24792679</v>
      </c>
      <c r="F807" s="50"/>
      <c r="G807" s="50">
        <v>0</v>
      </c>
      <c r="H807" s="61">
        <v>12018738</v>
      </c>
      <c r="I807" s="61">
        <f t="shared" ref="I807" si="395">I806*1936.27</f>
        <v>110425</v>
      </c>
      <c r="J807" s="51">
        <f t="shared" ref="J807:L807" si="396">J806*1936.27</f>
        <v>3076830</v>
      </c>
      <c r="K807" s="51">
        <f t="shared" si="396"/>
        <v>36921842</v>
      </c>
      <c r="L807" s="61">
        <f t="shared" si="396"/>
        <v>39998672</v>
      </c>
      <c r="M807" s="118"/>
      <c r="N807" s="120">
        <f t="shared" ref="N807:R807" si="397">N806*1936.27</f>
        <v>36921842</v>
      </c>
      <c r="O807" s="120">
        <f t="shared" si="397"/>
        <v>24903104</v>
      </c>
      <c r="P807" s="120">
        <f t="shared" si="296"/>
        <v>1689202</v>
      </c>
      <c r="Q807" s="120">
        <f t="shared" si="397"/>
        <v>44481234</v>
      </c>
      <c r="R807" s="120">
        <f t="shared" si="397"/>
        <v>41404404</v>
      </c>
      <c r="S807" s="47"/>
    </row>
    <row r="808" spans="1:20" ht="12.75" customHeight="1" x14ac:dyDescent="0.2">
      <c r="A808" s="494"/>
      <c r="B808" s="494"/>
      <c r="C808" s="53" t="s">
        <v>3</v>
      </c>
      <c r="D808" s="54">
        <v>21</v>
      </c>
      <c r="E808" s="44">
        <f t="shared" ref="E808" si="398">E796</f>
        <v>13870.67</v>
      </c>
      <c r="F808" s="44"/>
      <c r="G808" s="44">
        <v>0</v>
      </c>
      <c r="H808" s="44">
        <v>6207.16</v>
      </c>
      <c r="I808" s="44">
        <f t="shared" ref="I808" si="399">(E808+H808)*0.3%</f>
        <v>60.23</v>
      </c>
      <c r="J808" s="44">
        <f t="shared" ref="J808" si="400">(E808+F808+G808+H808+I808)/12</f>
        <v>1678.17</v>
      </c>
      <c r="K808" s="44">
        <f t="shared" ref="K808" si="401">SUM(E808:I808)</f>
        <v>20138.060000000001</v>
      </c>
      <c r="L808" s="46">
        <f t="shared" ref="L808" si="402">SUM(E808:J808)</f>
        <v>21816.23</v>
      </c>
      <c r="M808" s="117"/>
      <c r="N808" s="119">
        <f t="shared" ref="N808" si="403">E808+F808+G808+H808+I808</f>
        <v>20138.060000000001</v>
      </c>
      <c r="O808" s="119">
        <f t="shared" ref="O808" si="404">E808+F808+G808+I808</f>
        <v>13930.9</v>
      </c>
      <c r="P808" s="119">
        <f t="shared" ref="P808" si="405">P806</f>
        <v>872.4</v>
      </c>
      <c r="Q808" s="119">
        <f t="shared" ref="Q808" si="406">L808+O808*0.18</f>
        <v>24323.79</v>
      </c>
      <c r="R808" s="119">
        <f t="shared" ref="R808" si="407">N808+O808*0.18</f>
        <v>22645.62</v>
      </c>
      <c r="S808" s="47"/>
    </row>
    <row r="809" spans="1:20" ht="9" customHeight="1" x14ac:dyDescent="0.2">
      <c r="A809" s="494"/>
      <c r="B809" s="494"/>
      <c r="C809" s="48" t="s">
        <v>4</v>
      </c>
      <c r="D809" s="49">
        <v>27</v>
      </c>
      <c r="E809" s="50">
        <f t="shared" si="164"/>
        <v>26857362</v>
      </c>
      <c r="F809" s="50"/>
      <c r="G809" s="50">
        <v>0</v>
      </c>
      <c r="H809" s="61">
        <v>12018738</v>
      </c>
      <c r="I809" s="61">
        <f t="shared" ref="I809" si="408">I808*1936.27</f>
        <v>116622</v>
      </c>
      <c r="J809" s="51">
        <f t="shared" ref="J809:L809" si="409">J808*1936.27</f>
        <v>3249390</v>
      </c>
      <c r="K809" s="51">
        <f t="shared" si="409"/>
        <v>38992721</v>
      </c>
      <c r="L809" s="61">
        <f t="shared" si="409"/>
        <v>42242112</v>
      </c>
      <c r="M809" s="118"/>
      <c r="N809" s="120">
        <f t="shared" ref="N809:R823" si="410">N808*1936.27</f>
        <v>38992721</v>
      </c>
      <c r="O809" s="120">
        <f t="shared" si="410"/>
        <v>26973984</v>
      </c>
      <c r="P809" s="120">
        <f t="shared" si="410"/>
        <v>1689202</v>
      </c>
      <c r="Q809" s="120">
        <f t="shared" si="410"/>
        <v>47097425</v>
      </c>
      <c r="R809" s="120">
        <f t="shared" si="410"/>
        <v>43848035</v>
      </c>
      <c r="S809" s="47"/>
    </row>
    <row r="810" spans="1:20" ht="12.75" customHeight="1" x14ac:dyDescent="0.2">
      <c r="A810" s="494"/>
      <c r="B810" s="494"/>
      <c r="C810" s="53" t="s">
        <v>3</v>
      </c>
      <c r="D810" s="54">
        <v>28</v>
      </c>
      <c r="E810" s="44">
        <f t="shared" ref="E810" si="411">E798</f>
        <v>14622.68</v>
      </c>
      <c r="F810" s="44"/>
      <c r="G810" s="44">
        <v>0</v>
      </c>
      <c r="H810" s="44">
        <v>6207.16</v>
      </c>
      <c r="I810" s="44">
        <f t="shared" ref="I810" si="412">(E810+H810)*0.3%</f>
        <v>62.49</v>
      </c>
      <c r="J810" s="44">
        <f t="shared" ref="J810" si="413">(E810+F810+G810+H810+I810)/12</f>
        <v>1741.03</v>
      </c>
      <c r="K810" s="44">
        <f t="shared" ref="K810" si="414">SUM(E810:I810)</f>
        <v>20892.330000000002</v>
      </c>
      <c r="L810" s="46">
        <f t="shared" ref="L810" si="415">SUM(E810:J810)</f>
        <v>22633.360000000001</v>
      </c>
      <c r="M810" s="117"/>
      <c r="N810" s="119">
        <f t="shared" ref="N810" si="416">E810+F810+G810+H810+I810</f>
        <v>20892.330000000002</v>
      </c>
      <c r="O810" s="119">
        <f t="shared" ref="O810" si="417">E810+F810+G810+I810</f>
        <v>14685.17</v>
      </c>
      <c r="P810" s="119">
        <f t="shared" ref="P810" si="418">P808</f>
        <v>872.4</v>
      </c>
      <c r="Q810" s="119">
        <f t="shared" ref="Q810" si="419">L810+O810*0.18</f>
        <v>25276.69</v>
      </c>
      <c r="R810" s="119">
        <f t="shared" ref="R810" si="420">N810+O810*0.18</f>
        <v>23535.66</v>
      </c>
      <c r="S810" s="47"/>
    </row>
    <row r="811" spans="1:20" ht="9" customHeight="1" x14ac:dyDescent="0.2">
      <c r="A811" s="494"/>
      <c r="B811" s="494"/>
      <c r="C811" s="48" t="s">
        <v>4</v>
      </c>
      <c r="D811" s="49">
        <v>34</v>
      </c>
      <c r="E811" s="50">
        <f t="shared" si="164"/>
        <v>28313457</v>
      </c>
      <c r="F811" s="50"/>
      <c r="G811" s="50">
        <v>0</v>
      </c>
      <c r="H811" s="61">
        <v>12018738</v>
      </c>
      <c r="I811" s="61">
        <f t="shared" ref="I811" si="421">I810*1936.27</f>
        <v>120998</v>
      </c>
      <c r="J811" s="51">
        <f t="shared" ref="J811:L811" si="422">J810*1936.27</f>
        <v>3371104</v>
      </c>
      <c r="K811" s="51">
        <f t="shared" si="422"/>
        <v>40453192</v>
      </c>
      <c r="L811" s="61">
        <f t="shared" si="422"/>
        <v>43824296</v>
      </c>
      <c r="M811" s="118"/>
      <c r="N811" s="120">
        <f t="shared" ref="N811:R811" si="423">N810*1936.27</f>
        <v>40453192</v>
      </c>
      <c r="O811" s="120">
        <f t="shared" si="423"/>
        <v>28434454</v>
      </c>
      <c r="P811" s="120">
        <f t="shared" si="410"/>
        <v>1689202</v>
      </c>
      <c r="Q811" s="120">
        <f t="shared" si="423"/>
        <v>48942497</v>
      </c>
      <c r="R811" s="120">
        <f t="shared" si="423"/>
        <v>45571392</v>
      </c>
      <c r="S811" s="47"/>
    </row>
    <row r="812" spans="1:20" ht="12.75" customHeight="1" x14ac:dyDescent="0.2">
      <c r="A812" s="494"/>
      <c r="B812" s="494"/>
      <c r="C812" s="53" t="s">
        <v>3</v>
      </c>
      <c r="D812" s="54">
        <v>35</v>
      </c>
      <c r="E812" s="44">
        <f t="shared" ref="E812" si="424">E800</f>
        <v>15184.62</v>
      </c>
      <c r="F812" s="44"/>
      <c r="G812" s="44">
        <v>0</v>
      </c>
      <c r="H812" s="44">
        <v>6207.16</v>
      </c>
      <c r="I812" s="44">
        <f t="shared" ref="I812" si="425">(E812+H812)*0.3%</f>
        <v>64.180000000000007</v>
      </c>
      <c r="J812" s="44">
        <f t="shared" ref="J812" si="426">(E812+F812+G812+H812+I812)/12</f>
        <v>1788</v>
      </c>
      <c r="K812" s="44">
        <f t="shared" ref="K812" si="427">SUM(E812:I812)</f>
        <v>21455.96</v>
      </c>
      <c r="L812" s="46">
        <f t="shared" ref="L812" si="428">SUM(E812:J812)</f>
        <v>23243.96</v>
      </c>
      <c r="M812" s="117"/>
      <c r="N812" s="119">
        <f t="shared" ref="N812" si="429">E812+F812+G812+H812+I812</f>
        <v>21455.96</v>
      </c>
      <c r="O812" s="119">
        <f t="shared" ref="O812" si="430">E812+F812+G812+I812</f>
        <v>15248.8</v>
      </c>
      <c r="P812" s="119">
        <f t="shared" ref="P812" si="431">P810</f>
        <v>872.4</v>
      </c>
      <c r="Q812" s="119">
        <f t="shared" ref="Q812" si="432">L812+O812*0.18</f>
        <v>25988.74</v>
      </c>
      <c r="R812" s="119">
        <f t="shared" ref="R812" si="433">N812+O812*0.18</f>
        <v>24200.74</v>
      </c>
      <c r="S812" s="47"/>
    </row>
    <row r="813" spans="1:20" ht="9" customHeight="1" x14ac:dyDescent="0.2">
      <c r="A813" s="495"/>
      <c r="B813" s="495"/>
      <c r="C813" s="58" t="s">
        <v>4</v>
      </c>
      <c r="D813" s="59"/>
      <c r="E813" s="50">
        <f t="shared" si="164"/>
        <v>29401524</v>
      </c>
      <c r="F813" s="50"/>
      <c r="G813" s="61">
        <v>0</v>
      </c>
      <c r="H813" s="61">
        <v>12018738</v>
      </c>
      <c r="I813" s="61">
        <f t="shared" ref="I813" si="434">I812*1936.27</f>
        <v>124270</v>
      </c>
      <c r="J813" s="51">
        <f t="shared" ref="J813:L813" si="435">J812*1936.27</f>
        <v>3462051</v>
      </c>
      <c r="K813" s="51">
        <f t="shared" si="435"/>
        <v>41544532</v>
      </c>
      <c r="L813" s="61">
        <f t="shared" si="435"/>
        <v>45006582</v>
      </c>
      <c r="M813" s="118"/>
      <c r="N813" s="120">
        <f t="shared" ref="N813:R813" si="436">N812*1936.27</f>
        <v>41544532</v>
      </c>
      <c r="O813" s="120">
        <f t="shared" si="436"/>
        <v>29525794</v>
      </c>
      <c r="P813" s="120">
        <f t="shared" si="410"/>
        <v>1689202</v>
      </c>
      <c r="Q813" s="120">
        <f t="shared" si="436"/>
        <v>50321218</v>
      </c>
      <c r="R813" s="120">
        <f t="shared" si="436"/>
        <v>46859167</v>
      </c>
      <c r="S813" s="47"/>
    </row>
    <row r="814" spans="1:20" ht="12.75" customHeight="1" x14ac:dyDescent="0.2">
      <c r="A814" s="496">
        <f>B804+1</f>
        <v>44743</v>
      </c>
      <c r="B814" s="496">
        <v>44926</v>
      </c>
      <c r="C814" s="42" t="s">
        <v>3</v>
      </c>
      <c r="D814" s="43">
        <v>0</v>
      </c>
      <c r="E814" s="44">
        <f t="shared" ref="E814" si="437">E802</f>
        <v>10321.450000000001</v>
      </c>
      <c r="F814" s="44"/>
      <c r="G814" s="44"/>
      <c r="H814" s="44">
        <v>6207.16</v>
      </c>
      <c r="I814" s="44">
        <f>(E814+H814)*0.5%</f>
        <v>82.64</v>
      </c>
      <c r="J814" s="44">
        <f t="shared" ref="J814" si="438">(E814+F814+G814+H814+I814)/12</f>
        <v>1384.27</v>
      </c>
      <c r="K814" s="44">
        <f t="shared" ref="K814" si="439">SUM(E814:I814)</f>
        <v>16611.25</v>
      </c>
      <c r="L814" s="46">
        <f t="shared" ref="L814" si="440">SUM(E814:J814)</f>
        <v>17995.52</v>
      </c>
      <c r="M814" s="117"/>
      <c r="N814" s="119">
        <f t="shared" ref="N814" si="441">E814+F814+G814+H814+I814</f>
        <v>16611.25</v>
      </c>
      <c r="O814" s="119">
        <f t="shared" ref="O814" si="442">E814+F814+G814+I814</f>
        <v>10404.09</v>
      </c>
      <c r="P814" s="119">
        <f t="shared" ref="P814" si="443">P812</f>
        <v>872.4</v>
      </c>
      <c r="Q814" s="119">
        <f t="shared" ref="Q814" si="444">L814+O814*0.18</f>
        <v>19868.259999999998</v>
      </c>
      <c r="R814" s="119">
        <f t="shared" ref="R814" si="445">N814+O814*0.18</f>
        <v>18483.990000000002</v>
      </c>
      <c r="S814" s="47"/>
    </row>
    <row r="815" spans="1:20" ht="9" customHeight="1" x14ac:dyDescent="0.2">
      <c r="A815" s="497"/>
      <c r="B815" s="497"/>
      <c r="C815" s="48" t="s">
        <v>4</v>
      </c>
      <c r="D815" s="49">
        <v>8</v>
      </c>
      <c r="E815" s="50">
        <f t="shared" si="164"/>
        <v>19985114</v>
      </c>
      <c r="F815" s="61"/>
      <c r="G815" s="50">
        <v>0</v>
      </c>
      <c r="H815" s="61">
        <v>12018738</v>
      </c>
      <c r="I815" s="61">
        <f t="shared" ref="I815:I825" si="446">I814*1936.27</f>
        <v>160013</v>
      </c>
      <c r="J815" s="51">
        <f t="shared" ref="J815:L815" si="447">J814*1936.27</f>
        <v>2680320</v>
      </c>
      <c r="K815" s="51">
        <f t="shared" si="447"/>
        <v>32163865</v>
      </c>
      <c r="L815" s="61">
        <f t="shared" si="447"/>
        <v>34844186</v>
      </c>
      <c r="M815" s="118"/>
      <c r="N815" s="120">
        <f t="shared" ref="N815:R815" si="448">N814*1936.27</f>
        <v>32163865</v>
      </c>
      <c r="O815" s="120">
        <f t="shared" si="448"/>
        <v>20145127</v>
      </c>
      <c r="P815" s="120">
        <f t="shared" si="410"/>
        <v>1689202</v>
      </c>
      <c r="Q815" s="120">
        <f t="shared" si="448"/>
        <v>38470316</v>
      </c>
      <c r="R815" s="120">
        <f t="shared" si="448"/>
        <v>35789995</v>
      </c>
      <c r="S815" s="47"/>
    </row>
    <row r="816" spans="1:20" ht="12.75" customHeight="1" x14ac:dyDescent="0.2">
      <c r="A816" s="494">
        <f>A814</f>
        <v>44743</v>
      </c>
      <c r="B816" s="494">
        <f>B814</f>
        <v>44926</v>
      </c>
      <c r="C816" s="53" t="s">
        <v>3</v>
      </c>
      <c r="D816" s="54">
        <v>9</v>
      </c>
      <c r="E816" s="44">
        <f t="shared" ref="E816" si="449">E804</f>
        <v>11741.23</v>
      </c>
      <c r="F816" s="44"/>
      <c r="G816" s="44">
        <v>0</v>
      </c>
      <c r="H816" s="44">
        <v>6207.16</v>
      </c>
      <c r="I816" s="44">
        <f t="shared" ref="I816" si="450">(E816+H816)*0.5%</f>
        <v>89.74</v>
      </c>
      <c r="J816" s="44">
        <f t="shared" ref="J816" si="451">(E816+F816+G816+H816+I816)/12</f>
        <v>1503.18</v>
      </c>
      <c r="K816" s="44">
        <f t="shared" ref="K816" si="452">SUM(E816:I816)</f>
        <v>18038.13</v>
      </c>
      <c r="L816" s="46">
        <f t="shared" ref="L816" si="453">SUM(E816:J816)</f>
        <v>19541.310000000001</v>
      </c>
      <c r="M816" s="117"/>
      <c r="N816" s="119">
        <f t="shared" ref="N816" si="454">E816+F816+G816+H816+I816</f>
        <v>18038.13</v>
      </c>
      <c r="O816" s="119">
        <f t="shared" ref="O816" si="455">E816+F816+G816+I816</f>
        <v>11830.97</v>
      </c>
      <c r="P816" s="119">
        <f t="shared" ref="P816" si="456">P814</f>
        <v>872.4</v>
      </c>
      <c r="Q816" s="119">
        <f t="shared" ref="Q816" si="457">L816+O816*0.18</f>
        <v>21670.880000000001</v>
      </c>
      <c r="R816" s="119">
        <f t="shared" ref="R816" si="458">N816+O816*0.18</f>
        <v>20167.7</v>
      </c>
      <c r="S816" s="47"/>
    </row>
    <row r="817" spans="1:19" ht="9" customHeight="1" x14ac:dyDescent="0.2">
      <c r="A817" s="494"/>
      <c r="B817" s="494"/>
      <c r="C817" s="48" t="s">
        <v>4</v>
      </c>
      <c r="D817" s="49">
        <v>14</v>
      </c>
      <c r="E817" s="50">
        <f t="shared" si="164"/>
        <v>22734191</v>
      </c>
      <c r="F817" s="50"/>
      <c r="G817" s="50">
        <v>0</v>
      </c>
      <c r="H817" s="61">
        <v>12018738</v>
      </c>
      <c r="I817" s="61">
        <f t="shared" si="446"/>
        <v>173761</v>
      </c>
      <c r="J817" s="51">
        <f t="shared" ref="J817:L817" si="459">J816*1936.27</f>
        <v>2910562</v>
      </c>
      <c r="K817" s="51">
        <f t="shared" si="459"/>
        <v>34926690</v>
      </c>
      <c r="L817" s="61">
        <f t="shared" si="459"/>
        <v>37837252</v>
      </c>
      <c r="M817" s="118"/>
      <c r="N817" s="120">
        <f t="shared" ref="N817:R817" si="460">N816*1936.27</f>
        <v>34926690</v>
      </c>
      <c r="O817" s="120">
        <f t="shared" si="460"/>
        <v>22907952</v>
      </c>
      <c r="P817" s="120">
        <f t="shared" si="410"/>
        <v>1689202</v>
      </c>
      <c r="Q817" s="120">
        <f t="shared" si="460"/>
        <v>41960675</v>
      </c>
      <c r="R817" s="120">
        <f t="shared" si="460"/>
        <v>39050112</v>
      </c>
      <c r="S817" s="47"/>
    </row>
    <row r="818" spans="1:19" ht="12.75" customHeight="1" x14ac:dyDescent="0.2">
      <c r="A818" s="494"/>
      <c r="B818" s="494"/>
      <c r="C818" s="53" t="s">
        <v>3</v>
      </c>
      <c r="D818" s="54">
        <v>15</v>
      </c>
      <c r="E818" s="44">
        <f t="shared" ref="E818" si="461">E806</f>
        <v>12804.35</v>
      </c>
      <c r="F818" s="44"/>
      <c r="G818" s="44">
        <v>0</v>
      </c>
      <c r="H818" s="44">
        <v>6207.16</v>
      </c>
      <c r="I818" s="44">
        <f t="shared" ref="I818" si="462">(E818+H818)*0.5%</f>
        <v>95.06</v>
      </c>
      <c r="J818" s="44">
        <f t="shared" ref="J818" si="463">(E818+F818+G818+H818+I818)/12</f>
        <v>1592.21</v>
      </c>
      <c r="K818" s="44">
        <f t="shared" ref="K818" si="464">SUM(E818:I818)</f>
        <v>19106.57</v>
      </c>
      <c r="L818" s="46">
        <f t="shared" ref="L818" si="465">SUM(E818:J818)</f>
        <v>20698.78</v>
      </c>
      <c r="M818" s="117"/>
      <c r="N818" s="119">
        <f t="shared" ref="N818" si="466">E818+F818+G818+H818+I818</f>
        <v>19106.57</v>
      </c>
      <c r="O818" s="119">
        <f t="shared" ref="O818" si="467">E818+F818+G818+I818</f>
        <v>12899.41</v>
      </c>
      <c r="P818" s="119">
        <f t="shared" ref="P818" si="468">P816</f>
        <v>872.4</v>
      </c>
      <c r="Q818" s="119">
        <f t="shared" ref="Q818" si="469">L818+O818*0.18</f>
        <v>23020.67</v>
      </c>
      <c r="R818" s="119">
        <f t="shared" ref="R818" si="470">N818+O818*0.18</f>
        <v>21428.46</v>
      </c>
      <c r="S818" s="47"/>
    </row>
    <row r="819" spans="1:19" ht="9" customHeight="1" x14ac:dyDescent="0.2">
      <c r="A819" s="494"/>
      <c r="B819" s="494"/>
      <c r="C819" s="48" t="s">
        <v>4</v>
      </c>
      <c r="D819" s="49">
        <v>20</v>
      </c>
      <c r="E819" s="50">
        <f t="shared" si="164"/>
        <v>24792679</v>
      </c>
      <c r="F819" s="50"/>
      <c r="G819" s="50">
        <v>0</v>
      </c>
      <c r="H819" s="61">
        <v>12018738</v>
      </c>
      <c r="I819" s="61">
        <f t="shared" si="446"/>
        <v>184062</v>
      </c>
      <c r="J819" s="51">
        <f t="shared" ref="J819:L819" si="471">J818*1936.27</f>
        <v>3082948</v>
      </c>
      <c r="K819" s="51">
        <f t="shared" si="471"/>
        <v>36995478</v>
      </c>
      <c r="L819" s="61">
        <f t="shared" si="471"/>
        <v>40078427</v>
      </c>
      <c r="M819" s="118"/>
      <c r="N819" s="120">
        <f t="shared" ref="N819:R819" si="472">N818*1936.27</f>
        <v>36995478</v>
      </c>
      <c r="O819" s="120">
        <f t="shared" si="472"/>
        <v>24976741</v>
      </c>
      <c r="P819" s="120">
        <f t="shared" si="410"/>
        <v>1689202</v>
      </c>
      <c r="Q819" s="120">
        <f t="shared" si="472"/>
        <v>44574233</v>
      </c>
      <c r="R819" s="120">
        <f t="shared" si="472"/>
        <v>41491284</v>
      </c>
      <c r="S819" s="47"/>
    </row>
    <row r="820" spans="1:19" ht="12.75" customHeight="1" x14ac:dyDescent="0.2">
      <c r="A820" s="494"/>
      <c r="B820" s="494"/>
      <c r="C820" s="53" t="s">
        <v>3</v>
      </c>
      <c r="D820" s="54">
        <v>21</v>
      </c>
      <c r="E820" s="44">
        <f t="shared" ref="E820" si="473">E808</f>
        <v>13870.67</v>
      </c>
      <c r="F820" s="44"/>
      <c r="G820" s="44">
        <v>0</v>
      </c>
      <c r="H820" s="44">
        <v>6207.16</v>
      </c>
      <c r="I820" s="44">
        <f t="shared" ref="I820" si="474">(E820+H820)*0.5%</f>
        <v>100.39</v>
      </c>
      <c r="J820" s="44">
        <f t="shared" ref="J820" si="475">(E820+F820+G820+H820+I820)/12</f>
        <v>1681.52</v>
      </c>
      <c r="K820" s="44">
        <f t="shared" ref="K820" si="476">SUM(E820:I820)</f>
        <v>20178.22</v>
      </c>
      <c r="L820" s="46">
        <f t="shared" ref="L820" si="477">SUM(E820:J820)</f>
        <v>21859.74</v>
      </c>
      <c r="M820" s="117"/>
      <c r="N820" s="119">
        <f t="shared" ref="N820" si="478">E820+F820+G820+H820+I820</f>
        <v>20178.22</v>
      </c>
      <c r="O820" s="119">
        <f t="shared" ref="O820" si="479">E820+F820+G820+I820</f>
        <v>13971.06</v>
      </c>
      <c r="P820" s="119">
        <f t="shared" ref="P820" si="480">P818</f>
        <v>872.4</v>
      </c>
      <c r="Q820" s="119">
        <f t="shared" ref="Q820" si="481">L820+O820*0.18</f>
        <v>24374.53</v>
      </c>
      <c r="R820" s="119">
        <f t="shared" ref="R820" si="482">N820+O820*0.18</f>
        <v>22693.01</v>
      </c>
      <c r="S820" s="47"/>
    </row>
    <row r="821" spans="1:19" ht="9" customHeight="1" x14ac:dyDescent="0.2">
      <c r="A821" s="494"/>
      <c r="B821" s="494"/>
      <c r="C821" s="48" t="s">
        <v>4</v>
      </c>
      <c r="D821" s="49">
        <v>27</v>
      </c>
      <c r="E821" s="50">
        <f t="shared" si="164"/>
        <v>26857362</v>
      </c>
      <c r="F821" s="50"/>
      <c r="G821" s="50">
        <v>0</v>
      </c>
      <c r="H821" s="61">
        <v>12018738</v>
      </c>
      <c r="I821" s="61">
        <f t="shared" si="446"/>
        <v>194382</v>
      </c>
      <c r="J821" s="51">
        <f t="shared" ref="J821:L821" si="483">J820*1936.27</f>
        <v>3255877</v>
      </c>
      <c r="K821" s="51">
        <f t="shared" si="483"/>
        <v>39070482</v>
      </c>
      <c r="L821" s="61">
        <f t="shared" si="483"/>
        <v>42326359</v>
      </c>
      <c r="M821" s="118"/>
      <c r="N821" s="120">
        <f t="shared" ref="N821:R821" si="484">N820*1936.27</f>
        <v>39070482</v>
      </c>
      <c r="O821" s="120">
        <f t="shared" si="484"/>
        <v>27051744</v>
      </c>
      <c r="P821" s="120">
        <f t="shared" si="410"/>
        <v>1689202</v>
      </c>
      <c r="Q821" s="120">
        <f t="shared" si="484"/>
        <v>47195671</v>
      </c>
      <c r="R821" s="120">
        <f t="shared" si="484"/>
        <v>43939794</v>
      </c>
      <c r="S821" s="47"/>
    </row>
    <row r="822" spans="1:19" ht="12.75" customHeight="1" x14ac:dyDescent="0.2">
      <c r="A822" s="494"/>
      <c r="B822" s="494"/>
      <c r="C822" s="53" t="s">
        <v>3</v>
      </c>
      <c r="D822" s="54">
        <v>28</v>
      </c>
      <c r="E822" s="44">
        <f t="shared" ref="E822" si="485">E810</f>
        <v>14622.68</v>
      </c>
      <c r="F822" s="44"/>
      <c r="G822" s="44">
        <v>0</v>
      </c>
      <c r="H822" s="44">
        <v>6207.16</v>
      </c>
      <c r="I822" s="44">
        <f t="shared" ref="I822" si="486">(E822+H822)*0.5%</f>
        <v>104.15</v>
      </c>
      <c r="J822" s="44">
        <f t="shared" ref="J822" si="487">(E822+F822+G822+H822+I822)/12</f>
        <v>1744.5</v>
      </c>
      <c r="K822" s="44">
        <f t="shared" ref="K822" si="488">SUM(E822:I822)</f>
        <v>20933.990000000002</v>
      </c>
      <c r="L822" s="46">
        <f t="shared" ref="L822" si="489">SUM(E822:J822)</f>
        <v>22678.49</v>
      </c>
      <c r="M822" s="117"/>
      <c r="N822" s="119">
        <f t="shared" ref="N822" si="490">E822+F822+G822+H822+I822</f>
        <v>20933.990000000002</v>
      </c>
      <c r="O822" s="119">
        <f t="shared" ref="O822" si="491">E822+F822+G822+I822</f>
        <v>14726.83</v>
      </c>
      <c r="P822" s="119">
        <f t="shared" ref="P822" si="492">P820</f>
        <v>872.4</v>
      </c>
      <c r="Q822" s="119">
        <f t="shared" ref="Q822" si="493">L822+O822*0.18</f>
        <v>25329.32</v>
      </c>
      <c r="R822" s="119">
        <f t="shared" ref="R822" si="494">N822+O822*0.18</f>
        <v>23584.82</v>
      </c>
      <c r="S822" s="47"/>
    </row>
    <row r="823" spans="1:19" ht="9" customHeight="1" x14ac:dyDescent="0.2">
      <c r="A823" s="494"/>
      <c r="B823" s="494"/>
      <c r="C823" s="48" t="s">
        <v>4</v>
      </c>
      <c r="D823" s="49">
        <v>34</v>
      </c>
      <c r="E823" s="50">
        <f t="shared" si="164"/>
        <v>28313457</v>
      </c>
      <c r="F823" s="50"/>
      <c r="G823" s="50">
        <v>0</v>
      </c>
      <c r="H823" s="61">
        <v>12018738</v>
      </c>
      <c r="I823" s="61">
        <f t="shared" si="446"/>
        <v>201663</v>
      </c>
      <c r="J823" s="51">
        <f t="shared" ref="J823:L823" si="495">J822*1936.27</f>
        <v>3377823</v>
      </c>
      <c r="K823" s="51">
        <f t="shared" si="495"/>
        <v>40533857</v>
      </c>
      <c r="L823" s="61">
        <f t="shared" si="495"/>
        <v>43911680</v>
      </c>
      <c r="M823" s="118"/>
      <c r="N823" s="120">
        <f t="shared" ref="N823:R823" si="496">N822*1936.27</f>
        <v>40533857</v>
      </c>
      <c r="O823" s="120">
        <f t="shared" si="496"/>
        <v>28515119</v>
      </c>
      <c r="P823" s="120">
        <f t="shared" si="410"/>
        <v>1689202</v>
      </c>
      <c r="Q823" s="120">
        <f t="shared" si="496"/>
        <v>49044402</v>
      </c>
      <c r="R823" s="120">
        <f t="shared" si="496"/>
        <v>45666579</v>
      </c>
      <c r="S823" s="47"/>
    </row>
    <row r="824" spans="1:19" ht="12.75" customHeight="1" x14ac:dyDescent="0.2">
      <c r="A824" s="494"/>
      <c r="B824" s="494"/>
      <c r="C824" s="53" t="s">
        <v>3</v>
      </c>
      <c r="D824" s="54">
        <v>35</v>
      </c>
      <c r="E824" s="44">
        <f t="shared" ref="E824" si="497">E812</f>
        <v>15184.62</v>
      </c>
      <c r="F824" s="44"/>
      <c r="G824" s="44">
        <v>0</v>
      </c>
      <c r="H824" s="44">
        <v>6207.16</v>
      </c>
      <c r="I824" s="44">
        <f t="shared" ref="I824" si="498">(E824+H824)*0.5%</f>
        <v>106.96</v>
      </c>
      <c r="J824" s="44">
        <f t="shared" ref="J824" si="499">(E824+F824+G824+H824+I824)/12</f>
        <v>1791.56</v>
      </c>
      <c r="K824" s="44">
        <f t="shared" ref="K824" si="500">SUM(E824:I824)</f>
        <v>21498.74</v>
      </c>
      <c r="L824" s="46">
        <f t="shared" ref="L824" si="501">SUM(E824:J824)</f>
        <v>23290.3</v>
      </c>
      <c r="M824" s="117"/>
      <c r="N824" s="119">
        <f t="shared" ref="N824" si="502">E824+F824+G824+H824+I824</f>
        <v>21498.74</v>
      </c>
      <c r="O824" s="119">
        <f t="shared" ref="O824" si="503">E824+F824+G824+I824</f>
        <v>15291.58</v>
      </c>
      <c r="P824" s="119">
        <f t="shared" ref="P824" si="504">P822</f>
        <v>872.4</v>
      </c>
      <c r="Q824" s="119">
        <f t="shared" ref="Q824" si="505">L824+O824*0.18</f>
        <v>26042.78</v>
      </c>
      <c r="R824" s="119">
        <f t="shared" ref="R824" si="506">N824+O824*0.18</f>
        <v>24251.22</v>
      </c>
      <c r="S824" s="47"/>
    </row>
    <row r="825" spans="1:19" ht="9" customHeight="1" x14ac:dyDescent="0.2">
      <c r="A825" s="495"/>
      <c r="B825" s="495"/>
      <c r="C825" s="58" t="s">
        <v>4</v>
      </c>
      <c r="D825" s="59"/>
      <c r="E825" s="61">
        <f t="shared" si="164"/>
        <v>29401524</v>
      </c>
      <c r="F825" s="61"/>
      <c r="G825" s="61">
        <v>0</v>
      </c>
      <c r="H825" s="61">
        <v>12018738</v>
      </c>
      <c r="I825" s="61">
        <f t="shared" si="446"/>
        <v>207103</v>
      </c>
      <c r="J825" s="195">
        <f t="shared" ref="J825:L825" si="507">J824*1936.27</f>
        <v>3468944</v>
      </c>
      <c r="K825" s="62">
        <f t="shared" si="507"/>
        <v>41627365</v>
      </c>
      <c r="L825" s="61">
        <f t="shared" si="507"/>
        <v>45096309</v>
      </c>
      <c r="M825" s="118"/>
      <c r="N825" s="123">
        <f t="shared" ref="N825:R825" si="508">N824*1936.27</f>
        <v>41627365</v>
      </c>
      <c r="O825" s="123">
        <f t="shared" si="508"/>
        <v>29608628</v>
      </c>
      <c r="P825" s="123">
        <f t="shared" si="508"/>
        <v>1689202</v>
      </c>
      <c r="Q825" s="123">
        <f t="shared" si="508"/>
        <v>50425854</v>
      </c>
      <c r="R825" s="123">
        <f t="shared" si="508"/>
        <v>46956910</v>
      </c>
      <c r="S825" s="47"/>
    </row>
    <row r="826" spans="1:19" ht="9" customHeight="1" x14ac:dyDescent="0.2">
      <c r="A826" s="78"/>
      <c r="B826" s="78"/>
      <c r="C826" s="79"/>
      <c r="D826" s="79"/>
      <c r="E826" s="79"/>
      <c r="F826" s="79"/>
      <c r="G826" s="79"/>
      <c r="H826" s="79"/>
      <c r="I826" s="80"/>
      <c r="J826" s="80"/>
      <c r="K826" s="80"/>
      <c r="L826" s="80"/>
      <c r="M826" s="80"/>
      <c r="N826" s="121"/>
      <c r="O826" s="121"/>
      <c r="P826" s="121"/>
      <c r="R826" s="153"/>
      <c r="S826" s="47"/>
    </row>
    <row r="827" spans="1:19" ht="9" customHeight="1" x14ac:dyDescent="0.2">
      <c r="A827" s="78"/>
      <c r="B827" s="78"/>
      <c r="C827" s="79"/>
      <c r="D827" s="79"/>
      <c r="E827" s="79"/>
      <c r="F827" s="79"/>
      <c r="G827" s="79"/>
      <c r="H827" s="79"/>
      <c r="I827" s="80"/>
      <c r="J827" s="80"/>
      <c r="K827" s="80"/>
      <c r="L827" s="80"/>
      <c r="M827" s="80"/>
      <c r="N827" s="122"/>
      <c r="O827" s="122"/>
      <c r="P827" s="122"/>
      <c r="R827" s="155"/>
      <c r="S827" s="47"/>
    </row>
    <row r="828" spans="1:19" ht="9" customHeight="1" x14ac:dyDescent="0.2">
      <c r="A828" s="78"/>
      <c r="B828" s="78"/>
      <c r="C828" s="79"/>
      <c r="D828" s="79"/>
      <c r="E828" s="79"/>
      <c r="F828" s="79"/>
      <c r="G828" s="79"/>
      <c r="H828" s="79"/>
      <c r="I828" s="80"/>
      <c r="J828" s="80"/>
      <c r="K828" s="80"/>
      <c r="L828" s="80"/>
      <c r="M828" s="80"/>
      <c r="N828" s="121"/>
      <c r="O828" s="121"/>
      <c r="P828" s="121"/>
      <c r="R828" s="153"/>
      <c r="S828" s="47"/>
    </row>
    <row r="829" spans="1:19" x14ac:dyDescent="0.2">
      <c r="N829" s="122"/>
      <c r="O829" s="122"/>
      <c r="P829" s="122"/>
      <c r="Q829" s="81"/>
      <c r="R829" s="122"/>
      <c r="S829" s="47"/>
    </row>
    <row r="830" spans="1:19" ht="27.75" customHeight="1" x14ac:dyDescent="0.2">
      <c r="B830" s="514" t="s">
        <v>117</v>
      </c>
      <c r="C830" s="546"/>
      <c r="D830" s="546"/>
      <c r="E830" s="546"/>
      <c r="F830" s="546"/>
      <c r="G830" s="546"/>
      <c r="H830" s="546"/>
      <c r="I830" s="546"/>
      <c r="J830" s="546"/>
      <c r="K830" s="546"/>
      <c r="L830" s="547"/>
      <c r="M830" s="112"/>
      <c r="N830" s="121"/>
      <c r="O830" s="121"/>
      <c r="P830" s="121"/>
      <c r="Q830" s="81"/>
      <c r="R830" s="121"/>
      <c r="S830" s="47"/>
    </row>
    <row r="831" spans="1:19" ht="19.5" customHeight="1" x14ac:dyDescent="0.2">
      <c r="B831" s="82" t="s">
        <v>16</v>
      </c>
      <c r="C831" s="83"/>
      <c r="D831" s="84"/>
      <c r="E831" s="127">
        <v>36708</v>
      </c>
      <c r="F831" s="127">
        <v>36892</v>
      </c>
      <c r="G831" s="127">
        <v>37257</v>
      </c>
      <c r="H831" s="127">
        <v>37622</v>
      </c>
      <c r="I831" s="127">
        <v>38718</v>
      </c>
      <c r="J831" s="127">
        <v>43160</v>
      </c>
      <c r="K831" s="128">
        <v>44562</v>
      </c>
      <c r="L831" s="128"/>
      <c r="N831" s="122"/>
      <c r="O831" s="122"/>
      <c r="P831" s="122"/>
      <c r="R831" s="122"/>
      <c r="S831" s="47"/>
    </row>
    <row r="832" spans="1:19" x14ac:dyDescent="0.2">
      <c r="B832" s="85"/>
      <c r="C832" s="86"/>
      <c r="D832" s="87"/>
      <c r="E832" s="44">
        <v>471</v>
      </c>
      <c r="F832" s="44">
        <v>471</v>
      </c>
      <c r="G832" s="44">
        <v>495</v>
      </c>
      <c r="H832" s="44">
        <v>579</v>
      </c>
      <c r="I832" s="44">
        <v>702</v>
      </c>
      <c r="J832" s="44">
        <v>802.8</v>
      </c>
      <c r="K832" s="44">
        <f>J832+5.8*12</f>
        <v>872.4</v>
      </c>
      <c r="L832" s="44"/>
      <c r="N832" s="121"/>
      <c r="O832" s="121"/>
      <c r="P832" s="121"/>
      <c r="R832" s="121"/>
      <c r="S832" s="47"/>
    </row>
    <row r="833" spans="2:19" x14ac:dyDescent="0.2">
      <c r="B833" s="88"/>
      <c r="C833" s="59"/>
      <c r="D833" s="89"/>
      <c r="E833" s="90">
        <v>911983</v>
      </c>
      <c r="F833" s="90">
        <v>911983</v>
      </c>
      <c r="G833" s="90">
        <v>958454</v>
      </c>
      <c r="H833" s="90">
        <v>1121100</v>
      </c>
      <c r="I833" s="90">
        <v>1359262</v>
      </c>
      <c r="J833" s="90">
        <v>1554438</v>
      </c>
      <c r="K833" s="90">
        <f t="shared" ref="K833" si="509">K832*1936.27</f>
        <v>1689202</v>
      </c>
      <c r="L833" s="90"/>
      <c r="N833" s="122"/>
      <c r="O833" s="122"/>
      <c r="P833" s="122"/>
      <c r="R833" s="122"/>
      <c r="S833" s="47"/>
    </row>
    <row r="834" spans="2:19" x14ac:dyDescent="0.2">
      <c r="B834" s="47" t="s">
        <v>24</v>
      </c>
      <c r="N834" s="121"/>
      <c r="O834" s="121"/>
      <c r="P834" s="121"/>
      <c r="Q834" s="81"/>
      <c r="R834" s="121"/>
      <c r="S834" s="47"/>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790:B791"/>
    <mergeCell ref="A792:A801"/>
    <mergeCell ref="B792:B801"/>
    <mergeCell ref="A692:A693"/>
    <mergeCell ref="B692:B693"/>
    <mergeCell ref="A694:A705"/>
    <mergeCell ref="B694:B705"/>
    <mergeCell ref="A706:A707"/>
    <mergeCell ref="B706:B707"/>
    <mergeCell ref="A708:A717"/>
    <mergeCell ref="B708:B717"/>
    <mergeCell ref="A718:A719"/>
    <mergeCell ref="B718:B719"/>
    <mergeCell ref="A754:A755"/>
    <mergeCell ref="B754:B755"/>
    <mergeCell ref="A756:A765"/>
    <mergeCell ref="B756:B765"/>
    <mergeCell ref="A766:A767"/>
    <mergeCell ref="B766:B767"/>
    <mergeCell ref="A768:A777"/>
    <mergeCell ref="B768:B777"/>
    <mergeCell ref="A594:A595"/>
    <mergeCell ref="B594:B595"/>
    <mergeCell ref="A596:A607"/>
    <mergeCell ref="B596:B607"/>
    <mergeCell ref="A608:A609"/>
    <mergeCell ref="B608:B609"/>
    <mergeCell ref="A610:A621"/>
    <mergeCell ref="B610:B621"/>
    <mergeCell ref="B830:L830"/>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s>
  <phoneticPr fontId="3"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5088" priority="4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7" priority="410"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5086" priority="4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5" priority="405" stopIfTrue="1" operator="equal">
      <formula>0</formula>
    </cfRule>
  </conditionalFormatting>
  <conditionalFormatting sqref="Q6:Q593 Q622:Q691">
    <cfRule type="cellIs" dxfId="5084"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3" priority="403" stopIfTrue="1" operator="equal">
      <formula>0</formula>
    </cfRule>
  </conditionalFormatting>
  <conditionalFormatting sqref="Q6:Q593 Q622:Q691">
    <cfRule type="cellIs" dxfId="5082" priority="40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1" priority="401" stopIfTrue="1" operator="equal">
      <formula>0</formula>
    </cfRule>
  </conditionalFormatting>
  <conditionalFormatting sqref="E826:P828">
    <cfRule type="cellIs" dxfId="5080" priority="399" stopIfTrue="1" operator="equal">
      <formula>0</formula>
    </cfRule>
  </conditionalFormatting>
  <conditionalFormatting sqref="N827:P827 N829:P829 N831:P831 N833:P833">
    <cfRule type="cellIs" dxfId="5079" priority="400" stopIfTrue="1" operator="equal">
      <formula>0</formula>
    </cfRule>
  </conditionalFormatting>
  <conditionalFormatting sqref="N827:P827 N829:P829 N831:P831 N833:P833">
    <cfRule type="cellIs" dxfId="5078" priority="398" stopIfTrue="1" operator="equal">
      <formula>0</formula>
    </cfRule>
  </conditionalFormatting>
  <conditionalFormatting sqref="F718:H729 J718:O729 Q718:Q729">
    <cfRule type="cellIs" dxfId="5077" priority="393" stopIfTrue="1" operator="equal">
      <formula>0</formula>
    </cfRule>
  </conditionalFormatting>
  <conditionalFormatting sqref="F730:H741 J730:O741 Q730:Q741">
    <cfRule type="cellIs" dxfId="5076" priority="391" stopIfTrue="1" operator="equal">
      <formula>0</formula>
    </cfRule>
  </conditionalFormatting>
  <conditionalFormatting sqref="N718:O718 N720:O720 N722:O722 N724:O724 N726:O726 N728:O728 Q728 Q726 Q724 Q722 Q720 Q718">
    <cfRule type="cellIs" dxfId="5075" priority="392" stopIfTrue="1" operator="equal">
      <formula>0</formula>
    </cfRule>
  </conditionalFormatting>
  <conditionalFormatting sqref="N730:O730 N732:O732 N734:O734 N736:O736 N738:O738 N740:O740 Q740 Q738 Q736 Q734 Q732 Q730">
    <cfRule type="cellIs" dxfId="5074" priority="390" stopIfTrue="1" operator="equal">
      <formula>0</formula>
    </cfRule>
  </conditionalFormatting>
  <conditionalFormatting sqref="F742:O753 Q742:Q753">
    <cfRule type="cellIs" dxfId="5073" priority="389" stopIfTrue="1" operator="equal">
      <formula>0</formula>
    </cfRule>
  </conditionalFormatting>
  <conditionalFormatting sqref="N742:O742 N744:O744 N746:O746 N748:O748 N750:O750 N752:O752 Q752 Q750 Q748 Q746 Q744 Q742">
    <cfRule type="cellIs" dxfId="5072" priority="388" stopIfTrue="1" operator="equal">
      <formula>0</formula>
    </cfRule>
  </conditionalFormatting>
  <conditionalFormatting sqref="I718:I741">
    <cfRule type="cellIs" dxfId="5071" priority="387" stopIfTrue="1" operator="equal">
      <formula>0</formula>
    </cfRule>
  </conditionalFormatting>
  <conditionalFormatting sqref="E718:E741">
    <cfRule type="cellIs" dxfId="5070" priority="385" stopIfTrue="1" operator="equal">
      <formula>0</formula>
    </cfRule>
  </conditionalFormatting>
  <conditionalFormatting sqref="P730:P753">
    <cfRule type="cellIs" dxfId="5069" priority="380" stopIfTrue="1" operator="equal">
      <formula>0</formula>
    </cfRule>
  </conditionalFormatting>
  <conditionalFormatting sqref="P730 P732 P734 P736 P738 P740 P742 P744 P746 P748 P750 P752">
    <cfRule type="cellIs" dxfId="5068" priority="379" stopIfTrue="1" operator="equal">
      <formula>0</formula>
    </cfRule>
  </conditionalFormatting>
  <conditionalFormatting sqref="P730 P732 P734 P736 P738 P740 P742 P744 P746 P748 P750 P752">
    <cfRule type="cellIs" dxfId="5067" priority="381" stopIfTrue="1" operator="equal">
      <formula>0</formula>
    </cfRule>
  </conditionalFormatting>
  <conditionalFormatting sqref="E706:O717 Q706:Q717">
    <cfRule type="cellIs" dxfId="5066" priority="397" stopIfTrue="1" operator="equal">
      <formula>0</formula>
    </cfRule>
  </conditionalFormatting>
  <conditionalFormatting sqref="E692:O705 Q692:Q705">
    <cfRule type="cellIs" dxfId="5065" priority="395" stopIfTrue="1" operator="equal">
      <formula>0</formula>
    </cfRule>
  </conditionalFormatting>
  <conditionalFormatting sqref="N692:O692 N694:O694 N696:O696 N698:O698 N700:O700 N702:O702 N704:O704 Q704 Q702 Q700 Q698 Q696 Q694 Q692">
    <cfRule type="cellIs" dxfId="5064" priority="396" stopIfTrue="1" operator="equal">
      <formula>0</formula>
    </cfRule>
  </conditionalFormatting>
  <conditionalFormatting sqref="N706:O706 N708:O708 N710:O710 N712:O712 N714:O714 N716:O716 Q716 Q714 Q712 Q710 Q708 Q706">
    <cfRule type="cellIs" dxfId="5063" priority="394" stopIfTrue="1" operator="equal">
      <formula>0</formula>
    </cfRule>
  </conditionalFormatting>
  <conditionalFormatting sqref="E742:E753">
    <cfRule type="cellIs" dxfId="5062" priority="386" stopIfTrue="1" operator="equal">
      <formula>0</formula>
    </cfRule>
  </conditionalFormatting>
  <conditionalFormatting sqref="P692 P694 P696 P698 P700 P702 P704 P706 P708 P710 P712 P714 P716 P718 P720 P722 P724 P726 P728">
    <cfRule type="cellIs" dxfId="5061" priority="384" stopIfTrue="1" operator="equal">
      <formula>0</formula>
    </cfRule>
  </conditionalFormatting>
  <conditionalFormatting sqref="P692:P729">
    <cfRule type="cellIs" dxfId="5060" priority="383" stopIfTrue="1" operator="equal">
      <formula>0</formula>
    </cfRule>
  </conditionalFormatting>
  <conditionalFormatting sqref="P692 P694 P696 P698 P700 P702 P704 P706 P708 P710 P712 P714 P716 P718 P720 P722 P724 P726 P728">
    <cfRule type="cellIs" dxfId="5059" priority="382" stopIfTrue="1" operator="equal">
      <formula>0</formula>
    </cfRule>
  </conditionalFormatting>
  <conditionalFormatting sqref="R6:R593 R622:R753">
    <cfRule type="cellIs" dxfId="5058" priority="33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7" priority="334" stopIfTrue="1" operator="equal">
      <formula>0</formula>
    </cfRule>
  </conditionalFormatting>
  <conditionalFormatting sqref="R6:R593 R622:R753">
    <cfRule type="cellIs" dxfId="5056" priority="3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5" priority="331" stopIfTrue="1" operator="equal">
      <formula>0</formula>
    </cfRule>
  </conditionalFormatting>
  <conditionalFormatting sqref="R706:R717 R829:R834">
    <cfRule type="cellIs" dxfId="5054" priority="329" stopIfTrue="1" operator="equal">
      <formula>0</formula>
    </cfRule>
  </conditionalFormatting>
  <conditionalFormatting sqref="R829 R831 R833">
    <cfRule type="cellIs" dxfId="5053" priority="330" stopIfTrue="1" operator="equal">
      <formula>0</formula>
    </cfRule>
  </conditionalFormatting>
  <conditionalFormatting sqref="R692:R705">
    <cfRule type="cellIs" dxfId="5052" priority="327" stopIfTrue="1" operator="equal">
      <formula>0</formula>
    </cfRule>
  </conditionalFormatting>
  <conditionalFormatting sqref="R692 R694 R696 R698 R700 R702 R704">
    <cfRule type="cellIs" dxfId="5051" priority="328" stopIfTrue="1" operator="equal">
      <formula>0</formula>
    </cfRule>
  </conditionalFormatting>
  <conditionalFormatting sqref="R826:R828">
    <cfRule type="cellIs" dxfId="5050" priority="324" stopIfTrue="1" operator="equal">
      <formula>0</formula>
    </cfRule>
  </conditionalFormatting>
  <conditionalFormatting sqref="R706 R708 R710 R712 R714 R716">
    <cfRule type="cellIs" dxfId="5049" priority="326" stopIfTrue="1" operator="equal">
      <formula>0</formula>
    </cfRule>
  </conditionalFormatting>
  <conditionalFormatting sqref="R826 R828">
    <cfRule type="cellIs" dxfId="5048" priority="325" stopIfTrue="1" operator="equal">
      <formula>0</formula>
    </cfRule>
  </conditionalFormatting>
  <conditionalFormatting sqref="R718:R729">
    <cfRule type="cellIs" dxfId="5047" priority="323" stopIfTrue="1" operator="equal">
      <formula>0</formula>
    </cfRule>
  </conditionalFormatting>
  <conditionalFormatting sqref="R718 R720 R722 R724 R726 R728">
    <cfRule type="cellIs" dxfId="5046" priority="322" stopIfTrue="1" operator="equal">
      <formula>0</formula>
    </cfRule>
  </conditionalFormatting>
  <conditionalFormatting sqref="R730:R741">
    <cfRule type="cellIs" dxfId="5045" priority="321" stopIfTrue="1" operator="equal">
      <formula>0</formula>
    </cfRule>
  </conditionalFormatting>
  <conditionalFormatting sqref="R730 R740 R738 R736 R734 R732">
    <cfRule type="cellIs" dxfId="5044" priority="320" stopIfTrue="1" operator="equal">
      <formula>0</formula>
    </cfRule>
  </conditionalFormatting>
  <conditionalFormatting sqref="R742:R753">
    <cfRule type="cellIs" dxfId="5043" priority="319" stopIfTrue="1" operator="equal">
      <formula>0</formula>
    </cfRule>
  </conditionalFormatting>
  <conditionalFormatting sqref="R752 R750 R748 R746 R744 R742">
    <cfRule type="cellIs" dxfId="5042" priority="318" stopIfTrue="1" operator="equal">
      <formula>0</formula>
    </cfRule>
  </conditionalFormatting>
  <conditionalFormatting sqref="F790:G801">
    <cfRule type="cellIs" dxfId="5041" priority="284" stopIfTrue="1" operator="equal">
      <formula>0</formula>
    </cfRule>
  </conditionalFormatting>
  <conditionalFormatting sqref="E790 E792:E801">
    <cfRule type="cellIs" dxfId="5040" priority="282" stopIfTrue="1" operator="equal">
      <formula>0</formula>
    </cfRule>
  </conditionalFormatting>
  <conditionalFormatting sqref="R594 R596 R598 R600 R602 R604 R606">
    <cfRule type="cellIs" dxfId="5039" priority="233" stopIfTrue="1" operator="equal">
      <formula>0</formula>
    </cfRule>
  </conditionalFormatting>
  <conditionalFormatting sqref="R608 R610 R612 R614 R616 R618 R620">
    <cfRule type="cellIs" dxfId="5038" priority="221" stopIfTrue="1" operator="equal">
      <formula>0</formula>
    </cfRule>
  </conditionalFormatting>
  <conditionalFormatting sqref="E594:K607">
    <cfRule type="cellIs" dxfId="5037" priority="243" stopIfTrue="1" operator="equal">
      <formula>0</formula>
    </cfRule>
  </conditionalFormatting>
  <conditionalFormatting sqref="M594:Q594 M596:Q596 M598:Q598 M600:Q600 M602:Q602 M604:Q604 M606:Q606">
    <cfRule type="cellIs" dxfId="5036" priority="244" stopIfTrue="1" operator="equal">
      <formula>0</formula>
    </cfRule>
  </conditionalFormatting>
  <conditionalFormatting sqref="L595:Q595 L597:Q597 L599:Q599 L601:Q601 L603:Q603 L605:Q605 L607:Q607 E594:K607">
    <cfRule type="cellIs" dxfId="5035" priority="242" stopIfTrue="1" operator="equal">
      <formula>0</formula>
    </cfRule>
  </conditionalFormatting>
  <conditionalFormatting sqref="L594:Q594 L596:Q596 L598:Q598 L600:Q600 L602:Q602 L604:Q604 L606:Q606">
    <cfRule type="cellIs" dxfId="5034" priority="241" stopIfTrue="1" operator="equal">
      <formula>0</formula>
    </cfRule>
  </conditionalFormatting>
  <conditionalFormatting sqref="Q594:Q607">
    <cfRule type="cellIs" dxfId="5033" priority="240" stopIfTrue="1" operator="equal">
      <formula>0</formula>
    </cfRule>
  </conditionalFormatting>
  <conditionalFormatting sqref="Q594 Q596 Q598 Q600 Q602 Q604 Q606">
    <cfRule type="cellIs" dxfId="5032" priority="239" stopIfTrue="1" operator="equal">
      <formula>0</formula>
    </cfRule>
  </conditionalFormatting>
  <conditionalFormatting sqref="Q594:Q607">
    <cfRule type="cellIs" dxfId="5031" priority="238" stopIfTrue="1" operator="equal">
      <formula>0</formula>
    </cfRule>
  </conditionalFormatting>
  <conditionalFormatting sqref="Q594 Q596 Q598 Q600 Q602 Q604 Q606">
    <cfRule type="cellIs" dxfId="5030" priority="237" stopIfTrue="1" operator="equal">
      <formula>0</formula>
    </cfRule>
  </conditionalFormatting>
  <conditionalFormatting sqref="R594:R607">
    <cfRule type="cellIs" dxfId="5029" priority="235" stopIfTrue="1" operator="equal">
      <formula>0</formula>
    </cfRule>
  </conditionalFormatting>
  <conditionalFormatting sqref="R594 R596 R598 R600 R602 R604 R606">
    <cfRule type="cellIs" dxfId="5028" priority="236" stopIfTrue="1" operator="equal">
      <formula>0</formula>
    </cfRule>
  </conditionalFormatting>
  <conditionalFormatting sqref="R594:R607">
    <cfRule type="cellIs" dxfId="5027" priority="234" stopIfTrue="1" operator="equal">
      <formula>0</formula>
    </cfRule>
  </conditionalFormatting>
  <conditionalFormatting sqref="E608:K621">
    <cfRule type="cellIs" dxfId="5026" priority="231" stopIfTrue="1" operator="equal">
      <formula>0</formula>
    </cfRule>
  </conditionalFormatting>
  <conditionalFormatting sqref="M608:Q608 M610:Q610 M612:Q612 M614:Q614 M616:Q616 M618:Q618 M620:Q620">
    <cfRule type="cellIs" dxfId="5025" priority="232" stopIfTrue="1" operator="equal">
      <formula>0</formula>
    </cfRule>
  </conditionalFormatting>
  <conditionalFormatting sqref="L609:Q609 L611:Q611 L613:Q613 L615:Q615 L617:Q617 L619:Q619 L621:Q621 E608:K621">
    <cfRule type="cellIs" dxfId="5024" priority="230" stopIfTrue="1" operator="equal">
      <formula>0</formula>
    </cfRule>
  </conditionalFormatting>
  <conditionalFormatting sqref="L608:Q608 L610:Q610 L612:Q612 L614:Q614 L616:Q616 L618:Q618 L620:Q620">
    <cfRule type="cellIs" dxfId="5023" priority="229" stopIfTrue="1" operator="equal">
      <formula>0</formula>
    </cfRule>
  </conditionalFormatting>
  <conditionalFormatting sqref="Q608:Q621">
    <cfRule type="cellIs" dxfId="5022" priority="228" stopIfTrue="1" operator="equal">
      <formula>0</formula>
    </cfRule>
  </conditionalFormatting>
  <conditionalFormatting sqref="Q608 Q610 Q612 Q614 Q616 Q618 Q620">
    <cfRule type="cellIs" dxfId="5021" priority="227" stopIfTrue="1" operator="equal">
      <formula>0</formula>
    </cfRule>
  </conditionalFormatting>
  <conditionalFormatting sqref="Q608:Q621">
    <cfRule type="cellIs" dxfId="5020" priority="226" stopIfTrue="1" operator="equal">
      <formula>0</formula>
    </cfRule>
  </conditionalFormatting>
  <conditionalFormatting sqref="Q608 Q610 Q612 Q614 Q616 Q618 Q620">
    <cfRule type="cellIs" dxfId="5019" priority="225" stopIfTrue="1" operator="equal">
      <formula>0</formula>
    </cfRule>
  </conditionalFormatting>
  <conditionalFormatting sqref="R608:R621">
    <cfRule type="cellIs" dxfId="5018" priority="223" stopIfTrue="1" operator="equal">
      <formula>0</formula>
    </cfRule>
  </conditionalFormatting>
  <conditionalFormatting sqref="R608 R610 R612 R614 R616 R618 R620">
    <cfRule type="cellIs" dxfId="5017" priority="224" stopIfTrue="1" operator="equal">
      <formula>0</formula>
    </cfRule>
  </conditionalFormatting>
  <conditionalFormatting sqref="R608:R621">
    <cfRule type="cellIs" dxfId="5016" priority="222" stopIfTrue="1" operator="equal">
      <formula>0</formula>
    </cfRule>
  </conditionalFormatting>
  <conditionalFormatting sqref="M814:M825">
    <cfRule type="cellIs" dxfId="5015" priority="220" stopIfTrue="1" operator="equal">
      <formula>0</formula>
    </cfRule>
  </conditionalFormatting>
  <conditionalFormatting sqref="Q803">
    <cfRule type="cellIs" dxfId="5014" priority="203" stopIfTrue="1" operator="equal">
      <formula>0</formula>
    </cfRule>
  </conditionalFormatting>
  <conditionalFormatting sqref="Q802 J802:J803 M802:N803 M804:M813">
    <cfRule type="cellIs" dxfId="5013" priority="210" stopIfTrue="1" operator="equal">
      <formula>0</formula>
    </cfRule>
  </conditionalFormatting>
  <conditionalFormatting sqref="Q802 N802">
    <cfRule type="cellIs" dxfId="5012" priority="209" stopIfTrue="1" operator="equal">
      <formula>0</formula>
    </cfRule>
  </conditionalFormatting>
  <conditionalFormatting sqref="O802:O803">
    <cfRule type="cellIs" dxfId="5011" priority="195" stopIfTrue="1" operator="equal">
      <formula>0</formula>
    </cfRule>
  </conditionalFormatting>
  <conditionalFormatting sqref="R802:R803">
    <cfRule type="cellIs" dxfId="5010" priority="192" stopIfTrue="1" operator="equal">
      <formula>0</formula>
    </cfRule>
  </conditionalFormatting>
  <conditionalFormatting sqref="R802:R803">
    <cfRule type="cellIs" dxfId="5009" priority="191" stopIfTrue="1" operator="equal">
      <formula>0</formula>
    </cfRule>
  </conditionalFormatting>
  <conditionalFormatting sqref="R802">
    <cfRule type="cellIs" dxfId="5008" priority="189" stopIfTrue="1" operator="equal">
      <formula>0</formula>
    </cfRule>
  </conditionalFormatting>
  <conditionalFormatting sqref="R803">
    <cfRule type="cellIs" dxfId="5007" priority="187" stopIfTrue="1" operator="equal">
      <formula>0</formula>
    </cfRule>
  </conditionalFormatting>
  <conditionalFormatting sqref="K802:L803">
    <cfRule type="cellIs" dxfId="5006" priority="186" stopIfTrue="1" operator="equal">
      <formula>0</formula>
    </cfRule>
  </conditionalFormatting>
  <conditionalFormatting sqref="O802">
    <cfRule type="cellIs" dxfId="5005" priority="194" stopIfTrue="1" operator="equal">
      <formula>0</formula>
    </cfRule>
  </conditionalFormatting>
  <conditionalFormatting sqref="R802">
    <cfRule type="cellIs" dxfId="5004" priority="193" stopIfTrue="1" operator="equal">
      <formula>0</formula>
    </cfRule>
  </conditionalFormatting>
  <conditionalFormatting sqref="R802">
    <cfRule type="cellIs" dxfId="5003" priority="190" stopIfTrue="1" operator="equal">
      <formula>0</formula>
    </cfRule>
  </conditionalFormatting>
  <conditionalFormatting sqref="R802">
    <cfRule type="cellIs" dxfId="5002" priority="188" stopIfTrue="1" operator="equal">
      <formula>0</formula>
    </cfRule>
  </conditionalFormatting>
  <conditionalFormatting sqref="J804:J825">
    <cfRule type="cellIs" dxfId="5001" priority="185" stopIfTrue="1" operator="equal">
      <formula>0</formula>
    </cfRule>
  </conditionalFormatting>
  <conditionalFormatting sqref="K804:L825">
    <cfRule type="cellIs" dxfId="5000" priority="184" stopIfTrue="1" operator="equal">
      <formula>0</formula>
    </cfRule>
  </conditionalFormatting>
  <conditionalFormatting sqref="Q804 Q806 Q808 Q810 Q812 Q814 Q816 Q818 Q820 Q822 Q824 N804:N825">
    <cfRule type="cellIs" dxfId="4999" priority="183" stopIfTrue="1" operator="equal">
      <formula>0</formula>
    </cfRule>
  </conditionalFormatting>
  <conditionalFormatting sqref="Q804 Q806 Q808 Q810 Q812 Q814 Q816 Q818 Q820 Q822 Q824 N804 N806 N808 N810 N812 N814 N816 N818 N820 N822 N824">
    <cfRule type="cellIs" dxfId="4998" priority="182" stopIfTrue="1" operator="equal">
      <formula>0</formula>
    </cfRule>
  </conditionalFormatting>
  <conditionalFormatting sqref="Q805 Q807 Q809 Q811 Q813 Q815 Q817 Q819 Q821 Q823 Q825">
    <cfRule type="cellIs" dxfId="4997" priority="178" stopIfTrue="1" operator="equal">
      <formula>0</formula>
    </cfRule>
  </conditionalFormatting>
  <conditionalFormatting sqref="O804:O825">
    <cfRule type="cellIs" dxfId="4996" priority="177" stopIfTrue="1" operator="equal">
      <formula>0</formula>
    </cfRule>
  </conditionalFormatting>
  <conditionalFormatting sqref="O804 O806 O808 O810 O812 O814 O816 O818 O820 O822 O824">
    <cfRule type="cellIs" dxfId="4995" priority="176" stopIfTrue="1" operator="equal">
      <formula>0</formula>
    </cfRule>
  </conditionalFormatting>
  <conditionalFormatting sqref="R804:R825">
    <cfRule type="cellIs" dxfId="4994" priority="174" stopIfTrue="1" operator="equal">
      <formula>0</formula>
    </cfRule>
  </conditionalFormatting>
  <conditionalFormatting sqref="R804 R806 R808 R810 R812 R814 R816 R818 R820 R822 R824">
    <cfRule type="cellIs" dxfId="4993" priority="175" stopIfTrue="1" operator="equal">
      <formula>0</formula>
    </cfRule>
  </conditionalFormatting>
  <conditionalFormatting sqref="R804:R825">
    <cfRule type="cellIs" dxfId="4992" priority="173" stopIfTrue="1" operator="equal">
      <formula>0</formula>
    </cfRule>
  </conditionalFormatting>
  <conditionalFormatting sqref="R804 R806 R808 R810 R812 R814 R816 R818 R820 R822 R824">
    <cfRule type="cellIs" dxfId="4991" priority="172" stopIfTrue="1" operator="equal">
      <formula>0</formula>
    </cfRule>
  </conditionalFormatting>
  <conditionalFormatting sqref="R804 R806 R808 R810 R812 R814 R816 R818 R820 R822 R824">
    <cfRule type="cellIs" dxfId="4990" priority="171" stopIfTrue="1" operator="equal">
      <formula>0</formula>
    </cfRule>
  </conditionalFormatting>
  <conditionalFormatting sqref="R804 R806 R808 R810 R812 R814 R816 R818 R820 R822 R824">
    <cfRule type="cellIs" dxfId="4989" priority="170" stopIfTrue="1" operator="equal">
      <formula>0</formula>
    </cfRule>
  </conditionalFormatting>
  <conditionalFormatting sqref="R805 R807 R809 R811 R813 R815 R817 R819 R821 R823 R825">
    <cfRule type="cellIs" dxfId="4988" priority="169" stopIfTrue="1" operator="equal">
      <formula>0</formula>
    </cfRule>
  </conditionalFormatting>
  <conditionalFormatting sqref="G802:G825">
    <cfRule type="cellIs" dxfId="4987" priority="164" stopIfTrue="1" operator="equal">
      <formula>0</formula>
    </cfRule>
  </conditionalFormatting>
  <conditionalFormatting sqref="H802:H825">
    <cfRule type="cellIs" dxfId="4986" priority="162" stopIfTrue="1" operator="equal">
      <formula>0</formula>
    </cfRule>
  </conditionalFormatting>
  <conditionalFormatting sqref="F802:F825">
    <cfRule type="cellIs" dxfId="4985" priority="154" stopIfTrue="1" operator="equal">
      <formula>0</formula>
    </cfRule>
  </conditionalFormatting>
  <conditionalFormatting sqref="F754:G765 Q754 J754:O755 J756:J765 M756:N765">
    <cfRule type="cellIs" dxfId="4984" priority="119" stopIfTrue="1" operator="equal">
      <formula>0</formula>
    </cfRule>
  </conditionalFormatting>
  <conditionalFormatting sqref="Q754 N756 N758 N760 N762 N764 N754:O754">
    <cfRule type="cellIs" dxfId="4983" priority="118" stopIfTrue="1" operator="equal">
      <formula>0</formula>
    </cfRule>
  </conditionalFormatting>
  <conditionalFormatting sqref="E754">
    <cfRule type="cellIs" dxfId="4982" priority="117" stopIfTrue="1" operator="equal">
      <formula>0</formula>
    </cfRule>
  </conditionalFormatting>
  <conditionalFormatting sqref="P754">
    <cfRule type="cellIs" dxfId="4981" priority="116" stopIfTrue="1" operator="equal">
      <formula>0</formula>
    </cfRule>
  </conditionalFormatting>
  <conditionalFormatting sqref="P754">
    <cfRule type="cellIs" dxfId="4980" priority="115" stopIfTrue="1" operator="equal">
      <formula>0</formula>
    </cfRule>
  </conditionalFormatting>
  <conditionalFormatting sqref="H754:H765">
    <cfRule type="cellIs" dxfId="4979" priority="114" stopIfTrue="1" operator="equal">
      <formula>0</formula>
    </cfRule>
  </conditionalFormatting>
  <conditionalFormatting sqref="P755">
    <cfRule type="cellIs" dxfId="4978" priority="113" stopIfTrue="1" operator="equal">
      <formula>0</formula>
    </cfRule>
  </conditionalFormatting>
  <conditionalFormatting sqref="P756 P758 P760 P762 P764">
    <cfRule type="cellIs" dxfId="4977" priority="112" stopIfTrue="1" operator="equal">
      <formula>0</formula>
    </cfRule>
  </conditionalFormatting>
  <conditionalFormatting sqref="P756 P758 P760 P762 P764">
    <cfRule type="cellIs" dxfId="4976" priority="111" stopIfTrue="1" operator="equal">
      <formula>0</formula>
    </cfRule>
  </conditionalFormatting>
  <conditionalFormatting sqref="P757 P759 P761 P763 P765">
    <cfRule type="cellIs" dxfId="4975" priority="110" stopIfTrue="1" operator="equal">
      <formula>0</formula>
    </cfRule>
  </conditionalFormatting>
  <conditionalFormatting sqref="Q755">
    <cfRule type="cellIs" dxfId="4974" priority="109" stopIfTrue="1" operator="equal">
      <formula>0</formula>
    </cfRule>
  </conditionalFormatting>
  <conditionalFormatting sqref="Q756 Q758 Q760 Q762 Q764">
    <cfRule type="cellIs" dxfId="4973" priority="108" stopIfTrue="1" operator="equal">
      <formula>0</formula>
    </cfRule>
  </conditionalFormatting>
  <conditionalFormatting sqref="Q756 Q758 Q760 Q762 Q764">
    <cfRule type="cellIs" dxfId="4972" priority="107" stopIfTrue="1" operator="equal">
      <formula>0</formula>
    </cfRule>
  </conditionalFormatting>
  <conditionalFormatting sqref="Q757 Q759 Q761 Q763 Q765">
    <cfRule type="cellIs" dxfId="4971" priority="106" stopIfTrue="1" operator="equal">
      <formula>0</formula>
    </cfRule>
  </conditionalFormatting>
  <conditionalFormatting sqref="I754">
    <cfRule type="cellIs" dxfId="4970" priority="105" stopIfTrue="1" operator="equal">
      <formula>0</formula>
    </cfRule>
  </conditionalFormatting>
  <conditionalFormatting sqref="R754 R756 R758 R760 R762 R764">
    <cfRule type="cellIs" dxfId="4969" priority="102" stopIfTrue="1" operator="equal">
      <formula>0</formula>
    </cfRule>
  </conditionalFormatting>
  <conditionalFormatting sqref="R754:R765">
    <cfRule type="cellIs" dxfId="4968" priority="100" stopIfTrue="1" operator="equal">
      <formula>0</formula>
    </cfRule>
  </conditionalFormatting>
  <conditionalFormatting sqref="R754:R765">
    <cfRule type="cellIs" dxfId="4967" priority="101" stopIfTrue="1" operator="equal">
      <formula>0</formula>
    </cfRule>
  </conditionalFormatting>
  <conditionalFormatting sqref="R754">
    <cfRule type="cellIs" dxfId="4966" priority="97" stopIfTrue="1" operator="equal">
      <formula>0</formula>
    </cfRule>
  </conditionalFormatting>
  <conditionalFormatting sqref="R755">
    <cfRule type="cellIs" dxfId="4965" priority="96" stopIfTrue="1" operator="equal">
      <formula>0</formula>
    </cfRule>
  </conditionalFormatting>
  <conditionalFormatting sqref="R754">
    <cfRule type="cellIs" dxfId="4964" priority="98" stopIfTrue="1" operator="equal">
      <formula>0</formula>
    </cfRule>
  </conditionalFormatting>
  <conditionalFormatting sqref="R756 R758 R760 R762 R764">
    <cfRule type="cellIs" dxfId="4963" priority="95" stopIfTrue="1" operator="equal">
      <formula>0</formula>
    </cfRule>
  </conditionalFormatting>
  <conditionalFormatting sqref="R756 R758 R760 R762 R764">
    <cfRule type="cellIs" dxfId="4962" priority="94" stopIfTrue="1" operator="equal">
      <formula>0</formula>
    </cfRule>
  </conditionalFormatting>
  <conditionalFormatting sqref="O756:O765">
    <cfRule type="cellIs" dxfId="4961" priority="104" stopIfTrue="1" operator="equal">
      <formula>0</formula>
    </cfRule>
  </conditionalFormatting>
  <conditionalFormatting sqref="O756 O758 O760 O762 O764">
    <cfRule type="cellIs" dxfId="4960" priority="103" stopIfTrue="1" operator="equal">
      <formula>0</formula>
    </cfRule>
  </conditionalFormatting>
  <conditionalFormatting sqref="R754 R756 R758 R760 R762 R764">
    <cfRule type="cellIs" dxfId="4959" priority="99" stopIfTrue="1" operator="equal">
      <formula>0</formula>
    </cfRule>
  </conditionalFormatting>
  <conditionalFormatting sqref="R757 R759 R761 R763 R765">
    <cfRule type="cellIs" dxfId="4958" priority="93" stopIfTrue="1" operator="equal">
      <formula>0</formula>
    </cfRule>
  </conditionalFormatting>
  <conditionalFormatting sqref="K756:L757">
    <cfRule type="cellIs" dxfId="4957" priority="92" stopIfTrue="1" operator="equal">
      <formula>0</formula>
    </cfRule>
  </conditionalFormatting>
  <conditionalFormatting sqref="K758:L765">
    <cfRule type="cellIs" dxfId="4956" priority="91" stopIfTrue="1" operator="equal">
      <formula>0</formula>
    </cfRule>
  </conditionalFormatting>
  <conditionalFormatting sqref="I755">
    <cfRule type="cellIs" dxfId="4955" priority="90" stopIfTrue="1" operator="equal">
      <formula>0</formula>
    </cfRule>
  </conditionalFormatting>
  <conditionalFormatting sqref="I756 I758 I760 I762 I764">
    <cfRule type="cellIs" dxfId="4954" priority="89" stopIfTrue="1" operator="equal">
      <formula>0</formula>
    </cfRule>
  </conditionalFormatting>
  <conditionalFormatting sqref="I757 I759 I761 I763 I765">
    <cfRule type="cellIs" dxfId="4953" priority="88" stopIfTrue="1" operator="equal">
      <formula>0</formula>
    </cfRule>
  </conditionalFormatting>
  <conditionalFormatting sqref="E755">
    <cfRule type="cellIs" dxfId="4952" priority="87" stopIfTrue="1" operator="equal">
      <formula>0</formula>
    </cfRule>
  </conditionalFormatting>
  <conditionalFormatting sqref="E756 E758 E760 E762 E764">
    <cfRule type="cellIs" dxfId="4951" priority="82" stopIfTrue="1" operator="equal">
      <formula>0</formula>
    </cfRule>
  </conditionalFormatting>
  <conditionalFormatting sqref="E757 E759 E761 E763 E765">
    <cfRule type="cellIs" dxfId="4950" priority="81" stopIfTrue="1" operator="equal">
      <formula>0</formula>
    </cfRule>
  </conditionalFormatting>
  <conditionalFormatting sqref="F766:G789 Q766 Q778 J766:O767 J778:O779 J768:J777 J780:J789 M768:N777 M780:N789">
    <cfRule type="cellIs" dxfId="4949" priority="80" stopIfTrue="1" operator="equal">
      <formula>0</formula>
    </cfRule>
  </conditionalFormatting>
  <conditionalFormatting sqref="Q766 Q778 N768 N780 N770 N782 N772 N784 N774 N786 N776 N788 N766:O766 N778:O778">
    <cfRule type="cellIs" dxfId="4948" priority="79" stopIfTrue="1" operator="equal">
      <formula>0</formula>
    </cfRule>
  </conditionalFormatting>
  <conditionalFormatting sqref="E766 E778">
    <cfRule type="cellIs" dxfId="4947" priority="78" stopIfTrue="1" operator="equal">
      <formula>0</formula>
    </cfRule>
  </conditionalFormatting>
  <conditionalFormatting sqref="P766 P778">
    <cfRule type="cellIs" dxfId="4946" priority="77" stopIfTrue="1" operator="equal">
      <formula>0</formula>
    </cfRule>
  </conditionalFormatting>
  <conditionalFormatting sqref="P766 P778">
    <cfRule type="cellIs" dxfId="4945" priority="76" stopIfTrue="1" operator="equal">
      <formula>0</formula>
    </cfRule>
  </conditionalFormatting>
  <conditionalFormatting sqref="H766:H789">
    <cfRule type="cellIs" dxfId="4944" priority="75" stopIfTrue="1" operator="equal">
      <formula>0</formula>
    </cfRule>
  </conditionalFormatting>
  <conditionalFormatting sqref="P767 P779">
    <cfRule type="cellIs" dxfId="4943" priority="74" stopIfTrue="1" operator="equal">
      <formula>0</formula>
    </cfRule>
  </conditionalFormatting>
  <conditionalFormatting sqref="P768 P780 P770 P782 P772 P784 P774 P786 P776 P788">
    <cfRule type="cellIs" dxfId="4942" priority="73" stopIfTrue="1" operator="equal">
      <formula>0</formula>
    </cfRule>
  </conditionalFormatting>
  <conditionalFormatting sqref="P768 P780 P770 P782 P772 P784 P774 P786 P776 P788">
    <cfRule type="cellIs" dxfId="4941" priority="72" stopIfTrue="1" operator="equal">
      <formula>0</formula>
    </cfRule>
  </conditionalFormatting>
  <conditionalFormatting sqref="P769 P781 P771 P783 P773 P785 P775 P787 P777 P789">
    <cfRule type="cellIs" dxfId="4940" priority="71" stopIfTrue="1" operator="equal">
      <formula>0</formula>
    </cfRule>
  </conditionalFormatting>
  <conditionalFormatting sqref="Q767 Q779">
    <cfRule type="cellIs" dxfId="4939" priority="70" stopIfTrue="1" operator="equal">
      <formula>0</formula>
    </cfRule>
  </conditionalFormatting>
  <conditionalFormatting sqref="Q768 Q780 Q770 Q782 Q772 Q784 Q774 Q786 Q776 Q788">
    <cfRule type="cellIs" dxfId="4938" priority="69" stopIfTrue="1" operator="equal">
      <formula>0</formula>
    </cfRule>
  </conditionalFormatting>
  <conditionalFormatting sqref="Q768 Q780 Q770 Q782 Q772 Q784 Q774 Q786 Q776 Q788">
    <cfRule type="cellIs" dxfId="4937" priority="68" stopIfTrue="1" operator="equal">
      <formula>0</formula>
    </cfRule>
  </conditionalFormatting>
  <conditionalFormatting sqref="Q769 Q781 Q771 Q783 Q773 Q785 Q775 Q787 Q777 Q789">
    <cfRule type="cellIs" dxfId="4936" priority="67" stopIfTrue="1" operator="equal">
      <formula>0</formula>
    </cfRule>
  </conditionalFormatting>
  <conditionalFormatting sqref="I766 I778">
    <cfRule type="cellIs" dxfId="4935" priority="66" stopIfTrue="1" operator="equal">
      <formula>0</formula>
    </cfRule>
  </conditionalFormatting>
  <conditionalFormatting sqref="R766 R778 R768 R780 R770 R782 R772 R784 R774 R786 R776 R788">
    <cfRule type="cellIs" dxfId="4934" priority="63" stopIfTrue="1" operator="equal">
      <formula>0</formula>
    </cfRule>
  </conditionalFormatting>
  <conditionalFormatting sqref="R766:R789">
    <cfRule type="cellIs" dxfId="4933" priority="61" stopIfTrue="1" operator="equal">
      <formula>0</formula>
    </cfRule>
  </conditionalFormatting>
  <conditionalFormatting sqref="R766:R789">
    <cfRule type="cellIs" dxfId="4932" priority="62" stopIfTrue="1" operator="equal">
      <formula>0</formula>
    </cfRule>
  </conditionalFormatting>
  <conditionalFormatting sqref="R766 R778">
    <cfRule type="cellIs" dxfId="4931" priority="58" stopIfTrue="1" operator="equal">
      <formula>0</formula>
    </cfRule>
  </conditionalFormatting>
  <conditionalFormatting sqref="R767 R779">
    <cfRule type="cellIs" dxfId="4930" priority="57" stopIfTrue="1" operator="equal">
      <formula>0</formula>
    </cfRule>
  </conditionalFormatting>
  <conditionalFormatting sqref="R766 R778">
    <cfRule type="cellIs" dxfId="4929" priority="59" stopIfTrue="1" operator="equal">
      <formula>0</formula>
    </cfRule>
  </conditionalFormatting>
  <conditionalFormatting sqref="R768 R780 R770 R782 R772 R784 R774 R786 R776 R788">
    <cfRule type="cellIs" dxfId="4928" priority="56" stopIfTrue="1" operator="equal">
      <formula>0</formula>
    </cfRule>
  </conditionalFormatting>
  <conditionalFormatting sqref="R768 R780 R770 R782 R772 R784 R774 R786 R776 R788">
    <cfRule type="cellIs" dxfId="4927" priority="55" stopIfTrue="1" operator="equal">
      <formula>0</formula>
    </cfRule>
  </conditionalFormatting>
  <conditionalFormatting sqref="O768:O777 O780:O789">
    <cfRule type="cellIs" dxfId="4926" priority="65" stopIfTrue="1" operator="equal">
      <formula>0</formula>
    </cfRule>
  </conditionalFormatting>
  <conditionalFormatting sqref="O768 O780 O770 O782 O772 O784 O774 O786 O776 O788">
    <cfRule type="cellIs" dxfId="4925" priority="64" stopIfTrue="1" operator="equal">
      <formula>0</formula>
    </cfRule>
  </conditionalFormatting>
  <conditionalFormatting sqref="R766 R778 R768 R780 R770 R782 R772 R784 R774 R786 R776 R788">
    <cfRule type="cellIs" dxfId="4924" priority="60" stopIfTrue="1" operator="equal">
      <formula>0</formula>
    </cfRule>
  </conditionalFormatting>
  <conditionalFormatting sqref="R769 R781 R771 R783 R773 R785 R775 R787 R777 R789">
    <cfRule type="cellIs" dxfId="4923" priority="54" stopIfTrue="1" operator="equal">
      <formula>0</formula>
    </cfRule>
  </conditionalFormatting>
  <conditionalFormatting sqref="K768:L769 K780:L781">
    <cfRule type="cellIs" dxfId="4922" priority="53" stopIfTrue="1" operator="equal">
      <formula>0</formula>
    </cfRule>
  </conditionalFormatting>
  <conditionalFormatting sqref="K770:L777 K782:L789">
    <cfRule type="cellIs" dxfId="4921" priority="52" stopIfTrue="1" operator="equal">
      <formula>0</formula>
    </cfRule>
  </conditionalFormatting>
  <conditionalFormatting sqref="I767 I779">
    <cfRule type="cellIs" dxfId="4920" priority="51" stopIfTrue="1" operator="equal">
      <formula>0</formula>
    </cfRule>
  </conditionalFormatting>
  <conditionalFormatting sqref="I768 I780 I770 I782 I772 I784 I774 I786 I776 I788">
    <cfRule type="cellIs" dxfId="4919" priority="50" stopIfTrue="1" operator="equal">
      <formula>0</formula>
    </cfRule>
  </conditionalFormatting>
  <conditionalFormatting sqref="I769 I781 I771 I783 I773 I785 I775 I787 I777 I789">
    <cfRule type="cellIs" dxfId="4918" priority="49" stopIfTrue="1" operator="equal">
      <formula>0</formula>
    </cfRule>
  </conditionalFormatting>
  <conditionalFormatting sqref="E767 E779">
    <cfRule type="cellIs" dxfId="4917" priority="48" stopIfTrue="1" operator="equal">
      <formula>0</formula>
    </cfRule>
  </conditionalFormatting>
  <conditionalFormatting sqref="E768 E770 E772 E774 E776">
    <cfRule type="cellIs" dxfId="4916" priority="45" stopIfTrue="1" operator="equal">
      <formula>0</formula>
    </cfRule>
  </conditionalFormatting>
  <conditionalFormatting sqref="E769 E771 E773 E775 E777">
    <cfRule type="cellIs" dxfId="4915" priority="44" stopIfTrue="1" operator="equal">
      <formula>0</formula>
    </cfRule>
  </conditionalFormatting>
  <conditionalFormatting sqref="E780 E782 E784 E786 E788">
    <cfRule type="cellIs" dxfId="4914" priority="43" stopIfTrue="1" operator="equal">
      <formula>0</formula>
    </cfRule>
  </conditionalFormatting>
  <conditionalFormatting sqref="E781 E783 E785 E787 E789">
    <cfRule type="cellIs" dxfId="4913" priority="42" stopIfTrue="1" operator="equal">
      <formula>0</formula>
    </cfRule>
  </conditionalFormatting>
  <conditionalFormatting sqref="E791 E793 E795 E797 E799 E801">
    <cfRule type="cellIs" dxfId="4912" priority="41" stopIfTrue="1" operator="equal">
      <formula>0</formula>
    </cfRule>
  </conditionalFormatting>
  <conditionalFormatting sqref="J790:J801 M790:N801">
    <cfRule type="cellIs" dxfId="4911" priority="40" stopIfTrue="1" operator="equal">
      <formula>0</formula>
    </cfRule>
  </conditionalFormatting>
  <conditionalFormatting sqref="N790 N792 N794 N796 N798 N800">
    <cfRule type="cellIs" dxfId="4910" priority="39" stopIfTrue="1" operator="equal">
      <formula>0</formula>
    </cfRule>
  </conditionalFormatting>
  <conditionalFormatting sqref="H790:H801">
    <cfRule type="cellIs" dxfId="4909" priority="38" stopIfTrue="1" operator="equal">
      <formula>0</formula>
    </cfRule>
  </conditionalFormatting>
  <conditionalFormatting sqref="Q790 Q792 Q794 Q796 Q798 Q800">
    <cfRule type="cellIs" dxfId="4908" priority="34" stopIfTrue="1" operator="equal">
      <formula>0</formula>
    </cfRule>
  </conditionalFormatting>
  <conditionalFormatting sqref="Q790 Q792 Q794 Q796 Q798 Q800">
    <cfRule type="cellIs" dxfId="4907" priority="33" stopIfTrue="1" operator="equal">
      <formula>0</formula>
    </cfRule>
  </conditionalFormatting>
  <conditionalFormatting sqref="Q791 Q793 Q795 Q797 Q799 Q801">
    <cfRule type="cellIs" dxfId="4906" priority="32" stopIfTrue="1" operator="equal">
      <formula>0</formula>
    </cfRule>
  </conditionalFormatting>
  <conditionalFormatting sqref="R790 R792 R794 R796 R798 R800">
    <cfRule type="cellIs" dxfId="4905" priority="29" stopIfTrue="1" operator="equal">
      <formula>0</formula>
    </cfRule>
  </conditionalFormatting>
  <conditionalFormatting sqref="R790:R801">
    <cfRule type="cellIs" dxfId="4904" priority="27" stopIfTrue="1" operator="equal">
      <formula>0</formula>
    </cfRule>
  </conditionalFormatting>
  <conditionalFormatting sqref="R790:R801">
    <cfRule type="cellIs" dxfId="4903" priority="28" stopIfTrue="1" operator="equal">
      <formula>0</formula>
    </cfRule>
  </conditionalFormatting>
  <conditionalFormatting sqref="R790 R792 R794 R796 R798 R800">
    <cfRule type="cellIs" dxfId="4902" priority="25" stopIfTrue="1" operator="equal">
      <formula>0</formula>
    </cfRule>
  </conditionalFormatting>
  <conditionalFormatting sqref="R790 R792 R794 R796 R798 R800">
    <cfRule type="cellIs" dxfId="4901" priority="24" stopIfTrue="1" operator="equal">
      <formula>0</formula>
    </cfRule>
  </conditionalFormatting>
  <conditionalFormatting sqref="O790:O801">
    <cfRule type="cellIs" dxfId="4900" priority="31" stopIfTrue="1" operator="equal">
      <formula>0</formula>
    </cfRule>
  </conditionalFormatting>
  <conditionalFormatting sqref="O790 O792 O794 O796 O798 O800">
    <cfRule type="cellIs" dxfId="4899" priority="30" stopIfTrue="1" operator="equal">
      <formula>0</formula>
    </cfRule>
  </conditionalFormatting>
  <conditionalFormatting sqref="R790 R792 R794 R796 R798 R800">
    <cfRule type="cellIs" dxfId="4898" priority="26" stopIfTrue="1" operator="equal">
      <formula>0</formula>
    </cfRule>
  </conditionalFormatting>
  <conditionalFormatting sqref="R791 R793 R795 R797 R799 R801">
    <cfRule type="cellIs" dxfId="4897" priority="23" stopIfTrue="1" operator="equal">
      <formula>0</formula>
    </cfRule>
  </conditionalFormatting>
  <conditionalFormatting sqref="K790:L801">
    <cfRule type="cellIs" dxfId="4896" priority="22" stopIfTrue="1" operator="equal">
      <formula>0</formula>
    </cfRule>
  </conditionalFormatting>
  <conditionalFormatting sqref="I790 I792 I794 I796 I798 I800">
    <cfRule type="cellIs" dxfId="4895" priority="21" stopIfTrue="1" operator="equal">
      <formula>0</formula>
    </cfRule>
  </conditionalFormatting>
  <conditionalFormatting sqref="I791 I793 I795 I797 I799 I801">
    <cfRule type="cellIs" dxfId="4894" priority="20" stopIfTrue="1" operator="equal">
      <formula>0</formula>
    </cfRule>
  </conditionalFormatting>
  <conditionalFormatting sqref="E802 E804 E806 E808 E810 E812 E814 E816 E818 E820 E822 E824">
    <cfRule type="cellIs" dxfId="4893" priority="17" stopIfTrue="1" operator="equal">
      <formula>0</formula>
    </cfRule>
  </conditionalFormatting>
  <conditionalFormatting sqref="E803 E805 E807 E809 E811 E813 E815 E817 E819 E821 E823 E825">
    <cfRule type="cellIs" dxfId="4892" priority="16" stopIfTrue="1" operator="equal">
      <formula>0</formula>
    </cfRule>
  </conditionalFormatting>
  <conditionalFormatting sqref="P790">
    <cfRule type="cellIs" dxfId="4891" priority="15" stopIfTrue="1" operator="equal">
      <formula>0</formula>
    </cfRule>
  </conditionalFormatting>
  <conditionalFormatting sqref="P790">
    <cfRule type="cellIs" dxfId="4890" priority="14" stopIfTrue="1" operator="equal">
      <formula>0</formula>
    </cfRule>
  </conditionalFormatting>
  <conditionalFormatting sqref="P791">
    <cfRule type="cellIs" dxfId="4889" priority="13" stopIfTrue="1" operator="equal">
      <formula>0</formula>
    </cfRule>
  </conditionalFormatting>
  <conditionalFormatting sqref="P792">
    <cfRule type="cellIs" dxfId="4888" priority="12" stopIfTrue="1" operator="equal">
      <formula>0</formula>
    </cfRule>
  </conditionalFormatting>
  <conditionalFormatting sqref="P792">
    <cfRule type="cellIs" dxfId="4887" priority="11" stopIfTrue="1" operator="equal">
      <formula>0</formula>
    </cfRule>
  </conditionalFormatting>
  <conditionalFormatting sqref="P793">
    <cfRule type="cellIs" dxfId="4886" priority="10" stopIfTrue="1" operator="equal">
      <formula>0</formula>
    </cfRule>
  </conditionalFormatting>
  <conditionalFormatting sqref="P794 P796 P798 P800 P802 P804 P806 P808 P810 P812 P814 P816 P818 P820 P822 P824">
    <cfRule type="cellIs" dxfId="4885" priority="9" stopIfTrue="1" operator="equal">
      <formula>0</formula>
    </cfRule>
  </conditionalFormatting>
  <conditionalFormatting sqref="P794 P796 P798 P800 P802 P804 P806 P808 P810 P812 P814 P816 P818 P820 P822 P824">
    <cfRule type="cellIs" dxfId="4884" priority="8" stopIfTrue="1" operator="equal">
      <formula>0</formula>
    </cfRule>
  </conditionalFormatting>
  <conditionalFormatting sqref="P795 P797 P799 P801 P803 P805 P807 P809 P811 P813 P815 P817 P819 P821 P823 P825">
    <cfRule type="cellIs" dxfId="4883" priority="7" stopIfTrue="1" operator="equal">
      <formula>0</formula>
    </cfRule>
  </conditionalFormatting>
  <conditionalFormatting sqref="I802">
    <cfRule type="cellIs" dxfId="4882" priority="6" stopIfTrue="1" operator="equal">
      <formula>0</formula>
    </cfRule>
  </conditionalFormatting>
  <conditionalFormatting sqref="I803">
    <cfRule type="cellIs" dxfId="4881" priority="5" stopIfTrue="1" operator="equal">
      <formula>0</formula>
    </cfRule>
  </conditionalFormatting>
  <conditionalFormatting sqref="I804 I806 I808 I810 I812 I814">
    <cfRule type="cellIs" dxfId="4880" priority="4" stopIfTrue="1" operator="equal">
      <formula>0</formula>
    </cfRule>
  </conditionalFormatting>
  <conditionalFormatting sqref="I805 I807 I809 I811 I813 I815">
    <cfRule type="cellIs" dxfId="4879" priority="3" stopIfTrue="1" operator="equal">
      <formula>0</formula>
    </cfRule>
  </conditionalFormatting>
  <conditionalFormatting sqref="I816 I818 I820 I822 I824">
    <cfRule type="cellIs" dxfId="4878" priority="2" stopIfTrue="1" operator="equal">
      <formula>0</formula>
    </cfRule>
  </conditionalFormatting>
  <conditionalFormatting sqref="I817 I819 I821 I823 I825">
    <cfRule type="cellIs" dxfId="487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8AE8-CF5D-4066-B747-12B4390537BD}">
  <sheetPr codeName="Foglio13">
    <tabColor rgb="FFFFC000"/>
    <pageSetUpPr fitToPage="1"/>
  </sheetPr>
  <dimension ref="A1:T288"/>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10.7109375" style="47" bestFit="1" customWidth="1"/>
    <col min="21" max="16384" width="9.140625" style="47"/>
  </cols>
  <sheetData>
    <row r="1" spans="1:19" ht="16.5" customHeight="1" x14ac:dyDescent="0.2">
      <c r="A1" s="539" t="s">
        <v>25</v>
      </c>
      <c r="B1" s="540"/>
      <c r="C1" s="548" t="s">
        <v>206</v>
      </c>
      <c r="D1" s="549"/>
      <c r="E1" s="549"/>
      <c r="F1" s="549"/>
      <c r="G1" s="549"/>
      <c r="H1" s="549"/>
      <c r="I1" s="549"/>
      <c r="J1" s="549"/>
      <c r="K1" s="549"/>
      <c r="L1" s="550"/>
      <c r="M1" s="130"/>
      <c r="N1" s="538" t="s">
        <v>149</v>
      </c>
      <c r="O1" s="509"/>
      <c r="P1" s="510"/>
      <c r="Q1" s="137" t="s">
        <v>161</v>
      </c>
      <c r="R1" s="137" t="s">
        <v>182</v>
      </c>
      <c r="S1" s="64">
        <v>7</v>
      </c>
    </row>
    <row r="2" spans="1:19" ht="12" customHeight="1" x14ac:dyDescent="0.2">
      <c r="A2" s="65">
        <v>2</v>
      </c>
      <c r="B2" s="66"/>
      <c r="C2" s="551"/>
      <c r="D2" s="551"/>
      <c r="E2" s="551"/>
      <c r="F2" s="551"/>
      <c r="G2" s="551"/>
      <c r="H2" s="551"/>
      <c r="I2" s="551"/>
      <c r="J2" s="551"/>
      <c r="K2" s="551"/>
      <c r="L2" s="552"/>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2">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6">
        <v>38718</v>
      </c>
      <c r="B6" s="496">
        <v>39082</v>
      </c>
      <c r="C6" s="42" t="s">
        <v>3</v>
      </c>
      <c r="D6" s="43">
        <v>0</v>
      </c>
      <c r="E6" s="44">
        <v>7867.16</v>
      </c>
      <c r="F6" s="44">
        <v>0</v>
      </c>
      <c r="G6" s="44">
        <f>600/13*12</f>
        <v>553.85</v>
      </c>
      <c r="H6" s="44">
        <v>6207.16</v>
      </c>
      <c r="I6" s="44">
        <v>0</v>
      </c>
      <c r="J6" s="44">
        <f>(E6+F6+G6+H6+I6)/12</f>
        <v>1219.01</v>
      </c>
      <c r="K6" s="45">
        <f>(E6+F6+G6+H6+I6)</f>
        <v>14628.17</v>
      </c>
      <c r="L6" s="46">
        <f>K6+J6</f>
        <v>15847.18</v>
      </c>
      <c r="M6" s="117"/>
      <c r="N6" s="119">
        <f>K6</f>
        <v>14628.17</v>
      </c>
      <c r="O6" s="119">
        <f>E6+G6+F6+I6</f>
        <v>8421.01</v>
      </c>
      <c r="P6" s="119">
        <v>702</v>
      </c>
      <c r="Q6" s="119">
        <f>IF(P6&gt;(O6*0.18),P6,O6*0.18)+N6+J6</f>
        <v>17362.96</v>
      </c>
      <c r="R6" s="119">
        <f>N6+O6*0.18</f>
        <v>16143.95</v>
      </c>
      <c r="S6" s="47"/>
    </row>
    <row r="7" spans="1:19" ht="9" customHeight="1" x14ac:dyDescent="0.2">
      <c r="A7" s="497"/>
      <c r="B7" s="497"/>
      <c r="C7" s="48" t="s">
        <v>4</v>
      </c>
      <c r="D7" s="49">
        <v>2</v>
      </c>
      <c r="E7" s="50">
        <v>15232946</v>
      </c>
      <c r="F7" s="50">
        <v>0</v>
      </c>
      <c r="G7" s="50">
        <f t="shared" ref="G7:L7" si="0">G6*1936.27</f>
        <v>1072403</v>
      </c>
      <c r="H7" s="50">
        <f t="shared" si="0"/>
        <v>12018738</v>
      </c>
      <c r="I7" s="50">
        <f t="shared" si="0"/>
        <v>0</v>
      </c>
      <c r="J7" s="51">
        <f t="shared" si="0"/>
        <v>2360332</v>
      </c>
      <c r="K7" s="50">
        <f t="shared" si="0"/>
        <v>28324087</v>
      </c>
      <c r="L7" s="52">
        <f t="shared" si="0"/>
        <v>30684419</v>
      </c>
      <c r="M7" s="118"/>
      <c r="N7" s="120">
        <f t="shared" ref="N7:R7" si="1">N6*1936.27</f>
        <v>28324087</v>
      </c>
      <c r="O7" s="120">
        <f t="shared" si="1"/>
        <v>16305349</v>
      </c>
      <c r="P7" s="120">
        <f t="shared" si="1"/>
        <v>1359262</v>
      </c>
      <c r="Q7" s="120">
        <f t="shared" si="1"/>
        <v>33619379</v>
      </c>
      <c r="R7" s="120">
        <f t="shared" si="1"/>
        <v>31259046</v>
      </c>
      <c r="S7" s="47"/>
    </row>
    <row r="8" spans="1:19" ht="12.75" customHeight="1" x14ac:dyDescent="0.2">
      <c r="A8" s="519">
        <v>38718</v>
      </c>
      <c r="B8" s="519">
        <v>39082</v>
      </c>
      <c r="C8" s="53" t="s">
        <v>3</v>
      </c>
      <c r="D8" s="54">
        <v>3</v>
      </c>
      <c r="E8" s="44">
        <v>8126.59</v>
      </c>
      <c r="F8" s="44">
        <v>0</v>
      </c>
      <c r="G8" s="44">
        <f t="shared" ref="G8" si="2">600/13*12</f>
        <v>553.85</v>
      </c>
      <c r="H8" s="44">
        <v>6207.16</v>
      </c>
      <c r="I8" s="44">
        <v>0</v>
      </c>
      <c r="J8" s="44">
        <f t="shared" ref="J8" si="3">(E8+F8+G8+H8+I8)/12</f>
        <v>1240.6300000000001</v>
      </c>
      <c r="K8" s="45">
        <f t="shared" ref="K8" si="4">(E8+F8+G8+H8+I8)</f>
        <v>14887.6</v>
      </c>
      <c r="L8" s="46">
        <f t="shared" ref="L8" si="5">K8+J8</f>
        <v>16128.23</v>
      </c>
      <c r="M8" s="117"/>
      <c r="N8" s="119">
        <f t="shared" ref="N8" si="6">K8</f>
        <v>14887.6</v>
      </c>
      <c r="O8" s="119">
        <f t="shared" ref="O8" si="7">E8+G8+F8+I8</f>
        <v>8680.44</v>
      </c>
      <c r="P8" s="119">
        <v>702</v>
      </c>
      <c r="Q8" s="119">
        <f t="shared" ref="Q8" si="8">IF(P8&gt;(O8*0.18),P8,O8*0.18)+N8+J8</f>
        <v>17690.71</v>
      </c>
      <c r="R8" s="119">
        <f t="shared" ref="R8" si="9">N8+O8*0.18</f>
        <v>16450.080000000002</v>
      </c>
      <c r="S8" s="47"/>
    </row>
    <row r="9" spans="1:19" ht="9" customHeight="1" x14ac:dyDescent="0.2">
      <c r="A9" s="519"/>
      <c r="B9" s="519"/>
      <c r="C9" s="48" t="s">
        <v>4</v>
      </c>
      <c r="D9" s="49">
        <v>8</v>
      </c>
      <c r="E9" s="50">
        <v>15735272</v>
      </c>
      <c r="F9" s="50">
        <v>0</v>
      </c>
      <c r="G9" s="50">
        <f t="shared" ref="G9:L9" si="10">G8*1936.27</f>
        <v>1072403</v>
      </c>
      <c r="H9" s="50">
        <f t="shared" si="10"/>
        <v>12018738</v>
      </c>
      <c r="I9" s="50">
        <f t="shared" si="10"/>
        <v>0</v>
      </c>
      <c r="J9" s="51">
        <f t="shared" si="10"/>
        <v>2402195</v>
      </c>
      <c r="K9" s="50">
        <f t="shared" si="10"/>
        <v>28826413</v>
      </c>
      <c r="L9" s="52">
        <f t="shared" si="10"/>
        <v>31228608</v>
      </c>
      <c r="M9" s="118"/>
      <c r="N9" s="120">
        <f t="shared" ref="N9:R9" si="11">N8*1936.27</f>
        <v>28826413</v>
      </c>
      <c r="O9" s="120">
        <f t="shared" si="11"/>
        <v>16807676</v>
      </c>
      <c r="P9" s="120">
        <f t="shared" si="11"/>
        <v>1359262</v>
      </c>
      <c r="Q9" s="120">
        <f t="shared" si="11"/>
        <v>34253991</v>
      </c>
      <c r="R9" s="120">
        <f t="shared" si="11"/>
        <v>31851796</v>
      </c>
      <c r="S9" s="47"/>
    </row>
    <row r="10" spans="1:19" ht="12.75" customHeight="1" x14ac:dyDescent="0.2">
      <c r="A10" s="519"/>
      <c r="B10" s="519"/>
      <c r="C10" s="53" t="s">
        <v>3</v>
      </c>
      <c r="D10" s="54">
        <v>9</v>
      </c>
      <c r="E10" s="44">
        <v>9085.9699999999993</v>
      </c>
      <c r="F10" s="44">
        <v>0</v>
      </c>
      <c r="G10" s="44">
        <f t="shared" ref="G10" si="12">600/13*12</f>
        <v>553.85</v>
      </c>
      <c r="H10" s="44">
        <v>6207.16</v>
      </c>
      <c r="I10" s="44">
        <v>0</v>
      </c>
      <c r="J10" s="44">
        <f t="shared" ref="J10" si="13">(E10+F10+G10+H10+I10)/12</f>
        <v>1320.58</v>
      </c>
      <c r="K10" s="45">
        <f t="shared" ref="K10" si="14">(E10+F10+G10+H10+I10)</f>
        <v>15846.98</v>
      </c>
      <c r="L10" s="46">
        <f t="shared" ref="L10" si="15">K10+J10</f>
        <v>17167.560000000001</v>
      </c>
      <c r="M10" s="117"/>
      <c r="N10" s="119">
        <f t="shared" ref="N10" si="16">K10</f>
        <v>15846.98</v>
      </c>
      <c r="O10" s="119">
        <f t="shared" ref="O10" si="17">E10+G10+F10+I10</f>
        <v>9639.82</v>
      </c>
      <c r="P10" s="119">
        <v>702</v>
      </c>
      <c r="Q10" s="119">
        <f t="shared" ref="Q10" si="18">IF(P10&gt;(O10*0.18),P10,O10*0.18)+N10+J10</f>
        <v>18902.73</v>
      </c>
      <c r="R10" s="119">
        <f t="shared" ref="R10" si="19">N10+O10*0.18</f>
        <v>17582.150000000001</v>
      </c>
      <c r="S10" s="47"/>
    </row>
    <row r="11" spans="1:19" ht="9" customHeight="1" x14ac:dyDescent="0.2">
      <c r="A11" s="519"/>
      <c r="B11" s="519"/>
      <c r="C11" s="48" t="s">
        <v>4</v>
      </c>
      <c r="D11" s="49">
        <v>14</v>
      </c>
      <c r="E11" s="50">
        <v>17592891</v>
      </c>
      <c r="F11" s="50">
        <v>0</v>
      </c>
      <c r="G11" s="50">
        <f t="shared" ref="G11:L11" si="20">G10*1936.27</f>
        <v>1072403</v>
      </c>
      <c r="H11" s="50">
        <f t="shared" si="20"/>
        <v>12018738</v>
      </c>
      <c r="I11" s="50">
        <f t="shared" si="20"/>
        <v>0</v>
      </c>
      <c r="J11" s="51">
        <f t="shared" si="20"/>
        <v>2556999</v>
      </c>
      <c r="K11" s="50">
        <f t="shared" si="20"/>
        <v>30684032</v>
      </c>
      <c r="L11" s="52">
        <f t="shared" si="20"/>
        <v>33241031</v>
      </c>
      <c r="M11" s="118"/>
      <c r="N11" s="120">
        <f t="shared" ref="N11:R11" si="21">N10*1936.27</f>
        <v>30684032</v>
      </c>
      <c r="O11" s="120">
        <f t="shared" si="21"/>
        <v>18665294</v>
      </c>
      <c r="P11" s="120">
        <f t="shared" si="21"/>
        <v>1359262</v>
      </c>
      <c r="Q11" s="120">
        <f t="shared" si="21"/>
        <v>36600789</v>
      </c>
      <c r="R11" s="120">
        <f t="shared" si="21"/>
        <v>34043790</v>
      </c>
      <c r="S11" s="47"/>
    </row>
    <row r="12" spans="1:19" ht="12.75" customHeight="1" x14ac:dyDescent="0.2">
      <c r="A12" s="519"/>
      <c r="B12" s="519"/>
      <c r="C12" s="53" t="s">
        <v>3</v>
      </c>
      <c r="D12" s="54">
        <v>15</v>
      </c>
      <c r="E12" s="44">
        <v>9987.42</v>
      </c>
      <c r="F12" s="44">
        <v>0</v>
      </c>
      <c r="G12" s="44">
        <f t="shared" ref="G12" si="22">600/13*12</f>
        <v>553.85</v>
      </c>
      <c r="H12" s="44">
        <v>6207.16</v>
      </c>
      <c r="I12" s="44">
        <v>0</v>
      </c>
      <c r="J12" s="44">
        <f t="shared" ref="J12" si="23">(E12+F12+G12+H12+I12)/12</f>
        <v>1395.7</v>
      </c>
      <c r="K12" s="45">
        <f t="shared" ref="K12" si="24">(E12+F12+G12+H12+I12)</f>
        <v>16748.43</v>
      </c>
      <c r="L12" s="46">
        <f t="shared" ref="L12" si="25">K12+J12</f>
        <v>18144.13</v>
      </c>
      <c r="M12" s="117"/>
      <c r="N12" s="119">
        <f t="shared" ref="N12" si="26">K12</f>
        <v>16748.43</v>
      </c>
      <c r="O12" s="119">
        <f t="shared" ref="O12" si="27">E12+G12+F12+I12</f>
        <v>10541.27</v>
      </c>
      <c r="P12" s="119">
        <v>702</v>
      </c>
      <c r="Q12" s="119">
        <f t="shared" ref="Q12" si="28">IF(P12&gt;(O12*0.18),P12,O12*0.18)+N12+J12</f>
        <v>20041.560000000001</v>
      </c>
      <c r="R12" s="119">
        <f t="shared" ref="R12" si="29">N12+O12*0.18</f>
        <v>18645.86</v>
      </c>
      <c r="S12" s="47"/>
    </row>
    <row r="13" spans="1:19" ht="9" customHeight="1" x14ac:dyDescent="0.2">
      <c r="A13" s="519"/>
      <c r="B13" s="519"/>
      <c r="C13" s="48" t="s">
        <v>4</v>
      </c>
      <c r="D13" s="49">
        <v>20</v>
      </c>
      <c r="E13" s="50">
        <v>19338342</v>
      </c>
      <c r="F13" s="50">
        <v>0</v>
      </c>
      <c r="G13" s="50">
        <f t="shared" ref="G13:L13" si="30">G12*1936.27</f>
        <v>1072403</v>
      </c>
      <c r="H13" s="50">
        <f t="shared" si="30"/>
        <v>12018738</v>
      </c>
      <c r="I13" s="50">
        <f t="shared" si="30"/>
        <v>0</v>
      </c>
      <c r="J13" s="51">
        <f t="shared" si="30"/>
        <v>2702452</v>
      </c>
      <c r="K13" s="50">
        <f t="shared" si="30"/>
        <v>32429483</v>
      </c>
      <c r="L13" s="52">
        <f t="shared" si="30"/>
        <v>35131935</v>
      </c>
      <c r="M13" s="118"/>
      <c r="N13" s="120">
        <f t="shared" ref="N13:R13" si="31">N12*1936.27</f>
        <v>32429483</v>
      </c>
      <c r="O13" s="120">
        <f t="shared" si="31"/>
        <v>20410745</v>
      </c>
      <c r="P13" s="120">
        <f t="shared" si="31"/>
        <v>1359262</v>
      </c>
      <c r="Q13" s="120">
        <f t="shared" si="31"/>
        <v>38805871</v>
      </c>
      <c r="R13" s="120">
        <f t="shared" si="31"/>
        <v>36103419</v>
      </c>
      <c r="S13" s="47"/>
    </row>
    <row r="14" spans="1:19" ht="12.75" customHeight="1" x14ac:dyDescent="0.2">
      <c r="A14" s="519"/>
      <c r="B14" s="519"/>
      <c r="C14" s="53" t="s">
        <v>3</v>
      </c>
      <c r="D14" s="54">
        <v>21</v>
      </c>
      <c r="E14" s="44">
        <v>10902.83</v>
      </c>
      <c r="F14" s="44">
        <v>0</v>
      </c>
      <c r="G14" s="44">
        <f t="shared" ref="G14" si="32">600/13*12</f>
        <v>553.85</v>
      </c>
      <c r="H14" s="44">
        <v>6207.16</v>
      </c>
      <c r="I14" s="44">
        <v>0</v>
      </c>
      <c r="J14" s="44">
        <f t="shared" ref="J14" si="33">(E14+F14+G14+H14+I14)/12</f>
        <v>1471.99</v>
      </c>
      <c r="K14" s="45">
        <f t="shared" ref="K14" si="34">(E14+F14+G14+H14+I14)</f>
        <v>17663.84</v>
      </c>
      <c r="L14" s="46">
        <f t="shared" ref="L14" si="35">K14+J14</f>
        <v>19135.830000000002</v>
      </c>
      <c r="M14" s="117"/>
      <c r="N14" s="119">
        <f t="shared" ref="N14" si="36">K14</f>
        <v>17663.84</v>
      </c>
      <c r="O14" s="119">
        <f t="shared" ref="O14" si="37">E14+G14+F14+I14</f>
        <v>11456.68</v>
      </c>
      <c r="P14" s="119">
        <v>702</v>
      </c>
      <c r="Q14" s="119">
        <f t="shared" ref="Q14" si="38">IF(P14&gt;(O14*0.18),P14,O14*0.18)+N14+J14</f>
        <v>21198.03</v>
      </c>
      <c r="R14" s="119">
        <f t="shared" ref="R14" si="39">N14+O14*0.18</f>
        <v>19726.04</v>
      </c>
      <c r="S14" s="47"/>
    </row>
    <row r="15" spans="1:19" ht="9" customHeight="1" x14ac:dyDescent="0.2">
      <c r="A15" s="519"/>
      <c r="B15" s="519"/>
      <c r="C15" s="48" t="s">
        <v>4</v>
      </c>
      <c r="D15" s="49">
        <v>27</v>
      </c>
      <c r="E15" s="50">
        <v>21110823</v>
      </c>
      <c r="F15" s="50">
        <v>0</v>
      </c>
      <c r="G15" s="50">
        <f t="shared" ref="G15:L15" si="40">G14*1936.27</f>
        <v>1072403</v>
      </c>
      <c r="H15" s="50">
        <f t="shared" si="40"/>
        <v>12018738</v>
      </c>
      <c r="I15" s="50">
        <f t="shared" si="40"/>
        <v>0</v>
      </c>
      <c r="J15" s="51">
        <f t="shared" si="40"/>
        <v>2850170</v>
      </c>
      <c r="K15" s="50">
        <f t="shared" si="40"/>
        <v>34201963</v>
      </c>
      <c r="L15" s="52">
        <f t="shared" si="40"/>
        <v>37052134</v>
      </c>
      <c r="M15" s="118"/>
      <c r="N15" s="120">
        <f t="shared" ref="N15:R15" si="41">N14*1936.27</f>
        <v>34201963</v>
      </c>
      <c r="O15" s="120">
        <f t="shared" si="41"/>
        <v>22183226</v>
      </c>
      <c r="P15" s="120">
        <f t="shared" si="41"/>
        <v>1359262</v>
      </c>
      <c r="Q15" s="120">
        <f t="shared" si="41"/>
        <v>41045110</v>
      </c>
      <c r="R15" s="120">
        <f t="shared" si="41"/>
        <v>38194939</v>
      </c>
      <c r="S15" s="47"/>
    </row>
    <row r="16" spans="1:19" ht="12.75" customHeight="1" x14ac:dyDescent="0.2">
      <c r="A16" s="519"/>
      <c r="B16" s="519"/>
      <c r="C16" s="53" t="s">
        <v>3</v>
      </c>
      <c r="D16" s="54">
        <v>28</v>
      </c>
      <c r="E16" s="44">
        <v>11551.25</v>
      </c>
      <c r="F16" s="44">
        <v>0</v>
      </c>
      <c r="G16" s="44">
        <f t="shared" ref="G16" si="42">600/13*12</f>
        <v>553.85</v>
      </c>
      <c r="H16" s="44">
        <v>6207.16</v>
      </c>
      <c r="I16" s="44">
        <v>0</v>
      </c>
      <c r="J16" s="44">
        <f t="shared" ref="J16" si="43">(E16+F16+G16+H16+I16)/12</f>
        <v>1526.02</v>
      </c>
      <c r="K16" s="45">
        <f t="shared" ref="K16" si="44">(E16+F16+G16+H16+I16)</f>
        <v>18312.259999999998</v>
      </c>
      <c r="L16" s="46">
        <f t="shared" ref="L16" si="45">K16+J16</f>
        <v>19838.28</v>
      </c>
      <c r="M16" s="117"/>
      <c r="N16" s="119">
        <f t="shared" ref="N16" si="46">K16</f>
        <v>18312.259999999998</v>
      </c>
      <c r="O16" s="119">
        <f t="shared" ref="O16" si="47">E16+G16+F16+I16</f>
        <v>12105.1</v>
      </c>
      <c r="P16" s="119">
        <v>702</v>
      </c>
      <c r="Q16" s="119">
        <f t="shared" ref="Q16" si="48">IF(P16&gt;(O16*0.18),P16,O16*0.18)+N16+J16</f>
        <v>22017.200000000001</v>
      </c>
      <c r="R16" s="119">
        <f t="shared" ref="R16" si="49">N16+O16*0.18</f>
        <v>20491.18</v>
      </c>
      <c r="S16" s="47"/>
    </row>
    <row r="17" spans="1:19" ht="9" customHeight="1" x14ac:dyDescent="0.2">
      <c r="A17" s="519"/>
      <c r="B17" s="519"/>
      <c r="C17" s="48" t="s">
        <v>4</v>
      </c>
      <c r="D17" s="49">
        <v>34</v>
      </c>
      <c r="E17" s="50">
        <v>22366339</v>
      </c>
      <c r="F17" s="50">
        <v>0</v>
      </c>
      <c r="G17" s="50">
        <f t="shared" ref="G17:L17" si="50">G16*1936.27</f>
        <v>1072403</v>
      </c>
      <c r="H17" s="50">
        <f t="shared" si="50"/>
        <v>12018738</v>
      </c>
      <c r="I17" s="50">
        <f t="shared" si="50"/>
        <v>0</v>
      </c>
      <c r="J17" s="51">
        <f t="shared" si="50"/>
        <v>2954787</v>
      </c>
      <c r="K17" s="50">
        <f t="shared" si="50"/>
        <v>35457480</v>
      </c>
      <c r="L17" s="52">
        <f t="shared" si="50"/>
        <v>38412266</v>
      </c>
      <c r="M17" s="118"/>
      <c r="N17" s="120">
        <f t="shared" ref="N17:R17" si="51">N16*1936.27</f>
        <v>35457480</v>
      </c>
      <c r="O17" s="120">
        <f t="shared" si="51"/>
        <v>23438742</v>
      </c>
      <c r="P17" s="120">
        <f t="shared" si="51"/>
        <v>1359262</v>
      </c>
      <c r="Q17" s="120">
        <f t="shared" si="51"/>
        <v>42631244</v>
      </c>
      <c r="R17" s="120">
        <f t="shared" si="51"/>
        <v>39676457</v>
      </c>
      <c r="S17" s="47"/>
    </row>
    <row r="18" spans="1:19" ht="12.75" customHeight="1" x14ac:dyDescent="0.2">
      <c r="A18" s="519"/>
      <c r="B18" s="519"/>
      <c r="C18" s="53" t="s">
        <v>3</v>
      </c>
      <c r="D18" s="54">
        <v>35</v>
      </c>
      <c r="E18" s="44">
        <v>12035.37</v>
      </c>
      <c r="F18" s="44">
        <v>0</v>
      </c>
      <c r="G18" s="44">
        <f t="shared" ref="G18" si="52">600/13*12</f>
        <v>553.85</v>
      </c>
      <c r="H18" s="44">
        <v>6207.16</v>
      </c>
      <c r="I18" s="44">
        <v>0</v>
      </c>
      <c r="J18" s="44">
        <f t="shared" ref="J18" si="53">(E18+F18+G18+H18+I18)/12</f>
        <v>1566.37</v>
      </c>
      <c r="K18" s="45">
        <f t="shared" ref="K18" si="54">(E18+F18+G18+H18+I18)</f>
        <v>18796.38</v>
      </c>
      <c r="L18" s="46">
        <f t="shared" ref="L18" si="55">K18+J18</f>
        <v>20362.75</v>
      </c>
      <c r="M18" s="117"/>
      <c r="N18" s="119">
        <f t="shared" ref="N18" si="56">K18</f>
        <v>18796.38</v>
      </c>
      <c r="O18" s="119">
        <f t="shared" ref="O18" si="57">E18+G18+F18+I18</f>
        <v>12589.22</v>
      </c>
      <c r="P18" s="119">
        <v>702</v>
      </c>
      <c r="Q18" s="119">
        <f t="shared" ref="Q18" si="58">IF(P18&gt;(O18*0.18),P18,O18*0.18)+N18+J18</f>
        <v>22628.81</v>
      </c>
      <c r="R18" s="119">
        <f t="shared" ref="R18" si="59">N18+O18*0.18</f>
        <v>21062.44</v>
      </c>
      <c r="S18" s="47"/>
    </row>
    <row r="19" spans="1:19" ht="9" customHeight="1" x14ac:dyDescent="0.2">
      <c r="A19" s="520"/>
      <c r="B19" s="520"/>
      <c r="C19" s="58" t="s">
        <v>4</v>
      </c>
      <c r="D19" s="59"/>
      <c r="E19" s="50">
        <v>23303726</v>
      </c>
      <c r="F19" s="50">
        <v>0</v>
      </c>
      <c r="G19" s="50">
        <f t="shared" ref="G19:L19" si="60">G18*1936.27</f>
        <v>1072403</v>
      </c>
      <c r="H19" s="50">
        <f t="shared" si="60"/>
        <v>12018738</v>
      </c>
      <c r="I19" s="50">
        <f t="shared" si="60"/>
        <v>0</v>
      </c>
      <c r="J19" s="51">
        <f t="shared" si="60"/>
        <v>3032915</v>
      </c>
      <c r="K19" s="50">
        <f t="shared" si="60"/>
        <v>36394867</v>
      </c>
      <c r="L19" s="52">
        <f t="shared" si="60"/>
        <v>39427782</v>
      </c>
      <c r="M19" s="118"/>
      <c r="N19" s="120">
        <f t="shared" ref="N19:R19" si="61">N18*1936.27</f>
        <v>36394867</v>
      </c>
      <c r="O19" s="120">
        <f t="shared" si="61"/>
        <v>24376129</v>
      </c>
      <c r="P19" s="120">
        <f t="shared" si="61"/>
        <v>1359262</v>
      </c>
      <c r="Q19" s="120">
        <f t="shared" si="61"/>
        <v>43815486</v>
      </c>
      <c r="R19" s="120">
        <f t="shared" si="61"/>
        <v>40782571</v>
      </c>
      <c r="S19" s="47"/>
    </row>
    <row r="20" spans="1:19" ht="12.75" customHeight="1" x14ac:dyDescent="0.2">
      <c r="A20" s="496">
        <v>39083</v>
      </c>
      <c r="B20" s="496">
        <v>39113</v>
      </c>
      <c r="C20" s="42" t="s">
        <v>3</v>
      </c>
      <c r="D20" s="43">
        <v>0</v>
      </c>
      <c r="E20" s="44">
        <v>8132.48</v>
      </c>
      <c r="F20" s="44">
        <v>0</v>
      </c>
      <c r="G20" s="44">
        <f t="shared" ref="G20" si="62">600/13*12</f>
        <v>553.85</v>
      </c>
      <c r="H20" s="44">
        <v>6207.16</v>
      </c>
      <c r="I20" s="44">
        <v>0</v>
      </c>
      <c r="J20" s="44">
        <f t="shared" ref="J20" si="63">(E20+F20+G20+H20+I20)/12</f>
        <v>1241.1199999999999</v>
      </c>
      <c r="K20" s="45">
        <f t="shared" ref="K20" si="64">(E20+F20+G20+H20+I20)</f>
        <v>14893.49</v>
      </c>
      <c r="L20" s="46">
        <f t="shared" ref="L20" si="65">K20+J20</f>
        <v>16134.61</v>
      </c>
      <c r="M20" s="117"/>
      <c r="N20" s="119">
        <f t="shared" ref="N20" si="66">K20</f>
        <v>14893.49</v>
      </c>
      <c r="O20" s="119">
        <f t="shared" ref="O20" si="67">E20+G20+F20+I20</f>
        <v>8686.33</v>
      </c>
      <c r="P20" s="119">
        <v>702</v>
      </c>
      <c r="Q20" s="119">
        <f t="shared" ref="Q20" si="68">IF(P20&gt;(O20*0.18),P20,O20*0.18)+N20+J20</f>
        <v>17698.150000000001</v>
      </c>
      <c r="R20" s="119">
        <f t="shared" ref="R20" si="69">N20+O20*0.18</f>
        <v>16457.03</v>
      </c>
      <c r="S20" s="47"/>
    </row>
    <row r="21" spans="1:19" ht="9" customHeight="1" x14ac:dyDescent="0.2">
      <c r="A21" s="497"/>
      <c r="B21" s="497"/>
      <c r="C21" s="48" t="s">
        <v>4</v>
      </c>
      <c r="D21" s="49">
        <v>2</v>
      </c>
      <c r="E21" s="50">
        <v>15746677</v>
      </c>
      <c r="F21" s="50">
        <v>0</v>
      </c>
      <c r="G21" s="50">
        <f t="shared" ref="G21:L21" si="70">G20*1936.27</f>
        <v>1072403</v>
      </c>
      <c r="H21" s="50">
        <f t="shared" si="70"/>
        <v>12018738</v>
      </c>
      <c r="I21" s="50">
        <f t="shared" si="70"/>
        <v>0</v>
      </c>
      <c r="J21" s="51">
        <f t="shared" si="70"/>
        <v>2403143</v>
      </c>
      <c r="K21" s="50">
        <f t="shared" si="70"/>
        <v>28837818</v>
      </c>
      <c r="L21" s="52">
        <f t="shared" si="70"/>
        <v>31240961</v>
      </c>
      <c r="M21" s="118"/>
      <c r="N21" s="120">
        <f t="shared" ref="N21:R21" si="71">N20*1936.27</f>
        <v>28837818</v>
      </c>
      <c r="O21" s="120">
        <f t="shared" si="71"/>
        <v>16819080</v>
      </c>
      <c r="P21" s="120">
        <f t="shared" si="71"/>
        <v>1359262</v>
      </c>
      <c r="Q21" s="120">
        <f t="shared" si="71"/>
        <v>34268397</v>
      </c>
      <c r="R21" s="120">
        <f t="shared" si="71"/>
        <v>31865253</v>
      </c>
      <c r="S21" s="47"/>
    </row>
    <row r="22" spans="1:19" ht="12.75" customHeight="1" x14ac:dyDescent="0.2">
      <c r="A22" s="519">
        <v>39083</v>
      </c>
      <c r="B22" s="519">
        <v>39113</v>
      </c>
      <c r="C22" s="53" t="s">
        <v>3</v>
      </c>
      <c r="D22" s="54">
        <v>3</v>
      </c>
      <c r="E22" s="44">
        <v>8396.83</v>
      </c>
      <c r="F22" s="44">
        <v>0</v>
      </c>
      <c r="G22" s="44">
        <f t="shared" ref="G22" si="72">600/13*12</f>
        <v>553.85</v>
      </c>
      <c r="H22" s="44">
        <v>6207.16</v>
      </c>
      <c r="I22" s="44">
        <v>0</v>
      </c>
      <c r="J22" s="44">
        <f t="shared" ref="J22" si="73">(E22+F22+G22+H22+I22)/12</f>
        <v>1263.1500000000001</v>
      </c>
      <c r="K22" s="45">
        <f t="shared" ref="K22" si="74">(E22+F22+G22+H22+I22)</f>
        <v>15157.84</v>
      </c>
      <c r="L22" s="46">
        <f t="shared" ref="L22" si="75">K22+J22</f>
        <v>16420.990000000002</v>
      </c>
      <c r="M22" s="117"/>
      <c r="N22" s="119">
        <f t="shared" ref="N22" si="76">K22</f>
        <v>15157.84</v>
      </c>
      <c r="O22" s="119">
        <f t="shared" ref="O22" si="77">E22+G22+F22+I22</f>
        <v>8950.68</v>
      </c>
      <c r="P22" s="119">
        <v>702</v>
      </c>
      <c r="Q22" s="119">
        <f t="shared" ref="Q22" si="78">IF(P22&gt;(O22*0.18),P22,O22*0.18)+N22+J22</f>
        <v>18032.11</v>
      </c>
      <c r="R22" s="119">
        <f t="shared" ref="R22" si="79">N22+O22*0.18</f>
        <v>16768.96</v>
      </c>
      <c r="S22" s="47"/>
    </row>
    <row r="23" spans="1:19" ht="9" customHeight="1" x14ac:dyDescent="0.2">
      <c r="A23" s="519"/>
      <c r="B23" s="519"/>
      <c r="C23" s="48" t="s">
        <v>4</v>
      </c>
      <c r="D23" s="49">
        <v>8</v>
      </c>
      <c r="E23" s="50">
        <v>16258530</v>
      </c>
      <c r="F23" s="50">
        <v>0</v>
      </c>
      <c r="G23" s="50">
        <f t="shared" ref="G23:L23" si="80">G22*1936.27</f>
        <v>1072403</v>
      </c>
      <c r="H23" s="50">
        <f t="shared" si="80"/>
        <v>12018738</v>
      </c>
      <c r="I23" s="50">
        <f t="shared" si="80"/>
        <v>0</v>
      </c>
      <c r="J23" s="51">
        <f t="shared" si="80"/>
        <v>2445799</v>
      </c>
      <c r="K23" s="50">
        <f t="shared" si="80"/>
        <v>29349671</v>
      </c>
      <c r="L23" s="52">
        <f t="shared" si="80"/>
        <v>31795470</v>
      </c>
      <c r="M23" s="118"/>
      <c r="N23" s="120">
        <f t="shared" ref="N23:R23" si="81">N22*1936.27</f>
        <v>29349671</v>
      </c>
      <c r="O23" s="120">
        <f t="shared" si="81"/>
        <v>17330933</v>
      </c>
      <c r="P23" s="120">
        <f t="shared" si="81"/>
        <v>1359262</v>
      </c>
      <c r="Q23" s="120">
        <f t="shared" si="81"/>
        <v>34915034</v>
      </c>
      <c r="R23" s="120">
        <f t="shared" si="81"/>
        <v>32469234</v>
      </c>
      <c r="S23" s="47"/>
    </row>
    <row r="24" spans="1:19" ht="12.75" customHeight="1" x14ac:dyDescent="0.2">
      <c r="A24" s="519"/>
      <c r="B24" s="519"/>
      <c r="C24" s="53" t="s">
        <v>3</v>
      </c>
      <c r="D24" s="54">
        <v>9</v>
      </c>
      <c r="E24" s="44">
        <v>9374.33</v>
      </c>
      <c r="F24" s="44">
        <v>0</v>
      </c>
      <c r="G24" s="44">
        <f t="shared" ref="G24" si="82">600/13*12</f>
        <v>553.85</v>
      </c>
      <c r="H24" s="44">
        <v>6207.16</v>
      </c>
      <c r="I24" s="44">
        <v>0</v>
      </c>
      <c r="J24" s="44">
        <f t="shared" ref="J24" si="83">(E24+F24+G24+H24+I24)/12</f>
        <v>1344.61</v>
      </c>
      <c r="K24" s="45">
        <f t="shared" ref="K24" si="84">(E24+F24+G24+H24+I24)</f>
        <v>16135.34</v>
      </c>
      <c r="L24" s="46">
        <f t="shared" ref="L24" si="85">K24+J24</f>
        <v>17479.95</v>
      </c>
      <c r="M24" s="117"/>
      <c r="N24" s="119">
        <f t="shared" ref="N24" si="86">K24</f>
        <v>16135.34</v>
      </c>
      <c r="O24" s="119">
        <f t="shared" ref="O24" si="87">E24+G24+F24+I24</f>
        <v>9928.18</v>
      </c>
      <c r="P24" s="119">
        <v>702</v>
      </c>
      <c r="Q24" s="119">
        <f t="shared" ref="Q24" si="88">IF(P24&gt;(O24*0.18),P24,O24*0.18)+N24+J24</f>
        <v>19267.02</v>
      </c>
      <c r="R24" s="119">
        <f t="shared" ref="R24" si="89">N24+O24*0.18</f>
        <v>17922.41</v>
      </c>
      <c r="S24" s="47"/>
    </row>
    <row r="25" spans="1:19" ht="9" customHeight="1" x14ac:dyDescent="0.2">
      <c r="A25" s="519"/>
      <c r="B25" s="519"/>
      <c r="C25" s="48" t="s">
        <v>4</v>
      </c>
      <c r="D25" s="49">
        <v>14</v>
      </c>
      <c r="E25" s="50">
        <v>18151234</v>
      </c>
      <c r="F25" s="50">
        <v>0</v>
      </c>
      <c r="G25" s="50">
        <f t="shared" ref="G25:L25" si="90">G24*1936.27</f>
        <v>1072403</v>
      </c>
      <c r="H25" s="50">
        <f t="shared" si="90"/>
        <v>12018738</v>
      </c>
      <c r="I25" s="50">
        <f t="shared" si="90"/>
        <v>0</v>
      </c>
      <c r="J25" s="51">
        <f t="shared" si="90"/>
        <v>2603528</v>
      </c>
      <c r="K25" s="50">
        <f t="shared" si="90"/>
        <v>31242375</v>
      </c>
      <c r="L25" s="52">
        <f t="shared" si="90"/>
        <v>33845903</v>
      </c>
      <c r="M25" s="118"/>
      <c r="N25" s="120">
        <f t="shared" ref="N25:R25" si="91">N24*1936.27</f>
        <v>31242375</v>
      </c>
      <c r="O25" s="120">
        <f t="shared" si="91"/>
        <v>19223637</v>
      </c>
      <c r="P25" s="120">
        <f t="shared" si="91"/>
        <v>1359262</v>
      </c>
      <c r="Q25" s="120">
        <f t="shared" si="91"/>
        <v>37306153</v>
      </c>
      <c r="R25" s="120">
        <f t="shared" si="91"/>
        <v>34702625</v>
      </c>
      <c r="S25" s="47"/>
    </row>
    <row r="26" spans="1:19" ht="12.75" customHeight="1" x14ac:dyDescent="0.2">
      <c r="A26" s="519"/>
      <c r="B26" s="519"/>
      <c r="C26" s="53" t="s">
        <v>3</v>
      </c>
      <c r="D26" s="54">
        <v>15</v>
      </c>
      <c r="E26" s="44">
        <v>10292.82</v>
      </c>
      <c r="F26" s="44">
        <v>0</v>
      </c>
      <c r="G26" s="44">
        <f t="shared" ref="G26" si="92">600/13*12</f>
        <v>553.85</v>
      </c>
      <c r="H26" s="44">
        <v>6207.16</v>
      </c>
      <c r="I26" s="44">
        <v>0</v>
      </c>
      <c r="J26" s="44">
        <f t="shared" ref="J26" si="93">(E26+F26+G26+H26+I26)/12</f>
        <v>1421.15</v>
      </c>
      <c r="K26" s="45">
        <f t="shared" ref="K26" si="94">(E26+F26+G26+H26+I26)</f>
        <v>17053.830000000002</v>
      </c>
      <c r="L26" s="46">
        <f t="shared" ref="L26" si="95">K26+J26</f>
        <v>18474.98</v>
      </c>
      <c r="M26" s="117"/>
      <c r="N26" s="119">
        <f t="shared" ref="N26" si="96">K26</f>
        <v>17053.830000000002</v>
      </c>
      <c r="O26" s="119">
        <f t="shared" ref="O26" si="97">E26+G26+F26+I26</f>
        <v>10846.67</v>
      </c>
      <c r="P26" s="119">
        <v>702</v>
      </c>
      <c r="Q26" s="119">
        <f t="shared" ref="Q26" si="98">IF(P26&gt;(O26*0.18),P26,O26*0.18)+N26+J26</f>
        <v>20427.38</v>
      </c>
      <c r="R26" s="119">
        <f t="shared" ref="R26" si="99">N26+O26*0.18</f>
        <v>19006.23</v>
      </c>
      <c r="S26" s="47"/>
    </row>
    <row r="27" spans="1:19" ht="9" customHeight="1" x14ac:dyDescent="0.2">
      <c r="A27" s="519"/>
      <c r="B27" s="519"/>
      <c r="C27" s="48" t="s">
        <v>4</v>
      </c>
      <c r="D27" s="49">
        <v>20</v>
      </c>
      <c r="E27" s="50">
        <v>19929679</v>
      </c>
      <c r="F27" s="50">
        <v>0</v>
      </c>
      <c r="G27" s="50">
        <f t="shared" ref="G27:L27" si="100">G26*1936.27</f>
        <v>1072403</v>
      </c>
      <c r="H27" s="50">
        <f t="shared" si="100"/>
        <v>12018738</v>
      </c>
      <c r="I27" s="50">
        <f t="shared" si="100"/>
        <v>0</v>
      </c>
      <c r="J27" s="51">
        <f t="shared" si="100"/>
        <v>2751730</v>
      </c>
      <c r="K27" s="50">
        <f t="shared" si="100"/>
        <v>33020819</v>
      </c>
      <c r="L27" s="52">
        <f t="shared" si="100"/>
        <v>35772550</v>
      </c>
      <c r="M27" s="118"/>
      <c r="N27" s="120">
        <f t="shared" ref="N27:R27" si="101">N26*1936.27</f>
        <v>33020819</v>
      </c>
      <c r="O27" s="120">
        <f t="shared" si="101"/>
        <v>21002082</v>
      </c>
      <c r="P27" s="120">
        <f t="shared" si="101"/>
        <v>1359262</v>
      </c>
      <c r="Q27" s="120">
        <f t="shared" si="101"/>
        <v>39552923</v>
      </c>
      <c r="R27" s="120">
        <f t="shared" si="101"/>
        <v>36801193</v>
      </c>
      <c r="S27" s="47"/>
    </row>
    <row r="28" spans="1:19" ht="12.75" customHeight="1" x14ac:dyDescent="0.2">
      <c r="A28" s="519"/>
      <c r="B28" s="519"/>
      <c r="C28" s="53" t="s">
        <v>3</v>
      </c>
      <c r="D28" s="54">
        <v>21</v>
      </c>
      <c r="E28" s="44">
        <v>11225.51</v>
      </c>
      <c r="F28" s="44">
        <v>0</v>
      </c>
      <c r="G28" s="44">
        <f t="shared" ref="G28" si="102">600/13*12</f>
        <v>553.85</v>
      </c>
      <c r="H28" s="44">
        <v>6207.16</v>
      </c>
      <c r="I28" s="44">
        <v>0</v>
      </c>
      <c r="J28" s="44">
        <f t="shared" ref="J28" si="103">(E28+F28+G28+H28+I28)/12</f>
        <v>1498.88</v>
      </c>
      <c r="K28" s="45">
        <f t="shared" ref="K28" si="104">(E28+F28+G28+H28+I28)</f>
        <v>17986.52</v>
      </c>
      <c r="L28" s="46">
        <f t="shared" ref="L28" si="105">K28+J28</f>
        <v>19485.400000000001</v>
      </c>
      <c r="M28" s="117"/>
      <c r="N28" s="119">
        <f t="shared" ref="N28" si="106">K28</f>
        <v>17986.52</v>
      </c>
      <c r="O28" s="119">
        <f t="shared" ref="O28" si="107">E28+G28+F28+I28</f>
        <v>11779.36</v>
      </c>
      <c r="P28" s="119">
        <v>702</v>
      </c>
      <c r="Q28" s="119">
        <f t="shared" ref="Q28" si="108">IF(P28&gt;(O28*0.18),P28,O28*0.18)+N28+J28</f>
        <v>21605.68</v>
      </c>
      <c r="R28" s="119">
        <f t="shared" ref="R28" si="109">N28+O28*0.18</f>
        <v>20106.8</v>
      </c>
      <c r="S28" s="47"/>
    </row>
    <row r="29" spans="1:19" ht="9" customHeight="1" x14ac:dyDescent="0.2">
      <c r="A29" s="519"/>
      <c r="B29" s="519"/>
      <c r="C29" s="48" t="s">
        <v>4</v>
      </c>
      <c r="D29" s="49">
        <v>27</v>
      </c>
      <c r="E29" s="50">
        <v>21735618</v>
      </c>
      <c r="F29" s="50">
        <v>0</v>
      </c>
      <c r="G29" s="50">
        <f t="shared" ref="G29:L29" si="110">G28*1936.27</f>
        <v>1072403</v>
      </c>
      <c r="H29" s="50">
        <f t="shared" si="110"/>
        <v>12018738</v>
      </c>
      <c r="I29" s="50">
        <f t="shared" si="110"/>
        <v>0</v>
      </c>
      <c r="J29" s="51">
        <f t="shared" si="110"/>
        <v>2902236</v>
      </c>
      <c r="K29" s="50">
        <f t="shared" si="110"/>
        <v>34826759</v>
      </c>
      <c r="L29" s="52">
        <f t="shared" si="110"/>
        <v>37728995</v>
      </c>
      <c r="M29" s="118"/>
      <c r="N29" s="120">
        <f t="shared" ref="N29:R29" si="111">N28*1936.27</f>
        <v>34826759</v>
      </c>
      <c r="O29" s="120">
        <f t="shared" si="111"/>
        <v>22808021</v>
      </c>
      <c r="P29" s="120">
        <f t="shared" si="111"/>
        <v>1359262</v>
      </c>
      <c r="Q29" s="120">
        <f t="shared" si="111"/>
        <v>41834430</v>
      </c>
      <c r="R29" s="120">
        <f t="shared" si="111"/>
        <v>38932194</v>
      </c>
      <c r="S29" s="47"/>
    </row>
    <row r="30" spans="1:19" ht="12.75" customHeight="1" x14ac:dyDescent="0.2">
      <c r="A30" s="519"/>
      <c r="B30" s="519"/>
      <c r="C30" s="53" t="s">
        <v>3</v>
      </c>
      <c r="D30" s="54">
        <v>28</v>
      </c>
      <c r="E30" s="44">
        <v>11886.17</v>
      </c>
      <c r="F30" s="44">
        <v>0</v>
      </c>
      <c r="G30" s="44">
        <f t="shared" ref="G30" si="112">600/13*12</f>
        <v>553.85</v>
      </c>
      <c r="H30" s="44">
        <v>6207.16</v>
      </c>
      <c r="I30" s="44">
        <v>0</v>
      </c>
      <c r="J30" s="44">
        <f t="shared" ref="J30" si="113">(E30+F30+G30+H30+I30)/12</f>
        <v>1553.93</v>
      </c>
      <c r="K30" s="45">
        <f t="shared" ref="K30" si="114">(E30+F30+G30+H30+I30)</f>
        <v>18647.18</v>
      </c>
      <c r="L30" s="46">
        <f t="shared" ref="L30" si="115">K30+J30</f>
        <v>20201.11</v>
      </c>
      <c r="M30" s="117"/>
      <c r="N30" s="119">
        <f t="shared" ref="N30" si="116">K30</f>
        <v>18647.18</v>
      </c>
      <c r="O30" s="119">
        <f t="shared" ref="O30" si="117">E30+G30+F30+I30</f>
        <v>12440.02</v>
      </c>
      <c r="P30" s="119">
        <v>702</v>
      </c>
      <c r="Q30" s="119">
        <f t="shared" ref="Q30" si="118">IF(P30&gt;(O30*0.18),P30,O30*0.18)+N30+J30</f>
        <v>22440.31</v>
      </c>
      <c r="R30" s="119">
        <f t="shared" ref="R30" si="119">N30+O30*0.18</f>
        <v>20886.38</v>
      </c>
      <c r="S30" s="47"/>
    </row>
    <row r="31" spans="1:19" ht="9" customHeight="1" x14ac:dyDescent="0.2">
      <c r="A31" s="519"/>
      <c r="B31" s="519"/>
      <c r="C31" s="48" t="s">
        <v>4</v>
      </c>
      <c r="D31" s="49">
        <v>34</v>
      </c>
      <c r="E31" s="50">
        <v>23014834</v>
      </c>
      <c r="F31" s="50">
        <v>0</v>
      </c>
      <c r="G31" s="50">
        <f t="shared" ref="G31:L31" si="120">G30*1936.27</f>
        <v>1072403</v>
      </c>
      <c r="H31" s="50">
        <f t="shared" si="120"/>
        <v>12018738</v>
      </c>
      <c r="I31" s="50">
        <f t="shared" si="120"/>
        <v>0</v>
      </c>
      <c r="J31" s="51">
        <f t="shared" si="120"/>
        <v>3008828</v>
      </c>
      <c r="K31" s="50">
        <f t="shared" si="120"/>
        <v>36105975</v>
      </c>
      <c r="L31" s="52">
        <f t="shared" si="120"/>
        <v>39114803</v>
      </c>
      <c r="M31" s="118"/>
      <c r="N31" s="120">
        <f t="shared" ref="N31:R31" si="121">N30*1936.27</f>
        <v>36105975</v>
      </c>
      <c r="O31" s="120">
        <f t="shared" si="121"/>
        <v>24087238</v>
      </c>
      <c r="P31" s="120">
        <f t="shared" si="121"/>
        <v>1359262</v>
      </c>
      <c r="Q31" s="120">
        <f t="shared" si="121"/>
        <v>43450499</v>
      </c>
      <c r="R31" s="120">
        <f t="shared" si="121"/>
        <v>40441671</v>
      </c>
      <c r="S31" s="47"/>
    </row>
    <row r="32" spans="1:19" ht="12.75" customHeight="1" x14ac:dyDescent="0.2">
      <c r="A32" s="519"/>
      <c r="B32" s="519"/>
      <c r="C32" s="53" t="s">
        <v>3</v>
      </c>
      <c r="D32" s="54">
        <v>35</v>
      </c>
      <c r="E32" s="44">
        <v>12379.41</v>
      </c>
      <c r="F32" s="44">
        <v>0</v>
      </c>
      <c r="G32" s="44">
        <f t="shared" ref="G32" si="122">600/13*12</f>
        <v>553.85</v>
      </c>
      <c r="H32" s="44">
        <v>6207.16</v>
      </c>
      <c r="I32" s="44">
        <v>0</v>
      </c>
      <c r="J32" s="44">
        <f t="shared" ref="J32" si="123">(E32+F32+G32+H32+I32)/12</f>
        <v>1595.04</v>
      </c>
      <c r="K32" s="45">
        <f t="shared" ref="K32" si="124">(E32+F32+G32+H32+I32)</f>
        <v>19140.419999999998</v>
      </c>
      <c r="L32" s="46">
        <f t="shared" ref="L32" si="125">K32+J32</f>
        <v>20735.46</v>
      </c>
      <c r="M32" s="117"/>
      <c r="N32" s="119">
        <f t="shared" ref="N32" si="126">K32</f>
        <v>19140.419999999998</v>
      </c>
      <c r="O32" s="119">
        <f t="shared" ref="O32" si="127">E32+G32+F32+I32</f>
        <v>12933.26</v>
      </c>
      <c r="P32" s="119">
        <v>702</v>
      </c>
      <c r="Q32" s="119">
        <f t="shared" ref="Q32" si="128">IF(P32&gt;(O32*0.18),P32,O32*0.18)+N32+J32</f>
        <v>23063.45</v>
      </c>
      <c r="R32" s="119">
        <f t="shared" ref="R32" si="129">N32+O32*0.18</f>
        <v>21468.41</v>
      </c>
      <c r="S32" s="47"/>
    </row>
    <row r="33" spans="1:19" ht="9" customHeight="1" x14ac:dyDescent="0.2">
      <c r="A33" s="520"/>
      <c r="B33" s="520"/>
      <c r="C33" s="58" t="s">
        <v>4</v>
      </c>
      <c r="D33" s="59"/>
      <c r="E33" s="50">
        <v>23969880</v>
      </c>
      <c r="F33" s="50">
        <v>0</v>
      </c>
      <c r="G33" s="50">
        <f t="shared" ref="G33:L33" si="130">G32*1936.27</f>
        <v>1072403</v>
      </c>
      <c r="H33" s="50">
        <f t="shared" si="130"/>
        <v>12018738</v>
      </c>
      <c r="I33" s="50">
        <f t="shared" si="130"/>
        <v>0</v>
      </c>
      <c r="J33" s="51">
        <f t="shared" si="130"/>
        <v>3088428</v>
      </c>
      <c r="K33" s="50">
        <f t="shared" si="130"/>
        <v>37061021</v>
      </c>
      <c r="L33" s="52">
        <f t="shared" si="130"/>
        <v>40149449</v>
      </c>
      <c r="M33" s="118"/>
      <c r="N33" s="120">
        <f t="shared" ref="N33:R33" si="131">N32*1936.27</f>
        <v>37061021</v>
      </c>
      <c r="O33" s="120">
        <f t="shared" si="131"/>
        <v>25042283</v>
      </c>
      <c r="P33" s="120">
        <f t="shared" si="131"/>
        <v>1359262</v>
      </c>
      <c r="Q33" s="120">
        <f t="shared" si="131"/>
        <v>44657066</v>
      </c>
      <c r="R33" s="120">
        <f t="shared" si="131"/>
        <v>41568638</v>
      </c>
      <c r="S33" s="47"/>
    </row>
    <row r="34" spans="1:19" ht="12.75" customHeight="1" x14ac:dyDescent="0.2">
      <c r="A34" s="496">
        <v>39114</v>
      </c>
      <c r="B34" s="496">
        <v>39446</v>
      </c>
      <c r="C34" s="42" t="s">
        <v>3</v>
      </c>
      <c r="D34" s="43">
        <v>0</v>
      </c>
      <c r="E34" s="44">
        <v>8519.9599999999991</v>
      </c>
      <c r="F34" s="44">
        <v>0</v>
      </c>
      <c r="G34" s="44">
        <f t="shared" ref="G34" si="132">600/13*12</f>
        <v>553.85</v>
      </c>
      <c r="H34" s="44">
        <v>6207.16</v>
      </c>
      <c r="I34" s="44">
        <v>0</v>
      </c>
      <c r="J34" s="44">
        <f t="shared" ref="J34" si="133">(E34+F34+G34+H34+I34)/12</f>
        <v>1273.4100000000001</v>
      </c>
      <c r="K34" s="45">
        <f t="shared" ref="K34" si="134">(E34+F34+G34+H34+I34)</f>
        <v>15280.97</v>
      </c>
      <c r="L34" s="46">
        <f t="shared" ref="L34" si="135">K34+J34</f>
        <v>16554.38</v>
      </c>
      <c r="M34" s="117"/>
      <c r="N34" s="119">
        <f t="shared" ref="N34" si="136">K34</f>
        <v>15280.97</v>
      </c>
      <c r="O34" s="119">
        <f t="shared" ref="O34" si="137">E34+G34+F34+I34</f>
        <v>9073.81</v>
      </c>
      <c r="P34" s="119">
        <v>702</v>
      </c>
      <c r="Q34" s="119">
        <f t="shared" ref="Q34" si="138">IF(P34&gt;(O34*0.18),P34,O34*0.18)+N34+J34</f>
        <v>18187.669999999998</v>
      </c>
      <c r="R34" s="119">
        <f t="shared" ref="R34" si="139">N34+O34*0.18</f>
        <v>16914.259999999998</v>
      </c>
      <c r="S34" s="47"/>
    </row>
    <row r="35" spans="1:19" ht="9" customHeight="1" x14ac:dyDescent="0.2">
      <c r="A35" s="497"/>
      <c r="B35" s="497"/>
      <c r="C35" s="48" t="s">
        <v>4</v>
      </c>
      <c r="D35" s="49">
        <v>2</v>
      </c>
      <c r="E35" s="50">
        <v>16496943</v>
      </c>
      <c r="F35" s="50">
        <v>0</v>
      </c>
      <c r="G35" s="50">
        <f t="shared" ref="G35:L35" si="140">G34*1936.27</f>
        <v>1072403</v>
      </c>
      <c r="H35" s="50">
        <f t="shared" si="140"/>
        <v>12018738</v>
      </c>
      <c r="I35" s="50">
        <f t="shared" si="140"/>
        <v>0</v>
      </c>
      <c r="J35" s="51">
        <f t="shared" si="140"/>
        <v>2465666</v>
      </c>
      <c r="K35" s="50">
        <f t="shared" si="140"/>
        <v>29588084</v>
      </c>
      <c r="L35" s="52">
        <f t="shared" si="140"/>
        <v>32053749</v>
      </c>
      <c r="M35" s="118"/>
      <c r="N35" s="120">
        <f t="shared" ref="N35:R35" si="141">N34*1936.27</f>
        <v>29588084</v>
      </c>
      <c r="O35" s="120">
        <f t="shared" si="141"/>
        <v>17569346</v>
      </c>
      <c r="P35" s="120">
        <f t="shared" si="141"/>
        <v>1359262</v>
      </c>
      <c r="Q35" s="120">
        <f t="shared" si="141"/>
        <v>35216240</v>
      </c>
      <c r="R35" s="120">
        <f t="shared" si="141"/>
        <v>32750574</v>
      </c>
      <c r="S35" s="47"/>
    </row>
    <row r="36" spans="1:19" ht="12.75" customHeight="1" x14ac:dyDescent="0.2">
      <c r="A36" s="519">
        <v>39114</v>
      </c>
      <c r="B36" s="519">
        <f>B34</f>
        <v>39446</v>
      </c>
      <c r="C36" s="53" t="s">
        <v>3</v>
      </c>
      <c r="D36" s="54">
        <v>3</v>
      </c>
      <c r="E36" s="44">
        <v>8791.39</v>
      </c>
      <c r="F36" s="44">
        <v>0</v>
      </c>
      <c r="G36" s="44">
        <f t="shared" ref="G36" si="142">600/13*12</f>
        <v>553.85</v>
      </c>
      <c r="H36" s="44">
        <v>6207.16</v>
      </c>
      <c r="I36" s="44">
        <v>0</v>
      </c>
      <c r="J36" s="44">
        <f t="shared" ref="J36" si="143">(E36+F36+G36+H36+I36)/12</f>
        <v>1296.03</v>
      </c>
      <c r="K36" s="45">
        <f t="shared" ref="K36" si="144">(E36+F36+G36+H36+I36)</f>
        <v>15552.4</v>
      </c>
      <c r="L36" s="46">
        <f t="shared" ref="L36" si="145">K36+J36</f>
        <v>16848.43</v>
      </c>
      <c r="M36" s="117"/>
      <c r="N36" s="119">
        <f t="shared" ref="N36" si="146">K36</f>
        <v>15552.4</v>
      </c>
      <c r="O36" s="119">
        <f t="shared" ref="O36" si="147">E36+G36+F36+I36</f>
        <v>9345.24</v>
      </c>
      <c r="P36" s="119">
        <v>702</v>
      </c>
      <c r="Q36" s="119">
        <f t="shared" ref="Q36" si="148">IF(P36&gt;(O36*0.18),P36,O36*0.18)+N36+J36</f>
        <v>18530.57</v>
      </c>
      <c r="R36" s="119">
        <f t="shared" ref="R36" si="149">N36+O36*0.18</f>
        <v>17234.54</v>
      </c>
      <c r="S36" s="47"/>
    </row>
    <row r="37" spans="1:19" ht="9" customHeight="1" x14ac:dyDescent="0.2">
      <c r="A37" s="519"/>
      <c r="B37" s="519"/>
      <c r="C37" s="48" t="s">
        <v>4</v>
      </c>
      <c r="D37" s="49">
        <v>8</v>
      </c>
      <c r="E37" s="50">
        <v>17022505</v>
      </c>
      <c r="F37" s="50">
        <v>0</v>
      </c>
      <c r="G37" s="50">
        <f t="shared" ref="G37:L37" si="150">G36*1936.27</f>
        <v>1072403</v>
      </c>
      <c r="H37" s="50">
        <f t="shared" si="150"/>
        <v>12018738</v>
      </c>
      <c r="I37" s="50">
        <f t="shared" si="150"/>
        <v>0</v>
      </c>
      <c r="J37" s="51">
        <f t="shared" si="150"/>
        <v>2509464</v>
      </c>
      <c r="K37" s="50">
        <f t="shared" si="150"/>
        <v>30113646</v>
      </c>
      <c r="L37" s="52">
        <f t="shared" si="150"/>
        <v>32623110</v>
      </c>
      <c r="M37" s="118"/>
      <c r="N37" s="120">
        <f t="shared" ref="N37:R37" si="151">N36*1936.27</f>
        <v>30113646</v>
      </c>
      <c r="O37" s="120">
        <f t="shared" si="151"/>
        <v>18094908</v>
      </c>
      <c r="P37" s="120">
        <f t="shared" si="151"/>
        <v>1359262</v>
      </c>
      <c r="Q37" s="120">
        <f t="shared" si="151"/>
        <v>35880187</v>
      </c>
      <c r="R37" s="120">
        <f t="shared" si="151"/>
        <v>33370723</v>
      </c>
      <c r="S37" s="47"/>
    </row>
    <row r="38" spans="1:19" ht="12.75" customHeight="1" x14ac:dyDescent="0.2">
      <c r="A38" s="519"/>
      <c r="B38" s="519"/>
      <c r="C38" s="53" t="s">
        <v>3</v>
      </c>
      <c r="D38" s="54">
        <v>9</v>
      </c>
      <c r="E38" s="44">
        <v>9795.2900000000009</v>
      </c>
      <c r="F38" s="44">
        <v>0</v>
      </c>
      <c r="G38" s="44">
        <f t="shared" ref="G38" si="152">600/13*12</f>
        <v>553.85</v>
      </c>
      <c r="H38" s="44">
        <v>6207.16</v>
      </c>
      <c r="I38" s="44">
        <v>0</v>
      </c>
      <c r="J38" s="44">
        <f t="shared" ref="J38" si="153">(E38+F38+G38+H38+I38)/12</f>
        <v>1379.69</v>
      </c>
      <c r="K38" s="45">
        <f t="shared" ref="K38" si="154">(E38+F38+G38+H38+I38)</f>
        <v>16556.3</v>
      </c>
      <c r="L38" s="46">
        <f t="shared" ref="L38" si="155">K38+J38</f>
        <v>17935.990000000002</v>
      </c>
      <c r="M38" s="117"/>
      <c r="N38" s="119">
        <f t="shared" ref="N38" si="156">K38</f>
        <v>16556.3</v>
      </c>
      <c r="O38" s="119">
        <f t="shared" ref="O38" si="157">E38+G38+F38+I38</f>
        <v>10349.14</v>
      </c>
      <c r="P38" s="119">
        <v>702</v>
      </c>
      <c r="Q38" s="119">
        <f t="shared" ref="Q38" si="158">IF(P38&gt;(O38*0.18),P38,O38*0.18)+N38+J38</f>
        <v>19798.84</v>
      </c>
      <c r="R38" s="119">
        <f t="shared" ref="R38" si="159">N38+O38*0.18</f>
        <v>18419.150000000001</v>
      </c>
      <c r="S38" s="47"/>
    </row>
    <row r="39" spans="1:19" ht="9" customHeight="1" x14ac:dyDescent="0.2">
      <c r="A39" s="519"/>
      <c r="B39" s="519"/>
      <c r="C39" s="48" t="s">
        <v>4</v>
      </c>
      <c r="D39" s="49">
        <v>14</v>
      </c>
      <c r="E39" s="50">
        <v>18966326</v>
      </c>
      <c r="F39" s="50">
        <v>0</v>
      </c>
      <c r="G39" s="50">
        <f t="shared" ref="G39:L39" si="160">G38*1936.27</f>
        <v>1072403</v>
      </c>
      <c r="H39" s="50">
        <f t="shared" si="160"/>
        <v>12018738</v>
      </c>
      <c r="I39" s="50">
        <f t="shared" si="160"/>
        <v>0</v>
      </c>
      <c r="J39" s="51">
        <f t="shared" si="160"/>
        <v>2671452</v>
      </c>
      <c r="K39" s="50">
        <f t="shared" si="160"/>
        <v>32057467</v>
      </c>
      <c r="L39" s="52">
        <f t="shared" si="160"/>
        <v>34728919</v>
      </c>
      <c r="M39" s="118"/>
      <c r="N39" s="120">
        <f t="shared" ref="N39:R39" si="161">N38*1936.27</f>
        <v>32057467</v>
      </c>
      <c r="O39" s="120">
        <f t="shared" si="161"/>
        <v>20038729</v>
      </c>
      <c r="P39" s="120">
        <f t="shared" si="161"/>
        <v>1359262</v>
      </c>
      <c r="Q39" s="120">
        <f t="shared" si="161"/>
        <v>38335900</v>
      </c>
      <c r="R39" s="120">
        <f t="shared" si="161"/>
        <v>35664448</v>
      </c>
      <c r="S39" s="47"/>
    </row>
    <row r="40" spans="1:19" ht="12.75" customHeight="1" x14ac:dyDescent="0.2">
      <c r="A40" s="519"/>
      <c r="B40" s="519"/>
      <c r="C40" s="53" t="s">
        <v>3</v>
      </c>
      <c r="D40" s="54">
        <v>15</v>
      </c>
      <c r="E40" s="44">
        <v>10738.62</v>
      </c>
      <c r="F40" s="44">
        <v>0</v>
      </c>
      <c r="G40" s="44">
        <f t="shared" ref="G40" si="162">600/13*12</f>
        <v>553.85</v>
      </c>
      <c r="H40" s="44">
        <v>6207.16</v>
      </c>
      <c r="I40" s="44">
        <v>0</v>
      </c>
      <c r="J40" s="44">
        <f t="shared" ref="J40" si="163">(E40+F40+G40+H40+I40)/12</f>
        <v>1458.3</v>
      </c>
      <c r="K40" s="45">
        <f t="shared" ref="K40" si="164">(E40+F40+G40+H40+I40)</f>
        <v>17499.63</v>
      </c>
      <c r="L40" s="46">
        <f t="shared" ref="L40" si="165">K40+J40</f>
        <v>18957.93</v>
      </c>
      <c r="M40" s="117"/>
      <c r="N40" s="119">
        <f t="shared" ref="N40" si="166">K40</f>
        <v>17499.63</v>
      </c>
      <c r="O40" s="119">
        <f t="shared" ref="O40" si="167">E40+G40+F40+I40</f>
        <v>11292.47</v>
      </c>
      <c r="P40" s="119">
        <v>702</v>
      </c>
      <c r="Q40" s="119">
        <f t="shared" ref="Q40" si="168">IF(P40&gt;(O40*0.18),P40,O40*0.18)+N40+J40</f>
        <v>20990.57</v>
      </c>
      <c r="R40" s="119">
        <f t="shared" ref="R40" si="169">N40+O40*0.18</f>
        <v>19532.27</v>
      </c>
      <c r="S40" s="47"/>
    </row>
    <row r="41" spans="1:19" ht="9" customHeight="1" x14ac:dyDescent="0.2">
      <c r="A41" s="519"/>
      <c r="B41" s="519"/>
      <c r="C41" s="48" t="s">
        <v>4</v>
      </c>
      <c r="D41" s="49">
        <v>20</v>
      </c>
      <c r="E41" s="50">
        <v>20792868</v>
      </c>
      <c r="F41" s="50">
        <v>0</v>
      </c>
      <c r="G41" s="50">
        <f t="shared" ref="G41:L41" si="170">G40*1936.27</f>
        <v>1072403</v>
      </c>
      <c r="H41" s="50">
        <f t="shared" si="170"/>
        <v>12018738</v>
      </c>
      <c r="I41" s="50">
        <f t="shared" si="170"/>
        <v>0</v>
      </c>
      <c r="J41" s="51">
        <f t="shared" si="170"/>
        <v>2823663</v>
      </c>
      <c r="K41" s="50">
        <f t="shared" si="170"/>
        <v>33884009</v>
      </c>
      <c r="L41" s="52">
        <f t="shared" si="170"/>
        <v>36707671</v>
      </c>
      <c r="M41" s="118"/>
      <c r="N41" s="120">
        <f t="shared" ref="N41:R41" si="171">N40*1936.27</f>
        <v>33884009</v>
      </c>
      <c r="O41" s="120">
        <f t="shared" si="171"/>
        <v>21865271</v>
      </c>
      <c r="P41" s="120">
        <f t="shared" si="171"/>
        <v>1359262</v>
      </c>
      <c r="Q41" s="120">
        <f t="shared" si="171"/>
        <v>40643411</v>
      </c>
      <c r="R41" s="120">
        <f t="shared" si="171"/>
        <v>37819748</v>
      </c>
      <c r="S41" s="47"/>
    </row>
    <row r="42" spans="1:19" ht="12.75" customHeight="1" x14ac:dyDescent="0.2">
      <c r="A42" s="519"/>
      <c r="B42" s="519"/>
      <c r="C42" s="53" t="s">
        <v>3</v>
      </c>
      <c r="D42" s="54">
        <v>21</v>
      </c>
      <c r="E42" s="44">
        <v>11696.51</v>
      </c>
      <c r="F42" s="44">
        <v>0</v>
      </c>
      <c r="G42" s="44">
        <f t="shared" ref="G42" si="172">600/13*12</f>
        <v>553.85</v>
      </c>
      <c r="H42" s="44">
        <v>6207.16</v>
      </c>
      <c r="I42" s="44">
        <v>0</v>
      </c>
      <c r="J42" s="44">
        <f t="shared" ref="J42" si="173">(E42+F42+G42+H42+I42)/12</f>
        <v>1538.13</v>
      </c>
      <c r="K42" s="45">
        <f t="shared" ref="K42" si="174">(E42+F42+G42+H42+I42)</f>
        <v>18457.52</v>
      </c>
      <c r="L42" s="46">
        <f t="shared" ref="L42" si="175">K42+J42</f>
        <v>19995.650000000001</v>
      </c>
      <c r="M42" s="117"/>
      <c r="N42" s="119">
        <f t="shared" ref="N42" si="176">K42</f>
        <v>18457.52</v>
      </c>
      <c r="O42" s="119">
        <f t="shared" ref="O42" si="177">E42+G42+F42+I42</f>
        <v>12250.36</v>
      </c>
      <c r="P42" s="119">
        <v>702</v>
      </c>
      <c r="Q42" s="119">
        <f t="shared" ref="Q42" si="178">IF(P42&gt;(O42*0.18),P42,O42*0.18)+N42+J42</f>
        <v>22200.71</v>
      </c>
      <c r="R42" s="119">
        <f t="shared" ref="R42" si="179">N42+O42*0.18</f>
        <v>20662.580000000002</v>
      </c>
      <c r="S42" s="47"/>
    </row>
    <row r="43" spans="1:19" ht="9" customHeight="1" x14ac:dyDescent="0.2">
      <c r="A43" s="519"/>
      <c r="B43" s="519"/>
      <c r="C43" s="48" t="s">
        <v>4</v>
      </c>
      <c r="D43" s="49">
        <v>27</v>
      </c>
      <c r="E43" s="50">
        <v>22647601</v>
      </c>
      <c r="F43" s="50">
        <v>0</v>
      </c>
      <c r="G43" s="50">
        <f t="shared" ref="G43:L43" si="180">G42*1936.27</f>
        <v>1072403</v>
      </c>
      <c r="H43" s="50">
        <f t="shared" si="180"/>
        <v>12018738</v>
      </c>
      <c r="I43" s="50">
        <f t="shared" si="180"/>
        <v>0</v>
      </c>
      <c r="J43" s="51">
        <f t="shared" si="180"/>
        <v>2978235</v>
      </c>
      <c r="K43" s="50">
        <f t="shared" si="180"/>
        <v>35738742</v>
      </c>
      <c r="L43" s="52">
        <f t="shared" si="180"/>
        <v>38716977</v>
      </c>
      <c r="M43" s="118"/>
      <c r="N43" s="120">
        <f t="shared" ref="N43:R43" si="181">N42*1936.27</f>
        <v>35738742</v>
      </c>
      <c r="O43" s="120">
        <f t="shared" si="181"/>
        <v>23720005</v>
      </c>
      <c r="P43" s="120">
        <f t="shared" si="181"/>
        <v>1359262</v>
      </c>
      <c r="Q43" s="120">
        <f t="shared" si="181"/>
        <v>42986569</v>
      </c>
      <c r="R43" s="120">
        <f t="shared" si="181"/>
        <v>40008334</v>
      </c>
      <c r="S43" s="47"/>
    </row>
    <row r="44" spans="1:19" ht="12.75" customHeight="1" x14ac:dyDescent="0.2">
      <c r="A44" s="519"/>
      <c r="B44" s="519"/>
      <c r="C44" s="53" t="s">
        <v>3</v>
      </c>
      <c r="D44" s="54">
        <v>28</v>
      </c>
      <c r="E44" s="44">
        <v>12374.93</v>
      </c>
      <c r="F44" s="44">
        <v>0</v>
      </c>
      <c r="G44" s="44">
        <f t="shared" ref="G44" si="182">600/13*12</f>
        <v>553.85</v>
      </c>
      <c r="H44" s="44">
        <v>6207.16</v>
      </c>
      <c r="I44" s="44">
        <v>0</v>
      </c>
      <c r="J44" s="44">
        <f t="shared" ref="J44" si="183">(E44+F44+G44+H44+I44)/12</f>
        <v>1594.66</v>
      </c>
      <c r="K44" s="45">
        <f t="shared" ref="K44" si="184">(E44+F44+G44+H44+I44)</f>
        <v>19135.939999999999</v>
      </c>
      <c r="L44" s="46">
        <f t="shared" ref="L44" si="185">K44+J44</f>
        <v>20730.599999999999</v>
      </c>
      <c r="M44" s="117"/>
      <c r="N44" s="119">
        <f t="shared" ref="N44" si="186">K44</f>
        <v>19135.939999999999</v>
      </c>
      <c r="O44" s="119">
        <f t="shared" ref="O44" si="187">E44+G44+F44+I44</f>
        <v>12928.78</v>
      </c>
      <c r="P44" s="119">
        <v>702</v>
      </c>
      <c r="Q44" s="119">
        <f t="shared" ref="Q44" si="188">IF(P44&gt;(O44*0.18),P44,O44*0.18)+N44+J44</f>
        <v>23057.78</v>
      </c>
      <c r="R44" s="119">
        <f t="shared" ref="R44" si="189">N44+O44*0.18</f>
        <v>21463.119999999999</v>
      </c>
      <c r="S44" s="47"/>
    </row>
    <row r="45" spans="1:19" ht="9" customHeight="1" x14ac:dyDescent="0.2">
      <c r="A45" s="519"/>
      <c r="B45" s="519"/>
      <c r="C45" s="48" t="s">
        <v>4</v>
      </c>
      <c r="D45" s="49">
        <v>34</v>
      </c>
      <c r="E45" s="50">
        <v>23961206</v>
      </c>
      <c r="F45" s="50">
        <v>0</v>
      </c>
      <c r="G45" s="50">
        <f t="shared" ref="G45:L45" si="190">G44*1936.27</f>
        <v>1072403</v>
      </c>
      <c r="H45" s="50">
        <f t="shared" si="190"/>
        <v>12018738</v>
      </c>
      <c r="I45" s="50">
        <f t="shared" si="190"/>
        <v>0</v>
      </c>
      <c r="J45" s="51">
        <f t="shared" si="190"/>
        <v>3087692</v>
      </c>
      <c r="K45" s="50">
        <f t="shared" si="190"/>
        <v>37052347</v>
      </c>
      <c r="L45" s="52">
        <f t="shared" si="190"/>
        <v>40140039</v>
      </c>
      <c r="M45" s="118"/>
      <c r="N45" s="120">
        <f t="shared" ref="N45:R45" si="191">N44*1936.27</f>
        <v>37052347</v>
      </c>
      <c r="O45" s="120">
        <f t="shared" si="191"/>
        <v>25033609</v>
      </c>
      <c r="P45" s="120">
        <f t="shared" si="191"/>
        <v>1359262</v>
      </c>
      <c r="Q45" s="120">
        <f t="shared" si="191"/>
        <v>44646088</v>
      </c>
      <c r="R45" s="120">
        <f t="shared" si="191"/>
        <v>41558395</v>
      </c>
      <c r="S45" s="47"/>
    </row>
    <row r="46" spans="1:19" ht="12.75" customHeight="1" x14ac:dyDescent="0.2">
      <c r="A46" s="519"/>
      <c r="B46" s="519"/>
      <c r="C46" s="53" t="s">
        <v>3</v>
      </c>
      <c r="D46" s="54">
        <v>35</v>
      </c>
      <c r="E46" s="44">
        <v>12881.49</v>
      </c>
      <c r="F46" s="44">
        <v>0</v>
      </c>
      <c r="G46" s="44">
        <f t="shared" ref="G46" si="192">600/13*12</f>
        <v>553.85</v>
      </c>
      <c r="H46" s="44">
        <v>6207.16</v>
      </c>
      <c r="I46" s="44">
        <v>0</v>
      </c>
      <c r="J46" s="44">
        <f t="shared" ref="J46" si="193">(E46+F46+G46+H46+I46)/12</f>
        <v>1636.88</v>
      </c>
      <c r="K46" s="45">
        <f t="shared" ref="K46" si="194">(E46+F46+G46+H46+I46)</f>
        <v>19642.5</v>
      </c>
      <c r="L46" s="46">
        <f t="shared" ref="L46" si="195">K46+J46</f>
        <v>21279.38</v>
      </c>
      <c r="M46" s="117"/>
      <c r="N46" s="119">
        <f t="shared" ref="N46" si="196">K46</f>
        <v>19642.5</v>
      </c>
      <c r="O46" s="119">
        <f t="shared" ref="O46" si="197">E46+G46+F46+I46</f>
        <v>13435.34</v>
      </c>
      <c r="P46" s="119">
        <v>702</v>
      </c>
      <c r="Q46" s="119">
        <f t="shared" ref="Q46" si="198">IF(P46&gt;(O46*0.18),P46,O46*0.18)+N46+J46</f>
        <v>23697.74</v>
      </c>
      <c r="R46" s="119">
        <f t="shared" ref="R46" si="199">N46+O46*0.18</f>
        <v>22060.86</v>
      </c>
      <c r="S46" s="47"/>
    </row>
    <row r="47" spans="1:19" ht="9" customHeight="1" x14ac:dyDescent="0.2">
      <c r="A47" s="520"/>
      <c r="B47" s="520"/>
      <c r="C47" s="58" t="s">
        <v>4</v>
      </c>
      <c r="D47" s="59"/>
      <c r="E47" s="61">
        <v>24942043</v>
      </c>
      <c r="F47" s="61">
        <v>0</v>
      </c>
      <c r="G47" s="50">
        <f t="shared" ref="G47:L47" si="200">G46*1936.27</f>
        <v>1072403</v>
      </c>
      <c r="H47" s="50">
        <f t="shared" si="200"/>
        <v>12018738</v>
      </c>
      <c r="I47" s="50">
        <f t="shared" si="200"/>
        <v>0</v>
      </c>
      <c r="J47" s="51">
        <f t="shared" si="200"/>
        <v>3169442</v>
      </c>
      <c r="K47" s="50">
        <f t="shared" si="200"/>
        <v>38033183</v>
      </c>
      <c r="L47" s="52">
        <f t="shared" si="200"/>
        <v>41202625</v>
      </c>
      <c r="M47" s="118"/>
      <c r="N47" s="120">
        <f t="shared" ref="N47:R47" si="201">N46*1936.27</f>
        <v>38033183</v>
      </c>
      <c r="O47" s="120">
        <f t="shared" si="201"/>
        <v>26014446</v>
      </c>
      <c r="P47" s="120">
        <f t="shared" si="201"/>
        <v>1359262</v>
      </c>
      <c r="Q47" s="120">
        <f t="shared" si="201"/>
        <v>45885223</v>
      </c>
      <c r="R47" s="120">
        <f t="shared" si="201"/>
        <v>42715781</v>
      </c>
      <c r="S47" s="47"/>
    </row>
    <row r="48" spans="1:19" ht="12.75" customHeight="1" x14ac:dyDescent="0.2">
      <c r="A48" s="496">
        <f>B36+1</f>
        <v>39447</v>
      </c>
      <c r="B48" s="496">
        <v>39447</v>
      </c>
      <c r="C48" s="42" t="s">
        <v>3</v>
      </c>
      <c r="D48" s="43">
        <v>0</v>
      </c>
      <c r="E48" s="44">
        <v>8519.9599999999991</v>
      </c>
      <c r="F48" s="44">
        <v>0</v>
      </c>
      <c r="G48" s="44">
        <f t="shared" ref="G48" si="202">600/13*12</f>
        <v>553.85</v>
      </c>
      <c r="H48" s="44">
        <v>6207.16</v>
      </c>
      <c r="I48" s="44">
        <v>0</v>
      </c>
      <c r="J48" s="44">
        <f t="shared" ref="J48" si="203">(E48+F48+G48+H48+I48)/12</f>
        <v>1273.4100000000001</v>
      </c>
      <c r="K48" s="45">
        <f t="shared" ref="K48" si="204">(E48+F48+G48+H48+I48)</f>
        <v>15280.97</v>
      </c>
      <c r="L48" s="46">
        <f t="shared" ref="L48" si="205">K48+J48</f>
        <v>16554.38</v>
      </c>
      <c r="M48" s="117"/>
      <c r="N48" s="119">
        <f t="shared" ref="N48" si="206">K48</f>
        <v>15280.97</v>
      </c>
      <c r="O48" s="119">
        <f t="shared" ref="O48" si="207">E48+G48+F48+I48</f>
        <v>9073.81</v>
      </c>
      <c r="P48" s="119">
        <v>702</v>
      </c>
      <c r="Q48" s="119">
        <f t="shared" ref="Q48" si="208">IF(P48&gt;(O48*0.18),P48,O48*0.18)+N48+J48</f>
        <v>18187.669999999998</v>
      </c>
      <c r="R48" s="119">
        <f t="shared" ref="R48" si="209">N48+O48*0.18</f>
        <v>16914.259999999998</v>
      </c>
      <c r="S48" s="47"/>
    </row>
    <row r="49" spans="1:19" ht="9" customHeight="1" x14ac:dyDescent="0.2">
      <c r="A49" s="497"/>
      <c r="B49" s="497"/>
      <c r="C49" s="48" t="s">
        <v>4</v>
      </c>
      <c r="D49" s="49">
        <v>2</v>
      </c>
      <c r="E49" s="50">
        <v>16496943</v>
      </c>
      <c r="F49" s="50">
        <v>0</v>
      </c>
      <c r="G49" s="50">
        <f t="shared" ref="G49:L49" si="210">G48*1936.27</f>
        <v>1072403</v>
      </c>
      <c r="H49" s="50">
        <f t="shared" si="210"/>
        <v>12018738</v>
      </c>
      <c r="I49" s="50">
        <f t="shared" si="210"/>
        <v>0</v>
      </c>
      <c r="J49" s="51">
        <f t="shared" si="210"/>
        <v>2465666</v>
      </c>
      <c r="K49" s="50">
        <f t="shared" si="210"/>
        <v>29588084</v>
      </c>
      <c r="L49" s="52">
        <f t="shared" si="210"/>
        <v>32053749</v>
      </c>
      <c r="M49" s="118"/>
      <c r="N49" s="120">
        <f t="shared" ref="N49:R49" si="211">N48*1936.27</f>
        <v>29588084</v>
      </c>
      <c r="O49" s="120">
        <f t="shared" si="211"/>
        <v>17569346</v>
      </c>
      <c r="P49" s="120">
        <f t="shared" si="211"/>
        <v>1359262</v>
      </c>
      <c r="Q49" s="120">
        <f t="shared" si="211"/>
        <v>35216240</v>
      </c>
      <c r="R49" s="120">
        <f t="shared" si="211"/>
        <v>32750574</v>
      </c>
      <c r="S49" s="47"/>
    </row>
    <row r="50" spans="1:19" ht="12.75" customHeight="1" x14ac:dyDescent="0.2">
      <c r="A50" s="519">
        <f>A48</f>
        <v>39447</v>
      </c>
      <c r="B50" s="519">
        <f>B48</f>
        <v>39447</v>
      </c>
      <c r="C50" s="53" t="s">
        <v>3</v>
      </c>
      <c r="D50" s="54">
        <v>3</v>
      </c>
      <c r="E50" s="44">
        <v>8791.39</v>
      </c>
      <c r="F50" s="44">
        <v>0</v>
      </c>
      <c r="G50" s="44">
        <f t="shared" ref="G50" si="212">600/13*12</f>
        <v>553.85</v>
      </c>
      <c r="H50" s="44">
        <v>6207.16</v>
      </c>
      <c r="I50" s="44">
        <v>0</v>
      </c>
      <c r="J50" s="44">
        <f t="shared" ref="J50" si="213">(E50+F50+G50+H50+I50)/12</f>
        <v>1296.03</v>
      </c>
      <c r="K50" s="45">
        <f t="shared" ref="K50" si="214">(E50+F50+G50+H50+I50)</f>
        <v>15552.4</v>
      </c>
      <c r="L50" s="46">
        <f t="shared" ref="L50" si="215">K50+J50</f>
        <v>16848.43</v>
      </c>
      <c r="M50" s="117"/>
      <c r="N50" s="119">
        <f t="shared" ref="N50" si="216">K50</f>
        <v>15552.4</v>
      </c>
      <c r="O50" s="119">
        <f t="shared" ref="O50" si="217">E50+G50+F50+I50</f>
        <v>9345.24</v>
      </c>
      <c r="P50" s="119">
        <v>702</v>
      </c>
      <c r="Q50" s="119">
        <f t="shared" ref="Q50" si="218">IF(P50&gt;(O50*0.18),P50,O50*0.18)+N50+J50</f>
        <v>18530.57</v>
      </c>
      <c r="R50" s="119">
        <f t="shared" ref="R50" si="219">N50+O50*0.18</f>
        <v>17234.54</v>
      </c>
      <c r="S50" s="47"/>
    </row>
    <row r="51" spans="1:19" ht="9" customHeight="1" x14ac:dyDescent="0.2">
      <c r="A51" s="519"/>
      <c r="B51" s="519"/>
      <c r="C51" s="48" t="s">
        <v>4</v>
      </c>
      <c r="D51" s="49">
        <v>8</v>
      </c>
      <c r="E51" s="50">
        <v>17022505</v>
      </c>
      <c r="F51" s="50">
        <v>0</v>
      </c>
      <c r="G51" s="50">
        <f t="shared" ref="G51:L51" si="220">G50*1936.27</f>
        <v>1072403</v>
      </c>
      <c r="H51" s="50">
        <f t="shared" si="220"/>
        <v>12018738</v>
      </c>
      <c r="I51" s="50">
        <f t="shared" si="220"/>
        <v>0</v>
      </c>
      <c r="J51" s="51">
        <f t="shared" si="220"/>
        <v>2509464</v>
      </c>
      <c r="K51" s="50">
        <f t="shared" si="220"/>
        <v>30113646</v>
      </c>
      <c r="L51" s="52">
        <f t="shared" si="220"/>
        <v>32623110</v>
      </c>
      <c r="M51" s="118"/>
      <c r="N51" s="120">
        <f t="shared" ref="N51:R51" si="221">N50*1936.27</f>
        <v>30113646</v>
      </c>
      <c r="O51" s="120">
        <f t="shared" si="221"/>
        <v>18094908</v>
      </c>
      <c r="P51" s="120">
        <f t="shared" si="221"/>
        <v>1359262</v>
      </c>
      <c r="Q51" s="120">
        <f t="shared" si="221"/>
        <v>35880187</v>
      </c>
      <c r="R51" s="120">
        <f t="shared" si="221"/>
        <v>33370723</v>
      </c>
      <c r="S51" s="47"/>
    </row>
    <row r="52" spans="1:19" ht="12.75" customHeight="1" x14ac:dyDescent="0.2">
      <c r="A52" s="519"/>
      <c r="B52" s="519"/>
      <c r="C52" s="53" t="s">
        <v>3</v>
      </c>
      <c r="D52" s="54">
        <v>9</v>
      </c>
      <c r="E52" s="44">
        <v>9795.2900000000009</v>
      </c>
      <c r="F52" s="44">
        <v>0</v>
      </c>
      <c r="G52" s="44">
        <f t="shared" ref="G52" si="222">600/13*12</f>
        <v>553.85</v>
      </c>
      <c r="H52" s="44">
        <v>6207.16</v>
      </c>
      <c r="I52" s="44">
        <v>0</v>
      </c>
      <c r="J52" s="44">
        <f t="shared" ref="J52" si="223">(E52+F52+G52+H52+I52)/12</f>
        <v>1379.69</v>
      </c>
      <c r="K52" s="45">
        <f t="shared" ref="K52" si="224">(E52+F52+G52+H52+I52)</f>
        <v>16556.3</v>
      </c>
      <c r="L52" s="46">
        <f t="shared" ref="L52" si="225">K52+J52</f>
        <v>17935.990000000002</v>
      </c>
      <c r="M52" s="117"/>
      <c r="N52" s="119">
        <f t="shared" ref="N52" si="226">K52</f>
        <v>16556.3</v>
      </c>
      <c r="O52" s="119">
        <f t="shared" ref="O52" si="227">E52+G52+F52+I52</f>
        <v>10349.14</v>
      </c>
      <c r="P52" s="119">
        <v>702</v>
      </c>
      <c r="Q52" s="119">
        <f t="shared" ref="Q52" si="228">IF(P52&gt;(O52*0.18),P52,O52*0.18)+N52+J52</f>
        <v>19798.84</v>
      </c>
      <c r="R52" s="119">
        <f t="shared" ref="R52" si="229">N52+O52*0.18</f>
        <v>18419.150000000001</v>
      </c>
      <c r="S52" s="47"/>
    </row>
    <row r="53" spans="1:19" ht="9" customHeight="1" x14ac:dyDescent="0.2">
      <c r="A53" s="519"/>
      <c r="B53" s="519"/>
      <c r="C53" s="48" t="s">
        <v>4</v>
      </c>
      <c r="D53" s="49">
        <v>14</v>
      </c>
      <c r="E53" s="50">
        <v>18966326</v>
      </c>
      <c r="F53" s="50">
        <v>0</v>
      </c>
      <c r="G53" s="50">
        <f t="shared" ref="G53:L53" si="230">G52*1936.27</f>
        <v>1072403</v>
      </c>
      <c r="H53" s="50">
        <f t="shared" si="230"/>
        <v>12018738</v>
      </c>
      <c r="I53" s="50">
        <f t="shared" si="230"/>
        <v>0</v>
      </c>
      <c r="J53" s="51">
        <f t="shared" si="230"/>
        <v>2671452</v>
      </c>
      <c r="K53" s="50">
        <f t="shared" si="230"/>
        <v>32057467</v>
      </c>
      <c r="L53" s="52">
        <f t="shared" si="230"/>
        <v>34728919</v>
      </c>
      <c r="M53" s="118"/>
      <c r="N53" s="120">
        <f t="shared" ref="N53:R53" si="231">N52*1936.27</f>
        <v>32057467</v>
      </c>
      <c r="O53" s="120">
        <f t="shared" si="231"/>
        <v>20038729</v>
      </c>
      <c r="P53" s="120">
        <f t="shared" si="231"/>
        <v>1359262</v>
      </c>
      <c r="Q53" s="120">
        <f t="shared" si="231"/>
        <v>38335900</v>
      </c>
      <c r="R53" s="120">
        <f t="shared" si="231"/>
        <v>35664448</v>
      </c>
      <c r="S53" s="47"/>
    </row>
    <row r="54" spans="1:19" ht="12.75" customHeight="1" x14ac:dyDescent="0.2">
      <c r="A54" s="519"/>
      <c r="B54" s="519"/>
      <c r="C54" s="53" t="s">
        <v>3</v>
      </c>
      <c r="D54" s="54">
        <v>15</v>
      </c>
      <c r="E54" s="44">
        <v>10738.62</v>
      </c>
      <c r="F54" s="44">
        <v>0</v>
      </c>
      <c r="G54" s="44">
        <f t="shared" ref="G54" si="232">600/13*12</f>
        <v>553.85</v>
      </c>
      <c r="H54" s="44">
        <v>6207.16</v>
      </c>
      <c r="I54" s="44">
        <v>0</v>
      </c>
      <c r="J54" s="44">
        <f t="shared" ref="J54" si="233">(E54+F54+G54+H54+I54)/12</f>
        <v>1458.3</v>
      </c>
      <c r="K54" s="45">
        <f t="shared" ref="K54" si="234">(E54+F54+G54+H54+I54)</f>
        <v>17499.63</v>
      </c>
      <c r="L54" s="46">
        <f t="shared" ref="L54" si="235">K54+J54</f>
        <v>18957.93</v>
      </c>
      <c r="M54" s="117"/>
      <c r="N54" s="119">
        <f t="shared" ref="N54" si="236">K54</f>
        <v>17499.63</v>
      </c>
      <c r="O54" s="119">
        <f t="shared" ref="O54" si="237">E54+G54+F54+I54</f>
        <v>11292.47</v>
      </c>
      <c r="P54" s="119">
        <v>702</v>
      </c>
      <c r="Q54" s="119">
        <f t="shared" ref="Q54" si="238">IF(P54&gt;(O54*0.18),P54,O54*0.18)+N54+J54</f>
        <v>20990.57</v>
      </c>
      <c r="R54" s="119">
        <f t="shared" ref="R54" si="239">N54+O54*0.18</f>
        <v>19532.27</v>
      </c>
      <c r="S54" s="47"/>
    </row>
    <row r="55" spans="1:19" ht="9" customHeight="1" x14ac:dyDescent="0.2">
      <c r="A55" s="519"/>
      <c r="B55" s="519"/>
      <c r="C55" s="48" t="s">
        <v>4</v>
      </c>
      <c r="D55" s="49">
        <v>20</v>
      </c>
      <c r="E55" s="50">
        <v>20792868</v>
      </c>
      <c r="F55" s="50">
        <v>0</v>
      </c>
      <c r="G55" s="50">
        <f t="shared" ref="G55:L55" si="240">G54*1936.27</f>
        <v>1072403</v>
      </c>
      <c r="H55" s="50">
        <f t="shared" si="240"/>
        <v>12018738</v>
      </c>
      <c r="I55" s="50">
        <f t="shared" si="240"/>
        <v>0</v>
      </c>
      <c r="J55" s="51">
        <f t="shared" si="240"/>
        <v>2823663</v>
      </c>
      <c r="K55" s="50">
        <f t="shared" si="240"/>
        <v>33884009</v>
      </c>
      <c r="L55" s="52">
        <f t="shared" si="240"/>
        <v>36707671</v>
      </c>
      <c r="M55" s="118"/>
      <c r="N55" s="120">
        <f t="shared" ref="N55:R55" si="241">N54*1936.27</f>
        <v>33884009</v>
      </c>
      <c r="O55" s="120">
        <f t="shared" si="241"/>
        <v>21865271</v>
      </c>
      <c r="P55" s="120">
        <f t="shared" si="241"/>
        <v>1359262</v>
      </c>
      <c r="Q55" s="120">
        <f t="shared" si="241"/>
        <v>40643411</v>
      </c>
      <c r="R55" s="120">
        <f t="shared" si="241"/>
        <v>37819748</v>
      </c>
      <c r="S55" s="47"/>
    </row>
    <row r="56" spans="1:19" ht="12.75" customHeight="1" x14ac:dyDescent="0.2">
      <c r="A56" s="519"/>
      <c r="B56" s="519"/>
      <c r="C56" s="53" t="s">
        <v>3</v>
      </c>
      <c r="D56" s="54">
        <v>21</v>
      </c>
      <c r="E56" s="44">
        <v>11696.51</v>
      </c>
      <c r="F56" s="44">
        <v>0</v>
      </c>
      <c r="G56" s="44">
        <f t="shared" ref="G56" si="242">600/13*12</f>
        <v>553.85</v>
      </c>
      <c r="H56" s="44">
        <v>6207.16</v>
      </c>
      <c r="I56" s="44">
        <v>0</v>
      </c>
      <c r="J56" s="44">
        <f t="shared" ref="J56" si="243">(E56+F56+G56+H56+I56)/12</f>
        <v>1538.13</v>
      </c>
      <c r="K56" s="45">
        <f t="shared" ref="K56" si="244">(E56+F56+G56+H56+I56)</f>
        <v>18457.52</v>
      </c>
      <c r="L56" s="46">
        <f t="shared" ref="L56" si="245">K56+J56</f>
        <v>19995.650000000001</v>
      </c>
      <c r="M56" s="117"/>
      <c r="N56" s="119">
        <f t="shared" ref="N56" si="246">K56</f>
        <v>18457.52</v>
      </c>
      <c r="O56" s="119">
        <f t="shared" ref="O56" si="247">E56+G56+F56+I56</f>
        <v>12250.36</v>
      </c>
      <c r="P56" s="119">
        <v>702</v>
      </c>
      <c r="Q56" s="119">
        <f t="shared" ref="Q56" si="248">IF(P56&gt;(O56*0.18),P56,O56*0.18)+N56+J56</f>
        <v>22200.71</v>
      </c>
      <c r="R56" s="119">
        <f t="shared" ref="R56" si="249">N56+O56*0.18</f>
        <v>20662.580000000002</v>
      </c>
      <c r="S56" s="47"/>
    </row>
    <row r="57" spans="1:19" ht="9" customHeight="1" x14ac:dyDescent="0.2">
      <c r="A57" s="519"/>
      <c r="B57" s="519"/>
      <c r="C57" s="48" t="s">
        <v>4</v>
      </c>
      <c r="D57" s="49">
        <v>27</v>
      </c>
      <c r="E57" s="50">
        <v>22647601</v>
      </c>
      <c r="F57" s="50">
        <v>0</v>
      </c>
      <c r="G57" s="50">
        <f t="shared" ref="G57:L57" si="250">G56*1936.27</f>
        <v>1072403</v>
      </c>
      <c r="H57" s="50">
        <f t="shared" si="250"/>
        <v>12018738</v>
      </c>
      <c r="I57" s="50">
        <f t="shared" si="250"/>
        <v>0</v>
      </c>
      <c r="J57" s="51">
        <f t="shared" si="250"/>
        <v>2978235</v>
      </c>
      <c r="K57" s="50">
        <f t="shared" si="250"/>
        <v>35738742</v>
      </c>
      <c r="L57" s="52">
        <f t="shared" si="250"/>
        <v>38716977</v>
      </c>
      <c r="M57" s="118"/>
      <c r="N57" s="120">
        <f t="shared" ref="N57:R57" si="251">N56*1936.27</f>
        <v>35738742</v>
      </c>
      <c r="O57" s="120">
        <f t="shared" si="251"/>
        <v>23720005</v>
      </c>
      <c r="P57" s="120">
        <f t="shared" si="251"/>
        <v>1359262</v>
      </c>
      <c r="Q57" s="120">
        <f t="shared" si="251"/>
        <v>42986569</v>
      </c>
      <c r="R57" s="120">
        <f t="shared" si="251"/>
        <v>40008334</v>
      </c>
      <c r="S57" s="47"/>
    </row>
    <row r="58" spans="1:19" ht="12.75" customHeight="1" x14ac:dyDescent="0.2">
      <c r="A58" s="519"/>
      <c r="B58" s="519"/>
      <c r="C58" s="53" t="s">
        <v>3</v>
      </c>
      <c r="D58" s="54">
        <v>28</v>
      </c>
      <c r="E58" s="44">
        <v>12374.93</v>
      </c>
      <c r="F58" s="44">
        <v>0</v>
      </c>
      <c r="G58" s="44">
        <f t="shared" ref="G58" si="252">600/13*12</f>
        <v>553.85</v>
      </c>
      <c r="H58" s="44">
        <v>6207.16</v>
      </c>
      <c r="I58" s="44">
        <v>0</v>
      </c>
      <c r="J58" s="44">
        <f t="shared" ref="J58" si="253">(E58+F58+G58+H58+I58)/12</f>
        <v>1594.66</v>
      </c>
      <c r="K58" s="45">
        <f t="shared" ref="K58" si="254">(E58+F58+G58+H58+I58)</f>
        <v>19135.939999999999</v>
      </c>
      <c r="L58" s="46">
        <f t="shared" ref="L58" si="255">K58+J58</f>
        <v>20730.599999999999</v>
      </c>
      <c r="M58" s="117"/>
      <c r="N58" s="119">
        <f t="shared" ref="N58" si="256">K58</f>
        <v>19135.939999999999</v>
      </c>
      <c r="O58" s="119">
        <f t="shared" ref="O58" si="257">E58+G58+F58+I58</f>
        <v>12928.78</v>
      </c>
      <c r="P58" s="119">
        <v>702</v>
      </c>
      <c r="Q58" s="119">
        <f t="shared" ref="Q58" si="258">IF(P58&gt;(O58*0.18),P58,O58*0.18)+N58+J58</f>
        <v>23057.78</v>
      </c>
      <c r="R58" s="119">
        <f t="shared" ref="R58" si="259">N58+O58*0.18</f>
        <v>21463.119999999999</v>
      </c>
      <c r="S58" s="47"/>
    </row>
    <row r="59" spans="1:19" ht="9" customHeight="1" x14ac:dyDescent="0.2">
      <c r="A59" s="519"/>
      <c r="B59" s="519"/>
      <c r="C59" s="48" t="s">
        <v>4</v>
      </c>
      <c r="D59" s="49">
        <v>34</v>
      </c>
      <c r="E59" s="50">
        <v>23961206</v>
      </c>
      <c r="F59" s="50">
        <v>0</v>
      </c>
      <c r="G59" s="50">
        <f t="shared" ref="G59:L59" si="260">G58*1936.27</f>
        <v>1072403</v>
      </c>
      <c r="H59" s="50">
        <f t="shared" si="260"/>
        <v>12018738</v>
      </c>
      <c r="I59" s="50">
        <f t="shared" si="260"/>
        <v>0</v>
      </c>
      <c r="J59" s="51">
        <f t="shared" si="260"/>
        <v>3087692</v>
      </c>
      <c r="K59" s="50">
        <f t="shared" si="260"/>
        <v>37052347</v>
      </c>
      <c r="L59" s="52">
        <f t="shared" si="260"/>
        <v>40140039</v>
      </c>
      <c r="M59" s="118"/>
      <c r="N59" s="120">
        <f t="shared" ref="N59:R59" si="261">N58*1936.27</f>
        <v>37052347</v>
      </c>
      <c r="O59" s="120">
        <f t="shared" si="261"/>
        <v>25033609</v>
      </c>
      <c r="P59" s="120">
        <f t="shared" si="261"/>
        <v>1359262</v>
      </c>
      <c r="Q59" s="120">
        <f t="shared" si="261"/>
        <v>44646088</v>
      </c>
      <c r="R59" s="120">
        <f t="shared" si="261"/>
        <v>41558395</v>
      </c>
      <c r="S59" s="47"/>
    </row>
    <row r="60" spans="1:19" ht="12.75" customHeight="1" x14ac:dyDescent="0.2">
      <c r="A60" s="519"/>
      <c r="B60" s="519"/>
      <c r="C60" s="53" t="s">
        <v>3</v>
      </c>
      <c r="D60" s="54">
        <v>35</v>
      </c>
      <c r="E60" s="44">
        <v>12881.49</v>
      </c>
      <c r="F60" s="44">
        <v>0</v>
      </c>
      <c r="G60" s="44">
        <f t="shared" ref="G60" si="262">600/13*12</f>
        <v>553.85</v>
      </c>
      <c r="H60" s="44">
        <v>6207.16</v>
      </c>
      <c r="I60" s="44">
        <v>0</v>
      </c>
      <c r="J60" s="44">
        <f t="shared" ref="J60" si="263">(E60+F60+G60+H60+I60)/12</f>
        <v>1636.88</v>
      </c>
      <c r="K60" s="45">
        <f t="shared" ref="K60" si="264">(E60+F60+G60+H60+I60)</f>
        <v>19642.5</v>
      </c>
      <c r="L60" s="46">
        <f t="shared" ref="L60" si="265">K60+J60</f>
        <v>21279.38</v>
      </c>
      <c r="M60" s="117"/>
      <c r="N60" s="119">
        <f t="shared" ref="N60" si="266">K60</f>
        <v>19642.5</v>
      </c>
      <c r="O60" s="119">
        <f t="shared" ref="O60" si="267">E60+G60+F60+I60</f>
        <v>13435.34</v>
      </c>
      <c r="P60" s="119">
        <v>702</v>
      </c>
      <c r="Q60" s="119">
        <f t="shared" ref="Q60" si="268">IF(P60&gt;(O60*0.18),P60,O60*0.18)+N60+J60</f>
        <v>23697.74</v>
      </c>
      <c r="R60" s="119">
        <f t="shared" ref="R60" si="269">N60+O60*0.18</f>
        <v>22060.86</v>
      </c>
      <c r="S60" s="47"/>
    </row>
    <row r="61" spans="1:19" ht="9" customHeight="1" x14ac:dyDescent="0.2">
      <c r="A61" s="520"/>
      <c r="B61" s="520"/>
      <c r="C61" s="58" t="s">
        <v>4</v>
      </c>
      <c r="D61" s="59"/>
      <c r="E61" s="61">
        <v>24942043</v>
      </c>
      <c r="F61" s="61">
        <v>0</v>
      </c>
      <c r="G61" s="50">
        <f t="shared" ref="G61:L61" si="270">G60*1936.27</f>
        <v>1072403</v>
      </c>
      <c r="H61" s="50">
        <f t="shared" si="270"/>
        <v>12018738</v>
      </c>
      <c r="I61" s="50">
        <f t="shared" si="270"/>
        <v>0</v>
      </c>
      <c r="J61" s="51">
        <f t="shared" si="270"/>
        <v>3169442</v>
      </c>
      <c r="K61" s="50">
        <f t="shared" si="270"/>
        <v>38033183</v>
      </c>
      <c r="L61" s="52">
        <f t="shared" si="270"/>
        <v>41202625</v>
      </c>
      <c r="M61" s="118"/>
      <c r="N61" s="120">
        <f t="shared" ref="N61:R61" si="271">N60*1936.27</f>
        <v>38033183</v>
      </c>
      <c r="O61" s="120">
        <f t="shared" si="271"/>
        <v>26014446</v>
      </c>
      <c r="P61" s="120">
        <f t="shared" si="271"/>
        <v>1359262</v>
      </c>
      <c r="Q61" s="120">
        <f t="shared" si="271"/>
        <v>45885223</v>
      </c>
      <c r="R61" s="120">
        <f t="shared" si="271"/>
        <v>42715781</v>
      </c>
      <c r="S61" s="47"/>
    </row>
    <row r="62" spans="1:19" ht="12.75" customHeight="1" x14ac:dyDescent="0.2">
      <c r="A62" s="496">
        <f>B50+1</f>
        <v>39448</v>
      </c>
      <c r="B62" s="496">
        <v>39538</v>
      </c>
      <c r="C62" s="42" t="s">
        <v>3</v>
      </c>
      <c r="D62" s="43">
        <v>0</v>
      </c>
      <c r="E62" s="44">
        <v>8519.9599999999991</v>
      </c>
      <c r="F62" s="44">
        <v>0</v>
      </c>
      <c r="G62" s="44">
        <f t="shared" ref="G62" si="272">600/13*12</f>
        <v>553.85</v>
      </c>
      <c r="H62" s="44">
        <v>6207.16</v>
      </c>
      <c r="I62" s="44">
        <v>0</v>
      </c>
      <c r="J62" s="44">
        <f t="shared" ref="J62" si="273">(E62+F62+G62+H62+I62)/12</f>
        <v>1273.4100000000001</v>
      </c>
      <c r="K62" s="45">
        <f t="shared" ref="K62" si="274">(E62+F62+G62+H62+I62)</f>
        <v>15280.97</v>
      </c>
      <c r="L62" s="46">
        <f t="shared" ref="L62" si="275">K62+J62</f>
        <v>16554.38</v>
      </c>
      <c r="M62" s="117"/>
      <c r="N62" s="119">
        <f t="shared" ref="N62" si="276">K62</f>
        <v>15280.97</v>
      </c>
      <c r="O62" s="119">
        <f t="shared" ref="O62" si="277">E62+G62+F62+I62</f>
        <v>9073.81</v>
      </c>
      <c r="P62" s="119">
        <v>702</v>
      </c>
      <c r="Q62" s="119">
        <f t="shared" ref="Q62" si="278">IF(P62&gt;(O62*0.18),P62,O62*0.18)+N62+J62</f>
        <v>18187.669999999998</v>
      </c>
      <c r="R62" s="119">
        <f t="shared" ref="R62" si="279">N62+O62*0.18</f>
        <v>16914.259999999998</v>
      </c>
      <c r="S62" s="47"/>
    </row>
    <row r="63" spans="1:19" ht="9" customHeight="1" x14ac:dyDescent="0.2">
      <c r="A63" s="497"/>
      <c r="B63" s="497"/>
      <c r="C63" s="48" t="s">
        <v>4</v>
      </c>
      <c r="D63" s="49">
        <v>2</v>
      </c>
      <c r="E63" s="50">
        <v>16496943</v>
      </c>
      <c r="F63" s="50">
        <v>0</v>
      </c>
      <c r="G63" s="50">
        <f t="shared" ref="G63:L63" si="280">G62*1936.27</f>
        <v>1072403</v>
      </c>
      <c r="H63" s="50">
        <f t="shared" si="280"/>
        <v>12018738</v>
      </c>
      <c r="I63" s="50">
        <f t="shared" si="280"/>
        <v>0</v>
      </c>
      <c r="J63" s="51">
        <f t="shared" si="280"/>
        <v>2465666</v>
      </c>
      <c r="K63" s="50">
        <f t="shared" si="280"/>
        <v>29588084</v>
      </c>
      <c r="L63" s="52">
        <f t="shared" si="280"/>
        <v>32053749</v>
      </c>
      <c r="M63" s="118"/>
      <c r="N63" s="120">
        <f t="shared" ref="N63:R63" si="281">N62*1936.27</f>
        <v>29588084</v>
      </c>
      <c r="O63" s="120">
        <f t="shared" si="281"/>
        <v>17569346</v>
      </c>
      <c r="P63" s="120">
        <f t="shared" si="281"/>
        <v>1359262</v>
      </c>
      <c r="Q63" s="120">
        <f t="shared" si="281"/>
        <v>35216240</v>
      </c>
      <c r="R63" s="120">
        <f t="shared" si="281"/>
        <v>32750574</v>
      </c>
      <c r="S63" s="47"/>
    </row>
    <row r="64" spans="1:19" ht="12.75" customHeight="1" x14ac:dyDescent="0.2">
      <c r="A64" s="519">
        <f>A62</f>
        <v>39448</v>
      </c>
      <c r="B64" s="519">
        <f>B62</f>
        <v>39538</v>
      </c>
      <c r="C64" s="53" t="s">
        <v>3</v>
      </c>
      <c r="D64" s="54">
        <v>3</v>
      </c>
      <c r="E64" s="44">
        <v>8791.39</v>
      </c>
      <c r="F64" s="44">
        <v>0</v>
      </c>
      <c r="G64" s="44">
        <f t="shared" ref="G64" si="282">600/13*12</f>
        <v>553.85</v>
      </c>
      <c r="H64" s="44">
        <v>6207.16</v>
      </c>
      <c r="I64" s="44">
        <v>0</v>
      </c>
      <c r="J64" s="44">
        <f t="shared" ref="J64" si="283">(E64+F64+G64+H64+I64)/12</f>
        <v>1296.03</v>
      </c>
      <c r="K64" s="45">
        <f t="shared" ref="K64" si="284">(E64+F64+G64+H64+I64)</f>
        <v>15552.4</v>
      </c>
      <c r="L64" s="46">
        <f t="shared" ref="L64" si="285">K64+J64</f>
        <v>16848.43</v>
      </c>
      <c r="M64" s="117"/>
      <c r="N64" s="119">
        <f t="shared" ref="N64" si="286">K64</f>
        <v>15552.4</v>
      </c>
      <c r="O64" s="119">
        <f t="shared" ref="O64" si="287">E64+G64+F64+I64</f>
        <v>9345.24</v>
      </c>
      <c r="P64" s="119">
        <v>702</v>
      </c>
      <c r="Q64" s="119">
        <f t="shared" ref="Q64" si="288">IF(P64&gt;(O64*0.18),P64,O64*0.18)+N64+J64</f>
        <v>18530.57</v>
      </c>
      <c r="R64" s="119">
        <f t="shared" ref="R64" si="289">N64+O64*0.18</f>
        <v>17234.54</v>
      </c>
      <c r="S64" s="47"/>
    </row>
    <row r="65" spans="1:19" ht="9" customHeight="1" x14ac:dyDescent="0.2">
      <c r="A65" s="519"/>
      <c r="B65" s="519"/>
      <c r="C65" s="48" t="s">
        <v>4</v>
      </c>
      <c r="D65" s="49">
        <v>8</v>
      </c>
      <c r="E65" s="50">
        <v>17022505</v>
      </c>
      <c r="F65" s="50">
        <v>0</v>
      </c>
      <c r="G65" s="50">
        <f t="shared" ref="G65:L65" si="290">G64*1936.27</f>
        <v>1072403</v>
      </c>
      <c r="H65" s="50">
        <f t="shared" si="290"/>
        <v>12018738</v>
      </c>
      <c r="I65" s="50">
        <f t="shared" si="290"/>
        <v>0</v>
      </c>
      <c r="J65" s="51">
        <f t="shared" si="290"/>
        <v>2509464</v>
      </c>
      <c r="K65" s="50">
        <f t="shared" si="290"/>
        <v>30113646</v>
      </c>
      <c r="L65" s="52">
        <f t="shared" si="290"/>
        <v>32623110</v>
      </c>
      <c r="M65" s="118"/>
      <c r="N65" s="120">
        <f t="shared" ref="N65:R65" si="291">N64*1936.27</f>
        <v>30113646</v>
      </c>
      <c r="O65" s="120">
        <f t="shared" si="291"/>
        <v>18094908</v>
      </c>
      <c r="P65" s="120">
        <f t="shared" si="291"/>
        <v>1359262</v>
      </c>
      <c r="Q65" s="120">
        <f t="shared" si="291"/>
        <v>35880187</v>
      </c>
      <c r="R65" s="120">
        <f t="shared" si="291"/>
        <v>33370723</v>
      </c>
      <c r="S65" s="47"/>
    </row>
    <row r="66" spans="1:19" ht="12.75" customHeight="1" x14ac:dyDescent="0.2">
      <c r="A66" s="519"/>
      <c r="B66" s="519"/>
      <c r="C66" s="53" t="s">
        <v>3</v>
      </c>
      <c r="D66" s="54">
        <v>9</v>
      </c>
      <c r="E66" s="44">
        <v>9795.2900000000009</v>
      </c>
      <c r="F66" s="44">
        <v>0</v>
      </c>
      <c r="G66" s="44">
        <f t="shared" ref="G66" si="292">600/13*12</f>
        <v>553.85</v>
      </c>
      <c r="H66" s="44">
        <v>6207.16</v>
      </c>
      <c r="I66" s="44">
        <v>0</v>
      </c>
      <c r="J66" s="44">
        <f t="shared" ref="J66" si="293">(E66+F66+G66+H66+I66)/12</f>
        <v>1379.69</v>
      </c>
      <c r="K66" s="45">
        <f t="shared" ref="K66" si="294">(E66+F66+G66+H66+I66)</f>
        <v>16556.3</v>
      </c>
      <c r="L66" s="46">
        <f t="shared" ref="L66" si="295">K66+J66</f>
        <v>17935.990000000002</v>
      </c>
      <c r="M66" s="117"/>
      <c r="N66" s="119">
        <f t="shared" ref="N66" si="296">K66</f>
        <v>16556.3</v>
      </c>
      <c r="O66" s="119">
        <f t="shared" ref="O66" si="297">E66+G66+F66+I66</f>
        <v>10349.14</v>
      </c>
      <c r="P66" s="119">
        <v>702</v>
      </c>
      <c r="Q66" s="119">
        <f t="shared" ref="Q66" si="298">IF(P66&gt;(O66*0.18),P66,O66*0.18)+N66+J66</f>
        <v>19798.84</v>
      </c>
      <c r="R66" s="119">
        <f t="shared" ref="R66" si="299">N66+O66*0.18</f>
        <v>18419.150000000001</v>
      </c>
      <c r="S66" s="47"/>
    </row>
    <row r="67" spans="1:19" ht="9" customHeight="1" x14ac:dyDescent="0.2">
      <c r="A67" s="519"/>
      <c r="B67" s="519"/>
      <c r="C67" s="48" t="s">
        <v>4</v>
      </c>
      <c r="D67" s="49">
        <v>14</v>
      </c>
      <c r="E67" s="50">
        <v>18966326</v>
      </c>
      <c r="F67" s="50">
        <v>0</v>
      </c>
      <c r="G67" s="50">
        <f t="shared" ref="G67:L67" si="300">G66*1936.27</f>
        <v>1072403</v>
      </c>
      <c r="H67" s="50">
        <f t="shared" si="300"/>
        <v>12018738</v>
      </c>
      <c r="I67" s="50">
        <f t="shared" si="300"/>
        <v>0</v>
      </c>
      <c r="J67" s="51">
        <f t="shared" si="300"/>
        <v>2671452</v>
      </c>
      <c r="K67" s="50">
        <f t="shared" si="300"/>
        <v>32057467</v>
      </c>
      <c r="L67" s="52">
        <f t="shared" si="300"/>
        <v>34728919</v>
      </c>
      <c r="M67" s="118"/>
      <c r="N67" s="120">
        <f t="shared" ref="N67:R67" si="301">N66*1936.27</f>
        <v>32057467</v>
      </c>
      <c r="O67" s="120">
        <f t="shared" si="301"/>
        <v>20038729</v>
      </c>
      <c r="P67" s="120">
        <f t="shared" si="301"/>
        <v>1359262</v>
      </c>
      <c r="Q67" s="120">
        <f t="shared" si="301"/>
        <v>38335900</v>
      </c>
      <c r="R67" s="120">
        <f t="shared" si="301"/>
        <v>35664448</v>
      </c>
      <c r="S67" s="47"/>
    </row>
    <row r="68" spans="1:19" ht="12.75" customHeight="1" x14ac:dyDescent="0.2">
      <c r="A68" s="519"/>
      <c r="B68" s="519"/>
      <c r="C68" s="53" t="s">
        <v>3</v>
      </c>
      <c r="D68" s="54">
        <v>15</v>
      </c>
      <c r="E68" s="44">
        <v>10738.62</v>
      </c>
      <c r="F68" s="44">
        <v>0</v>
      </c>
      <c r="G68" s="44">
        <f t="shared" ref="G68" si="302">600/13*12</f>
        <v>553.85</v>
      </c>
      <c r="H68" s="44">
        <v>6207.16</v>
      </c>
      <c r="I68" s="44">
        <v>0</v>
      </c>
      <c r="J68" s="44">
        <f t="shared" ref="J68" si="303">(E68+F68+G68+H68+I68)/12</f>
        <v>1458.3</v>
      </c>
      <c r="K68" s="45">
        <f t="shared" ref="K68" si="304">(E68+F68+G68+H68+I68)</f>
        <v>17499.63</v>
      </c>
      <c r="L68" s="46">
        <f t="shared" ref="L68" si="305">K68+J68</f>
        <v>18957.93</v>
      </c>
      <c r="M68" s="117"/>
      <c r="N68" s="119">
        <f t="shared" ref="N68" si="306">K68</f>
        <v>17499.63</v>
      </c>
      <c r="O68" s="119">
        <f t="shared" ref="O68" si="307">E68+G68+F68+I68</f>
        <v>11292.47</v>
      </c>
      <c r="P68" s="119">
        <v>702</v>
      </c>
      <c r="Q68" s="119">
        <f t="shared" ref="Q68" si="308">IF(P68&gt;(O68*0.18),P68,O68*0.18)+N68+J68</f>
        <v>20990.57</v>
      </c>
      <c r="R68" s="119">
        <f t="shared" ref="R68" si="309">N68+O68*0.18</f>
        <v>19532.27</v>
      </c>
      <c r="S68" s="47"/>
    </row>
    <row r="69" spans="1:19" ht="9" customHeight="1" x14ac:dyDescent="0.2">
      <c r="A69" s="519"/>
      <c r="B69" s="519"/>
      <c r="C69" s="48" t="s">
        <v>4</v>
      </c>
      <c r="D69" s="49">
        <v>20</v>
      </c>
      <c r="E69" s="50">
        <v>20792868</v>
      </c>
      <c r="F69" s="50">
        <v>0</v>
      </c>
      <c r="G69" s="50">
        <f t="shared" ref="G69:L69" si="310">G68*1936.27</f>
        <v>1072403</v>
      </c>
      <c r="H69" s="50">
        <f t="shared" si="310"/>
        <v>12018738</v>
      </c>
      <c r="I69" s="50">
        <f t="shared" si="310"/>
        <v>0</v>
      </c>
      <c r="J69" s="51">
        <f t="shared" si="310"/>
        <v>2823663</v>
      </c>
      <c r="K69" s="50">
        <f t="shared" si="310"/>
        <v>33884009</v>
      </c>
      <c r="L69" s="52">
        <f t="shared" si="310"/>
        <v>36707671</v>
      </c>
      <c r="M69" s="118"/>
      <c r="N69" s="120">
        <f t="shared" ref="N69:R69" si="311">N68*1936.27</f>
        <v>33884009</v>
      </c>
      <c r="O69" s="120">
        <f t="shared" si="311"/>
        <v>21865271</v>
      </c>
      <c r="P69" s="120">
        <f t="shared" si="311"/>
        <v>1359262</v>
      </c>
      <c r="Q69" s="120">
        <f t="shared" si="311"/>
        <v>40643411</v>
      </c>
      <c r="R69" s="120">
        <f t="shared" si="311"/>
        <v>37819748</v>
      </c>
      <c r="S69" s="47"/>
    </row>
    <row r="70" spans="1:19" ht="12.75" customHeight="1" x14ac:dyDescent="0.2">
      <c r="A70" s="519"/>
      <c r="B70" s="519"/>
      <c r="C70" s="53" t="s">
        <v>3</v>
      </c>
      <c r="D70" s="54">
        <v>21</v>
      </c>
      <c r="E70" s="44">
        <v>11696.51</v>
      </c>
      <c r="F70" s="44">
        <v>0</v>
      </c>
      <c r="G70" s="44">
        <f t="shared" ref="G70" si="312">600/13*12</f>
        <v>553.85</v>
      </c>
      <c r="H70" s="44">
        <v>6207.16</v>
      </c>
      <c r="I70" s="44">
        <v>0</v>
      </c>
      <c r="J70" s="44">
        <f t="shared" ref="J70" si="313">(E70+F70+G70+H70+I70)/12</f>
        <v>1538.13</v>
      </c>
      <c r="K70" s="45">
        <f t="shared" ref="K70" si="314">(E70+F70+G70+H70+I70)</f>
        <v>18457.52</v>
      </c>
      <c r="L70" s="46">
        <f t="shared" ref="L70" si="315">K70+J70</f>
        <v>19995.650000000001</v>
      </c>
      <c r="M70" s="117"/>
      <c r="N70" s="119">
        <f t="shared" ref="N70" si="316">K70</f>
        <v>18457.52</v>
      </c>
      <c r="O70" s="119">
        <f t="shared" ref="O70" si="317">E70+G70+F70+I70</f>
        <v>12250.36</v>
      </c>
      <c r="P70" s="119">
        <v>702</v>
      </c>
      <c r="Q70" s="119">
        <f t="shared" ref="Q70" si="318">IF(P70&gt;(O70*0.18),P70,O70*0.18)+N70+J70</f>
        <v>22200.71</v>
      </c>
      <c r="R70" s="119">
        <f t="shared" ref="R70" si="319">N70+O70*0.18</f>
        <v>20662.580000000002</v>
      </c>
      <c r="S70" s="47"/>
    </row>
    <row r="71" spans="1:19" ht="9" customHeight="1" x14ac:dyDescent="0.2">
      <c r="A71" s="519"/>
      <c r="B71" s="519"/>
      <c r="C71" s="48" t="s">
        <v>4</v>
      </c>
      <c r="D71" s="49">
        <v>27</v>
      </c>
      <c r="E71" s="50">
        <v>22647601</v>
      </c>
      <c r="F71" s="50">
        <v>0</v>
      </c>
      <c r="G71" s="50">
        <f t="shared" ref="G71:L71" si="320">G70*1936.27</f>
        <v>1072403</v>
      </c>
      <c r="H71" s="50">
        <f t="shared" si="320"/>
        <v>12018738</v>
      </c>
      <c r="I71" s="50">
        <f t="shared" si="320"/>
        <v>0</v>
      </c>
      <c r="J71" s="51">
        <f t="shared" si="320"/>
        <v>2978235</v>
      </c>
      <c r="K71" s="50">
        <f t="shared" si="320"/>
        <v>35738742</v>
      </c>
      <c r="L71" s="52">
        <f t="shared" si="320"/>
        <v>38716977</v>
      </c>
      <c r="M71" s="118"/>
      <c r="N71" s="120">
        <f t="shared" ref="N71:R71" si="321">N70*1936.27</f>
        <v>35738742</v>
      </c>
      <c r="O71" s="120">
        <f t="shared" si="321"/>
        <v>23720005</v>
      </c>
      <c r="P71" s="120">
        <f t="shared" si="321"/>
        <v>1359262</v>
      </c>
      <c r="Q71" s="120">
        <f t="shared" si="321"/>
        <v>42986569</v>
      </c>
      <c r="R71" s="120">
        <f t="shared" si="321"/>
        <v>40008334</v>
      </c>
      <c r="S71" s="47"/>
    </row>
    <row r="72" spans="1:19" ht="12.75" customHeight="1" x14ac:dyDescent="0.2">
      <c r="A72" s="519"/>
      <c r="B72" s="519"/>
      <c r="C72" s="53" t="s">
        <v>3</v>
      </c>
      <c r="D72" s="54">
        <v>28</v>
      </c>
      <c r="E72" s="44">
        <v>12374.93</v>
      </c>
      <c r="F72" s="44">
        <v>0</v>
      </c>
      <c r="G72" s="44">
        <f t="shared" ref="G72" si="322">600/13*12</f>
        <v>553.85</v>
      </c>
      <c r="H72" s="44">
        <v>6207.16</v>
      </c>
      <c r="I72" s="44">
        <v>0</v>
      </c>
      <c r="J72" s="44">
        <f t="shared" ref="J72" si="323">(E72+F72+G72+H72+I72)/12</f>
        <v>1594.66</v>
      </c>
      <c r="K72" s="45">
        <f t="shared" ref="K72" si="324">(E72+F72+G72+H72+I72)</f>
        <v>19135.939999999999</v>
      </c>
      <c r="L72" s="46">
        <f t="shared" ref="L72" si="325">K72+J72</f>
        <v>20730.599999999999</v>
      </c>
      <c r="M72" s="117"/>
      <c r="N72" s="119">
        <f t="shared" ref="N72" si="326">K72</f>
        <v>19135.939999999999</v>
      </c>
      <c r="O72" s="119">
        <f t="shared" ref="O72" si="327">E72+G72+F72+I72</f>
        <v>12928.78</v>
      </c>
      <c r="P72" s="119">
        <v>702</v>
      </c>
      <c r="Q72" s="119">
        <f t="shared" ref="Q72" si="328">IF(P72&gt;(O72*0.18),P72,O72*0.18)+N72+J72</f>
        <v>23057.78</v>
      </c>
      <c r="R72" s="119">
        <f t="shared" ref="R72" si="329">N72+O72*0.18</f>
        <v>21463.119999999999</v>
      </c>
      <c r="S72" s="47"/>
    </row>
    <row r="73" spans="1:19" ht="9" customHeight="1" x14ac:dyDescent="0.2">
      <c r="A73" s="519"/>
      <c r="B73" s="519"/>
      <c r="C73" s="48" t="s">
        <v>4</v>
      </c>
      <c r="D73" s="49">
        <v>34</v>
      </c>
      <c r="E73" s="50">
        <v>23961206</v>
      </c>
      <c r="F73" s="50">
        <v>0</v>
      </c>
      <c r="G73" s="50">
        <f t="shared" ref="G73:L73" si="330">G72*1936.27</f>
        <v>1072403</v>
      </c>
      <c r="H73" s="50">
        <f t="shared" si="330"/>
        <v>12018738</v>
      </c>
      <c r="I73" s="50">
        <f t="shared" si="330"/>
        <v>0</v>
      </c>
      <c r="J73" s="51">
        <f t="shared" si="330"/>
        <v>3087692</v>
      </c>
      <c r="K73" s="50">
        <f t="shared" si="330"/>
        <v>37052347</v>
      </c>
      <c r="L73" s="52">
        <f t="shared" si="330"/>
        <v>40140039</v>
      </c>
      <c r="M73" s="118"/>
      <c r="N73" s="120">
        <f t="shared" ref="N73:R73" si="331">N72*1936.27</f>
        <v>37052347</v>
      </c>
      <c r="O73" s="120">
        <f t="shared" si="331"/>
        <v>25033609</v>
      </c>
      <c r="P73" s="120">
        <f t="shared" si="331"/>
        <v>1359262</v>
      </c>
      <c r="Q73" s="120">
        <f t="shared" si="331"/>
        <v>44646088</v>
      </c>
      <c r="R73" s="120">
        <f t="shared" si="331"/>
        <v>41558395</v>
      </c>
      <c r="S73" s="47"/>
    </row>
    <row r="74" spans="1:19" ht="12.75" customHeight="1" x14ac:dyDescent="0.2">
      <c r="A74" s="519"/>
      <c r="B74" s="519"/>
      <c r="C74" s="53" t="s">
        <v>3</v>
      </c>
      <c r="D74" s="54">
        <v>35</v>
      </c>
      <c r="E74" s="44">
        <v>12881.49</v>
      </c>
      <c r="F74" s="44">
        <v>0</v>
      </c>
      <c r="G74" s="44">
        <f t="shared" ref="G74" si="332">600/13*12</f>
        <v>553.85</v>
      </c>
      <c r="H74" s="44">
        <v>6207.16</v>
      </c>
      <c r="I74" s="44">
        <v>0</v>
      </c>
      <c r="J74" s="44">
        <f t="shared" ref="J74" si="333">(E74+F74+G74+H74+I74)/12</f>
        <v>1636.88</v>
      </c>
      <c r="K74" s="45">
        <f t="shared" ref="K74" si="334">(E74+F74+G74+H74+I74)</f>
        <v>19642.5</v>
      </c>
      <c r="L74" s="46">
        <f t="shared" ref="L74" si="335">K74+J74</f>
        <v>21279.38</v>
      </c>
      <c r="M74" s="117"/>
      <c r="N74" s="119">
        <f t="shared" ref="N74" si="336">K74</f>
        <v>19642.5</v>
      </c>
      <c r="O74" s="119">
        <f t="shared" ref="O74" si="337">E74+G74+F74+I74</f>
        <v>13435.34</v>
      </c>
      <c r="P74" s="119">
        <v>702</v>
      </c>
      <c r="Q74" s="119">
        <f t="shared" ref="Q74" si="338">IF(P74&gt;(O74*0.18),P74,O74*0.18)+N74+J74</f>
        <v>23697.74</v>
      </c>
      <c r="R74" s="119">
        <f t="shared" ref="R74" si="339">N74+O74*0.18</f>
        <v>22060.86</v>
      </c>
      <c r="S74" s="47"/>
    </row>
    <row r="75" spans="1:19" ht="9" customHeight="1" x14ac:dyDescent="0.2">
      <c r="A75" s="520"/>
      <c r="B75" s="520"/>
      <c r="C75" s="58" t="s">
        <v>4</v>
      </c>
      <c r="D75" s="59"/>
      <c r="E75" s="61">
        <v>24942043</v>
      </c>
      <c r="F75" s="61">
        <v>0</v>
      </c>
      <c r="G75" s="50">
        <f t="shared" ref="G75:L75" si="340">G74*1936.27</f>
        <v>1072403</v>
      </c>
      <c r="H75" s="50">
        <f t="shared" si="340"/>
        <v>12018738</v>
      </c>
      <c r="I75" s="50">
        <f t="shared" si="340"/>
        <v>0</v>
      </c>
      <c r="J75" s="51">
        <f t="shared" si="340"/>
        <v>3169442</v>
      </c>
      <c r="K75" s="50">
        <f t="shared" si="340"/>
        <v>38033183</v>
      </c>
      <c r="L75" s="52">
        <f t="shared" si="340"/>
        <v>41202625</v>
      </c>
      <c r="M75" s="118"/>
      <c r="N75" s="120">
        <f t="shared" ref="N75:R75" si="341">N74*1936.27</f>
        <v>38033183</v>
      </c>
      <c r="O75" s="120">
        <f t="shared" si="341"/>
        <v>26014446</v>
      </c>
      <c r="P75" s="120">
        <f t="shared" si="341"/>
        <v>1359262</v>
      </c>
      <c r="Q75" s="120">
        <f t="shared" si="341"/>
        <v>45885223</v>
      </c>
      <c r="R75" s="120">
        <f t="shared" si="341"/>
        <v>42715781</v>
      </c>
      <c r="S75" s="47"/>
    </row>
    <row r="76" spans="1:19" ht="12.75" customHeight="1" x14ac:dyDescent="0.2">
      <c r="A76" s="496">
        <v>39539</v>
      </c>
      <c r="B76" s="496">
        <v>39629</v>
      </c>
      <c r="C76" s="42" t="s">
        <v>3</v>
      </c>
      <c r="D76" s="43">
        <v>0</v>
      </c>
      <c r="E76" s="44">
        <v>8595.08</v>
      </c>
      <c r="F76" s="44">
        <v>0</v>
      </c>
      <c r="G76" s="44">
        <f t="shared" ref="G76" si="342">600/13*12</f>
        <v>553.85</v>
      </c>
      <c r="H76" s="44">
        <v>6207.16</v>
      </c>
      <c r="I76" s="44">
        <v>0</v>
      </c>
      <c r="J76" s="44">
        <f t="shared" ref="J76" si="343">(E76+F76+G76+H76+I76)/12</f>
        <v>1279.67</v>
      </c>
      <c r="K76" s="45">
        <f t="shared" ref="K76" si="344">(E76+F76+G76+H76+I76)</f>
        <v>15356.09</v>
      </c>
      <c r="L76" s="46">
        <f t="shared" ref="L76" si="345">K76+J76</f>
        <v>16635.759999999998</v>
      </c>
      <c r="M76" s="117"/>
      <c r="N76" s="119">
        <f t="shared" ref="N76" si="346">K76</f>
        <v>15356.09</v>
      </c>
      <c r="O76" s="119">
        <f t="shared" ref="O76" si="347">E76+G76+F76+I76</f>
        <v>9148.93</v>
      </c>
      <c r="P76" s="119">
        <v>702</v>
      </c>
      <c r="Q76" s="119">
        <f t="shared" ref="Q76" si="348">IF(P76&gt;(O76*0.18),P76,O76*0.18)+N76+J76</f>
        <v>18282.57</v>
      </c>
      <c r="R76" s="119">
        <f t="shared" ref="R76" si="349">N76+O76*0.18</f>
        <v>17002.900000000001</v>
      </c>
      <c r="S76" s="47"/>
    </row>
    <row r="77" spans="1:19" ht="9" customHeight="1" x14ac:dyDescent="0.2">
      <c r="A77" s="497"/>
      <c r="B77" s="497"/>
      <c r="C77" s="48" t="s">
        <v>4</v>
      </c>
      <c r="D77" s="49">
        <v>2</v>
      </c>
      <c r="E77" s="50">
        <v>16642396</v>
      </c>
      <c r="F77" s="50">
        <v>0</v>
      </c>
      <c r="G77" s="50">
        <f t="shared" ref="G77:L77" si="350">G76*1936.27</f>
        <v>1072403</v>
      </c>
      <c r="H77" s="50">
        <f t="shared" si="350"/>
        <v>12018738</v>
      </c>
      <c r="I77" s="50">
        <f t="shared" si="350"/>
        <v>0</v>
      </c>
      <c r="J77" s="51">
        <f t="shared" si="350"/>
        <v>2477787</v>
      </c>
      <c r="K77" s="50">
        <f t="shared" si="350"/>
        <v>29733536</v>
      </c>
      <c r="L77" s="52">
        <f t="shared" si="350"/>
        <v>32211323</v>
      </c>
      <c r="M77" s="118"/>
      <c r="N77" s="120">
        <f t="shared" ref="N77:R77" si="351">N76*1936.27</f>
        <v>29733536</v>
      </c>
      <c r="O77" s="120">
        <f t="shared" si="351"/>
        <v>17714799</v>
      </c>
      <c r="P77" s="120">
        <f t="shared" si="351"/>
        <v>1359262</v>
      </c>
      <c r="Q77" s="120">
        <f t="shared" si="351"/>
        <v>35399992</v>
      </c>
      <c r="R77" s="120">
        <f t="shared" si="351"/>
        <v>32922205</v>
      </c>
      <c r="S77" s="47"/>
    </row>
    <row r="78" spans="1:19" ht="12.75" customHeight="1" x14ac:dyDescent="0.2">
      <c r="A78" s="519">
        <v>39539</v>
      </c>
      <c r="B78" s="519">
        <v>39629</v>
      </c>
      <c r="C78" s="53" t="s">
        <v>3</v>
      </c>
      <c r="D78" s="54">
        <v>3</v>
      </c>
      <c r="E78" s="44">
        <v>8866.51</v>
      </c>
      <c r="F78" s="44">
        <v>0</v>
      </c>
      <c r="G78" s="44">
        <f t="shared" ref="G78" si="352">600/13*12</f>
        <v>553.85</v>
      </c>
      <c r="H78" s="44">
        <v>6207.16</v>
      </c>
      <c r="I78" s="44">
        <v>0</v>
      </c>
      <c r="J78" s="44">
        <f t="shared" ref="J78" si="353">(E78+F78+G78+H78+I78)/12</f>
        <v>1302.29</v>
      </c>
      <c r="K78" s="45">
        <f t="shared" ref="K78" si="354">(E78+F78+G78+H78+I78)</f>
        <v>15627.52</v>
      </c>
      <c r="L78" s="46">
        <f t="shared" ref="L78" si="355">K78+J78</f>
        <v>16929.810000000001</v>
      </c>
      <c r="M78" s="117"/>
      <c r="N78" s="119">
        <f t="shared" ref="N78" si="356">K78</f>
        <v>15627.52</v>
      </c>
      <c r="O78" s="119">
        <f t="shared" ref="O78" si="357">E78+G78+F78+I78</f>
        <v>9420.36</v>
      </c>
      <c r="P78" s="119">
        <v>702</v>
      </c>
      <c r="Q78" s="119">
        <f t="shared" ref="Q78" si="358">IF(P78&gt;(O78*0.18),P78,O78*0.18)+N78+J78</f>
        <v>18625.47</v>
      </c>
      <c r="R78" s="119">
        <f t="shared" ref="R78" si="359">N78+O78*0.18</f>
        <v>17323.18</v>
      </c>
      <c r="S78" s="47"/>
    </row>
    <row r="79" spans="1:19" ht="9" customHeight="1" x14ac:dyDescent="0.2">
      <c r="A79" s="519"/>
      <c r="B79" s="519"/>
      <c r="C79" s="48" t="s">
        <v>4</v>
      </c>
      <c r="D79" s="49">
        <v>8</v>
      </c>
      <c r="E79" s="50">
        <v>17167957</v>
      </c>
      <c r="F79" s="50">
        <v>0</v>
      </c>
      <c r="G79" s="50">
        <f t="shared" ref="G79:L79" si="360">G78*1936.27</f>
        <v>1072403</v>
      </c>
      <c r="H79" s="50">
        <f t="shared" si="360"/>
        <v>12018738</v>
      </c>
      <c r="I79" s="50">
        <f t="shared" si="360"/>
        <v>0</v>
      </c>
      <c r="J79" s="51">
        <f t="shared" si="360"/>
        <v>2521585</v>
      </c>
      <c r="K79" s="50">
        <f t="shared" si="360"/>
        <v>30259098</v>
      </c>
      <c r="L79" s="52">
        <f t="shared" si="360"/>
        <v>32780683</v>
      </c>
      <c r="M79" s="118"/>
      <c r="N79" s="120">
        <f t="shared" ref="N79:R79" si="361">N78*1936.27</f>
        <v>30259098</v>
      </c>
      <c r="O79" s="120">
        <f t="shared" si="361"/>
        <v>18240360</v>
      </c>
      <c r="P79" s="120">
        <f t="shared" si="361"/>
        <v>1359262</v>
      </c>
      <c r="Q79" s="120">
        <f t="shared" si="361"/>
        <v>36063939</v>
      </c>
      <c r="R79" s="120">
        <f t="shared" si="361"/>
        <v>33542354</v>
      </c>
      <c r="S79" s="47"/>
    </row>
    <row r="80" spans="1:19" ht="12.75" customHeight="1" x14ac:dyDescent="0.2">
      <c r="A80" s="519"/>
      <c r="B80" s="519"/>
      <c r="C80" s="53" t="s">
        <v>3</v>
      </c>
      <c r="D80" s="54">
        <v>9</v>
      </c>
      <c r="E80" s="44">
        <v>9870.41</v>
      </c>
      <c r="F80" s="44">
        <v>0</v>
      </c>
      <c r="G80" s="44">
        <f t="shared" ref="G80" si="362">600/13*12</f>
        <v>553.85</v>
      </c>
      <c r="H80" s="44">
        <v>6207.16</v>
      </c>
      <c r="I80" s="44">
        <v>0</v>
      </c>
      <c r="J80" s="44">
        <f t="shared" ref="J80" si="363">(E80+F80+G80+H80+I80)/12</f>
        <v>1385.95</v>
      </c>
      <c r="K80" s="45">
        <f t="shared" ref="K80" si="364">(E80+F80+G80+H80+I80)</f>
        <v>16631.419999999998</v>
      </c>
      <c r="L80" s="46">
        <f t="shared" ref="L80" si="365">K80+J80</f>
        <v>18017.37</v>
      </c>
      <c r="M80" s="117"/>
      <c r="N80" s="119">
        <f t="shared" ref="N80" si="366">K80</f>
        <v>16631.419999999998</v>
      </c>
      <c r="O80" s="119">
        <f t="shared" ref="O80" si="367">E80+G80+F80+I80</f>
        <v>10424.26</v>
      </c>
      <c r="P80" s="119">
        <v>702</v>
      </c>
      <c r="Q80" s="119">
        <f t="shared" ref="Q80" si="368">IF(P80&gt;(O80*0.18),P80,O80*0.18)+N80+J80</f>
        <v>19893.740000000002</v>
      </c>
      <c r="R80" s="119">
        <f t="shared" ref="R80" si="369">N80+O80*0.18</f>
        <v>18507.79</v>
      </c>
      <c r="S80" s="47"/>
    </row>
    <row r="81" spans="1:19" ht="9" customHeight="1" x14ac:dyDescent="0.2">
      <c r="A81" s="519"/>
      <c r="B81" s="519"/>
      <c r="C81" s="48" t="s">
        <v>4</v>
      </c>
      <c r="D81" s="49">
        <v>14</v>
      </c>
      <c r="E81" s="50">
        <v>19111779</v>
      </c>
      <c r="F81" s="50">
        <v>0</v>
      </c>
      <c r="G81" s="50">
        <f t="shared" ref="G81:L81" si="370">G80*1936.27</f>
        <v>1072403</v>
      </c>
      <c r="H81" s="50">
        <f t="shared" si="370"/>
        <v>12018738</v>
      </c>
      <c r="I81" s="50">
        <f t="shared" si="370"/>
        <v>0</v>
      </c>
      <c r="J81" s="51">
        <f t="shared" si="370"/>
        <v>2683573</v>
      </c>
      <c r="K81" s="50">
        <f t="shared" si="370"/>
        <v>32202920</v>
      </c>
      <c r="L81" s="52">
        <f t="shared" si="370"/>
        <v>34886493</v>
      </c>
      <c r="M81" s="118"/>
      <c r="N81" s="120">
        <f t="shared" ref="N81:R81" si="371">N80*1936.27</f>
        <v>32202920</v>
      </c>
      <c r="O81" s="120">
        <f t="shared" si="371"/>
        <v>20184182</v>
      </c>
      <c r="P81" s="120">
        <f t="shared" si="371"/>
        <v>1359262</v>
      </c>
      <c r="Q81" s="120">
        <f t="shared" si="371"/>
        <v>38519652</v>
      </c>
      <c r="R81" s="120">
        <f t="shared" si="371"/>
        <v>35836079</v>
      </c>
      <c r="S81" s="47"/>
    </row>
    <row r="82" spans="1:19" ht="12.75" customHeight="1" x14ac:dyDescent="0.2">
      <c r="A82" s="519"/>
      <c r="B82" s="519"/>
      <c r="C82" s="53" t="s">
        <v>3</v>
      </c>
      <c r="D82" s="54">
        <v>15</v>
      </c>
      <c r="E82" s="44">
        <v>10813.74</v>
      </c>
      <c r="F82" s="44">
        <v>0</v>
      </c>
      <c r="G82" s="44">
        <f t="shared" ref="G82" si="372">600/13*12</f>
        <v>553.85</v>
      </c>
      <c r="H82" s="44">
        <v>6207.16</v>
      </c>
      <c r="I82" s="44">
        <v>0</v>
      </c>
      <c r="J82" s="44">
        <f t="shared" ref="J82" si="373">(E82+F82+G82+H82+I82)/12</f>
        <v>1464.56</v>
      </c>
      <c r="K82" s="45">
        <f t="shared" ref="K82" si="374">(E82+F82+G82+H82+I82)</f>
        <v>17574.75</v>
      </c>
      <c r="L82" s="46">
        <f t="shared" ref="L82" si="375">K82+J82</f>
        <v>19039.310000000001</v>
      </c>
      <c r="M82" s="117"/>
      <c r="N82" s="119">
        <f t="shared" ref="N82" si="376">K82</f>
        <v>17574.75</v>
      </c>
      <c r="O82" s="119">
        <f t="shared" ref="O82" si="377">E82+G82+F82+I82</f>
        <v>11367.59</v>
      </c>
      <c r="P82" s="119">
        <v>702</v>
      </c>
      <c r="Q82" s="119">
        <f t="shared" ref="Q82" si="378">IF(P82&gt;(O82*0.18),P82,O82*0.18)+N82+J82</f>
        <v>21085.48</v>
      </c>
      <c r="R82" s="119">
        <f t="shared" ref="R82" si="379">N82+O82*0.18</f>
        <v>19620.919999999998</v>
      </c>
      <c r="S82" s="47"/>
    </row>
    <row r="83" spans="1:19" ht="9" customHeight="1" x14ac:dyDescent="0.2">
      <c r="A83" s="519"/>
      <c r="B83" s="519"/>
      <c r="C83" s="48" t="s">
        <v>4</v>
      </c>
      <c r="D83" s="49">
        <v>20</v>
      </c>
      <c r="E83" s="50">
        <v>20938320</v>
      </c>
      <c r="F83" s="50">
        <v>0</v>
      </c>
      <c r="G83" s="50">
        <f t="shared" ref="G83:L83" si="380">G82*1936.27</f>
        <v>1072403</v>
      </c>
      <c r="H83" s="50">
        <f t="shared" si="380"/>
        <v>12018738</v>
      </c>
      <c r="I83" s="50">
        <f t="shared" si="380"/>
        <v>0</v>
      </c>
      <c r="J83" s="51">
        <f t="shared" si="380"/>
        <v>2835784</v>
      </c>
      <c r="K83" s="50">
        <f t="shared" si="380"/>
        <v>34029461</v>
      </c>
      <c r="L83" s="52">
        <f t="shared" si="380"/>
        <v>36865245</v>
      </c>
      <c r="M83" s="118"/>
      <c r="N83" s="120">
        <f t="shared" ref="N83:R83" si="381">N82*1936.27</f>
        <v>34029461</v>
      </c>
      <c r="O83" s="120">
        <f t="shared" si="381"/>
        <v>22010723</v>
      </c>
      <c r="P83" s="120">
        <f t="shared" si="381"/>
        <v>1359262</v>
      </c>
      <c r="Q83" s="120">
        <f t="shared" si="381"/>
        <v>40827182</v>
      </c>
      <c r="R83" s="120">
        <f t="shared" si="381"/>
        <v>37991399</v>
      </c>
      <c r="S83" s="47"/>
    </row>
    <row r="84" spans="1:19" ht="12.75" customHeight="1" x14ac:dyDescent="0.2">
      <c r="A84" s="519"/>
      <c r="B84" s="519"/>
      <c r="C84" s="53" t="s">
        <v>3</v>
      </c>
      <c r="D84" s="54">
        <v>21</v>
      </c>
      <c r="E84" s="44">
        <v>11771.63</v>
      </c>
      <c r="F84" s="44">
        <v>0</v>
      </c>
      <c r="G84" s="44">
        <f t="shared" ref="G84" si="382">600/13*12</f>
        <v>553.85</v>
      </c>
      <c r="H84" s="44">
        <v>6207.16</v>
      </c>
      <c r="I84" s="44">
        <v>0</v>
      </c>
      <c r="J84" s="44">
        <f t="shared" ref="J84" si="383">(E84+F84+G84+H84+I84)/12</f>
        <v>1544.39</v>
      </c>
      <c r="K84" s="45">
        <f t="shared" ref="K84" si="384">(E84+F84+G84+H84+I84)</f>
        <v>18532.64</v>
      </c>
      <c r="L84" s="46">
        <f t="shared" ref="L84" si="385">K84+J84</f>
        <v>20077.03</v>
      </c>
      <c r="M84" s="117"/>
      <c r="N84" s="119">
        <f t="shared" ref="N84" si="386">K84</f>
        <v>18532.64</v>
      </c>
      <c r="O84" s="119">
        <f t="shared" ref="O84" si="387">E84+G84+F84+I84</f>
        <v>12325.48</v>
      </c>
      <c r="P84" s="119">
        <v>702</v>
      </c>
      <c r="Q84" s="119">
        <f t="shared" ref="Q84" si="388">IF(P84&gt;(O84*0.18),P84,O84*0.18)+N84+J84</f>
        <v>22295.62</v>
      </c>
      <c r="R84" s="119">
        <f t="shared" ref="R84" si="389">N84+O84*0.18</f>
        <v>20751.23</v>
      </c>
      <c r="S84" s="47"/>
    </row>
    <row r="85" spans="1:19" ht="9" customHeight="1" x14ac:dyDescent="0.2">
      <c r="A85" s="519"/>
      <c r="B85" s="519"/>
      <c r="C85" s="48" t="s">
        <v>4</v>
      </c>
      <c r="D85" s="49">
        <v>27</v>
      </c>
      <c r="E85" s="50">
        <v>22793054</v>
      </c>
      <c r="F85" s="50">
        <v>0</v>
      </c>
      <c r="G85" s="50">
        <f t="shared" ref="G85:L85" si="390">G84*1936.27</f>
        <v>1072403</v>
      </c>
      <c r="H85" s="50">
        <f t="shared" si="390"/>
        <v>12018738</v>
      </c>
      <c r="I85" s="50">
        <f t="shared" si="390"/>
        <v>0</v>
      </c>
      <c r="J85" s="51">
        <f t="shared" si="390"/>
        <v>2990356</v>
      </c>
      <c r="K85" s="50">
        <f t="shared" si="390"/>
        <v>35884195</v>
      </c>
      <c r="L85" s="52">
        <f t="shared" si="390"/>
        <v>38874551</v>
      </c>
      <c r="M85" s="118"/>
      <c r="N85" s="120">
        <f t="shared" ref="N85:R85" si="391">N84*1936.27</f>
        <v>35884195</v>
      </c>
      <c r="O85" s="120">
        <f t="shared" si="391"/>
        <v>23865457</v>
      </c>
      <c r="P85" s="120">
        <f t="shared" si="391"/>
        <v>1359262</v>
      </c>
      <c r="Q85" s="120">
        <f t="shared" si="391"/>
        <v>43170340</v>
      </c>
      <c r="R85" s="120">
        <f t="shared" si="391"/>
        <v>40179984</v>
      </c>
      <c r="S85" s="47"/>
    </row>
    <row r="86" spans="1:19" ht="12.75" customHeight="1" x14ac:dyDescent="0.2">
      <c r="A86" s="519"/>
      <c r="B86" s="519"/>
      <c r="C86" s="53" t="s">
        <v>3</v>
      </c>
      <c r="D86" s="54">
        <v>28</v>
      </c>
      <c r="E86" s="44">
        <v>12450.05</v>
      </c>
      <c r="F86" s="44">
        <v>0</v>
      </c>
      <c r="G86" s="44">
        <f t="shared" ref="G86" si="392">600/13*12</f>
        <v>553.85</v>
      </c>
      <c r="H86" s="44">
        <v>6207.16</v>
      </c>
      <c r="I86" s="44">
        <v>0</v>
      </c>
      <c r="J86" s="44">
        <f t="shared" ref="J86" si="393">(E86+F86+G86+H86+I86)/12</f>
        <v>1600.92</v>
      </c>
      <c r="K86" s="45">
        <f t="shared" ref="K86" si="394">(E86+F86+G86+H86+I86)</f>
        <v>19211.060000000001</v>
      </c>
      <c r="L86" s="46">
        <f t="shared" ref="L86" si="395">K86+J86</f>
        <v>20811.98</v>
      </c>
      <c r="M86" s="117"/>
      <c r="N86" s="119">
        <f t="shared" ref="N86" si="396">K86</f>
        <v>19211.060000000001</v>
      </c>
      <c r="O86" s="119">
        <f t="shared" ref="O86" si="397">E86+G86+F86+I86</f>
        <v>13003.9</v>
      </c>
      <c r="P86" s="119">
        <v>702</v>
      </c>
      <c r="Q86" s="119">
        <f t="shared" ref="Q86" si="398">IF(P86&gt;(O86*0.18),P86,O86*0.18)+N86+J86</f>
        <v>23152.68</v>
      </c>
      <c r="R86" s="119">
        <f t="shared" ref="R86" si="399">N86+O86*0.18</f>
        <v>21551.759999999998</v>
      </c>
      <c r="S86" s="47"/>
    </row>
    <row r="87" spans="1:19" ht="9" customHeight="1" x14ac:dyDescent="0.2">
      <c r="A87" s="519"/>
      <c r="B87" s="519"/>
      <c r="C87" s="48" t="s">
        <v>4</v>
      </c>
      <c r="D87" s="49">
        <v>34</v>
      </c>
      <c r="E87" s="50">
        <v>24106658</v>
      </c>
      <c r="F87" s="50">
        <v>0</v>
      </c>
      <c r="G87" s="50">
        <f t="shared" ref="G87:L87" si="400">G86*1936.27</f>
        <v>1072403</v>
      </c>
      <c r="H87" s="50">
        <f t="shared" si="400"/>
        <v>12018738</v>
      </c>
      <c r="I87" s="50">
        <f t="shared" si="400"/>
        <v>0</v>
      </c>
      <c r="J87" s="51">
        <f t="shared" si="400"/>
        <v>3099813</v>
      </c>
      <c r="K87" s="50">
        <f t="shared" si="400"/>
        <v>37197799</v>
      </c>
      <c r="L87" s="52">
        <f t="shared" si="400"/>
        <v>40297613</v>
      </c>
      <c r="M87" s="118"/>
      <c r="N87" s="120">
        <f t="shared" ref="N87:R87" si="401">N86*1936.27</f>
        <v>37197799</v>
      </c>
      <c r="O87" s="120">
        <f t="shared" si="401"/>
        <v>25179061</v>
      </c>
      <c r="P87" s="120">
        <f t="shared" si="401"/>
        <v>1359262</v>
      </c>
      <c r="Q87" s="120">
        <f t="shared" si="401"/>
        <v>44829840</v>
      </c>
      <c r="R87" s="120">
        <f t="shared" si="401"/>
        <v>41730026</v>
      </c>
      <c r="S87" s="47"/>
    </row>
    <row r="88" spans="1:19" ht="12.75" customHeight="1" x14ac:dyDescent="0.2">
      <c r="A88" s="519"/>
      <c r="B88" s="519"/>
      <c r="C88" s="53" t="s">
        <v>3</v>
      </c>
      <c r="D88" s="54">
        <v>35</v>
      </c>
      <c r="E88" s="44">
        <v>12956.61</v>
      </c>
      <c r="F88" s="44">
        <v>0</v>
      </c>
      <c r="G88" s="44">
        <f t="shared" ref="G88" si="402">600/13*12</f>
        <v>553.85</v>
      </c>
      <c r="H88" s="44">
        <v>6207.16</v>
      </c>
      <c r="I88" s="44">
        <v>0</v>
      </c>
      <c r="J88" s="44">
        <f t="shared" ref="J88" si="403">(E88+F88+G88+H88+I88)/12</f>
        <v>1643.14</v>
      </c>
      <c r="K88" s="45">
        <f t="shared" ref="K88" si="404">(E88+F88+G88+H88+I88)</f>
        <v>19717.62</v>
      </c>
      <c r="L88" s="46">
        <f t="shared" ref="L88" si="405">K88+J88</f>
        <v>21360.76</v>
      </c>
      <c r="M88" s="117"/>
      <c r="N88" s="119">
        <f t="shared" ref="N88" si="406">K88</f>
        <v>19717.62</v>
      </c>
      <c r="O88" s="119">
        <f t="shared" ref="O88" si="407">E88+G88+F88+I88</f>
        <v>13510.46</v>
      </c>
      <c r="P88" s="119">
        <v>702</v>
      </c>
      <c r="Q88" s="119">
        <f t="shared" ref="Q88" si="408">IF(P88&gt;(O88*0.18),P88,O88*0.18)+N88+J88</f>
        <v>23792.639999999999</v>
      </c>
      <c r="R88" s="119">
        <f t="shared" ref="R88" si="409">N88+O88*0.18</f>
        <v>22149.5</v>
      </c>
      <c r="S88" s="47"/>
    </row>
    <row r="89" spans="1:19" ht="9" customHeight="1" x14ac:dyDescent="0.2">
      <c r="A89" s="520"/>
      <c r="B89" s="520"/>
      <c r="C89" s="58" t="s">
        <v>4</v>
      </c>
      <c r="D89" s="59"/>
      <c r="E89" s="50">
        <v>25087495</v>
      </c>
      <c r="F89" s="50">
        <v>0</v>
      </c>
      <c r="G89" s="50">
        <f t="shared" ref="G89:L89" si="410">G88*1936.27</f>
        <v>1072403</v>
      </c>
      <c r="H89" s="50">
        <f t="shared" si="410"/>
        <v>12018738</v>
      </c>
      <c r="I89" s="50">
        <f t="shared" si="410"/>
        <v>0</v>
      </c>
      <c r="J89" s="51">
        <f t="shared" si="410"/>
        <v>3181563</v>
      </c>
      <c r="K89" s="50">
        <f t="shared" si="410"/>
        <v>38178636</v>
      </c>
      <c r="L89" s="52">
        <f t="shared" si="410"/>
        <v>41360199</v>
      </c>
      <c r="M89" s="118"/>
      <c r="N89" s="120">
        <f t="shared" ref="N89:R89" si="411">N88*1936.27</f>
        <v>38178636</v>
      </c>
      <c r="O89" s="120">
        <f t="shared" si="411"/>
        <v>26159898</v>
      </c>
      <c r="P89" s="120">
        <f t="shared" si="411"/>
        <v>1359262</v>
      </c>
      <c r="Q89" s="120">
        <f t="shared" si="411"/>
        <v>46068975</v>
      </c>
      <c r="R89" s="120">
        <f t="shared" si="411"/>
        <v>42887412</v>
      </c>
      <c r="S89" s="47"/>
    </row>
    <row r="90" spans="1:19" ht="12.75" customHeight="1" x14ac:dyDescent="0.2">
      <c r="A90" s="496">
        <v>39630</v>
      </c>
      <c r="B90" s="496">
        <v>39813</v>
      </c>
      <c r="C90" s="42" t="s">
        <v>3</v>
      </c>
      <c r="D90" s="43">
        <v>0</v>
      </c>
      <c r="E90" s="44">
        <v>8645.1200000000008</v>
      </c>
      <c r="F90" s="44">
        <v>0</v>
      </c>
      <c r="G90" s="44">
        <f t="shared" ref="G90" si="412">600/13*12</f>
        <v>553.85</v>
      </c>
      <c r="H90" s="44">
        <v>6207.16</v>
      </c>
      <c r="I90" s="44">
        <v>0</v>
      </c>
      <c r="J90" s="44">
        <f t="shared" ref="J90" si="413">(E90+F90+G90+H90+I90)/12</f>
        <v>1283.8399999999999</v>
      </c>
      <c r="K90" s="45">
        <f t="shared" ref="K90" si="414">(E90+F90+G90+H90+I90)</f>
        <v>15406.13</v>
      </c>
      <c r="L90" s="46">
        <f t="shared" ref="L90" si="415">K90+J90</f>
        <v>16689.97</v>
      </c>
      <c r="M90" s="117"/>
      <c r="N90" s="119">
        <f t="shared" ref="N90" si="416">K90</f>
        <v>15406.13</v>
      </c>
      <c r="O90" s="119">
        <f t="shared" ref="O90" si="417">E90+G90+F90+I90</f>
        <v>9198.9699999999993</v>
      </c>
      <c r="P90" s="119">
        <v>702</v>
      </c>
      <c r="Q90" s="119">
        <f t="shared" ref="Q90" si="418">IF(P90&gt;(O90*0.18),P90,O90*0.18)+N90+J90</f>
        <v>18345.78</v>
      </c>
      <c r="R90" s="119">
        <f t="shared" ref="R90" si="419">N90+O90*0.18</f>
        <v>17061.939999999999</v>
      </c>
      <c r="S90" s="47"/>
    </row>
    <row r="91" spans="1:19" ht="9" customHeight="1" x14ac:dyDescent="0.2">
      <c r="A91" s="497"/>
      <c r="B91" s="497"/>
      <c r="C91" s="48" t="s">
        <v>4</v>
      </c>
      <c r="D91" s="49">
        <v>2</v>
      </c>
      <c r="E91" s="50">
        <v>16739287</v>
      </c>
      <c r="F91" s="50">
        <v>0</v>
      </c>
      <c r="G91" s="50">
        <f t="shared" ref="G91:L91" si="420">G90*1936.27</f>
        <v>1072403</v>
      </c>
      <c r="H91" s="50">
        <f t="shared" si="420"/>
        <v>12018738</v>
      </c>
      <c r="I91" s="50">
        <f t="shared" si="420"/>
        <v>0</v>
      </c>
      <c r="J91" s="51">
        <f t="shared" si="420"/>
        <v>2485861</v>
      </c>
      <c r="K91" s="50">
        <f t="shared" si="420"/>
        <v>29830427</v>
      </c>
      <c r="L91" s="52">
        <f t="shared" si="420"/>
        <v>32316288</v>
      </c>
      <c r="M91" s="118"/>
      <c r="N91" s="120">
        <f t="shared" ref="N91:R91" si="421">N90*1936.27</f>
        <v>29830427</v>
      </c>
      <c r="O91" s="120">
        <f t="shared" si="421"/>
        <v>17811690</v>
      </c>
      <c r="P91" s="120">
        <f t="shared" si="421"/>
        <v>1359262</v>
      </c>
      <c r="Q91" s="120">
        <f t="shared" si="421"/>
        <v>35522383</v>
      </c>
      <c r="R91" s="120">
        <f t="shared" si="421"/>
        <v>33036523</v>
      </c>
      <c r="S91" s="47"/>
    </row>
    <row r="92" spans="1:19" ht="12.75" customHeight="1" x14ac:dyDescent="0.2">
      <c r="A92" s="519">
        <v>39630</v>
      </c>
      <c r="B92" s="519">
        <v>39813</v>
      </c>
      <c r="C92" s="53" t="s">
        <v>3</v>
      </c>
      <c r="D92" s="54">
        <v>3</v>
      </c>
      <c r="E92" s="44">
        <v>8916.5499999999993</v>
      </c>
      <c r="F92" s="44">
        <v>0</v>
      </c>
      <c r="G92" s="44">
        <f t="shared" ref="G92" si="422">600/13*12</f>
        <v>553.85</v>
      </c>
      <c r="H92" s="44">
        <v>6207.16</v>
      </c>
      <c r="I92" s="44">
        <v>0</v>
      </c>
      <c r="J92" s="44">
        <f t="shared" ref="J92" si="423">(E92+F92+G92+H92+I92)/12</f>
        <v>1306.46</v>
      </c>
      <c r="K92" s="45">
        <f t="shared" ref="K92" si="424">(E92+F92+G92+H92+I92)</f>
        <v>15677.56</v>
      </c>
      <c r="L92" s="46">
        <f t="shared" ref="L92" si="425">K92+J92</f>
        <v>16984.02</v>
      </c>
      <c r="M92" s="117"/>
      <c r="N92" s="119">
        <f t="shared" ref="N92" si="426">K92</f>
        <v>15677.56</v>
      </c>
      <c r="O92" s="119">
        <f t="shared" ref="O92" si="427">E92+G92+F92+I92</f>
        <v>9470.4</v>
      </c>
      <c r="P92" s="119">
        <v>702</v>
      </c>
      <c r="Q92" s="119">
        <f t="shared" ref="Q92" si="428">IF(P92&gt;(O92*0.18),P92,O92*0.18)+N92+J92</f>
        <v>18688.689999999999</v>
      </c>
      <c r="R92" s="119">
        <f t="shared" ref="R92" si="429">N92+O92*0.18</f>
        <v>17382.23</v>
      </c>
      <c r="S92" s="47"/>
    </row>
    <row r="93" spans="1:19" ht="9" customHeight="1" x14ac:dyDescent="0.2">
      <c r="A93" s="519"/>
      <c r="B93" s="519"/>
      <c r="C93" s="48" t="s">
        <v>4</v>
      </c>
      <c r="D93" s="49">
        <v>8</v>
      </c>
      <c r="E93" s="50">
        <v>17264848</v>
      </c>
      <c r="F93" s="50">
        <v>0</v>
      </c>
      <c r="G93" s="50">
        <f t="shared" ref="G93:L93" si="430">G92*1936.27</f>
        <v>1072403</v>
      </c>
      <c r="H93" s="50">
        <f t="shared" si="430"/>
        <v>12018738</v>
      </c>
      <c r="I93" s="50">
        <f t="shared" si="430"/>
        <v>0</v>
      </c>
      <c r="J93" s="51">
        <f t="shared" si="430"/>
        <v>2529659</v>
      </c>
      <c r="K93" s="50">
        <f t="shared" si="430"/>
        <v>30355989</v>
      </c>
      <c r="L93" s="52">
        <f t="shared" si="430"/>
        <v>32885648</v>
      </c>
      <c r="M93" s="118"/>
      <c r="N93" s="120">
        <f t="shared" ref="N93:R93" si="431">N92*1936.27</f>
        <v>30355989</v>
      </c>
      <c r="O93" s="120">
        <f t="shared" si="431"/>
        <v>18337251</v>
      </c>
      <c r="P93" s="120">
        <f t="shared" si="431"/>
        <v>1359262</v>
      </c>
      <c r="Q93" s="120">
        <f t="shared" si="431"/>
        <v>36186350</v>
      </c>
      <c r="R93" s="120">
        <f t="shared" si="431"/>
        <v>33656690</v>
      </c>
      <c r="S93" s="47"/>
    </row>
    <row r="94" spans="1:19" ht="12.75" customHeight="1" x14ac:dyDescent="0.2">
      <c r="A94" s="519"/>
      <c r="B94" s="519"/>
      <c r="C94" s="53" t="s">
        <v>3</v>
      </c>
      <c r="D94" s="54">
        <v>9</v>
      </c>
      <c r="E94" s="44">
        <v>9920.4500000000007</v>
      </c>
      <c r="F94" s="44">
        <v>0</v>
      </c>
      <c r="G94" s="44">
        <f t="shared" ref="G94" si="432">600/13*12</f>
        <v>553.85</v>
      </c>
      <c r="H94" s="44">
        <v>6207.16</v>
      </c>
      <c r="I94" s="44">
        <v>0</v>
      </c>
      <c r="J94" s="44">
        <f t="shared" ref="J94" si="433">(E94+F94+G94+H94+I94)/12</f>
        <v>1390.12</v>
      </c>
      <c r="K94" s="45">
        <f t="shared" ref="K94" si="434">(E94+F94+G94+H94+I94)</f>
        <v>16681.46</v>
      </c>
      <c r="L94" s="46">
        <f t="shared" ref="L94" si="435">K94+J94</f>
        <v>18071.580000000002</v>
      </c>
      <c r="M94" s="117"/>
      <c r="N94" s="119">
        <f t="shared" ref="N94" si="436">K94</f>
        <v>16681.46</v>
      </c>
      <c r="O94" s="119">
        <f t="shared" ref="O94" si="437">E94+G94+F94+I94</f>
        <v>10474.299999999999</v>
      </c>
      <c r="P94" s="119">
        <v>702</v>
      </c>
      <c r="Q94" s="119">
        <f t="shared" ref="Q94" si="438">IF(P94&gt;(O94*0.18),P94,O94*0.18)+N94+J94</f>
        <v>19956.95</v>
      </c>
      <c r="R94" s="119">
        <f t="shared" ref="R94" si="439">N94+O94*0.18</f>
        <v>18566.830000000002</v>
      </c>
      <c r="S94" s="47"/>
    </row>
    <row r="95" spans="1:19" ht="9" customHeight="1" x14ac:dyDescent="0.2">
      <c r="A95" s="519"/>
      <c r="B95" s="519"/>
      <c r="C95" s="48" t="s">
        <v>4</v>
      </c>
      <c r="D95" s="49">
        <v>14</v>
      </c>
      <c r="E95" s="50">
        <v>19208670</v>
      </c>
      <c r="F95" s="50">
        <v>0</v>
      </c>
      <c r="G95" s="50">
        <f t="shared" ref="G95:L95" si="440">G94*1936.27</f>
        <v>1072403</v>
      </c>
      <c r="H95" s="50">
        <f t="shared" si="440"/>
        <v>12018738</v>
      </c>
      <c r="I95" s="50">
        <f t="shared" si="440"/>
        <v>0</v>
      </c>
      <c r="J95" s="51">
        <f t="shared" si="440"/>
        <v>2691648</v>
      </c>
      <c r="K95" s="50">
        <f t="shared" si="440"/>
        <v>32299811</v>
      </c>
      <c r="L95" s="52">
        <f t="shared" si="440"/>
        <v>34991458</v>
      </c>
      <c r="M95" s="118"/>
      <c r="N95" s="120">
        <f t="shared" ref="N95:R95" si="441">N94*1936.27</f>
        <v>32299811</v>
      </c>
      <c r="O95" s="120">
        <f t="shared" si="441"/>
        <v>20281073</v>
      </c>
      <c r="P95" s="120">
        <f t="shared" si="441"/>
        <v>1359262</v>
      </c>
      <c r="Q95" s="120">
        <f t="shared" si="441"/>
        <v>38642044</v>
      </c>
      <c r="R95" s="120">
        <f t="shared" si="441"/>
        <v>35950396</v>
      </c>
      <c r="S95" s="47"/>
    </row>
    <row r="96" spans="1:19" ht="12.75" customHeight="1" x14ac:dyDescent="0.2">
      <c r="A96" s="519"/>
      <c r="B96" s="519"/>
      <c r="C96" s="53" t="s">
        <v>3</v>
      </c>
      <c r="D96" s="54">
        <v>15</v>
      </c>
      <c r="E96" s="44">
        <v>10863.78</v>
      </c>
      <c r="F96" s="44">
        <v>0</v>
      </c>
      <c r="G96" s="44">
        <f t="shared" ref="G96" si="442">600/13*12</f>
        <v>553.85</v>
      </c>
      <c r="H96" s="44">
        <v>6207.16</v>
      </c>
      <c r="I96" s="44">
        <v>0</v>
      </c>
      <c r="J96" s="44">
        <f t="shared" ref="J96" si="443">(E96+F96+G96+H96+I96)/12</f>
        <v>1468.73</v>
      </c>
      <c r="K96" s="45">
        <f t="shared" ref="K96" si="444">(E96+F96+G96+H96+I96)</f>
        <v>17624.79</v>
      </c>
      <c r="L96" s="46">
        <f t="shared" ref="L96" si="445">K96+J96</f>
        <v>19093.52</v>
      </c>
      <c r="M96" s="117"/>
      <c r="N96" s="119">
        <f t="shared" ref="N96" si="446">K96</f>
        <v>17624.79</v>
      </c>
      <c r="O96" s="119">
        <f t="shared" ref="O96" si="447">E96+G96+F96+I96</f>
        <v>11417.63</v>
      </c>
      <c r="P96" s="119">
        <v>702</v>
      </c>
      <c r="Q96" s="119">
        <f t="shared" ref="Q96" si="448">IF(P96&gt;(O96*0.18),P96,O96*0.18)+N96+J96</f>
        <v>21148.69</v>
      </c>
      <c r="R96" s="119">
        <f t="shared" ref="R96" si="449">N96+O96*0.18</f>
        <v>19679.96</v>
      </c>
      <c r="S96" s="47"/>
    </row>
    <row r="97" spans="1:19" ht="9" customHeight="1" x14ac:dyDescent="0.2">
      <c r="A97" s="519"/>
      <c r="B97" s="519"/>
      <c r="C97" s="48" t="s">
        <v>4</v>
      </c>
      <c r="D97" s="49">
        <v>20</v>
      </c>
      <c r="E97" s="50">
        <v>21035211</v>
      </c>
      <c r="F97" s="50">
        <v>0</v>
      </c>
      <c r="G97" s="50">
        <f t="shared" ref="G97:L97" si="450">G96*1936.27</f>
        <v>1072403</v>
      </c>
      <c r="H97" s="50">
        <f t="shared" si="450"/>
        <v>12018738</v>
      </c>
      <c r="I97" s="50">
        <f t="shared" si="450"/>
        <v>0</v>
      </c>
      <c r="J97" s="51">
        <f t="shared" si="450"/>
        <v>2843858</v>
      </c>
      <c r="K97" s="50">
        <f t="shared" si="450"/>
        <v>34126352</v>
      </c>
      <c r="L97" s="52">
        <f t="shared" si="450"/>
        <v>36970210</v>
      </c>
      <c r="M97" s="118"/>
      <c r="N97" s="120">
        <f t="shared" ref="N97:R97" si="451">N96*1936.27</f>
        <v>34126352</v>
      </c>
      <c r="O97" s="120">
        <f t="shared" si="451"/>
        <v>22107614</v>
      </c>
      <c r="P97" s="120">
        <f t="shared" si="451"/>
        <v>1359262</v>
      </c>
      <c r="Q97" s="120">
        <f t="shared" si="451"/>
        <v>40949574</v>
      </c>
      <c r="R97" s="120">
        <f t="shared" si="451"/>
        <v>38105716</v>
      </c>
      <c r="S97" s="47"/>
    </row>
    <row r="98" spans="1:19" ht="12.75" customHeight="1" x14ac:dyDescent="0.2">
      <c r="A98" s="519"/>
      <c r="B98" s="519"/>
      <c r="C98" s="53" t="s">
        <v>3</v>
      </c>
      <c r="D98" s="54">
        <v>21</v>
      </c>
      <c r="E98" s="44">
        <v>11821.67</v>
      </c>
      <c r="F98" s="44">
        <v>0</v>
      </c>
      <c r="G98" s="44">
        <f t="shared" ref="G98" si="452">600/13*12</f>
        <v>553.85</v>
      </c>
      <c r="H98" s="44">
        <v>6207.16</v>
      </c>
      <c r="I98" s="44">
        <v>0</v>
      </c>
      <c r="J98" s="44">
        <f t="shared" ref="J98" si="453">(E98+F98+G98+H98+I98)/12</f>
        <v>1548.56</v>
      </c>
      <c r="K98" s="45">
        <f t="shared" ref="K98" si="454">(E98+F98+G98+H98+I98)</f>
        <v>18582.68</v>
      </c>
      <c r="L98" s="46">
        <f t="shared" ref="L98" si="455">K98+J98</f>
        <v>20131.240000000002</v>
      </c>
      <c r="M98" s="117"/>
      <c r="N98" s="119">
        <f t="shared" ref="N98" si="456">K98</f>
        <v>18582.68</v>
      </c>
      <c r="O98" s="119">
        <f t="shared" ref="O98" si="457">E98+G98+F98+I98</f>
        <v>12375.52</v>
      </c>
      <c r="P98" s="119">
        <v>702</v>
      </c>
      <c r="Q98" s="119">
        <f t="shared" ref="Q98" si="458">IF(P98&gt;(O98*0.18),P98,O98*0.18)+N98+J98</f>
        <v>22358.83</v>
      </c>
      <c r="R98" s="119">
        <f t="shared" ref="R98" si="459">N98+O98*0.18</f>
        <v>20810.27</v>
      </c>
      <c r="S98" s="47"/>
    </row>
    <row r="99" spans="1:19" ht="9" customHeight="1" x14ac:dyDescent="0.2">
      <c r="A99" s="519"/>
      <c r="B99" s="519"/>
      <c r="C99" s="48" t="s">
        <v>4</v>
      </c>
      <c r="D99" s="49">
        <v>27</v>
      </c>
      <c r="E99" s="50">
        <v>22889945</v>
      </c>
      <c r="F99" s="50">
        <v>0</v>
      </c>
      <c r="G99" s="50">
        <f t="shared" ref="G99:L99" si="460">G98*1936.27</f>
        <v>1072403</v>
      </c>
      <c r="H99" s="50">
        <f t="shared" si="460"/>
        <v>12018738</v>
      </c>
      <c r="I99" s="50">
        <f t="shared" si="460"/>
        <v>0</v>
      </c>
      <c r="J99" s="51">
        <f t="shared" si="460"/>
        <v>2998430</v>
      </c>
      <c r="K99" s="50">
        <f t="shared" si="460"/>
        <v>35981086</v>
      </c>
      <c r="L99" s="52">
        <f t="shared" si="460"/>
        <v>38979516</v>
      </c>
      <c r="M99" s="118"/>
      <c r="N99" s="120">
        <f t="shared" ref="N99:R99" si="461">N98*1936.27</f>
        <v>35981086</v>
      </c>
      <c r="O99" s="120">
        <f t="shared" si="461"/>
        <v>23962348</v>
      </c>
      <c r="P99" s="120">
        <f t="shared" si="461"/>
        <v>1359262</v>
      </c>
      <c r="Q99" s="120">
        <f t="shared" si="461"/>
        <v>43292732</v>
      </c>
      <c r="R99" s="120">
        <f t="shared" si="461"/>
        <v>40294301</v>
      </c>
      <c r="S99" s="47"/>
    </row>
    <row r="100" spans="1:19" ht="12.75" customHeight="1" x14ac:dyDescent="0.2">
      <c r="A100" s="519"/>
      <c r="B100" s="519"/>
      <c r="C100" s="53" t="s">
        <v>3</v>
      </c>
      <c r="D100" s="54">
        <v>28</v>
      </c>
      <c r="E100" s="44">
        <v>12500.09</v>
      </c>
      <c r="F100" s="44">
        <v>0</v>
      </c>
      <c r="G100" s="44">
        <f t="shared" ref="G100" si="462">600/13*12</f>
        <v>553.85</v>
      </c>
      <c r="H100" s="44">
        <v>6207.16</v>
      </c>
      <c r="I100" s="44">
        <v>0</v>
      </c>
      <c r="J100" s="44">
        <f t="shared" ref="J100" si="463">(E100+F100+G100+H100+I100)/12</f>
        <v>1605.09</v>
      </c>
      <c r="K100" s="45">
        <f t="shared" ref="K100" si="464">(E100+F100+G100+H100+I100)</f>
        <v>19261.099999999999</v>
      </c>
      <c r="L100" s="46">
        <f t="shared" ref="L100" si="465">K100+J100</f>
        <v>20866.189999999999</v>
      </c>
      <c r="M100" s="117"/>
      <c r="N100" s="119">
        <f t="shared" ref="N100" si="466">K100</f>
        <v>19261.099999999999</v>
      </c>
      <c r="O100" s="119">
        <f t="shared" ref="O100" si="467">E100+G100+F100+I100</f>
        <v>13053.94</v>
      </c>
      <c r="P100" s="119">
        <v>702</v>
      </c>
      <c r="Q100" s="119">
        <f t="shared" ref="Q100" si="468">IF(P100&gt;(O100*0.18),P100,O100*0.18)+N100+J100</f>
        <v>23215.9</v>
      </c>
      <c r="R100" s="119">
        <f t="shared" ref="R100" si="469">N100+O100*0.18</f>
        <v>21610.81</v>
      </c>
      <c r="S100" s="47"/>
    </row>
    <row r="101" spans="1:19" ht="9" customHeight="1" x14ac:dyDescent="0.2">
      <c r="A101" s="519"/>
      <c r="B101" s="519"/>
      <c r="C101" s="48" t="s">
        <v>4</v>
      </c>
      <c r="D101" s="49">
        <v>34</v>
      </c>
      <c r="E101" s="50">
        <v>24203549</v>
      </c>
      <c r="F101" s="50">
        <v>0</v>
      </c>
      <c r="G101" s="50">
        <f t="shared" ref="G101:L101" si="470">G100*1936.27</f>
        <v>1072403</v>
      </c>
      <c r="H101" s="50">
        <f t="shared" si="470"/>
        <v>12018738</v>
      </c>
      <c r="I101" s="50">
        <f t="shared" si="470"/>
        <v>0</v>
      </c>
      <c r="J101" s="51">
        <f t="shared" si="470"/>
        <v>3107888</v>
      </c>
      <c r="K101" s="50">
        <f t="shared" si="470"/>
        <v>37294690</v>
      </c>
      <c r="L101" s="52">
        <f t="shared" si="470"/>
        <v>40402578</v>
      </c>
      <c r="M101" s="118"/>
      <c r="N101" s="120">
        <f t="shared" ref="N101:R101" si="471">N100*1936.27</f>
        <v>37294690</v>
      </c>
      <c r="O101" s="120">
        <f t="shared" si="471"/>
        <v>25275952</v>
      </c>
      <c r="P101" s="120">
        <f t="shared" si="471"/>
        <v>1359262</v>
      </c>
      <c r="Q101" s="120">
        <f t="shared" si="471"/>
        <v>44952251</v>
      </c>
      <c r="R101" s="120">
        <f t="shared" si="471"/>
        <v>41844363</v>
      </c>
      <c r="S101" s="47"/>
    </row>
    <row r="102" spans="1:19" ht="12.75" customHeight="1" x14ac:dyDescent="0.2">
      <c r="A102" s="519"/>
      <c r="B102" s="519"/>
      <c r="C102" s="53" t="s">
        <v>3</v>
      </c>
      <c r="D102" s="54">
        <v>35</v>
      </c>
      <c r="E102" s="44">
        <v>13006.65</v>
      </c>
      <c r="F102" s="44">
        <v>0</v>
      </c>
      <c r="G102" s="44">
        <f t="shared" ref="G102" si="472">600/13*12</f>
        <v>553.85</v>
      </c>
      <c r="H102" s="44">
        <v>6207.16</v>
      </c>
      <c r="I102" s="44">
        <v>0</v>
      </c>
      <c r="J102" s="44">
        <f t="shared" ref="J102" si="473">(E102+F102+G102+H102+I102)/12</f>
        <v>1647.31</v>
      </c>
      <c r="K102" s="45">
        <f t="shared" ref="K102" si="474">(E102+F102+G102+H102+I102)</f>
        <v>19767.66</v>
      </c>
      <c r="L102" s="46">
        <f t="shared" ref="L102" si="475">K102+J102</f>
        <v>21414.97</v>
      </c>
      <c r="M102" s="117"/>
      <c r="N102" s="119">
        <f t="shared" ref="N102" si="476">K102</f>
        <v>19767.66</v>
      </c>
      <c r="O102" s="119">
        <f t="shared" ref="O102" si="477">E102+G102+F102+I102</f>
        <v>13560.5</v>
      </c>
      <c r="P102" s="119">
        <v>702</v>
      </c>
      <c r="Q102" s="119">
        <f t="shared" ref="Q102" si="478">IF(P102&gt;(O102*0.18),P102,O102*0.18)+N102+J102</f>
        <v>23855.86</v>
      </c>
      <c r="R102" s="119">
        <f t="shared" ref="R102" si="479">N102+O102*0.18</f>
        <v>22208.55</v>
      </c>
      <c r="S102" s="47"/>
    </row>
    <row r="103" spans="1:19" ht="9" customHeight="1" x14ac:dyDescent="0.2">
      <c r="A103" s="520"/>
      <c r="B103" s="520"/>
      <c r="C103" s="58" t="s">
        <v>4</v>
      </c>
      <c r="D103" s="59"/>
      <c r="E103" s="50">
        <v>25184386</v>
      </c>
      <c r="F103" s="50">
        <v>0</v>
      </c>
      <c r="G103" s="50">
        <f t="shared" ref="G103:L103" si="480">G102*1936.27</f>
        <v>1072403</v>
      </c>
      <c r="H103" s="50">
        <f t="shared" si="480"/>
        <v>12018738</v>
      </c>
      <c r="I103" s="50">
        <f t="shared" si="480"/>
        <v>0</v>
      </c>
      <c r="J103" s="51">
        <f t="shared" si="480"/>
        <v>3189637</v>
      </c>
      <c r="K103" s="50">
        <f t="shared" si="480"/>
        <v>38275527</v>
      </c>
      <c r="L103" s="52">
        <f t="shared" si="480"/>
        <v>41465164</v>
      </c>
      <c r="M103" s="118"/>
      <c r="N103" s="120">
        <f t="shared" ref="N103:R103" si="481">N102*1936.27</f>
        <v>38275527</v>
      </c>
      <c r="O103" s="120">
        <f t="shared" si="481"/>
        <v>26256789</v>
      </c>
      <c r="P103" s="120">
        <f t="shared" si="481"/>
        <v>1359262</v>
      </c>
      <c r="Q103" s="120">
        <f t="shared" si="481"/>
        <v>46191386</v>
      </c>
      <c r="R103" s="120">
        <f t="shared" si="481"/>
        <v>43001749</v>
      </c>
      <c r="S103" s="47"/>
    </row>
    <row r="104" spans="1:19" ht="12.75" customHeight="1" x14ac:dyDescent="0.2">
      <c r="A104" s="496">
        <v>39814</v>
      </c>
      <c r="B104" s="496">
        <v>40268</v>
      </c>
      <c r="C104" s="42" t="s">
        <v>3</v>
      </c>
      <c r="D104" s="43">
        <v>0</v>
      </c>
      <c r="E104" s="44">
        <v>9078.7999999999993</v>
      </c>
      <c r="F104" s="44">
        <v>0</v>
      </c>
      <c r="G104" s="44">
        <f t="shared" ref="G104" si="482">600/13*12</f>
        <v>553.85</v>
      </c>
      <c r="H104" s="44">
        <v>6207.16</v>
      </c>
      <c r="I104" s="44">
        <v>0</v>
      </c>
      <c r="J104" s="44">
        <f t="shared" ref="J104" si="483">(E104+F104+G104+H104+I104)/12</f>
        <v>1319.98</v>
      </c>
      <c r="K104" s="45">
        <f t="shared" ref="K104" si="484">(E104+F104+G104+H104+I104)</f>
        <v>15839.81</v>
      </c>
      <c r="L104" s="46">
        <f t="shared" ref="L104" si="485">K104+J104</f>
        <v>17159.79</v>
      </c>
      <c r="M104" s="117"/>
      <c r="N104" s="119">
        <f t="shared" ref="N104" si="486">K104</f>
        <v>15839.81</v>
      </c>
      <c r="O104" s="119">
        <f t="shared" ref="O104" si="487">E104+G104+F104+I104</f>
        <v>9632.65</v>
      </c>
      <c r="P104" s="119">
        <v>702</v>
      </c>
      <c r="Q104" s="119">
        <f t="shared" ref="Q104" si="488">IF(P104&gt;(O104*0.18),P104,O104*0.18)+N104+J104</f>
        <v>18893.669999999998</v>
      </c>
      <c r="R104" s="119">
        <f t="shared" ref="R104" si="489">N104+O104*0.18</f>
        <v>17573.689999999999</v>
      </c>
      <c r="S104" s="47"/>
    </row>
    <row r="105" spans="1:19" ht="9" customHeight="1" x14ac:dyDescent="0.2">
      <c r="A105" s="497"/>
      <c r="B105" s="497"/>
      <c r="C105" s="48" t="s">
        <v>4</v>
      </c>
      <c r="D105" s="49">
        <v>2</v>
      </c>
      <c r="E105" s="50">
        <v>17579008</v>
      </c>
      <c r="F105" s="50">
        <v>0</v>
      </c>
      <c r="G105" s="50">
        <f t="shared" ref="G105:L105" si="490">G104*1936.27</f>
        <v>1072403</v>
      </c>
      <c r="H105" s="50">
        <f t="shared" si="490"/>
        <v>12018738</v>
      </c>
      <c r="I105" s="50">
        <f t="shared" si="490"/>
        <v>0</v>
      </c>
      <c r="J105" s="51">
        <f t="shared" si="490"/>
        <v>2555838</v>
      </c>
      <c r="K105" s="50">
        <f t="shared" si="490"/>
        <v>30670149</v>
      </c>
      <c r="L105" s="52">
        <f t="shared" si="490"/>
        <v>33225987</v>
      </c>
      <c r="M105" s="118"/>
      <c r="N105" s="120">
        <f t="shared" ref="N105:R105" si="491">N104*1936.27</f>
        <v>30670149</v>
      </c>
      <c r="O105" s="120">
        <f t="shared" si="491"/>
        <v>18651411</v>
      </c>
      <c r="P105" s="120">
        <f t="shared" si="491"/>
        <v>1359262</v>
      </c>
      <c r="Q105" s="120">
        <f t="shared" si="491"/>
        <v>36583246</v>
      </c>
      <c r="R105" s="120">
        <f t="shared" si="491"/>
        <v>34027409</v>
      </c>
      <c r="S105" s="47"/>
    </row>
    <row r="106" spans="1:19" ht="12.75" customHeight="1" x14ac:dyDescent="0.2">
      <c r="A106" s="519">
        <v>39814</v>
      </c>
      <c r="B106" s="519">
        <v>40268</v>
      </c>
      <c r="C106" s="53" t="s">
        <v>3</v>
      </c>
      <c r="D106" s="54">
        <v>3</v>
      </c>
      <c r="E106" s="44">
        <v>9360.5499999999993</v>
      </c>
      <c r="F106" s="44">
        <v>0</v>
      </c>
      <c r="G106" s="44">
        <f t="shared" ref="G106" si="492">600/13*12</f>
        <v>553.85</v>
      </c>
      <c r="H106" s="44">
        <v>6207.16</v>
      </c>
      <c r="I106" s="44">
        <v>0</v>
      </c>
      <c r="J106" s="44">
        <f t="shared" ref="J106" si="493">(E106+F106+G106+H106+I106)/12</f>
        <v>1343.46</v>
      </c>
      <c r="K106" s="45">
        <f t="shared" ref="K106" si="494">(E106+F106+G106+H106+I106)</f>
        <v>16121.56</v>
      </c>
      <c r="L106" s="46">
        <f t="shared" ref="L106" si="495">K106+J106</f>
        <v>17465.02</v>
      </c>
      <c r="M106" s="117"/>
      <c r="N106" s="119">
        <f t="shared" ref="N106" si="496">K106</f>
        <v>16121.56</v>
      </c>
      <c r="O106" s="119">
        <f t="shared" ref="O106" si="497">E106+G106+F106+I106</f>
        <v>9914.4</v>
      </c>
      <c r="P106" s="119">
        <v>702</v>
      </c>
      <c r="Q106" s="119">
        <f t="shared" ref="Q106" si="498">IF(P106&gt;(O106*0.18),P106,O106*0.18)+N106+J106</f>
        <v>19249.61</v>
      </c>
      <c r="R106" s="119">
        <f t="shared" ref="R106" si="499">N106+O106*0.18</f>
        <v>17906.150000000001</v>
      </c>
      <c r="S106" s="47"/>
    </row>
    <row r="107" spans="1:19" ht="9" customHeight="1" x14ac:dyDescent="0.2">
      <c r="A107" s="519"/>
      <c r="B107" s="519"/>
      <c r="C107" s="48" t="s">
        <v>4</v>
      </c>
      <c r="D107" s="49">
        <v>8</v>
      </c>
      <c r="E107" s="50">
        <v>18124552</v>
      </c>
      <c r="F107" s="50">
        <v>0</v>
      </c>
      <c r="G107" s="50">
        <f t="shared" ref="G107:L107" si="500">G106*1936.27</f>
        <v>1072403</v>
      </c>
      <c r="H107" s="50">
        <f t="shared" si="500"/>
        <v>12018738</v>
      </c>
      <c r="I107" s="50">
        <f t="shared" si="500"/>
        <v>0</v>
      </c>
      <c r="J107" s="51">
        <f t="shared" si="500"/>
        <v>2601301</v>
      </c>
      <c r="K107" s="50">
        <f t="shared" si="500"/>
        <v>31215693</v>
      </c>
      <c r="L107" s="52">
        <f t="shared" si="500"/>
        <v>33816994</v>
      </c>
      <c r="M107" s="118"/>
      <c r="N107" s="120">
        <f t="shared" ref="N107:R107" si="501">N106*1936.27</f>
        <v>31215693</v>
      </c>
      <c r="O107" s="120">
        <f t="shared" si="501"/>
        <v>19196955</v>
      </c>
      <c r="P107" s="120">
        <f t="shared" si="501"/>
        <v>1359262</v>
      </c>
      <c r="Q107" s="120">
        <f t="shared" si="501"/>
        <v>37272442</v>
      </c>
      <c r="R107" s="120">
        <f t="shared" si="501"/>
        <v>34671141</v>
      </c>
      <c r="S107" s="47"/>
    </row>
    <row r="108" spans="1:19" ht="12.75" customHeight="1" x14ac:dyDescent="0.2">
      <c r="A108" s="519"/>
      <c r="B108" s="519"/>
      <c r="C108" s="53" t="s">
        <v>3</v>
      </c>
      <c r="D108" s="54">
        <v>9</v>
      </c>
      <c r="E108" s="44">
        <v>10402.61</v>
      </c>
      <c r="F108" s="44">
        <v>0</v>
      </c>
      <c r="G108" s="44">
        <f t="shared" ref="G108" si="502">600/13*12</f>
        <v>553.85</v>
      </c>
      <c r="H108" s="44">
        <v>6207.16</v>
      </c>
      <c r="I108" s="44">
        <v>0</v>
      </c>
      <c r="J108" s="44">
        <f t="shared" ref="J108" si="503">(E108+F108+G108+H108+I108)/12</f>
        <v>1430.3</v>
      </c>
      <c r="K108" s="45">
        <f t="shared" ref="K108" si="504">(E108+F108+G108+H108+I108)</f>
        <v>17163.62</v>
      </c>
      <c r="L108" s="46">
        <f t="shared" ref="L108" si="505">K108+J108</f>
        <v>18593.919999999998</v>
      </c>
      <c r="M108" s="117"/>
      <c r="N108" s="119">
        <f t="shared" ref="N108" si="506">K108</f>
        <v>17163.62</v>
      </c>
      <c r="O108" s="119">
        <f t="shared" ref="O108" si="507">E108+G108+F108+I108</f>
        <v>10956.46</v>
      </c>
      <c r="P108" s="119">
        <v>702</v>
      </c>
      <c r="Q108" s="119">
        <f t="shared" ref="Q108" si="508">IF(P108&gt;(O108*0.18),P108,O108*0.18)+N108+J108</f>
        <v>20566.080000000002</v>
      </c>
      <c r="R108" s="119">
        <f t="shared" ref="R108" si="509">N108+O108*0.18</f>
        <v>19135.78</v>
      </c>
      <c r="S108" s="47"/>
    </row>
    <row r="109" spans="1:19" ht="9" customHeight="1" x14ac:dyDescent="0.2">
      <c r="A109" s="519"/>
      <c r="B109" s="519"/>
      <c r="C109" s="48" t="s">
        <v>4</v>
      </c>
      <c r="D109" s="49">
        <v>14</v>
      </c>
      <c r="E109" s="50">
        <v>20142262</v>
      </c>
      <c r="F109" s="50">
        <v>0</v>
      </c>
      <c r="G109" s="50">
        <f t="shared" ref="G109:L109" si="510">G108*1936.27</f>
        <v>1072403</v>
      </c>
      <c r="H109" s="50">
        <f t="shared" si="510"/>
        <v>12018738</v>
      </c>
      <c r="I109" s="50">
        <f t="shared" si="510"/>
        <v>0</v>
      </c>
      <c r="J109" s="51">
        <f t="shared" si="510"/>
        <v>2769447</v>
      </c>
      <c r="K109" s="50">
        <f t="shared" si="510"/>
        <v>33233402</v>
      </c>
      <c r="L109" s="52">
        <f t="shared" si="510"/>
        <v>36002849</v>
      </c>
      <c r="M109" s="118"/>
      <c r="N109" s="120">
        <f t="shared" ref="N109:R109" si="511">N108*1936.27</f>
        <v>33233402</v>
      </c>
      <c r="O109" s="120">
        <f t="shared" si="511"/>
        <v>21214665</v>
      </c>
      <c r="P109" s="120">
        <f t="shared" si="511"/>
        <v>1359262</v>
      </c>
      <c r="Q109" s="120">
        <f t="shared" si="511"/>
        <v>39821484</v>
      </c>
      <c r="R109" s="120">
        <f t="shared" si="511"/>
        <v>37052037</v>
      </c>
      <c r="S109" s="47"/>
    </row>
    <row r="110" spans="1:19" ht="12.75" customHeight="1" x14ac:dyDescent="0.2">
      <c r="A110" s="519"/>
      <c r="B110" s="519"/>
      <c r="C110" s="53" t="s">
        <v>3</v>
      </c>
      <c r="D110" s="54">
        <v>15</v>
      </c>
      <c r="E110" s="44">
        <v>11381.7</v>
      </c>
      <c r="F110" s="44">
        <v>0</v>
      </c>
      <c r="G110" s="44">
        <f t="shared" ref="G110" si="512">600/13*12</f>
        <v>553.85</v>
      </c>
      <c r="H110" s="44">
        <v>6207.16</v>
      </c>
      <c r="I110" s="44">
        <v>0</v>
      </c>
      <c r="J110" s="44">
        <f t="shared" ref="J110" si="513">(E110+F110+G110+H110+I110)/12</f>
        <v>1511.89</v>
      </c>
      <c r="K110" s="45">
        <f t="shared" ref="K110" si="514">(E110+F110+G110+H110+I110)</f>
        <v>18142.71</v>
      </c>
      <c r="L110" s="46">
        <f t="shared" ref="L110" si="515">K110+J110</f>
        <v>19654.599999999999</v>
      </c>
      <c r="M110" s="117"/>
      <c r="N110" s="119">
        <f t="shared" ref="N110" si="516">K110</f>
        <v>18142.71</v>
      </c>
      <c r="O110" s="119">
        <f t="shared" ref="O110" si="517">E110+G110+F110+I110</f>
        <v>11935.55</v>
      </c>
      <c r="P110" s="119">
        <v>702</v>
      </c>
      <c r="Q110" s="119">
        <f t="shared" ref="Q110" si="518">IF(P110&gt;(O110*0.18),P110,O110*0.18)+N110+J110</f>
        <v>21803</v>
      </c>
      <c r="R110" s="119">
        <f t="shared" ref="R110" si="519">N110+O110*0.18</f>
        <v>20291.11</v>
      </c>
      <c r="S110" s="47"/>
    </row>
    <row r="111" spans="1:19" ht="9" customHeight="1" x14ac:dyDescent="0.2">
      <c r="A111" s="519"/>
      <c r="B111" s="519"/>
      <c r="C111" s="48" t="s">
        <v>4</v>
      </c>
      <c r="D111" s="49">
        <v>20</v>
      </c>
      <c r="E111" s="50">
        <v>22038044</v>
      </c>
      <c r="F111" s="50">
        <v>0</v>
      </c>
      <c r="G111" s="50">
        <f t="shared" ref="G111:L111" si="520">G110*1936.27</f>
        <v>1072403</v>
      </c>
      <c r="H111" s="50">
        <f t="shared" si="520"/>
        <v>12018738</v>
      </c>
      <c r="I111" s="50">
        <f t="shared" si="520"/>
        <v>0</v>
      </c>
      <c r="J111" s="51">
        <f t="shared" si="520"/>
        <v>2927427</v>
      </c>
      <c r="K111" s="50">
        <f t="shared" si="520"/>
        <v>35129185</v>
      </c>
      <c r="L111" s="52">
        <f t="shared" si="520"/>
        <v>38056612</v>
      </c>
      <c r="M111" s="118"/>
      <c r="N111" s="120">
        <f t="shared" ref="N111:R111" si="521">N110*1936.27</f>
        <v>35129185</v>
      </c>
      <c r="O111" s="120">
        <f t="shared" si="521"/>
        <v>23110447</v>
      </c>
      <c r="P111" s="120">
        <f t="shared" si="521"/>
        <v>1359262</v>
      </c>
      <c r="Q111" s="120">
        <f t="shared" si="521"/>
        <v>42216495</v>
      </c>
      <c r="R111" s="120">
        <f t="shared" si="521"/>
        <v>39289068</v>
      </c>
      <c r="S111" s="47"/>
    </row>
    <row r="112" spans="1:19" ht="12.75" customHeight="1" x14ac:dyDescent="0.2">
      <c r="A112" s="519"/>
      <c r="B112" s="519"/>
      <c r="C112" s="53" t="s">
        <v>3</v>
      </c>
      <c r="D112" s="54">
        <v>21</v>
      </c>
      <c r="E112" s="44">
        <v>12375.95</v>
      </c>
      <c r="F112" s="44">
        <v>0</v>
      </c>
      <c r="G112" s="44">
        <f t="shared" ref="G112" si="522">600/13*12</f>
        <v>553.85</v>
      </c>
      <c r="H112" s="44">
        <v>6207.16</v>
      </c>
      <c r="I112" s="44">
        <v>0</v>
      </c>
      <c r="J112" s="44">
        <f t="shared" ref="J112" si="523">(E112+F112+G112+H112+I112)/12</f>
        <v>1594.75</v>
      </c>
      <c r="K112" s="45">
        <f t="shared" ref="K112" si="524">(E112+F112+G112+H112+I112)</f>
        <v>19136.96</v>
      </c>
      <c r="L112" s="46">
        <f t="shared" ref="L112" si="525">K112+J112</f>
        <v>20731.71</v>
      </c>
      <c r="M112" s="117"/>
      <c r="N112" s="119">
        <f t="shared" ref="N112" si="526">K112</f>
        <v>19136.96</v>
      </c>
      <c r="O112" s="119">
        <f t="shared" ref="O112" si="527">E112+G112+F112+I112</f>
        <v>12929.8</v>
      </c>
      <c r="P112" s="119">
        <v>702</v>
      </c>
      <c r="Q112" s="119">
        <f t="shared" ref="Q112" si="528">IF(P112&gt;(O112*0.18),P112,O112*0.18)+N112+J112</f>
        <v>23059.07</v>
      </c>
      <c r="R112" s="119">
        <f t="shared" ref="R112" si="529">N112+O112*0.18</f>
        <v>21464.32</v>
      </c>
      <c r="S112" s="47"/>
    </row>
    <row r="113" spans="1:19" ht="9" customHeight="1" x14ac:dyDescent="0.2">
      <c r="A113" s="519"/>
      <c r="B113" s="519"/>
      <c r="C113" s="48" t="s">
        <v>4</v>
      </c>
      <c r="D113" s="49">
        <v>27</v>
      </c>
      <c r="E113" s="50">
        <v>23963181</v>
      </c>
      <c r="F113" s="50">
        <v>0</v>
      </c>
      <c r="G113" s="50">
        <f t="shared" ref="G113:L113" si="530">G112*1936.27</f>
        <v>1072403</v>
      </c>
      <c r="H113" s="50">
        <f t="shared" si="530"/>
        <v>12018738</v>
      </c>
      <c r="I113" s="50">
        <f t="shared" si="530"/>
        <v>0</v>
      </c>
      <c r="J113" s="51">
        <f t="shared" si="530"/>
        <v>3087867</v>
      </c>
      <c r="K113" s="50">
        <f t="shared" si="530"/>
        <v>37054322</v>
      </c>
      <c r="L113" s="52">
        <f t="shared" si="530"/>
        <v>40142188</v>
      </c>
      <c r="M113" s="118"/>
      <c r="N113" s="120">
        <f t="shared" ref="N113:R113" si="531">N112*1936.27</f>
        <v>37054322</v>
      </c>
      <c r="O113" s="120">
        <f t="shared" si="531"/>
        <v>25035584</v>
      </c>
      <c r="P113" s="120">
        <f t="shared" si="531"/>
        <v>1359262</v>
      </c>
      <c r="Q113" s="120">
        <f t="shared" si="531"/>
        <v>44648585</v>
      </c>
      <c r="R113" s="120">
        <f t="shared" si="531"/>
        <v>41560719</v>
      </c>
      <c r="S113" s="47"/>
    </row>
    <row r="114" spans="1:19" ht="12.75" customHeight="1" x14ac:dyDescent="0.2">
      <c r="A114" s="519"/>
      <c r="B114" s="519"/>
      <c r="C114" s="53" t="s">
        <v>3</v>
      </c>
      <c r="D114" s="54">
        <v>28</v>
      </c>
      <c r="E114" s="44">
        <v>13080.05</v>
      </c>
      <c r="F114" s="44">
        <v>0</v>
      </c>
      <c r="G114" s="44">
        <f t="shared" ref="G114" si="532">600/13*12</f>
        <v>553.85</v>
      </c>
      <c r="H114" s="44">
        <v>6207.16</v>
      </c>
      <c r="I114" s="44">
        <v>0</v>
      </c>
      <c r="J114" s="44">
        <f t="shared" ref="J114" si="533">(E114+F114+G114+H114+I114)/12</f>
        <v>1653.42</v>
      </c>
      <c r="K114" s="45">
        <f t="shared" ref="K114" si="534">(E114+F114+G114+H114+I114)</f>
        <v>19841.060000000001</v>
      </c>
      <c r="L114" s="46">
        <f t="shared" ref="L114" si="535">K114+J114</f>
        <v>21494.48</v>
      </c>
      <c r="M114" s="117"/>
      <c r="N114" s="119">
        <f t="shared" ref="N114" si="536">K114</f>
        <v>19841.060000000001</v>
      </c>
      <c r="O114" s="119">
        <f t="shared" ref="O114" si="537">E114+G114+F114+I114</f>
        <v>13633.9</v>
      </c>
      <c r="P114" s="119">
        <v>702</v>
      </c>
      <c r="Q114" s="119">
        <f t="shared" ref="Q114" si="538">IF(P114&gt;(O114*0.18),P114,O114*0.18)+N114+J114</f>
        <v>23948.58</v>
      </c>
      <c r="R114" s="119">
        <f t="shared" ref="R114" si="539">N114+O114*0.18</f>
        <v>22295.16</v>
      </c>
      <c r="S114" s="47"/>
    </row>
    <row r="115" spans="1:19" ht="9" customHeight="1" x14ac:dyDescent="0.2">
      <c r="A115" s="519"/>
      <c r="B115" s="519"/>
      <c r="C115" s="48" t="s">
        <v>4</v>
      </c>
      <c r="D115" s="49">
        <v>34</v>
      </c>
      <c r="E115" s="50">
        <v>25326508</v>
      </c>
      <c r="F115" s="50">
        <v>0</v>
      </c>
      <c r="G115" s="50">
        <f t="shared" ref="G115:L115" si="540">G114*1936.27</f>
        <v>1072403</v>
      </c>
      <c r="H115" s="50">
        <f t="shared" si="540"/>
        <v>12018738</v>
      </c>
      <c r="I115" s="50">
        <f t="shared" si="540"/>
        <v>0</v>
      </c>
      <c r="J115" s="51">
        <f t="shared" si="540"/>
        <v>3201468</v>
      </c>
      <c r="K115" s="50">
        <f t="shared" si="540"/>
        <v>38417649</v>
      </c>
      <c r="L115" s="52">
        <f t="shared" si="540"/>
        <v>41619117</v>
      </c>
      <c r="M115" s="118"/>
      <c r="N115" s="120">
        <f t="shared" ref="N115:R115" si="541">N114*1936.27</f>
        <v>38417649</v>
      </c>
      <c r="O115" s="120">
        <f t="shared" si="541"/>
        <v>26398912</v>
      </c>
      <c r="P115" s="120">
        <f t="shared" si="541"/>
        <v>1359262</v>
      </c>
      <c r="Q115" s="120">
        <f t="shared" si="541"/>
        <v>46370917</v>
      </c>
      <c r="R115" s="120">
        <f t="shared" si="541"/>
        <v>43169449</v>
      </c>
      <c r="S115" s="47"/>
    </row>
    <row r="116" spans="1:19" ht="12.75" customHeight="1" x14ac:dyDescent="0.2">
      <c r="A116" s="519"/>
      <c r="B116" s="519"/>
      <c r="C116" s="53" t="s">
        <v>3</v>
      </c>
      <c r="D116" s="54">
        <v>35</v>
      </c>
      <c r="E116" s="44">
        <v>13605.93</v>
      </c>
      <c r="F116" s="44">
        <v>0</v>
      </c>
      <c r="G116" s="44">
        <f t="shared" ref="G116:G178" si="542">600/13*12</f>
        <v>553.85</v>
      </c>
      <c r="H116" s="44">
        <v>6207.16</v>
      </c>
      <c r="I116" s="44">
        <v>0</v>
      </c>
      <c r="J116" s="44">
        <f t="shared" ref="J116" si="543">(E116+F116+G116+H116+I116)/12</f>
        <v>1697.25</v>
      </c>
      <c r="K116" s="45">
        <f t="shared" ref="K116" si="544">(E116+F116+G116+H116+I116)</f>
        <v>20366.939999999999</v>
      </c>
      <c r="L116" s="46">
        <f t="shared" ref="L116" si="545">K116+J116</f>
        <v>22064.19</v>
      </c>
      <c r="M116" s="117"/>
      <c r="N116" s="119">
        <f t="shared" ref="N116" si="546">K116</f>
        <v>20366.939999999999</v>
      </c>
      <c r="O116" s="119">
        <f t="shared" ref="O116" si="547">E116+G116+F116+I116</f>
        <v>14159.78</v>
      </c>
      <c r="P116" s="119">
        <v>702</v>
      </c>
      <c r="Q116" s="119">
        <f t="shared" ref="Q116" si="548">IF(P116&gt;(O116*0.18),P116,O116*0.18)+N116+J116</f>
        <v>24612.95</v>
      </c>
      <c r="R116" s="119">
        <f t="shared" ref="R116" si="549">N116+O116*0.18</f>
        <v>22915.7</v>
      </c>
      <c r="S116" s="47"/>
    </row>
    <row r="117" spans="1:19" ht="9" customHeight="1" x14ac:dyDescent="0.2">
      <c r="A117" s="520"/>
      <c r="B117" s="520"/>
      <c r="C117" s="58" t="s">
        <v>4</v>
      </c>
      <c r="D117" s="59"/>
      <c r="E117" s="50">
        <v>26344754</v>
      </c>
      <c r="F117" s="50">
        <v>0</v>
      </c>
      <c r="G117" s="50">
        <f t="shared" ref="G117:L117" si="550">G116*1936.27</f>
        <v>1072403</v>
      </c>
      <c r="H117" s="50">
        <f t="shared" si="550"/>
        <v>12018738</v>
      </c>
      <c r="I117" s="50">
        <f t="shared" si="550"/>
        <v>0</v>
      </c>
      <c r="J117" s="51">
        <f t="shared" si="550"/>
        <v>3286334</v>
      </c>
      <c r="K117" s="50">
        <f t="shared" si="550"/>
        <v>39435895</v>
      </c>
      <c r="L117" s="52">
        <f t="shared" si="550"/>
        <v>42722229</v>
      </c>
      <c r="M117" s="118"/>
      <c r="N117" s="120">
        <f t="shared" ref="N117:R117" si="551">N116*1936.27</f>
        <v>39435895</v>
      </c>
      <c r="O117" s="120">
        <f t="shared" si="551"/>
        <v>27417157</v>
      </c>
      <c r="P117" s="120">
        <f t="shared" si="551"/>
        <v>1359262</v>
      </c>
      <c r="Q117" s="120">
        <f t="shared" si="551"/>
        <v>47657317</v>
      </c>
      <c r="R117" s="120">
        <f t="shared" si="551"/>
        <v>44370982</v>
      </c>
      <c r="S117" s="47"/>
    </row>
    <row r="118" spans="1:19" ht="12.75" customHeight="1" x14ac:dyDescent="0.2">
      <c r="A118" s="496">
        <v>40269</v>
      </c>
      <c r="B118" s="496">
        <v>40359</v>
      </c>
      <c r="C118" s="42" t="s">
        <v>3</v>
      </c>
      <c r="D118" s="43">
        <v>0</v>
      </c>
      <c r="E118" s="44">
        <v>9078.7999999999993</v>
      </c>
      <c r="F118" s="44">
        <v>0</v>
      </c>
      <c r="G118" s="44">
        <f t="shared" si="542"/>
        <v>553.85</v>
      </c>
      <c r="H118" s="44">
        <v>6207.16</v>
      </c>
      <c r="I118" s="44">
        <v>68.790000000000006</v>
      </c>
      <c r="J118" s="44">
        <f t="shared" ref="J118" si="552">(E118+F118+G118+H118+I118)/12</f>
        <v>1325.72</v>
      </c>
      <c r="K118" s="45">
        <f t="shared" ref="K118" si="553">(E118+F118+G118+H118+I118)</f>
        <v>15908.6</v>
      </c>
      <c r="L118" s="46">
        <f t="shared" ref="L118" si="554">K118+J118</f>
        <v>17234.32</v>
      </c>
      <c r="M118" s="117"/>
      <c r="N118" s="119">
        <f t="shared" ref="N118" si="555">K118</f>
        <v>15908.6</v>
      </c>
      <c r="O118" s="119">
        <f t="shared" ref="O118" si="556">E118+G118+F118+I118</f>
        <v>9701.44</v>
      </c>
      <c r="P118" s="119">
        <v>702</v>
      </c>
      <c r="Q118" s="119">
        <f t="shared" ref="Q118" si="557">IF(P118&gt;(O118*0.18),P118,O118*0.18)+N118+J118</f>
        <v>18980.580000000002</v>
      </c>
      <c r="R118" s="119">
        <f t="shared" ref="R118" si="558">N118+O118*0.18</f>
        <v>17654.86</v>
      </c>
      <c r="S118" s="47"/>
    </row>
    <row r="119" spans="1:19" ht="9" customHeight="1" x14ac:dyDescent="0.2">
      <c r="A119" s="497"/>
      <c r="B119" s="497"/>
      <c r="C119" s="48" t="s">
        <v>4</v>
      </c>
      <c r="D119" s="49">
        <v>2</v>
      </c>
      <c r="E119" s="50">
        <v>17579008</v>
      </c>
      <c r="F119" s="50">
        <v>0</v>
      </c>
      <c r="G119" s="50">
        <f t="shared" ref="G119:G181" si="559">G118*1936.27</f>
        <v>1072403</v>
      </c>
      <c r="H119" s="50">
        <v>12018738</v>
      </c>
      <c r="I119" s="50">
        <v>133196</v>
      </c>
      <c r="J119" s="51">
        <f t="shared" ref="J119:L119" si="560">J118*1936.27</f>
        <v>2566952</v>
      </c>
      <c r="K119" s="50">
        <f t="shared" si="560"/>
        <v>30803345</v>
      </c>
      <c r="L119" s="52">
        <f t="shared" si="560"/>
        <v>33370297</v>
      </c>
      <c r="M119" s="118"/>
      <c r="N119" s="120">
        <f t="shared" ref="N119:R119" si="561">N118*1936.27</f>
        <v>30803345</v>
      </c>
      <c r="O119" s="120">
        <f t="shared" si="561"/>
        <v>18784607</v>
      </c>
      <c r="P119" s="120">
        <f t="shared" si="561"/>
        <v>1359262</v>
      </c>
      <c r="Q119" s="120">
        <f t="shared" si="561"/>
        <v>36751528</v>
      </c>
      <c r="R119" s="120">
        <f t="shared" si="561"/>
        <v>34184576</v>
      </c>
      <c r="S119" s="47"/>
    </row>
    <row r="120" spans="1:19" ht="12.75" customHeight="1" x14ac:dyDescent="0.2">
      <c r="A120" s="519">
        <v>40269</v>
      </c>
      <c r="B120" s="519">
        <v>40359</v>
      </c>
      <c r="C120" s="53" t="s">
        <v>3</v>
      </c>
      <c r="D120" s="54">
        <v>3</v>
      </c>
      <c r="E120" s="44">
        <v>9360.5499999999993</v>
      </c>
      <c r="F120" s="44">
        <v>0</v>
      </c>
      <c r="G120" s="44">
        <f t="shared" si="542"/>
        <v>553.85</v>
      </c>
      <c r="H120" s="44">
        <v>6207.16</v>
      </c>
      <c r="I120" s="44">
        <v>68.790000000000006</v>
      </c>
      <c r="J120" s="44">
        <f t="shared" ref="J120" si="562">(E120+F120+G120+H120+I120)/12</f>
        <v>1349.2</v>
      </c>
      <c r="K120" s="45">
        <f t="shared" ref="K120" si="563">(E120+F120+G120+H120+I120)</f>
        <v>16190.35</v>
      </c>
      <c r="L120" s="46">
        <f t="shared" ref="L120" si="564">K120+J120</f>
        <v>17539.55</v>
      </c>
      <c r="M120" s="117"/>
      <c r="N120" s="119">
        <f t="shared" ref="N120" si="565">K120</f>
        <v>16190.35</v>
      </c>
      <c r="O120" s="119">
        <f t="shared" ref="O120" si="566">E120+G120+F120+I120</f>
        <v>9983.19</v>
      </c>
      <c r="P120" s="119">
        <v>702</v>
      </c>
      <c r="Q120" s="119">
        <f t="shared" ref="Q120" si="567">IF(P120&gt;(O120*0.18),P120,O120*0.18)+N120+J120</f>
        <v>19336.52</v>
      </c>
      <c r="R120" s="119">
        <f t="shared" ref="R120" si="568">N120+O120*0.18</f>
        <v>17987.32</v>
      </c>
      <c r="S120" s="47"/>
    </row>
    <row r="121" spans="1:19" ht="9" customHeight="1" x14ac:dyDescent="0.2">
      <c r="A121" s="519"/>
      <c r="B121" s="519"/>
      <c r="C121" s="48" t="s">
        <v>4</v>
      </c>
      <c r="D121" s="49">
        <v>8</v>
      </c>
      <c r="E121" s="50">
        <v>18124552</v>
      </c>
      <c r="F121" s="50">
        <v>0</v>
      </c>
      <c r="G121" s="50">
        <f t="shared" si="559"/>
        <v>1072403</v>
      </c>
      <c r="H121" s="50">
        <v>12018738</v>
      </c>
      <c r="I121" s="50">
        <v>133196</v>
      </c>
      <c r="J121" s="51">
        <f t="shared" ref="J121:L121" si="569">J120*1936.27</f>
        <v>2612415</v>
      </c>
      <c r="K121" s="50">
        <f t="shared" si="569"/>
        <v>31348889</v>
      </c>
      <c r="L121" s="52">
        <f t="shared" si="569"/>
        <v>33961304</v>
      </c>
      <c r="M121" s="118"/>
      <c r="N121" s="120">
        <f t="shared" ref="N121:R121" si="570">N120*1936.27</f>
        <v>31348889</v>
      </c>
      <c r="O121" s="120">
        <f t="shared" si="570"/>
        <v>19330151</v>
      </c>
      <c r="P121" s="120">
        <f t="shared" si="570"/>
        <v>1359262</v>
      </c>
      <c r="Q121" s="120">
        <f t="shared" si="570"/>
        <v>37440724</v>
      </c>
      <c r="R121" s="120">
        <f t="shared" si="570"/>
        <v>34828308</v>
      </c>
      <c r="S121" s="47"/>
    </row>
    <row r="122" spans="1:19" ht="12.75" customHeight="1" x14ac:dyDescent="0.2">
      <c r="A122" s="519"/>
      <c r="B122" s="519"/>
      <c r="C122" s="53" t="s">
        <v>3</v>
      </c>
      <c r="D122" s="54">
        <v>9</v>
      </c>
      <c r="E122" s="44">
        <v>10402.61</v>
      </c>
      <c r="F122" s="44">
        <v>0</v>
      </c>
      <c r="G122" s="44">
        <f t="shared" si="542"/>
        <v>553.85</v>
      </c>
      <c r="H122" s="44">
        <v>6207.16</v>
      </c>
      <c r="I122" s="44">
        <v>68.790000000000006</v>
      </c>
      <c r="J122" s="44">
        <f t="shared" ref="J122" si="571">(E122+F122+G122+H122+I122)/12</f>
        <v>1436.03</v>
      </c>
      <c r="K122" s="45">
        <f t="shared" ref="K122" si="572">(E122+F122+G122+H122+I122)</f>
        <v>17232.41</v>
      </c>
      <c r="L122" s="46">
        <f t="shared" ref="L122" si="573">K122+J122</f>
        <v>18668.439999999999</v>
      </c>
      <c r="M122" s="117"/>
      <c r="N122" s="119">
        <f t="shared" ref="N122" si="574">K122</f>
        <v>17232.41</v>
      </c>
      <c r="O122" s="119">
        <f t="shared" ref="O122" si="575">E122+G122+F122+I122</f>
        <v>11025.25</v>
      </c>
      <c r="P122" s="119">
        <v>702</v>
      </c>
      <c r="Q122" s="119">
        <f t="shared" ref="Q122" si="576">IF(P122&gt;(O122*0.18),P122,O122*0.18)+N122+J122</f>
        <v>20652.990000000002</v>
      </c>
      <c r="R122" s="119">
        <f t="shared" ref="R122" si="577">N122+O122*0.18</f>
        <v>19216.96</v>
      </c>
      <c r="S122" s="47"/>
    </row>
    <row r="123" spans="1:19" ht="9" customHeight="1" x14ac:dyDescent="0.2">
      <c r="A123" s="519"/>
      <c r="B123" s="519"/>
      <c r="C123" s="48" t="s">
        <v>4</v>
      </c>
      <c r="D123" s="49">
        <v>14</v>
      </c>
      <c r="E123" s="50">
        <v>20142262</v>
      </c>
      <c r="F123" s="50">
        <v>0</v>
      </c>
      <c r="G123" s="50">
        <f t="shared" si="559"/>
        <v>1072403</v>
      </c>
      <c r="H123" s="50">
        <v>12018738</v>
      </c>
      <c r="I123" s="50">
        <v>133196</v>
      </c>
      <c r="J123" s="51">
        <f t="shared" ref="J123:L123" si="578">J122*1936.27</f>
        <v>2780542</v>
      </c>
      <c r="K123" s="50">
        <f t="shared" si="578"/>
        <v>33366599</v>
      </c>
      <c r="L123" s="52">
        <f t="shared" si="578"/>
        <v>36147140</v>
      </c>
      <c r="M123" s="118"/>
      <c r="N123" s="120">
        <f t="shared" ref="N123:R123" si="579">N122*1936.27</f>
        <v>33366599</v>
      </c>
      <c r="O123" s="120">
        <f t="shared" si="579"/>
        <v>21347861</v>
      </c>
      <c r="P123" s="120">
        <f t="shared" si="579"/>
        <v>1359262</v>
      </c>
      <c r="Q123" s="120">
        <f t="shared" si="579"/>
        <v>39989765</v>
      </c>
      <c r="R123" s="120">
        <f t="shared" si="579"/>
        <v>37209223</v>
      </c>
      <c r="S123" s="47"/>
    </row>
    <row r="124" spans="1:19" ht="12.75" customHeight="1" x14ac:dyDescent="0.2">
      <c r="A124" s="519"/>
      <c r="B124" s="519"/>
      <c r="C124" s="53" t="s">
        <v>3</v>
      </c>
      <c r="D124" s="54">
        <v>15</v>
      </c>
      <c r="E124" s="44">
        <v>11381.7</v>
      </c>
      <c r="F124" s="44">
        <v>0</v>
      </c>
      <c r="G124" s="44">
        <f t="shared" si="542"/>
        <v>553.85</v>
      </c>
      <c r="H124" s="44">
        <v>6207.16</v>
      </c>
      <c r="I124" s="44">
        <v>68.790000000000006</v>
      </c>
      <c r="J124" s="44">
        <f t="shared" ref="J124" si="580">(E124+F124+G124+H124+I124)/12</f>
        <v>1517.63</v>
      </c>
      <c r="K124" s="45">
        <f t="shared" ref="K124" si="581">(E124+F124+G124+H124+I124)</f>
        <v>18211.5</v>
      </c>
      <c r="L124" s="46">
        <f t="shared" ref="L124" si="582">K124+J124</f>
        <v>19729.13</v>
      </c>
      <c r="M124" s="117"/>
      <c r="N124" s="119">
        <f t="shared" ref="N124" si="583">K124</f>
        <v>18211.5</v>
      </c>
      <c r="O124" s="119">
        <f t="shared" ref="O124" si="584">E124+G124+F124+I124</f>
        <v>12004.34</v>
      </c>
      <c r="P124" s="119">
        <v>702</v>
      </c>
      <c r="Q124" s="119">
        <f t="shared" ref="Q124" si="585">IF(P124&gt;(O124*0.18),P124,O124*0.18)+N124+J124</f>
        <v>21889.91</v>
      </c>
      <c r="R124" s="119">
        <f t="shared" ref="R124" si="586">N124+O124*0.18</f>
        <v>20372.28</v>
      </c>
      <c r="S124" s="47"/>
    </row>
    <row r="125" spans="1:19" ht="9" customHeight="1" x14ac:dyDescent="0.2">
      <c r="A125" s="519"/>
      <c r="B125" s="519"/>
      <c r="C125" s="48" t="s">
        <v>4</v>
      </c>
      <c r="D125" s="49">
        <v>20</v>
      </c>
      <c r="E125" s="50">
        <v>22038044</v>
      </c>
      <c r="F125" s="50">
        <v>0</v>
      </c>
      <c r="G125" s="50">
        <f t="shared" si="559"/>
        <v>1072403</v>
      </c>
      <c r="H125" s="50">
        <v>12018738</v>
      </c>
      <c r="I125" s="50">
        <v>133196</v>
      </c>
      <c r="J125" s="51">
        <f t="shared" ref="J125:L125" si="587">J124*1936.27</f>
        <v>2938541</v>
      </c>
      <c r="K125" s="50">
        <f t="shared" si="587"/>
        <v>35262381</v>
      </c>
      <c r="L125" s="52">
        <f t="shared" si="587"/>
        <v>38200923</v>
      </c>
      <c r="M125" s="118"/>
      <c r="N125" s="120">
        <f t="shared" ref="N125:R125" si="588">N124*1936.27</f>
        <v>35262381</v>
      </c>
      <c r="O125" s="120">
        <f t="shared" si="588"/>
        <v>23243643</v>
      </c>
      <c r="P125" s="120">
        <f t="shared" si="588"/>
        <v>1359262</v>
      </c>
      <c r="Q125" s="120">
        <f t="shared" si="588"/>
        <v>42384776</v>
      </c>
      <c r="R125" s="120">
        <f t="shared" si="588"/>
        <v>39446235</v>
      </c>
      <c r="S125" s="47"/>
    </row>
    <row r="126" spans="1:19" ht="12.75" customHeight="1" x14ac:dyDescent="0.2">
      <c r="A126" s="519"/>
      <c r="B126" s="519"/>
      <c r="C126" s="53" t="s">
        <v>3</v>
      </c>
      <c r="D126" s="54">
        <v>21</v>
      </c>
      <c r="E126" s="44">
        <v>12375.95</v>
      </c>
      <c r="F126" s="44">
        <v>0</v>
      </c>
      <c r="G126" s="44">
        <f t="shared" si="542"/>
        <v>553.85</v>
      </c>
      <c r="H126" s="44">
        <v>6207.16</v>
      </c>
      <c r="I126" s="44">
        <v>68.790000000000006</v>
      </c>
      <c r="J126" s="44">
        <f t="shared" ref="J126" si="589">(E126+F126+G126+H126+I126)/12</f>
        <v>1600.48</v>
      </c>
      <c r="K126" s="45">
        <f t="shared" ref="K126" si="590">(E126+F126+G126+H126+I126)</f>
        <v>19205.75</v>
      </c>
      <c r="L126" s="46">
        <f t="shared" ref="L126" si="591">K126+J126</f>
        <v>20806.23</v>
      </c>
      <c r="M126" s="117"/>
      <c r="N126" s="119">
        <f t="shared" ref="N126" si="592">K126</f>
        <v>19205.75</v>
      </c>
      <c r="O126" s="119">
        <f t="shared" ref="O126" si="593">E126+G126+F126+I126</f>
        <v>12998.59</v>
      </c>
      <c r="P126" s="119">
        <v>702</v>
      </c>
      <c r="Q126" s="119">
        <f t="shared" ref="Q126" si="594">IF(P126&gt;(O126*0.18),P126,O126*0.18)+N126+J126</f>
        <v>23145.98</v>
      </c>
      <c r="R126" s="119">
        <f t="shared" ref="R126" si="595">N126+O126*0.18</f>
        <v>21545.5</v>
      </c>
      <c r="S126" s="47"/>
    </row>
    <row r="127" spans="1:19" ht="9" customHeight="1" x14ac:dyDescent="0.2">
      <c r="A127" s="519"/>
      <c r="B127" s="519"/>
      <c r="C127" s="48" t="s">
        <v>4</v>
      </c>
      <c r="D127" s="49">
        <v>27</v>
      </c>
      <c r="E127" s="50">
        <v>23963181</v>
      </c>
      <c r="F127" s="50">
        <v>0</v>
      </c>
      <c r="G127" s="50">
        <f t="shared" si="559"/>
        <v>1072403</v>
      </c>
      <c r="H127" s="50">
        <v>12018738</v>
      </c>
      <c r="I127" s="50">
        <v>133196</v>
      </c>
      <c r="J127" s="51">
        <f t="shared" ref="J127:L127" si="596">J126*1936.27</f>
        <v>3098961</v>
      </c>
      <c r="K127" s="50">
        <f t="shared" si="596"/>
        <v>37187518</v>
      </c>
      <c r="L127" s="52">
        <f t="shared" si="596"/>
        <v>40286479</v>
      </c>
      <c r="M127" s="118"/>
      <c r="N127" s="120">
        <f t="shared" ref="N127:R127" si="597">N126*1936.27</f>
        <v>37187518</v>
      </c>
      <c r="O127" s="120">
        <f t="shared" si="597"/>
        <v>25168780</v>
      </c>
      <c r="P127" s="120">
        <f t="shared" si="597"/>
        <v>1359262</v>
      </c>
      <c r="Q127" s="120">
        <f t="shared" si="597"/>
        <v>44816867</v>
      </c>
      <c r="R127" s="120">
        <f t="shared" si="597"/>
        <v>41717905</v>
      </c>
      <c r="S127" s="47"/>
    </row>
    <row r="128" spans="1:19" ht="12.75" customHeight="1" x14ac:dyDescent="0.2">
      <c r="A128" s="519"/>
      <c r="B128" s="519"/>
      <c r="C128" s="53" t="s">
        <v>3</v>
      </c>
      <c r="D128" s="54">
        <v>28</v>
      </c>
      <c r="E128" s="44">
        <v>13080.05</v>
      </c>
      <c r="F128" s="44">
        <v>0</v>
      </c>
      <c r="G128" s="44">
        <f t="shared" si="542"/>
        <v>553.85</v>
      </c>
      <c r="H128" s="44">
        <v>6207.16</v>
      </c>
      <c r="I128" s="44">
        <v>68.790000000000006</v>
      </c>
      <c r="J128" s="44">
        <f t="shared" ref="J128" si="598">(E128+F128+G128+H128+I128)/12</f>
        <v>1659.15</v>
      </c>
      <c r="K128" s="45">
        <f t="shared" ref="K128" si="599">(E128+F128+G128+H128+I128)</f>
        <v>19909.849999999999</v>
      </c>
      <c r="L128" s="46">
        <f t="shared" ref="L128" si="600">K128+J128</f>
        <v>21569</v>
      </c>
      <c r="M128" s="117"/>
      <c r="N128" s="119">
        <f t="shared" ref="N128" si="601">K128</f>
        <v>19909.849999999999</v>
      </c>
      <c r="O128" s="119">
        <f t="shared" ref="O128" si="602">E128+G128+F128+I128</f>
        <v>13702.69</v>
      </c>
      <c r="P128" s="119">
        <v>702</v>
      </c>
      <c r="Q128" s="119">
        <f t="shared" ref="Q128" si="603">IF(P128&gt;(O128*0.18),P128,O128*0.18)+N128+J128</f>
        <v>24035.48</v>
      </c>
      <c r="R128" s="119">
        <f t="shared" ref="R128" si="604">N128+O128*0.18</f>
        <v>22376.33</v>
      </c>
      <c r="S128" s="47"/>
    </row>
    <row r="129" spans="1:19" ht="9" customHeight="1" x14ac:dyDescent="0.2">
      <c r="A129" s="519"/>
      <c r="B129" s="519"/>
      <c r="C129" s="48" t="s">
        <v>4</v>
      </c>
      <c r="D129" s="49">
        <v>34</v>
      </c>
      <c r="E129" s="50">
        <v>25326508</v>
      </c>
      <c r="F129" s="50">
        <v>0</v>
      </c>
      <c r="G129" s="50">
        <f t="shared" si="559"/>
        <v>1072403</v>
      </c>
      <c r="H129" s="50">
        <v>12018738</v>
      </c>
      <c r="I129" s="50">
        <v>133196</v>
      </c>
      <c r="J129" s="51">
        <f t="shared" ref="J129:L129" si="605">J128*1936.27</f>
        <v>3212562</v>
      </c>
      <c r="K129" s="50">
        <f t="shared" si="605"/>
        <v>38550845</v>
      </c>
      <c r="L129" s="52">
        <f t="shared" si="605"/>
        <v>41763408</v>
      </c>
      <c r="M129" s="118"/>
      <c r="N129" s="120">
        <f t="shared" ref="N129:R129" si="606">N128*1936.27</f>
        <v>38550845</v>
      </c>
      <c r="O129" s="120">
        <f t="shared" si="606"/>
        <v>26532108</v>
      </c>
      <c r="P129" s="120">
        <f t="shared" si="606"/>
        <v>1359262</v>
      </c>
      <c r="Q129" s="120">
        <f t="shared" si="606"/>
        <v>46539179</v>
      </c>
      <c r="R129" s="120">
        <f t="shared" si="606"/>
        <v>43326616</v>
      </c>
      <c r="S129" s="47"/>
    </row>
    <row r="130" spans="1:19" ht="12.75" customHeight="1" x14ac:dyDescent="0.2">
      <c r="A130" s="519"/>
      <c r="B130" s="519"/>
      <c r="C130" s="53" t="s">
        <v>3</v>
      </c>
      <c r="D130" s="54">
        <v>35</v>
      </c>
      <c r="E130" s="44">
        <v>13605.93</v>
      </c>
      <c r="F130" s="44">
        <v>0</v>
      </c>
      <c r="G130" s="44">
        <f t="shared" si="542"/>
        <v>553.85</v>
      </c>
      <c r="H130" s="44">
        <v>6207.16</v>
      </c>
      <c r="I130" s="44">
        <v>68.790000000000006</v>
      </c>
      <c r="J130" s="44">
        <f t="shared" ref="J130" si="607">(E130+F130+G130+H130+I130)/12</f>
        <v>1702.98</v>
      </c>
      <c r="K130" s="45">
        <f t="shared" ref="K130" si="608">(E130+F130+G130+H130+I130)</f>
        <v>20435.73</v>
      </c>
      <c r="L130" s="46">
        <f t="shared" ref="L130" si="609">K130+J130</f>
        <v>22138.71</v>
      </c>
      <c r="M130" s="117"/>
      <c r="N130" s="119">
        <f t="shared" ref="N130" si="610">K130</f>
        <v>20435.73</v>
      </c>
      <c r="O130" s="119">
        <f t="shared" ref="O130" si="611">E130+G130+F130+I130</f>
        <v>14228.57</v>
      </c>
      <c r="P130" s="119">
        <v>702</v>
      </c>
      <c r="Q130" s="119">
        <f t="shared" ref="Q130" si="612">IF(P130&gt;(O130*0.18),P130,O130*0.18)+N130+J130</f>
        <v>24699.85</v>
      </c>
      <c r="R130" s="119">
        <f t="shared" ref="R130" si="613">N130+O130*0.18</f>
        <v>22996.87</v>
      </c>
      <c r="S130" s="47"/>
    </row>
    <row r="131" spans="1:19" ht="9" customHeight="1" x14ac:dyDescent="0.2">
      <c r="A131" s="520"/>
      <c r="B131" s="520"/>
      <c r="C131" s="58" t="s">
        <v>4</v>
      </c>
      <c r="D131" s="59"/>
      <c r="E131" s="50">
        <v>26344754</v>
      </c>
      <c r="F131" s="50">
        <v>0</v>
      </c>
      <c r="G131" s="50">
        <f t="shared" si="559"/>
        <v>1072403</v>
      </c>
      <c r="H131" s="50">
        <v>12018738</v>
      </c>
      <c r="I131" s="50">
        <v>133196</v>
      </c>
      <c r="J131" s="51">
        <f t="shared" ref="J131:L131" si="614">J130*1936.27</f>
        <v>3297429</v>
      </c>
      <c r="K131" s="50">
        <f t="shared" si="614"/>
        <v>39569091</v>
      </c>
      <c r="L131" s="52">
        <f t="shared" si="614"/>
        <v>42866520</v>
      </c>
      <c r="M131" s="118"/>
      <c r="N131" s="120">
        <f t="shared" ref="N131:R131" si="615">N130*1936.27</f>
        <v>39569091</v>
      </c>
      <c r="O131" s="120">
        <f t="shared" si="615"/>
        <v>27550353</v>
      </c>
      <c r="P131" s="120">
        <f t="shared" si="615"/>
        <v>1359262</v>
      </c>
      <c r="Q131" s="120">
        <f t="shared" si="615"/>
        <v>47825579</v>
      </c>
      <c r="R131" s="120">
        <f t="shared" si="615"/>
        <v>44528149</v>
      </c>
      <c r="S131" s="47"/>
    </row>
    <row r="132" spans="1:19" ht="12.75" customHeight="1" x14ac:dyDescent="0.2">
      <c r="A132" s="496">
        <v>40360</v>
      </c>
      <c r="B132" s="496">
        <v>40543</v>
      </c>
      <c r="C132" s="42" t="s">
        <v>3</v>
      </c>
      <c r="D132" s="43">
        <v>0</v>
      </c>
      <c r="E132" s="44">
        <v>9078.7999999999993</v>
      </c>
      <c r="F132" s="44">
        <v>0</v>
      </c>
      <c r="G132" s="44">
        <f t="shared" si="542"/>
        <v>553.85</v>
      </c>
      <c r="H132" s="44">
        <v>6207.16</v>
      </c>
      <c r="I132" s="44">
        <v>114.64</v>
      </c>
      <c r="J132" s="44">
        <f t="shared" ref="J132" si="616">(E132+F132+G132+H132+I132)/12</f>
        <v>1329.54</v>
      </c>
      <c r="K132" s="45">
        <f t="shared" ref="K132" si="617">(E132+F132+G132+H132+I132)</f>
        <v>15954.45</v>
      </c>
      <c r="L132" s="46">
        <f t="shared" ref="L132" si="618">K132+J132</f>
        <v>17283.990000000002</v>
      </c>
      <c r="M132" s="117"/>
      <c r="N132" s="119">
        <f t="shared" ref="N132" si="619">K132</f>
        <v>15954.45</v>
      </c>
      <c r="O132" s="119">
        <f t="shared" ref="O132" si="620">E132+G132+F132+I132</f>
        <v>9747.2900000000009</v>
      </c>
      <c r="P132" s="119">
        <v>702</v>
      </c>
      <c r="Q132" s="119">
        <f t="shared" ref="Q132" si="621">IF(P132&gt;(O132*0.18),P132,O132*0.18)+N132+J132</f>
        <v>19038.5</v>
      </c>
      <c r="R132" s="119">
        <f t="shared" ref="R132" si="622">N132+O132*0.18</f>
        <v>17708.96</v>
      </c>
      <c r="S132" s="47"/>
    </row>
    <row r="133" spans="1:19" ht="9" customHeight="1" x14ac:dyDescent="0.2">
      <c r="A133" s="497"/>
      <c r="B133" s="497"/>
      <c r="C133" s="48" t="s">
        <v>4</v>
      </c>
      <c r="D133" s="49">
        <v>2</v>
      </c>
      <c r="E133" s="50">
        <v>17579008</v>
      </c>
      <c r="F133" s="50">
        <v>0</v>
      </c>
      <c r="G133" s="50">
        <f t="shared" si="559"/>
        <v>1072403</v>
      </c>
      <c r="H133" s="50">
        <v>12018738</v>
      </c>
      <c r="I133" s="50">
        <v>221974</v>
      </c>
      <c r="J133" s="51">
        <f t="shared" ref="J133:L133" si="623">J132*1936.27</f>
        <v>2574348</v>
      </c>
      <c r="K133" s="50">
        <f t="shared" si="623"/>
        <v>30892123</v>
      </c>
      <c r="L133" s="52">
        <f t="shared" si="623"/>
        <v>33466471</v>
      </c>
      <c r="M133" s="118"/>
      <c r="N133" s="120">
        <f t="shared" ref="N133:R133" si="624">N132*1936.27</f>
        <v>30892123</v>
      </c>
      <c r="O133" s="120">
        <f t="shared" si="624"/>
        <v>18873385</v>
      </c>
      <c r="P133" s="120">
        <f t="shared" si="624"/>
        <v>1359262</v>
      </c>
      <c r="Q133" s="120">
        <f t="shared" si="624"/>
        <v>36863676</v>
      </c>
      <c r="R133" s="120">
        <f t="shared" si="624"/>
        <v>34289328</v>
      </c>
      <c r="S133" s="47"/>
    </row>
    <row r="134" spans="1:19" ht="12.75" customHeight="1" x14ac:dyDescent="0.2">
      <c r="A134" s="519">
        <v>40360</v>
      </c>
      <c r="B134" s="519">
        <v>40543</v>
      </c>
      <c r="C134" s="53" t="s">
        <v>3</v>
      </c>
      <c r="D134" s="54">
        <v>3</v>
      </c>
      <c r="E134" s="44">
        <v>9360.5499999999993</v>
      </c>
      <c r="F134" s="44">
        <v>0</v>
      </c>
      <c r="G134" s="44">
        <f t="shared" si="542"/>
        <v>553.85</v>
      </c>
      <c r="H134" s="44">
        <v>6207.16</v>
      </c>
      <c r="I134" s="44">
        <v>114.64</v>
      </c>
      <c r="J134" s="44">
        <f t="shared" ref="J134" si="625">(E134+F134+G134+H134+I134)/12</f>
        <v>1353.02</v>
      </c>
      <c r="K134" s="45">
        <f t="shared" ref="K134" si="626">(E134+F134+G134+H134+I134)</f>
        <v>16236.2</v>
      </c>
      <c r="L134" s="46">
        <f t="shared" ref="L134" si="627">K134+J134</f>
        <v>17589.22</v>
      </c>
      <c r="M134" s="117"/>
      <c r="N134" s="119">
        <f t="shared" ref="N134" si="628">K134</f>
        <v>16236.2</v>
      </c>
      <c r="O134" s="119">
        <f t="shared" ref="O134" si="629">E134+G134+F134+I134</f>
        <v>10029.040000000001</v>
      </c>
      <c r="P134" s="119">
        <v>702</v>
      </c>
      <c r="Q134" s="119">
        <f t="shared" ref="Q134" si="630">IF(P134&gt;(O134*0.18),P134,O134*0.18)+N134+J134</f>
        <v>19394.45</v>
      </c>
      <c r="R134" s="119">
        <f t="shared" ref="R134" si="631">N134+O134*0.18</f>
        <v>18041.43</v>
      </c>
      <c r="S134" s="47"/>
    </row>
    <row r="135" spans="1:19" ht="9" customHeight="1" x14ac:dyDescent="0.2">
      <c r="A135" s="519"/>
      <c r="B135" s="519"/>
      <c r="C135" s="48" t="s">
        <v>4</v>
      </c>
      <c r="D135" s="49">
        <v>8</v>
      </c>
      <c r="E135" s="50">
        <v>18124552</v>
      </c>
      <c r="F135" s="50">
        <v>0</v>
      </c>
      <c r="G135" s="50">
        <f t="shared" si="559"/>
        <v>1072403</v>
      </c>
      <c r="H135" s="50">
        <v>12018738</v>
      </c>
      <c r="I135" s="50">
        <v>221974</v>
      </c>
      <c r="J135" s="51">
        <f t="shared" ref="J135:L135" si="632">J134*1936.27</f>
        <v>2619812</v>
      </c>
      <c r="K135" s="50">
        <f t="shared" si="632"/>
        <v>31437667</v>
      </c>
      <c r="L135" s="52">
        <f t="shared" si="632"/>
        <v>34057479</v>
      </c>
      <c r="M135" s="118"/>
      <c r="N135" s="120">
        <f t="shared" ref="N135:R135" si="633">N134*1936.27</f>
        <v>31437667</v>
      </c>
      <c r="O135" s="120">
        <f t="shared" si="633"/>
        <v>19418929</v>
      </c>
      <c r="P135" s="120">
        <f t="shared" si="633"/>
        <v>1359262</v>
      </c>
      <c r="Q135" s="120">
        <f t="shared" si="633"/>
        <v>37552892</v>
      </c>
      <c r="R135" s="120">
        <f t="shared" si="633"/>
        <v>34933080</v>
      </c>
      <c r="S135" s="47"/>
    </row>
    <row r="136" spans="1:19" ht="12.75" customHeight="1" x14ac:dyDescent="0.2">
      <c r="A136" s="519"/>
      <c r="B136" s="519"/>
      <c r="C136" s="53" t="s">
        <v>3</v>
      </c>
      <c r="D136" s="54">
        <v>9</v>
      </c>
      <c r="E136" s="44">
        <v>10402.61</v>
      </c>
      <c r="F136" s="44">
        <v>0</v>
      </c>
      <c r="G136" s="44">
        <f t="shared" si="542"/>
        <v>553.85</v>
      </c>
      <c r="H136" s="44">
        <v>6207.16</v>
      </c>
      <c r="I136" s="44">
        <v>114.64</v>
      </c>
      <c r="J136" s="44">
        <f t="shared" ref="J136" si="634">(E136+F136+G136+H136+I136)/12</f>
        <v>1439.86</v>
      </c>
      <c r="K136" s="45">
        <f t="shared" ref="K136" si="635">(E136+F136+G136+H136+I136)</f>
        <v>17278.259999999998</v>
      </c>
      <c r="L136" s="46">
        <f t="shared" ref="L136" si="636">K136+J136</f>
        <v>18718.12</v>
      </c>
      <c r="M136" s="117"/>
      <c r="N136" s="119">
        <f t="shared" ref="N136" si="637">K136</f>
        <v>17278.259999999998</v>
      </c>
      <c r="O136" s="119">
        <f t="shared" ref="O136" si="638">E136+G136+F136+I136</f>
        <v>11071.1</v>
      </c>
      <c r="P136" s="119">
        <v>702</v>
      </c>
      <c r="Q136" s="119">
        <f t="shared" ref="Q136" si="639">IF(P136&gt;(O136*0.18),P136,O136*0.18)+N136+J136</f>
        <v>20710.919999999998</v>
      </c>
      <c r="R136" s="119">
        <f t="shared" ref="R136" si="640">N136+O136*0.18</f>
        <v>19271.060000000001</v>
      </c>
      <c r="S136" s="47"/>
    </row>
    <row r="137" spans="1:19" ht="9" customHeight="1" x14ac:dyDescent="0.2">
      <c r="A137" s="519"/>
      <c r="B137" s="519"/>
      <c r="C137" s="48" t="s">
        <v>4</v>
      </c>
      <c r="D137" s="49">
        <v>14</v>
      </c>
      <c r="E137" s="50">
        <v>20142262</v>
      </c>
      <c r="F137" s="50">
        <v>0</v>
      </c>
      <c r="G137" s="50">
        <f t="shared" si="559"/>
        <v>1072403</v>
      </c>
      <c r="H137" s="50">
        <v>12018738</v>
      </c>
      <c r="I137" s="50">
        <v>221974</v>
      </c>
      <c r="J137" s="51">
        <f t="shared" ref="J137:L137" si="641">J136*1936.27</f>
        <v>2787958</v>
      </c>
      <c r="K137" s="50">
        <f t="shared" si="641"/>
        <v>33455376</v>
      </c>
      <c r="L137" s="52">
        <f t="shared" si="641"/>
        <v>36243334</v>
      </c>
      <c r="M137" s="118"/>
      <c r="N137" s="120">
        <f t="shared" ref="N137:R137" si="642">N136*1936.27</f>
        <v>33455376</v>
      </c>
      <c r="O137" s="120">
        <f t="shared" si="642"/>
        <v>21436639</v>
      </c>
      <c r="P137" s="120">
        <f t="shared" si="642"/>
        <v>1359262</v>
      </c>
      <c r="Q137" s="120">
        <f t="shared" si="642"/>
        <v>40101933</v>
      </c>
      <c r="R137" s="120">
        <f t="shared" si="642"/>
        <v>37313975</v>
      </c>
      <c r="S137" s="47"/>
    </row>
    <row r="138" spans="1:19" ht="12.75" customHeight="1" x14ac:dyDescent="0.2">
      <c r="A138" s="519"/>
      <c r="B138" s="519"/>
      <c r="C138" s="53" t="s">
        <v>3</v>
      </c>
      <c r="D138" s="54">
        <v>15</v>
      </c>
      <c r="E138" s="44">
        <v>11381.7</v>
      </c>
      <c r="F138" s="44">
        <v>0</v>
      </c>
      <c r="G138" s="44">
        <f t="shared" si="542"/>
        <v>553.85</v>
      </c>
      <c r="H138" s="44">
        <v>6207.16</v>
      </c>
      <c r="I138" s="44">
        <v>114.64</v>
      </c>
      <c r="J138" s="44">
        <f t="shared" ref="J138" si="643">(E138+F138+G138+H138+I138)/12</f>
        <v>1521.45</v>
      </c>
      <c r="K138" s="45">
        <f t="shared" ref="K138" si="644">(E138+F138+G138+H138+I138)</f>
        <v>18257.349999999999</v>
      </c>
      <c r="L138" s="46">
        <f t="shared" ref="L138" si="645">K138+J138</f>
        <v>19778.8</v>
      </c>
      <c r="M138" s="117"/>
      <c r="N138" s="119">
        <f t="shared" ref="N138" si="646">K138</f>
        <v>18257.349999999999</v>
      </c>
      <c r="O138" s="119">
        <f t="shared" ref="O138" si="647">E138+G138+F138+I138</f>
        <v>12050.19</v>
      </c>
      <c r="P138" s="119">
        <v>702</v>
      </c>
      <c r="Q138" s="119">
        <f t="shared" ref="Q138" si="648">IF(P138&gt;(O138*0.18),P138,O138*0.18)+N138+J138</f>
        <v>21947.83</v>
      </c>
      <c r="R138" s="119">
        <f t="shared" ref="R138" si="649">N138+O138*0.18</f>
        <v>20426.38</v>
      </c>
      <c r="S138" s="47"/>
    </row>
    <row r="139" spans="1:19" ht="9" customHeight="1" x14ac:dyDescent="0.2">
      <c r="A139" s="519"/>
      <c r="B139" s="519"/>
      <c r="C139" s="48" t="s">
        <v>4</v>
      </c>
      <c r="D139" s="49">
        <v>20</v>
      </c>
      <c r="E139" s="50">
        <v>22038044</v>
      </c>
      <c r="F139" s="50">
        <v>0</v>
      </c>
      <c r="G139" s="50">
        <f t="shared" si="559"/>
        <v>1072403</v>
      </c>
      <c r="H139" s="50">
        <v>12018738</v>
      </c>
      <c r="I139" s="50">
        <v>221974</v>
      </c>
      <c r="J139" s="51">
        <f t="shared" ref="J139:L139" si="650">J138*1936.27</f>
        <v>2945938</v>
      </c>
      <c r="K139" s="50">
        <f t="shared" si="650"/>
        <v>35351159</v>
      </c>
      <c r="L139" s="52">
        <f t="shared" si="650"/>
        <v>38297097</v>
      </c>
      <c r="M139" s="118"/>
      <c r="N139" s="120">
        <f t="shared" ref="N139:R139" si="651">N138*1936.27</f>
        <v>35351159</v>
      </c>
      <c r="O139" s="120">
        <f t="shared" si="651"/>
        <v>23332421</v>
      </c>
      <c r="P139" s="120">
        <f t="shared" si="651"/>
        <v>1359262</v>
      </c>
      <c r="Q139" s="120">
        <f t="shared" si="651"/>
        <v>42496925</v>
      </c>
      <c r="R139" s="120">
        <f t="shared" si="651"/>
        <v>39550987</v>
      </c>
      <c r="S139" s="47"/>
    </row>
    <row r="140" spans="1:19" ht="12.75" customHeight="1" x14ac:dyDescent="0.2">
      <c r="A140" s="519"/>
      <c r="B140" s="519"/>
      <c r="C140" s="53" t="s">
        <v>3</v>
      </c>
      <c r="D140" s="54">
        <v>21</v>
      </c>
      <c r="E140" s="44">
        <v>12375.95</v>
      </c>
      <c r="F140" s="44">
        <v>0</v>
      </c>
      <c r="G140" s="44">
        <f t="shared" si="542"/>
        <v>553.85</v>
      </c>
      <c r="H140" s="44">
        <v>6207.16</v>
      </c>
      <c r="I140" s="44">
        <v>114.64</v>
      </c>
      <c r="J140" s="44">
        <f t="shared" ref="J140" si="652">(E140+F140+G140+H140+I140)/12</f>
        <v>1604.3</v>
      </c>
      <c r="K140" s="45">
        <f t="shared" ref="K140" si="653">(E140+F140+G140+H140+I140)</f>
        <v>19251.599999999999</v>
      </c>
      <c r="L140" s="46">
        <f t="shared" ref="L140" si="654">K140+J140</f>
        <v>20855.900000000001</v>
      </c>
      <c r="M140" s="117"/>
      <c r="N140" s="119">
        <f t="shared" ref="N140" si="655">K140</f>
        <v>19251.599999999999</v>
      </c>
      <c r="O140" s="119">
        <f t="shared" ref="O140" si="656">E140+G140+F140+I140</f>
        <v>13044.44</v>
      </c>
      <c r="P140" s="119">
        <v>702</v>
      </c>
      <c r="Q140" s="119">
        <f t="shared" ref="Q140" si="657">IF(P140&gt;(O140*0.18),P140,O140*0.18)+N140+J140</f>
        <v>23203.9</v>
      </c>
      <c r="R140" s="119">
        <f t="shared" ref="R140" si="658">N140+O140*0.18</f>
        <v>21599.599999999999</v>
      </c>
      <c r="S140" s="47"/>
    </row>
    <row r="141" spans="1:19" ht="9" customHeight="1" x14ac:dyDescent="0.2">
      <c r="A141" s="519"/>
      <c r="B141" s="519"/>
      <c r="C141" s="48" t="s">
        <v>4</v>
      </c>
      <c r="D141" s="49">
        <v>27</v>
      </c>
      <c r="E141" s="50">
        <v>23963181</v>
      </c>
      <c r="F141" s="50">
        <v>0</v>
      </c>
      <c r="G141" s="50">
        <f t="shared" si="559"/>
        <v>1072403</v>
      </c>
      <c r="H141" s="50">
        <v>12018738</v>
      </c>
      <c r="I141" s="50">
        <v>221974</v>
      </c>
      <c r="J141" s="51">
        <f t="shared" ref="J141:L141" si="659">J140*1936.27</f>
        <v>3106358</v>
      </c>
      <c r="K141" s="50">
        <f t="shared" si="659"/>
        <v>37276296</v>
      </c>
      <c r="L141" s="52">
        <f t="shared" si="659"/>
        <v>40382653</v>
      </c>
      <c r="M141" s="118"/>
      <c r="N141" s="120">
        <f t="shared" ref="N141:R141" si="660">N140*1936.27</f>
        <v>37276296</v>
      </c>
      <c r="O141" s="120">
        <f t="shared" si="660"/>
        <v>25257558</v>
      </c>
      <c r="P141" s="120">
        <f t="shared" si="660"/>
        <v>1359262</v>
      </c>
      <c r="Q141" s="120">
        <f t="shared" si="660"/>
        <v>44929015</v>
      </c>
      <c r="R141" s="120">
        <f t="shared" si="660"/>
        <v>41822657</v>
      </c>
      <c r="S141" s="47"/>
    </row>
    <row r="142" spans="1:19" ht="12.75" customHeight="1" x14ac:dyDescent="0.2">
      <c r="A142" s="519"/>
      <c r="B142" s="519"/>
      <c r="C142" s="53" t="s">
        <v>3</v>
      </c>
      <c r="D142" s="54">
        <v>28</v>
      </c>
      <c r="E142" s="44">
        <v>13080.05</v>
      </c>
      <c r="F142" s="44">
        <v>0</v>
      </c>
      <c r="G142" s="44">
        <f t="shared" si="542"/>
        <v>553.85</v>
      </c>
      <c r="H142" s="44">
        <v>6207.16</v>
      </c>
      <c r="I142" s="44">
        <v>114.64</v>
      </c>
      <c r="J142" s="44">
        <f t="shared" ref="J142" si="661">(E142+F142+G142+H142+I142)/12</f>
        <v>1662.98</v>
      </c>
      <c r="K142" s="45">
        <f t="shared" ref="K142" si="662">(E142+F142+G142+H142+I142)</f>
        <v>19955.7</v>
      </c>
      <c r="L142" s="46">
        <f t="shared" ref="L142" si="663">K142+J142</f>
        <v>21618.68</v>
      </c>
      <c r="M142" s="117"/>
      <c r="N142" s="119">
        <f t="shared" ref="N142" si="664">K142</f>
        <v>19955.7</v>
      </c>
      <c r="O142" s="119">
        <f t="shared" ref="O142" si="665">E142+G142+F142+I142</f>
        <v>13748.54</v>
      </c>
      <c r="P142" s="119">
        <v>702</v>
      </c>
      <c r="Q142" s="119">
        <f t="shared" ref="Q142" si="666">IF(P142&gt;(O142*0.18),P142,O142*0.18)+N142+J142</f>
        <v>24093.42</v>
      </c>
      <c r="R142" s="119">
        <f t="shared" ref="R142" si="667">N142+O142*0.18</f>
        <v>22430.44</v>
      </c>
      <c r="S142" s="47"/>
    </row>
    <row r="143" spans="1:19" ht="9" customHeight="1" x14ac:dyDescent="0.2">
      <c r="A143" s="519"/>
      <c r="B143" s="519"/>
      <c r="C143" s="48" t="s">
        <v>4</v>
      </c>
      <c r="D143" s="49">
        <v>34</v>
      </c>
      <c r="E143" s="50">
        <v>25326508</v>
      </c>
      <c r="F143" s="50">
        <v>0</v>
      </c>
      <c r="G143" s="50">
        <f t="shared" si="559"/>
        <v>1072403</v>
      </c>
      <c r="H143" s="50">
        <v>12018738</v>
      </c>
      <c r="I143" s="50">
        <v>221974</v>
      </c>
      <c r="J143" s="51">
        <f t="shared" ref="J143:L143" si="668">J142*1936.27</f>
        <v>3219978</v>
      </c>
      <c r="K143" s="50">
        <f t="shared" si="668"/>
        <v>38639623</v>
      </c>
      <c r="L143" s="52">
        <f t="shared" si="668"/>
        <v>41859602</v>
      </c>
      <c r="M143" s="118"/>
      <c r="N143" s="120">
        <f t="shared" ref="N143:R143" si="669">N142*1936.27</f>
        <v>38639623</v>
      </c>
      <c r="O143" s="120">
        <f t="shared" si="669"/>
        <v>26620886</v>
      </c>
      <c r="P143" s="120">
        <f t="shared" si="669"/>
        <v>1359262</v>
      </c>
      <c r="Q143" s="120">
        <f t="shared" si="669"/>
        <v>46651366</v>
      </c>
      <c r="R143" s="120">
        <f t="shared" si="669"/>
        <v>43431388</v>
      </c>
      <c r="S143" s="47"/>
    </row>
    <row r="144" spans="1:19" ht="12.75" customHeight="1" x14ac:dyDescent="0.2">
      <c r="A144" s="519"/>
      <c r="B144" s="519"/>
      <c r="C144" s="53" t="s">
        <v>3</v>
      </c>
      <c r="D144" s="54">
        <v>35</v>
      </c>
      <c r="E144" s="44">
        <v>13605.93</v>
      </c>
      <c r="F144" s="44">
        <v>0</v>
      </c>
      <c r="G144" s="44">
        <f t="shared" si="542"/>
        <v>553.85</v>
      </c>
      <c r="H144" s="44">
        <v>6207.16</v>
      </c>
      <c r="I144" s="44">
        <v>114.64</v>
      </c>
      <c r="J144" s="44">
        <f t="shared" ref="J144" si="670">(E144+F144+G144+H144+I144)/12</f>
        <v>1706.8</v>
      </c>
      <c r="K144" s="45">
        <f t="shared" ref="K144" si="671">(E144+F144+G144+H144+I144)</f>
        <v>20481.580000000002</v>
      </c>
      <c r="L144" s="46">
        <f t="shared" ref="L144" si="672">K144+J144</f>
        <v>22188.38</v>
      </c>
      <c r="M144" s="117"/>
      <c r="N144" s="119">
        <f t="shared" ref="N144" si="673">K144</f>
        <v>20481.580000000002</v>
      </c>
      <c r="O144" s="119">
        <f t="shared" ref="O144" si="674">E144+G144+F144+I144</f>
        <v>14274.42</v>
      </c>
      <c r="P144" s="119">
        <v>702</v>
      </c>
      <c r="Q144" s="119">
        <f t="shared" ref="Q144" si="675">IF(P144&gt;(O144*0.18),P144,O144*0.18)+N144+J144</f>
        <v>24757.78</v>
      </c>
      <c r="R144" s="119">
        <f t="shared" ref="R144" si="676">N144+O144*0.18</f>
        <v>23050.98</v>
      </c>
      <c r="S144" s="47"/>
    </row>
    <row r="145" spans="1:19" ht="9" customHeight="1" x14ac:dyDescent="0.2">
      <c r="A145" s="520"/>
      <c r="B145" s="520"/>
      <c r="C145" s="58" t="s">
        <v>4</v>
      </c>
      <c r="D145" s="59"/>
      <c r="E145" s="61">
        <v>26344754</v>
      </c>
      <c r="F145" s="61">
        <v>0</v>
      </c>
      <c r="G145" s="50">
        <f t="shared" si="559"/>
        <v>1072403</v>
      </c>
      <c r="H145" s="61">
        <v>12018738</v>
      </c>
      <c r="I145" s="61">
        <v>221974</v>
      </c>
      <c r="J145" s="51">
        <f t="shared" ref="J145:L145" si="677">J144*1936.27</f>
        <v>3304826</v>
      </c>
      <c r="K145" s="50">
        <f t="shared" si="677"/>
        <v>39657869</v>
      </c>
      <c r="L145" s="52">
        <f t="shared" si="677"/>
        <v>42962695</v>
      </c>
      <c r="M145" s="118"/>
      <c r="N145" s="120">
        <f t="shared" ref="N145:R145" si="678">N144*1936.27</f>
        <v>39657869</v>
      </c>
      <c r="O145" s="120">
        <f t="shared" si="678"/>
        <v>27639131</v>
      </c>
      <c r="P145" s="120">
        <f t="shared" si="678"/>
        <v>1359262</v>
      </c>
      <c r="Q145" s="120">
        <f t="shared" si="678"/>
        <v>47937747</v>
      </c>
      <c r="R145" s="120">
        <f t="shared" si="678"/>
        <v>44632921</v>
      </c>
      <c r="S145" s="47"/>
    </row>
    <row r="146" spans="1:19" ht="12.75" customHeight="1" x14ac:dyDescent="0.2">
      <c r="A146" s="496">
        <v>40544</v>
      </c>
      <c r="B146" s="496">
        <v>42369</v>
      </c>
      <c r="C146" s="42" t="s">
        <v>3</v>
      </c>
      <c r="D146" s="43">
        <v>0</v>
      </c>
      <c r="E146" s="44">
        <v>9078.7999999999993</v>
      </c>
      <c r="F146" s="44">
        <v>0</v>
      </c>
      <c r="G146" s="44">
        <f t="shared" si="542"/>
        <v>553.85</v>
      </c>
      <c r="H146" s="44">
        <v>6207.16</v>
      </c>
      <c r="I146" s="44">
        <v>114.64</v>
      </c>
      <c r="J146" s="44">
        <f t="shared" ref="J146" si="679">(E146+F146+G146+H146+I146)/12</f>
        <v>1329.54</v>
      </c>
      <c r="K146" s="45">
        <f t="shared" ref="K146" si="680">(E146+F146+G146+H146+I146)</f>
        <v>15954.45</v>
      </c>
      <c r="L146" s="46">
        <f t="shared" ref="L146" si="681">K146+J146</f>
        <v>17283.990000000002</v>
      </c>
      <c r="M146" s="117"/>
      <c r="N146" s="119">
        <f t="shared" ref="N146" si="682">K146</f>
        <v>15954.45</v>
      </c>
      <c r="O146" s="119">
        <f t="shared" ref="O146" si="683">E146+G146+F146+I146</f>
        <v>9747.2900000000009</v>
      </c>
      <c r="P146" s="119">
        <v>702</v>
      </c>
      <c r="Q146" s="119">
        <f t="shared" ref="Q146" si="684">IF(P146&gt;(O146*0.18),P146,O146*0.18)+N146+J146</f>
        <v>19038.5</v>
      </c>
      <c r="R146" s="119">
        <f t="shared" ref="R146" si="685">N146+O146*0.18</f>
        <v>17708.96</v>
      </c>
      <c r="S146" s="47"/>
    </row>
    <row r="147" spans="1:19" ht="9" customHeight="1" x14ac:dyDescent="0.2">
      <c r="A147" s="497"/>
      <c r="B147" s="497"/>
      <c r="C147" s="48" t="s">
        <v>4</v>
      </c>
      <c r="D147" s="49">
        <v>2</v>
      </c>
      <c r="E147" s="61">
        <v>17579008</v>
      </c>
      <c r="F147" s="50">
        <v>0</v>
      </c>
      <c r="G147" s="50">
        <f t="shared" si="559"/>
        <v>1072403</v>
      </c>
      <c r="H147" s="61">
        <v>12018738</v>
      </c>
      <c r="I147" s="61">
        <v>221974</v>
      </c>
      <c r="J147" s="51">
        <f t="shared" ref="J147:L147" si="686">J146*1936.27</f>
        <v>2574348</v>
      </c>
      <c r="K147" s="50">
        <f t="shared" si="686"/>
        <v>30892123</v>
      </c>
      <c r="L147" s="52">
        <f t="shared" si="686"/>
        <v>33466471</v>
      </c>
      <c r="M147" s="118"/>
      <c r="N147" s="120">
        <f t="shared" ref="N147:R147" si="687">N146*1936.27</f>
        <v>30892123</v>
      </c>
      <c r="O147" s="120">
        <f t="shared" si="687"/>
        <v>18873385</v>
      </c>
      <c r="P147" s="120">
        <f t="shared" si="687"/>
        <v>1359262</v>
      </c>
      <c r="Q147" s="120">
        <f t="shared" si="687"/>
        <v>36863676</v>
      </c>
      <c r="R147" s="120">
        <f t="shared" si="687"/>
        <v>34289328</v>
      </c>
      <c r="S147" s="47"/>
    </row>
    <row r="148" spans="1:19" ht="12.75" customHeight="1" x14ac:dyDescent="0.2">
      <c r="A148" s="519">
        <v>40544</v>
      </c>
      <c r="B148" s="519">
        <v>42369</v>
      </c>
      <c r="C148" s="53" t="s">
        <v>3</v>
      </c>
      <c r="D148" s="54">
        <v>3</v>
      </c>
      <c r="E148" s="44">
        <v>9360.5499999999993</v>
      </c>
      <c r="F148" s="44">
        <v>0</v>
      </c>
      <c r="G148" s="44">
        <f t="shared" si="542"/>
        <v>553.85</v>
      </c>
      <c r="H148" s="44">
        <v>6207.16</v>
      </c>
      <c r="I148" s="44">
        <v>114.64</v>
      </c>
      <c r="J148" s="44">
        <f t="shared" ref="J148" si="688">(E148+F148+G148+H148+I148)/12</f>
        <v>1353.02</v>
      </c>
      <c r="K148" s="45">
        <f t="shared" ref="K148" si="689">(E148+F148+G148+H148+I148)</f>
        <v>16236.2</v>
      </c>
      <c r="L148" s="46">
        <f t="shared" ref="L148" si="690">K148+J148</f>
        <v>17589.22</v>
      </c>
      <c r="M148" s="117"/>
      <c r="N148" s="119">
        <f t="shared" ref="N148" si="691">K148</f>
        <v>16236.2</v>
      </c>
      <c r="O148" s="119">
        <f t="shared" ref="O148" si="692">E148+G148+F148+I148</f>
        <v>10029.040000000001</v>
      </c>
      <c r="P148" s="119">
        <v>702</v>
      </c>
      <c r="Q148" s="119">
        <f t="shared" ref="Q148" si="693">IF(P148&gt;(O148*0.18),P148,O148*0.18)+N148+J148</f>
        <v>19394.45</v>
      </c>
      <c r="R148" s="119">
        <f t="shared" ref="R148" si="694">N148+O148*0.18</f>
        <v>18041.43</v>
      </c>
      <c r="S148" s="47"/>
    </row>
    <row r="149" spans="1:19" ht="9" customHeight="1" x14ac:dyDescent="0.2">
      <c r="A149" s="519"/>
      <c r="B149" s="519"/>
      <c r="C149" s="48" t="s">
        <v>4</v>
      </c>
      <c r="D149" s="49">
        <v>8</v>
      </c>
      <c r="E149" s="61">
        <v>18124552</v>
      </c>
      <c r="F149" s="50">
        <v>0</v>
      </c>
      <c r="G149" s="50">
        <f t="shared" si="559"/>
        <v>1072403</v>
      </c>
      <c r="H149" s="61">
        <v>12018738</v>
      </c>
      <c r="I149" s="61">
        <v>221974</v>
      </c>
      <c r="J149" s="51">
        <f t="shared" ref="J149:L149" si="695">J148*1936.27</f>
        <v>2619812</v>
      </c>
      <c r="K149" s="50">
        <f t="shared" si="695"/>
        <v>31437667</v>
      </c>
      <c r="L149" s="52">
        <f t="shared" si="695"/>
        <v>34057479</v>
      </c>
      <c r="M149" s="118"/>
      <c r="N149" s="120">
        <f t="shared" ref="N149:R149" si="696">N148*1936.27</f>
        <v>31437667</v>
      </c>
      <c r="O149" s="120">
        <f t="shared" si="696"/>
        <v>19418929</v>
      </c>
      <c r="P149" s="120">
        <f t="shared" si="696"/>
        <v>1359262</v>
      </c>
      <c r="Q149" s="120">
        <f t="shared" si="696"/>
        <v>37552892</v>
      </c>
      <c r="R149" s="120">
        <f t="shared" si="696"/>
        <v>34933080</v>
      </c>
      <c r="S149" s="47"/>
    </row>
    <row r="150" spans="1:19" ht="12.75" customHeight="1" x14ac:dyDescent="0.2">
      <c r="A150" s="519"/>
      <c r="B150" s="519"/>
      <c r="C150" s="53" t="s">
        <v>3</v>
      </c>
      <c r="D150" s="54">
        <v>9</v>
      </c>
      <c r="E150" s="44">
        <v>10402.61</v>
      </c>
      <c r="F150" s="44">
        <v>0</v>
      </c>
      <c r="G150" s="44">
        <f t="shared" si="542"/>
        <v>553.85</v>
      </c>
      <c r="H150" s="44">
        <v>6207.16</v>
      </c>
      <c r="I150" s="44">
        <v>114.64</v>
      </c>
      <c r="J150" s="44">
        <f t="shared" ref="J150" si="697">(E150+F150+G150+H150+I150)/12</f>
        <v>1439.86</v>
      </c>
      <c r="K150" s="45">
        <f t="shared" ref="K150" si="698">(E150+F150+G150+H150+I150)</f>
        <v>17278.259999999998</v>
      </c>
      <c r="L150" s="46">
        <f t="shared" ref="L150" si="699">K150+J150</f>
        <v>18718.12</v>
      </c>
      <c r="M150" s="117"/>
      <c r="N150" s="119">
        <f t="shared" ref="N150" si="700">K150</f>
        <v>17278.259999999998</v>
      </c>
      <c r="O150" s="119">
        <f t="shared" ref="O150" si="701">E150+G150+F150+I150</f>
        <v>11071.1</v>
      </c>
      <c r="P150" s="119">
        <v>702</v>
      </c>
      <c r="Q150" s="119">
        <f t="shared" ref="Q150" si="702">IF(P150&gt;(O150*0.18),P150,O150*0.18)+N150+J150</f>
        <v>20710.919999999998</v>
      </c>
      <c r="R150" s="119">
        <f t="shared" ref="R150" si="703">N150+O150*0.18</f>
        <v>19271.060000000001</v>
      </c>
      <c r="S150" s="47"/>
    </row>
    <row r="151" spans="1:19" ht="9" customHeight="1" x14ac:dyDescent="0.2">
      <c r="A151" s="519"/>
      <c r="B151" s="519"/>
      <c r="C151" s="48" t="s">
        <v>4</v>
      </c>
      <c r="D151" s="49">
        <v>14</v>
      </c>
      <c r="E151" s="61">
        <v>20142262</v>
      </c>
      <c r="F151" s="50">
        <v>0</v>
      </c>
      <c r="G151" s="50">
        <f t="shared" si="559"/>
        <v>1072403</v>
      </c>
      <c r="H151" s="61">
        <v>12018738</v>
      </c>
      <c r="I151" s="61">
        <v>221974</v>
      </c>
      <c r="J151" s="51">
        <f t="shared" ref="J151:L151" si="704">J150*1936.27</f>
        <v>2787958</v>
      </c>
      <c r="K151" s="50">
        <f t="shared" si="704"/>
        <v>33455376</v>
      </c>
      <c r="L151" s="52">
        <f t="shared" si="704"/>
        <v>36243334</v>
      </c>
      <c r="M151" s="118"/>
      <c r="N151" s="120">
        <f t="shared" ref="N151:R151" si="705">N150*1936.27</f>
        <v>33455376</v>
      </c>
      <c r="O151" s="120">
        <f t="shared" si="705"/>
        <v>21436639</v>
      </c>
      <c r="P151" s="120">
        <f t="shared" si="705"/>
        <v>1359262</v>
      </c>
      <c r="Q151" s="120">
        <f t="shared" si="705"/>
        <v>40101933</v>
      </c>
      <c r="R151" s="120">
        <f t="shared" si="705"/>
        <v>37313975</v>
      </c>
      <c r="S151" s="47"/>
    </row>
    <row r="152" spans="1:19" ht="12.75" customHeight="1" x14ac:dyDescent="0.2">
      <c r="A152" s="519"/>
      <c r="B152" s="519"/>
      <c r="C152" s="53" t="s">
        <v>3</v>
      </c>
      <c r="D152" s="54">
        <v>15</v>
      </c>
      <c r="E152" s="44">
        <v>11381.7</v>
      </c>
      <c r="F152" s="44">
        <v>0</v>
      </c>
      <c r="G152" s="44">
        <f t="shared" si="542"/>
        <v>553.85</v>
      </c>
      <c r="H152" s="44">
        <v>6207.16</v>
      </c>
      <c r="I152" s="44">
        <v>114.64</v>
      </c>
      <c r="J152" s="44">
        <f t="shared" ref="J152" si="706">(E152+F152+G152+H152+I152)/12</f>
        <v>1521.45</v>
      </c>
      <c r="K152" s="45">
        <f t="shared" ref="K152" si="707">(E152+F152+G152+H152+I152)</f>
        <v>18257.349999999999</v>
      </c>
      <c r="L152" s="46">
        <f t="shared" ref="L152" si="708">K152+J152</f>
        <v>19778.8</v>
      </c>
      <c r="M152" s="117"/>
      <c r="N152" s="119">
        <f t="shared" ref="N152" si="709">K152</f>
        <v>18257.349999999999</v>
      </c>
      <c r="O152" s="119">
        <f t="shared" ref="O152" si="710">E152+G152+F152+I152</f>
        <v>12050.19</v>
      </c>
      <c r="P152" s="119">
        <v>702</v>
      </c>
      <c r="Q152" s="119">
        <f t="shared" ref="Q152" si="711">IF(P152&gt;(O152*0.18),P152,O152*0.18)+N152+J152</f>
        <v>21947.83</v>
      </c>
      <c r="R152" s="119">
        <f t="shared" ref="R152" si="712">N152+O152*0.18</f>
        <v>20426.38</v>
      </c>
      <c r="S152" s="47"/>
    </row>
    <row r="153" spans="1:19" ht="9" customHeight="1" x14ac:dyDescent="0.2">
      <c r="A153" s="519"/>
      <c r="B153" s="519"/>
      <c r="C153" s="48" t="s">
        <v>4</v>
      </c>
      <c r="D153" s="49">
        <v>20</v>
      </c>
      <c r="E153" s="61">
        <v>22038044</v>
      </c>
      <c r="F153" s="50">
        <v>0</v>
      </c>
      <c r="G153" s="50">
        <f t="shared" si="559"/>
        <v>1072403</v>
      </c>
      <c r="H153" s="61">
        <v>12018738</v>
      </c>
      <c r="I153" s="61">
        <v>221974</v>
      </c>
      <c r="J153" s="51">
        <f t="shared" ref="J153:L153" si="713">J152*1936.27</f>
        <v>2945938</v>
      </c>
      <c r="K153" s="50">
        <f t="shared" si="713"/>
        <v>35351159</v>
      </c>
      <c r="L153" s="52">
        <f t="shared" si="713"/>
        <v>38297097</v>
      </c>
      <c r="M153" s="118"/>
      <c r="N153" s="120">
        <f t="shared" ref="N153:R153" si="714">N152*1936.27</f>
        <v>35351159</v>
      </c>
      <c r="O153" s="120">
        <f t="shared" si="714"/>
        <v>23332421</v>
      </c>
      <c r="P153" s="120">
        <f t="shared" si="714"/>
        <v>1359262</v>
      </c>
      <c r="Q153" s="120">
        <f t="shared" si="714"/>
        <v>42496925</v>
      </c>
      <c r="R153" s="120">
        <f t="shared" si="714"/>
        <v>39550987</v>
      </c>
      <c r="S153" s="47"/>
    </row>
    <row r="154" spans="1:19" ht="12.75" customHeight="1" x14ac:dyDescent="0.2">
      <c r="A154" s="519"/>
      <c r="B154" s="519"/>
      <c r="C154" s="53" t="s">
        <v>3</v>
      </c>
      <c r="D154" s="54">
        <v>21</v>
      </c>
      <c r="E154" s="44">
        <v>12375.95</v>
      </c>
      <c r="F154" s="44">
        <v>0</v>
      </c>
      <c r="G154" s="44">
        <f t="shared" si="542"/>
        <v>553.85</v>
      </c>
      <c r="H154" s="44">
        <v>6207.16</v>
      </c>
      <c r="I154" s="44">
        <v>114.64</v>
      </c>
      <c r="J154" s="44">
        <f t="shared" ref="J154" si="715">(E154+F154+G154+H154+I154)/12</f>
        <v>1604.3</v>
      </c>
      <c r="K154" s="45">
        <f t="shared" ref="K154" si="716">(E154+F154+G154+H154+I154)</f>
        <v>19251.599999999999</v>
      </c>
      <c r="L154" s="46">
        <f t="shared" ref="L154" si="717">K154+J154</f>
        <v>20855.900000000001</v>
      </c>
      <c r="M154" s="117"/>
      <c r="N154" s="119">
        <f t="shared" ref="N154" si="718">K154</f>
        <v>19251.599999999999</v>
      </c>
      <c r="O154" s="119">
        <f t="shared" ref="O154" si="719">E154+G154+F154+I154</f>
        <v>13044.44</v>
      </c>
      <c r="P154" s="119">
        <v>702</v>
      </c>
      <c r="Q154" s="119">
        <f t="shared" ref="Q154" si="720">IF(P154&gt;(O154*0.18),P154,O154*0.18)+N154+J154</f>
        <v>23203.9</v>
      </c>
      <c r="R154" s="119">
        <f t="shared" ref="R154" si="721">N154+O154*0.18</f>
        <v>21599.599999999999</v>
      </c>
      <c r="S154" s="47"/>
    </row>
    <row r="155" spans="1:19" ht="9" customHeight="1" x14ac:dyDescent="0.2">
      <c r="A155" s="519"/>
      <c r="B155" s="519"/>
      <c r="C155" s="48" t="s">
        <v>4</v>
      </c>
      <c r="D155" s="49">
        <v>27</v>
      </c>
      <c r="E155" s="61">
        <v>23963181</v>
      </c>
      <c r="F155" s="50">
        <v>0</v>
      </c>
      <c r="G155" s="50">
        <f t="shared" si="559"/>
        <v>1072403</v>
      </c>
      <c r="H155" s="61">
        <v>12018738</v>
      </c>
      <c r="I155" s="61">
        <v>221974</v>
      </c>
      <c r="J155" s="51">
        <f t="shared" ref="J155:L155" si="722">J154*1936.27</f>
        <v>3106358</v>
      </c>
      <c r="K155" s="50">
        <f t="shared" si="722"/>
        <v>37276296</v>
      </c>
      <c r="L155" s="52">
        <f t="shared" si="722"/>
        <v>40382653</v>
      </c>
      <c r="M155" s="118"/>
      <c r="N155" s="120">
        <f t="shared" ref="N155:R155" si="723">N154*1936.27</f>
        <v>37276296</v>
      </c>
      <c r="O155" s="120">
        <f t="shared" si="723"/>
        <v>25257558</v>
      </c>
      <c r="P155" s="120">
        <f t="shared" si="723"/>
        <v>1359262</v>
      </c>
      <c r="Q155" s="120">
        <f t="shared" si="723"/>
        <v>44929015</v>
      </c>
      <c r="R155" s="120">
        <f t="shared" si="723"/>
        <v>41822657</v>
      </c>
      <c r="S155" s="47"/>
    </row>
    <row r="156" spans="1:19" ht="12.75" customHeight="1" x14ac:dyDescent="0.2">
      <c r="A156" s="519"/>
      <c r="B156" s="519"/>
      <c r="C156" s="53" t="s">
        <v>3</v>
      </c>
      <c r="D156" s="54">
        <v>28</v>
      </c>
      <c r="E156" s="44">
        <v>13080.05</v>
      </c>
      <c r="F156" s="44">
        <v>0</v>
      </c>
      <c r="G156" s="44">
        <f t="shared" si="542"/>
        <v>553.85</v>
      </c>
      <c r="H156" s="44">
        <v>6207.16</v>
      </c>
      <c r="I156" s="44">
        <v>114.64</v>
      </c>
      <c r="J156" s="44">
        <f t="shared" ref="J156" si="724">(E156+F156+G156+H156+I156)/12</f>
        <v>1662.98</v>
      </c>
      <c r="K156" s="45">
        <f t="shared" ref="K156" si="725">(E156+F156+G156+H156+I156)</f>
        <v>19955.7</v>
      </c>
      <c r="L156" s="46">
        <f t="shared" ref="L156" si="726">K156+J156</f>
        <v>21618.68</v>
      </c>
      <c r="M156" s="117"/>
      <c r="N156" s="119">
        <f t="shared" ref="N156" si="727">K156</f>
        <v>19955.7</v>
      </c>
      <c r="O156" s="119">
        <f t="shared" ref="O156" si="728">E156+G156+F156+I156</f>
        <v>13748.54</v>
      </c>
      <c r="P156" s="119">
        <v>702</v>
      </c>
      <c r="Q156" s="119">
        <f t="shared" ref="Q156" si="729">IF(P156&gt;(O156*0.18),P156,O156*0.18)+N156+J156</f>
        <v>24093.42</v>
      </c>
      <c r="R156" s="119">
        <f t="shared" ref="R156" si="730">N156+O156*0.18</f>
        <v>22430.44</v>
      </c>
      <c r="S156" s="47"/>
    </row>
    <row r="157" spans="1:19" ht="9" customHeight="1" x14ac:dyDescent="0.2">
      <c r="A157" s="519"/>
      <c r="B157" s="519"/>
      <c r="C157" s="48" t="s">
        <v>4</v>
      </c>
      <c r="D157" s="49">
        <v>34</v>
      </c>
      <c r="E157" s="61">
        <v>25326508</v>
      </c>
      <c r="F157" s="50">
        <v>0</v>
      </c>
      <c r="G157" s="50">
        <f t="shared" si="559"/>
        <v>1072403</v>
      </c>
      <c r="H157" s="61">
        <v>12018738</v>
      </c>
      <c r="I157" s="61">
        <v>221974</v>
      </c>
      <c r="J157" s="51">
        <f t="shared" ref="J157:L157" si="731">J156*1936.27</f>
        <v>3219978</v>
      </c>
      <c r="K157" s="50">
        <f t="shared" si="731"/>
        <v>38639623</v>
      </c>
      <c r="L157" s="52">
        <f t="shared" si="731"/>
        <v>41859602</v>
      </c>
      <c r="M157" s="118"/>
      <c r="N157" s="120">
        <f t="shared" ref="N157:R157" si="732">N156*1936.27</f>
        <v>38639623</v>
      </c>
      <c r="O157" s="120">
        <f t="shared" si="732"/>
        <v>26620886</v>
      </c>
      <c r="P157" s="120">
        <f t="shared" si="732"/>
        <v>1359262</v>
      </c>
      <c r="Q157" s="120">
        <f t="shared" si="732"/>
        <v>46651366</v>
      </c>
      <c r="R157" s="120">
        <f t="shared" si="732"/>
        <v>43431388</v>
      </c>
      <c r="S157" s="47"/>
    </row>
    <row r="158" spans="1:19" ht="12.75" customHeight="1" x14ac:dyDescent="0.2">
      <c r="A158" s="519"/>
      <c r="B158" s="519"/>
      <c r="C158" s="53" t="s">
        <v>3</v>
      </c>
      <c r="D158" s="54">
        <v>35</v>
      </c>
      <c r="E158" s="44">
        <v>13605.93</v>
      </c>
      <c r="F158" s="44">
        <v>0</v>
      </c>
      <c r="G158" s="44">
        <f t="shared" si="542"/>
        <v>553.85</v>
      </c>
      <c r="H158" s="44">
        <v>6207.16</v>
      </c>
      <c r="I158" s="44">
        <v>114.64</v>
      </c>
      <c r="J158" s="44">
        <f t="shared" ref="J158" si="733">(E158+F158+G158+H158+I158)/12</f>
        <v>1706.8</v>
      </c>
      <c r="K158" s="45">
        <f t="shared" ref="K158" si="734">(E158+F158+G158+H158+I158)</f>
        <v>20481.580000000002</v>
      </c>
      <c r="L158" s="46">
        <f t="shared" ref="L158" si="735">K158+J158</f>
        <v>22188.38</v>
      </c>
      <c r="M158" s="117"/>
      <c r="N158" s="119">
        <f t="shared" ref="N158" si="736">K158</f>
        <v>20481.580000000002</v>
      </c>
      <c r="O158" s="119">
        <f t="shared" ref="O158" si="737">E158+G158+F158+I158</f>
        <v>14274.42</v>
      </c>
      <c r="P158" s="119">
        <v>702</v>
      </c>
      <c r="Q158" s="119">
        <f t="shared" ref="Q158" si="738">IF(P158&gt;(O158*0.18),P158,O158*0.18)+N158+J158</f>
        <v>24757.78</v>
      </c>
      <c r="R158" s="119">
        <f t="shared" ref="R158" si="739">N158+O158*0.18</f>
        <v>23050.98</v>
      </c>
      <c r="S158" s="47"/>
    </row>
    <row r="159" spans="1:19" ht="9" customHeight="1" x14ac:dyDescent="0.2">
      <c r="A159" s="520"/>
      <c r="B159" s="520"/>
      <c r="C159" s="58" t="s">
        <v>4</v>
      </c>
      <c r="D159" s="59"/>
      <c r="E159" s="61">
        <v>26344754</v>
      </c>
      <c r="F159" s="61">
        <v>0</v>
      </c>
      <c r="G159" s="50">
        <f t="shared" si="559"/>
        <v>1072403</v>
      </c>
      <c r="H159" s="61">
        <v>12018738</v>
      </c>
      <c r="I159" s="61">
        <v>221974</v>
      </c>
      <c r="J159" s="51">
        <f t="shared" ref="J159:L159" si="740">J158*1936.27</f>
        <v>3304826</v>
      </c>
      <c r="K159" s="50">
        <f t="shared" si="740"/>
        <v>39657869</v>
      </c>
      <c r="L159" s="52">
        <f t="shared" si="740"/>
        <v>42962695</v>
      </c>
      <c r="M159" s="118"/>
      <c r="N159" s="120">
        <f t="shared" ref="N159:R159" si="741">N158*1936.27</f>
        <v>39657869</v>
      </c>
      <c r="O159" s="120">
        <f t="shared" si="741"/>
        <v>27639131</v>
      </c>
      <c r="P159" s="120">
        <f t="shared" si="741"/>
        <v>1359262</v>
      </c>
      <c r="Q159" s="120">
        <f t="shared" si="741"/>
        <v>47937747</v>
      </c>
      <c r="R159" s="120">
        <f t="shared" si="741"/>
        <v>44632921</v>
      </c>
      <c r="S159" s="47"/>
    </row>
    <row r="160" spans="1:19" ht="12.75" customHeight="1" x14ac:dyDescent="0.2">
      <c r="A160" s="496">
        <v>42370</v>
      </c>
      <c r="B160" s="496">
        <v>42735</v>
      </c>
      <c r="C160" s="42" t="s">
        <v>3</v>
      </c>
      <c r="D160" s="43">
        <v>0</v>
      </c>
      <c r="E160" s="44">
        <v>9138.7999999999993</v>
      </c>
      <c r="F160" s="44">
        <v>0</v>
      </c>
      <c r="G160" s="44">
        <f t="shared" si="542"/>
        <v>553.85</v>
      </c>
      <c r="H160" s="44">
        <v>6207.16</v>
      </c>
      <c r="I160" s="44">
        <v>114.64</v>
      </c>
      <c r="J160" s="44">
        <f t="shared" ref="J160" si="742">(E160+F160+G160+H160+I160)/12</f>
        <v>1334.54</v>
      </c>
      <c r="K160" s="45">
        <f t="shared" ref="K160" si="743">(E160+F160+G160+H160+I160)</f>
        <v>16014.45</v>
      </c>
      <c r="L160" s="46">
        <f t="shared" ref="L160" si="744">K160+J160</f>
        <v>17348.990000000002</v>
      </c>
      <c r="M160" s="117"/>
      <c r="N160" s="119">
        <f t="shared" ref="N160" si="745">K160</f>
        <v>16014.45</v>
      </c>
      <c r="O160" s="119">
        <f t="shared" ref="O160" si="746">E160+G160+F160+I160</f>
        <v>9807.2900000000009</v>
      </c>
      <c r="P160" s="119">
        <v>702</v>
      </c>
      <c r="Q160" s="119">
        <f t="shared" ref="Q160" si="747">IF(P160&gt;(O160*0.18),P160,O160*0.18)+N160+J160</f>
        <v>19114.3</v>
      </c>
      <c r="R160" s="119">
        <f t="shared" ref="R160" si="748">N160+O160*0.18</f>
        <v>17779.759999999998</v>
      </c>
      <c r="S160" s="47"/>
    </row>
    <row r="161" spans="1:19" ht="9" customHeight="1" x14ac:dyDescent="0.2">
      <c r="A161" s="497"/>
      <c r="B161" s="497"/>
      <c r="C161" s="48" t="s">
        <v>4</v>
      </c>
      <c r="D161" s="49">
        <v>8</v>
      </c>
      <c r="E161" s="61">
        <v>17695184</v>
      </c>
      <c r="F161" s="50">
        <v>0</v>
      </c>
      <c r="G161" s="50">
        <f t="shared" si="559"/>
        <v>1072403</v>
      </c>
      <c r="H161" s="61">
        <v>12018738</v>
      </c>
      <c r="I161" s="61">
        <v>221974</v>
      </c>
      <c r="J161" s="51">
        <f t="shared" ref="J161:L161" si="749">J160*1936.27</f>
        <v>2584030</v>
      </c>
      <c r="K161" s="50">
        <f t="shared" si="749"/>
        <v>31008299</v>
      </c>
      <c r="L161" s="52">
        <f t="shared" si="749"/>
        <v>33592329</v>
      </c>
      <c r="M161" s="118"/>
      <c r="N161" s="120">
        <f t="shared" ref="N161:R161" si="750">N160*1936.27</f>
        <v>31008299</v>
      </c>
      <c r="O161" s="120">
        <f t="shared" si="750"/>
        <v>18989561</v>
      </c>
      <c r="P161" s="120">
        <f t="shared" si="750"/>
        <v>1359262</v>
      </c>
      <c r="Q161" s="120">
        <f t="shared" si="750"/>
        <v>37010446</v>
      </c>
      <c r="R161" s="120">
        <f t="shared" si="750"/>
        <v>34426416</v>
      </c>
      <c r="S161" s="47"/>
    </row>
    <row r="162" spans="1:19" ht="12.75" customHeight="1" x14ac:dyDescent="0.2">
      <c r="A162" s="494">
        <v>42370</v>
      </c>
      <c r="B162" s="494">
        <v>42735</v>
      </c>
      <c r="C162" s="53" t="s">
        <v>3</v>
      </c>
      <c r="D162" s="54">
        <v>9</v>
      </c>
      <c r="E162" s="44">
        <v>10467.41</v>
      </c>
      <c r="F162" s="44">
        <v>0</v>
      </c>
      <c r="G162" s="44">
        <f t="shared" si="542"/>
        <v>553.85</v>
      </c>
      <c r="H162" s="44">
        <v>6207.16</v>
      </c>
      <c r="I162" s="44">
        <v>114.64</v>
      </c>
      <c r="J162" s="44">
        <f t="shared" ref="J162" si="751">(E162+F162+G162+H162+I162)/12</f>
        <v>1445.26</v>
      </c>
      <c r="K162" s="45">
        <f t="shared" ref="K162" si="752">(E162+F162+G162+H162+I162)</f>
        <v>17343.060000000001</v>
      </c>
      <c r="L162" s="46">
        <f t="shared" ref="L162" si="753">K162+J162</f>
        <v>18788.32</v>
      </c>
      <c r="M162" s="117"/>
      <c r="N162" s="119">
        <f t="shared" ref="N162" si="754">K162</f>
        <v>17343.060000000001</v>
      </c>
      <c r="O162" s="119">
        <f t="shared" ref="O162" si="755">E162+G162+F162+I162</f>
        <v>11135.9</v>
      </c>
      <c r="P162" s="119">
        <v>702</v>
      </c>
      <c r="Q162" s="119">
        <f t="shared" ref="Q162" si="756">IF(P162&gt;(O162*0.18),P162,O162*0.18)+N162+J162</f>
        <v>20792.78</v>
      </c>
      <c r="R162" s="119">
        <f t="shared" ref="R162" si="757">N162+O162*0.18</f>
        <v>19347.52</v>
      </c>
      <c r="S162" s="47"/>
    </row>
    <row r="163" spans="1:19" ht="9" customHeight="1" x14ac:dyDescent="0.2">
      <c r="A163" s="494"/>
      <c r="B163" s="494"/>
      <c r="C163" s="48" t="s">
        <v>4</v>
      </c>
      <c r="D163" s="49">
        <v>14</v>
      </c>
      <c r="E163" s="61">
        <v>20267732</v>
      </c>
      <c r="F163" s="50">
        <v>0</v>
      </c>
      <c r="G163" s="50">
        <f t="shared" si="559"/>
        <v>1072403</v>
      </c>
      <c r="H163" s="61">
        <v>12018738</v>
      </c>
      <c r="I163" s="61">
        <v>221974</v>
      </c>
      <c r="J163" s="51">
        <f t="shared" ref="J163:L163" si="758">J162*1936.27</f>
        <v>2798414</v>
      </c>
      <c r="K163" s="50">
        <f t="shared" si="758"/>
        <v>33580847</v>
      </c>
      <c r="L163" s="52">
        <f t="shared" si="758"/>
        <v>36379260</v>
      </c>
      <c r="M163" s="118"/>
      <c r="N163" s="120">
        <f t="shared" ref="N163:R163" si="759">N162*1936.27</f>
        <v>33580847</v>
      </c>
      <c r="O163" s="120">
        <f t="shared" si="759"/>
        <v>21562109</v>
      </c>
      <c r="P163" s="120">
        <f t="shared" si="759"/>
        <v>1359262</v>
      </c>
      <c r="Q163" s="120">
        <f t="shared" si="759"/>
        <v>40260436</v>
      </c>
      <c r="R163" s="120">
        <f t="shared" si="759"/>
        <v>37462023</v>
      </c>
      <c r="S163" s="47"/>
    </row>
    <row r="164" spans="1:19" ht="12.75" customHeight="1" x14ac:dyDescent="0.2">
      <c r="A164" s="494"/>
      <c r="B164" s="494"/>
      <c r="C164" s="53" t="s">
        <v>3</v>
      </c>
      <c r="D164" s="54">
        <v>15</v>
      </c>
      <c r="E164" s="44">
        <v>11451.3</v>
      </c>
      <c r="F164" s="44">
        <v>0</v>
      </c>
      <c r="G164" s="44">
        <f t="shared" si="542"/>
        <v>553.85</v>
      </c>
      <c r="H164" s="44">
        <v>6207.16</v>
      </c>
      <c r="I164" s="44">
        <v>114.64</v>
      </c>
      <c r="J164" s="44">
        <f t="shared" ref="J164" si="760">(E164+F164+G164+H164+I164)/12</f>
        <v>1527.25</v>
      </c>
      <c r="K164" s="45">
        <f t="shared" ref="K164" si="761">(E164+F164+G164+H164+I164)</f>
        <v>18326.95</v>
      </c>
      <c r="L164" s="46">
        <f t="shared" ref="L164" si="762">K164+J164</f>
        <v>19854.2</v>
      </c>
      <c r="M164" s="117"/>
      <c r="N164" s="119">
        <f t="shared" ref="N164" si="763">K164</f>
        <v>18326.95</v>
      </c>
      <c r="O164" s="119">
        <f t="shared" ref="O164" si="764">E164+G164+F164+I164</f>
        <v>12119.79</v>
      </c>
      <c r="P164" s="119">
        <v>702</v>
      </c>
      <c r="Q164" s="119">
        <f t="shared" ref="Q164" si="765">IF(P164&gt;(O164*0.18),P164,O164*0.18)+N164+J164</f>
        <v>22035.759999999998</v>
      </c>
      <c r="R164" s="119">
        <f t="shared" ref="R164" si="766">N164+O164*0.18</f>
        <v>20508.509999999998</v>
      </c>
      <c r="S164" s="47"/>
    </row>
    <row r="165" spans="1:19" ht="9" customHeight="1" x14ac:dyDescent="0.2">
      <c r="A165" s="494"/>
      <c r="B165" s="494"/>
      <c r="C165" s="48" t="s">
        <v>4</v>
      </c>
      <c r="D165" s="49">
        <v>20</v>
      </c>
      <c r="E165" s="61">
        <v>22172809</v>
      </c>
      <c r="F165" s="50">
        <v>0</v>
      </c>
      <c r="G165" s="50">
        <f t="shared" si="559"/>
        <v>1072403</v>
      </c>
      <c r="H165" s="61">
        <v>12018738</v>
      </c>
      <c r="I165" s="61">
        <v>221974</v>
      </c>
      <c r="J165" s="51">
        <f t="shared" ref="J165:L165" si="767">J164*1936.27</f>
        <v>2957168</v>
      </c>
      <c r="K165" s="50">
        <f t="shared" si="767"/>
        <v>35485923</v>
      </c>
      <c r="L165" s="52">
        <f t="shared" si="767"/>
        <v>38443092</v>
      </c>
      <c r="M165" s="118"/>
      <c r="N165" s="120">
        <f t="shared" ref="N165:R165" si="768">N164*1936.27</f>
        <v>35485923</v>
      </c>
      <c r="O165" s="120">
        <f t="shared" si="768"/>
        <v>23467186</v>
      </c>
      <c r="P165" s="120">
        <f t="shared" si="768"/>
        <v>1359262</v>
      </c>
      <c r="Q165" s="120">
        <f t="shared" si="768"/>
        <v>42667181</v>
      </c>
      <c r="R165" s="120">
        <f t="shared" si="768"/>
        <v>39710013</v>
      </c>
      <c r="S165" s="47"/>
    </row>
    <row r="166" spans="1:19" ht="12.75" customHeight="1" x14ac:dyDescent="0.2">
      <c r="A166" s="494"/>
      <c r="B166" s="494"/>
      <c r="C166" s="53" t="s">
        <v>3</v>
      </c>
      <c r="D166" s="54">
        <v>21</v>
      </c>
      <c r="E166" s="44">
        <v>12449.15</v>
      </c>
      <c r="F166" s="44">
        <v>0</v>
      </c>
      <c r="G166" s="44">
        <f t="shared" si="542"/>
        <v>553.85</v>
      </c>
      <c r="H166" s="44">
        <v>6207.16</v>
      </c>
      <c r="I166" s="44">
        <v>114.64</v>
      </c>
      <c r="J166" s="44">
        <f t="shared" ref="J166" si="769">(E166+F166+G166+H166+I166)/12</f>
        <v>1610.4</v>
      </c>
      <c r="K166" s="45">
        <f t="shared" ref="K166" si="770">(E166+F166+G166+H166+I166)</f>
        <v>19324.8</v>
      </c>
      <c r="L166" s="46">
        <f t="shared" ref="L166" si="771">K166+J166</f>
        <v>20935.2</v>
      </c>
      <c r="M166" s="117"/>
      <c r="N166" s="119">
        <f t="shared" ref="N166" si="772">K166</f>
        <v>19324.8</v>
      </c>
      <c r="O166" s="119">
        <f t="shared" ref="O166" si="773">E166+G166+F166+I166</f>
        <v>13117.64</v>
      </c>
      <c r="P166" s="119">
        <v>702</v>
      </c>
      <c r="Q166" s="119">
        <f t="shared" ref="Q166" si="774">IF(P166&gt;(O166*0.18),P166,O166*0.18)+N166+J166</f>
        <v>23296.38</v>
      </c>
      <c r="R166" s="119">
        <f t="shared" ref="R166" si="775">N166+O166*0.18</f>
        <v>21685.98</v>
      </c>
      <c r="S166" s="47"/>
    </row>
    <row r="167" spans="1:19" ht="9" customHeight="1" x14ac:dyDescent="0.2">
      <c r="A167" s="494"/>
      <c r="B167" s="494"/>
      <c r="C167" s="48" t="s">
        <v>4</v>
      </c>
      <c r="D167" s="49">
        <v>27</v>
      </c>
      <c r="E167" s="61">
        <v>24104916</v>
      </c>
      <c r="F167" s="50">
        <v>0</v>
      </c>
      <c r="G167" s="50">
        <f t="shared" si="559"/>
        <v>1072403</v>
      </c>
      <c r="H167" s="61">
        <v>12018738</v>
      </c>
      <c r="I167" s="61">
        <v>221974</v>
      </c>
      <c r="J167" s="51">
        <f t="shared" ref="J167:L167" si="776">J166*1936.27</f>
        <v>3118169</v>
      </c>
      <c r="K167" s="50">
        <f t="shared" si="776"/>
        <v>37418030</v>
      </c>
      <c r="L167" s="52">
        <f t="shared" si="776"/>
        <v>40536200</v>
      </c>
      <c r="M167" s="118"/>
      <c r="N167" s="120">
        <f t="shared" ref="N167:R167" si="777">N166*1936.27</f>
        <v>37418030</v>
      </c>
      <c r="O167" s="120">
        <f t="shared" si="777"/>
        <v>25399293</v>
      </c>
      <c r="P167" s="120">
        <f t="shared" si="777"/>
        <v>1359262</v>
      </c>
      <c r="Q167" s="120">
        <f t="shared" si="777"/>
        <v>45108082</v>
      </c>
      <c r="R167" s="120">
        <f t="shared" si="777"/>
        <v>41989912</v>
      </c>
      <c r="S167" s="47"/>
    </row>
    <row r="168" spans="1:19" ht="12.75" customHeight="1" x14ac:dyDescent="0.2">
      <c r="A168" s="494"/>
      <c r="B168" s="494"/>
      <c r="C168" s="53" t="s">
        <v>3</v>
      </c>
      <c r="D168" s="54">
        <v>28</v>
      </c>
      <c r="E168" s="44">
        <v>13155.65</v>
      </c>
      <c r="F168" s="44">
        <v>0</v>
      </c>
      <c r="G168" s="44">
        <f t="shared" si="542"/>
        <v>553.85</v>
      </c>
      <c r="H168" s="44">
        <v>6207.16</v>
      </c>
      <c r="I168" s="44">
        <v>114.64</v>
      </c>
      <c r="J168" s="44">
        <f t="shared" ref="J168" si="778">(E168+F168+G168+H168+I168)/12</f>
        <v>1669.28</v>
      </c>
      <c r="K168" s="45">
        <f t="shared" ref="K168" si="779">(E168+F168+G168+H168+I168)</f>
        <v>20031.3</v>
      </c>
      <c r="L168" s="46">
        <f t="shared" ref="L168" si="780">K168+J168</f>
        <v>21700.58</v>
      </c>
      <c r="M168" s="117"/>
      <c r="N168" s="119">
        <f t="shared" ref="N168" si="781">K168</f>
        <v>20031.3</v>
      </c>
      <c r="O168" s="119">
        <f t="shared" ref="O168" si="782">E168+G168+F168+I168</f>
        <v>13824.14</v>
      </c>
      <c r="P168" s="119">
        <v>702</v>
      </c>
      <c r="Q168" s="119">
        <f t="shared" ref="Q168" si="783">IF(P168&gt;(O168*0.18),P168,O168*0.18)+N168+J168</f>
        <v>24188.93</v>
      </c>
      <c r="R168" s="119">
        <f t="shared" ref="R168" si="784">N168+O168*0.18</f>
        <v>22519.65</v>
      </c>
      <c r="S168" s="47"/>
    </row>
    <row r="169" spans="1:19" ht="9" customHeight="1" x14ac:dyDescent="0.2">
      <c r="A169" s="494"/>
      <c r="B169" s="494"/>
      <c r="C169" s="48" t="s">
        <v>4</v>
      </c>
      <c r="D169" s="49">
        <v>34</v>
      </c>
      <c r="E169" s="61">
        <v>25472890</v>
      </c>
      <c r="F169" s="50">
        <v>0</v>
      </c>
      <c r="G169" s="50">
        <f t="shared" si="559"/>
        <v>1072403</v>
      </c>
      <c r="H169" s="61">
        <v>12018738</v>
      </c>
      <c r="I169" s="61">
        <v>221974</v>
      </c>
      <c r="J169" s="51">
        <f t="shared" ref="J169:L169" si="785">J168*1936.27</f>
        <v>3232177</v>
      </c>
      <c r="K169" s="50">
        <f t="shared" si="785"/>
        <v>38786005</v>
      </c>
      <c r="L169" s="52">
        <f t="shared" si="785"/>
        <v>42018182</v>
      </c>
      <c r="M169" s="118"/>
      <c r="N169" s="120">
        <f t="shared" ref="N169:R169" si="786">N168*1936.27</f>
        <v>38786005</v>
      </c>
      <c r="O169" s="120">
        <f t="shared" si="786"/>
        <v>26767268</v>
      </c>
      <c r="P169" s="120">
        <f t="shared" si="786"/>
        <v>1359262</v>
      </c>
      <c r="Q169" s="120">
        <f t="shared" si="786"/>
        <v>46836299</v>
      </c>
      <c r="R169" s="120">
        <f t="shared" si="786"/>
        <v>43604123</v>
      </c>
      <c r="S169" s="47"/>
    </row>
    <row r="170" spans="1:19" ht="12.75" customHeight="1" x14ac:dyDescent="0.2">
      <c r="A170" s="494"/>
      <c r="B170" s="494"/>
      <c r="C170" s="53" t="s">
        <v>3</v>
      </c>
      <c r="D170" s="54">
        <v>35</v>
      </c>
      <c r="E170" s="44">
        <v>13683.93</v>
      </c>
      <c r="F170" s="44">
        <v>0</v>
      </c>
      <c r="G170" s="44">
        <f t="shared" si="542"/>
        <v>553.85</v>
      </c>
      <c r="H170" s="44">
        <v>6207.16</v>
      </c>
      <c r="I170" s="44">
        <v>114.64</v>
      </c>
      <c r="J170" s="44">
        <f t="shared" ref="J170" si="787">(E170+F170+G170+H170+I170)/12</f>
        <v>1713.3</v>
      </c>
      <c r="K170" s="45">
        <f t="shared" ref="K170" si="788">(E170+F170+G170+H170+I170)</f>
        <v>20559.580000000002</v>
      </c>
      <c r="L170" s="46">
        <f t="shared" ref="L170" si="789">K170+J170</f>
        <v>22272.880000000001</v>
      </c>
      <c r="M170" s="117"/>
      <c r="N170" s="119">
        <f t="shared" ref="N170" si="790">K170</f>
        <v>20559.580000000002</v>
      </c>
      <c r="O170" s="119">
        <f t="shared" ref="O170" si="791">E170+G170+F170+I170</f>
        <v>14352.42</v>
      </c>
      <c r="P170" s="119">
        <v>702</v>
      </c>
      <c r="Q170" s="119">
        <f t="shared" ref="Q170" si="792">IF(P170&gt;(O170*0.18),P170,O170*0.18)+N170+J170</f>
        <v>24856.32</v>
      </c>
      <c r="R170" s="119">
        <f t="shared" ref="R170" si="793">N170+O170*0.18</f>
        <v>23143.02</v>
      </c>
      <c r="S170" s="47"/>
    </row>
    <row r="171" spans="1:19" ht="9" customHeight="1" x14ac:dyDescent="0.2">
      <c r="A171" s="495"/>
      <c r="B171" s="495"/>
      <c r="C171" s="58" t="s">
        <v>4</v>
      </c>
      <c r="D171" s="59"/>
      <c r="E171" s="61">
        <v>26495783</v>
      </c>
      <c r="F171" s="50">
        <v>0</v>
      </c>
      <c r="G171" s="50">
        <f t="shared" si="559"/>
        <v>1072403</v>
      </c>
      <c r="H171" s="61">
        <v>12018738</v>
      </c>
      <c r="I171" s="61">
        <v>221974</v>
      </c>
      <c r="J171" s="51">
        <f t="shared" ref="J171:L171" si="794">J170*1936.27</f>
        <v>3317411</v>
      </c>
      <c r="K171" s="50">
        <f t="shared" si="794"/>
        <v>39808898</v>
      </c>
      <c r="L171" s="52">
        <f t="shared" si="794"/>
        <v>43126309</v>
      </c>
      <c r="M171" s="118"/>
      <c r="N171" s="120">
        <f t="shared" ref="N171:R171" si="795">N170*1936.27</f>
        <v>39808898</v>
      </c>
      <c r="O171" s="120">
        <f t="shared" si="795"/>
        <v>27790160</v>
      </c>
      <c r="P171" s="120">
        <f t="shared" si="795"/>
        <v>1359262</v>
      </c>
      <c r="Q171" s="120">
        <f t="shared" si="795"/>
        <v>48128547</v>
      </c>
      <c r="R171" s="120">
        <f t="shared" si="795"/>
        <v>44811135</v>
      </c>
      <c r="S171" s="47"/>
    </row>
    <row r="172" spans="1:19" ht="12.75" customHeight="1" x14ac:dyDescent="0.2">
      <c r="A172" s="496">
        <v>42736</v>
      </c>
      <c r="B172" s="496">
        <v>43159</v>
      </c>
      <c r="C172" s="42" t="s">
        <v>3</v>
      </c>
      <c r="D172" s="43">
        <v>0</v>
      </c>
      <c r="E172" s="44">
        <v>9261.2000000000007</v>
      </c>
      <c r="F172" s="44">
        <v>0</v>
      </c>
      <c r="G172" s="44">
        <f t="shared" si="542"/>
        <v>553.85</v>
      </c>
      <c r="H172" s="44">
        <v>6207.16</v>
      </c>
      <c r="I172" s="44">
        <v>114.64</v>
      </c>
      <c r="J172" s="44">
        <f t="shared" ref="J172" si="796">(E172+F172+G172+H172+I172)/12</f>
        <v>1344.74</v>
      </c>
      <c r="K172" s="45">
        <f t="shared" ref="K172" si="797">(E172+F172+G172+H172+I172)</f>
        <v>16136.85</v>
      </c>
      <c r="L172" s="46">
        <f t="shared" ref="L172" si="798">K172+J172</f>
        <v>17481.59</v>
      </c>
      <c r="M172" s="117"/>
      <c r="N172" s="119">
        <f t="shared" ref="N172" si="799">K172</f>
        <v>16136.85</v>
      </c>
      <c r="O172" s="119">
        <f t="shared" ref="O172" si="800">E172+G172+F172+I172</f>
        <v>9929.69</v>
      </c>
      <c r="P172" s="119">
        <v>702</v>
      </c>
      <c r="Q172" s="119">
        <f t="shared" ref="Q172" si="801">IF(P172&gt;(O172*0.18),P172,O172*0.18)+N172+J172</f>
        <v>19268.93</v>
      </c>
      <c r="R172" s="119">
        <f t="shared" ref="R172" si="802">N172+O172*0.18</f>
        <v>17924.189999999999</v>
      </c>
      <c r="S172" s="47"/>
    </row>
    <row r="173" spans="1:19" ht="9" customHeight="1" x14ac:dyDescent="0.2">
      <c r="A173" s="497"/>
      <c r="B173" s="497"/>
      <c r="C173" s="48" t="s">
        <v>4</v>
      </c>
      <c r="D173" s="49">
        <v>8</v>
      </c>
      <c r="E173" s="61">
        <v>17932184</v>
      </c>
      <c r="F173" s="50">
        <v>0</v>
      </c>
      <c r="G173" s="50">
        <f t="shared" si="559"/>
        <v>1072403</v>
      </c>
      <c r="H173" s="61">
        <v>12018738</v>
      </c>
      <c r="I173" s="61">
        <v>221974</v>
      </c>
      <c r="J173" s="51">
        <f t="shared" ref="J173:L173" si="803">J172*1936.27</f>
        <v>2603780</v>
      </c>
      <c r="K173" s="50">
        <f t="shared" si="803"/>
        <v>31245299</v>
      </c>
      <c r="L173" s="52">
        <f t="shared" si="803"/>
        <v>33849078</v>
      </c>
      <c r="M173" s="118"/>
      <c r="N173" s="120">
        <f t="shared" ref="N173:R173" si="804">N172*1936.27</f>
        <v>31245299</v>
      </c>
      <c r="O173" s="120">
        <f t="shared" si="804"/>
        <v>19226561</v>
      </c>
      <c r="P173" s="120">
        <f t="shared" si="804"/>
        <v>1359262</v>
      </c>
      <c r="Q173" s="120">
        <f t="shared" si="804"/>
        <v>37309851</v>
      </c>
      <c r="R173" s="120">
        <f t="shared" si="804"/>
        <v>34706071</v>
      </c>
      <c r="S173" s="47"/>
    </row>
    <row r="174" spans="1:19" ht="12.75" customHeight="1" x14ac:dyDescent="0.2">
      <c r="A174" s="517">
        <v>42736</v>
      </c>
      <c r="B174" s="517">
        <v>43159</v>
      </c>
      <c r="C174" s="53" t="s">
        <v>3</v>
      </c>
      <c r="D174" s="54">
        <v>9</v>
      </c>
      <c r="E174" s="44">
        <v>10600.61</v>
      </c>
      <c r="F174" s="44">
        <v>0</v>
      </c>
      <c r="G174" s="44">
        <f t="shared" si="542"/>
        <v>553.85</v>
      </c>
      <c r="H174" s="44">
        <v>6207.16</v>
      </c>
      <c r="I174" s="44">
        <v>114.64</v>
      </c>
      <c r="J174" s="44">
        <f t="shared" ref="J174" si="805">(E174+F174+G174+H174+I174)/12</f>
        <v>1456.36</v>
      </c>
      <c r="K174" s="45">
        <f t="shared" ref="K174" si="806">(E174+F174+G174+H174+I174)</f>
        <v>17476.259999999998</v>
      </c>
      <c r="L174" s="46">
        <f t="shared" ref="L174" si="807">K174+J174</f>
        <v>18932.62</v>
      </c>
      <c r="M174" s="117"/>
      <c r="N174" s="119">
        <f t="shared" ref="N174" si="808">K174</f>
        <v>17476.259999999998</v>
      </c>
      <c r="O174" s="119">
        <f t="shared" ref="O174" si="809">E174+G174+F174+I174</f>
        <v>11269.1</v>
      </c>
      <c r="P174" s="119">
        <v>702</v>
      </c>
      <c r="Q174" s="119">
        <f t="shared" ref="Q174" si="810">IF(P174&gt;(O174*0.18),P174,O174*0.18)+N174+J174</f>
        <v>20961.060000000001</v>
      </c>
      <c r="R174" s="119">
        <f t="shared" ref="R174" si="811">N174+O174*0.18</f>
        <v>19504.7</v>
      </c>
      <c r="S174" s="47"/>
    </row>
    <row r="175" spans="1:19" ht="9" customHeight="1" x14ac:dyDescent="0.2">
      <c r="A175" s="517"/>
      <c r="B175" s="517"/>
      <c r="C175" s="48" t="s">
        <v>4</v>
      </c>
      <c r="D175" s="49">
        <v>14</v>
      </c>
      <c r="E175" s="61">
        <v>20525643</v>
      </c>
      <c r="F175" s="50">
        <v>0</v>
      </c>
      <c r="G175" s="50">
        <f t="shared" si="559"/>
        <v>1072403</v>
      </c>
      <c r="H175" s="61">
        <v>12018738</v>
      </c>
      <c r="I175" s="61">
        <v>221974</v>
      </c>
      <c r="J175" s="51">
        <f t="shared" ref="J175:L175" si="812">J174*1936.27</f>
        <v>2819906</v>
      </c>
      <c r="K175" s="50">
        <f t="shared" si="812"/>
        <v>33838758</v>
      </c>
      <c r="L175" s="52">
        <f t="shared" si="812"/>
        <v>36658664</v>
      </c>
      <c r="M175" s="118"/>
      <c r="N175" s="120">
        <f t="shared" ref="N175:R175" si="813">N174*1936.27</f>
        <v>33838758</v>
      </c>
      <c r="O175" s="120">
        <f t="shared" si="813"/>
        <v>21820020</v>
      </c>
      <c r="P175" s="120">
        <f t="shared" si="813"/>
        <v>1359262</v>
      </c>
      <c r="Q175" s="120">
        <f t="shared" si="813"/>
        <v>40586272</v>
      </c>
      <c r="R175" s="120">
        <f t="shared" si="813"/>
        <v>37766365</v>
      </c>
      <c r="S175" s="47"/>
    </row>
    <row r="176" spans="1:19" ht="12.75" customHeight="1" x14ac:dyDescent="0.2">
      <c r="A176" s="517"/>
      <c r="B176" s="517"/>
      <c r="C176" s="53" t="s">
        <v>3</v>
      </c>
      <c r="D176" s="54">
        <v>15</v>
      </c>
      <c r="E176" s="44">
        <v>11590.5</v>
      </c>
      <c r="F176" s="44">
        <v>0</v>
      </c>
      <c r="G176" s="44">
        <f t="shared" si="542"/>
        <v>553.85</v>
      </c>
      <c r="H176" s="44">
        <v>6207.16</v>
      </c>
      <c r="I176" s="44">
        <v>114.64</v>
      </c>
      <c r="J176" s="44">
        <f t="shared" ref="J176" si="814">(E176+F176+G176+H176+I176)/12</f>
        <v>1538.85</v>
      </c>
      <c r="K176" s="45">
        <f t="shared" ref="K176" si="815">(E176+F176+G176+H176+I176)</f>
        <v>18466.150000000001</v>
      </c>
      <c r="L176" s="46">
        <f t="shared" ref="L176" si="816">K176+J176</f>
        <v>20005</v>
      </c>
      <c r="M176" s="117"/>
      <c r="N176" s="119">
        <f t="shared" ref="N176" si="817">K176</f>
        <v>18466.150000000001</v>
      </c>
      <c r="O176" s="119">
        <f t="shared" ref="O176" si="818">E176+G176+F176+I176</f>
        <v>12258.99</v>
      </c>
      <c r="P176" s="119">
        <v>702</v>
      </c>
      <c r="Q176" s="119">
        <f t="shared" ref="Q176" si="819">IF(P176&gt;(O176*0.18),P176,O176*0.18)+N176+J176</f>
        <v>22211.62</v>
      </c>
      <c r="R176" s="119">
        <f t="shared" ref="R176" si="820">N176+O176*0.18</f>
        <v>20672.77</v>
      </c>
      <c r="S176" s="47"/>
    </row>
    <row r="177" spans="1:19" ht="9" customHeight="1" x14ac:dyDescent="0.2">
      <c r="A177" s="517"/>
      <c r="B177" s="517"/>
      <c r="C177" s="48" t="s">
        <v>4</v>
      </c>
      <c r="D177" s="49">
        <v>20</v>
      </c>
      <c r="E177" s="61">
        <v>22442337</v>
      </c>
      <c r="F177" s="50">
        <v>0</v>
      </c>
      <c r="G177" s="50">
        <f t="shared" si="559"/>
        <v>1072403</v>
      </c>
      <c r="H177" s="61">
        <v>12018738</v>
      </c>
      <c r="I177" s="61">
        <v>221974</v>
      </c>
      <c r="J177" s="51">
        <f t="shared" ref="J177:L177" si="821">J176*1936.27</f>
        <v>2979629</v>
      </c>
      <c r="K177" s="50">
        <f t="shared" si="821"/>
        <v>35755452</v>
      </c>
      <c r="L177" s="52">
        <f t="shared" si="821"/>
        <v>38735081</v>
      </c>
      <c r="M177" s="118"/>
      <c r="N177" s="120">
        <f t="shared" ref="N177:R177" si="822">N176*1936.27</f>
        <v>35755452</v>
      </c>
      <c r="O177" s="120">
        <f t="shared" si="822"/>
        <v>23736715</v>
      </c>
      <c r="P177" s="120">
        <f t="shared" si="822"/>
        <v>1359262</v>
      </c>
      <c r="Q177" s="120">
        <f t="shared" si="822"/>
        <v>43007693</v>
      </c>
      <c r="R177" s="120">
        <f t="shared" si="822"/>
        <v>40028064</v>
      </c>
      <c r="S177" s="47"/>
    </row>
    <row r="178" spans="1:19" ht="12.75" customHeight="1" x14ac:dyDescent="0.2">
      <c r="A178" s="517"/>
      <c r="B178" s="517"/>
      <c r="C178" s="53" t="s">
        <v>3</v>
      </c>
      <c r="D178" s="54">
        <v>21</v>
      </c>
      <c r="E178" s="44">
        <v>12596.75</v>
      </c>
      <c r="F178" s="44">
        <v>0</v>
      </c>
      <c r="G178" s="44">
        <f t="shared" si="542"/>
        <v>553.85</v>
      </c>
      <c r="H178" s="44">
        <v>6207.16</v>
      </c>
      <c r="I178" s="44">
        <v>114.64</v>
      </c>
      <c r="J178" s="44">
        <f t="shared" ref="J178" si="823">(E178+F178+G178+H178+I178)/12</f>
        <v>1622.7</v>
      </c>
      <c r="K178" s="45">
        <f t="shared" ref="K178" si="824">(E178+F178+G178+H178+I178)</f>
        <v>19472.400000000001</v>
      </c>
      <c r="L178" s="46">
        <f t="shared" ref="L178" si="825">K178+J178</f>
        <v>21095.1</v>
      </c>
      <c r="M178" s="117"/>
      <c r="N178" s="119">
        <f t="shared" ref="N178" si="826">K178</f>
        <v>19472.400000000001</v>
      </c>
      <c r="O178" s="119">
        <f t="shared" ref="O178" si="827">E178+G178+F178+I178</f>
        <v>13265.24</v>
      </c>
      <c r="P178" s="119">
        <v>702</v>
      </c>
      <c r="Q178" s="119">
        <f t="shared" ref="Q178" si="828">IF(P178&gt;(O178*0.18),P178,O178*0.18)+N178+J178</f>
        <v>23482.84</v>
      </c>
      <c r="R178" s="119">
        <f t="shared" ref="R178" si="829">N178+O178*0.18</f>
        <v>21860.14</v>
      </c>
      <c r="S178" s="47"/>
    </row>
    <row r="179" spans="1:19" ht="9" customHeight="1" x14ac:dyDescent="0.2">
      <c r="A179" s="517"/>
      <c r="B179" s="517"/>
      <c r="C179" s="48" t="s">
        <v>4</v>
      </c>
      <c r="D179" s="49">
        <v>27</v>
      </c>
      <c r="E179" s="61">
        <v>24390709</v>
      </c>
      <c r="F179" s="50">
        <v>0</v>
      </c>
      <c r="G179" s="50">
        <f t="shared" si="559"/>
        <v>1072403</v>
      </c>
      <c r="H179" s="61">
        <v>12018738</v>
      </c>
      <c r="I179" s="61">
        <v>221974</v>
      </c>
      <c r="J179" s="51">
        <f t="shared" ref="J179:L179" si="830">J178*1936.27</f>
        <v>3141985</v>
      </c>
      <c r="K179" s="50">
        <f t="shared" si="830"/>
        <v>37703824</v>
      </c>
      <c r="L179" s="52">
        <f t="shared" si="830"/>
        <v>40845809</v>
      </c>
      <c r="M179" s="118"/>
      <c r="N179" s="120">
        <f t="shared" ref="N179:R179" si="831">N178*1936.27</f>
        <v>37703824</v>
      </c>
      <c r="O179" s="120">
        <f t="shared" si="831"/>
        <v>25685086</v>
      </c>
      <c r="P179" s="120">
        <f t="shared" si="831"/>
        <v>1359262</v>
      </c>
      <c r="Q179" s="120">
        <f t="shared" si="831"/>
        <v>45469119</v>
      </c>
      <c r="R179" s="120">
        <f t="shared" si="831"/>
        <v>42327133</v>
      </c>
      <c r="S179" s="47"/>
    </row>
    <row r="180" spans="1:19" ht="12.75" customHeight="1" x14ac:dyDescent="0.2">
      <c r="A180" s="517"/>
      <c r="B180" s="517"/>
      <c r="C180" s="53" t="s">
        <v>3</v>
      </c>
      <c r="D180" s="54">
        <v>28</v>
      </c>
      <c r="E180" s="44">
        <v>13309.25</v>
      </c>
      <c r="F180" s="44">
        <v>0</v>
      </c>
      <c r="G180" s="44">
        <f t="shared" ref="G180:G266" si="832">600/13*12</f>
        <v>553.85</v>
      </c>
      <c r="H180" s="44">
        <v>6207.16</v>
      </c>
      <c r="I180" s="44">
        <v>114.64</v>
      </c>
      <c r="J180" s="44">
        <f t="shared" ref="J180" si="833">(E180+F180+G180+H180+I180)/12</f>
        <v>1682.08</v>
      </c>
      <c r="K180" s="45">
        <f t="shared" ref="K180" si="834">(E180+F180+G180+H180+I180)</f>
        <v>20184.900000000001</v>
      </c>
      <c r="L180" s="46">
        <f t="shared" ref="L180" si="835">K180+J180</f>
        <v>21866.98</v>
      </c>
      <c r="M180" s="117"/>
      <c r="N180" s="119">
        <f t="shared" ref="N180" si="836">K180</f>
        <v>20184.900000000001</v>
      </c>
      <c r="O180" s="119">
        <f t="shared" ref="O180" si="837">E180+G180+F180+I180</f>
        <v>13977.74</v>
      </c>
      <c r="P180" s="119">
        <v>702</v>
      </c>
      <c r="Q180" s="119">
        <f t="shared" ref="Q180" si="838">IF(P180&gt;(O180*0.18),P180,O180*0.18)+N180+J180</f>
        <v>24382.97</v>
      </c>
      <c r="R180" s="119">
        <f t="shared" ref="R180" si="839">N180+O180*0.18</f>
        <v>22700.89</v>
      </c>
      <c r="S180" s="47"/>
    </row>
    <row r="181" spans="1:19" ht="9" customHeight="1" x14ac:dyDescent="0.2">
      <c r="A181" s="517"/>
      <c r="B181" s="517"/>
      <c r="C181" s="48" t="s">
        <v>4</v>
      </c>
      <c r="D181" s="49">
        <v>34</v>
      </c>
      <c r="E181" s="61">
        <v>25770301</v>
      </c>
      <c r="F181" s="50">
        <v>0</v>
      </c>
      <c r="G181" s="50">
        <f t="shared" si="559"/>
        <v>1072403</v>
      </c>
      <c r="H181" s="61">
        <v>12018738</v>
      </c>
      <c r="I181" s="61">
        <v>221974</v>
      </c>
      <c r="J181" s="51">
        <f t="shared" ref="J181:L181" si="840">J180*1936.27</f>
        <v>3256961</v>
      </c>
      <c r="K181" s="50">
        <f t="shared" si="840"/>
        <v>39083416</v>
      </c>
      <c r="L181" s="52">
        <f t="shared" si="840"/>
        <v>42340377</v>
      </c>
      <c r="M181" s="118"/>
      <c r="N181" s="120">
        <f t="shared" ref="N181:R181" si="841">N180*1936.27</f>
        <v>39083416</v>
      </c>
      <c r="O181" s="120">
        <f t="shared" si="841"/>
        <v>27064679</v>
      </c>
      <c r="P181" s="120">
        <f t="shared" si="841"/>
        <v>1359262</v>
      </c>
      <c r="Q181" s="120">
        <f t="shared" si="841"/>
        <v>47212013</v>
      </c>
      <c r="R181" s="120">
        <f t="shared" si="841"/>
        <v>43955052</v>
      </c>
      <c r="S181" s="47"/>
    </row>
    <row r="182" spans="1:19" ht="12.75" customHeight="1" x14ac:dyDescent="0.2">
      <c r="A182" s="517"/>
      <c r="B182" s="517"/>
      <c r="C182" s="53" t="s">
        <v>3</v>
      </c>
      <c r="D182" s="54">
        <v>35</v>
      </c>
      <c r="E182" s="44">
        <v>13842.33</v>
      </c>
      <c r="F182" s="44">
        <v>0</v>
      </c>
      <c r="G182" s="44">
        <f t="shared" si="832"/>
        <v>553.85</v>
      </c>
      <c r="H182" s="44">
        <v>6207.16</v>
      </c>
      <c r="I182" s="44">
        <v>114.64</v>
      </c>
      <c r="J182" s="44">
        <f t="shared" ref="J182" si="842">(E182+F182+G182+H182+I182)/12</f>
        <v>1726.5</v>
      </c>
      <c r="K182" s="45">
        <f t="shared" ref="K182" si="843">(E182+F182+G182+H182+I182)</f>
        <v>20717.98</v>
      </c>
      <c r="L182" s="46">
        <f t="shared" ref="L182" si="844">K182+J182</f>
        <v>22444.48</v>
      </c>
      <c r="M182" s="117"/>
      <c r="N182" s="119">
        <f t="shared" ref="N182" si="845">K182</f>
        <v>20717.98</v>
      </c>
      <c r="O182" s="119">
        <f t="shared" ref="O182" si="846">E182+G182+F182+I182</f>
        <v>14510.82</v>
      </c>
      <c r="P182" s="119">
        <v>702</v>
      </c>
      <c r="Q182" s="119">
        <f t="shared" ref="Q182" si="847">IF(P182&gt;(O182*0.18),P182,O182*0.18)+N182+J182</f>
        <v>25056.43</v>
      </c>
      <c r="R182" s="119">
        <f t="shared" ref="R182" si="848">N182+O182*0.18</f>
        <v>23329.93</v>
      </c>
      <c r="S182" s="47"/>
    </row>
    <row r="183" spans="1:19" ht="9" customHeight="1" x14ac:dyDescent="0.2">
      <c r="A183" s="518"/>
      <c r="B183" s="518"/>
      <c r="C183" s="58" t="s">
        <v>4</v>
      </c>
      <c r="D183" s="59"/>
      <c r="E183" s="61">
        <v>26802488</v>
      </c>
      <c r="F183" s="61">
        <v>0</v>
      </c>
      <c r="G183" s="50">
        <f t="shared" ref="G183:G269" si="849">G182*1936.27</f>
        <v>1072403</v>
      </c>
      <c r="H183" s="61">
        <v>12018738</v>
      </c>
      <c r="I183" s="61">
        <v>221974</v>
      </c>
      <c r="J183" s="51">
        <f t="shared" ref="J183:L183" si="850">J182*1936.27</f>
        <v>3342970</v>
      </c>
      <c r="K183" s="50">
        <f t="shared" si="850"/>
        <v>40115603</v>
      </c>
      <c r="L183" s="52">
        <f t="shared" si="850"/>
        <v>43458573</v>
      </c>
      <c r="M183" s="118"/>
      <c r="N183" s="120">
        <f t="shared" ref="N183:R183" si="851">N182*1936.27</f>
        <v>40115603</v>
      </c>
      <c r="O183" s="120">
        <f t="shared" si="851"/>
        <v>28096865</v>
      </c>
      <c r="P183" s="120">
        <f t="shared" si="851"/>
        <v>1359262</v>
      </c>
      <c r="Q183" s="120">
        <f t="shared" si="851"/>
        <v>48516014</v>
      </c>
      <c r="R183" s="120">
        <f t="shared" si="851"/>
        <v>45173044</v>
      </c>
      <c r="S183" s="47"/>
    </row>
    <row r="184" spans="1:19" ht="12.75" customHeight="1" x14ac:dyDescent="0.2">
      <c r="A184" s="496">
        <v>43160</v>
      </c>
      <c r="B184" s="496">
        <v>43190</v>
      </c>
      <c r="C184" s="42" t="s">
        <v>3</v>
      </c>
      <c r="D184" s="43">
        <v>0</v>
      </c>
      <c r="E184" s="44">
        <v>9606.7999999999993</v>
      </c>
      <c r="F184" s="44">
        <v>0</v>
      </c>
      <c r="G184" s="44">
        <f t="shared" si="832"/>
        <v>553.85</v>
      </c>
      <c r="H184" s="44">
        <v>6207.16</v>
      </c>
      <c r="I184" s="44">
        <v>114.64</v>
      </c>
      <c r="J184" s="44">
        <f t="shared" ref="J184" si="852">(E184+F184+G184+H184+I184)/12</f>
        <v>1373.54</v>
      </c>
      <c r="K184" s="45">
        <f t="shared" ref="K184" si="853">(E184+F184+G184+H184+I184)</f>
        <v>16482.45</v>
      </c>
      <c r="L184" s="46">
        <f t="shared" ref="L184" si="854">K184+J184</f>
        <v>17855.990000000002</v>
      </c>
      <c r="M184" s="117"/>
      <c r="N184" s="119">
        <f t="shared" ref="N184" si="855">K184</f>
        <v>16482.45</v>
      </c>
      <c r="O184" s="119">
        <f t="shared" ref="O184" si="856">E184+G184+F184+I184</f>
        <v>10275.290000000001</v>
      </c>
      <c r="P184" s="119">
        <v>802.8</v>
      </c>
      <c r="Q184" s="119">
        <f t="shared" ref="Q184" si="857">IF(P184&gt;(O184*0.18),P184,O184*0.18)+N184+J184</f>
        <v>19705.54</v>
      </c>
      <c r="R184" s="119">
        <f t="shared" ref="R184" si="858">N184+O184*0.18</f>
        <v>18332</v>
      </c>
      <c r="S184" s="47"/>
    </row>
    <row r="185" spans="1:19" ht="9" customHeight="1" x14ac:dyDescent="0.2">
      <c r="A185" s="497"/>
      <c r="B185" s="497"/>
      <c r="C185" s="48" t="s">
        <v>4</v>
      </c>
      <c r="D185" s="49">
        <v>8</v>
      </c>
      <c r="E185" s="61">
        <v>18601359</v>
      </c>
      <c r="F185" s="50">
        <v>0</v>
      </c>
      <c r="G185" s="50">
        <f t="shared" si="849"/>
        <v>1072403</v>
      </c>
      <c r="H185" s="61">
        <v>12018738</v>
      </c>
      <c r="I185" s="61">
        <v>221974</v>
      </c>
      <c r="J185" s="51">
        <f t="shared" ref="J185:L185" si="859">J184*1936.27</f>
        <v>2659544</v>
      </c>
      <c r="K185" s="50">
        <f t="shared" si="859"/>
        <v>31914473</v>
      </c>
      <c r="L185" s="52">
        <f t="shared" si="859"/>
        <v>34574018</v>
      </c>
      <c r="M185" s="118"/>
      <c r="N185" s="120">
        <f t="shared" ref="N185:R185" si="860">N184*1936.27</f>
        <v>31914473</v>
      </c>
      <c r="O185" s="120">
        <f t="shared" si="860"/>
        <v>19895736</v>
      </c>
      <c r="P185" s="123">
        <v>1554438</v>
      </c>
      <c r="Q185" s="120">
        <f t="shared" si="860"/>
        <v>38155246</v>
      </c>
      <c r="R185" s="120">
        <f t="shared" si="860"/>
        <v>35495702</v>
      </c>
      <c r="S185" s="47"/>
    </row>
    <row r="186" spans="1:19" ht="12.75" customHeight="1" x14ac:dyDescent="0.2">
      <c r="A186" s="494">
        <v>43160</v>
      </c>
      <c r="B186" s="494">
        <v>43190</v>
      </c>
      <c r="C186" s="53" t="s">
        <v>3</v>
      </c>
      <c r="D186" s="54">
        <v>9</v>
      </c>
      <c r="E186" s="44">
        <v>10978.61</v>
      </c>
      <c r="F186" s="44">
        <v>0</v>
      </c>
      <c r="G186" s="44">
        <f t="shared" si="832"/>
        <v>553.85</v>
      </c>
      <c r="H186" s="44">
        <v>6207.16</v>
      </c>
      <c r="I186" s="44">
        <v>114.64</v>
      </c>
      <c r="J186" s="44">
        <f t="shared" ref="J186" si="861">(E186+F186+G186+H186+I186)/12</f>
        <v>1487.86</v>
      </c>
      <c r="K186" s="45">
        <f t="shared" ref="K186" si="862">(E186+F186+G186+H186+I186)</f>
        <v>17854.259999999998</v>
      </c>
      <c r="L186" s="46">
        <f t="shared" ref="L186" si="863">K186+J186</f>
        <v>19342.12</v>
      </c>
      <c r="M186" s="117"/>
      <c r="N186" s="119">
        <f t="shared" ref="N186" si="864">K186</f>
        <v>17854.259999999998</v>
      </c>
      <c r="O186" s="119">
        <f t="shared" ref="O186" si="865">E186+G186+F186+I186</f>
        <v>11647.1</v>
      </c>
      <c r="P186" s="119">
        <v>802.8</v>
      </c>
      <c r="Q186" s="119">
        <f t="shared" ref="Q186" si="866">IF(P186&gt;(O186*0.18),P186,O186*0.18)+N186+J186</f>
        <v>21438.6</v>
      </c>
      <c r="R186" s="119">
        <f t="shared" ref="R186" si="867">N186+O186*0.18</f>
        <v>19950.740000000002</v>
      </c>
      <c r="S186" s="47"/>
    </row>
    <row r="187" spans="1:19" ht="9" customHeight="1" x14ac:dyDescent="0.2">
      <c r="A187" s="494"/>
      <c r="B187" s="494"/>
      <c r="C187" s="48" t="s">
        <v>4</v>
      </c>
      <c r="D187" s="49">
        <v>14</v>
      </c>
      <c r="E187" s="61">
        <v>21257553</v>
      </c>
      <c r="F187" s="50">
        <v>0</v>
      </c>
      <c r="G187" s="50">
        <f t="shared" si="849"/>
        <v>1072403</v>
      </c>
      <c r="H187" s="61">
        <v>12018738</v>
      </c>
      <c r="I187" s="61">
        <v>221974</v>
      </c>
      <c r="J187" s="51">
        <f t="shared" ref="J187:L187" si="868">J186*1936.27</f>
        <v>2880899</v>
      </c>
      <c r="K187" s="50">
        <f t="shared" si="868"/>
        <v>34570668</v>
      </c>
      <c r="L187" s="52">
        <f t="shared" si="868"/>
        <v>37451567</v>
      </c>
      <c r="M187" s="118"/>
      <c r="N187" s="120">
        <f t="shared" ref="N187:R187" si="869">N186*1936.27</f>
        <v>34570668</v>
      </c>
      <c r="O187" s="120">
        <f t="shared" si="869"/>
        <v>22551930</v>
      </c>
      <c r="P187" s="123">
        <v>1554438</v>
      </c>
      <c r="Q187" s="120">
        <f t="shared" si="869"/>
        <v>41510918</v>
      </c>
      <c r="R187" s="120">
        <f t="shared" si="869"/>
        <v>38630019</v>
      </c>
      <c r="S187" s="47"/>
    </row>
    <row r="188" spans="1:19" ht="12.75" customHeight="1" x14ac:dyDescent="0.2">
      <c r="A188" s="494"/>
      <c r="B188" s="494"/>
      <c r="C188" s="53" t="s">
        <v>3</v>
      </c>
      <c r="D188" s="54">
        <v>15</v>
      </c>
      <c r="E188" s="44">
        <v>11993.7</v>
      </c>
      <c r="F188" s="44">
        <v>0</v>
      </c>
      <c r="G188" s="44">
        <f t="shared" si="832"/>
        <v>553.85</v>
      </c>
      <c r="H188" s="44">
        <v>6207.16</v>
      </c>
      <c r="I188" s="44">
        <v>114.64</v>
      </c>
      <c r="J188" s="44">
        <f t="shared" ref="J188" si="870">(E188+F188+G188+H188+I188)/12</f>
        <v>1572.45</v>
      </c>
      <c r="K188" s="45">
        <f t="shared" ref="K188" si="871">(E188+F188+G188+H188+I188)</f>
        <v>18869.349999999999</v>
      </c>
      <c r="L188" s="46">
        <f t="shared" ref="L188" si="872">K188+J188</f>
        <v>20441.8</v>
      </c>
      <c r="M188" s="117"/>
      <c r="N188" s="119">
        <f t="shared" ref="N188" si="873">K188</f>
        <v>18869.349999999999</v>
      </c>
      <c r="O188" s="119">
        <f t="shared" ref="O188" si="874">E188+G188+F188+I188</f>
        <v>12662.19</v>
      </c>
      <c r="P188" s="119">
        <v>802.8</v>
      </c>
      <c r="Q188" s="119">
        <f t="shared" ref="Q188" si="875">IF(P188&gt;(O188*0.18),P188,O188*0.18)+N188+J188</f>
        <v>22720.99</v>
      </c>
      <c r="R188" s="119">
        <f t="shared" ref="R188" si="876">N188+O188*0.18</f>
        <v>21148.54</v>
      </c>
      <c r="S188" s="47"/>
    </row>
    <row r="189" spans="1:19" ht="9" customHeight="1" x14ac:dyDescent="0.2">
      <c r="A189" s="494"/>
      <c r="B189" s="494"/>
      <c r="C189" s="48" t="s">
        <v>4</v>
      </c>
      <c r="D189" s="49">
        <v>20</v>
      </c>
      <c r="E189" s="61">
        <v>23223041</v>
      </c>
      <c r="F189" s="50">
        <v>0</v>
      </c>
      <c r="G189" s="50">
        <f t="shared" si="849"/>
        <v>1072403</v>
      </c>
      <c r="H189" s="61">
        <v>12018738</v>
      </c>
      <c r="I189" s="61">
        <v>221974</v>
      </c>
      <c r="J189" s="51">
        <f t="shared" ref="J189:L189" si="877">J188*1936.27</f>
        <v>3044688</v>
      </c>
      <c r="K189" s="50">
        <f t="shared" si="877"/>
        <v>36536156</v>
      </c>
      <c r="L189" s="52">
        <f t="shared" si="877"/>
        <v>39580844</v>
      </c>
      <c r="M189" s="118"/>
      <c r="N189" s="120">
        <f t="shared" ref="N189:R189" si="878">N188*1936.27</f>
        <v>36536156</v>
      </c>
      <c r="O189" s="120">
        <f t="shared" si="878"/>
        <v>24517419</v>
      </c>
      <c r="P189" s="123">
        <v>1554438</v>
      </c>
      <c r="Q189" s="120">
        <f t="shared" si="878"/>
        <v>43993971</v>
      </c>
      <c r="R189" s="120">
        <f t="shared" si="878"/>
        <v>40949284</v>
      </c>
      <c r="S189" s="47"/>
    </row>
    <row r="190" spans="1:19" ht="12.75" customHeight="1" x14ac:dyDescent="0.2">
      <c r="A190" s="494"/>
      <c r="B190" s="494"/>
      <c r="C190" s="53" t="s">
        <v>3</v>
      </c>
      <c r="D190" s="54">
        <v>21</v>
      </c>
      <c r="E190" s="44">
        <v>13023.95</v>
      </c>
      <c r="F190" s="44">
        <v>0</v>
      </c>
      <c r="G190" s="44">
        <f t="shared" si="832"/>
        <v>553.85</v>
      </c>
      <c r="H190" s="44">
        <v>6207.16</v>
      </c>
      <c r="I190" s="44">
        <v>114.64</v>
      </c>
      <c r="J190" s="44">
        <f t="shared" ref="J190" si="879">(E190+F190+G190+H190+I190)/12</f>
        <v>1658.3</v>
      </c>
      <c r="K190" s="45">
        <f t="shared" ref="K190" si="880">(E190+F190+G190+H190+I190)</f>
        <v>19899.599999999999</v>
      </c>
      <c r="L190" s="46">
        <f t="shared" ref="L190" si="881">K190+J190</f>
        <v>21557.9</v>
      </c>
      <c r="M190" s="117"/>
      <c r="N190" s="119">
        <f t="shared" ref="N190" si="882">K190</f>
        <v>19899.599999999999</v>
      </c>
      <c r="O190" s="119">
        <f t="shared" ref="O190" si="883">E190+G190+F190+I190</f>
        <v>13692.44</v>
      </c>
      <c r="P190" s="119">
        <v>802.8</v>
      </c>
      <c r="Q190" s="119">
        <f t="shared" ref="Q190" si="884">IF(P190&gt;(O190*0.18),P190,O190*0.18)+N190+J190</f>
        <v>24022.54</v>
      </c>
      <c r="R190" s="119">
        <f t="shared" ref="R190" si="885">N190+O190*0.18</f>
        <v>22364.240000000002</v>
      </c>
      <c r="S190" s="47"/>
    </row>
    <row r="191" spans="1:19" ht="9" customHeight="1" x14ac:dyDescent="0.2">
      <c r="A191" s="494"/>
      <c r="B191" s="494"/>
      <c r="C191" s="48" t="s">
        <v>4</v>
      </c>
      <c r="D191" s="49">
        <v>27</v>
      </c>
      <c r="E191" s="61">
        <v>25217884</v>
      </c>
      <c r="F191" s="50">
        <v>0</v>
      </c>
      <c r="G191" s="50">
        <f t="shared" si="849"/>
        <v>1072403</v>
      </c>
      <c r="H191" s="61">
        <v>12018738</v>
      </c>
      <c r="I191" s="61">
        <v>221974</v>
      </c>
      <c r="J191" s="51">
        <f t="shared" ref="J191:L191" si="886">J190*1936.27</f>
        <v>3210917</v>
      </c>
      <c r="K191" s="50">
        <f t="shared" si="886"/>
        <v>38530998</v>
      </c>
      <c r="L191" s="52">
        <f t="shared" si="886"/>
        <v>41741915</v>
      </c>
      <c r="M191" s="118"/>
      <c r="N191" s="120">
        <f t="shared" ref="N191:R191" si="887">N190*1936.27</f>
        <v>38530998</v>
      </c>
      <c r="O191" s="120">
        <f t="shared" si="887"/>
        <v>26512261</v>
      </c>
      <c r="P191" s="123">
        <v>1554438</v>
      </c>
      <c r="Q191" s="120">
        <f t="shared" si="887"/>
        <v>46514124</v>
      </c>
      <c r="R191" s="120">
        <f t="shared" si="887"/>
        <v>43303207</v>
      </c>
      <c r="S191" s="47"/>
    </row>
    <row r="192" spans="1:19" ht="12.75" customHeight="1" x14ac:dyDescent="0.2">
      <c r="A192" s="494"/>
      <c r="B192" s="494"/>
      <c r="C192" s="53" t="s">
        <v>3</v>
      </c>
      <c r="D192" s="54">
        <v>28</v>
      </c>
      <c r="E192" s="44">
        <v>13752.05</v>
      </c>
      <c r="F192" s="44">
        <v>0</v>
      </c>
      <c r="G192" s="44">
        <f t="shared" si="832"/>
        <v>553.85</v>
      </c>
      <c r="H192" s="44">
        <v>6207.16</v>
      </c>
      <c r="I192" s="44">
        <v>114.64</v>
      </c>
      <c r="J192" s="44">
        <f t="shared" ref="J192" si="888">(E192+F192+G192+H192+I192)/12</f>
        <v>1718.98</v>
      </c>
      <c r="K192" s="45">
        <f t="shared" ref="K192" si="889">(E192+F192+G192+H192+I192)</f>
        <v>20627.7</v>
      </c>
      <c r="L192" s="46">
        <f t="shared" ref="L192" si="890">K192+J192</f>
        <v>22346.68</v>
      </c>
      <c r="M192" s="117"/>
      <c r="N192" s="119">
        <f t="shared" ref="N192" si="891">K192</f>
        <v>20627.7</v>
      </c>
      <c r="O192" s="119">
        <f t="shared" ref="O192" si="892">E192+G192+F192+I192</f>
        <v>14420.54</v>
      </c>
      <c r="P192" s="119">
        <v>802.8</v>
      </c>
      <c r="Q192" s="119">
        <f t="shared" ref="Q192" si="893">IF(P192&gt;(O192*0.18),P192,O192*0.18)+N192+J192</f>
        <v>24942.38</v>
      </c>
      <c r="R192" s="119">
        <f t="shared" ref="R192" si="894">N192+O192*0.18</f>
        <v>23223.4</v>
      </c>
      <c r="S192" s="47"/>
    </row>
    <row r="193" spans="1:19" ht="9" customHeight="1" x14ac:dyDescent="0.2">
      <c r="A193" s="494"/>
      <c r="B193" s="494"/>
      <c r="C193" s="48" t="s">
        <v>4</v>
      </c>
      <c r="D193" s="49">
        <v>34</v>
      </c>
      <c r="E193" s="61">
        <v>26627682</v>
      </c>
      <c r="F193" s="50">
        <v>0</v>
      </c>
      <c r="G193" s="50">
        <f t="shared" si="849"/>
        <v>1072403</v>
      </c>
      <c r="H193" s="61">
        <v>12018738</v>
      </c>
      <c r="I193" s="61">
        <v>221974</v>
      </c>
      <c r="J193" s="51">
        <f t="shared" ref="J193:L193" si="895">J192*1936.27</f>
        <v>3328409</v>
      </c>
      <c r="K193" s="50">
        <f t="shared" si="895"/>
        <v>39940797</v>
      </c>
      <c r="L193" s="52">
        <f t="shared" si="895"/>
        <v>43269206</v>
      </c>
      <c r="M193" s="118"/>
      <c r="N193" s="120">
        <f t="shared" ref="N193:R193" si="896">N192*1936.27</f>
        <v>39940797</v>
      </c>
      <c r="O193" s="120">
        <f t="shared" si="896"/>
        <v>27922059</v>
      </c>
      <c r="P193" s="123">
        <v>1554438</v>
      </c>
      <c r="Q193" s="120">
        <f t="shared" si="896"/>
        <v>48295182</v>
      </c>
      <c r="R193" s="120">
        <f t="shared" si="896"/>
        <v>44966773</v>
      </c>
      <c r="S193" s="47"/>
    </row>
    <row r="194" spans="1:19" ht="12.75" customHeight="1" x14ac:dyDescent="0.2">
      <c r="A194" s="494"/>
      <c r="B194" s="494"/>
      <c r="C194" s="53" t="s">
        <v>3</v>
      </c>
      <c r="D194" s="54">
        <v>35</v>
      </c>
      <c r="E194" s="44">
        <v>14289.93</v>
      </c>
      <c r="F194" s="44">
        <v>0</v>
      </c>
      <c r="G194" s="44">
        <f t="shared" si="832"/>
        <v>553.85</v>
      </c>
      <c r="H194" s="44">
        <v>6207.16</v>
      </c>
      <c r="I194" s="44">
        <v>114.64</v>
      </c>
      <c r="J194" s="44">
        <f t="shared" ref="J194" si="897">(E194+F194+G194+H194+I194)/12</f>
        <v>1763.8</v>
      </c>
      <c r="K194" s="45">
        <f t="shared" ref="K194" si="898">(E194+F194+G194+H194+I194)</f>
        <v>21165.58</v>
      </c>
      <c r="L194" s="46">
        <f t="shared" ref="L194" si="899">K194+J194</f>
        <v>22929.38</v>
      </c>
      <c r="M194" s="117"/>
      <c r="N194" s="119">
        <f t="shared" ref="N194" si="900">K194</f>
        <v>21165.58</v>
      </c>
      <c r="O194" s="119">
        <f t="shared" ref="O194" si="901">E194+G194+F194+I194</f>
        <v>14958.42</v>
      </c>
      <c r="P194" s="119">
        <v>802.8</v>
      </c>
      <c r="Q194" s="119">
        <f t="shared" ref="Q194" si="902">IF(P194&gt;(O194*0.18),P194,O194*0.18)+N194+J194</f>
        <v>25621.9</v>
      </c>
      <c r="R194" s="119">
        <f t="shared" ref="R194" si="903">N194+O194*0.18</f>
        <v>23858.1</v>
      </c>
      <c r="S194" s="47"/>
    </row>
    <row r="195" spans="1:19" ht="9" customHeight="1" x14ac:dyDescent="0.2">
      <c r="A195" s="495"/>
      <c r="B195" s="495"/>
      <c r="C195" s="58" t="s">
        <v>4</v>
      </c>
      <c r="D195" s="59"/>
      <c r="E195" s="61">
        <v>27669163</v>
      </c>
      <c r="F195" s="61">
        <v>0</v>
      </c>
      <c r="G195" s="50">
        <f t="shared" si="849"/>
        <v>1072403</v>
      </c>
      <c r="H195" s="61">
        <v>12018738</v>
      </c>
      <c r="I195" s="61">
        <v>221974</v>
      </c>
      <c r="J195" s="51">
        <f t="shared" ref="J195:L195" si="904">J194*1936.27</f>
        <v>3415193</v>
      </c>
      <c r="K195" s="50">
        <f t="shared" si="904"/>
        <v>40982278</v>
      </c>
      <c r="L195" s="52">
        <f t="shared" si="904"/>
        <v>44397471</v>
      </c>
      <c r="M195" s="118"/>
      <c r="N195" s="120">
        <f t="shared" ref="N195:R195" si="905">N194*1936.27</f>
        <v>40982278</v>
      </c>
      <c r="O195" s="120">
        <f t="shared" si="905"/>
        <v>28963540</v>
      </c>
      <c r="P195" s="123">
        <v>1554438</v>
      </c>
      <c r="Q195" s="120">
        <f t="shared" si="905"/>
        <v>49610916</v>
      </c>
      <c r="R195" s="120">
        <f t="shared" si="905"/>
        <v>46195723</v>
      </c>
      <c r="S195" s="47"/>
    </row>
    <row r="196" spans="1:19" ht="12.75" customHeight="1" x14ac:dyDescent="0.2">
      <c r="A196" s="496">
        <v>43191</v>
      </c>
      <c r="B196" s="496">
        <v>43465</v>
      </c>
      <c r="C196" s="42" t="s">
        <v>3</v>
      </c>
      <c r="D196" s="43">
        <v>0</v>
      </c>
      <c r="E196" s="44">
        <v>9721.44</v>
      </c>
      <c r="F196" s="44">
        <v>0</v>
      </c>
      <c r="G196" s="44">
        <f t="shared" si="832"/>
        <v>553.85</v>
      </c>
      <c r="H196" s="44">
        <v>6207.16</v>
      </c>
      <c r="I196" s="44"/>
      <c r="J196" s="44">
        <f t="shared" ref="J196" si="906">(E196+F196+G196+H196+I196)/12</f>
        <v>1373.54</v>
      </c>
      <c r="K196" s="45">
        <f t="shared" ref="K196" si="907">(E196+F196+G196+H196+I196)</f>
        <v>16482.45</v>
      </c>
      <c r="L196" s="46">
        <f t="shared" ref="L196" si="908">K196+J196</f>
        <v>17855.990000000002</v>
      </c>
      <c r="M196" s="117"/>
      <c r="N196" s="119">
        <f t="shared" ref="N196" si="909">K196</f>
        <v>16482.45</v>
      </c>
      <c r="O196" s="119">
        <f t="shared" ref="O196" si="910">E196+G196+F196+I196</f>
        <v>10275.290000000001</v>
      </c>
      <c r="P196" s="119">
        <v>802.8</v>
      </c>
      <c r="Q196" s="119">
        <f t="shared" ref="Q196" si="911">IF(P196&gt;(O196*0.18),P196,O196*0.18)+N196+J196</f>
        <v>19705.54</v>
      </c>
      <c r="R196" s="119">
        <f t="shared" ref="R196" si="912">N196+O196*0.18</f>
        <v>18332</v>
      </c>
      <c r="S196" s="47"/>
    </row>
    <row r="197" spans="1:19" ht="9" customHeight="1" x14ac:dyDescent="0.2">
      <c r="A197" s="497"/>
      <c r="B197" s="497"/>
      <c r="C197" s="48" t="s">
        <v>4</v>
      </c>
      <c r="D197" s="49">
        <v>8</v>
      </c>
      <c r="E197" s="61">
        <v>18823333</v>
      </c>
      <c r="F197" s="50">
        <v>0</v>
      </c>
      <c r="G197" s="50">
        <f t="shared" si="849"/>
        <v>1072403</v>
      </c>
      <c r="H197" s="61">
        <v>12018738</v>
      </c>
      <c r="I197" s="61"/>
      <c r="J197" s="51">
        <f t="shared" ref="J197:L197" si="913">J196*1936.27</f>
        <v>2659544</v>
      </c>
      <c r="K197" s="50">
        <f t="shared" si="913"/>
        <v>31914473</v>
      </c>
      <c r="L197" s="52">
        <f t="shared" si="913"/>
        <v>34574018</v>
      </c>
      <c r="M197" s="118"/>
      <c r="N197" s="120">
        <f t="shared" ref="N197:R197" si="914">N196*1936.27</f>
        <v>31914473</v>
      </c>
      <c r="O197" s="120">
        <f t="shared" si="914"/>
        <v>19895736</v>
      </c>
      <c r="P197" s="123">
        <v>1554438</v>
      </c>
      <c r="Q197" s="120">
        <f t="shared" si="914"/>
        <v>38155246</v>
      </c>
      <c r="R197" s="120">
        <f t="shared" si="914"/>
        <v>35495702</v>
      </c>
      <c r="S197" s="47"/>
    </row>
    <row r="198" spans="1:19" ht="12.75" customHeight="1" x14ac:dyDescent="0.2">
      <c r="A198" s="494">
        <v>43191</v>
      </c>
      <c r="B198" s="494">
        <f>B196</f>
        <v>43465</v>
      </c>
      <c r="C198" s="53" t="s">
        <v>3</v>
      </c>
      <c r="D198" s="54">
        <v>9</v>
      </c>
      <c r="E198" s="44">
        <v>11093.25</v>
      </c>
      <c r="F198" s="44">
        <v>0</v>
      </c>
      <c r="G198" s="44">
        <f t="shared" si="832"/>
        <v>553.85</v>
      </c>
      <c r="H198" s="44">
        <v>6207.16</v>
      </c>
      <c r="I198" s="44"/>
      <c r="J198" s="44">
        <f t="shared" ref="J198" si="915">(E198+F198+G198+H198+I198)/12</f>
        <v>1487.86</v>
      </c>
      <c r="K198" s="45">
        <f t="shared" ref="K198" si="916">(E198+F198+G198+H198+I198)</f>
        <v>17854.259999999998</v>
      </c>
      <c r="L198" s="46">
        <f t="shared" ref="L198" si="917">K198+J198</f>
        <v>19342.12</v>
      </c>
      <c r="M198" s="117"/>
      <c r="N198" s="119">
        <f t="shared" ref="N198" si="918">K198</f>
        <v>17854.259999999998</v>
      </c>
      <c r="O198" s="119">
        <f t="shared" ref="O198" si="919">E198+G198+F198+I198</f>
        <v>11647.1</v>
      </c>
      <c r="P198" s="119">
        <v>802.8</v>
      </c>
      <c r="Q198" s="119">
        <f t="shared" ref="Q198" si="920">IF(P198&gt;(O198*0.18),P198,O198*0.18)+N198+J198</f>
        <v>21438.6</v>
      </c>
      <c r="R198" s="119">
        <f t="shared" ref="R198" si="921">N198+O198*0.18</f>
        <v>19950.740000000002</v>
      </c>
      <c r="S198" s="47"/>
    </row>
    <row r="199" spans="1:19" ht="9" customHeight="1" x14ac:dyDescent="0.2">
      <c r="A199" s="494"/>
      <c r="B199" s="494"/>
      <c r="C199" s="48" t="s">
        <v>4</v>
      </c>
      <c r="D199" s="49">
        <v>14</v>
      </c>
      <c r="E199" s="61">
        <v>21479527</v>
      </c>
      <c r="F199" s="50">
        <v>0</v>
      </c>
      <c r="G199" s="50">
        <f t="shared" si="849"/>
        <v>1072403</v>
      </c>
      <c r="H199" s="61">
        <v>12018738</v>
      </c>
      <c r="I199" s="61"/>
      <c r="J199" s="51">
        <f t="shared" ref="J199:L199" si="922">J198*1936.27</f>
        <v>2880899</v>
      </c>
      <c r="K199" s="50">
        <f t="shared" si="922"/>
        <v>34570668</v>
      </c>
      <c r="L199" s="52">
        <f t="shared" si="922"/>
        <v>37451567</v>
      </c>
      <c r="M199" s="118"/>
      <c r="N199" s="120">
        <f t="shared" ref="N199:R199" si="923">N198*1936.27</f>
        <v>34570668</v>
      </c>
      <c r="O199" s="120">
        <f t="shared" si="923"/>
        <v>22551930</v>
      </c>
      <c r="P199" s="123">
        <v>1554438</v>
      </c>
      <c r="Q199" s="120">
        <f t="shared" si="923"/>
        <v>41510918</v>
      </c>
      <c r="R199" s="120">
        <f t="shared" si="923"/>
        <v>38630019</v>
      </c>
      <c r="S199" s="47"/>
    </row>
    <row r="200" spans="1:19" ht="12.75" customHeight="1" x14ac:dyDescent="0.2">
      <c r="A200" s="494"/>
      <c r="B200" s="494"/>
      <c r="C200" s="53" t="s">
        <v>3</v>
      </c>
      <c r="D200" s="54">
        <v>15</v>
      </c>
      <c r="E200" s="44">
        <v>12108.34</v>
      </c>
      <c r="F200" s="44">
        <v>0</v>
      </c>
      <c r="G200" s="44">
        <f t="shared" si="832"/>
        <v>553.85</v>
      </c>
      <c r="H200" s="44">
        <v>6207.16</v>
      </c>
      <c r="I200" s="44"/>
      <c r="J200" s="44">
        <f t="shared" ref="J200" si="924">(E200+F200+G200+H200+I200)/12</f>
        <v>1572.45</v>
      </c>
      <c r="K200" s="45">
        <f t="shared" ref="K200" si="925">(E200+F200+G200+H200+I200)</f>
        <v>18869.349999999999</v>
      </c>
      <c r="L200" s="46">
        <f t="shared" ref="L200" si="926">K200+J200</f>
        <v>20441.8</v>
      </c>
      <c r="M200" s="117"/>
      <c r="N200" s="119">
        <f t="shared" ref="N200" si="927">K200</f>
        <v>18869.349999999999</v>
      </c>
      <c r="O200" s="119">
        <f t="shared" ref="O200" si="928">E200+G200+F200+I200</f>
        <v>12662.19</v>
      </c>
      <c r="P200" s="119">
        <v>802.8</v>
      </c>
      <c r="Q200" s="119">
        <f t="shared" ref="Q200" si="929">IF(P200&gt;(O200*0.18),P200,O200*0.18)+N200+J200</f>
        <v>22720.99</v>
      </c>
      <c r="R200" s="119">
        <f t="shared" ref="R200" si="930">N200+O200*0.18</f>
        <v>21148.54</v>
      </c>
      <c r="S200" s="47"/>
    </row>
    <row r="201" spans="1:19" ht="9" customHeight="1" x14ac:dyDescent="0.2">
      <c r="A201" s="494"/>
      <c r="B201" s="494"/>
      <c r="C201" s="48" t="s">
        <v>4</v>
      </c>
      <c r="D201" s="49">
        <v>20</v>
      </c>
      <c r="E201" s="61">
        <v>23445015</v>
      </c>
      <c r="F201" s="50">
        <v>0</v>
      </c>
      <c r="G201" s="50">
        <f t="shared" si="849"/>
        <v>1072403</v>
      </c>
      <c r="H201" s="61">
        <v>12018738</v>
      </c>
      <c r="I201" s="61"/>
      <c r="J201" s="51">
        <f t="shared" ref="J201:L201" si="931">J200*1936.27</f>
        <v>3044688</v>
      </c>
      <c r="K201" s="50">
        <f t="shared" si="931"/>
        <v>36536156</v>
      </c>
      <c r="L201" s="52">
        <f t="shared" si="931"/>
        <v>39580844</v>
      </c>
      <c r="M201" s="118"/>
      <c r="N201" s="120">
        <f t="shared" ref="N201:R201" si="932">N200*1936.27</f>
        <v>36536156</v>
      </c>
      <c r="O201" s="120">
        <f t="shared" si="932"/>
        <v>24517419</v>
      </c>
      <c r="P201" s="123">
        <v>1554438</v>
      </c>
      <c r="Q201" s="120">
        <f t="shared" si="932"/>
        <v>43993971</v>
      </c>
      <c r="R201" s="120">
        <f t="shared" si="932"/>
        <v>40949284</v>
      </c>
      <c r="S201" s="47"/>
    </row>
    <row r="202" spans="1:19" ht="12.75" customHeight="1" x14ac:dyDescent="0.2">
      <c r="A202" s="494"/>
      <c r="B202" s="494"/>
      <c r="C202" s="53" t="s">
        <v>3</v>
      </c>
      <c r="D202" s="54">
        <v>21</v>
      </c>
      <c r="E202" s="44">
        <v>13138.59</v>
      </c>
      <c r="F202" s="44">
        <v>0</v>
      </c>
      <c r="G202" s="44">
        <f t="shared" si="832"/>
        <v>553.85</v>
      </c>
      <c r="H202" s="44">
        <v>6207.16</v>
      </c>
      <c r="I202" s="44"/>
      <c r="J202" s="44">
        <f t="shared" ref="J202" si="933">(E202+F202+G202+H202+I202)/12</f>
        <v>1658.3</v>
      </c>
      <c r="K202" s="45">
        <f t="shared" ref="K202" si="934">(E202+F202+G202+H202+I202)</f>
        <v>19899.599999999999</v>
      </c>
      <c r="L202" s="46">
        <f t="shared" ref="L202" si="935">K202+J202</f>
        <v>21557.9</v>
      </c>
      <c r="M202" s="117"/>
      <c r="N202" s="119">
        <f t="shared" ref="N202" si="936">K202</f>
        <v>19899.599999999999</v>
      </c>
      <c r="O202" s="119">
        <f t="shared" ref="O202" si="937">E202+G202+F202+I202</f>
        <v>13692.44</v>
      </c>
      <c r="P202" s="119">
        <v>802.8</v>
      </c>
      <c r="Q202" s="119">
        <f t="shared" ref="Q202" si="938">IF(P202&gt;(O202*0.18),P202,O202*0.18)+N202+J202</f>
        <v>24022.54</v>
      </c>
      <c r="R202" s="119">
        <f t="shared" ref="R202" si="939">N202+O202*0.18</f>
        <v>22364.240000000002</v>
      </c>
      <c r="S202" s="47"/>
    </row>
    <row r="203" spans="1:19" ht="9" customHeight="1" x14ac:dyDescent="0.2">
      <c r="A203" s="494"/>
      <c r="B203" s="494"/>
      <c r="C203" s="48" t="s">
        <v>4</v>
      </c>
      <c r="D203" s="49">
        <v>27</v>
      </c>
      <c r="E203" s="61">
        <v>25439858</v>
      </c>
      <c r="F203" s="50">
        <v>0</v>
      </c>
      <c r="G203" s="50">
        <f t="shared" si="849"/>
        <v>1072403</v>
      </c>
      <c r="H203" s="61">
        <v>12018738</v>
      </c>
      <c r="I203" s="61"/>
      <c r="J203" s="51">
        <f t="shared" ref="J203:L203" si="940">J202*1936.27</f>
        <v>3210917</v>
      </c>
      <c r="K203" s="50">
        <f t="shared" si="940"/>
        <v>38530998</v>
      </c>
      <c r="L203" s="52">
        <f t="shared" si="940"/>
        <v>41741915</v>
      </c>
      <c r="M203" s="118"/>
      <c r="N203" s="120">
        <f t="shared" ref="N203:R203" si="941">N202*1936.27</f>
        <v>38530998</v>
      </c>
      <c r="O203" s="120">
        <f t="shared" si="941"/>
        <v>26512261</v>
      </c>
      <c r="P203" s="123">
        <v>1554438</v>
      </c>
      <c r="Q203" s="120">
        <f t="shared" si="941"/>
        <v>46514124</v>
      </c>
      <c r="R203" s="120">
        <f t="shared" si="941"/>
        <v>43303207</v>
      </c>
      <c r="S203" s="47"/>
    </row>
    <row r="204" spans="1:19" ht="12.75" customHeight="1" x14ac:dyDescent="0.2">
      <c r="A204" s="494"/>
      <c r="B204" s="494"/>
      <c r="C204" s="53" t="s">
        <v>3</v>
      </c>
      <c r="D204" s="54">
        <v>28</v>
      </c>
      <c r="E204" s="44">
        <v>13866.69</v>
      </c>
      <c r="F204" s="44">
        <v>0</v>
      </c>
      <c r="G204" s="44">
        <f t="shared" si="832"/>
        <v>553.85</v>
      </c>
      <c r="H204" s="44">
        <v>6207.16</v>
      </c>
      <c r="I204" s="44"/>
      <c r="J204" s="44">
        <f t="shared" ref="J204" si="942">(E204+F204+G204+H204+I204)/12</f>
        <v>1718.98</v>
      </c>
      <c r="K204" s="45">
        <f t="shared" ref="K204" si="943">(E204+F204+G204+H204+I204)</f>
        <v>20627.7</v>
      </c>
      <c r="L204" s="46">
        <f t="shared" ref="L204" si="944">K204+J204</f>
        <v>22346.68</v>
      </c>
      <c r="M204" s="117"/>
      <c r="N204" s="119">
        <f t="shared" ref="N204" si="945">K204</f>
        <v>20627.7</v>
      </c>
      <c r="O204" s="119">
        <f t="shared" ref="O204" si="946">E204+G204+F204+I204</f>
        <v>14420.54</v>
      </c>
      <c r="P204" s="119">
        <v>802.8</v>
      </c>
      <c r="Q204" s="119">
        <f t="shared" ref="Q204" si="947">IF(P204&gt;(O204*0.18),P204,O204*0.18)+N204+J204</f>
        <v>24942.38</v>
      </c>
      <c r="R204" s="119">
        <f t="shared" ref="R204" si="948">N204+O204*0.18</f>
        <v>23223.4</v>
      </c>
      <c r="S204" s="47"/>
    </row>
    <row r="205" spans="1:19" ht="9" customHeight="1" x14ac:dyDescent="0.2">
      <c r="A205" s="494"/>
      <c r="B205" s="494"/>
      <c r="C205" s="48" t="s">
        <v>4</v>
      </c>
      <c r="D205" s="49">
        <v>34</v>
      </c>
      <c r="E205" s="61">
        <v>26849656</v>
      </c>
      <c r="F205" s="50">
        <v>0</v>
      </c>
      <c r="G205" s="50">
        <f t="shared" si="849"/>
        <v>1072403</v>
      </c>
      <c r="H205" s="61">
        <v>12018738</v>
      </c>
      <c r="I205" s="61"/>
      <c r="J205" s="51">
        <f t="shared" ref="J205:L205" si="949">J204*1936.27</f>
        <v>3328409</v>
      </c>
      <c r="K205" s="50">
        <f t="shared" si="949"/>
        <v>39940797</v>
      </c>
      <c r="L205" s="52">
        <f t="shared" si="949"/>
        <v>43269206</v>
      </c>
      <c r="M205" s="118"/>
      <c r="N205" s="120">
        <f t="shared" ref="N205:R205" si="950">N204*1936.27</f>
        <v>39940797</v>
      </c>
      <c r="O205" s="120">
        <f t="shared" si="950"/>
        <v>27922059</v>
      </c>
      <c r="P205" s="123">
        <v>1554438</v>
      </c>
      <c r="Q205" s="120">
        <f t="shared" si="950"/>
        <v>48295182</v>
      </c>
      <c r="R205" s="120">
        <f t="shared" si="950"/>
        <v>44966773</v>
      </c>
      <c r="S205" s="47"/>
    </row>
    <row r="206" spans="1:19" ht="12.75" customHeight="1" x14ac:dyDescent="0.2">
      <c r="A206" s="494"/>
      <c r="B206" s="494"/>
      <c r="C206" s="53" t="s">
        <v>3</v>
      </c>
      <c r="D206" s="54">
        <v>35</v>
      </c>
      <c r="E206" s="44">
        <v>14404.57</v>
      </c>
      <c r="F206" s="44">
        <v>0</v>
      </c>
      <c r="G206" s="44">
        <f t="shared" si="832"/>
        <v>553.85</v>
      </c>
      <c r="H206" s="44">
        <v>6207.16</v>
      </c>
      <c r="I206" s="44"/>
      <c r="J206" s="44">
        <f t="shared" ref="J206" si="951">(E206+F206+G206+H206+I206)/12</f>
        <v>1763.8</v>
      </c>
      <c r="K206" s="45">
        <f t="shared" ref="K206" si="952">(E206+F206+G206+H206+I206)</f>
        <v>21165.58</v>
      </c>
      <c r="L206" s="46">
        <f t="shared" ref="L206" si="953">K206+J206</f>
        <v>22929.38</v>
      </c>
      <c r="M206" s="117"/>
      <c r="N206" s="119">
        <f t="shared" ref="N206" si="954">K206</f>
        <v>21165.58</v>
      </c>
      <c r="O206" s="119">
        <f t="shared" ref="O206" si="955">E206+G206+F206+I206</f>
        <v>14958.42</v>
      </c>
      <c r="P206" s="119">
        <v>802.8</v>
      </c>
      <c r="Q206" s="119">
        <f t="shared" ref="Q206" si="956">IF(P206&gt;(O206*0.18),P206,O206*0.18)+N206+J206</f>
        <v>25621.9</v>
      </c>
      <c r="R206" s="119">
        <f t="shared" ref="R206" si="957">N206+O206*0.18</f>
        <v>23858.1</v>
      </c>
      <c r="S206" s="47"/>
    </row>
    <row r="207" spans="1:19" ht="9" customHeight="1" x14ac:dyDescent="0.2">
      <c r="A207" s="495"/>
      <c r="B207" s="495"/>
      <c r="C207" s="58" t="s">
        <v>4</v>
      </c>
      <c r="D207" s="59"/>
      <c r="E207" s="61">
        <v>27891137</v>
      </c>
      <c r="F207" s="61">
        <v>0</v>
      </c>
      <c r="G207" s="50">
        <f t="shared" si="849"/>
        <v>1072403</v>
      </c>
      <c r="H207" s="61">
        <v>12018738</v>
      </c>
      <c r="I207" s="61"/>
      <c r="J207" s="51">
        <f t="shared" ref="J207:L207" si="958">J206*1936.27</f>
        <v>3415193</v>
      </c>
      <c r="K207" s="50">
        <f t="shared" si="958"/>
        <v>40982278</v>
      </c>
      <c r="L207" s="52">
        <f t="shared" si="958"/>
        <v>44397471</v>
      </c>
      <c r="M207" s="118"/>
      <c r="N207" s="120">
        <f t="shared" ref="N207:R207" si="959">N206*1936.27</f>
        <v>40982278</v>
      </c>
      <c r="O207" s="120">
        <f t="shared" si="959"/>
        <v>28963540</v>
      </c>
      <c r="P207" s="123">
        <v>1554438</v>
      </c>
      <c r="Q207" s="120">
        <f t="shared" si="959"/>
        <v>49610916</v>
      </c>
      <c r="R207" s="120">
        <f t="shared" si="959"/>
        <v>46195723</v>
      </c>
      <c r="S207" s="47"/>
    </row>
    <row r="208" spans="1:19" ht="12.75" customHeight="1" x14ac:dyDescent="0.2">
      <c r="A208" s="496">
        <f>B196+1</f>
        <v>43466</v>
      </c>
      <c r="B208" s="496">
        <v>43830</v>
      </c>
      <c r="C208" s="42" t="s">
        <v>3</v>
      </c>
      <c r="D208" s="43">
        <v>0</v>
      </c>
      <c r="E208" s="44">
        <f>'Collab._Tecnici'!E754</f>
        <v>9869.0499999999993</v>
      </c>
      <c r="F208" s="44">
        <v>0</v>
      </c>
      <c r="G208" s="44">
        <f t="shared" si="832"/>
        <v>553.85</v>
      </c>
      <c r="H208" s="44">
        <v>6207.16</v>
      </c>
      <c r="I208" s="44"/>
      <c r="J208" s="44">
        <f>K208/12</f>
        <v>1385.84</v>
      </c>
      <c r="K208" s="44">
        <f>SUM(E208:I208)</f>
        <v>16630.060000000001</v>
      </c>
      <c r="L208" s="46">
        <f>SUM(E208:J208)</f>
        <v>18015.900000000001</v>
      </c>
      <c r="M208" s="117"/>
      <c r="N208" s="119">
        <f>K208</f>
        <v>16630.060000000001</v>
      </c>
      <c r="O208" s="119">
        <f>E208+F208+G208+I208</f>
        <v>10422.9</v>
      </c>
      <c r="P208" s="119">
        <v>802.8</v>
      </c>
      <c r="Q208" s="119">
        <f>L208+(IF(P208&gt;O208*0.18,P208,O208*0.18))</f>
        <v>19892.02</v>
      </c>
      <c r="R208" s="119">
        <f>N208+O208*0.18</f>
        <v>18506.18</v>
      </c>
      <c r="S208" s="47"/>
    </row>
    <row r="209" spans="1:19" ht="9" customHeight="1" x14ac:dyDescent="0.2">
      <c r="A209" s="497"/>
      <c r="B209" s="497"/>
      <c r="C209" s="48" t="s">
        <v>4</v>
      </c>
      <c r="D209" s="49">
        <v>8</v>
      </c>
      <c r="E209" s="50">
        <f>'Collab._Tecnici'!E755</f>
        <v>19109145</v>
      </c>
      <c r="F209" s="50">
        <v>0</v>
      </c>
      <c r="G209" s="50">
        <f t="shared" si="849"/>
        <v>1072403</v>
      </c>
      <c r="H209" s="61">
        <v>12018738</v>
      </c>
      <c r="I209" s="61">
        <f t="shared" ref="I209:L219" si="960">I208*1936.27</f>
        <v>0</v>
      </c>
      <c r="J209" s="51">
        <f t="shared" si="960"/>
        <v>2683360</v>
      </c>
      <c r="K209" s="51">
        <f t="shared" si="960"/>
        <v>32200286</v>
      </c>
      <c r="L209" s="61">
        <f t="shared" si="960"/>
        <v>34883647</v>
      </c>
      <c r="M209" s="118"/>
      <c r="N209" s="120">
        <f t="shared" ref="N209:R209" si="961">N208*1936.27</f>
        <v>32200286</v>
      </c>
      <c r="O209" s="120">
        <f t="shared" si="961"/>
        <v>20181549</v>
      </c>
      <c r="P209" s="120">
        <f t="shared" si="961"/>
        <v>1554438</v>
      </c>
      <c r="Q209" s="120">
        <f t="shared" si="961"/>
        <v>38516322</v>
      </c>
      <c r="R209" s="120">
        <f t="shared" si="961"/>
        <v>35832961</v>
      </c>
      <c r="S209" s="47"/>
    </row>
    <row r="210" spans="1:19" ht="12.75" customHeight="1" x14ac:dyDescent="0.2">
      <c r="A210" s="494">
        <f>A208</f>
        <v>43466</v>
      </c>
      <c r="B210" s="494">
        <f>B208</f>
        <v>43830</v>
      </c>
      <c r="C210" s="53" t="s">
        <v>3</v>
      </c>
      <c r="D210" s="54">
        <v>9</v>
      </c>
      <c r="E210" s="44">
        <f>'Collab._Tecnici'!E756</f>
        <v>11254.03</v>
      </c>
      <c r="F210" s="44">
        <v>0</v>
      </c>
      <c r="G210" s="44">
        <f t="shared" si="832"/>
        <v>553.85</v>
      </c>
      <c r="H210" s="44">
        <v>6207.16</v>
      </c>
      <c r="I210" s="44"/>
      <c r="J210" s="44">
        <f t="shared" ref="J210" si="962">K210/12</f>
        <v>1501.25</v>
      </c>
      <c r="K210" s="44">
        <f t="shared" ref="K210" si="963">SUM(E210:I210)</f>
        <v>18015.04</v>
      </c>
      <c r="L210" s="46">
        <f t="shared" ref="L210" si="964">SUM(E210:J210)</f>
        <v>19516.29</v>
      </c>
      <c r="M210" s="117"/>
      <c r="N210" s="119">
        <f t="shared" ref="N210" si="965">K210</f>
        <v>18015.04</v>
      </c>
      <c r="O210" s="119">
        <f t="shared" ref="O210" si="966">E210+F210+G210+I210</f>
        <v>11807.88</v>
      </c>
      <c r="P210" s="119">
        <v>802.8</v>
      </c>
      <c r="Q210" s="119">
        <f t="shared" ref="Q210" si="967">L210+(IF(P210&gt;O210*0.18,P210,O210*0.18))</f>
        <v>21641.71</v>
      </c>
      <c r="R210" s="119">
        <f t="shared" ref="R210" si="968">N210+O210*0.18</f>
        <v>20140.46</v>
      </c>
      <c r="S210" s="47"/>
    </row>
    <row r="211" spans="1:19" ht="9" customHeight="1" x14ac:dyDescent="0.2">
      <c r="A211" s="494"/>
      <c r="B211" s="494"/>
      <c r="C211" s="48" t="s">
        <v>4</v>
      </c>
      <c r="D211" s="49">
        <v>14</v>
      </c>
      <c r="E211" s="50">
        <f>'Collab._Tecnici'!E757</f>
        <v>21790841</v>
      </c>
      <c r="F211" s="50">
        <v>0</v>
      </c>
      <c r="G211" s="50">
        <f t="shared" si="849"/>
        <v>1072403</v>
      </c>
      <c r="H211" s="61">
        <v>12018738</v>
      </c>
      <c r="I211" s="61">
        <f t="shared" si="960"/>
        <v>0</v>
      </c>
      <c r="J211" s="51">
        <f t="shared" si="960"/>
        <v>2906825</v>
      </c>
      <c r="K211" s="51">
        <f t="shared" si="960"/>
        <v>34881982</v>
      </c>
      <c r="L211" s="61">
        <f t="shared" si="960"/>
        <v>37788807</v>
      </c>
      <c r="M211" s="118"/>
      <c r="N211" s="120">
        <f t="shared" ref="N211:R211" si="969">N210*1936.27</f>
        <v>34881982</v>
      </c>
      <c r="O211" s="120">
        <f t="shared" si="969"/>
        <v>22863244</v>
      </c>
      <c r="P211" s="120">
        <f t="shared" si="969"/>
        <v>1554438</v>
      </c>
      <c r="Q211" s="120">
        <f t="shared" si="969"/>
        <v>41904194</v>
      </c>
      <c r="R211" s="120">
        <f t="shared" si="969"/>
        <v>38997368</v>
      </c>
      <c r="S211" s="47"/>
    </row>
    <row r="212" spans="1:19" ht="12.75" customHeight="1" x14ac:dyDescent="0.2">
      <c r="A212" s="494"/>
      <c r="B212" s="494"/>
      <c r="C212" s="53" t="s">
        <v>3</v>
      </c>
      <c r="D212" s="54">
        <v>15</v>
      </c>
      <c r="E212" s="44">
        <f>'Collab._Tecnici'!E758</f>
        <v>12278.75</v>
      </c>
      <c r="F212" s="44">
        <v>0</v>
      </c>
      <c r="G212" s="44">
        <f t="shared" si="832"/>
        <v>553.85</v>
      </c>
      <c r="H212" s="44">
        <v>6207.16</v>
      </c>
      <c r="I212" s="44"/>
      <c r="J212" s="44">
        <f t="shared" ref="J212" si="970">K212/12</f>
        <v>1586.65</v>
      </c>
      <c r="K212" s="44">
        <f t="shared" ref="K212" si="971">SUM(E212:I212)</f>
        <v>19039.759999999998</v>
      </c>
      <c r="L212" s="46">
        <f t="shared" ref="L212" si="972">SUM(E212:J212)</f>
        <v>20626.41</v>
      </c>
      <c r="M212" s="117"/>
      <c r="N212" s="119">
        <f t="shared" ref="N212" si="973">K212</f>
        <v>19039.759999999998</v>
      </c>
      <c r="O212" s="119">
        <f t="shared" ref="O212" si="974">E212+F212+G212+I212</f>
        <v>12832.6</v>
      </c>
      <c r="P212" s="119">
        <v>802.8</v>
      </c>
      <c r="Q212" s="119">
        <f t="shared" ref="Q212" si="975">L212+(IF(P212&gt;O212*0.18,P212,O212*0.18))</f>
        <v>22936.28</v>
      </c>
      <c r="R212" s="119">
        <f t="shared" ref="R212" si="976">N212+O212*0.18</f>
        <v>21349.63</v>
      </c>
      <c r="S212" s="47"/>
    </row>
    <row r="213" spans="1:19" ht="9" customHeight="1" x14ac:dyDescent="0.2">
      <c r="A213" s="494"/>
      <c r="B213" s="494"/>
      <c r="C213" s="48" t="s">
        <v>4</v>
      </c>
      <c r="D213" s="49">
        <v>20</v>
      </c>
      <c r="E213" s="50">
        <f>'Collab._Tecnici'!E759</f>
        <v>23774975</v>
      </c>
      <c r="F213" s="50">
        <v>0</v>
      </c>
      <c r="G213" s="50">
        <f t="shared" si="849"/>
        <v>1072403</v>
      </c>
      <c r="H213" s="61">
        <v>12018738</v>
      </c>
      <c r="I213" s="61">
        <f t="shared" si="960"/>
        <v>0</v>
      </c>
      <c r="J213" s="51">
        <f t="shared" si="960"/>
        <v>3072183</v>
      </c>
      <c r="K213" s="51">
        <f t="shared" si="960"/>
        <v>36866116</v>
      </c>
      <c r="L213" s="61">
        <f t="shared" si="960"/>
        <v>39938299</v>
      </c>
      <c r="M213" s="118"/>
      <c r="N213" s="120">
        <f t="shared" ref="N213:R213" si="977">N212*1936.27</f>
        <v>36866116</v>
      </c>
      <c r="O213" s="120">
        <f t="shared" si="977"/>
        <v>24847378</v>
      </c>
      <c r="P213" s="120">
        <f t="shared" si="977"/>
        <v>1554438</v>
      </c>
      <c r="Q213" s="120">
        <f t="shared" si="977"/>
        <v>44410831</v>
      </c>
      <c r="R213" s="120">
        <f t="shared" si="977"/>
        <v>41338648</v>
      </c>
      <c r="S213" s="47"/>
    </row>
    <row r="214" spans="1:19" ht="12.75" customHeight="1" x14ac:dyDescent="0.2">
      <c r="A214" s="494"/>
      <c r="B214" s="494"/>
      <c r="C214" s="53" t="s">
        <v>3</v>
      </c>
      <c r="D214" s="54">
        <v>21</v>
      </c>
      <c r="E214" s="44">
        <f>'Collab._Tecnici'!E760</f>
        <v>13318.67</v>
      </c>
      <c r="F214" s="44">
        <v>0</v>
      </c>
      <c r="G214" s="44">
        <f t="shared" si="832"/>
        <v>553.85</v>
      </c>
      <c r="H214" s="44">
        <v>6207.16</v>
      </c>
      <c r="I214" s="44"/>
      <c r="J214" s="44">
        <f t="shared" ref="J214" si="978">K214/12</f>
        <v>1673.31</v>
      </c>
      <c r="K214" s="44">
        <f t="shared" ref="K214" si="979">SUM(E214:I214)</f>
        <v>20079.68</v>
      </c>
      <c r="L214" s="46">
        <f t="shared" ref="L214" si="980">SUM(E214:J214)</f>
        <v>21752.99</v>
      </c>
      <c r="M214" s="117"/>
      <c r="N214" s="119">
        <f t="shared" ref="N214" si="981">K214</f>
        <v>20079.68</v>
      </c>
      <c r="O214" s="119">
        <f t="shared" ref="O214" si="982">E214+F214+G214+I214</f>
        <v>13872.52</v>
      </c>
      <c r="P214" s="119">
        <v>802.8</v>
      </c>
      <c r="Q214" s="119">
        <f t="shared" ref="Q214" si="983">L214+(IF(P214&gt;O214*0.18,P214,O214*0.18))</f>
        <v>24250.04</v>
      </c>
      <c r="R214" s="119">
        <f t="shared" ref="R214" si="984">N214+O214*0.18</f>
        <v>22576.73</v>
      </c>
      <c r="S214" s="47"/>
    </row>
    <row r="215" spans="1:19" ht="9" customHeight="1" x14ac:dyDescent="0.2">
      <c r="A215" s="494"/>
      <c r="B215" s="494"/>
      <c r="C215" s="48" t="s">
        <v>4</v>
      </c>
      <c r="D215" s="49">
        <v>27</v>
      </c>
      <c r="E215" s="50">
        <f>'Collab._Tecnici'!E761</f>
        <v>25788541</v>
      </c>
      <c r="F215" s="50">
        <v>0</v>
      </c>
      <c r="G215" s="50">
        <f t="shared" si="849"/>
        <v>1072403</v>
      </c>
      <c r="H215" s="61">
        <v>12018738</v>
      </c>
      <c r="I215" s="61">
        <f t="shared" si="960"/>
        <v>0</v>
      </c>
      <c r="J215" s="51">
        <f t="shared" si="960"/>
        <v>3239980</v>
      </c>
      <c r="K215" s="51">
        <f t="shared" si="960"/>
        <v>38879682</v>
      </c>
      <c r="L215" s="61">
        <f t="shared" si="960"/>
        <v>42119662</v>
      </c>
      <c r="M215" s="118"/>
      <c r="N215" s="120">
        <f t="shared" ref="N215:R215" si="985">N214*1936.27</f>
        <v>38879682</v>
      </c>
      <c r="O215" s="120">
        <f t="shared" si="985"/>
        <v>26860944</v>
      </c>
      <c r="P215" s="120">
        <f t="shared" si="985"/>
        <v>1554438</v>
      </c>
      <c r="Q215" s="120">
        <f t="shared" si="985"/>
        <v>46954625</v>
      </c>
      <c r="R215" s="120">
        <f t="shared" si="985"/>
        <v>43714645</v>
      </c>
      <c r="S215" s="47"/>
    </row>
    <row r="216" spans="1:19" ht="12.75" customHeight="1" x14ac:dyDescent="0.2">
      <c r="A216" s="494"/>
      <c r="B216" s="494"/>
      <c r="C216" s="53" t="s">
        <v>3</v>
      </c>
      <c r="D216" s="54">
        <v>28</v>
      </c>
      <c r="E216" s="44">
        <f>'Collab._Tecnici'!E762</f>
        <v>14052.68</v>
      </c>
      <c r="F216" s="44">
        <v>0</v>
      </c>
      <c r="G216" s="44">
        <f t="shared" si="832"/>
        <v>553.85</v>
      </c>
      <c r="H216" s="44">
        <v>6207.16</v>
      </c>
      <c r="I216" s="44"/>
      <c r="J216" s="44">
        <f t="shared" ref="J216" si="986">K216/12</f>
        <v>1734.47</v>
      </c>
      <c r="K216" s="44">
        <f t="shared" ref="K216" si="987">SUM(E216:I216)</f>
        <v>20813.689999999999</v>
      </c>
      <c r="L216" s="46">
        <f t="shared" ref="L216" si="988">SUM(E216:J216)</f>
        <v>22548.16</v>
      </c>
      <c r="M216" s="117"/>
      <c r="N216" s="119">
        <f t="shared" ref="N216" si="989">K216</f>
        <v>20813.689999999999</v>
      </c>
      <c r="O216" s="119">
        <f t="shared" ref="O216" si="990">E216+F216+G216+I216</f>
        <v>14606.53</v>
      </c>
      <c r="P216" s="119">
        <v>802.8</v>
      </c>
      <c r="Q216" s="119">
        <f t="shared" ref="Q216" si="991">L216+(IF(P216&gt;O216*0.18,P216,O216*0.18))</f>
        <v>25177.34</v>
      </c>
      <c r="R216" s="119">
        <f t="shared" ref="R216" si="992">N216+O216*0.18</f>
        <v>23442.87</v>
      </c>
      <c r="S216" s="47"/>
    </row>
    <row r="217" spans="1:19" ht="9" customHeight="1" x14ac:dyDescent="0.2">
      <c r="A217" s="494"/>
      <c r="B217" s="494"/>
      <c r="C217" s="48" t="s">
        <v>4</v>
      </c>
      <c r="D217" s="49">
        <v>34</v>
      </c>
      <c r="E217" s="50">
        <f>'Collab._Tecnici'!E763</f>
        <v>27209783</v>
      </c>
      <c r="F217" s="50">
        <v>0</v>
      </c>
      <c r="G217" s="50">
        <f t="shared" si="849"/>
        <v>1072403</v>
      </c>
      <c r="H217" s="61">
        <v>12018738</v>
      </c>
      <c r="I217" s="61">
        <f t="shared" si="960"/>
        <v>0</v>
      </c>
      <c r="J217" s="51">
        <f t="shared" si="960"/>
        <v>3358402</v>
      </c>
      <c r="K217" s="51">
        <f t="shared" si="960"/>
        <v>40300924</v>
      </c>
      <c r="L217" s="61">
        <f t="shared" si="960"/>
        <v>43659326</v>
      </c>
      <c r="M217" s="118"/>
      <c r="N217" s="120">
        <f t="shared" ref="N217:R217" si="993">N216*1936.27</f>
        <v>40300924</v>
      </c>
      <c r="O217" s="120">
        <f t="shared" si="993"/>
        <v>28282186</v>
      </c>
      <c r="P217" s="120">
        <f t="shared" si="993"/>
        <v>1554438</v>
      </c>
      <c r="Q217" s="120">
        <f t="shared" si="993"/>
        <v>48750128</v>
      </c>
      <c r="R217" s="120">
        <f t="shared" si="993"/>
        <v>45391726</v>
      </c>
      <c r="S217" s="47"/>
    </row>
    <row r="218" spans="1:19" ht="12.75" customHeight="1" x14ac:dyDescent="0.2">
      <c r="A218" s="494"/>
      <c r="B218" s="494"/>
      <c r="C218" s="53" t="s">
        <v>3</v>
      </c>
      <c r="D218" s="54">
        <v>35</v>
      </c>
      <c r="E218" s="44">
        <f>'Collab._Tecnici'!E764</f>
        <v>14596.62</v>
      </c>
      <c r="F218" s="44">
        <v>0</v>
      </c>
      <c r="G218" s="44">
        <f t="shared" si="832"/>
        <v>553.85</v>
      </c>
      <c r="H218" s="44">
        <v>6207.16</v>
      </c>
      <c r="I218" s="44"/>
      <c r="J218" s="44">
        <f t="shared" ref="J218" si="994">K218/12</f>
        <v>1779.8</v>
      </c>
      <c r="K218" s="44">
        <f t="shared" ref="K218" si="995">SUM(E218:I218)</f>
        <v>21357.63</v>
      </c>
      <c r="L218" s="46">
        <f t="shared" ref="L218" si="996">SUM(E218:J218)</f>
        <v>23137.43</v>
      </c>
      <c r="M218" s="117"/>
      <c r="N218" s="119">
        <f t="shared" ref="N218" si="997">K218</f>
        <v>21357.63</v>
      </c>
      <c r="O218" s="119">
        <f t="shared" ref="O218" si="998">E218+F218+G218+I218</f>
        <v>15150.47</v>
      </c>
      <c r="P218" s="119">
        <v>802.8</v>
      </c>
      <c r="Q218" s="119">
        <f t="shared" ref="Q218" si="999">L218+(IF(P218&gt;O218*0.18,P218,O218*0.18))</f>
        <v>25864.51</v>
      </c>
      <c r="R218" s="119">
        <f t="shared" ref="R218" si="1000">N218+O218*0.18</f>
        <v>24084.71</v>
      </c>
      <c r="S218" s="47"/>
    </row>
    <row r="219" spans="1:19" ht="9" customHeight="1" x14ac:dyDescent="0.2">
      <c r="A219" s="495"/>
      <c r="B219" s="495"/>
      <c r="C219" s="58" t="s">
        <v>4</v>
      </c>
      <c r="D219" s="59"/>
      <c r="E219" s="50">
        <f>'Collab._Tecnici'!E765</f>
        <v>28262997</v>
      </c>
      <c r="F219" s="61">
        <v>0</v>
      </c>
      <c r="G219" s="50">
        <f t="shared" si="849"/>
        <v>1072403</v>
      </c>
      <c r="H219" s="61">
        <v>12018738</v>
      </c>
      <c r="I219" s="61">
        <f t="shared" si="960"/>
        <v>0</v>
      </c>
      <c r="J219" s="61">
        <f t="shared" si="960"/>
        <v>3446173</v>
      </c>
      <c r="K219" s="51">
        <f t="shared" si="960"/>
        <v>41354138</v>
      </c>
      <c r="L219" s="61">
        <f t="shared" si="960"/>
        <v>44800312</v>
      </c>
      <c r="M219" s="118"/>
      <c r="N219" s="123">
        <f t="shared" ref="N219:R219" si="1001">N218*1936.27</f>
        <v>41354138</v>
      </c>
      <c r="O219" s="120">
        <f t="shared" si="1001"/>
        <v>29335401</v>
      </c>
      <c r="P219" s="123">
        <f t="shared" si="1001"/>
        <v>1554438</v>
      </c>
      <c r="Q219" s="123">
        <f t="shared" si="1001"/>
        <v>50080675</v>
      </c>
      <c r="R219" s="120">
        <f t="shared" si="1001"/>
        <v>46634501</v>
      </c>
      <c r="S219" s="47"/>
    </row>
    <row r="220" spans="1:19" ht="12.75" customHeight="1" x14ac:dyDescent="0.2">
      <c r="A220" s="496">
        <f>B208+1</f>
        <v>43831</v>
      </c>
      <c r="B220" s="496">
        <v>44196</v>
      </c>
      <c r="C220" s="42" t="s">
        <v>3</v>
      </c>
      <c r="D220" s="43">
        <v>0</v>
      </c>
      <c r="E220" s="44">
        <f>'Collab._Tecnici'!E766</f>
        <v>9993.85</v>
      </c>
      <c r="F220" s="44">
        <v>0</v>
      </c>
      <c r="G220" s="44">
        <f t="shared" si="832"/>
        <v>553.85</v>
      </c>
      <c r="H220" s="44">
        <v>6207.16</v>
      </c>
      <c r="I220" s="44"/>
      <c r="J220" s="44">
        <f t="shared" ref="J220" si="1002">K220/12</f>
        <v>1396.24</v>
      </c>
      <c r="K220" s="44">
        <f t="shared" ref="K220" si="1003">SUM(E220:I220)</f>
        <v>16754.86</v>
      </c>
      <c r="L220" s="46">
        <f t="shared" ref="L220" si="1004">SUM(E220:J220)</f>
        <v>18151.099999999999</v>
      </c>
      <c r="M220" s="117"/>
      <c r="N220" s="119">
        <f t="shared" ref="N220" si="1005">K220</f>
        <v>16754.86</v>
      </c>
      <c r="O220" s="119">
        <f t="shared" ref="O220" si="1006">E220+F220+G220+I220</f>
        <v>10547.7</v>
      </c>
      <c r="P220" s="119">
        <v>802.8</v>
      </c>
      <c r="Q220" s="119">
        <f t="shared" ref="Q220" si="1007">L220+(IF(P220&gt;O220*0.18,P220,O220*0.18))</f>
        <v>20049.689999999999</v>
      </c>
      <c r="R220" s="119">
        <f t="shared" ref="R220" si="1008">N220+O220*0.18</f>
        <v>18653.45</v>
      </c>
      <c r="S220" s="47"/>
    </row>
    <row r="221" spans="1:19" ht="9" customHeight="1" x14ac:dyDescent="0.2">
      <c r="A221" s="497"/>
      <c r="B221" s="497"/>
      <c r="C221" s="48" t="s">
        <v>4</v>
      </c>
      <c r="D221" s="49">
        <v>8</v>
      </c>
      <c r="E221" s="50">
        <f>'Collab._Tecnici'!E767</f>
        <v>19350792</v>
      </c>
      <c r="F221" s="50">
        <v>0</v>
      </c>
      <c r="G221" s="50">
        <f t="shared" si="849"/>
        <v>1072403</v>
      </c>
      <c r="H221" s="61">
        <v>12018738</v>
      </c>
      <c r="I221" s="61">
        <f t="shared" ref="I221:L221" si="1009">I220*1936.27</f>
        <v>0</v>
      </c>
      <c r="J221" s="51">
        <f t="shared" si="1009"/>
        <v>2703498</v>
      </c>
      <c r="K221" s="51">
        <f t="shared" si="1009"/>
        <v>32441933</v>
      </c>
      <c r="L221" s="61">
        <f t="shared" si="1009"/>
        <v>35145430</v>
      </c>
      <c r="M221" s="118"/>
      <c r="N221" s="120">
        <f t="shared" ref="N221:R221" si="1010">N220*1936.27</f>
        <v>32441933</v>
      </c>
      <c r="O221" s="120">
        <f t="shared" si="1010"/>
        <v>20423195</v>
      </c>
      <c r="P221" s="120">
        <f t="shared" si="1010"/>
        <v>1554438</v>
      </c>
      <c r="Q221" s="120">
        <f t="shared" si="1010"/>
        <v>38821613</v>
      </c>
      <c r="R221" s="120">
        <f t="shared" si="1010"/>
        <v>36118116</v>
      </c>
      <c r="S221" s="47"/>
    </row>
    <row r="222" spans="1:19" ht="12.75" customHeight="1" x14ac:dyDescent="0.2">
      <c r="A222" s="494">
        <f>A220</f>
        <v>43831</v>
      </c>
      <c r="B222" s="494">
        <f>B220</f>
        <v>44196</v>
      </c>
      <c r="C222" s="53" t="s">
        <v>3</v>
      </c>
      <c r="D222" s="54">
        <v>9</v>
      </c>
      <c r="E222" s="44">
        <f>'Collab._Tecnici'!E768</f>
        <v>11389.63</v>
      </c>
      <c r="F222" s="44">
        <v>0</v>
      </c>
      <c r="G222" s="44">
        <f t="shared" si="832"/>
        <v>553.85</v>
      </c>
      <c r="H222" s="44">
        <v>6207.16</v>
      </c>
      <c r="I222" s="44"/>
      <c r="J222" s="44">
        <f t="shared" ref="J222:J234" si="1011">K222/12</f>
        <v>1512.55</v>
      </c>
      <c r="K222" s="44">
        <f t="shared" ref="K222" si="1012">SUM(E222:I222)</f>
        <v>18150.64</v>
      </c>
      <c r="L222" s="46">
        <f t="shared" ref="L222" si="1013">SUM(E222:J222)</f>
        <v>19663.189999999999</v>
      </c>
      <c r="M222" s="117"/>
      <c r="N222" s="119">
        <f t="shared" ref="N222" si="1014">K222</f>
        <v>18150.64</v>
      </c>
      <c r="O222" s="119">
        <f t="shared" ref="O222" si="1015">E222+F222+G222+I222</f>
        <v>11943.48</v>
      </c>
      <c r="P222" s="119">
        <v>802.8</v>
      </c>
      <c r="Q222" s="119">
        <f t="shared" ref="Q222" si="1016">L222+(IF(P222&gt;O222*0.18,P222,O222*0.18))</f>
        <v>21813.02</v>
      </c>
      <c r="R222" s="119">
        <f t="shared" ref="R222" si="1017">N222+O222*0.18</f>
        <v>20300.47</v>
      </c>
      <c r="S222" s="47"/>
    </row>
    <row r="223" spans="1:19" ht="9" customHeight="1" x14ac:dyDescent="0.2">
      <c r="A223" s="494"/>
      <c r="B223" s="494"/>
      <c r="C223" s="48" t="s">
        <v>4</v>
      </c>
      <c r="D223" s="49">
        <v>14</v>
      </c>
      <c r="E223" s="50">
        <f>'Collab._Tecnici'!E769</f>
        <v>22053399</v>
      </c>
      <c r="F223" s="50">
        <v>0</v>
      </c>
      <c r="G223" s="50">
        <f t="shared" si="849"/>
        <v>1072403</v>
      </c>
      <c r="H223" s="61">
        <v>12018738</v>
      </c>
      <c r="I223" s="61">
        <f t="shared" ref="I223:L223" si="1018">I222*1936.27</f>
        <v>0</v>
      </c>
      <c r="J223" s="51">
        <f t="shared" si="1018"/>
        <v>2928705</v>
      </c>
      <c r="K223" s="51">
        <f t="shared" si="1018"/>
        <v>35144540</v>
      </c>
      <c r="L223" s="61">
        <f t="shared" si="1018"/>
        <v>38073245</v>
      </c>
      <c r="M223" s="118"/>
      <c r="N223" s="120">
        <f t="shared" ref="N223:R223" si="1019">N222*1936.27</f>
        <v>35144540</v>
      </c>
      <c r="O223" s="120">
        <f t="shared" si="1019"/>
        <v>23125802</v>
      </c>
      <c r="P223" s="120">
        <f t="shared" si="1019"/>
        <v>1554438</v>
      </c>
      <c r="Q223" s="120">
        <f t="shared" si="1019"/>
        <v>42235896</v>
      </c>
      <c r="R223" s="120">
        <f t="shared" si="1019"/>
        <v>39307191</v>
      </c>
      <c r="S223" s="47"/>
    </row>
    <row r="224" spans="1:19" ht="12.75" customHeight="1" x14ac:dyDescent="0.2">
      <c r="A224" s="494"/>
      <c r="B224" s="494"/>
      <c r="C224" s="53" t="s">
        <v>3</v>
      </c>
      <c r="D224" s="54">
        <v>15</v>
      </c>
      <c r="E224" s="44">
        <f>'Collab._Tecnici'!E770</f>
        <v>12421.55</v>
      </c>
      <c r="F224" s="44">
        <v>0</v>
      </c>
      <c r="G224" s="44">
        <f t="shared" si="832"/>
        <v>553.85</v>
      </c>
      <c r="H224" s="44">
        <v>6207.16</v>
      </c>
      <c r="I224" s="44"/>
      <c r="J224" s="44">
        <f t="shared" ref="J224:J236" si="1020">K224/12</f>
        <v>1598.55</v>
      </c>
      <c r="K224" s="44">
        <f t="shared" ref="K224" si="1021">SUM(E224:I224)</f>
        <v>19182.560000000001</v>
      </c>
      <c r="L224" s="46">
        <f t="shared" ref="L224" si="1022">SUM(E224:J224)</f>
        <v>20781.11</v>
      </c>
      <c r="M224" s="117"/>
      <c r="N224" s="119">
        <f t="shared" ref="N224" si="1023">K224</f>
        <v>19182.560000000001</v>
      </c>
      <c r="O224" s="119">
        <f t="shared" ref="O224" si="1024">E224+F224+G224+I224</f>
        <v>12975.4</v>
      </c>
      <c r="P224" s="119">
        <v>802.8</v>
      </c>
      <c r="Q224" s="119">
        <f t="shared" ref="Q224" si="1025">L224+(IF(P224&gt;O224*0.18,P224,O224*0.18))</f>
        <v>23116.68</v>
      </c>
      <c r="R224" s="119">
        <f t="shared" ref="R224" si="1026">N224+O224*0.18</f>
        <v>21518.13</v>
      </c>
      <c r="S224" s="47"/>
    </row>
    <row r="225" spans="1:19" ht="9" customHeight="1" x14ac:dyDescent="0.2">
      <c r="A225" s="494"/>
      <c r="B225" s="494"/>
      <c r="C225" s="48" t="s">
        <v>4</v>
      </c>
      <c r="D225" s="49">
        <v>20</v>
      </c>
      <c r="E225" s="50">
        <f>'Collab._Tecnici'!E771</f>
        <v>24051475</v>
      </c>
      <c r="F225" s="50">
        <v>0</v>
      </c>
      <c r="G225" s="50">
        <f t="shared" si="849"/>
        <v>1072403</v>
      </c>
      <c r="H225" s="61">
        <v>12018738</v>
      </c>
      <c r="I225" s="61">
        <f t="shared" ref="I225:L225" si="1027">I224*1936.27</f>
        <v>0</v>
      </c>
      <c r="J225" s="51">
        <f t="shared" si="1027"/>
        <v>3095224</v>
      </c>
      <c r="K225" s="51">
        <f t="shared" si="1027"/>
        <v>37142615</v>
      </c>
      <c r="L225" s="61">
        <f t="shared" si="1027"/>
        <v>40237840</v>
      </c>
      <c r="M225" s="118"/>
      <c r="N225" s="120">
        <f t="shared" ref="N225:R225" si="1028">N224*1936.27</f>
        <v>37142615</v>
      </c>
      <c r="O225" s="120">
        <f t="shared" si="1028"/>
        <v>25123878</v>
      </c>
      <c r="P225" s="120">
        <f t="shared" si="1028"/>
        <v>1554438</v>
      </c>
      <c r="Q225" s="120">
        <f t="shared" si="1028"/>
        <v>44760134</v>
      </c>
      <c r="R225" s="120">
        <f t="shared" si="1028"/>
        <v>41664910</v>
      </c>
      <c r="S225" s="47"/>
    </row>
    <row r="226" spans="1:19" ht="12.75" customHeight="1" x14ac:dyDescent="0.2">
      <c r="A226" s="494"/>
      <c r="B226" s="494"/>
      <c r="C226" s="53" t="s">
        <v>3</v>
      </c>
      <c r="D226" s="54">
        <v>21</v>
      </c>
      <c r="E226" s="44">
        <f>'Collab._Tecnici'!E772</f>
        <v>13469.87</v>
      </c>
      <c r="F226" s="44">
        <v>0</v>
      </c>
      <c r="G226" s="44">
        <f t="shared" si="832"/>
        <v>553.85</v>
      </c>
      <c r="H226" s="44">
        <v>6207.16</v>
      </c>
      <c r="I226" s="44"/>
      <c r="J226" s="44">
        <f t="shared" ref="J226:J238" si="1029">K226/12</f>
        <v>1685.91</v>
      </c>
      <c r="K226" s="44">
        <f t="shared" ref="K226" si="1030">SUM(E226:I226)</f>
        <v>20230.88</v>
      </c>
      <c r="L226" s="46">
        <f t="shared" ref="L226" si="1031">SUM(E226:J226)</f>
        <v>21916.79</v>
      </c>
      <c r="M226" s="117"/>
      <c r="N226" s="119">
        <f t="shared" ref="N226" si="1032">K226</f>
        <v>20230.88</v>
      </c>
      <c r="O226" s="119">
        <f t="shared" ref="O226" si="1033">E226+F226+G226+I226</f>
        <v>14023.72</v>
      </c>
      <c r="P226" s="119">
        <v>802.8</v>
      </c>
      <c r="Q226" s="119">
        <f t="shared" ref="Q226" si="1034">L226+(IF(P226&gt;O226*0.18,P226,O226*0.18))</f>
        <v>24441.06</v>
      </c>
      <c r="R226" s="119">
        <f t="shared" ref="R226" si="1035">N226+O226*0.18</f>
        <v>22755.15</v>
      </c>
      <c r="S226" s="47"/>
    </row>
    <row r="227" spans="1:19" ht="9" customHeight="1" x14ac:dyDescent="0.2">
      <c r="A227" s="494"/>
      <c r="B227" s="494"/>
      <c r="C227" s="48" t="s">
        <v>4</v>
      </c>
      <c r="D227" s="49">
        <v>27</v>
      </c>
      <c r="E227" s="50">
        <f>'Collab._Tecnici'!E773</f>
        <v>26081305</v>
      </c>
      <c r="F227" s="50">
        <v>0</v>
      </c>
      <c r="G227" s="50">
        <f t="shared" si="849"/>
        <v>1072403</v>
      </c>
      <c r="H227" s="61">
        <v>12018738</v>
      </c>
      <c r="I227" s="61">
        <f t="shared" ref="I227:L227" si="1036">I226*1936.27</f>
        <v>0</v>
      </c>
      <c r="J227" s="51">
        <f t="shared" si="1036"/>
        <v>3264377</v>
      </c>
      <c r="K227" s="51">
        <f t="shared" si="1036"/>
        <v>39172446</v>
      </c>
      <c r="L227" s="61">
        <f t="shared" si="1036"/>
        <v>42436823</v>
      </c>
      <c r="M227" s="118"/>
      <c r="N227" s="120">
        <f t="shared" ref="N227:R227" si="1037">N226*1936.27</f>
        <v>39172446</v>
      </c>
      <c r="O227" s="120">
        <f t="shared" si="1037"/>
        <v>27153708</v>
      </c>
      <c r="P227" s="120">
        <f t="shared" si="1037"/>
        <v>1554438</v>
      </c>
      <c r="Q227" s="120">
        <f t="shared" si="1037"/>
        <v>47324491</v>
      </c>
      <c r="R227" s="120">
        <f t="shared" si="1037"/>
        <v>44060114</v>
      </c>
      <c r="S227" s="47"/>
    </row>
    <row r="228" spans="1:19" ht="12.75" customHeight="1" x14ac:dyDescent="0.2">
      <c r="A228" s="494"/>
      <c r="B228" s="494"/>
      <c r="C228" s="53" t="s">
        <v>3</v>
      </c>
      <c r="D228" s="54">
        <v>28</v>
      </c>
      <c r="E228" s="44">
        <f>'Collab._Tecnici'!E774</f>
        <v>14209.88</v>
      </c>
      <c r="F228" s="44">
        <v>0</v>
      </c>
      <c r="G228" s="44">
        <f t="shared" si="832"/>
        <v>553.85</v>
      </c>
      <c r="H228" s="44">
        <v>6207.16</v>
      </c>
      <c r="I228" s="44"/>
      <c r="J228" s="44">
        <f t="shared" ref="J228:J240" si="1038">K228/12</f>
        <v>1747.57</v>
      </c>
      <c r="K228" s="44">
        <f t="shared" ref="K228" si="1039">SUM(E228:I228)</f>
        <v>20970.89</v>
      </c>
      <c r="L228" s="46">
        <f t="shared" ref="L228" si="1040">SUM(E228:J228)</f>
        <v>22718.46</v>
      </c>
      <c r="M228" s="117"/>
      <c r="N228" s="119">
        <f t="shared" ref="N228" si="1041">K228</f>
        <v>20970.89</v>
      </c>
      <c r="O228" s="119">
        <f t="shared" ref="O228" si="1042">E228+F228+G228+I228</f>
        <v>14763.73</v>
      </c>
      <c r="P228" s="119">
        <v>802.8</v>
      </c>
      <c r="Q228" s="119">
        <f t="shared" ref="Q228" si="1043">L228+(IF(P228&gt;O228*0.18,P228,O228*0.18))</f>
        <v>25375.93</v>
      </c>
      <c r="R228" s="119">
        <f t="shared" ref="R228" si="1044">N228+O228*0.18</f>
        <v>23628.36</v>
      </c>
      <c r="S228" s="47"/>
    </row>
    <row r="229" spans="1:19" ht="9" customHeight="1" x14ac:dyDescent="0.2">
      <c r="A229" s="494"/>
      <c r="B229" s="494"/>
      <c r="C229" s="48" t="s">
        <v>4</v>
      </c>
      <c r="D229" s="49">
        <v>34</v>
      </c>
      <c r="E229" s="50">
        <f>'Collab._Tecnici'!E775</f>
        <v>27514164</v>
      </c>
      <c r="F229" s="50">
        <v>0</v>
      </c>
      <c r="G229" s="50">
        <f t="shared" si="849"/>
        <v>1072403</v>
      </c>
      <c r="H229" s="61">
        <v>12018738</v>
      </c>
      <c r="I229" s="61">
        <f t="shared" ref="I229:L229" si="1045">I228*1936.27</f>
        <v>0</v>
      </c>
      <c r="J229" s="51">
        <f t="shared" si="1045"/>
        <v>3383767</v>
      </c>
      <c r="K229" s="51">
        <f t="shared" si="1045"/>
        <v>40605305</v>
      </c>
      <c r="L229" s="61">
        <f t="shared" si="1045"/>
        <v>43989073</v>
      </c>
      <c r="M229" s="118"/>
      <c r="N229" s="120">
        <f t="shared" ref="N229:R229" si="1046">N228*1936.27</f>
        <v>40605305</v>
      </c>
      <c r="O229" s="120">
        <f t="shared" si="1046"/>
        <v>28586567</v>
      </c>
      <c r="P229" s="120">
        <f t="shared" si="1046"/>
        <v>1554438</v>
      </c>
      <c r="Q229" s="120">
        <f t="shared" si="1046"/>
        <v>49134652</v>
      </c>
      <c r="R229" s="120">
        <f t="shared" si="1046"/>
        <v>45750885</v>
      </c>
      <c r="S229" s="47"/>
    </row>
    <row r="230" spans="1:19" ht="12.75" customHeight="1" x14ac:dyDescent="0.2">
      <c r="A230" s="494"/>
      <c r="B230" s="494"/>
      <c r="C230" s="53" t="s">
        <v>3</v>
      </c>
      <c r="D230" s="54">
        <v>35</v>
      </c>
      <c r="E230" s="44">
        <f>'Collab._Tecnici'!E776</f>
        <v>14757.42</v>
      </c>
      <c r="F230" s="44">
        <v>0</v>
      </c>
      <c r="G230" s="44">
        <f t="shared" si="832"/>
        <v>553.85</v>
      </c>
      <c r="H230" s="44">
        <v>6207.16</v>
      </c>
      <c r="I230" s="44"/>
      <c r="J230" s="44">
        <f t="shared" ref="J230:J242" si="1047">K230/12</f>
        <v>1793.2</v>
      </c>
      <c r="K230" s="44">
        <f t="shared" ref="K230" si="1048">SUM(E230:I230)</f>
        <v>21518.43</v>
      </c>
      <c r="L230" s="46">
        <f t="shared" ref="L230" si="1049">SUM(E230:J230)</f>
        <v>23311.63</v>
      </c>
      <c r="M230" s="117"/>
      <c r="N230" s="119">
        <f t="shared" ref="N230" si="1050">K230</f>
        <v>21518.43</v>
      </c>
      <c r="O230" s="119">
        <f t="shared" ref="O230" si="1051">E230+F230+G230+I230</f>
        <v>15311.27</v>
      </c>
      <c r="P230" s="119">
        <v>802.8</v>
      </c>
      <c r="Q230" s="119">
        <f t="shared" ref="Q230" si="1052">L230+(IF(P230&gt;O230*0.18,P230,O230*0.18))</f>
        <v>26067.66</v>
      </c>
      <c r="R230" s="119">
        <f t="shared" ref="R230" si="1053">N230+O230*0.18</f>
        <v>24274.46</v>
      </c>
      <c r="S230" s="47"/>
    </row>
    <row r="231" spans="1:19" ht="9" customHeight="1" x14ac:dyDescent="0.2">
      <c r="A231" s="495"/>
      <c r="B231" s="495"/>
      <c r="C231" s="58" t="s">
        <v>4</v>
      </c>
      <c r="D231" s="59"/>
      <c r="E231" s="50">
        <f>'Collab._Tecnici'!E777</f>
        <v>28574350</v>
      </c>
      <c r="F231" s="61">
        <v>0</v>
      </c>
      <c r="G231" s="50">
        <f t="shared" si="849"/>
        <v>1072403</v>
      </c>
      <c r="H231" s="61">
        <v>12018738</v>
      </c>
      <c r="I231" s="61">
        <f t="shared" ref="I231:L231" si="1054">I230*1936.27</f>
        <v>0</v>
      </c>
      <c r="J231" s="61">
        <f t="shared" si="1054"/>
        <v>3472119</v>
      </c>
      <c r="K231" s="51">
        <f t="shared" si="1054"/>
        <v>41665490</v>
      </c>
      <c r="L231" s="61">
        <f t="shared" si="1054"/>
        <v>45137610</v>
      </c>
      <c r="M231" s="118"/>
      <c r="N231" s="123">
        <f t="shared" ref="N231:R231" si="1055">N230*1936.27</f>
        <v>41665490</v>
      </c>
      <c r="O231" s="120">
        <f t="shared" si="1055"/>
        <v>29646753</v>
      </c>
      <c r="P231" s="123">
        <f t="shared" si="1055"/>
        <v>1554438</v>
      </c>
      <c r="Q231" s="123">
        <f t="shared" si="1055"/>
        <v>50474028</v>
      </c>
      <c r="R231" s="120">
        <f t="shared" si="1055"/>
        <v>47001909</v>
      </c>
      <c r="S231" s="47"/>
    </row>
    <row r="232" spans="1:19" ht="12.75" customHeight="1" x14ac:dyDescent="0.2">
      <c r="A232" s="496">
        <f>B220+1</f>
        <v>44197</v>
      </c>
      <c r="B232" s="496">
        <v>44561</v>
      </c>
      <c r="C232" s="42" t="s">
        <v>3</v>
      </c>
      <c r="D232" s="43">
        <v>0</v>
      </c>
      <c r="E232" s="44">
        <f>'Collab._Tecnici'!E778</f>
        <v>10321.450000000001</v>
      </c>
      <c r="F232" s="44">
        <v>0</v>
      </c>
      <c r="G232" s="44">
        <f t="shared" si="832"/>
        <v>553.85</v>
      </c>
      <c r="H232" s="44">
        <v>6207.16</v>
      </c>
      <c r="I232" s="44"/>
      <c r="J232" s="44">
        <f t="shared" ref="J232" si="1056">K232/12</f>
        <v>1423.54</v>
      </c>
      <c r="K232" s="44">
        <f t="shared" ref="K232" si="1057">SUM(E232:I232)</f>
        <v>17082.46</v>
      </c>
      <c r="L232" s="46">
        <f t="shared" ref="L232" si="1058">SUM(E232:J232)</f>
        <v>18506</v>
      </c>
      <c r="M232" s="117"/>
      <c r="N232" s="119">
        <f t="shared" ref="N232" si="1059">K232</f>
        <v>17082.46</v>
      </c>
      <c r="O232" s="119">
        <f t="shared" ref="O232" si="1060">E232+F232+G232+I232</f>
        <v>10875.3</v>
      </c>
      <c r="P232" s="119">
        <v>802.8</v>
      </c>
      <c r="Q232" s="119">
        <f t="shared" ref="Q232" si="1061">L232+(IF(P232&gt;O232*0.18,P232,O232*0.18))</f>
        <v>20463.55</v>
      </c>
      <c r="R232" s="119">
        <f t="shared" ref="R232" si="1062">N232+O232*0.18</f>
        <v>19040.009999999998</v>
      </c>
      <c r="S232" s="47"/>
    </row>
    <row r="233" spans="1:19" ht="9" customHeight="1" x14ac:dyDescent="0.2">
      <c r="A233" s="497"/>
      <c r="B233" s="497"/>
      <c r="C233" s="48" t="s">
        <v>4</v>
      </c>
      <c r="D233" s="49">
        <v>8</v>
      </c>
      <c r="E233" s="50">
        <f>'Collab._Tecnici'!E779</f>
        <v>19985114</v>
      </c>
      <c r="F233" s="50">
        <v>0</v>
      </c>
      <c r="G233" s="50">
        <f t="shared" si="849"/>
        <v>1072403</v>
      </c>
      <c r="H233" s="61">
        <v>12018738</v>
      </c>
      <c r="I233" s="61">
        <f t="shared" ref="I233:L233" si="1063">I232*1936.27</f>
        <v>0</v>
      </c>
      <c r="J233" s="51">
        <f t="shared" si="1063"/>
        <v>2756358</v>
      </c>
      <c r="K233" s="51">
        <f t="shared" si="1063"/>
        <v>33076255</v>
      </c>
      <c r="L233" s="61">
        <f t="shared" si="1063"/>
        <v>35832613</v>
      </c>
      <c r="M233" s="118"/>
      <c r="N233" s="120">
        <f t="shared" ref="N233:R233" si="1064">N232*1936.27</f>
        <v>33076255</v>
      </c>
      <c r="O233" s="120">
        <f t="shared" si="1064"/>
        <v>21057517</v>
      </c>
      <c r="P233" s="120">
        <f t="shared" si="1064"/>
        <v>1554438</v>
      </c>
      <c r="Q233" s="120">
        <f t="shared" si="1064"/>
        <v>39622958</v>
      </c>
      <c r="R233" s="120">
        <f t="shared" si="1064"/>
        <v>36866600</v>
      </c>
      <c r="S233" s="47"/>
    </row>
    <row r="234" spans="1:19" ht="12.75" customHeight="1" x14ac:dyDescent="0.2">
      <c r="A234" s="494">
        <f>A232</f>
        <v>44197</v>
      </c>
      <c r="B234" s="494">
        <f>B232</f>
        <v>44561</v>
      </c>
      <c r="C234" s="53" t="s">
        <v>3</v>
      </c>
      <c r="D234" s="54">
        <v>9</v>
      </c>
      <c r="E234" s="44">
        <f>'Collab._Tecnici'!E780</f>
        <v>11741.23</v>
      </c>
      <c r="F234" s="44">
        <v>0</v>
      </c>
      <c r="G234" s="44">
        <f t="shared" si="832"/>
        <v>553.85</v>
      </c>
      <c r="H234" s="44">
        <v>6207.16</v>
      </c>
      <c r="I234" s="44"/>
      <c r="J234" s="44">
        <f t="shared" si="1011"/>
        <v>1541.85</v>
      </c>
      <c r="K234" s="44">
        <f t="shared" ref="K234" si="1065">SUM(E234:I234)</f>
        <v>18502.240000000002</v>
      </c>
      <c r="L234" s="46">
        <f t="shared" ref="L234" si="1066">SUM(E234:J234)</f>
        <v>20044.09</v>
      </c>
      <c r="M234" s="117"/>
      <c r="N234" s="119">
        <f t="shared" ref="N234" si="1067">K234</f>
        <v>18502.240000000002</v>
      </c>
      <c r="O234" s="119">
        <f t="shared" ref="O234" si="1068">E234+F234+G234+I234</f>
        <v>12295.08</v>
      </c>
      <c r="P234" s="119">
        <v>802.8</v>
      </c>
      <c r="Q234" s="119">
        <f t="shared" ref="Q234" si="1069">L234+(IF(P234&gt;O234*0.18,P234,O234*0.18))</f>
        <v>22257.200000000001</v>
      </c>
      <c r="R234" s="119">
        <f t="shared" ref="R234" si="1070">N234+O234*0.18</f>
        <v>20715.349999999999</v>
      </c>
      <c r="S234" s="47"/>
    </row>
    <row r="235" spans="1:19" ht="9" customHeight="1" x14ac:dyDescent="0.2">
      <c r="A235" s="494"/>
      <c r="B235" s="494"/>
      <c r="C235" s="48" t="s">
        <v>4</v>
      </c>
      <c r="D235" s="49">
        <v>14</v>
      </c>
      <c r="E235" s="50">
        <f>'Collab._Tecnici'!E781</f>
        <v>22734191</v>
      </c>
      <c r="F235" s="50">
        <v>0</v>
      </c>
      <c r="G235" s="50">
        <f t="shared" si="849"/>
        <v>1072403</v>
      </c>
      <c r="H235" s="61">
        <v>12018738</v>
      </c>
      <c r="I235" s="61">
        <f t="shared" ref="I235:L235" si="1071">I234*1936.27</f>
        <v>0</v>
      </c>
      <c r="J235" s="51">
        <f t="shared" si="1071"/>
        <v>2985438</v>
      </c>
      <c r="K235" s="51">
        <f t="shared" si="1071"/>
        <v>35825332</v>
      </c>
      <c r="L235" s="61">
        <f t="shared" si="1071"/>
        <v>38810770</v>
      </c>
      <c r="M235" s="118"/>
      <c r="N235" s="120">
        <f t="shared" ref="N235:R235" si="1072">N234*1936.27</f>
        <v>35825332</v>
      </c>
      <c r="O235" s="120">
        <f t="shared" si="1072"/>
        <v>23806595</v>
      </c>
      <c r="P235" s="120">
        <f t="shared" si="1072"/>
        <v>1554438</v>
      </c>
      <c r="Q235" s="120">
        <f t="shared" si="1072"/>
        <v>43095949</v>
      </c>
      <c r="R235" s="120">
        <f t="shared" si="1072"/>
        <v>40110511</v>
      </c>
      <c r="S235" s="47"/>
    </row>
    <row r="236" spans="1:19" ht="12.75" customHeight="1" x14ac:dyDescent="0.2">
      <c r="A236" s="494"/>
      <c r="B236" s="494"/>
      <c r="C236" s="53" t="s">
        <v>3</v>
      </c>
      <c r="D236" s="54">
        <v>15</v>
      </c>
      <c r="E236" s="44">
        <f>'Collab._Tecnici'!E782</f>
        <v>12804.35</v>
      </c>
      <c r="F236" s="44">
        <v>0</v>
      </c>
      <c r="G236" s="44">
        <f t="shared" si="832"/>
        <v>553.85</v>
      </c>
      <c r="H236" s="44">
        <v>6207.16</v>
      </c>
      <c r="I236" s="44"/>
      <c r="J236" s="44">
        <f t="shared" si="1020"/>
        <v>1630.45</v>
      </c>
      <c r="K236" s="44">
        <f t="shared" ref="K236" si="1073">SUM(E236:I236)</f>
        <v>19565.36</v>
      </c>
      <c r="L236" s="46">
        <f t="shared" ref="L236" si="1074">SUM(E236:J236)</f>
        <v>21195.81</v>
      </c>
      <c r="M236" s="117"/>
      <c r="N236" s="119">
        <f t="shared" ref="N236" si="1075">K236</f>
        <v>19565.36</v>
      </c>
      <c r="O236" s="119">
        <f t="shared" ref="O236" si="1076">E236+F236+G236+I236</f>
        <v>13358.2</v>
      </c>
      <c r="P236" s="119">
        <v>802.8</v>
      </c>
      <c r="Q236" s="119">
        <f t="shared" ref="Q236" si="1077">L236+(IF(P236&gt;O236*0.18,P236,O236*0.18))</f>
        <v>23600.29</v>
      </c>
      <c r="R236" s="119">
        <f t="shared" ref="R236" si="1078">N236+O236*0.18</f>
        <v>21969.84</v>
      </c>
      <c r="S236" s="47"/>
    </row>
    <row r="237" spans="1:19" ht="9" customHeight="1" x14ac:dyDescent="0.2">
      <c r="A237" s="494"/>
      <c r="B237" s="494"/>
      <c r="C237" s="48" t="s">
        <v>4</v>
      </c>
      <c r="D237" s="49">
        <v>20</v>
      </c>
      <c r="E237" s="50">
        <f>'Collab._Tecnici'!E783</f>
        <v>24792679</v>
      </c>
      <c r="F237" s="50">
        <v>0</v>
      </c>
      <c r="G237" s="50">
        <f t="shared" si="849"/>
        <v>1072403</v>
      </c>
      <c r="H237" s="61">
        <v>12018738</v>
      </c>
      <c r="I237" s="61">
        <f t="shared" ref="I237:L237" si="1079">I236*1936.27</f>
        <v>0</v>
      </c>
      <c r="J237" s="51">
        <f t="shared" si="1079"/>
        <v>3156991</v>
      </c>
      <c r="K237" s="51">
        <f t="shared" si="1079"/>
        <v>37883820</v>
      </c>
      <c r="L237" s="61">
        <f t="shared" si="1079"/>
        <v>41040811</v>
      </c>
      <c r="M237" s="118"/>
      <c r="N237" s="120">
        <f t="shared" ref="N237:R237" si="1080">N236*1936.27</f>
        <v>37883820</v>
      </c>
      <c r="O237" s="120">
        <f t="shared" si="1080"/>
        <v>25865082</v>
      </c>
      <c r="P237" s="120">
        <f t="shared" si="1080"/>
        <v>1554438</v>
      </c>
      <c r="Q237" s="120">
        <f t="shared" si="1080"/>
        <v>45696534</v>
      </c>
      <c r="R237" s="120">
        <f t="shared" si="1080"/>
        <v>42539542</v>
      </c>
      <c r="S237" s="47"/>
    </row>
    <row r="238" spans="1:19" ht="12.75" customHeight="1" x14ac:dyDescent="0.2">
      <c r="A238" s="494"/>
      <c r="B238" s="494"/>
      <c r="C238" s="53" t="s">
        <v>3</v>
      </c>
      <c r="D238" s="54">
        <v>21</v>
      </c>
      <c r="E238" s="44">
        <f>'Collab._Tecnici'!E784</f>
        <v>13870.67</v>
      </c>
      <c r="F238" s="44">
        <v>0</v>
      </c>
      <c r="G238" s="44">
        <f t="shared" si="832"/>
        <v>553.85</v>
      </c>
      <c r="H238" s="44">
        <v>6207.16</v>
      </c>
      <c r="I238" s="44"/>
      <c r="J238" s="44">
        <f t="shared" si="1029"/>
        <v>1719.31</v>
      </c>
      <c r="K238" s="44">
        <f t="shared" ref="K238" si="1081">SUM(E238:I238)</f>
        <v>20631.68</v>
      </c>
      <c r="L238" s="46">
        <f t="shared" ref="L238" si="1082">SUM(E238:J238)</f>
        <v>22350.99</v>
      </c>
      <c r="M238" s="117"/>
      <c r="N238" s="119">
        <f t="shared" ref="N238" si="1083">K238</f>
        <v>20631.68</v>
      </c>
      <c r="O238" s="119">
        <f t="shared" ref="O238" si="1084">E238+F238+G238+I238</f>
        <v>14424.52</v>
      </c>
      <c r="P238" s="119">
        <v>802.8</v>
      </c>
      <c r="Q238" s="119">
        <f t="shared" ref="Q238" si="1085">L238+(IF(P238&gt;O238*0.18,P238,O238*0.18))</f>
        <v>24947.4</v>
      </c>
      <c r="R238" s="119">
        <f t="shared" ref="R238" si="1086">N238+O238*0.18</f>
        <v>23228.09</v>
      </c>
      <c r="S238" s="47"/>
    </row>
    <row r="239" spans="1:19" ht="9" customHeight="1" x14ac:dyDescent="0.2">
      <c r="A239" s="494"/>
      <c r="B239" s="494"/>
      <c r="C239" s="48" t="s">
        <v>4</v>
      </c>
      <c r="D239" s="49">
        <v>27</v>
      </c>
      <c r="E239" s="50">
        <f>'Collab._Tecnici'!E785</f>
        <v>26857362</v>
      </c>
      <c r="F239" s="50">
        <v>0</v>
      </c>
      <c r="G239" s="50">
        <f t="shared" si="849"/>
        <v>1072403</v>
      </c>
      <c r="H239" s="61">
        <v>12018738</v>
      </c>
      <c r="I239" s="61">
        <f t="shared" ref="I239:L239" si="1087">I238*1936.27</f>
        <v>0</v>
      </c>
      <c r="J239" s="51">
        <f t="shared" si="1087"/>
        <v>3329048</v>
      </c>
      <c r="K239" s="51">
        <f t="shared" si="1087"/>
        <v>39948503</v>
      </c>
      <c r="L239" s="61">
        <f t="shared" si="1087"/>
        <v>43277551</v>
      </c>
      <c r="M239" s="118"/>
      <c r="N239" s="120">
        <f t="shared" ref="N239:R239" si="1088">N238*1936.27</f>
        <v>39948503</v>
      </c>
      <c r="O239" s="120">
        <f t="shared" si="1088"/>
        <v>27929765</v>
      </c>
      <c r="P239" s="120">
        <f t="shared" si="1088"/>
        <v>1554438</v>
      </c>
      <c r="Q239" s="120">
        <f t="shared" si="1088"/>
        <v>48304902</v>
      </c>
      <c r="R239" s="120">
        <f t="shared" si="1088"/>
        <v>44975854</v>
      </c>
      <c r="S239" s="47"/>
    </row>
    <row r="240" spans="1:19" ht="12.75" customHeight="1" x14ac:dyDescent="0.2">
      <c r="A240" s="494"/>
      <c r="B240" s="494"/>
      <c r="C240" s="53" t="s">
        <v>3</v>
      </c>
      <c r="D240" s="54">
        <v>28</v>
      </c>
      <c r="E240" s="44">
        <f>'Collab._Tecnici'!E786</f>
        <v>14622.68</v>
      </c>
      <c r="F240" s="44">
        <v>0</v>
      </c>
      <c r="G240" s="44">
        <f t="shared" si="832"/>
        <v>553.85</v>
      </c>
      <c r="H240" s="44">
        <v>6207.16</v>
      </c>
      <c r="I240" s="44"/>
      <c r="J240" s="44">
        <f t="shared" si="1038"/>
        <v>1781.97</v>
      </c>
      <c r="K240" s="44">
        <f t="shared" ref="K240" si="1089">SUM(E240:I240)</f>
        <v>21383.69</v>
      </c>
      <c r="L240" s="46">
        <f t="shared" ref="L240" si="1090">SUM(E240:J240)</f>
        <v>23165.66</v>
      </c>
      <c r="M240" s="117"/>
      <c r="N240" s="119">
        <f t="shared" ref="N240" si="1091">K240</f>
        <v>21383.69</v>
      </c>
      <c r="O240" s="119">
        <f t="shared" ref="O240" si="1092">E240+F240+G240+I240</f>
        <v>15176.53</v>
      </c>
      <c r="P240" s="119">
        <v>802.8</v>
      </c>
      <c r="Q240" s="119">
        <f t="shared" ref="Q240" si="1093">L240+(IF(P240&gt;O240*0.18,P240,O240*0.18))</f>
        <v>25897.439999999999</v>
      </c>
      <c r="R240" s="119">
        <f t="shared" ref="R240" si="1094">N240+O240*0.18</f>
        <v>24115.47</v>
      </c>
      <c r="S240" s="47"/>
    </row>
    <row r="241" spans="1:20" ht="9" customHeight="1" x14ac:dyDescent="0.2">
      <c r="A241" s="494"/>
      <c r="B241" s="494"/>
      <c r="C241" s="48" t="s">
        <v>4</v>
      </c>
      <c r="D241" s="49">
        <v>34</v>
      </c>
      <c r="E241" s="50">
        <f>'Collab._Tecnici'!E787</f>
        <v>28313457</v>
      </c>
      <c r="F241" s="50">
        <v>0</v>
      </c>
      <c r="G241" s="50">
        <f t="shared" si="849"/>
        <v>1072403</v>
      </c>
      <c r="H241" s="61">
        <v>12018738</v>
      </c>
      <c r="I241" s="61">
        <f t="shared" ref="I241:L241" si="1095">I240*1936.27</f>
        <v>0</v>
      </c>
      <c r="J241" s="51">
        <f t="shared" si="1095"/>
        <v>3450375</v>
      </c>
      <c r="K241" s="51">
        <f t="shared" si="1095"/>
        <v>41404597</v>
      </c>
      <c r="L241" s="61">
        <f t="shared" si="1095"/>
        <v>44854972</v>
      </c>
      <c r="M241" s="118"/>
      <c r="N241" s="120">
        <f t="shared" ref="N241:R241" si="1096">N240*1936.27</f>
        <v>41404597</v>
      </c>
      <c r="O241" s="120">
        <f t="shared" si="1096"/>
        <v>29385860</v>
      </c>
      <c r="P241" s="120">
        <f t="shared" si="1096"/>
        <v>1554438</v>
      </c>
      <c r="Q241" s="120">
        <f t="shared" si="1096"/>
        <v>50144436</v>
      </c>
      <c r="R241" s="120">
        <f t="shared" si="1096"/>
        <v>46694061</v>
      </c>
      <c r="S241" s="47"/>
    </row>
    <row r="242" spans="1:20" ht="12.75" customHeight="1" x14ac:dyDescent="0.2">
      <c r="A242" s="494"/>
      <c r="B242" s="494"/>
      <c r="C242" s="53" t="s">
        <v>3</v>
      </c>
      <c r="D242" s="54">
        <v>35</v>
      </c>
      <c r="E242" s="44">
        <f>'Collab._Tecnici'!E788</f>
        <v>15184.62</v>
      </c>
      <c r="F242" s="44">
        <v>0</v>
      </c>
      <c r="G242" s="44">
        <f t="shared" si="832"/>
        <v>553.85</v>
      </c>
      <c r="H242" s="44">
        <v>6207.16</v>
      </c>
      <c r="I242" s="44"/>
      <c r="J242" s="44">
        <f t="shared" si="1047"/>
        <v>1828.8</v>
      </c>
      <c r="K242" s="44">
        <f t="shared" ref="K242" si="1097">SUM(E242:I242)</f>
        <v>21945.63</v>
      </c>
      <c r="L242" s="46">
        <f t="shared" ref="L242" si="1098">SUM(E242:J242)</f>
        <v>23774.43</v>
      </c>
      <c r="M242" s="117"/>
      <c r="N242" s="119">
        <f t="shared" ref="N242" si="1099">K242</f>
        <v>21945.63</v>
      </c>
      <c r="O242" s="119">
        <f t="shared" ref="O242" si="1100">E242+F242+G242+I242</f>
        <v>15738.47</v>
      </c>
      <c r="P242" s="119">
        <v>802.8</v>
      </c>
      <c r="Q242" s="119">
        <f t="shared" ref="Q242" si="1101">L242+(IF(P242&gt;O242*0.18,P242,O242*0.18))</f>
        <v>26607.35</v>
      </c>
      <c r="R242" s="119">
        <f t="shared" ref="R242" si="1102">N242+O242*0.18</f>
        <v>24778.55</v>
      </c>
      <c r="S242" s="47"/>
    </row>
    <row r="243" spans="1:20" ht="9" customHeight="1" x14ac:dyDescent="0.2">
      <c r="A243" s="495"/>
      <c r="B243" s="495"/>
      <c r="C243" s="58" t="s">
        <v>4</v>
      </c>
      <c r="D243" s="59"/>
      <c r="E243" s="50">
        <f>'Collab._Tecnici'!E789</f>
        <v>29401524</v>
      </c>
      <c r="F243" s="61">
        <v>0</v>
      </c>
      <c r="G243" s="50">
        <f t="shared" si="849"/>
        <v>1072403</v>
      </c>
      <c r="H243" s="61">
        <v>12018738</v>
      </c>
      <c r="I243" s="61">
        <f t="shared" ref="I243:L243" si="1103">I242*1936.27</f>
        <v>0</v>
      </c>
      <c r="J243" s="61">
        <f t="shared" si="1103"/>
        <v>3541051</v>
      </c>
      <c r="K243" s="51">
        <f t="shared" si="1103"/>
        <v>42492665</v>
      </c>
      <c r="L243" s="61">
        <f t="shared" si="1103"/>
        <v>46033716</v>
      </c>
      <c r="M243" s="118"/>
      <c r="N243" s="123">
        <f t="shared" ref="N243:R243" si="1104">N242*1936.27</f>
        <v>42492665</v>
      </c>
      <c r="O243" s="120">
        <f t="shared" si="1104"/>
        <v>30473927</v>
      </c>
      <c r="P243" s="123">
        <f t="shared" si="1104"/>
        <v>1554438</v>
      </c>
      <c r="Q243" s="123">
        <f t="shared" si="1104"/>
        <v>51519014</v>
      </c>
      <c r="R243" s="120">
        <f t="shared" si="1104"/>
        <v>47977963</v>
      </c>
      <c r="S243" s="47"/>
    </row>
    <row r="244" spans="1:20" ht="12.75" customHeight="1" x14ac:dyDescent="0.2">
      <c r="A244" s="496">
        <f>B232+1</f>
        <v>44562</v>
      </c>
      <c r="B244" s="496">
        <v>44651</v>
      </c>
      <c r="C244" s="42" t="s">
        <v>3</v>
      </c>
      <c r="D244" s="43">
        <v>0</v>
      </c>
      <c r="E244" s="44">
        <f>'Collab._Tecnici'!E790</f>
        <v>10321.450000000001</v>
      </c>
      <c r="F244" s="44">
        <v>0</v>
      </c>
      <c r="G244" s="44">
        <f t="shared" si="832"/>
        <v>553.85</v>
      </c>
      <c r="H244" s="44">
        <v>6207.16</v>
      </c>
      <c r="I244" s="44"/>
      <c r="J244" s="44">
        <f t="shared" ref="J244:J254" si="1105">K244/12</f>
        <v>1423.54</v>
      </c>
      <c r="K244" s="44">
        <f t="shared" ref="K244" si="1106">SUM(E244:I244)</f>
        <v>17082.46</v>
      </c>
      <c r="L244" s="46">
        <f t="shared" ref="L244" si="1107">SUM(E244:J244)</f>
        <v>18506</v>
      </c>
      <c r="M244" s="117"/>
      <c r="N244" s="119">
        <f t="shared" ref="N244" si="1108">K244</f>
        <v>17082.46</v>
      </c>
      <c r="O244" s="119">
        <f t="shared" ref="O244" si="1109">E244+F244+G244+I244</f>
        <v>10875.3</v>
      </c>
      <c r="P244" s="119">
        <f>K286</f>
        <v>872.4</v>
      </c>
      <c r="Q244" s="119">
        <f t="shared" ref="Q244" si="1110">L244+(IF(P244&gt;O244*0.18,P244,O244*0.18))</f>
        <v>20463.55</v>
      </c>
      <c r="R244" s="119">
        <f t="shared" ref="R244" si="1111">N244+O244*0.18</f>
        <v>19040.009999999998</v>
      </c>
      <c r="S244" s="47"/>
    </row>
    <row r="245" spans="1:20" ht="9" customHeight="1" x14ac:dyDescent="0.2">
      <c r="A245" s="497"/>
      <c r="B245" s="497"/>
      <c r="C245" s="48" t="s">
        <v>4</v>
      </c>
      <c r="D245" s="49">
        <v>8</v>
      </c>
      <c r="E245" s="50">
        <f>'Collab._Tecnici'!E791</f>
        <v>19985114</v>
      </c>
      <c r="F245" s="50">
        <v>0</v>
      </c>
      <c r="G245" s="50">
        <f t="shared" si="849"/>
        <v>1072403</v>
      </c>
      <c r="H245" s="61">
        <v>12018738</v>
      </c>
      <c r="I245" s="61">
        <f t="shared" ref="I245:L245" si="1112">I244*1936.27</f>
        <v>0</v>
      </c>
      <c r="J245" s="51">
        <f t="shared" si="1112"/>
        <v>2756358</v>
      </c>
      <c r="K245" s="51">
        <f t="shared" si="1112"/>
        <v>33076255</v>
      </c>
      <c r="L245" s="61">
        <f t="shared" si="1112"/>
        <v>35832613</v>
      </c>
      <c r="M245" s="118"/>
      <c r="N245" s="120">
        <f t="shared" ref="N245:R245" si="1113">N244*1936.27</f>
        <v>33076255</v>
      </c>
      <c r="O245" s="120">
        <f t="shared" si="1113"/>
        <v>21057517</v>
      </c>
      <c r="P245" s="120">
        <f t="shared" si="1113"/>
        <v>1689202</v>
      </c>
      <c r="Q245" s="120">
        <f t="shared" si="1113"/>
        <v>39622958</v>
      </c>
      <c r="R245" s="120">
        <f t="shared" si="1113"/>
        <v>36866600</v>
      </c>
      <c r="S245" s="47"/>
    </row>
    <row r="246" spans="1:20" ht="12.75" customHeight="1" x14ac:dyDescent="0.2">
      <c r="A246" s="494">
        <f>A244</f>
        <v>44562</v>
      </c>
      <c r="B246" s="494">
        <f>B244</f>
        <v>44651</v>
      </c>
      <c r="C246" s="53" t="s">
        <v>3</v>
      </c>
      <c r="D246" s="54">
        <v>9</v>
      </c>
      <c r="E246" s="44">
        <f>'Collab._Tecnici'!E792</f>
        <v>11741.23</v>
      </c>
      <c r="F246" s="44">
        <v>0</v>
      </c>
      <c r="G246" s="44">
        <f t="shared" si="832"/>
        <v>553.85</v>
      </c>
      <c r="H246" s="44">
        <v>6207.16</v>
      </c>
      <c r="I246" s="44"/>
      <c r="J246" s="44">
        <f t="shared" si="1105"/>
        <v>1541.85</v>
      </c>
      <c r="K246" s="44">
        <f t="shared" ref="K246" si="1114">SUM(E246:I246)</f>
        <v>18502.240000000002</v>
      </c>
      <c r="L246" s="46">
        <f t="shared" ref="L246" si="1115">SUM(E246:J246)</f>
        <v>20044.09</v>
      </c>
      <c r="M246" s="117"/>
      <c r="N246" s="119">
        <f t="shared" ref="N246" si="1116">K246</f>
        <v>18502.240000000002</v>
      </c>
      <c r="O246" s="119">
        <f t="shared" ref="O246" si="1117">E246+F246+G246+I246</f>
        <v>12295.08</v>
      </c>
      <c r="P246" s="119">
        <f>P244</f>
        <v>872.4</v>
      </c>
      <c r="Q246" s="119">
        <f t="shared" ref="Q246" si="1118">L246+(IF(P246&gt;O246*0.18,P246,O246*0.18))</f>
        <v>22257.200000000001</v>
      </c>
      <c r="R246" s="119">
        <f t="shared" ref="R246" si="1119">N246+O246*0.18</f>
        <v>20715.349999999999</v>
      </c>
      <c r="S246" s="47"/>
    </row>
    <row r="247" spans="1:20" ht="9" customHeight="1" x14ac:dyDescent="0.2">
      <c r="A247" s="494"/>
      <c r="B247" s="494"/>
      <c r="C247" s="48" t="s">
        <v>4</v>
      </c>
      <c r="D247" s="49">
        <v>14</v>
      </c>
      <c r="E247" s="50">
        <f>'Collab._Tecnici'!E793</f>
        <v>22734191</v>
      </c>
      <c r="F247" s="50">
        <v>0</v>
      </c>
      <c r="G247" s="50">
        <f t="shared" si="849"/>
        <v>1072403</v>
      </c>
      <c r="H247" s="61">
        <v>12018738</v>
      </c>
      <c r="I247" s="61">
        <f t="shared" ref="I247:L247" si="1120">I246*1936.27</f>
        <v>0</v>
      </c>
      <c r="J247" s="51">
        <f t="shared" si="1120"/>
        <v>2985438</v>
      </c>
      <c r="K247" s="51">
        <f t="shared" si="1120"/>
        <v>35825332</v>
      </c>
      <c r="L247" s="61">
        <f t="shared" si="1120"/>
        <v>38810770</v>
      </c>
      <c r="M247" s="118"/>
      <c r="N247" s="120">
        <f t="shared" ref="N247:R261" si="1121">N246*1936.27</f>
        <v>35825332</v>
      </c>
      <c r="O247" s="120">
        <f t="shared" si="1121"/>
        <v>23806595</v>
      </c>
      <c r="P247" s="120">
        <f t="shared" si="1121"/>
        <v>1689202</v>
      </c>
      <c r="Q247" s="120">
        <f t="shared" si="1121"/>
        <v>43095949</v>
      </c>
      <c r="R247" s="120">
        <f t="shared" si="1121"/>
        <v>40110511</v>
      </c>
      <c r="S247" s="47"/>
    </row>
    <row r="248" spans="1:20" ht="12.75" customHeight="1" x14ac:dyDescent="0.2">
      <c r="A248" s="494"/>
      <c r="B248" s="494"/>
      <c r="C248" s="53" t="s">
        <v>3</v>
      </c>
      <c r="D248" s="54">
        <v>15</v>
      </c>
      <c r="E248" s="44">
        <f>'Collab._Tecnici'!E794</f>
        <v>12804.35</v>
      </c>
      <c r="F248" s="44">
        <v>0</v>
      </c>
      <c r="G248" s="44">
        <f t="shared" si="832"/>
        <v>553.85</v>
      </c>
      <c r="H248" s="44">
        <v>6207.16</v>
      </c>
      <c r="I248" s="44"/>
      <c r="J248" s="44">
        <f t="shared" si="1105"/>
        <v>1630.45</v>
      </c>
      <c r="K248" s="44">
        <f t="shared" ref="K248" si="1122">SUM(E248:I248)</f>
        <v>19565.36</v>
      </c>
      <c r="L248" s="46">
        <f t="shared" ref="L248" si="1123">SUM(E248:J248)</f>
        <v>21195.81</v>
      </c>
      <c r="M248" s="117"/>
      <c r="N248" s="119">
        <f t="shared" ref="N248" si="1124">K248</f>
        <v>19565.36</v>
      </c>
      <c r="O248" s="119">
        <f t="shared" ref="O248" si="1125">E248+F248+G248+I248</f>
        <v>13358.2</v>
      </c>
      <c r="P248" s="119">
        <f t="shared" ref="P248" si="1126">P246</f>
        <v>872.4</v>
      </c>
      <c r="Q248" s="119">
        <f t="shared" ref="Q248" si="1127">L248+(IF(P248&gt;O248*0.18,P248,O248*0.18))</f>
        <v>23600.29</v>
      </c>
      <c r="R248" s="119">
        <f t="shared" ref="R248" si="1128">N248+O248*0.18</f>
        <v>21969.84</v>
      </c>
      <c r="S248" s="47"/>
    </row>
    <row r="249" spans="1:20" ht="9" customHeight="1" x14ac:dyDescent="0.2">
      <c r="A249" s="494"/>
      <c r="B249" s="494"/>
      <c r="C249" s="48" t="s">
        <v>4</v>
      </c>
      <c r="D249" s="49">
        <v>20</v>
      </c>
      <c r="E249" s="50">
        <f>'Collab._Tecnici'!E795</f>
        <v>24792679</v>
      </c>
      <c r="F249" s="50">
        <v>0</v>
      </c>
      <c r="G249" s="50">
        <f t="shared" si="849"/>
        <v>1072403</v>
      </c>
      <c r="H249" s="61">
        <v>12018738</v>
      </c>
      <c r="I249" s="61">
        <f t="shared" ref="I249:L249" si="1129">I248*1936.27</f>
        <v>0</v>
      </c>
      <c r="J249" s="51">
        <f t="shared" si="1129"/>
        <v>3156991</v>
      </c>
      <c r="K249" s="51">
        <f t="shared" si="1129"/>
        <v>37883820</v>
      </c>
      <c r="L249" s="61">
        <f t="shared" si="1129"/>
        <v>41040811</v>
      </c>
      <c r="M249" s="118"/>
      <c r="N249" s="120">
        <f t="shared" ref="N249:O249" si="1130">N248*1936.27</f>
        <v>37883820</v>
      </c>
      <c r="O249" s="120">
        <f t="shared" si="1130"/>
        <v>25865082</v>
      </c>
      <c r="P249" s="120">
        <f t="shared" si="1121"/>
        <v>1689202</v>
      </c>
      <c r="Q249" s="120">
        <f t="shared" si="1121"/>
        <v>45696534</v>
      </c>
      <c r="R249" s="120">
        <f t="shared" si="1121"/>
        <v>42539542</v>
      </c>
      <c r="S249" s="47"/>
    </row>
    <row r="250" spans="1:20" ht="12.75" customHeight="1" x14ac:dyDescent="0.2">
      <c r="A250" s="494"/>
      <c r="B250" s="494"/>
      <c r="C250" s="53" t="s">
        <v>3</v>
      </c>
      <c r="D250" s="54">
        <v>21</v>
      </c>
      <c r="E250" s="44">
        <f>'Collab._Tecnici'!E796</f>
        <v>13870.67</v>
      </c>
      <c r="F250" s="44">
        <v>0</v>
      </c>
      <c r="G250" s="44">
        <f t="shared" si="832"/>
        <v>553.85</v>
      </c>
      <c r="H250" s="44">
        <v>6207.16</v>
      </c>
      <c r="I250" s="44"/>
      <c r="J250" s="44">
        <f t="shared" si="1105"/>
        <v>1719.31</v>
      </c>
      <c r="K250" s="44">
        <f t="shared" ref="K250" si="1131">SUM(E250:I250)</f>
        <v>20631.68</v>
      </c>
      <c r="L250" s="46">
        <f t="shared" ref="L250" si="1132">SUM(E250:J250)</f>
        <v>22350.99</v>
      </c>
      <c r="M250" s="117"/>
      <c r="N250" s="119">
        <f t="shared" ref="N250" si="1133">K250</f>
        <v>20631.68</v>
      </c>
      <c r="O250" s="119">
        <f t="shared" ref="O250" si="1134">E250+F250+G250+I250</f>
        <v>14424.52</v>
      </c>
      <c r="P250" s="119">
        <f t="shared" ref="P250" si="1135">P248</f>
        <v>872.4</v>
      </c>
      <c r="Q250" s="119">
        <f t="shared" ref="Q250" si="1136">L250+(IF(P250&gt;O250*0.18,P250,O250*0.18))</f>
        <v>24947.4</v>
      </c>
      <c r="R250" s="119">
        <f t="shared" ref="R250" si="1137">N250+O250*0.18</f>
        <v>23228.09</v>
      </c>
      <c r="S250" s="47"/>
    </row>
    <row r="251" spans="1:20" ht="9" customHeight="1" x14ac:dyDescent="0.2">
      <c r="A251" s="494"/>
      <c r="B251" s="494"/>
      <c r="C251" s="48" t="s">
        <v>4</v>
      </c>
      <c r="D251" s="49">
        <v>27</v>
      </c>
      <c r="E251" s="50">
        <f>'Collab._Tecnici'!E797</f>
        <v>26857362</v>
      </c>
      <c r="F251" s="50">
        <v>0</v>
      </c>
      <c r="G251" s="50">
        <f t="shared" si="849"/>
        <v>1072403</v>
      </c>
      <c r="H251" s="61">
        <v>12018738</v>
      </c>
      <c r="I251" s="61">
        <f t="shared" ref="I251:L251" si="1138">I250*1936.27</f>
        <v>0</v>
      </c>
      <c r="J251" s="51">
        <f t="shared" si="1138"/>
        <v>3329048</v>
      </c>
      <c r="K251" s="51">
        <f t="shared" si="1138"/>
        <v>39948503</v>
      </c>
      <c r="L251" s="61">
        <f t="shared" si="1138"/>
        <v>43277551</v>
      </c>
      <c r="M251" s="118"/>
      <c r="N251" s="120">
        <f t="shared" ref="N251:O251" si="1139">N250*1936.27</f>
        <v>39948503</v>
      </c>
      <c r="O251" s="120">
        <f t="shared" si="1139"/>
        <v>27929765</v>
      </c>
      <c r="P251" s="120">
        <f t="shared" si="1121"/>
        <v>1689202</v>
      </c>
      <c r="Q251" s="120">
        <f t="shared" si="1121"/>
        <v>48304902</v>
      </c>
      <c r="R251" s="120">
        <f t="shared" si="1121"/>
        <v>44975854</v>
      </c>
      <c r="S251" s="47"/>
    </row>
    <row r="252" spans="1:20" ht="12.75" customHeight="1" x14ac:dyDescent="0.2">
      <c r="A252" s="494"/>
      <c r="B252" s="494"/>
      <c r="C252" s="53" t="s">
        <v>3</v>
      </c>
      <c r="D252" s="54">
        <v>28</v>
      </c>
      <c r="E252" s="44">
        <f>'Collab._Tecnici'!E798</f>
        <v>14622.68</v>
      </c>
      <c r="F252" s="44">
        <v>0</v>
      </c>
      <c r="G252" s="44">
        <f t="shared" si="832"/>
        <v>553.85</v>
      </c>
      <c r="H252" s="44">
        <v>6207.16</v>
      </c>
      <c r="I252" s="44"/>
      <c r="J252" s="44">
        <f t="shared" si="1105"/>
        <v>1781.97</v>
      </c>
      <c r="K252" s="44">
        <f t="shared" ref="K252" si="1140">SUM(E252:I252)</f>
        <v>21383.69</v>
      </c>
      <c r="L252" s="46">
        <f t="shared" ref="L252" si="1141">SUM(E252:J252)</f>
        <v>23165.66</v>
      </c>
      <c r="M252" s="117"/>
      <c r="N252" s="119">
        <f t="shared" ref="N252" si="1142">K252</f>
        <v>21383.69</v>
      </c>
      <c r="O252" s="119">
        <f t="shared" ref="O252" si="1143">E252+F252+G252+I252</f>
        <v>15176.53</v>
      </c>
      <c r="P252" s="119">
        <f t="shared" ref="P252" si="1144">P250</f>
        <v>872.4</v>
      </c>
      <c r="Q252" s="119">
        <f t="shared" ref="Q252" si="1145">L252+(IF(P252&gt;O252*0.18,P252,O252*0.18))</f>
        <v>25897.439999999999</v>
      </c>
      <c r="R252" s="119">
        <f t="shared" ref="R252" si="1146">N252+O252*0.18</f>
        <v>24115.47</v>
      </c>
      <c r="S252" s="47"/>
    </row>
    <row r="253" spans="1:20" ht="9" customHeight="1" x14ac:dyDescent="0.2">
      <c r="A253" s="494"/>
      <c r="B253" s="494"/>
      <c r="C253" s="48" t="s">
        <v>4</v>
      </c>
      <c r="D253" s="49">
        <v>34</v>
      </c>
      <c r="E253" s="50">
        <f>'Collab._Tecnici'!E799</f>
        <v>28313457</v>
      </c>
      <c r="F253" s="50">
        <v>0</v>
      </c>
      <c r="G253" s="50">
        <f t="shared" si="849"/>
        <v>1072403</v>
      </c>
      <c r="H253" s="61">
        <v>12018738</v>
      </c>
      <c r="I253" s="61">
        <f t="shared" ref="I253:L253" si="1147">I252*1936.27</f>
        <v>0</v>
      </c>
      <c r="J253" s="51">
        <f t="shared" si="1147"/>
        <v>3450375</v>
      </c>
      <c r="K253" s="51">
        <f t="shared" si="1147"/>
        <v>41404597</v>
      </c>
      <c r="L253" s="61">
        <f t="shared" si="1147"/>
        <v>44854972</v>
      </c>
      <c r="M253" s="118"/>
      <c r="N253" s="120">
        <f t="shared" ref="N253:O253" si="1148">N252*1936.27</f>
        <v>41404597</v>
      </c>
      <c r="O253" s="120">
        <f t="shared" si="1148"/>
        <v>29385860</v>
      </c>
      <c r="P253" s="120">
        <f t="shared" si="1121"/>
        <v>1689202</v>
      </c>
      <c r="Q253" s="120">
        <f t="shared" si="1121"/>
        <v>50144436</v>
      </c>
      <c r="R253" s="120">
        <f t="shared" si="1121"/>
        <v>46694061</v>
      </c>
      <c r="S253" s="47"/>
    </row>
    <row r="254" spans="1:20" ht="12.75" customHeight="1" x14ac:dyDescent="0.2">
      <c r="A254" s="494"/>
      <c r="B254" s="494"/>
      <c r="C254" s="53" t="s">
        <v>3</v>
      </c>
      <c r="D254" s="54">
        <v>35</v>
      </c>
      <c r="E254" s="44">
        <f>'Collab._Tecnici'!E800</f>
        <v>15184.62</v>
      </c>
      <c r="F254" s="44">
        <v>0</v>
      </c>
      <c r="G254" s="44">
        <f t="shared" si="832"/>
        <v>553.85</v>
      </c>
      <c r="H254" s="44">
        <v>6207.16</v>
      </c>
      <c r="I254" s="44"/>
      <c r="J254" s="44">
        <f t="shared" si="1105"/>
        <v>1828.8</v>
      </c>
      <c r="K254" s="44">
        <f t="shared" ref="K254" si="1149">SUM(E254:I254)</f>
        <v>21945.63</v>
      </c>
      <c r="L254" s="46">
        <f t="shared" ref="L254" si="1150">SUM(E254:J254)</f>
        <v>23774.43</v>
      </c>
      <c r="M254" s="117"/>
      <c r="N254" s="119">
        <f t="shared" ref="N254" si="1151">K254</f>
        <v>21945.63</v>
      </c>
      <c r="O254" s="119">
        <f t="shared" ref="O254" si="1152">E254+F254+G254+I254</f>
        <v>15738.47</v>
      </c>
      <c r="P254" s="119">
        <f t="shared" ref="P254" si="1153">P252</f>
        <v>872.4</v>
      </c>
      <c r="Q254" s="119">
        <f t="shared" ref="Q254" si="1154">L254+(IF(P254&gt;O254*0.18,P254,O254*0.18))</f>
        <v>26607.35</v>
      </c>
      <c r="R254" s="119">
        <f t="shared" ref="R254" si="1155">N254+O254*0.18</f>
        <v>24778.55</v>
      </c>
      <c r="S254" s="47"/>
      <c r="T254" s="194"/>
    </row>
    <row r="255" spans="1:20" ht="9" customHeight="1" x14ac:dyDescent="0.2">
      <c r="A255" s="495"/>
      <c r="B255" s="495"/>
      <c r="C255" s="58" t="s">
        <v>4</v>
      </c>
      <c r="D255" s="59"/>
      <c r="E255" s="50">
        <f>'Collab._Tecnici'!E801</f>
        <v>29401524</v>
      </c>
      <c r="F255" s="61">
        <v>0</v>
      </c>
      <c r="G255" s="61">
        <f t="shared" si="849"/>
        <v>1072403</v>
      </c>
      <c r="H255" s="61">
        <v>12018738</v>
      </c>
      <c r="I255" s="61">
        <f t="shared" ref="I255:L269" si="1156">I254*1936.27</f>
        <v>0</v>
      </c>
      <c r="J255" s="51">
        <f t="shared" si="1156"/>
        <v>3541051</v>
      </c>
      <c r="K255" s="51">
        <f t="shared" si="1156"/>
        <v>42492665</v>
      </c>
      <c r="L255" s="61">
        <f t="shared" si="1156"/>
        <v>46033716</v>
      </c>
      <c r="M255" s="118"/>
      <c r="N255" s="120">
        <f t="shared" ref="N255:O255" si="1157">N254*1936.27</f>
        <v>42492665</v>
      </c>
      <c r="O255" s="120">
        <f t="shared" si="1157"/>
        <v>30473927</v>
      </c>
      <c r="P255" s="120">
        <f t="shared" si="1121"/>
        <v>1689202</v>
      </c>
      <c r="Q255" s="120">
        <f t="shared" si="1121"/>
        <v>51519014</v>
      </c>
      <c r="R255" s="120">
        <f t="shared" si="1121"/>
        <v>47977963</v>
      </c>
      <c r="S255" s="47"/>
    </row>
    <row r="256" spans="1:20" ht="12.75" customHeight="1" x14ac:dyDescent="0.2">
      <c r="A256" s="496">
        <f>B244+1</f>
        <v>44652</v>
      </c>
      <c r="B256" s="496">
        <v>44742</v>
      </c>
      <c r="C256" s="42" t="s">
        <v>3</v>
      </c>
      <c r="D256" s="43">
        <v>0</v>
      </c>
      <c r="E256" s="44">
        <f>'Collab._Tecnici'!E802</f>
        <v>10321.450000000001</v>
      </c>
      <c r="F256" s="44"/>
      <c r="G256" s="44">
        <f t="shared" si="832"/>
        <v>553.85</v>
      </c>
      <c r="H256" s="44">
        <v>6207.16</v>
      </c>
      <c r="I256" s="44">
        <f>(E256+H256)*0.3%</f>
        <v>49.59</v>
      </c>
      <c r="J256" s="44">
        <f>(E256+F256+G256+H256+I256)/12</f>
        <v>1427.67</v>
      </c>
      <c r="K256" s="44">
        <f>SUM(E256:I256)</f>
        <v>17132.05</v>
      </c>
      <c r="L256" s="46">
        <f>SUM(E256:J256)</f>
        <v>18559.72</v>
      </c>
      <c r="M256" s="117"/>
      <c r="N256" s="119">
        <f>E256+F256+G256+H256+I256</f>
        <v>17132.05</v>
      </c>
      <c r="O256" s="119">
        <f>E256+F256+G256+I256</f>
        <v>10924.89</v>
      </c>
      <c r="P256" s="119">
        <f t="shared" ref="P256" si="1158">P254</f>
        <v>872.4</v>
      </c>
      <c r="Q256" s="119">
        <f>L256+O256*0.18</f>
        <v>20526.2</v>
      </c>
      <c r="R256" s="119">
        <f>N256+O256*0.18</f>
        <v>19098.53</v>
      </c>
      <c r="S256" s="47"/>
      <c r="T256" s="194"/>
    </row>
    <row r="257" spans="1:20" ht="9" customHeight="1" x14ac:dyDescent="0.2">
      <c r="A257" s="497"/>
      <c r="B257" s="497"/>
      <c r="C257" s="48" t="s">
        <v>4</v>
      </c>
      <c r="D257" s="49">
        <v>8</v>
      </c>
      <c r="E257" s="50">
        <f>'Collab._Tecnici'!E803</f>
        <v>19985114</v>
      </c>
      <c r="F257" s="61"/>
      <c r="G257" s="50">
        <f t="shared" si="849"/>
        <v>1072403</v>
      </c>
      <c r="H257" s="61">
        <v>12018738</v>
      </c>
      <c r="I257" s="61">
        <f>I256*1936.27</f>
        <v>96020</v>
      </c>
      <c r="J257" s="51">
        <f t="shared" si="1156"/>
        <v>2764355</v>
      </c>
      <c r="K257" s="51">
        <f>K256*1936.27</f>
        <v>33172274</v>
      </c>
      <c r="L257" s="61">
        <f t="shared" ref="L257" si="1159">L256*1936.27</f>
        <v>35936629</v>
      </c>
      <c r="M257" s="118"/>
      <c r="N257" s="120">
        <f t="shared" ref="N257:R257" si="1160">N256*1936.27</f>
        <v>33172274</v>
      </c>
      <c r="O257" s="120">
        <f t="shared" si="1160"/>
        <v>21153537</v>
      </c>
      <c r="P257" s="120">
        <f t="shared" si="1121"/>
        <v>1689202</v>
      </c>
      <c r="Q257" s="120">
        <f t="shared" si="1160"/>
        <v>39744265</v>
      </c>
      <c r="R257" s="120">
        <f t="shared" si="1160"/>
        <v>36979911</v>
      </c>
      <c r="S257" s="47"/>
    </row>
    <row r="258" spans="1:20" ht="12.75" customHeight="1" x14ac:dyDescent="0.2">
      <c r="A258" s="494">
        <f>A256</f>
        <v>44652</v>
      </c>
      <c r="B258" s="494">
        <f>B256</f>
        <v>44742</v>
      </c>
      <c r="C258" s="53" t="s">
        <v>3</v>
      </c>
      <c r="D258" s="54">
        <v>9</v>
      </c>
      <c r="E258" s="44">
        <f>'Collab._Tecnici'!E804</f>
        <v>11741.23</v>
      </c>
      <c r="F258" s="44"/>
      <c r="G258" s="44">
        <f t="shared" si="832"/>
        <v>553.85</v>
      </c>
      <c r="H258" s="44">
        <v>6207.16</v>
      </c>
      <c r="I258" s="44">
        <f t="shared" ref="I258" si="1161">(E258+H258)*0.3%</f>
        <v>53.85</v>
      </c>
      <c r="J258" s="44">
        <f t="shared" ref="J258" si="1162">(E258+F258+G258+H258+I258)/12</f>
        <v>1546.34</v>
      </c>
      <c r="K258" s="44">
        <f t="shared" ref="K258" si="1163">SUM(E258:I258)</f>
        <v>18556.09</v>
      </c>
      <c r="L258" s="46">
        <f t="shared" ref="L258" si="1164">SUM(E258:J258)</f>
        <v>20102.43</v>
      </c>
      <c r="M258" s="117"/>
      <c r="N258" s="119">
        <f t="shared" ref="N258" si="1165">E258+F258+G258+H258+I258</f>
        <v>18556.09</v>
      </c>
      <c r="O258" s="119">
        <f t="shared" ref="O258" si="1166">E258+F258+G258+I258</f>
        <v>12348.93</v>
      </c>
      <c r="P258" s="119">
        <f t="shared" ref="P258" si="1167">P256</f>
        <v>872.4</v>
      </c>
      <c r="Q258" s="119">
        <f t="shared" ref="Q258" si="1168">L258+O258*0.18</f>
        <v>22325.24</v>
      </c>
      <c r="R258" s="119">
        <f t="shared" ref="R258" si="1169">N258+O258*0.18</f>
        <v>20778.900000000001</v>
      </c>
      <c r="S258" s="47"/>
      <c r="T258" s="194"/>
    </row>
    <row r="259" spans="1:20" ht="9" customHeight="1" x14ac:dyDescent="0.2">
      <c r="A259" s="494"/>
      <c r="B259" s="494"/>
      <c r="C259" s="48" t="s">
        <v>4</v>
      </c>
      <c r="D259" s="49">
        <v>14</v>
      </c>
      <c r="E259" s="50">
        <f>'Collab._Tecnici'!E805</f>
        <v>22734191</v>
      </c>
      <c r="F259" s="50"/>
      <c r="G259" s="50">
        <f t="shared" si="849"/>
        <v>1072403</v>
      </c>
      <c r="H259" s="61">
        <v>12018738</v>
      </c>
      <c r="I259" s="61">
        <f t="shared" ref="I259" si="1170">I258*1936.27</f>
        <v>104268</v>
      </c>
      <c r="J259" s="51">
        <f t="shared" si="1156"/>
        <v>2994132</v>
      </c>
      <c r="K259" s="51">
        <f t="shared" si="1156"/>
        <v>35929600</v>
      </c>
      <c r="L259" s="61">
        <f t="shared" si="1156"/>
        <v>38923732</v>
      </c>
      <c r="M259" s="118"/>
      <c r="N259" s="120">
        <f t="shared" ref="N259:R259" si="1171">N258*1936.27</f>
        <v>35929600</v>
      </c>
      <c r="O259" s="120">
        <f t="shared" si="1171"/>
        <v>23910863</v>
      </c>
      <c r="P259" s="120">
        <f t="shared" si="1121"/>
        <v>1689202</v>
      </c>
      <c r="Q259" s="120">
        <f t="shared" si="1171"/>
        <v>43227692</v>
      </c>
      <c r="R259" s="120">
        <f t="shared" si="1171"/>
        <v>40233561</v>
      </c>
      <c r="S259" s="47"/>
    </row>
    <row r="260" spans="1:20" ht="12.75" customHeight="1" x14ac:dyDescent="0.2">
      <c r="A260" s="494"/>
      <c r="B260" s="494"/>
      <c r="C260" s="53" t="s">
        <v>3</v>
      </c>
      <c r="D260" s="54">
        <v>15</v>
      </c>
      <c r="E260" s="44">
        <f>'Collab._Tecnici'!E806</f>
        <v>12804.35</v>
      </c>
      <c r="F260" s="44"/>
      <c r="G260" s="44">
        <f t="shared" si="832"/>
        <v>553.85</v>
      </c>
      <c r="H260" s="44">
        <v>6207.16</v>
      </c>
      <c r="I260" s="44">
        <f t="shared" ref="I260" si="1172">(E260+H260)*0.3%</f>
        <v>57.03</v>
      </c>
      <c r="J260" s="44">
        <f t="shared" ref="J260" si="1173">(E260+F260+G260+H260+I260)/12</f>
        <v>1635.2</v>
      </c>
      <c r="K260" s="44">
        <f t="shared" ref="K260" si="1174">SUM(E260:I260)</f>
        <v>19622.39</v>
      </c>
      <c r="L260" s="46">
        <f t="shared" ref="L260" si="1175">SUM(E260:J260)</f>
        <v>21257.59</v>
      </c>
      <c r="M260" s="117"/>
      <c r="N260" s="119">
        <f t="shared" ref="N260" si="1176">E260+F260+G260+H260+I260</f>
        <v>19622.39</v>
      </c>
      <c r="O260" s="119">
        <f t="shared" ref="O260" si="1177">E260+F260+G260+I260</f>
        <v>13415.23</v>
      </c>
      <c r="P260" s="119">
        <f t="shared" ref="P260" si="1178">P258</f>
        <v>872.4</v>
      </c>
      <c r="Q260" s="119">
        <f t="shared" ref="Q260" si="1179">L260+O260*0.18</f>
        <v>23672.33</v>
      </c>
      <c r="R260" s="119">
        <f t="shared" ref="R260" si="1180">N260+O260*0.18</f>
        <v>22037.13</v>
      </c>
      <c r="S260" s="47"/>
    </row>
    <row r="261" spans="1:20" ht="9" customHeight="1" x14ac:dyDescent="0.2">
      <c r="A261" s="494"/>
      <c r="B261" s="494"/>
      <c r="C261" s="48" t="s">
        <v>4</v>
      </c>
      <c r="D261" s="49">
        <v>20</v>
      </c>
      <c r="E261" s="50">
        <f>'Collab._Tecnici'!E807</f>
        <v>24792679</v>
      </c>
      <c r="F261" s="50"/>
      <c r="G261" s="50">
        <f t="shared" si="849"/>
        <v>1072403</v>
      </c>
      <c r="H261" s="61">
        <v>12018738</v>
      </c>
      <c r="I261" s="61">
        <f t="shared" ref="I261" si="1181">I260*1936.27</f>
        <v>110425</v>
      </c>
      <c r="J261" s="51">
        <f t="shared" si="1156"/>
        <v>3166189</v>
      </c>
      <c r="K261" s="51">
        <f t="shared" si="1156"/>
        <v>37994245</v>
      </c>
      <c r="L261" s="61">
        <f t="shared" si="1156"/>
        <v>41160434</v>
      </c>
      <c r="M261" s="118"/>
      <c r="N261" s="120">
        <f t="shared" ref="N261:R261" si="1182">N260*1936.27</f>
        <v>37994245</v>
      </c>
      <c r="O261" s="120">
        <f t="shared" si="1182"/>
        <v>25975507</v>
      </c>
      <c r="P261" s="120">
        <f t="shared" si="1121"/>
        <v>1689202</v>
      </c>
      <c r="Q261" s="120">
        <f t="shared" si="1182"/>
        <v>45836022</v>
      </c>
      <c r="R261" s="120">
        <f t="shared" si="1182"/>
        <v>42669834</v>
      </c>
      <c r="S261" s="47"/>
    </row>
    <row r="262" spans="1:20" ht="12.75" customHeight="1" x14ac:dyDescent="0.2">
      <c r="A262" s="494"/>
      <c r="B262" s="494"/>
      <c r="C262" s="53" t="s">
        <v>3</v>
      </c>
      <c r="D262" s="54">
        <v>21</v>
      </c>
      <c r="E262" s="44">
        <f>'Collab._Tecnici'!E808</f>
        <v>13870.67</v>
      </c>
      <c r="F262" s="44"/>
      <c r="G262" s="44">
        <f t="shared" si="832"/>
        <v>553.85</v>
      </c>
      <c r="H262" s="44">
        <v>6207.16</v>
      </c>
      <c r="I262" s="44">
        <f t="shared" ref="I262" si="1183">(E262+H262)*0.3%</f>
        <v>60.23</v>
      </c>
      <c r="J262" s="44">
        <f t="shared" ref="J262" si="1184">(E262+F262+G262+H262+I262)/12</f>
        <v>1724.33</v>
      </c>
      <c r="K262" s="44">
        <f t="shared" ref="K262" si="1185">SUM(E262:I262)</f>
        <v>20691.91</v>
      </c>
      <c r="L262" s="46">
        <f t="shared" ref="L262" si="1186">SUM(E262:J262)</f>
        <v>22416.240000000002</v>
      </c>
      <c r="M262" s="117"/>
      <c r="N262" s="119">
        <f t="shared" ref="N262" si="1187">E262+F262+G262+H262+I262</f>
        <v>20691.91</v>
      </c>
      <c r="O262" s="119">
        <f t="shared" ref="O262" si="1188">E262+F262+G262+I262</f>
        <v>14484.75</v>
      </c>
      <c r="P262" s="119">
        <f t="shared" ref="P262" si="1189">P260</f>
        <v>872.4</v>
      </c>
      <c r="Q262" s="119">
        <f t="shared" ref="Q262" si="1190">L262+O262*0.18</f>
        <v>25023.5</v>
      </c>
      <c r="R262" s="119">
        <f t="shared" ref="R262" si="1191">N262+O262*0.18</f>
        <v>23299.17</v>
      </c>
      <c r="S262" s="47"/>
    </row>
    <row r="263" spans="1:20" ht="9" customHeight="1" x14ac:dyDescent="0.2">
      <c r="A263" s="494"/>
      <c r="B263" s="494"/>
      <c r="C263" s="48" t="s">
        <v>4</v>
      </c>
      <c r="D263" s="49">
        <v>27</v>
      </c>
      <c r="E263" s="50">
        <f>'Collab._Tecnici'!E809</f>
        <v>26857362</v>
      </c>
      <c r="F263" s="50"/>
      <c r="G263" s="50">
        <f t="shared" si="849"/>
        <v>1072403</v>
      </c>
      <c r="H263" s="61">
        <v>12018738</v>
      </c>
      <c r="I263" s="61">
        <f t="shared" ref="I263" si="1192">I262*1936.27</f>
        <v>116622</v>
      </c>
      <c r="J263" s="51">
        <f t="shared" si="1156"/>
        <v>3338768</v>
      </c>
      <c r="K263" s="51">
        <f t="shared" si="1156"/>
        <v>40065125</v>
      </c>
      <c r="L263" s="61">
        <f t="shared" si="1156"/>
        <v>43403893</v>
      </c>
      <c r="M263" s="118"/>
      <c r="N263" s="120">
        <f t="shared" ref="N263:R277" si="1193">N262*1936.27</f>
        <v>40065125</v>
      </c>
      <c r="O263" s="120">
        <f t="shared" si="1193"/>
        <v>28046387</v>
      </c>
      <c r="P263" s="120">
        <f t="shared" si="1193"/>
        <v>1689202</v>
      </c>
      <c r="Q263" s="120">
        <f t="shared" si="1193"/>
        <v>48452252</v>
      </c>
      <c r="R263" s="120">
        <f t="shared" si="1193"/>
        <v>45113484</v>
      </c>
      <c r="S263" s="47"/>
    </row>
    <row r="264" spans="1:20" ht="12.75" customHeight="1" x14ac:dyDescent="0.2">
      <c r="A264" s="494"/>
      <c r="B264" s="494"/>
      <c r="C264" s="53" t="s">
        <v>3</v>
      </c>
      <c r="D264" s="54">
        <v>28</v>
      </c>
      <c r="E264" s="44">
        <f>'Collab._Tecnici'!E810</f>
        <v>14622.68</v>
      </c>
      <c r="F264" s="44"/>
      <c r="G264" s="44">
        <f t="shared" si="832"/>
        <v>553.85</v>
      </c>
      <c r="H264" s="44">
        <v>6207.16</v>
      </c>
      <c r="I264" s="44">
        <f t="shared" ref="I264" si="1194">(E264+H264)*0.3%</f>
        <v>62.49</v>
      </c>
      <c r="J264" s="44">
        <f t="shared" ref="J264" si="1195">(E264+F264+G264+H264+I264)/12</f>
        <v>1787.18</v>
      </c>
      <c r="K264" s="44">
        <f t="shared" ref="K264" si="1196">SUM(E264:I264)</f>
        <v>21446.18</v>
      </c>
      <c r="L264" s="46">
        <f t="shared" ref="L264" si="1197">SUM(E264:J264)</f>
        <v>23233.360000000001</v>
      </c>
      <c r="M264" s="117"/>
      <c r="N264" s="119">
        <f t="shared" ref="N264" si="1198">E264+F264+G264+H264+I264</f>
        <v>21446.18</v>
      </c>
      <c r="O264" s="119">
        <f t="shared" ref="O264" si="1199">E264+F264+G264+I264</f>
        <v>15239.02</v>
      </c>
      <c r="P264" s="119">
        <f t="shared" ref="P264" si="1200">P262</f>
        <v>872.4</v>
      </c>
      <c r="Q264" s="119">
        <f t="shared" ref="Q264" si="1201">L264+O264*0.18</f>
        <v>25976.38</v>
      </c>
      <c r="R264" s="119">
        <f t="shared" ref="R264" si="1202">N264+O264*0.18</f>
        <v>24189.200000000001</v>
      </c>
      <c r="S264" s="47"/>
    </row>
    <row r="265" spans="1:20" ht="9" customHeight="1" x14ac:dyDescent="0.2">
      <c r="A265" s="494"/>
      <c r="B265" s="494"/>
      <c r="C265" s="48" t="s">
        <v>4</v>
      </c>
      <c r="D265" s="49">
        <v>34</v>
      </c>
      <c r="E265" s="50">
        <f>'Collab._Tecnici'!E811</f>
        <v>28313457</v>
      </c>
      <c r="F265" s="50"/>
      <c r="G265" s="50">
        <f t="shared" si="849"/>
        <v>1072403</v>
      </c>
      <c r="H265" s="61">
        <v>12018738</v>
      </c>
      <c r="I265" s="61">
        <f t="shared" ref="I265" si="1203">I264*1936.27</f>
        <v>120998</v>
      </c>
      <c r="J265" s="51">
        <f t="shared" si="1156"/>
        <v>3460463</v>
      </c>
      <c r="K265" s="51">
        <f t="shared" si="1156"/>
        <v>41525595</v>
      </c>
      <c r="L265" s="61">
        <f t="shared" si="1156"/>
        <v>44986058</v>
      </c>
      <c r="M265" s="118"/>
      <c r="N265" s="120">
        <f t="shared" ref="N265:R265" si="1204">N264*1936.27</f>
        <v>41525595</v>
      </c>
      <c r="O265" s="120">
        <f t="shared" si="1204"/>
        <v>29506857</v>
      </c>
      <c r="P265" s="120">
        <f t="shared" si="1193"/>
        <v>1689202</v>
      </c>
      <c r="Q265" s="120">
        <f t="shared" si="1204"/>
        <v>50297285</v>
      </c>
      <c r="R265" s="120">
        <f t="shared" si="1204"/>
        <v>46836822</v>
      </c>
      <c r="S265" s="47"/>
    </row>
    <row r="266" spans="1:20" ht="12.75" customHeight="1" x14ac:dyDescent="0.2">
      <c r="A266" s="494"/>
      <c r="B266" s="494"/>
      <c r="C266" s="53" t="s">
        <v>3</v>
      </c>
      <c r="D266" s="54">
        <v>35</v>
      </c>
      <c r="E266" s="44">
        <f>'Collab._Tecnici'!E812</f>
        <v>15184.62</v>
      </c>
      <c r="F266" s="44"/>
      <c r="G266" s="44">
        <f t="shared" si="832"/>
        <v>553.85</v>
      </c>
      <c r="H266" s="44">
        <v>6207.16</v>
      </c>
      <c r="I266" s="44">
        <f t="shared" ref="I266" si="1205">(E266+H266)*0.3%</f>
        <v>64.180000000000007</v>
      </c>
      <c r="J266" s="44">
        <f t="shared" ref="J266" si="1206">(E266+F266+G266+H266+I266)/12</f>
        <v>1834.15</v>
      </c>
      <c r="K266" s="44">
        <f t="shared" ref="K266" si="1207">SUM(E266:I266)</f>
        <v>22009.81</v>
      </c>
      <c r="L266" s="46">
        <f t="shared" ref="L266" si="1208">SUM(E266:J266)</f>
        <v>23843.96</v>
      </c>
      <c r="M266" s="117"/>
      <c r="N266" s="119">
        <f t="shared" ref="N266" si="1209">E266+F266+G266+H266+I266</f>
        <v>22009.81</v>
      </c>
      <c r="O266" s="119">
        <f t="shared" ref="O266" si="1210">E266+F266+G266+I266</f>
        <v>15802.65</v>
      </c>
      <c r="P266" s="119">
        <f t="shared" ref="P266" si="1211">P264</f>
        <v>872.4</v>
      </c>
      <c r="Q266" s="119">
        <f t="shared" ref="Q266" si="1212">L266+O266*0.18</f>
        <v>26688.44</v>
      </c>
      <c r="R266" s="119">
        <f t="shared" ref="R266" si="1213">N266+O266*0.18</f>
        <v>24854.29</v>
      </c>
      <c r="S266" s="47"/>
    </row>
    <row r="267" spans="1:20" ht="9" customHeight="1" x14ac:dyDescent="0.2">
      <c r="A267" s="495"/>
      <c r="B267" s="495"/>
      <c r="C267" s="58" t="s">
        <v>4</v>
      </c>
      <c r="D267" s="59"/>
      <c r="E267" s="50">
        <f>'Collab._Tecnici'!E813</f>
        <v>29401524</v>
      </c>
      <c r="F267" s="50"/>
      <c r="G267" s="61">
        <f t="shared" si="849"/>
        <v>1072403</v>
      </c>
      <c r="H267" s="61">
        <v>12018738</v>
      </c>
      <c r="I267" s="61">
        <f t="shared" ref="I267" si="1214">I266*1936.27</f>
        <v>124270</v>
      </c>
      <c r="J267" s="51">
        <f t="shared" si="1156"/>
        <v>3551410</v>
      </c>
      <c r="K267" s="51">
        <f t="shared" si="1156"/>
        <v>42616935</v>
      </c>
      <c r="L267" s="61">
        <f t="shared" si="1156"/>
        <v>46168344</v>
      </c>
      <c r="M267" s="118"/>
      <c r="N267" s="120">
        <f t="shared" ref="N267:R267" si="1215">N266*1936.27</f>
        <v>42616935</v>
      </c>
      <c r="O267" s="120">
        <f t="shared" si="1215"/>
        <v>30598197</v>
      </c>
      <c r="P267" s="120">
        <f t="shared" si="1193"/>
        <v>1689202</v>
      </c>
      <c r="Q267" s="120">
        <f t="shared" si="1215"/>
        <v>51676026</v>
      </c>
      <c r="R267" s="120">
        <f t="shared" si="1215"/>
        <v>48124616</v>
      </c>
      <c r="S267" s="47"/>
    </row>
    <row r="268" spans="1:20" ht="12.75" customHeight="1" x14ac:dyDescent="0.2">
      <c r="A268" s="496">
        <f>B258+1</f>
        <v>44743</v>
      </c>
      <c r="B268" s="496">
        <v>44926</v>
      </c>
      <c r="C268" s="42" t="s">
        <v>3</v>
      </c>
      <c r="D268" s="43">
        <v>0</v>
      </c>
      <c r="E268" s="44">
        <f>'Collab._Tecnici'!E814</f>
        <v>10321.450000000001</v>
      </c>
      <c r="F268" s="44"/>
      <c r="G268" s="44">
        <f t="shared" ref="G268:G278" si="1216">600/13*12</f>
        <v>553.85</v>
      </c>
      <c r="H268" s="44">
        <v>6207.16</v>
      </c>
      <c r="I268" s="44">
        <f>(E268+H268)*0.5%</f>
        <v>82.64</v>
      </c>
      <c r="J268" s="44">
        <f t="shared" ref="J268" si="1217">(E268+F268+G268+H268+I268)/12</f>
        <v>1430.43</v>
      </c>
      <c r="K268" s="44">
        <f t="shared" ref="K268" si="1218">SUM(E268:I268)</f>
        <v>17165.099999999999</v>
      </c>
      <c r="L268" s="46">
        <f t="shared" ref="L268" si="1219">SUM(E268:J268)</f>
        <v>18595.53</v>
      </c>
      <c r="M268" s="117"/>
      <c r="N268" s="119">
        <f t="shared" ref="N268" si="1220">E268+F268+G268+H268+I268</f>
        <v>17165.099999999999</v>
      </c>
      <c r="O268" s="119">
        <f t="shared" ref="O268" si="1221">E268+F268+G268+I268</f>
        <v>10957.94</v>
      </c>
      <c r="P268" s="119">
        <f t="shared" ref="P268" si="1222">P266</f>
        <v>872.4</v>
      </c>
      <c r="Q268" s="119">
        <f t="shared" ref="Q268" si="1223">L268+O268*0.18</f>
        <v>20567.96</v>
      </c>
      <c r="R268" s="119">
        <f t="shared" ref="R268" si="1224">N268+O268*0.18</f>
        <v>19137.53</v>
      </c>
      <c r="S268" s="47"/>
    </row>
    <row r="269" spans="1:20" ht="9" customHeight="1" x14ac:dyDescent="0.2">
      <c r="A269" s="497"/>
      <c r="B269" s="497"/>
      <c r="C269" s="48" t="s">
        <v>4</v>
      </c>
      <c r="D269" s="49">
        <v>8</v>
      </c>
      <c r="E269" s="50">
        <f>'Collab._Tecnici'!E815</f>
        <v>19985114</v>
      </c>
      <c r="F269" s="61"/>
      <c r="G269" s="50">
        <f t="shared" si="849"/>
        <v>1072403</v>
      </c>
      <c r="H269" s="61">
        <v>12018738</v>
      </c>
      <c r="I269" s="61">
        <f t="shared" ref="I269:I279" si="1225">I268*1936.27</f>
        <v>160013</v>
      </c>
      <c r="J269" s="51">
        <f t="shared" si="1156"/>
        <v>2769699</v>
      </c>
      <c r="K269" s="51">
        <f t="shared" si="1156"/>
        <v>33236268</v>
      </c>
      <c r="L269" s="61">
        <f t="shared" si="1156"/>
        <v>36005967</v>
      </c>
      <c r="M269" s="118"/>
      <c r="N269" s="120">
        <f t="shared" ref="N269:R269" si="1226">N268*1936.27</f>
        <v>33236268</v>
      </c>
      <c r="O269" s="120">
        <f t="shared" si="1226"/>
        <v>21217530</v>
      </c>
      <c r="P269" s="120">
        <f t="shared" si="1193"/>
        <v>1689202</v>
      </c>
      <c r="Q269" s="120">
        <f t="shared" si="1226"/>
        <v>39825124</v>
      </c>
      <c r="R269" s="120">
        <f t="shared" si="1226"/>
        <v>37055425</v>
      </c>
      <c r="S269" s="47"/>
    </row>
    <row r="270" spans="1:20" ht="12.75" customHeight="1" x14ac:dyDescent="0.2">
      <c r="A270" s="494">
        <f>A268</f>
        <v>44743</v>
      </c>
      <c r="B270" s="494">
        <f>B268</f>
        <v>44926</v>
      </c>
      <c r="C270" s="53" t="s">
        <v>3</v>
      </c>
      <c r="D270" s="54">
        <v>9</v>
      </c>
      <c r="E270" s="44">
        <f>'Collab._Tecnici'!E816</f>
        <v>11741.23</v>
      </c>
      <c r="F270" s="44"/>
      <c r="G270" s="44">
        <f t="shared" si="1216"/>
        <v>553.85</v>
      </c>
      <c r="H270" s="44">
        <v>6207.16</v>
      </c>
      <c r="I270" s="44">
        <f t="shared" ref="I270" si="1227">(E270+H270)*0.5%</f>
        <v>89.74</v>
      </c>
      <c r="J270" s="44">
        <f t="shared" ref="J270" si="1228">(E270+F270+G270+H270+I270)/12</f>
        <v>1549.33</v>
      </c>
      <c r="K270" s="44">
        <f t="shared" ref="K270" si="1229">SUM(E270:I270)</f>
        <v>18591.98</v>
      </c>
      <c r="L270" s="46">
        <f t="shared" ref="L270" si="1230">SUM(E270:J270)</f>
        <v>20141.310000000001</v>
      </c>
      <c r="M270" s="117"/>
      <c r="N270" s="119">
        <f t="shared" ref="N270" si="1231">E270+F270+G270+H270+I270</f>
        <v>18591.98</v>
      </c>
      <c r="O270" s="119">
        <f t="shared" ref="O270" si="1232">E270+F270+G270+I270</f>
        <v>12384.82</v>
      </c>
      <c r="P270" s="119">
        <f t="shared" ref="P270" si="1233">P268</f>
        <v>872.4</v>
      </c>
      <c r="Q270" s="119">
        <f t="shared" ref="Q270" si="1234">L270+O270*0.18</f>
        <v>22370.58</v>
      </c>
      <c r="R270" s="119">
        <f t="shared" ref="R270" si="1235">N270+O270*0.18</f>
        <v>20821.25</v>
      </c>
      <c r="S270" s="47"/>
    </row>
    <row r="271" spans="1:20" ht="9" customHeight="1" x14ac:dyDescent="0.2">
      <c r="A271" s="494"/>
      <c r="B271" s="494"/>
      <c r="C271" s="48" t="s">
        <v>4</v>
      </c>
      <c r="D271" s="49">
        <v>14</v>
      </c>
      <c r="E271" s="50">
        <f>'Collab._Tecnici'!E817</f>
        <v>22734191</v>
      </c>
      <c r="F271" s="50"/>
      <c r="G271" s="50">
        <f t="shared" ref="G271:G279" si="1236">G270*1936.27</f>
        <v>1072403</v>
      </c>
      <c r="H271" s="61">
        <v>12018738</v>
      </c>
      <c r="I271" s="61">
        <f t="shared" si="1225"/>
        <v>173761</v>
      </c>
      <c r="J271" s="51">
        <f t="shared" ref="J271:L279" si="1237">J270*1936.27</f>
        <v>2999921</v>
      </c>
      <c r="K271" s="51">
        <f t="shared" si="1237"/>
        <v>35999093</v>
      </c>
      <c r="L271" s="61">
        <f t="shared" si="1237"/>
        <v>38999014</v>
      </c>
      <c r="M271" s="118"/>
      <c r="N271" s="120">
        <f t="shared" ref="N271:R271" si="1238">N270*1936.27</f>
        <v>35999093</v>
      </c>
      <c r="O271" s="120">
        <f t="shared" si="1238"/>
        <v>23980355</v>
      </c>
      <c r="P271" s="120">
        <f t="shared" si="1193"/>
        <v>1689202</v>
      </c>
      <c r="Q271" s="120">
        <f t="shared" si="1238"/>
        <v>43315483</v>
      </c>
      <c r="R271" s="120">
        <f t="shared" si="1238"/>
        <v>40315562</v>
      </c>
      <c r="S271" s="47"/>
    </row>
    <row r="272" spans="1:20" ht="12.75" customHeight="1" x14ac:dyDescent="0.2">
      <c r="A272" s="494"/>
      <c r="B272" s="494"/>
      <c r="C272" s="53" t="s">
        <v>3</v>
      </c>
      <c r="D272" s="54">
        <v>15</v>
      </c>
      <c r="E272" s="44">
        <f>'Collab._Tecnici'!E818</f>
        <v>12804.35</v>
      </c>
      <c r="F272" s="44"/>
      <c r="G272" s="44">
        <f t="shared" si="1216"/>
        <v>553.85</v>
      </c>
      <c r="H272" s="44">
        <v>6207.16</v>
      </c>
      <c r="I272" s="44">
        <f t="shared" ref="I272" si="1239">(E272+H272)*0.5%</f>
        <v>95.06</v>
      </c>
      <c r="J272" s="44">
        <f t="shared" ref="J272" si="1240">(E272+F272+G272+H272+I272)/12</f>
        <v>1638.37</v>
      </c>
      <c r="K272" s="44">
        <f t="shared" ref="K272" si="1241">SUM(E272:I272)</f>
        <v>19660.419999999998</v>
      </c>
      <c r="L272" s="46">
        <f t="shared" ref="L272" si="1242">SUM(E272:J272)</f>
        <v>21298.79</v>
      </c>
      <c r="M272" s="117"/>
      <c r="N272" s="119">
        <f t="shared" ref="N272" si="1243">E272+F272+G272+H272+I272</f>
        <v>19660.419999999998</v>
      </c>
      <c r="O272" s="119">
        <f t="shared" ref="O272" si="1244">E272+F272+G272+I272</f>
        <v>13453.26</v>
      </c>
      <c r="P272" s="119">
        <f t="shared" ref="P272" si="1245">P270</f>
        <v>872.4</v>
      </c>
      <c r="Q272" s="119">
        <f t="shared" ref="Q272" si="1246">L272+O272*0.18</f>
        <v>23720.38</v>
      </c>
      <c r="R272" s="119">
        <f t="shared" ref="R272" si="1247">N272+O272*0.18</f>
        <v>22082.01</v>
      </c>
      <c r="S272" s="47"/>
    </row>
    <row r="273" spans="1:19" ht="9" customHeight="1" x14ac:dyDescent="0.2">
      <c r="A273" s="494"/>
      <c r="B273" s="494"/>
      <c r="C273" s="48" t="s">
        <v>4</v>
      </c>
      <c r="D273" s="49">
        <v>20</v>
      </c>
      <c r="E273" s="50">
        <f>'Collab._Tecnici'!E819</f>
        <v>24792679</v>
      </c>
      <c r="F273" s="50"/>
      <c r="G273" s="50">
        <f t="shared" si="1236"/>
        <v>1072403</v>
      </c>
      <c r="H273" s="61">
        <v>12018738</v>
      </c>
      <c r="I273" s="61">
        <f t="shared" si="1225"/>
        <v>184062</v>
      </c>
      <c r="J273" s="51">
        <f t="shared" si="1237"/>
        <v>3172327</v>
      </c>
      <c r="K273" s="51">
        <f t="shared" si="1237"/>
        <v>38067881</v>
      </c>
      <c r="L273" s="61">
        <f t="shared" si="1237"/>
        <v>41240208</v>
      </c>
      <c r="M273" s="118"/>
      <c r="N273" s="120">
        <f t="shared" ref="N273:R273" si="1248">N272*1936.27</f>
        <v>38067881</v>
      </c>
      <c r="O273" s="120">
        <f t="shared" si="1248"/>
        <v>26049144</v>
      </c>
      <c r="P273" s="120">
        <f t="shared" si="1193"/>
        <v>1689202</v>
      </c>
      <c r="Q273" s="120">
        <f t="shared" si="1248"/>
        <v>45929060</v>
      </c>
      <c r="R273" s="120">
        <f t="shared" si="1248"/>
        <v>42756734</v>
      </c>
      <c r="S273" s="47"/>
    </row>
    <row r="274" spans="1:19" ht="12.75" customHeight="1" x14ac:dyDescent="0.2">
      <c r="A274" s="494"/>
      <c r="B274" s="494"/>
      <c r="C274" s="53" t="s">
        <v>3</v>
      </c>
      <c r="D274" s="54">
        <v>21</v>
      </c>
      <c r="E274" s="44">
        <f>'Collab._Tecnici'!E820</f>
        <v>13870.67</v>
      </c>
      <c r="F274" s="44"/>
      <c r="G274" s="44">
        <f t="shared" si="1216"/>
        <v>553.85</v>
      </c>
      <c r="H274" s="44">
        <v>6207.16</v>
      </c>
      <c r="I274" s="44">
        <f t="shared" ref="I274" si="1249">(E274+H274)*0.5%</f>
        <v>100.39</v>
      </c>
      <c r="J274" s="44">
        <f t="shared" ref="J274" si="1250">(E274+F274+G274+H274+I274)/12</f>
        <v>1727.67</v>
      </c>
      <c r="K274" s="44">
        <f t="shared" ref="K274" si="1251">SUM(E274:I274)</f>
        <v>20732.07</v>
      </c>
      <c r="L274" s="46">
        <f t="shared" ref="L274" si="1252">SUM(E274:J274)</f>
        <v>22459.74</v>
      </c>
      <c r="M274" s="117"/>
      <c r="N274" s="119">
        <f t="shared" ref="N274" si="1253">E274+F274+G274+H274+I274</f>
        <v>20732.07</v>
      </c>
      <c r="O274" s="119">
        <f t="shared" ref="O274" si="1254">E274+F274+G274+I274</f>
        <v>14524.91</v>
      </c>
      <c r="P274" s="119">
        <f t="shared" ref="P274" si="1255">P272</f>
        <v>872.4</v>
      </c>
      <c r="Q274" s="119">
        <f t="shared" ref="Q274" si="1256">L274+O274*0.18</f>
        <v>25074.22</v>
      </c>
      <c r="R274" s="119">
        <f t="shared" ref="R274" si="1257">N274+O274*0.18</f>
        <v>23346.55</v>
      </c>
      <c r="S274" s="47"/>
    </row>
    <row r="275" spans="1:19" ht="9" customHeight="1" x14ac:dyDescent="0.2">
      <c r="A275" s="494"/>
      <c r="B275" s="494"/>
      <c r="C275" s="48" t="s">
        <v>4</v>
      </c>
      <c r="D275" s="49">
        <v>27</v>
      </c>
      <c r="E275" s="50">
        <f>'Collab._Tecnici'!E821</f>
        <v>26857362</v>
      </c>
      <c r="F275" s="50"/>
      <c r="G275" s="50">
        <f t="shared" si="1236"/>
        <v>1072403</v>
      </c>
      <c r="H275" s="61">
        <v>12018738</v>
      </c>
      <c r="I275" s="61">
        <f t="shared" si="1225"/>
        <v>194382</v>
      </c>
      <c r="J275" s="51">
        <f t="shared" si="1237"/>
        <v>3345236</v>
      </c>
      <c r="K275" s="51">
        <f t="shared" si="1237"/>
        <v>40142885</v>
      </c>
      <c r="L275" s="61">
        <f t="shared" si="1237"/>
        <v>43488121</v>
      </c>
      <c r="M275" s="118"/>
      <c r="N275" s="120">
        <f t="shared" ref="N275:R275" si="1258">N274*1936.27</f>
        <v>40142885</v>
      </c>
      <c r="O275" s="120">
        <f t="shared" si="1258"/>
        <v>28124147</v>
      </c>
      <c r="P275" s="120">
        <f t="shared" si="1193"/>
        <v>1689202</v>
      </c>
      <c r="Q275" s="120">
        <f t="shared" si="1258"/>
        <v>48550460</v>
      </c>
      <c r="R275" s="120">
        <f t="shared" si="1258"/>
        <v>45205224</v>
      </c>
      <c r="S275" s="47"/>
    </row>
    <row r="276" spans="1:19" ht="12.75" customHeight="1" x14ac:dyDescent="0.2">
      <c r="A276" s="494"/>
      <c r="B276" s="494"/>
      <c r="C276" s="53" t="s">
        <v>3</v>
      </c>
      <c r="D276" s="54">
        <v>28</v>
      </c>
      <c r="E276" s="44">
        <f>'Collab._Tecnici'!E822</f>
        <v>14622.68</v>
      </c>
      <c r="F276" s="44"/>
      <c r="G276" s="44">
        <f t="shared" si="1216"/>
        <v>553.85</v>
      </c>
      <c r="H276" s="44">
        <v>6207.16</v>
      </c>
      <c r="I276" s="44">
        <f t="shared" ref="I276" si="1259">(E276+H276)*0.5%</f>
        <v>104.15</v>
      </c>
      <c r="J276" s="44">
        <f t="shared" ref="J276" si="1260">(E276+F276+G276+H276+I276)/12</f>
        <v>1790.65</v>
      </c>
      <c r="K276" s="44">
        <f t="shared" ref="K276" si="1261">SUM(E276:I276)</f>
        <v>21487.84</v>
      </c>
      <c r="L276" s="46">
        <f t="shared" ref="L276" si="1262">SUM(E276:J276)</f>
        <v>23278.49</v>
      </c>
      <c r="M276" s="117"/>
      <c r="N276" s="119">
        <f t="shared" ref="N276" si="1263">E276+F276+G276+H276+I276</f>
        <v>21487.84</v>
      </c>
      <c r="O276" s="119">
        <f t="shared" ref="O276" si="1264">E276+F276+G276+I276</f>
        <v>15280.68</v>
      </c>
      <c r="P276" s="119">
        <f t="shared" ref="P276" si="1265">P274</f>
        <v>872.4</v>
      </c>
      <c r="Q276" s="119">
        <f t="shared" ref="Q276" si="1266">L276+O276*0.18</f>
        <v>26029.01</v>
      </c>
      <c r="R276" s="119">
        <f t="shared" ref="R276" si="1267">N276+O276*0.18</f>
        <v>24238.36</v>
      </c>
      <c r="S276" s="47"/>
    </row>
    <row r="277" spans="1:19" ht="9" customHeight="1" x14ac:dyDescent="0.2">
      <c r="A277" s="494"/>
      <c r="B277" s="494"/>
      <c r="C277" s="48" t="s">
        <v>4</v>
      </c>
      <c r="D277" s="49">
        <v>34</v>
      </c>
      <c r="E277" s="50">
        <f>'Collab._Tecnici'!E823</f>
        <v>28313457</v>
      </c>
      <c r="F277" s="50"/>
      <c r="G277" s="50">
        <f t="shared" si="1236"/>
        <v>1072403</v>
      </c>
      <c r="H277" s="61">
        <v>12018738</v>
      </c>
      <c r="I277" s="61">
        <f t="shared" si="1225"/>
        <v>201663</v>
      </c>
      <c r="J277" s="51">
        <f t="shared" si="1237"/>
        <v>3467182</v>
      </c>
      <c r="K277" s="51">
        <f t="shared" si="1237"/>
        <v>41606260</v>
      </c>
      <c r="L277" s="61">
        <f t="shared" si="1237"/>
        <v>45073442</v>
      </c>
      <c r="M277" s="118"/>
      <c r="N277" s="120">
        <f t="shared" ref="N277:R277" si="1268">N276*1936.27</f>
        <v>41606260</v>
      </c>
      <c r="O277" s="120">
        <f t="shared" si="1268"/>
        <v>29587522</v>
      </c>
      <c r="P277" s="120">
        <f t="shared" si="1193"/>
        <v>1689202</v>
      </c>
      <c r="Q277" s="120">
        <f t="shared" si="1268"/>
        <v>50399191</v>
      </c>
      <c r="R277" s="120">
        <f t="shared" si="1268"/>
        <v>46932009</v>
      </c>
      <c r="S277" s="47"/>
    </row>
    <row r="278" spans="1:19" ht="12.75" customHeight="1" x14ac:dyDescent="0.2">
      <c r="A278" s="494"/>
      <c r="B278" s="494"/>
      <c r="C278" s="53" t="s">
        <v>3</v>
      </c>
      <c r="D278" s="54">
        <v>35</v>
      </c>
      <c r="E278" s="44">
        <f>'Collab._Tecnici'!E824</f>
        <v>15184.62</v>
      </c>
      <c r="F278" s="44"/>
      <c r="G278" s="44">
        <f t="shared" si="1216"/>
        <v>553.85</v>
      </c>
      <c r="H278" s="44">
        <v>6207.16</v>
      </c>
      <c r="I278" s="44">
        <f t="shared" ref="I278" si="1269">(E278+H278)*0.5%</f>
        <v>106.96</v>
      </c>
      <c r="J278" s="44">
        <f t="shared" ref="J278" si="1270">(E278+F278+G278+H278+I278)/12</f>
        <v>1837.72</v>
      </c>
      <c r="K278" s="44">
        <f t="shared" ref="K278" si="1271">SUM(E278:I278)</f>
        <v>22052.59</v>
      </c>
      <c r="L278" s="46">
        <f t="shared" ref="L278" si="1272">SUM(E278:J278)</f>
        <v>23890.31</v>
      </c>
      <c r="M278" s="117"/>
      <c r="N278" s="119">
        <f t="shared" ref="N278" si="1273">E278+F278+G278+H278+I278</f>
        <v>22052.59</v>
      </c>
      <c r="O278" s="119">
        <f t="shared" ref="O278" si="1274">E278+F278+G278+I278</f>
        <v>15845.43</v>
      </c>
      <c r="P278" s="119">
        <f t="shared" ref="P278" si="1275">P276</f>
        <v>872.4</v>
      </c>
      <c r="Q278" s="119">
        <f t="shared" ref="Q278" si="1276">L278+O278*0.18</f>
        <v>26742.49</v>
      </c>
      <c r="R278" s="119">
        <f t="shared" ref="R278" si="1277">N278+O278*0.18</f>
        <v>24904.77</v>
      </c>
      <c r="S278" s="47"/>
    </row>
    <row r="279" spans="1:19" ht="9" customHeight="1" x14ac:dyDescent="0.2">
      <c r="A279" s="495"/>
      <c r="B279" s="495"/>
      <c r="C279" s="58" t="s">
        <v>4</v>
      </c>
      <c r="D279" s="59"/>
      <c r="E279" s="61">
        <f>'Collab._Tecnici'!E825</f>
        <v>29401524</v>
      </c>
      <c r="F279" s="61"/>
      <c r="G279" s="61">
        <f t="shared" si="1236"/>
        <v>1072403</v>
      </c>
      <c r="H279" s="61">
        <v>12018738</v>
      </c>
      <c r="I279" s="61">
        <f t="shared" si="1225"/>
        <v>207103</v>
      </c>
      <c r="J279" s="195">
        <f t="shared" si="1237"/>
        <v>3558322</v>
      </c>
      <c r="K279" s="62">
        <f t="shared" si="1237"/>
        <v>42699768</v>
      </c>
      <c r="L279" s="61">
        <f t="shared" si="1237"/>
        <v>46258091</v>
      </c>
      <c r="M279" s="118"/>
      <c r="N279" s="123">
        <f t="shared" ref="N279:R279" si="1278">N278*1936.27</f>
        <v>42699768</v>
      </c>
      <c r="O279" s="123">
        <f t="shared" si="1278"/>
        <v>30681031</v>
      </c>
      <c r="P279" s="123">
        <f t="shared" si="1278"/>
        <v>1689202</v>
      </c>
      <c r="Q279" s="123">
        <f t="shared" si="1278"/>
        <v>51780681</v>
      </c>
      <c r="R279" s="123">
        <f t="shared" si="1278"/>
        <v>48222359</v>
      </c>
      <c r="S279" s="47"/>
    </row>
    <row r="280" spans="1:19" ht="9" customHeight="1" x14ac:dyDescent="0.2">
      <c r="A280" s="78"/>
      <c r="B280" s="78"/>
      <c r="C280" s="79"/>
      <c r="D280" s="79"/>
      <c r="E280" s="79"/>
      <c r="F280" s="79"/>
      <c r="G280" s="79"/>
      <c r="H280" s="79"/>
      <c r="I280" s="80"/>
      <c r="J280" s="80"/>
      <c r="K280" s="80"/>
      <c r="L280" s="80"/>
      <c r="M280" s="80"/>
      <c r="N280" s="121"/>
      <c r="O280" s="121"/>
      <c r="P280" s="121"/>
      <c r="R280" s="153"/>
      <c r="S280" s="47"/>
    </row>
    <row r="281" spans="1:19" ht="9" customHeight="1" x14ac:dyDescent="0.2">
      <c r="A281" s="78"/>
      <c r="B281" s="78"/>
      <c r="C281" s="79"/>
      <c r="D281" s="79"/>
      <c r="E281" s="79"/>
      <c r="F281" s="79"/>
      <c r="G281" s="79"/>
      <c r="H281" s="79"/>
      <c r="I281" s="80"/>
      <c r="J281" s="80"/>
      <c r="K281" s="80"/>
      <c r="L281" s="80"/>
      <c r="M281" s="80"/>
      <c r="N281" s="122"/>
      <c r="O281" s="122"/>
      <c r="P281" s="122"/>
      <c r="R281" s="155"/>
      <c r="S281" s="47"/>
    </row>
    <row r="282" spans="1:19" ht="9" customHeight="1" x14ac:dyDescent="0.2">
      <c r="A282" s="78"/>
      <c r="B282" s="78"/>
      <c r="C282" s="79"/>
      <c r="D282" s="79"/>
      <c r="E282" s="79"/>
      <c r="F282" s="79"/>
      <c r="G282" s="79"/>
      <c r="H282" s="79"/>
      <c r="I282" s="80"/>
      <c r="J282" s="80"/>
      <c r="K282" s="80"/>
      <c r="L282" s="80"/>
      <c r="M282" s="80"/>
      <c r="N282" s="121"/>
      <c r="O282" s="121"/>
      <c r="P282" s="121"/>
      <c r="R282" s="153"/>
      <c r="S282" s="47"/>
    </row>
    <row r="283" spans="1:19" x14ac:dyDescent="0.2">
      <c r="N283" s="122"/>
      <c r="O283" s="122"/>
      <c r="P283" s="122"/>
      <c r="Q283" s="81"/>
      <c r="R283" s="122"/>
      <c r="S283" s="47"/>
    </row>
    <row r="284" spans="1:19" ht="27.75" customHeight="1" x14ac:dyDescent="0.2">
      <c r="B284" s="514" t="s">
        <v>117</v>
      </c>
      <c r="C284" s="546"/>
      <c r="D284" s="546"/>
      <c r="E284" s="546"/>
      <c r="F284" s="546"/>
      <c r="G284" s="546"/>
      <c r="H284" s="546"/>
      <c r="I284" s="546"/>
      <c r="J284" s="546"/>
      <c r="K284" s="546"/>
      <c r="L284" s="547"/>
      <c r="M284" s="112"/>
      <c r="N284" s="121"/>
      <c r="O284" s="121"/>
      <c r="P284" s="121"/>
      <c r="Q284" s="81"/>
      <c r="R284" s="121"/>
      <c r="S284" s="47"/>
    </row>
    <row r="285" spans="1:19" ht="19.5" customHeight="1" x14ac:dyDescent="0.2">
      <c r="B285" s="82" t="s">
        <v>16</v>
      </c>
      <c r="C285" s="83"/>
      <c r="D285" s="84"/>
      <c r="E285" s="127">
        <v>36708</v>
      </c>
      <c r="F285" s="127">
        <v>36892</v>
      </c>
      <c r="G285" s="127">
        <v>37257</v>
      </c>
      <c r="H285" s="127">
        <v>37622</v>
      </c>
      <c r="I285" s="127">
        <v>38718</v>
      </c>
      <c r="J285" s="127">
        <v>43160</v>
      </c>
      <c r="K285" s="128">
        <v>44562</v>
      </c>
      <c r="L285" s="128"/>
      <c r="N285" s="122"/>
      <c r="O285" s="122"/>
      <c r="P285" s="122"/>
      <c r="R285" s="122"/>
      <c r="S285" s="47"/>
    </row>
    <row r="286" spans="1:19" x14ac:dyDescent="0.2">
      <c r="B286" s="85"/>
      <c r="C286" s="86"/>
      <c r="D286" s="87"/>
      <c r="E286" s="44">
        <v>471</v>
      </c>
      <c r="F286" s="44">
        <v>471</v>
      </c>
      <c r="G286" s="44">
        <v>495</v>
      </c>
      <c r="H286" s="44">
        <v>579</v>
      </c>
      <c r="I286" s="44">
        <v>702</v>
      </c>
      <c r="J286" s="44">
        <v>802.8</v>
      </c>
      <c r="K286" s="44">
        <f>J286+5.8*12</f>
        <v>872.4</v>
      </c>
      <c r="L286" s="44"/>
      <c r="N286" s="121"/>
      <c r="O286" s="121"/>
      <c r="P286" s="121"/>
      <c r="R286" s="121"/>
      <c r="S286" s="47"/>
    </row>
    <row r="287" spans="1:19" x14ac:dyDescent="0.2">
      <c r="B287" s="88"/>
      <c r="C287" s="59"/>
      <c r="D287" s="89"/>
      <c r="E287" s="90">
        <v>911983</v>
      </c>
      <c r="F287" s="90">
        <v>911983</v>
      </c>
      <c r="G287" s="90">
        <v>958454</v>
      </c>
      <c r="H287" s="90">
        <v>1121100</v>
      </c>
      <c r="I287" s="90">
        <v>1359262</v>
      </c>
      <c r="J287" s="90">
        <v>1554438</v>
      </c>
      <c r="K287" s="90">
        <f t="shared" ref="K287" si="1279">K286*1936.27</f>
        <v>1689202</v>
      </c>
      <c r="L287" s="90"/>
      <c r="N287" s="122"/>
      <c r="O287" s="122"/>
      <c r="P287" s="122"/>
      <c r="R287" s="122"/>
      <c r="S287" s="47"/>
    </row>
    <row r="288" spans="1:19" x14ac:dyDescent="0.2">
      <c r="B288" s="47" t="s">
        <v>24</v>
      </c>
      <c r="N288" s="121"/>
      <c r="O288" s="121"/>
      <c r="P288" s="121"/>
      <c r="Q288" s="81"/>
      <c r="R288" s="121"/>
      <c r="S288" s="47"/>
    </row>
  </sheetData>
  <sheetProtection sheet="1" objects="1" scenarios="1" formatCells="0" formatColumns="0" formatRows="0"/>
  <mergeCells count="98">
    <mergeCell ref="B270:B279"/>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4:L284"/>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118:I145 E76:F145">
    <cfRule type="cellIs" dxfId="4876" priority="396" stopIfTrue="1" operator="equal">
      <formula>0</formula>
    </cfRule>
  </conditionalFormatting>
  <conditionalFormatting sqref="E280:P282">
    <cfRule type="cellIs" dxfId="4875" priority="388" stopIfTrue="1" operator="equal">
      <formula>0</formula>
    </cfRule>
  </conditionalFormatting>
  <conditionalFormatting sqref="N281:P281 N283:P283 N285:P285 N287:P287">
    <cfRule type="cellIs" dxfId="4874" priority="387" stopIfTrue="1" operator="equal">
      <formula>0</formula>
    </cfRule>
  </conditionalFormatting>
  <conditionalFormatting sqref="N281:P281 N283:P283 N285:P285 N287:P287">
    <cfRule type="cellIs" dxfId="4873" priority="389" stopIfTrue="1" operator="equal">
      <formula>0</formula>
    </cfRule>
  </conditionalFormatting>
  <conditionalFormatting sqref="F172:F183 H172:H183">
    <cfRule type="cellIs" dxfId="4872" priority="382" stopIfTrue="1" operator="equal">
      <formula>0</formula>
    </cfRule>
  </conditionalFormatting>
  <conditionalFormatting sqref="F184:F195 H184:H195">
    <cfRule type="cellIs" dxfId="4871" priority="380" stopIfTrue="1" operator="equal">
      <formula>0</formula>
    </cfRule>
  </conditionalFormatting>
  <conditionalFormatting sqref="F196:F207 H196:I207">
    <cfRule type="cellIs" dxfId="4870" priority="378" stopIfTrue="1" operator="equal">
      <formula>0</formula>
    </cfRule>
  </conditionalFormatting>
  <conditionalFormatting sqref="I172:I195">
    <cfRule type="cellIs" dxfId="4869" priority="376" stopIfTrue="1" operator="equal">
      <formula>0</formula>
    </cfRule>
  </conditionalFormatting>
  <conditionalFormatting sqref="E172:E195">
    <cfRule type="cellIs" dxfId="4868" priority="374" stopIfTrue="1" operator="equal">
      <formula>0</formula>
    </cfRule>
  </conditionalFormatting>
  <conditionalFormatting sqref="R283:R288">
    <cfRule type="cellIs" dxfId="4867" priority="362" stopIfTrue="1" operator="equal">
      <formula>0</formula>
    </cfRule>
  </conditionalFormatting>
  <conditionalFormatting sqref="R283 R285 R287">
    <cfRule type="cellIs" dxfId="4866" priority="363" stopIfTrue="1" operator="equal">
      <formula>0</formula>
    </cfRule>
  </conditionalFormatting>
  <conditionalFormatting sqref="E160:F171 H160:I171">
    <cfRule type="cellIs" dxfId="4865" priority="386" stopIfTrue="1" operator="equal">
      <formula>0</formula>
    </cfRule>
  </conditionalFormatting>
  <conditionalFormatting sqref="E146:F159 H146:I159">
    <cfRule type="cellIs" dxfId="4864" priority="384" stopIfTrue="1" operator="equal">
      <formula>0</formula>
    </cfRule>
  </conditionalFormatting>
  <conditionalFormatting sqref="E196:E207">
    <cfRule type="cellIs" dxfId="4863" priority="375" stopIfTrue="1" operator="equal">
      <formula>0</formula>
    </cfRule>
  </conditionalFormatting>
  <conditionalFormatting sqref="R280:R282">
    <cfRule type="cellIs" dxfId="4862" priority="357" stopIfTrue="1" operator="equal">
      <formula>0</formula>
    </cfRule>
  </conditionalFormatting>
  <conditionalFormatting sqref="R280 R282">
    <cfRule type="cellIs" dxfId="4861" priority="358" stopIfTrue="1" operator="equal">
      <formula>0</formula>
    </cfRule>
  </conditionalFormatting>
  <conditionalFormatting sqref="H232:H243">
    <cfRule type="cellIs" dxfId="4860" priority="345" stopIfTrue="1" operator="equal">
      <formula>0</formula>
    </cfRule>
  </conditionalFormatting>
  <conditionalFormatting sqref="F232:F243">
    <cfRule type="cellIs" dxfId="4859" priority="350" stopIfTrue="1" operator="equal">
      <formula>0</formula>
    </cfRule>
  </conditionalFormatting>
  <conditionalFormatting sqref="F244:F255">
    <cfRule type="cellIs" dxfId="4858" priority="329" stopIfTrue="1" operator="equal">
      <formula>0</formula>
    </cfRule>
  </conditionalFormatting>
  <conditionalFormatting sqref="H244:H255">
    <cfRule type="cellIs" dxfId="4857" priority="324" stopIfTrue="1" operator="equal">
      <formula>0</formula>
    </cfRule>
  </conditionalFormatting>
  <conditionalFormatting sqref="R6">
    <cfRule type="cellIs" dxfId="4856" priority="285"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4855" priority="283" stopIfTrue="1" operator="equal">
      <formula>0</formula>
    </cfRule>
  </conditionalFormatting>
  <conditionalFormatting sqref="L7:Q7 N6:Q6 R6:R7 G6:K7">
    <cfRule type="cellIs" dxfId="4854" priority="288" stopIfTrue="1" operator="equal">
      <formula>0</formula>
    </cfRule>
  </conditionalFormatting>
  <conditionalFormatting sqref="L6:Q6">
    <cfRule type="cellIs" dxfId="4853" priority="289" stopIfTrue="1" operator="equal">
      <formula>0</formula>
    </cfRule>
  </conditionalFormatting>
  <conditionalFormatting sqref="Q6">
    <cfRule type="cellIs" dxfId="4852" priority="287" stopIfTrue="1" operator="equal">
      <formula>0</formula>
    </cfRule>
  </conditionalFormatting>
  <conditionalFormatting sqref="R6">
    <cfRule type="cellIs" dxfId="4851" priority="286"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4850" priority="28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9" priority="269"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4848" priority="267" stopIfTrue="1" operator="equal">
      <formula>0</formula>
    </cfRule>
  </conditionalFormatting>
  <conditionalFormatting sqref="G118:G119">
    <cfRule type="cellIs" dxfId="4847" priority="2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6" priority="271"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45" priority="263"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4" priority="262"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3" priority="261" stopIfTrue="1" operator="equal">
      <formula>0</formula>
    </cfRule>
  </conditionalFormatting>
  <conditionalFormatting sqref="Q8:R47 Q76:R117">
    <cfRule type="cellIs" dxfId="4842" priority="272"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1" priority="27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0" priority="270" stopIfTrue="1" operator="equal">
      <formula>0</formula>
    </cfRule>
  </conditionalFormatting>
  <conditionalFormatting sqref="G120:G207 G232:G255">
    <cfRule type="cellIs" dxfId="4839" priority="268"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4838" priority="266" stopIfTrue="1" operator="equal">
      <formula>0</formula>
    </cfRule>
  </conditionalFormatting>
  <conditionalFormatting sqref="Q118:R207">
    <cfRule type="cellIs" dxfId="4837" priority="264"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36" priority="265" stopIfTrue="1" operator="equal">
      <formula>0</formula>
    </cfRule>
  </conditionalFormatting>
  <conditionalFormatting sqref="P184:P185">
    <cfRule type="cellIs" dxfId="4835" priority="259" stopIfTrue="1" operator="equal">
      <formula>0</formula>
    </cfRule>
  </conditionalFormatting>
  <conditionalFormatting sqref="P184">
    <cfRule type="cellIs" dxfId="4834" priority="258" stopIfTrue="1" operator="equal">
      <formula>0</formula>
    </cfRule>
  </conditionalFormatting>
  <conditionalFormatting sqref="P184">
    <cfRule type="cellIs" dxfId="4833" priority="260" stopIfTrue="1" operator="equal">
      <formula>0</formula>
    </cfRule>
  </conditionalFormatting>
  <conditionalFormatting sqref="P186:P207">
    <cfRule type="cellIs" dxfId="4832" priority="256" stopIfTrue="1" operator="equal">
      <formula>0</formula>
    </cfRule>
  </conditionalFormatting>
  <conditionalFormatting sqref="P186 P188 P190 P192 P194 P196 P198 P200 P202 P204 P206">
    <cfRule type="cellIs" dxfId="4831" priority="255" stopIfTrue="1" operator="equal">
      <formula>0</formula>
    </cfRule>
  </conditionalFormatting>
  <conditionalFormatting sqref="P186 P188 P190 P192 P194 P196 P198 P200 P202 P204 P206">
    <cfRule type="cellIs" dxfId="4830" priority="257" stopIfTrue="1" operator="equal">
      <formula>0</formula>
    </cfRule>
  </conditionalFormatting>
  <conditionalFormatting sqref="E48:F61">
    <cfRule type="cellIs" dxfId="4829" priority="254" stopIfTrue="1" operator="equal">
      <formula>0</formula>
    </cfRule>
  </conditionalFormatting>
  <conditionalFormatting sqref="L49:P49 L51:P51 L53:P53 L55:P55 L57:P57 L59:P59 L61:P61 N48:P48 N50:P50 N52:P52 N54:P54 N56:P56 N58:P58 N60:P60 G48:K61">
    <cfRule type="cellIs" dxfId="4828" priority="252" stopIfTrue="1" operator="equal">
      <formula>0</formula>
    </cfRule>
  </conditionalFormatting>
  <conditionalFormatting sqref="L48:P48 L50:P50 L52:P52 L54:P54 L56:P56 L58:P58 L60:P60">
    <cfRule type="cellIs" dxfId="4827" priority="253" stopIfTrue="1" operator="equal">
      <formula>0</formula>
    </cfRule>
  </conditionalFormatting>
  <conditionalFormatting sqref="R48 R50 R52 R54 R56 R58 R60">
    <cfRule type="cellIs" dxfId="4826" priority="247" stopIfTrue="1" operator="equal">
      <formula>0</formula>
    </cfRule>
  </conditionalFormatting>
  <conditionalFormatting sqref="Q48 Q50 Q52 Q54 Q56 Q58 Q60">
    <cfRule type="cellIs" dxfId="4825" priority="249" stopIfTrue="1" operator="equal">
      <formula>0</formula>
    </cfRule>
  </conditionalFormatting>
  <conditionalFormatting sqref="Q48:R61">
    <cfRule type="cellIs" dxfId="4824" priority="250" stopIfTrue="1" operator="equal">
      <formula>0</formula>
    </cfRule>
  </conditionalFormatting>
  <conditionalFormatting sqref="Q48 Q50 Q52 Q54 Q56 Q58 Q60">
    <cfRule type="cellIs" dxfId="4823" priority="251" stopIfTrue="1" operator="equal">
      <formula>0</formula>
    </cfRule>
  </conditionalFormatting>
  <conditionalFormatting sqref="R48 R50 R52 R54 R56 R58 R60">
    <cfRule type="cellIs" dxfId="4822" priority="248" stopIfTrue="1" operator="equal">
      <formula>0</formula>
    </cfRule>
  </conditionalFormatting>
  <conditionalFormatting sqref="E62:F75">
    <cfRule type="cellIs" dxfId="4821" priority="246" stopIfTrue="1" operator="equal">
      <formula>0</formula>
    </cfRule>
  </conditionalFormatting>
  <conditionalFormatting sqref="L63:P63 L65:P65 L67:P67 L69:P69 L71:P71 L73:P73 L75:P75 N62:P62 N64:P64 N66:P66 N68:P68 N70:P70 N72:P72 N74:P74 G62:K75">
    <cfRule type="cellIs" dxfId="4820" priority="244" stopIfTrue="1" operator="equal">
      <formula>0</formula>
    </cfRule>
  </conditionalFormatting>
  <conditionalFormatting sqref="L62:P62 L64:P64 L66:P66 L68:P68 L70:P70 L72:P72 L74:P74">
    <cfRule type="cellIs" dxfId="4819" priority="245" stopIfTrue="1" operator="equal">
      <formula>0</formula>
    </cfRule>
  </conditionalFormatting>
  <conditionalFormatting sqref="R62 R64 R66 R68 R70 R72 R74">
    <cfRule type="cellIs" dxfId="4818" priority="239" stopIfTrue="1" operator="equal">
      <formula>0</formula>
    </cfRule>
  </conditionalFormatting>
  <conditionalFormatting sqref="Q62 Q64 Q66 Q68 Q70 Q72 Q74">
    <cfRule type="cellIs" dxfId="4817" priority="241" stopIfTrue="1" operator="equal">
      <formula>0</formula>
    </cfRule>
  </conditionalFormatting>
  <conditionalFormatting sqref="Q62:R75">
    <cfRule type="cellIs" dxfId="4816" priority="242" stopIfTrue="1" operator="equal">
      <formula>0</formula>
    </cfRule>
  </conditionalFormatting>
  <conditionalFormatting sqref="Q62 Q64 Q66 Q68 Q70 Q72 Q74">
    <cfRule type="cellIs" dxfId="4815" priority="243" stopIfTrue="1" operator="equal">
      <formula>0</formula>
    </cfRule>
  </conditionalFormatting>
  <conditionalFormatting sqref="R62 R64 R66 R68 R70 R72 R74">
    <cfRule type="cellIs" dxfId="4814" priority="240" stopIfTrue="1" operator="equal">
      <formula>0</formula>
    </cfRule>
  </conditionalFormatting>
  <conditionalFormatting sqref="H256:H279">
    <cfRule type="cellIs" dxfId="4813" priority="202" stopIfTrue="1" operator="equal">
      <formula>0</formula>
    </cfRule>
  </conditionalFormatting>
  <conditionalFormatting sqref="G256:G279">
    <cfRule type="cellIs" dxfId="4812" priority="194" stopIfTrue="1" operator="equal">
      <formula>0</formula>
    </cfRule>
  </conditionalFormatting>
  <conditionalFormatting sqref="F256:F279">
    <cfRule type="cellIs" dxfId="4811" priority="193" stopIfTrue="1" operator="equal">
      <formula>0</formula>
    </cfRule>
  </conditionalFormatting>
  <conditionalFormatting sqref="H220:H231">
    <cfRule type="cellIs" dxfId="4810" priority="190" stopIfTrue="1" operator="equal">
      <formula>0</formula>
    </cfRule>
  </conditionalFormatting>
  <conditionalFormatting sqref="F220:F231">
    <cfRule type="cellIs" dxfId="4809" priority="192" stopIfTrue="1" operator="equal">
      <formula>0</formula>
    </cfRule>
  </conditionalFormatting>
  <conditionalFormatting sqref="G220:G231">
    <cfRule type="cellIs" dxfId="4808" priority="182" stopIfTrue="1" operator="equal">
      <formula>0</formula>
    </cfRule>
  </conditionalFormatting>
  <conditionalFormatting sqref="H208:H219">
    <cfRule type="cellIs" dxfId="4807" priority="169" stopIfTrue="1" operator="equal">
      <formula>0</formula>
    </cfRule>
  </conditionalFormatting>
  <conditionalFormatting sqref="F208:F219">
    <cfRule type="cellIs" dxfId="4806" priority="171" stopIfTrue="1" operator="equal">
      <formula>0</formula>
    </cfRule>
  </conditionalFormatting>
  <conditionalFormatting sqref="G208:G219">
    <cfRule type="cellIs" dxfId="4805" priority="161" stopIfTrue="1" operator="equal">
      <formula>0</formula>
    </cfRule>
  </conditionalFormatting>
  <conditionalFormatting sqref="E244 E246:E255">
    <cfRule type="cellIs" dxfId="4804" priority="136" stopIfTrue="1" operator="equal">
      <formula>0</formula>
    </cfRule>
  </conditionalFormatting>
  <conditionalFormatting sqref="E208">
    <cfRule type="cellIs" dxfId="4803" priority="135" stopIfTrue="1" operator="equal">
      <formula>0</formula>
    </cfRule>
  </conditionalFormatting>
  <conditionalFormatting sqref="E209">
    <cfRule type="cellIs" dxfId="4802" priority="134" stopIfTrue="1" operator="equal">
      <formula>0</formula>
    </cfRule>
  </conditionalFormatting>
  <conditionalFormatting sqref="E210 E212 E214 E216 E218">
    <cfRule type="cellIs" dxfId="4801" priority="133" stopIfTrue="1" operator="equal">
      <formula>0</formula>
    </cfRule>
  </conditionalFormatting>
  <conditionalFormatting sqref="E211 E213 E215 E217 E219">
    <cfRule type="cellIs" dxfId="4800" priority="132" stopIfTrue="1" operator="equal">
      <formula>0</formula>
    </cfRule>
  </conditionalFormatting>
  <conditionalFormatting sqref="E220 E232">
    <cfRule type="cellIs" dxfId="4799" priority="131" stopIfTrue="1" operator="equal">
      <formula>0</formula>
    </cfRule>
  </conditionalFormatting>
  <conditionalFormatting sqref="E221 E233">
    <cfRule type="cellIs" dxfId="4798" priority="130" stopIfTrue="1" operator="equal">
      <formula>0</formula>
    </cfRule>
  </conditionalFormatting>
  <conditionalFormatting sqref="E222 E224 E226 E228 E230">
    <cfRule type="cellIs" dxfId="4797" priority="129" stopIfTrue="1" operator="equal">
      <formula>0</formula>
    </cfRule>
  </conditionalFormatting>
  <conditionalFormatting sqref="E223 E225 E227 E229 E231">
    <cfRule type="cellIs" dxfId="4796" priority="128" stopIfTrue="1" operator="equal">
      <formula>0</formula>
    </cfRule>
  </conditionalFormatting>
  <conditionalFormatting sqref="E234 E236 E238 E240 E242">
    <cfRule type="cellIs" dxfId="4795" priority="127" stopIfTrue="1" operator="equal">
      <formula>0</formula>
    </cfRule>
  </conditionalFormatting>
  <conditionalFormatting sqref="E235 E237 E239 E241 E243">
    <cfRule type="cellIs" dxfId="4794" priority="126" stopIfTrue="1" operator="equal">
      <formula>0</formula>
    </cfRule>
  </conditionalFormatting>
  <conditionalFormatting sqref="E245 E247 E249 E251 E253 E255">
    <cfRule type="cellIs" dxfId="4793" priority="125" stopIfTrue="1" operator="equal">
      <formula>0</formula>
    </cfRule>
  </conditionalFormatting>
  <conditionalFormatting sqref="E256 E258 E260 E262 E264 E266 E268 E270 E272 E274 E276 E278">
    <cfRule type="cellIs" dxfId="4792" priority="124" stopIfTrue="1" operator="equal">
      <formula>0</formula>
    </cfRule>
  </conditionalFormatting>
  <conditionalFormatting sqref="E257 E259 E261 E263 E265 E267 E269 E271 E273 E275 E277 E279">
    <cfRule type="cellIs" dxfId="4791" priority="123" stopIfTrue="1" operator="equal">
      <formula>0</formula>
    </cfRule>
  </conditionalFormatting>
  <conditionalFormatting sqref="M268:M279">
    <cfRule type="cellIs" dxfId="4790" priority="122" stopIfTrue="1" operator="equal">
      <formula>0</formula>
    </cfRule>
  </conditionalFormatting>
  <conditionalFormatting sqref="Q257">
    <cfRule type="cellIs" dxfId="4789" priority="119" stopIfTrue="1" operator="equal">
      <formula>0</formula>
    </cfRule>
  </conditionalFormatting>
  <conditionalFormatting sqref="Q256 J256:J257 M256:N257 M258:M267">
    <cfRule type="cellIs" dxfId="4788" priority="121" stopIfTrue="1" operator="equal">
      <formula>0</formula>
    </cfRule>
  </conditionalFormatting>
  <conditionalFormatting sqref="Q256 N256">
    <cfRule type="cellIs" dxfId="4787" priority="120" stopIfTrue="1" operator="equal">
      <formula>0</formula>
    </cfRule>
  </conditionalFormatting>
  <conditionalFormatting sqref="O256:O257">
    <cfRule type="cellIs" dxfId="4786" priority="118" stopIfTrue="1" operator="equal">
      <formula>0</formula>
    </cfRule>
  </conditionalFormatting>
  <conditionalFormatting sqref="R256:R257">
    <cfRule type="cellIs" dxfId="4785" priority="115" stopIfTrue="1" operator="equal">
      <formula>0</formula>
    </cfRule>
  </conditionalFormatting>
  <conditionalFormatting sqref="R256:R257">
    <cfRule type="cellIs" dxfId="4784" priority="114" stopIfTrue="1" operator="equal">
      <formula>0</formula>
    </cfRule>
  </conditionalFormatting>
  <conditionalFormatting sqref="R256">
    <cfRule type="cellIs" dxfId="4783" priority="112" stopIfTrue="1" operator="equal">
      <formula>0</formula>
    </cfRule>
  </conditionalFormatting>
  <conditionalFormatting sqref="R257">
    <cfRule type="cellIs" dxfId="4782" priority="110" stopIfTrue="1" operator="equal">
      <formula>0</formula>
    </cfRule>
  </conditionalFormatting>
  <conditionalFormatting sqref="K256:L257">
    <cfRule type="cellIs" dxfId="4781" priority="109" stopIfTrue="1" operator="equal">
      <formula>0</formula>
    </cfRule>
  </conditionalFormatting>
  <conditionalFormatting sqref="O256">
    <cfRule type="cellIs" dxfId="4780" priority="117" stopIfTrue="1" operator="equal">
      <formula>0</formula>
    </cfRule>
  </conditionalFormatting>
  <conditionalFormatting sqref="R256">
    <cfRule type="cellIs" dxfId="4779" priority="116" stopIfTrue="1" operator="equal">
      <formula>0</formula>
    </cfRule>
  </conditionalFormatting>
  <conditionalFormatting sqref="R256">
    <cfRule type="cellIs" dxfId="4778" priority="113" stopIfTrue="1" operator="equal">
      <formula>0</formula>
    </cfRule>
  </conditionalFormatting>
  <conditionalFormatting sqref="R256">
    <cfRule type="cellIs" dxfId="4777" priority="111" stopIfTrue="1" operator="equal">
      <formula>0</formula>
    </cfRule>
  </conditionalFormatting>
  <conditionalFormatting sqref="J258:J279">
    <cfRule type="cellIs" dxfId="4776" priority="108" stopIfTrue="1" operator="equal">
      <formula>0</formula>
    </cfRule>
  </conditionalFormatting>
  <conditionalFormatting sqref="K258:L279">
    <cfRule type="cellIs" dxfId="4775" priority="107" stopIfTrue="1" operator="equal">
      <formula>0</formula>
    </cfRule>
  </conditionalFormatting>
  <conditionalFormatting sqref="Q258 Q260 Q262 Q264 Q266 Q268 Q270 Q272 Q274 Q276 Q278 N258:N279">
    <cfRule type="cellIs" dxfId="4774" priority="106" stopIfTrue="1" operator="equal">
      <formula>0</formula>
    </cfRule>
  </conditionalFormatting>
  <conditionalFormatting sqref="Q258 Q260 Q262 Q264 Q266 Q268 Q270 Q272 Q274 Q276 Q278 N258 N260 N262 N264 N266 N268 N270 N272 N274 N276 N278">
    <cfRule type="cellIs" dxfId="4773" priority="105" stopIfTrue="1" operator="equal">
      <formula>0</formula>
    </cfRule>
  </conditionalFormatting>
  <conditionalFormatting sqref="Q259 Q261 Q263 Q265 Q267 Q269 Q271 Q273 Q275 Q277 Q279">
    <cfRule type="cellIs" dxfId="4772" priority="104" stopIfTrue="1" operator="equal">
      <formula>0</formula>
    </cfRule>
  </conditionalFormatting>
  <conditionalFormatting sqref="O258:O279">
    <cfRule type="cellIs" dxfId="4771" priority="103" stopIfTrue="1" operator="equal">
      <formula>0</formula>
    </cfRule>
  </conditionalFormatting>
  <conditionalFormatting sqref="O258 O260 O262 O264 O266 O268 O270 O272 O274 O276 O278">
    <cfRule type="cellIs" dxfId="4770" priority="102" stopIfTrue="1" operator="equal">
      <formula>0</formula>
    </cfRule>
  </conditionalFormatting>
  <conditionalFormatting sqref="R258:R279">
    <cfRule type="cellIs" dxfId="4769" priority="100" stopIfTrue="1" operator="equal">
      <formula>0</formula>
    </cfRule>
  </conditionalFormatting>
  <conditionalFormatting sqref="R258 R260 R262 R264 R266 R268 R270 R272 R274 R276 R278">
    <cfRule type="cellIs" dxfId="4768" priority="101" stopIfTrue="1" operator="equal">
      <formula>0</formula>
    </cfRule>
  </conditionalFormatting>
  <conditionalFormatting sqref="R258:R279">
    <cfRule type="cellIs" dxfId="4767" priority="99" stopIfTrue="1" operator="equal">
      <formula>0</formula>
    </cfRule>
  </conditionalFormatting>
  <conditionalFormatting sqref="R258 R260 R262 R264 R266 R268 R270 R272 R274 R276 R278">
    <cfRule type="cellIs" dxfId="4766" priority="98" stopIfTrue="1" operator="equal">
      <formula>0</formula>
    </cfRule>
  </conditionalFormatting>
  <conditionalFormatting sqref="R258 R260 R262 R264 R266 R268 R270 R272 R274 R276 R278">
    <cfRule type="cellIs" dxfId="4765" priority="97" stopIfTrue="1" operator="equal">
      <formula>0</formula>
    </cfRule>
  </conditionalFormatting>
  <conditionalFormatting sqref="R258 R260 R262 R264 R266 R268 R270 R272 R274 R276 R278">
    <cfRule type="cellIs" dxfId="4764" priority="96" stopIfTrue="1" operator="equal">
      <formula>0</formula>
    </cfRule>
  </conditionalFormatting>
  <conditionalFormatting sqref="R259 R261 R263 R265 R267 R269 R271 R273 R275 R277 R279">
    <cfRule type="cellIs" dxfId="4763" priority="95" stopIfTrue="1" operator="equal">
      <formula>0</formula>
    </cfRule>
  </conditionalFormatting>
  <conditionalFormatting sqref="Q208 J208:O209 J210:J219 M210:N219">
    <cfRule type="cellIs" dxfId="4762" priority="94" stopIfTrue="1" operator="equal">
      <formula>0</formula>
    </cfRule>
  </conditionalFormatting>
  <conditionalFormatting sqref="Q208 N210 N212 N214 N216 N218 N208:O208">
    <cfRule type="cellIs" dxfId="4761" priority="93" stopIfTrue="1" operator="equal">
      <formula>0</formula>
    </cfRule>
  </conditionalFormatting>
  <conditionalFormatting sqref="P208">
    <cfRule type="cellIs" dxfId="4760" priority="92" stopIfTrue="1" operator="equal">
      <formula>0</formula>
    </cfRule>
  </conditionalFormatting>
  <conditionalFormatting sqref="P208">
    <cfRule type="cellIs" dxfId="4759" priority="91" stopIfTrue="1" operator="equal">
      <formula>0</formula>
    </cfRule>
  </conditionalFormatting>
  <conditionalFormatting sqref="P209">
    <cfRule type="cellIs" dxfId="4758" priority="90" stopIfTrue="1" operator="equal">
      <formula>0</formula>
    </cfRule>
  </conditionalFormatting>
  <conditionalFormatting sqref="P210 P212 P214 P216 P218">
    <cfRule type="cellIs" dxfId="4757" priority="89" stopIfTrue="1" operator="equal">
      <formula>0</formula>
    </cfRule>
  </conditionalFormatting>
  <conditionalFormatting sqref="P210 P212 P214 P216 P218">
    <cfRule type="cellIs" dxfId="4756" priority="88" stopIfTrue="1" operator="equal">
      <formula>0</formula>
    </cfRule>
  </conditionalFormatting>
  <conditionalFormatting sqref="P211 P213 P215 P217 P219">
    <cfRule type="cellIs" dxfId="4755" priority="87" stopIfTrue="1" operator="equal">
      <formula>0</formula>
    </cfRule>
  </conditionalFormatting>
  <conditionalFormatting sqref="Q209">
    <cfRule type="cellIs" dxfId="4754" priority="86" stopIfTrue="1" operator="equal">
      <formula>0</formula>
    </cfRule>
  </conditionalFormatting>
  <conditionalFormatting sqref="Q210 Q212 Q214 Q216 Q218">
    <cfRule type="cellIs" dxfId="4753" priority="85" stopIfTrue="1" operator="equal">
      <formula>0</formula>
    </cfRule>
  </conditionalFormatting>
  <conditionalFormatting sqref="Q210 Q212 Q214 Q216 Q218">
    <cfRule type="cellIs" dxfId="4752" priority="84" stopIfTrue="1" operator="equal">
      <formula>0</formula>
    </cfRule>
  </conditionalFormatting>
  <conditionalFormatting sqref="Q211 Q213 Q215 Q217 Q219">
    <cfRule type="cellIs" dxfId="4751" priority="83" stopIfTrue="1" operator="equal">
      <formula>0</formula>
    </cfRule>
  </conditionalFormatting>
  <conditionalFormatting sqref="I208">
    <cfRule type="cellIs" dxfId="4750" priority="82" stopIfTrue="1" operator="equal">
      <formula>0</formula>
    </cfRule>
  </conditionalFormatting>
  <conditionalFormatting sqref="R208 R210 R212 R214 R216 R218">
    <cfRule type="cellIs" dxfId="4749" priority="79" stopIfTrue="1" operator="equal">
      <formula>0</formula>
    </cfRule>
  </conditionalFormatting>
  <conditionalFormatting sqref="R208:R219">
    <cfRule type="cellIs" dxfId="4748" priority="77" stopIfTrue="1" operator="equal">
      <formula>0</formula>
    </cfRule>
  </conditionalFormatting>
  <conditionalFormatting sqref="R208:R219">
    <cfRule type="cellIs" dxfId="4747" priority="78" stopIfTrue="1" operator="equal">
      <formula>0</formula>
    </cfRule>
  </conditionalFormatting>
  <conditionalFormatting sqref="R208">
    <cfRule type="cellIs" dxfId="4746" priority="74" stopIfTrue="1" operator="equal">
      <formula>0</formula>
    </cfRule>
  </conditionalFormatting>
  <conditionalFormatting sqref="R209">
    <cfRule type="cellIs" dxfId="4745" priority="73" stopIfTrue="1" operator="equal">
      <formula>0</formula>
    </cfRule>
  </conditionalFormatting>
  <conditionalFormatting sqref="R208">
    <cfRule type="cellIs" dxfId="4744" priority="75" stopIfTrue="1" operator="equal">
      <formula>0</formula>
    </cfRule>
  </conditionalFormatting>
  <conditionalFormatting sqref="R210 R212 R214 R216 R218">
    <cfRule type="cellIs" dxfId="4743" priority="72" stopIfTrue="1" operator="equal">
      <formula>0</formula>
    </cfRule>
  </conditionalFormatting>
  <conditionalFormatting sqref="R210 R212 R214 R216 R218">
    <cfRule type="cellIs" dxfId="4742" priority="71" stopIfTrue="1" operator="equal">
      <formula>0</formula>
    </cfRule>
  </conditionalFormatting>
  <conditionalFormatting sqref="O210:O219">
    <cfRule type="cellIs" dxfId="4741" priority="81" stopIfTrue="1" operator="equal">
      <formula>0</formula>
    </cfRule>
  </conditionalFormatting>
  <conditionalFormatting sqref="O210 O212 O214 O216 O218">
    <cfRule type="cellIs" dxfId="4740" priority="80" stopIfTrue="1" operator="equal">
      <formula>0</formula>
    </cfRule>
  </conditionalFormatting>
  <conditionalFormatting sqref="R208 R210 R212 R214 R216 R218">
    <cfRule type="cellIs" dxfId="4739" priority="76" stopIfTrue="1" operator="equal">
      <formula>0</formula>
    </cfRule>
  </conditionalFormatting>
  <conditionalFormatting sqref="R211 R213 R215 R217 R219">
    <cfRule type="cellIs" dxfId="4738" priority="70" stopIfTrue="1" operator="equal">
      <formula>0</formula>
    </cfRule>
  </conditionalFormatting>
  <conditionalFormatting sqref="K210:L211">
    <cfRule type="cellIs" dxfId="4737" priority="69" stopIfTrue="1" operator="equal">
      <formula>0</formula>
    </cfRule>
  </conditionalFormatting>
  <conditionalFormatting sqref="K212:L219">
    <cfRule type="cellIs" dxfId="4736" priority="68" stopIfTrue="1" operator="equal">
      <formula>0</formula>
    </cfRule>
  </conditionalFormatting>
  <conditionalFormatting sqref="I209">
    <cfRule type="cellIs" dxfId="4735" priority="67" stopIfTrue="1" operator="equal">
      <formula>0</formula>
    </cfRule>
  </conditionalFormatting>
  <conditionalFormatting sqref="I210 I212 I214 I216 I218">
    <cfRule type="cellIs" dxfId="4734" priority="66" stopIfTrue="1" operator="equal">
      <formula>0</formula>
    </cfRule>
  </conditionalFormatting>
  <conditionalFormatting sqref="I211 I213 I215 I217 I219">
    <cfRule type="cellIs" dxfId="4733" priority="65" stopIfTrue="1" operator="equal">
      <formula>0</formula>
    </cfRule>
  </conditionalFormatting>
  <conditionalFormatting sqref="Q220 Q232 J220:O221 J232:O233 J222:J231 J234:J243 M222:N231 M234:N243">
    <cfRule type="cellIs" dxfId="4732" priority="64" stopIfTrue="1" operator="equal">
      <formula>0</formula>
    </cfRule>
  </conditionalFormatting>
  <conditionalFormatting sqref="Q220 Q232 N222 N234 N224 N236 N226 N238 N228 N240 N230 N242 N220:O220 N232:O232">
    <cfRule type="cellIs" dxfId="4731" priority="63" stopIfTrue="1" operator="equal">
      <formula>0</formula>
    </cfRule>
  </conditionalFormatting>
  <conditionalFormatting sqref="P220 P232">
    <cfRule type="cellIs" dxfId="4730" priority="62" stopIfTrue="1" operator="equal">
      <formula>0</formula>
    </cfRule>
  </conditionalFormatting>
  <conditionalFormatting sqref="P220 P232">
    <cfRule type="cellIs" dxfId="4729" priority="61" stopIfTrue="1" operator="equal">
      <formula>0</formula>
    </cfRule>
  </conditionalFormatting>
  <conditionalFormatting sqref="P221 P233">
    <cfRule type="cellIs" dxfId="4728" priority="60" stopIfTrue="1" operator="equal">
      <formula>0</formula>
    </cfRule>
  </conditionalFormatting>
  <conditionalFormatting sqref="P222 P234 P224 P236 P226 P238 P228 P240 P230 P242">
    <cfRule type="cellIs" dxfId="4727" priority="59" stopIfTrue="1" operator="equal">
      <formula>0</formula>
    </cfRule>
  </conditionalFormatting>
  <conditionalFormatting sqref="P222 P234 P224 P236 P226 P238 P228 P240 P230 P242">
    <cfRule type="cellIs" dxfId="4726" priority="58" stopIfTrue="1" operator="equal">
      <formula>0</formula>
    </cfRule>
  </conditionalFormatting>
  <conditionalFormatting sqref="P223 P235 P225 P237 P227 P239 P229 P241 P231 P243">
    <cfRule type="cellIs" dxfId="4725" priority="57" stopIfTrue="1" operator="equal">
      <formula>0</formula>
    </cfRule>
  </conditionalFormatting>
  <conditionalFormatting sqref="Q221 Q233">
    <cfRule type="cellIs" dxfId="4724" priority="56" stopIfTrue="1" operator="equal">
      <formula>0</formula>
    </cfRule>
  </conditionalFormatting>
  <conditionalFormatting sqref="Q222 Q234 Q224 Q236 Q226 Q238 Q228 Q240 Q230 Q242">
    <cfRule type="cellIs" dxfId="4723" priority="55" stopIfTrue="1" operator="equal">
      <formula>0</formula>
    </cfRule>
  </conditionalFormatting>
  <conditionalFormatting sqref="Q222 Q234 Q224 Q236 Q226 Q238 Q228 Q240 Q230 Q242">
    <cfRule type="cellIs" dxfId="4722" priority="54" stopIfTrue="1" operator="equal">
      <formula>0</formula>
    </cfRule>
  </conditionalFormatting>
  <conditionalFormatting sqref="Q223 Q235 Q225 Q237 Q227 Q239 Q229 Q241 Q231 Q243">
    <cfRule type="cellIs" dxfId="4721" priority="53" stopIfTrue="1" operator="equal">
      <formula>0</formula>
    </cfRule>
  </conditionalFormatting>
  <conditionalFormatting sqref="I220 I232">
    <cfRule type="cellIs" dxfId="4720" priority="52" stopIfTrue="1" operator="equal">
      <formula>0</formula>
    </cfRule>
  </conditionalFormatting>
  <conditionalFormatting sqref="R220 R232 R222 R234 R224 R236 R226 R238 R228 R240 R230 R242">
    <cfRule type="cellIs" dxfId="4719" priority="49" stopIfTrue="1" operator="equal">
      <formula>0</formula>
    </cfRule>
  </conditionalFormatting>
  <conditionalFormatting sqref="R220:R243">
    <cfRule type="cellIs" dxfId="4718" priority="47" stopIfTrue="1" operator="equal">
      <formula>0</formula>
    </cfRule>
  </conditionalFormatting>
  <conditionalFormatting sqref="R220:R243">
    <cfRule type="cellIs" dxfId="4717" priority="48" stopIfTrue="1" operator="equal">
      <formula>0</formula>
    </cfRule>
  </conditionalFormatting>
  <conditionalFormatting sqref="R220 R232">
    <cfRule type="cellIs" dxfId="4716" priority="44" stopIfTrue="1" operator="equal">
      <formula>0</formula>
    </cfRule>
  </conditionalFormatting>
  <conditionalFormatting sqref="R221 R233">
    <cfRule type="cellIs" dxfId="4715" priority="43" stopIfTrue="1" operator="equal">
      <formula>0</formula>
    </cfRule>
  </conditionalFormatting>
  <conditionalFormatting sqref="R220 R232">
    <cfRule type="cellIs" dxfId="4714" priority="45" stopIfTrue="1" operator="equal">
      <formula>0</formula>
    </cfRule>
  </conditionalFormatting>
  <conditionalFormatting sqref="R222 R234 R224 R236 R226 R238 R228 R240 R230 R242">
    <cfRule type="cellIs" dxfId="4713" priority="42" stopIfTrue="1" operator="equal">
      <formula>0</formula>
    </cfRule>
  </conditionalFormatting>
  <conditionalFormatting sqref="R222 R234 R224 R236 R226 R238 R228 R240 R230 R242">
    <cfRule type="cellIs" dxfId="4712" priority="41" stopIfTrue="1" operator="equal">
      <formula>0</formula>
    </cfRule>
  </conditionalFormatting>
  <conditionalFormatting sqref="O222:O231 O234:O243">
    <cfRule type="cellIs" dxfId="4711" priority="51" stopIfTrue="1" operator="equal">
      <formula>0</formula>
    </cfRule>
  </conditionalFormatting>
  <conditionalFormatting sqref="O222 O234 O224 O236 O226 O238 O228 O240 O230 O242">
    <cfRule type="cellIs" dxfId="4710" priority="50" stopIfTrue="1" operator="equal">
      <formula>0</formula>
    </cfRule>
  </conditionalFormatting>
  <conditionalFormatting sqref="R220 R232 R222 R234 R224 R236 R226 R238 R228 R240 R230 R242">
    <cfRule type="cellIs" dxfId="4709" priority="46" stopIfTrue="1" operator="equal">
      <formula>0</formula>
    </cfRule>
  </conditionalFormatting>
  <conditionalFormatting sqref="R223 R235 R225 R237 R227 R239 R229 R241 R231 R243">
    <cfRule type="cellIs" dxfId="4708" priority="40" stopIfTrue="1" operator="equal">
      <formula>0</formula>
    </cfRule>
  </conditionalFormatting>
  <conditionalFormatting sqref="K222:L223 K234:L235">
    <cfRule type="cellIs" dxfId="4707" priority="39" stopIfTrue="1" operator="equal">
      <formula>0</formula>
    </cfRule>
  </conditionalFormatting>
  <conditionalFormatting sqref="K224:L231 K236:L243">
    <cfRule type="cellIs" dxfId="4706" priority="38" stopIfTrue="1" operator="equal">
      <formula>0</formula>
    </cfRule>
  </conditionalFormatting>
  <conditionalFormatting sqref="I221 I233">
    <cfRule type="cellIs" dxfId="4705" priority="37" stopIfTrue="1" operator="equal">
      <formula>0</formula>
    </cfRule>
  </conditionalFormatting>
  <conditionalFormatting sqref="I222 I234 I224 I236 I226 I238 I228 I240 I230 I242">
    <cfRule type="cellIs" dxfId="4704" priority="36" stopIfTrue="1" operator="equal">
      <formula>0</formula>
    </cfRule>
  </conditionalFormatting>
  <conditionalFormatting sqref="I223 I235 I225 I237 I227 I239 I229 I241 I231 I243">
    <cfRule type="cellIs" dxfId="4703" priority="35" stopIfTrue="1" operator="equal">
      <formula>0</formula>
    </cfRule>
  </conditionalFormatting>
  <conditionalFormatting sqref="J244:J255 M244:N255">
    <cfRule type="cellIs" dxfId="4702" priority="34" stopIfTrue="1" operator="equal">
      <formula>0</formula>
    </cfRule>
  </conditionalFormatting>
  <conditionalFormatting sqref="N244 N246 N248 N250 N252 N254">
    <cfRule type="cellIs" dxfId="4701" priority="33" stopIfTrue="1" operator="equal">
      <formula>0</formula>
    </cfRule>
  </conditionalFormatting>
  <conditionalFormatting sqref="Q244 Q246 Q248 Q250 Q252 Q254">
    <cfRule type="cellIs" dxfId="4700" priority="32" stopIfTrue="1" operator="equal">
      <formula>0</formula>
    </cfRule>
  </conditionalFormatting>
  <conditionalFormatting sqref="Q244 Q246 Q248 Q250 Q252 Q254">
    <cfRule type="cellIs" dxfId="4699" priority="31" stopIfTrue="1" operator="equal">
      <formula>0</formula>
    </cfRule>
  </conditionalFormatting>
  <conditionalFormatting sqref="Q245 Q247 Q249 Q251 Q253 Q255">
    <cfRule type="cellIs" dxfId="4698" priority="30" stopIfTrue="1" operator="equal">
      <formula>0</formula>
    </cfRule>
  </conditionalFormatting>
  <conditionalFormatting sqref="R244 R246 R248 R250 R252 R254">
    <cfRule type="cellIs" dxfId="4697" priority="27" stopIfTrue="1" operator="equal">
      <formula>0</formula>
    </cfRule>
  </conditionalFormatting>
  <conditionalFormatting sqref="R244:R255">
    <cfRule type="cellIs" dxfId="4696" priority="25" stopIfTrue="1" operator="equal">
      <formula>0</formula>
    </cfRule>
  </conditionalFormatting>
  <conditionalFormatting sqref="R244:R255">
    <cfRule type="cellIs" dxfId="4695" priority="26" stopIfTrue="1" operator="equal">
      <formula>0</formula>
    </cfRule>
  </conditionalFormatting>
  <conditionalFormatting sqref="R244 R246 R248 R250 R252 R254">
    <cfRule type="cellIs" dxfId="4694" priority="23" stopIfTrue="1" operator="equal">
      <formula>0</formula>
    </cfRule>
  </conditionalFormatting>
  <conditionalFormatting sqref="R244 R246 R248 R250 R252 R254">
    <cfRule type="cellIs" dxfId="4693" priority="22" stopIfTrue="1" operator="equal">
      <formula>0</formula>
    </cfRule>
  </conditionalFormatting>
  <conditionalFormatting sqref="O244:O255">
    <cfRule type="cellIs" dxfId="4692" priority="29" stopIfTrue="1" operator="equal">
      <formula>0</formula>
    </cfRule>
  </conditionalFormatting>
  <conditionalFormatting sqref="O244 O246 O248 O250 O252 O254">
    <cfRule type="cellIs" dxfId="4691" priority="28" stopIfTrue="1" operator="equal">
      <formula>0</formula>
    </cfRule>
  </conditionalFormatting>
  <conditionalFormatting sqref="R244 R246 R248 R250 R252 R254">
    <cfRule type="cellIs" dxfId="4690" priority="24" stopIfTrue="1" operator="equal">
      <formula>0</formula>
    </cfRule>
  </conditionalFormatting>
  <conditionalFormatting sqref="R245 R247 R249 R251 R253 R255">
    <cfRule type="cellIs" dxfId="4689" priority="21" stopIfTrue="1" operator="equal">
      <formula>0</formula>
    </cfRule>
  </conditionalFormatting>
  <conditionalFormatting sqref="K244:L255">
    <cfRule type="cellIs" dxfId="4688" priority="20" stopIfTrue="1" operator="equal">
      <formula>0</formula>
    </cfRule>
  </conditionalFormatting>
  <conditionalFormatting sqref="I244 I246 I248 I250 I252 I254">
    <cfRule type="cellIs" dxfId="4687" priority="19" stopIfTrue="1" operator="equal">
      <formula>0</formula>
    </cfRule>
  </conditionalFormatting>
  <conditionalFormatting sqref="I245 I247 I249 I251 I253 I255">
    <cfRule type="cellIs" dxfId="4686" priority="18" stopIfTrue="1" operator="equal">
      <formula>0</formula>
    </cfRule>
  </conditionalFormatting>
  <conditionalFormatting sqref="P244">
    <cfRule type="cellIs" dxfId="4685" priority="15" stopIfTrue="1" operator="equal">
      <formula>0</formula>
    </cfRule>
  </conditionalFormatting>
  <conditionalFormatting sqref="P244">
    <cfRule type="cellIs" dxfId="4684" priority="14" stopIfTrue="1" operator="equal">
      <formula>0</formula>
    </cfRule>
  </conditionalFormatting>
  <conditionalFormatting sqref="P245">
    <cfRule type="cellIs" dxfId="4683" priority="13" stopIfTrue="1" operator="equal">
      <formula>0</formula>
    </cfRule>
  </conditionalFormatting>
  <conditionalFormatting sqref="P246">
    <cfRule type="cellIs" dxfId="4682" priority="12" stopIfTrue="1" operator="equal">
      <formula>0</formula>
    </cfRule>
  </conditionalFormatting>
  <conditionalFormatting sqref="P246">
    <cfRule type="cellIs" dxfId="4681" priority="11" stopIfTrue="1" operator="equal">
      <formula>0</formula>
    </cfRule>
  </conditionalFormatting>
  <conditionalFormatting sqref="P247">
    <cfRule type="cellIs" dxfId="4680" priority="10" stopIfTrue="1" operator="equal">
      <formula>0</formula>
    </cfRule>
  </conditionalFormatting>
  <conditionalFormatting sqref="P248 P250 P252 P254 P256 P258 P260 P262 P264 P266 P268 P270 P272 P274 P276 P278">
    <cfRule type="cellIs" dxfId="4679" priority="9" stopIfTrue="1" operator="equal">
      <formula>0</formula>
    </cfRule>
  </conditionalFormatting>
  <conditionalFormatting sqref="P248 P250 P252 P254 P256 P258 P260 P262 P264 P266 P268 P270 P272 P274 P276 P278">
    <cfRule type="cellIs" dxfId="4678" priority="8" stopIfTrue="1" operator="equal">
      <formula>0</formula>
    </cfRule>
  </conditionalFormatting>
  <conditionalFormatting sqref="P249 P251 P253 P255 P257 P259 P261 P263 P265 P267 P269 P271 P273 P275 P277 P279">
    <cfRule type="cellIs" dxfId="4677" priority="7" stopIfTrue="1" operator="equal">
      <formula>0</formula>
    </cfRule>
  </conditionalFormatting>
  <conditionalFormatting sqref="I256">
    <cfRule type="cellIs" dxfId="4676" priority="6" stopIfTrue="1" operator="equal">
      <formula>0</formula>
    </cfRule>
  </conditionalFormatting>
  <conditionalFormatting sqref="I257">
    <cfRule type="cellIs" dxfId="4675" priority="5" stopIfTrue="1" operator="equal">
      <formula>0</formula>
    </cfRule>
  </conditionalFormatting>
  <conditionalFormatting sqref="I258 I260 I262 I264 I266 I268">
    <cfRule type="cellIs" dxfId="4674" priority="4" stopIfTrue="1" operator="equal">
      <formula>0</formula>
    </cfRule>
  </conditionalFormatting>
  <conditionalFormatting sqref="I259 I261 I263 I265 I267 I269">
    <cfRule type="cellIs" dxfId="4673" priority="3" stopIfTrue="1" operator="equal">
      <formula>0</formula>
    </cfRule>
  </conditionalFormatting>
  <conditionalFormatting sqref="I270 I272 I274 I276 I278">
    <cfRule type="cellIs" dxfId="4672" priority="2" stopIfTrue="1" operator="equal">
      <formula>0</formula>
    </cfRule>
  </conditionalFormatting>
  <conditionalFormatting sqref="I271 I273 I275 I277 I279">
    <cfRule type="cellIs" dxfId="467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4">
    <tabColor rgb="FF92D050"/>
    <pageSetUpPr fitToPage="1"/>
  </sheetPr>
  <dimension ref="A1:T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27</v>
      </c>
      <c r="D1" s="553"/>
      <c r="E1" s="553"/>
      <c r="F1" s="553"/>
      <c r="G1" s="553"/>
      <c r="H1" s="553"/>
      <c r="I1" s="553"/>
      <c r="J1" s="553"/>
      <c r="K1" s="553"/>
      <c r="L1" s="554"/>
      <c r="M1" s="130"/>
      <c r="N1" s="538" t="s">
        <v>149</v>
      </c>
      <c r="O1" s="509"/>
      <c r="P1" s="510"/>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521"/>
      <c r="B7" s="521"/>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96">
        <v>33178</v>
      </c>
      <c r="B48" s="496">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521"/>
      <c r="B49" s="521"/>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96">
        <v>33359</v>
      </c>
      <c r="B90" s="496">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521"/>
      <c r="B91" s="521"/>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96">
        <v>33543</v>
      </c>
      <c r="B132" s="496">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521"/>
      <c r="B133" s="521"/>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96">
        <v>33970</v>
      </c>
      <c r="B174" s="496">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521"/>
      <c r="B175" s="521"/>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96">
        <v>34425</v>
      </c>
      <c r="B216" s="496">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521"/>
      <c r="B217" s="521"/>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96">
        <v>34516</v>
      </c>
      <c r="B258" s="496">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521"/>
      <c r="B259" s="521"/>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96">
        <v>34700</v>
      </c>
      <c r="B300" s="496">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521"/>
      <c r="B301" s="521"/>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96">
        <v>35034</v>
      </c>
      <c r="B342" s="496">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521"/>
      <c r="B343" s="521"/>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96">
        <v>35065</v>
      </c>
      <c r="B384" s="496">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97"/>
      <c r="B385" s="497"/>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519">
        <v>35065</v>
      </c>
      <c r="B386" s="519">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519"/>
      <c r="B387" s="519"/>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519"/>
      <c r="B388" s="519"/>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519"/>
      <c r="B389" s="519"/>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519"/>
      <c r="B390" s="519"/>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519"/>
      <c r="B391" s="519"/>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519"/>
      <c r="B392" s="519"/>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519"/>
      <c r="B393" s="519"/>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519"/>
      <c r="B394" s="519"/>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519"/>
      <c r="B395" s="519"/>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519"/>
      <c r="B396" s="519"/>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520"/>
      <c r="B397" s="520"/>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96">
        <v>35370</v>
      </c>
      <c r="B398" s="496">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97"/>
      <c r="B399" s="497"/>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519">
        <v>35370</v>
      </c>
      <c r="B400" s="519">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519"/>
      <c r="B401" s="519"/>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519"/>
      <c r="B402" s="519"/>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519"/>
      <c r="B403" s="519"/>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519"/>
      <c r="B404" s="519"/>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519"/>
      <c r="B405" s="519"/>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519"/>
      <c r="B406" s="519"/>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519"/>
      <c r="B407" s="519"/>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519"/>
      <c r="B408" s="519"/>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519"/>
      <c r="B409" s="519"/>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519"/>
      <c r="B410" s="519"/>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520"/>
      <c r="B411" s="520"/>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96">
        <v>35612</v>
      </c>
      <c r="B412" s="496">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97"/>
      <c r="B413" s="497"/>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519">
        <v>35612</v>
      </c>
      <c r="B414" s="519">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519"/>
      <c r="B415" s="519"/>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519"/>
      <c r="B416" s="519"/>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519"/>
      <c r="B417" s="519"/>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519"/>
      <c r="B418" s="519"/>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519"/>
      <c r="B419" s="519"/>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519"/>
      <c r="B420" s="519"/>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519"/>
      <c r="B421" s="519"/>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519"/>
      <c r="B422" s="519"/>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519"/>
      <c r="B423" s="519"/>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519"/>
      <c r="B424" s="519"/>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520"/>
      <c r="B425" s="520"/>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96">
        <v>36100</v>
      </c>
      <c r="B426" s="496">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97"/>
      <c r="B427" s="497"/>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519">
        <v>36100</v>
      </c>
      <c r="B428" s="519">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519"/>
      <c r="B429" s="519"/>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519"/>
      <c r="B430" s="519"/>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519"/>
      <c r="B431" s="519"/>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519"/>
      <c r="B432" s="519"/>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519"/>
      <c r="B433" s="519"/>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519"/>
      <c r="B434" s="519"/>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519"/>
      <c r="B435" s="519"/>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519"/>
      <c r="B436" s="519"/>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519"/>
      <c r="B437" s="519"/>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519"/>
      <c r="B438" s="519"/>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520"/>
      <c r="B439" s="520"/>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96">
        <v>36312</v>
      </c>
      <c r="B440" s="496">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97"/>
      <c r="B441" s="497"/>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519">
        <v>36312</v>
      </c>
      <c r="B442" s="519">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519"/>
      <c r="B443" s="519"/>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519"/>
      <c r="B444" s="519"/>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519"/>
      <c r="B445" s="519"/>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519"/>
      <c r="B446" s="519"/>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519"/>
      <c r="B447" s="519"/>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519"/>
      <c r="B448" s="519"/>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519"/>
      <c r="B449" s="519"/>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519"/>
      <c r="B450" s="519"/>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519"/>
      <c r="B451" s="519"/>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519"/>
      <c r="B452" s="519"/>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520"/>
      <c r="B453" s="520"/>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96">
        <v>36708</v>
      </c>
      <c r="B454" s="496">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97"/>
      <c r="B455" s="497"/>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519">
        <v>36708</v>
      </c>
      <c r="B456" s="519">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519"/>
      <c r="B457" s="519"/>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519"/>
      <c r="B458" s="519"/>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519"/>
      <c r="B459" s="519"/>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519"/>
      <c r="B460" s="519"/>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519"/>
      <c r="B461" s="519"/>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519"/>
      <c r="B462" s="519"/>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519"/>
      <c r="B463" s="519"/>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519"/>
      <c r="B464" s="519"/>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519"/>
      <c r="B465" s="519"/>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519"/>
      <c r="B466" s="519"/>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520"/>
      <c r="B467" s="520"/>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96">
        <v>36770</v>
      </c>
      <c r="B468" s="496">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97"/>
      <c r="B469" s="497"/>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519">
        <v>36770</v>
      </c>
      <c r="B470" s="519">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519"/>
      <c r="B471" s="519"/>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519"/>
      <c r="B472" s="519"/>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519"/>
      <c r="B473" s="519"/>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519"/>
      <c r="B474" s="519"/>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519"/>
      <c r="B475" s="519"/>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519"/>
      <c r="B476" s="519"/>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519"/>
      <c r="B477" s="519"/>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519"/>
      <c r="B478" s="519"/>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519"/>
      <c r="B479" s="519"/>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519"/>
      <c r="B480" s="519"/>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520"/>
      <c r="B481" s="520"/>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96">
        <v>36892</v>
      </c>
      <c r="B482" s="496">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97"/>
      <c r="B483" s="497"/>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519">
        <v>36892</v>
      </c>
      <c r="B484" s="519">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519"/>
      <c r="B485" s="519"/>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519"/>
      <c r="B486" s="519"/>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519"/>
      <c r="B487" s="519"/>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519"/>
      <c r="B488" s="519"/>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519"/>
      <c r="B489" s="519"/>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519"/>
      <c r="B490" s="519"/>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519"/>
      <c r="B491" s="519"/>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519"/>
      <c r="B492" s="519"/>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519"/>
      <c r="B493" s="519"/>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519"/>
      <c r="B494" s="519"/>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520"/>
      <c r="B495" s="520"/>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96">
        <v>37257</v>
      </c>
      <c r="B496" s="496">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97"/>
      <c r="B497" s="497"/>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519">
        <v>37257</v>
      </c>
      <c r="B498" s="519">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519"/>
      <c r="B499" s="519"/>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519"/>
      <c r="B500" s="519"/>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519"/>
      <c r="B501" s="519"/>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519"/>
      <c r="B502" s="519"/>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519"/>
      <c r="B503" s="519"/>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519"/>
      <c r="B504" s="519"/>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519"/>
      <c r="B505" s="519"/>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519"/>
      <c r="B506" s="519"/>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519"/>
      <c r="B507" s="519"/>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519"/>
      <c r="B508" s="519"/>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520"/>
      <c r="B509" s="520"/>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96">
        <v>37622</v>
      </c>
      <c r="B510" s="496">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97"/>
      <c r="B511" s="497"/>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519">
        <v>37622</v>
      </c>
      <c r="B512" s="519">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519"/>
      <c r="B513" s="519"/>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519"/>
      <c r="B514" s="519"/>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519"/>
      <c r="B515" s="519"/>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519"/>
      <c r="B516" s="519"/>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519"/>
      <c r="B517" s="519"/>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519"/>
      <c r="B518" s="519"/>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519"/>
      <c r="B519" s="519"/>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519"/>
      <c r="B520" s="519"/>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519"/>
      <c r="B521" s="519"/>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519"/>
      <c r="B522" s="519"/>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520"/>
      <c r="B523" s="520"/>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96">
        <v>37987</v>
      </c>
      <c r="B524" s="496">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97"/>
      <c r="B525" s="497"/>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519">
        <v>37987</v>
      </c>
      <c r="B526" s="519">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519"/>
      <c r="B527" s="519"/>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519"/>
      <c r="B528" s="519"/>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519"/>
      <c r="B529" s="519"/>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519"/>
      <c r="B530" s="519"/>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519"/>
      <c r="B531" s="519"/>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519"/>
      <c r="B532" s="519"/>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519"/>
      <c r="B533" s="519"/>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519"/>
      <c r="B534" s="519"/>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519"/>
      <c r="B535" s="519"/>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519"/>
      <c r="B536" s="519"/>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520"/>
      <c r="B537" s="520"/>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96">
        <v>38384</v>
      </c>
      <c r="B538" s="496">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97"/>
      <c r="B539" s="497"/>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519">
        <v>38384</v>
      </c>
      <c r="B540" s="519">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519"/>
      <c r="B541" s="519"/>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519"/>
      <c r="B542" s="519"/>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519"/>
      <c r="B543" s="519"/>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519"/>
      <c r="B544" s="519"/>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519"/>
      <c r="B545" s="519"/>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519"/>
      <c r="B546" s="519"/>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519"/>
      <c r="B547" s="519"/>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519"/>
      <c r="B548" s="519"/>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519"/>
      <c r="B549" s="519"/>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519"/>
      <c r="B550" s="519"/>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520"/>
      <c r="B551" s="520"/>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96">
        <v>38718</v>
      </c>
      <c r="B552" s="496">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97"/>
      <c r="B553" s="497"/>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519">
        <v>38718</v>
      </c>
      <c r="B554" s="519">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519"/>
      <c r="B555" s="519"/>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519"/>
      <c r="B556" s="519"/>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519"/>
      <c r="B557" s="519"/>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519"/>
      <c r="B558" s="519"/>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519"/>
      <c r="B559" s="519"/>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519"/>
      <c r="B560" s="519"/>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519"/>
      <c r="B561" s="519"/>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519"/>
      <c r="B562" s="519"/>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519"/>
      <c r="B563" s="519"/>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519"/>
      <c r="B564" s="519"/>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520"/>
      <c r="B565" s="520"/>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96">
        <v>39083</v>
      </c>
      <c r="B566" s="496">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97"/>
      <c r="B567" s="497"/>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519">
        <v>39083</v>
      </c>
      <c r="B568" s="519">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519"/>
      <c r="B569" s="519"/>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519"/>
      <c r="B570" s="519"/>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519"/>
      <c r="B571" s="519"/>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519"/>
      <c r="B572" s="519"/>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519"/>
      <c r="B573" s="519"/>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519"/>
      <c r="B574" s="519"/>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519"/>
      <c r="B575" s="519"/>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519"/>
      <c r="B576" s="519"/>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519"/>
      <c r="B577" s="519"/>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519"/>
      <c r="B578" s="519"/>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520"/>
      <c r="B579" s="520"/>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96">
        <f>B568+1</f>
        <v>39114</v>
      </c>
      <c r="B580" s="496">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97"/>
      <c r="B581" s="497"/>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519">
        <f>A580</f>
        <v>39114</v>
      </c>
      <c r="B582" s="519">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519"/>
      <c r="B583" s="519"/>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519"/>
      <c r="B584" s="519"/>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519"/>
      <c r="B585" s="519"/>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519"/>
      <c r="B586" s="519"/>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519"/>
      <c r="B587" s="519"/>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519"/>
      <c r="B588" s="519"/>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519"/>
      <c r="B589" s="519"/>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519"/>
      <c r="B590" s="519"/>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519"/>
      <c r="B591" s="519"/>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519"/>
      <c r="B592" s="519"/>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520"/>
      <c r="B593" s="520"/>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96">
        <f>B582+1</f>
        <v>39447</v>
      </c>
      <c r="B594" s="496">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97"/>
      <c r="B595" s="497"/>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519">
        <f>A594</f>
        <v>39447</v>
      </c>
      <c r="B596" s="519">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519"/>
      <c r="B597" s="519"/>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519"/>
      <c r="B598" s="519"/>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519"/>
      <c r="B599" s="519"/>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519"/>
      <c r="B600" s="519"/>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519"/>
      <c r="B601" s="519"/>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519"/>
      <c r="B602" s="519"/>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519"/>
      <c r="B603" s="519"/>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519"/>
      <c r="B604" s="519"/>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519"/>
      <c r="B605" s="519"/>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519"/>
      <c r="B606" s="519"/>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520"/>
      <c r="B607" s="520"/>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96">
        <f>B596+1</f>
        <v>39448</v>
      </c>
      <c r="B608" s="496">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97"/>
      <c r="B609" s="497"/>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519">
        <f>A608</f>
        <v>39448</v>
      </c>
      <c r="B610" s="519">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519"/>
      <c r="B611" s="519"/>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519"/>
      <c r="B612" s="519"/>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519"/>
      <c r="B613" s="519"/>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519"/>
      <c r="B614" s="519"/>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519"/>
      <c r="B615" s="519"/>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519"/>
      <c r="B616" s="519"/>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519"/>
      <c r="B617" s="519"/>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519"/>
      <c r="B618" s="519"/>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519"/>
      <c r="B619" s="519"/>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519"/>
      <c r="B620" s="519"/>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520"/>
      <c r="B621" s="520"/>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96">
        <v>39539</v>
      </c>
      <c r="B622" s="496">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97"/>
      <c r="B623" s="497"/>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519">
        <v>39539</v>
      </c>
      <c r="B624" s="519">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519"/>
      <c r="B625" s="519"/>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519"/>
      <c r="B626" s="519"/>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519"/>
      <c r="B627" s="519"/>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519"/>
      <c r="B628" s="519"/>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519"/>
      <c r="B629" s="519"/>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519"/>
      <c r="B630" s="519"/>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519"/>
      <c r="B631" s="519"/>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519"/>
      <c r="B632" s="519"/>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519"/>
      <c r="B633" s="519"/>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519"/>
      <c r="B634" s="519"/>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520"/>
      <c r="B635" s="520"/>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96">
        <v>39630</v>
      </c>
      <c r="B636" s="496">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97"/>
      <c r="B637" s="497"/>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519">
        <v>39630</v>
      </c>
      <c r="B638" s="519">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519"/>
      <c r="B639" s="519"/>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519"/>
      <c r="B640" s="519"/>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519"/>
      <c r="B641" s="519"/>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519"/>
      <c r="B642" s="519"/>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519"/>
      <c r="B643" s="519"/>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519"/>
      <c r="B644" s="519"/>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519"/>
      <c r="B645" s="519"/>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519"/>
      <c r="B646" s="519"/>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519"/>
      <c r="B647" s="519"/>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519"/>
      <c r="B648" s="519"/>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520"/>
      <c r="B649" s="520"/>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96">
        <v>39814</v>
      </c>
      <c r="B650" s="496">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97"/>
      <c r="B651" s="497"/>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519">
        <v>39814</v>
      </c>
      <c r="B652" s="519">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519"/>
      <c r="B653" s="519"/>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519"/>
      <c r="B654" s="519"/>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519"/>
      <c r="B655" s="519"/>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519"/>
      <c r="B656" s="519"/>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519"/>
      <c r="B657" s="519"/>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519"/>
      <c r="B658" s="519"/>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519"/>
      <c r="B659" s="519"/>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519"/>
      <c r="B660" s="519"/>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519"/>
      <c r="B661" s="519"/>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519"/>
      <c r="B662" s="519"/>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520"/>
      <c r="B663" s="520"/>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96">
        <v>40269</v>
      </c>
      <c r="B664" s="496">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97"/>
      <c r="B665" s="497"/>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519">
        <v>40269</v>
      </c>
      <c r="B666" s="519">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519"/>
      <c r="B667" s="519"/>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519"/>
      <c r="B668" s="519"/>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519"/>
      <c r="B669" s="519"/>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519"/>
      <c r="B670" s="519"/>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519"/>
      <c r="B671" s="519"/>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519"/>
      <c r="B672" s="519"/>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519"/>
      <c r="B673" s="519"/>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519"/>
      <c r="B674" s="519"/>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519"/>
      <c r="B675" s="519"/>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519"/>
      <c r="B676" s="519"/>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520"/>
      <c r="B677" s="520"/>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96">
        <v>40360</v>
      </c>
      <c r="B678" s="496">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97"/>
      <c r="B679" s="497"/>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519">
        <v>40360</v>
      </c>
      <c r="B680" s="519">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519"/>
      <c r="B681" s="519"/>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519"/>
      <c r="B682" s="519"/>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519"/>
      <c r="B683" s="519"/>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519"/>
      <c r="B684" s="519"/>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519"/>
      <c r="B685" s="519"/>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519"/>
      <c r="B686" s="519"/>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519"/>
      <c r="B687" s="519"/>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519"/>
      <c r="B688" s="519"/>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519"/>
      <c r="B689" s="519"/>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519"/>
      <c r="B690" s="519"/>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520"/>
      <c r="B691" s="520"/>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96">
        <v>40544</v>
      </c>
      <c r="B692" s="496">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97"/>
      <c r="B693" s="497"/>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519">
        <v>40544</v>
      </c>
      <c r="B694" s="519">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519"/>
      <c r="B695" s="519"/>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519"/>
      <c r="B696" s="519"/>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519"/>
      <c r="B697" s="519"/>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519"/>
      <c r="B698" s="519"/>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519"/>
      <c r="B699" s="519"/>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519"/>
      <c r="B700" s="519"/>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519"/>
      <c r="B701" s="519"/>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519"/>
      <c r="B702" s="519"/>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519"/>
      <c r="B703" s="519"/>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519"/>
      <c r="B704" s="519"/>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520"/>
      <c r="B705" s="520"/>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96">
        <v>42370</v>
      </c>
      <c r="B706" s="496">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97"/>
      <c r="B707" s="497"/>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96">
        <v>42736</v>
      </c>
      <c r="B718" s="496">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97"/>
      <c r="B719" s="497"/>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517">
        <v>42736</v>
      </c>
      <c r="B720" s="517">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517"/>
      <c r="B721" s="517"/>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517"/>
      <c r="B722" s="517"/>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517"/>
      <c r="B723" s="517"/>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517"/>
      <c r="B724" s="517"/>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517"/>
      <c r="B725" s="517"/>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517"/>
      <c r="B726" s="517"/>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517"/>
      <c r="B727" s="517"/>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517"/>
      <c r="B728" s="517"/>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518"/>
      <c r="B729" s="518"/>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96">
        <v>43160</v>
      </c>
      <c r="B730" s="496">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97"/>
      <c r="B731" s="497"/>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96">
        <v>43191</v>
      </c>
      <c r="B742" s="496">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97"/>
      <c r="B743" s="497"/>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96">
        <f>B742+1</f>
        <v>43466</v>
      </c>
      <c r="B754" s="496">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2">
      <c r="A755" s="497"/>
      <c r="B755" s="497"/>
      <c r="C755" s="48" t="s">
        <v>4</v>
      </c>
      <c r="D755" s="49">
        <v>8</v>
      </c>
      <c r="E755" s="61">
        <f t="shared" ref="E755:E767" si="0">E754*1936.27</f>
        <v>21839615</v>
      </c>
      <c r="F755" s="50">
        <f t="shared" ref="F755" si="1">F754*1936.27</f>
        <v>0</v>
      </c>
      <c r="G755" s="50">
        <f t="shared" ref="G755" si="2">G754*1936.27</f>
        <v>0</v>
      </c>
      <c r="H755" s="61">
        <f t="shared" ref="H755" si="3">H754*1936.27</f>
        <v>12159892</v>
      </c>
      <c r="I755" s="61">
        <f t="shared" ref="I755:L755" si="4">I754*1936.27</f>
        <v>0</v>
      </c>
      <c r="J755" s="51">
        <f t="shared" si="4"/>
        <v>2833286</v>
      </c>
      <c r="K755" s="51">
        <f t="shared" si="4"/>
        <v>33999507</v>
      </c>
      <c r="L755" s="61">
        <f t="shared" si="4"/>
        <v>36832793</v>
      </c>
      <c r="M755" s="118"/>
      <c r="N755" s="120">
        <f t="shared" ref="N755:R769" si="5">N754*1936.27</f>
        <v>33999507</v>
      </c>
      <c r="O755" s="120">
        <f t="shared" si="5"/>
        <v>21839615</v>
      </c>
      <c r="P755" s="120">
        <f t="shared" si="5"/>
        <v>1712437</v>
      </c>
      <c r="Q755" s="120">
        <f t="shared" si="5"/>
        <v>40763924</v>
      </c>
      <c r="R755" s="120">
        <f t="shared" si="5"/>
        <v>37930639</v>
      </c>
      <c r="S755" s="47"/>
    </row>
    <row r="756" spans="1:19" ht="12.75" customHeight="1" x14ac:dyDescent="0.2">
      <c r="A756" s="494">
        <f>A754</f>
        <v>43466</v>
      </c>
      <c r="B756" s="494">
        <f>B754</f>
        <v>43830</v>
      </c>
      <c r="C756" s="53" t="s">
        <v>3</v>
      </c>
      <c r="D756" s="54">
        <v>9</v>
      </c>
      <c r="E756" s="44">
        <v>13069.86</v>
      </c>
      <c r="F756" s="44">
        <v>0</v>
      </c>
      <c r="G756" s="44"/>
      <c r="H756" s="44">
        <v>6280.06</v>
      </c>
      <c r="I756" s="44"/>
      <c r="J756" s="44">
        <f t="shared" ref="J756" si="6">K756/12</f>
        <v>1612.49</v>
      </c>
      <c r="K756" s="44">
        <f t="shared" ref="K756" si="7">SUM(E756:I756)</f>
        <v>19349.919999999998</v>
      </c>
      <c r="L756" s="46">
        <f t="shared" ref="L756" si="8">SUM(E756:J756)</f>
        <v>20962.41</v>
      </c>
      <c r="M756" s="117"/>
      <c r="N756" s="119">
        <f t="shared" ref="N756" si="9">K756</f>
        <v>19349.919999999998</v>
      </c>
      <c r="O756" s="119">
        <f t="shared" ref="O756" si="10">E756+F756+G756+I756</f>
        <v>13069.86</v>
      </c>
      <c r="P756" s="119">
        <v>884.4</v>
      </c>
      <c r="Q756" s="119">
        <f t="shared" ref="Q756" si="11">L756+(IF(P756&gt;O756*0.18,P756,O756*0.18))</f>
        <v>23314.98</v>
      </c>
      <c r="R756" s="119">
        <f t="shared" ref="R756" si="12">N756+O756*0.18</f>
        <v>21702.49</v>
      </c>
      <c r="S756" s="47"/>
    </row>
    <row r="757" spans="1:19" ht="9" customHeight="1" x14ac:dyDescent="0.2">
      <c r="A757" s="494"/>
      <c r="B757" s="494"/>
      <c r="C757" s="48" t="s">
        <v>4</v>
      </c>
      <c r="D757" s="49">
        <v>14</v>
      </c>
      <c r="E757" s="61">
        <f t="shared" ref="E757" si="13">E756*1936.27</f>
        <v>25306778</v>
      </c>
      <c r="F757" s="50">
        <f t="shared" ref="F757" si="14">F756*1936.27</f>
        <v>0</v>
      </c>
      <c r="G757" s="50">
        <f t="shared" ref="G757" si="15">G756*1936.27</f>
        <v>0</v>
      </c>
      <c r="H757" s="61">
        <f t="shared" ref="H757" si="16">H756*1936.27</f>
        <v>12159892</v>
      </c>
      <c r="I757" s="61">
        <f t="shared" ref="I757" si="17">I756*1936.27</f>
        <v>0</v>
      </c>
      <c r="J757" s="51">
        <f t="shared" ref="J757" si="18">J756*1936.27</f>
        <v>3122216</v>
      </c>
      <c r="K757" s="51">
        <f t="shared" ref="K757" si="19">K756*1936.27</f>
        <v>37466670</v>
      </c>
      <c r="L757" s="61">
        <f t="shared" ref="L757" si="20">L756*1936.27</f>
        <v>40588886</v>
      </c>
      <c r="M757" s="118"/>
      <c r="N757" s="120">
        <f t="shared" ref="N757" si="21">N756*1936.27</f>
        <v>37466670</v>
      </c>
      <c r="O757" s="120">
        <f t="shared" ref="O757" si="22">O756*1936.27</f>
        <v>25306778</v>
      </c>
      <c r="P757" s="120">
        <f t="shared" si="5"/>
        <v>1712437</v>
      </c>
      <c r="Q757" s="120">
        <f t="shared" ref="Q757" si="23">Q756*1936.27</f>
        <v>45144096</v>
      </c>
      <c r="R757" s="120">
        <f t="shared" ref="R757" si="24">R756*1936.27</f>
        <v>42021880</v>
      </c>
      <c r="S757" s="47"/>
    </row>
    <row r="758" spans="1:19" ht="12.75" customHeight="1" x14ac:dyDescent="0.2">
      <c r="A758" s="494"/>
      <c r="B758" s="494"/>
      <c r="C758" s="53" t="s">
        <v>3</v>
      </c>
      <c r="D758" s="54">
        <v>15</v>
      </c>
      <c r="E758" s="44">
        <v>14400.11</v>
      </c>
      <c r="F758" s="44">
        <v>0</v>
      </c>
      <c r="G758" s="44"/>
      <c r="H758" s="44">
        <v>6280.06</v>
      </c>
      <c r="I758" s="44"/>
      <c r="J758" s="44">
        <f t="shared" ref="J758" si="25">K758/12</f>
        <v>1723.35</v>
      </c>
      <c r="K758" s="44">
        <f t="shared" ref="K758" si="26">SUM(E758:I758)</f>
        <v>20680.169999999998</v>
      </c>
      <c r="L758" s="46">
        <f t="shared" ref="L758" si="27">SUM(E758:J758)</f>
        <v>22403.52</v>
      </c>
      <c r="M758" s="117"/>
      <c r="N758" s="119">
        <f t="shared" ref="N758" si="28">K758</f>
        <v>20680.169999999998</v>
      </c>
      <c r="O758" s="119">
        <f t="shared" ref="O758" si="29">E758+F758+G758+I758</f>
        <v>14400.11</v>
      </c>
      <c r="P758" s="119">
        <v>884.4</v>
      </c>
      <c r="Q758" s="119">
        <f t="shared" ref="Q758" si="30">L758+(IF(P758&gt;O758*0.18,P758,O758*0.18))</f>
        <v>24995.54</v>
      </c>
      <c r="R758" s="119">
        <f t="shared" ref="R758" si="31">N758+O758*0.18</f>
        <v>23272.19</v>
      </c>
      <c r="S758" s="47"/>
    </row>
    <row r="759" spans="1:19" ht="9" customHeight="1" x14ac:dyDescent="0.2">
      <c r="A759" s="494"/>
      <c r="B759" s="494"/>
      <c r="C759" s="48" t="s">
        <v>4</v>
      </c>
      <c r="D759" s="49">
        <v>20</v>
      </c>
      <c r="E759" s="61">
        <f t="shared" ref="E759" si="32">E758*1936.27</f>
        <v>27882501</v>
      </c>
      <c r="F759" s="50">
        <f t="shared" ref="F759" si="33">F758*1936.27</f>
        <v>0</v>
      </c>
      <c r="G759" s="50">
        <f t="shared" ref="G759" si="34">G758*1936.27</f>
        <v>0</v>
      </c>
      <c r="H759" s="61">
        <f t="shared" ref="H759" si="35">H758*1936.27</f>
        <v>12159892</v>
      </c>
      <c r="I759" s="61">
        <f t="shared" ref="I759" si="36">I758*1936.27</f>
        <v>0</v>
      </c>
      <c r="J759" s="51">
        <f t="shared" ref="J759" si="37">J758*1936.27</f>
        <v>3336871</v>
      </c>
      <c r="K759" s="51">
        <f t="shared" ref="K759" si="38">K758*1936.27</f>
        <v>40042393</v>
      </c>
      <c r="L759" s="61">
        <f t="shared" ref="L759" si="39">L758*1936.27</f>
        <v>43379264</v>
      </c>
      <c r="M759" s="118"/>
      <c r="N759" s="120">
        <f t="shared" ref="N759" si="40">N758*1936.27</f>
        <v>40042393</v>
      </c>
      <c r="O759" s="120">
        <f t="shared" ref="O759" si="41">O758*1936.27</f>
        <v>27882501</v>
      </c>
      <c r="P759" s="120">
        <f t="shared" si="5"/>
        <v>1712437</v>
      </c>
      <c r="Q759" s="120">
        <f t="shared" ref="Q759" si="42">Q758*1936.27</f>
        <v>48398114</v>
      </c>
      <c r="R759" s="120">
        <f t="shared" ref="R759" si="43">R758*1936.27</f>
        <v>45061243</v>
      </c>
      <c r="S759" s="47"/>
    </row>
    <row r="760" spans="1:19" ht="12.75" customHeight="1" x14ac:dyDescent="0.2">
      <c r="A760" s="494"/>
      <c r="B760" s="494"/>
      <c r="C760" s="53" t="s">
        <v>3</v>
      </c>
      <c r="D760" s="54">
        <v>21</v>
      </c>
      <c r="E760" s="44">
        <v>15724.76</v>
      </c>
      <c r="F760" s="44">
        <v>0</v>
      </c>
      <c r="G760" s="44"/>
      <c r="H760" s="44">
        <v>6280.06</v>
      </c>
      <c r="I760" s="44"/>
      <c r="J760" s="44">
        <f t="shared" ref="J760" si="44">K760/12</f>
        <v>1833.74</v>
      </c>
      <c r="K760" s="44">
        <f t="shared" ref="K760" si="45">SUM(E760:I760)</f>
        <v>22004.82</v>
      </c>
      <c r="L760" s="46">
        <f t="shared" ref="L760" si="46">SUM(E760:J760)</f>
        <v>23838.560000000001</v>
      </c>
      <c r="M760" s="117"/>
      <c r="N760" s="119">
        <f t="shared" ref="N760" si="47">K760</f>
        <v>22004.82</v>
      </c>
      <c r="O760" s="119">
        <f t="shared" ref="O760" si="48">E760+F760+G760+I760</f>
        <v>15724.76</v>
      </c>
      <c r="P760" s="119">
        <v>884.4</v>
      </c>
      <c r="Q760" s="119">
        <f t="shared" ref="Q760" si="49">L760+(IF(P760&gt;O760*0.18,P760,O760*0.18))</f>
        <v>26669.02</v>
      </c>
      <c r="R760" s="119">
        <f t="shared" ref="R760" si="50">N760+O760*0.18</f>
        <v>24835.279999999999</v>
      </c>
      <c r="S760" s="47"/>
    </row>
    <row r="761" spans="1:19" ht="9" customHeight="1" x14ac:dyDescent="0.2">
      <c r="A761" s="494"/>
      <c r="B761" s="494"/>
      <c r="C761" s="48" t="s">
        <v>4</v>
      </c>
      <c r="D761" s="49">
        <v>27</v>
      </c>
      <c r="E761" s="61">
        <f t="shared" ref="E761" si="51">E760*1936.27</f>
        <v>30447381</v>
      </c>
      <c r="F761" s="50">
        <f t="shared" ref="F761" si="52">F760*1936.27</f>
        <v>0</v>
      </c>
      <c r="G761" s="50">
        <f t="shared" ref="G761" si="53">G760*1936.27</f>
        <v>0</v>
      </c>
      <c r="H761" s="61">
        <f t="shared" ref="H761" si="54">H760*1936.27</f>
        <v>12159892</v>
      </c>
      <c r="I761" s="61">
        <f t="shared" ref="I761" si="55">I760*1936.27</f>
        <v>0</v>
      </c>
      <c r="J761" s="51">
        <f t="shared" ref="J761" si="56">J760*1936.27</f>
        <v>3550616</v>
      </c>
      <c r="K761" s="51">
        <f t="shared" ref="K761" si="57">K760*1936.27</f>
        <v>42607273</v>
      </c>
      <c r="L761" s="61">
        <f t="shared" ref="L761" si="58">L760*1936.27</f>
        <v>46157889</v>
      </c>
      <c r="M761" s="118"/>
      <c r="N761" s="120">
        <f t="shared" ref="N761" si="59">N760*1936.27</f>
        <v>42607273</v>
      </c>
      <c r="O761" s="120">
        <f t="shared" ref="O761" si="60">O760*1936.27</f>
        <v>30447381</v>
      </c>
      <c r="P761" s="120">
        <f t="shared" si="5"/>
        <v>1712437</v>
      </c>
      <c r="Q761" s="120">
        <f t="shared" ref="Q761" si="61">Q760*1936.27</f>
        <v>51638423</v>
      </c>
      <c r="R761" s="120">
        <f t="shared" ref="R761" si="62">R760*1936.27</f>
        <v>48087808</v>
      </c>
      <c r="S761" s="47"/>
    </row>
    <row r="762" spans="1:19" ht="12.75" customHeight="1" x14ac:dyDescent="0.2">
      <c r="A762" s="494"/>
      <c r="B762" s="494"/>
      <c r="C762" s="53" t="s">
        <v>3</v>
      </c>
      <c r="D762" s="54">
        <v>28</v>
      </c>
      <c r="E762" s="44">
        <v>16678.32</v>
      </c>
      <c r="F762" s="44">
        <v>0</v>
      </c>
      <c r="G762" s="44"/>
      <c r="H762" s="44">
        <v>6280.06</v>
      </c>
      <c r="I762" s="44"/>
      <c r="J762" s="44">
        <f t="shared" ref="J762" si="63">K762/12</f>
        <v>1913.2</v>
      </c>
      <c r="K762" s="44">
        <f t="shared" ref="K762" si="64">SUM(E762:I762)</f>
        <v>22958.38</v>
      </c>
      <c r="L762" s="46">
        <f t="shared" ref="L762" si="65">SUM(E762:J762)</f>
        <v>24871.58</v>
      </c>
      <c r="M762" s="117"/>
      <c r="N762" s="119">
        <f t="shared" ref="N762" si="66">K762</f>
        <v>22958.38</v>
      </c>
      <c r="O762" s="119">
        <f t="shared" ref="O762" si="67">E762+F762+G762+I762</f>
        <v>16678.32</v>
      </c>
      <c r="P762" s="119">
        <v>884.4</v>
      </c>
      <c r="Q762" s="119">
        <f t="shared" ref="Q762" si="68">L762+(IF(P762&gt;O762*0.18,P762,O762*0.18))</f>
        <v>27873.68</v>
      </c>
      <c r="R762" s="119">
        <f t="shared" ref="R762" si="69">N762+O762*0.18</f>
        <v>25960.48</v>
      </c>
      <c r="S762" s="47"/>
    </row>
    <row r="763" spans="1:19" ht="9" customHeight="1" x14ac:dyDescent="0.2">
      <c r="A763" s="494"/>
      <c r="B763" s="494"/>
      <c r="C763" s="48" t="s">
        <v>4</v>
      </c>
      <c r="D763" s="49">
        <v>34</v>
      </c>
      <c r="E763" s="61">
        <f t="shared" ref="E763" si="70">E762*1936.27</f>
        <v>32293731</v>
      </c>
      <c r="F763" s="50">
        <f t="shared" ref="F763" si="71">F762*1936.27</f>
        <v>0</v>
      </c>
      <c r="G763" s="50">
        <f t="shared" ref="G763" si="72">G762*1936.27</f>
        <v>0</v>
      </c>
      <c r="H763" s="61">
        <f t="shared" ref="H763" si="73">H762*1936.27</f>
        <v>12159892</v>
      </c>
      <c r="I763" s="61">
        <f t="shared" ref="I763" si="74">I762*1936.27</f>
        <v>0</v>
      </c>
      <c r="J763" s="51">
        <f t="shared" ref="J763" si="75">J762*1936.27</f>
        <v>3704472</v>
      </c>
      <c r="K763" s="51">
        <f t="shared" ref="K763" si="76">K762*1936.27</f>
        <v>44453622</v>
      </c>
      <c r="L763" s="61">
        <f t="shared" ref="L763" si="77">L762*1936.27</f>
        <v>48158094</v>
      </c>
      <c r="M763" s="118"/>
      <c r="N763" s="120">
        <f t="shared" ref="N763" si="78">N762*1936.27</f>
        <v>44453622</v>
      </c>
      <c r="O763" s="120">
        <f t="shared" ref="O763" si="79">O762*1936.27</f>
        <v>32293731</v>
      </c>
      <c r="P763" s="120">
        <f t="shared" si="5"/>
        <v>1712437</v>
      </c>
      <c r="Q763" s="120">
        <f t="shared" ref="Q763" si="80">Q762*1936.27</f>
        <v>53970970</v>
      </c>
      <c r="R763" s="120">
        <f t="shared" ref="R763" si="81">R762*1936.27</f>
        <v>50266499</v>
      </c>
      <c r="S763" s="47"/>
    </row>
    <row r="764" spans="1:19" ht="12.75" customHeight="1" x14ac:dyDescent="0.2">
      <c r="A764" s="494"/>
      <c r="B764" s="494"/>
      <c r="C764" s="53" t="s">
        <v>3</v>
      </c>
      <c r="D764" s="54">
        <v>35</v>
      </c>
      <c r="E764" s="44">
        <v>17406.189999999999</v>
      </c>
      <c r="F764" s="44">
        <v>0</v>
      </c>
      <c r="G764" s="44"/>
      <c r="H764" s="44">
        <v>6280.06</v>
      </c>
      <c r="I764" s="44"/>
      <c r="J764" s="44">
        <f t="shared" ref="J764" si="82">K764/12</f>
        <v>1973.85</v>
      </c>
      <c r="K764" s="44">
        <f t="shared" ref="K764" si="83">SUM(E764:I764)</f>
        <v>23686.25</v>
      </c>
      <c r="L764" s="46">
        <f t="shared" ref="L764" si="84">SUM(E764:J764)</f>
        <v>25660.1</v>
      </c>
      <c r="M764" s="117"/>
      <c r="N764" s="119">
        <f t="shared" ref="N764" si="85">K764</f>
        <v>23686.25</v>
      </c>
      <c r="O764" s="119">
        <f t="shared" ref="O764" si="86">E764+F764+G764+I764</f>
        <v>17406.189999999999</v>
      </c>
      <c r="P764" s="119">
        <v>884.4</v>
      </c>
      <c r="Q764" s="119">
        <f t="shared" ref="Q764" si="87">L764+(IF(P764&gt;O764*0.18,P764,O764*0.18))</f>
        <v>28793.21</v>
      </c>
      <c r="R764" s="119">
        <f t="shared" ref="R764" si="88">N764+O764*0.18</f>
        <v>26819.360000000001</v>
      </c>
      <c r="S764" s="47"/>
    </row>
    <row r="765" spans="1:19" ht="9" customHeight="1" x14ac:dyDescent="0.2">
      <c r="A765" s="495"/>
      <c r="B765" s="495"/>
      <c r="C765" s="58" t="s">
        <v>4</v>
      </c>
      <c r="D765" s="59"/>
      <c r="E765" s="61">
        <f t="shared" ref="E765" si="89">E764*1936.27</f>
        <v>33703084</v>
      </c>
      <c r="F765" s="50">
        <f t="shared" ref="F765" si="90">F764*1936.27</f>
        <v>0</v>
      </c>
      <c r="G765" s="50">
        <f t="shared" ref="G765" si="91">G764*1936.27</f>
        <v>0</v>
      </c>
      <c r="H765" s="61">
        <f t="shared" ref="H765" si="92">H764*1936.27</f>
        <v>12159892</v>
      </c>
      <c r="I765" s="61">
        <f t="shared" ref="I765" si="93">I764*1936.27</f>
        <v>0</v>
      </c>
      <c r="J765" s="51">
        <f t="shared" ref="J765" si="94">J764*1936.27</f>
        <v>3821907</v>
      </c>
      <c r="K765" s="51">
        <f t="shared" ref="K765" si="95">K764*1936.27</f>
        <v>45862975</v>
      </c>
      <c r="L765" s="61">
        <f t="shared" ref="L765" si="96">L764*1936.27</f>
        <v>49684882</v>
      </c>
      <c r="M765" s="118"/>
      <c r="N765" s="120">
        <f t="shared" ref="N765" si="97">N764*1936.27</f>
        <v>45862975</v>
      </c>
      <c r="O765" s="120">
        <f t="shared" ref="O765" si="98">O764*1936.27</f>
        <v>33703084</v>
      </c>
      <c r="P765" s="120">
        <f t="shared" si="5"/>
        <v>1712437</v>
      </c>
      <c r="Q765" s="120">
        <f t="shared" ref="Q765" si="99">Q764*1936.27</f>
        <v>55751429</v>
      </c>
      <c r="R765" s="120">
        <f t="shared" ref="R765" si="100">R764*1936.27</f>
        <v>51929522</v>
      </c>
      <c r="S765" s="47"/>
    </row>
    <row r="766" spans="1:19" ht="12.75" customHeight="1" x14ac:dyDescent="0.2">
      <c r="A766" s="496">
        <f>B754+1</f>
        <v>43831</v>
      </c>
      <c r="B766" s="496">
        <v>44196</v>
      </c>
      <c r="C766" s="42" t="s">
        <v>3</v>
      </c>
      <c r="D766" s="43">
        <v>0</v>
      </c>
      <c r="E766" s="44">
        <v>11414.82</v>
      </c>
      <c r="F766" s="44">
        <v>0</v>
      </c>
      <c r="G766" s="44"/>
      <c r="H766" s="44">
        <v>6280.06</v>
      </c>
      <c r="I766" s="44"/>
      <c r="J766" s="44">
        <f t="shared" ref="J766" si="101">K766/12</f>
        <v>1474.57</v>
      </c>
      <c r="K766" s="44">
        <f t="shared" ref="K766" si="102">SUM(E766:I766)</f>
        <v>17694.88</v>
      </c>
      <c r="L766" s="46">
        <f t="shared" ref="L766" si="103">SUM(E766:J766)</f>
        <v>19169.45</v>
      </c>
      <c r="M766" s="117"/>
      <c r="N766" s="119">
        <f t="shared" ref="N766" si="104">K766</f>
        <v>17694.88</v>
      </c>
      <c r="O766" s="119">
        <f t="shared" ref="O766" si="105">E766+F766+G766+I766</f>
        <v>11414.82</v>
      </c>
      <c r="P766" s="119">
        <v>884.4</v>
      </c>
      <c r="Q766" s="119">
        <f t="shared" ref="Q766" si="106">L766+(IF(P766&gt;O766*0.18,P766,O766*0.18))</f>
        <v>21224.12</v>
      </c>
      <c r="R766" s="119">
        <f t="shared" ref="R766" si="107">N766+O766*0.18</f>
        <v>19749.55</v>
      </c>
      <c r="S766" s="47"/>
    </row>
    <row r="767" spans="1:19" ht="9" customHeight="1" x14ac:dyDescent="0.2">
      <c r="A767" s="497"/>
      <c r="B767" s="497"/>
      <c r="C767" s="48" t="s">
        <v>4</v>
      </c>
      <c r="D767" s="49">
        <v>8</v>
      </c>
      <c r="E767" s="61">
        <f t="shared" si="0"/>
        <v>22102174</v>
      </c>
      <c r="F767" s="50">
        <f t="shared" ref="F767" si="108">F766*1936.27</f>
        <v>0</v>
      </c>
      <c r="G767" s="50">
        <f t="shared" ref="G767" si="109">G766*1936.27</f>
        <v>0</v>
      </c>
      <c r="H767" s="61">
        <f t="shared" ref="H767" si="110">H766*1936.27</f>
        <v>12159892</v>
      </c>
      <c r="I767" s="61">
        <f t="shared" ref="I767" si="111">I766*1936.27</f>
        <v>0</v>
      </c>
      <c r="J767" s="51">
        <f t="shared" ref="J767" si="112">J766*1936.27</f>
        <v>2855166</v>
      </c>
      <c r="K767" s="51">
        <f t="shared" ref="K767" si="113">K766*1936.27</f>
        <v>34262065</v>
      </c>
      <c r="L767" s="61">
        <f t="shared" ref="L767" si="114">L766*1936.27</f>
        <v>37117231</v>
      </c>
      <c r="M767" s="118"/>
      <c r="N767" s="120">
        <f t="shared" ref="N767" si="115">N766*1936.27</f>
        <v>34262065</v>
      </c>
      <c r="O767" s="120">
        <f t="shared" ref="O767" si="116">O766*1936.27</f>
        <v>22102174</v>
      </c>
      <c r="P767" s="120">
        <f t="shared" si="5"/>
        <v>1712437</v>
      </c>
      <c r="Q767" s="120">
        <f t="shared" ref="Q767" si="117">Q766*1936.27</f>
        <v>41095627</v>
      </c>
      <c r="R767" s="120">
        <f t="shared" ref="R767" si="118">R766*1936.27</f>
        <v>38240461</v>
      </c>
      <c r="S767" s="47"/>
    </row>
    <row r="768" spans="1:19" ht="12.75" customHeight="1" x14ac:dyDescent="0.2">
      <c r="A768" s="494">
        <f>A766</f>
        <v>43831</v>
      </c>
      <c r="B768" s="494">
        <f>B766</f>
        <v>44196</v>
      </c>
      <c r="C768" s="53" t="s">
        <v>3</v>
      </c>
      <c r="D768" s="54">
        <v>9</v>
      </c>
      <c r="E768" s="44">
        <v>13219.86</v>
      </c>
      <c r="F768" s="44">
        <v>0</v>
      </c>
      <c r="G768" s="44"/>
      <c r="H768" s="44">
        <v>6280.06</v>
      </c>
      <c r="I768" s="44"/>
      <c r="J768" s="44">
        <f t="shared" ref="J768" si="119">K768/12</f>
        <v>1624.99</v>
      </c>
      <c r="K768" s="44">
        <f t="shared" ref="K768" si="120">SUM(E768:I768)</f>
        <v>19499.919999999998</v>
      </c>
      <c r="L768" s="46">
        <f t="shared" ref="L768" si="121">SUM(E768:J768)</f>
        <v>21124.91</v>
      </c>
      <c r="M768" s="117"/>
      <c r="N768" s="119">
        <f t="shared" ref="N768" si="122">K768</f>
        <v>19499.919999999998</v>
      </c>
      <c r="O768" s="119">
        <f t="shared" ref="O768" si="123">E768+F768+G768+I768</f>
        <v>13219.86</v>
      </c>
      <c r="P768" s="119">
        <v>884.4</v>
      </c>
      <c r="Q768" s="119">
        <f t="shared" ref="Q768" si="124">L768+(IF(P768&gt;O768*0.18,P768,O768*0.18))</f>
        <v>23504.48</v>
      </c>
      <c r="R768" s="119">
        <f t="shared" ref="R768" si="125">N768+O768*0.18</f>
        <v>21879.49</v>
      </c>
      <c r="S768" s="47"/>
    </row>
    <row r="769" spans="1:19" ht="9" customHeight="1" x14ac:dyDescent="0.2">
      <c r="A769" s="494"/>
      <c r="B769" s="494"/>
      <c r="C769" s="48" t="s">
        <v>4</v>
      </c>
      <c r="D769" s="49">
        <v>14</v>
      </c>
      <c r="E769" s="61">
        <f t="shared" ref="E769" si="126">E768*1936.27</f>
        <v>25597218</v>
      </c>
      <c r="F769" s="50">
        <f t="shared" ref="F769" si="127">F768*1936.27</f>
        <v>0</v>
      </c>
      <c r="G769" s="50">
        <f t="shared" ref="G769" si="128">G768*1936.27</f>
        <v>0</v>
      </c>
      <c r="H769" s="61">
        <f t="shared" ref="H769" si="129">H768*1936.27</f>
        <v>12159892</v>
      </c>
      <c r="I769" s="61">
        <f t="shared" ref="I769" si="130">I768*1936.27</f>
        <v>0</v>
      </c>
      <c r="J769" s="51">
        <f t="shared" ref="J769" si="131">J768*1936.27</f>
        <v>3146419</v>
      </c>
      <c r="K769" s="51">
        <f t="shared" ref="K769" si="132">K768*1936.27</f>
        <v>37757110</v>
      </c>
      <c r="L769" s="61">
        <f t="shared" ref="L769" si="133">L768*1936.27</f>
        <v>40903529</v>
      </c>
      <c r="M769" s="118"/>
      <c r="N769" s="120">
        <f t="shared" ref="N769" si="134">N768*1936.27</f>
        <v>37757110</v>
      </c>
      <c r="O769" s="120">
        <f t="shared" ref="O769" si="135">O768*1936.27</f>
        <v>25597218</v>
      </c>
      <c r="P769" s="120">
        <f t="shared" si="5"/>
        <v>1712437</v>
      </c>
      <c r="Q769" s="120">
        <f t="shared" ref="Q769" si="136">Q768*1936.27</f>
        <v>45511019</v>
      </c>
      <c r="R769" s="120">
        <f t="shared" ref="R769" si="137">R768*1936.27</f>
        <v>42364600</v>
      </c>
      <c r="S769" s="47"/>
    </row>
    <row r="770" spans="1:19" ht="12.75" customHeight="1" x14ac:dyDescent="0.2">
      <c r="A770" s="494"/>
      <c r="B770" s="494"/>
      <c r="C770" s="53" t="s">
        <v>3</v>
      </c>
      <c r="D770" s="54">
        <v>15</v>
      </c>
      <c r="E770" s="44">
        <v>14559.71</v>
      </c>
      <c r="F770" s="44">
        <v>0</v>
      </c>
      <c r="G770" s="44"/>
      <c r="H770" s="44">
        <v>6280.06</v>
      </c>
      <c r="I770" s="44"/>
      <c r="J770" s="44">
        <f t="shared" ref="J770" si="138">K770/12</f>
        <v>1736.65</v>
      </c>
      <c r="K770" s="44">
        <f t="shared" ref="K770" si="139">SUM(E770:I770)</f>
        <v>20839.77</v>
      </c>
      <c r="L770" s="46">
        <f t="shared" ref="L770" si="140">SUM(E770:J770)</f>
        <v>22576.42</v>
      </c>
      <c r="M770" s="117"/>
      <c r="N770" s="119">
        <f t="shared" ref="N770" si="141">K770</f>
        <v>20839.77</v>
      </c>
      <c r="O770" s="119">
        <f t="shared" ref="O770" si="142">E770+F770+G770+I770</f>
        <v>14559.71</v>
      </c>
      <c r="P770" s="119">
        <v>884.4</v>
      </c>
      <c r="Q770" s="119">
        <f t="shared" ref="Q770" si="143">L770+(IF(P770&gt;O770*0.18,P770,O770*0.18))</f>
        <v>25197.17</v>
      </c>
      <c r="R770" s="119">
        <f t="shared" ref="R770" si="144">N770+O770*0.18</f>
        <v>23460.52</v>
      </c>
      <c r="S770" s="47"/>
    </row>
    <row r="771" spans="1:19" ht="9" customHeight="1" x14ac:dyDescent="0.2">
      <c r="A771" s="494"/>
      <c r="B771" s="494"/>
      <c r="C771" s="48" t="s">
        <v>4</v>
      </c>
      <c r="D771" s="49">
        <v>20</v>
      </c>
      <c r="E771" s="61">
        <f t="shared" ref="E771" si="145">E770*1936.27</f>
        <v>28191530</v>
      </c>
      <c r="F771" s="50">
        <f t="shared" ref="F771" si="146">F770*1936.27</f>
        <v>0</v>
      </c>
      <c r="G771" s="50">
        <f t="shared" ref="G771" si="147">G770*1936.27</f>
        <v>0</v>
      </c>
      <c r="H771" s="61">
        <f t="shared" ref="H771" si="148">H770*1936.27</f>
        <v>12159892</v>
      </c>
      <c r="I771" s="61">
        <f t="shared" ref="I771" si="149">I770*1936.27</f>
        <v>0</v>
      </c>
      <c r="J771" s="51">
        <f t="shared" ref="J771" si="150">J770*1936.27</f>
        <v>3362623</v>
      </c>
      <c r="K771" s="51">
        <f t="shared" ref="K771" si="151">K770*1936.27</f>
        <v>40351421</v>
      </c>
      <c r="L771" s="61">
        <f t="shared" ref="L771" si="152">L770*1936.27</f>
        <v>43714045</v>
      </c>
      <c r="M771" s="118"/>
      <c r="N771" s="120">
        <f t="shared" ref="N771" si="153">N770*1936.27</f>
        <v>40351421</v>
      </c>
      <c r="O771" s="120">
        <f t="shared" ref="O771:P793" si="154">O770*1936.27</f>
        <v>28191530</v>
      </c>
      <c r="P771" s="120">
        <f t="shared" si="154"/>
        <v>1712437</v>
      </c>
      <c r="Q771" s="120">
        <f t="shared" ref="Q771" si="155">Q770*1936.27</f>
        <v>48788524</v>
      </c>
      <c r="R771" s="120">
        <f t="shared" ref="R771" si="156">R770*1936.27</f>
        <v>45425901</v>
      </c>
      <c r="S771" s="47"/>
    </row>
    <row r="772" spans="1:19" ht="12.75" customHeight="1" x14ac:dyDescent="0.2">
      <c r="A772" s="494"/>
      <c r="B772" s="494"/>
      <c r="C772" s="53" t="s">
        <v>3</v>
      </c>
      <c r="D772" s="54">
        <v>21</v>
      </c>
      <c r="E772" s="44">
        <v>15895.16</v>
      </c>
      <c r="F772" s="44">
        <v>0</v>
      </c>
      <c r="G772" s="44"/>
      <c r="H772" s="44">
        <v>6280.06</v>
      </c>
      <c r="I772" s="44"/>
      <c r="J772" s="44">
        <f t="shared" ref="J772" si="157">K772/12</f>
        <v>1847.94</v>
      </c>
      <c r="K772" s="44">
        <f t="shared" ref="K772" si="158">SUM(E772:I772)</f>
        <v>22175.22</v>
      </c>
      <c r="L772" s="46">
        <f t="shared" ref="L772" si="159">SUM(E772:J772)</f>
        <v>24023.16</v>
      </c>
      <c r="M772" s="117"/>
      <c r="N772" s="119">
        <f t="shared" ref="N772" si="160">K772</f>
        <v>22175.22</v>
      </c>
      <c r="O772" s="119">
        <f t="shared" ref="O772" si="161">E772+F772+G772+I772</f>
        <v>15895.16</v>
      </c>
      <c r="P772" s="119">
        <v>884.4</v>
      </c>
      <c r="Q772" s="119">
        <f t="shared" ref="Q772" si="162">L772+(IF(P772&gt;O772*0.18,P772,O772*0.18))</f>
        <v>26884.29</v>
      </c>
      <c r="R772" s="119">
        <f t="shared" ref="R772" si="163">N772+O772*0.18</f>
        <v>25036.35</v>
      </c>
      <c r="S772" s="47"/>
    </row>
    <row r="773" spans="1:19" ht="9" customHeight="1" x14ac:dyDescent="0.2">
      <c r="A773" s="494"/>
      <c r="B773" s="494"/>
      <c r="C773" s="48" t="s">
        <v>4</v>
      </c>
      <c r="D773" s="49">
        <v>27</v>
      </c>
      <c r="E773" s="61">
        <f t="shared" ref="E773" si="164">E772*1936.27</f>
        <v>30777321</v>
      </c>
      <c r="F773" s="50">
        <f t="shared" ref="F773" si="165">F772*1936.27</f>
        <v>0</v>
      </c>
      <c r="G773" s="50">
        <f t="shared" ref="G773" si="166">G772*1936.27</f>
        <v>0</v>
      </c>
      <c r="H773" s="61">
        <f t="shared" ref="H773" si="167">H772*1936.27</f>
        <v>12159892</v>
      </c>
      <c r="I773" s="61">
        <f t="shared" ref="I773" si="168">I772*1936.27</f>
        <v>0</v>
      </c>
      <c r="J773" s="51">
        <f t="shared" ref="J773" si="169">J772*1936.27</f>
        <v>3578111</v>
      </c>
      <c r="K773" s="51">
        <f t="shared" ref="K773" si="170">K772*1936.27</f>
        <v>42937213</v>
      </c>
      <c r="L773" s="61">
        <f t="shared" ref="L773" si="171">L772*1936.27</f>
        <v>46515324</v>
      </c>
      <c r="M773" s="118"/>
      <c r="N773" s="120">
        <f t="shared" ref="N773" si="172">N772*1936.27</f>
        <v>42937213</v>
      </c>
      <c r="O773" s="120">
        <f t="shared" ref="O773" si="173">O772*1936.27</f>
        <v>30777321</v>
      </c>
      <c r="P773" s="120">
        <f t="shared" si="154"/>
        <v>1712437</v>
      </c>
      <c r="Q773" s="120">
        <f t="shared" ref="Q773" si="174">Q772*1936.27</f>
        <v>52055244</v>
      </c>
      <c r="R773" s="120">
        <f t="shared" ref="R773" si="175">R772*1936.27</f>
        <v>48477133</v>
      </c>
      <c r="S773" s="47"/>
    </row>
    <row r="774" spans="1:19" ht="12.75" customHeight="1" x14ac:dyDescent="0.2">
      <c r="A774" s="494"/>
      <c r="B774" s="494"/>
      <c r="C774" s="53" t="s">
        <v>3</v>
      </c>
      <c r="D774" s="54">
        <v>28</v>
      </c>
      <c r="E774" s="44">
        <v>16855.919999999998</v>
      </c>
      <c r="F774" s="44">
        <v>0</v>
      </c>
      <c r="G774" s="44"/>
      <c r="H774" s="44">
        <v>6280.06</v>
      </c>
      <c r="I774" s="44"/>
      <c r="J774" s="44">
        <f t="shared" ref="J774" si="176">K774/12</f>
        <v>1928</v>
      </c>
      <c r="K774" s="44">
        <f t="shared" ref="K774" si="177">SUM(E774:I774)</f>
        <v>23135.98</v>
      </c>
      <c r="L774" s="46">
        <f t="shared" ref="L774" si="178">SUM(E774:J774)</f>
        <v>25063.98</v>
      </c>
      <c r="M774" s="117"/>
      <c r="N774" s="119">
        <f t="shared" ref="N774" si="179">K774</f>
        <v>23135.98</v>
      </c>
      <c r="O774" s="119">
        <f t="shared" ref="O774" si="180">E774+F774+G774+I774</f>
        <v>16855.919999999998</v>
      </c>
      <c r="P774" s="119">
        <v>884.4</v>
      </c>
      <c r="Q774" s="119">
        <f t="shared" ref="Q774" si="181">L774+(IF(P774&gt;O774*0.18,P774,O774*0.18))</f>
        <v>28098.05</v>
      </c>
      <c r="R774" s="119">
        <f t="shared" ref="R774" si="182">N774+O774*0.18</f>
        <v>26170.05</v>
      </c>
      <c r="S774" s="47"/>
    </row>
    <row r="775" spans="1:19" ht="9" customHeight="1" x14ac:dyDescent="0.2">
      <c r="A775" s="494"/>
      <c r="B775" s="494"/>
      <c r="C775" s="48" t="s">
        <v>4</v>
      </c>
      <c r="D775" s="49">
        <v>34</v>
      </c>
      <c r="E775" s="61">
        <f t="shared" ref="E775" si="183">E774*1936.27</f>
        <v>32637612</v>
      </c>
      <c r="F775" s="50">
        <f t="shared" ref="F775" si="184">F774*1936.27</f>
        <v>0</v>
      </c>
      <c r="G775" s="50">
        <f t="shared" ref="G775" si="185">G774*1936.27</f>
        <v>0</v>
      </c>
      <c r="H775" s="61">
        <f t="shared" ref="H775" si="186">H774*1936.27</f>
        <v>12159892</v>
      </c>
      <c r="I775" s="61">
        <f t="shared" ref="I775" si="187">I774*1936.27</f>
        <v>0</v>
      </c>
      <c r="J775" s="51">
        <f t="shared" ref="J775" si="188">J774*1936.27</f>
        <v>3733129</v>
      </c>
      <c r="K775" s="51">
        <f t="shared" ref="K775" si="189">K774*1936.27</f>
        <v>44797504</v>
      </c>
      <c r="L775" s="61">
        <f t="shared" ref="L775" si="190">L774*1936.27</f>
        <v>48530633</v>
      </c>
      <c r="M775" s="118"/>
      <c r="N775" s="120">
        <f t="shared" ref="N775" si="191">N774*1936.27</f>
        <v>44797504</v>
      </c>
      <c r="O775" s="120">
        <f t="shared" ref="O775" si="192">O774*1936.27</f>
        <v>32637612</v>
      </c>
      <c r="P775" s="120">
        <f t="shared" si="154"/>
        <v>1712437</v>
      </c>
      <c r="Q775" s="120">
        <f t="shared" ref="Q775" si="193">Q774*1936.27</f>
        <v>54405411</v>
      </c>
      <c r="R775" s="120">
        <f t="shared" ref="R775" si="194">R774*1936.27</f>
        <v>50672283</v>
      </c>
      <c r="S775" s="47"/>
    </row>
    <row r="776" spans="1:19" ht="12.75" customHeight="1" x14ac:dyDescent="0.2">
      <c r="A776" s="494"/>
      <c r="B776" s="494"/>
      <c r="C776" s="53" t="s">
        <v>3</v>
      </c>
      <c r="D776" s="54">
        <v>35</v>
      </c>
      <c r="E776" s="44">
        <v>17589.79</v>
      </c>
      <c r="F776" s="44">
        <v>0</v>
      </c>
      <c r="G776" s="44"/>
      <c r="H776" s="44">
        <v>6280.06</v>
      </c>
      <c r="I776" s="44"/>
      <c r="J776" s="44">
        <f t="shared" ref="J776" si="195">K776/12</f>
        <v>1989.15</v>
      </c>
      <c r="K776" s="44">
        <f t="shared" ref="K776" si="196">SUM(E776:I776)</f>
        <v>23869.85</v>
      </c>
      <c r="L776" s="46">
        <f t="shared" ref="L776" si="197">SUM(E776:J776)</f>
        <v>25859</v>
      </c>
      <c r="M776" s="117"/>
      <c r="N776" s="119">
        <f t="shared" ref="N776" si="198">K776</f>
        <v>23869.85</v>
      </c>
      <c r="O776" s="119">
        <f t="shared" ref="O776" si="199">E776+F776+G776+I776</f>
        <v>17589.79</v>
      </c>
      <c r="P776" s="119">
        <v>884.4</v>
      </c>
      <c r="Q776" s="119">
        <f t="shared" ref="Q776" si="200">L776+(IF(P776&gt;O776*0.18,P776,O776*0.18))</f>
        <v>29025.16</v>
      </c>
      <c r="R776" s="119">
        <f t="shared" ref="R776" si="201">N776+O776*0.18</f>
        <v>27036.01</v>
      </c>
      <c r="S776" s="47"/>
    </row>
    <row r="777" spans="1:19" ht="9" customHeight="1" x14ac:dyDescent="0.2">
      <c r="A777" s="495"/>
      <c r="B777" s="495"/>
      <c r="C777" s="58" t="s">
        <v>4</v>
      </c>
      <c r="D777" s="59"/>
      <c r="E777" s="61">
        <f t="shared" ref="E777" si="202">E776*1936.27</f>
        <v>34058583</v>
      </c>
      <c r="F777" s="61">
        <f t="shared" ref="F777" si="203">F776*1936.27</f>
        <v>0</v>
      </c>
      <c r="G777" s="61">
        <f t="shared" ref="G777" si="204">G776*1936.27</f>
        <v>0</v>
      </c>
      <c r="H777" s="61">
        <f t="shared" ref="H777" si="205">H776*1936.27</f>
        <v>12159892</v>
      </c>
      <c r="I777" s="61">
        <f t="shared" ref="I777" si="206">I776*1936.27</f>
        <v>0</v>
      </c>
      <c r="J777" s="51">
        <f t="shared" ref="J777" si="207">J776*1936.27</f>
        <v>3851531</v>
      </c>
      <c r="K777" s="51">
        <f t="shared" ref="K777" si="208">K776*1936.27</f>
        <v>46218474</v>
      </c>
      <c r="L777" s="61">
        <f t="shared" ref="L777" si="209">L776*1936.27</f>
        <v>50070006</v>
      </c>
      <c r="M777" s="118"/>
      <c r="N777" s="120">
        <f t="shared" ref="N777" si="210">N776*1936.27</f>
        <v>46218474</v>
      </c>
      <c r="O777" s="120">
        <f t="shared" ref="O777" si="211">O776*1936.27</f>
        <v>34058583</v>
      </c>
      <c r="P777" s="120">
        <f t="shared" si="154"/>
        <v>1712437</v>
      </c>
      <c r="Q777" s="120">
        <f t="shared" ref="Q777" si="212">Q776*1936.27</f>
        <v>56200547</v>
      </c>
      <c r="R777" s="120">
        <f t="shared" ref="R777" si="213">R776*1936.27</f>
        <v>52349015</v>
      </c>
      <c r="S777" s="47"/>
    </row>
    <row r="778" spans="1:19" ht="12.75" customHeight="1" x14ac:dyDescent="0.2">
      <c r="A778" s="496">
        <f>B766+1</f>
        <v>44197</v>
      </c>
      <c r="B778" s="496">
        <v>44561</v>
      </c>
      <c r="C778" s="42" t="s">
        <v>3</v>
      </c>
      <c r="D778" s="43">
        <v>0</v>
      </c>
      <c r="E778" s="44">
        <v>11777.22</v>
      </c>
      <c r="F778" s="44">
        <v>0</v>
      </c>
      <c r="G778" s="44"/>
      <c r="H778" s="44">
        <v>6280.06</v>
      </c>
      <c r="I778" s="44"/>
      <c r="J778" s="44">
        <f t="shared" ref="J778" si="214">K778/12</f>
        <v>1504.77</v>
      </c>
      <c r="K778" s="44">
        <f t="shared" ref="K778" si="215">SUM(E778:I778)</f>
        <v>18057.28</v>
      </c>
      <c r="L778" s="46">
        <f t="shared" ref="L778" si="216">SUM(E778:J778)</f>
        <v>19562.05</v>
      </c>
      <c r="M778" s="117"/>
      <c r="N778" s="119">
        <f t="shared" ref="N778" si="217">K778</f>
        <v>18057.28</v>
      </c>
      <c r="O778" s="119">
        <f t="shared" ref="O778" si="218">E778+F778+G778+I778</f>
        <v>11777.22</v>
      </c>
      <c r="P778" s="119">
        <v>884.4</v>
      </c>
      <c r="Q778" s="119">
        <f t="shared" ref="Q778" si="219">L778+(IF(P778&gt;O778*0.18,P778,O778*0.18))</f>
        <v>21681.95</v>
      </c>
      <c r="R778" s="119">
        <f t="shared" ref="R778" si="220">N778+O778*0.18</f>
        <v>20177.18</v>
      </c>
      <c r="S778" s="47"/>
    </row>
    <row r="779" spans="1:19" ht="9" customHeight="1" x14ac:dyDescent="0.2">
      <c r="A779" s="497"/>
      <c r="B779" s="497"/>
      <c r="C779" s="48" t="s">
        <v>4</v>
      </c>
      <c r="D779" s="49">
        <v>8</v>
      </c>
      <c r="E779" s="61">
        <f t="shared" ref="E779" si="221">E778*1936.27</f>
        <v>22803878</v>
      </c>
      <c r="F779" s="50">
        <f t="shared" ref="F779" si="222">F778*1936.27</f>
        <v>0</v>
      </c>
      <c r="G779" s="50">
        <f t="shared" ref="G779" si="223">G778*1936.27</f>
        <v>0</v>
      </c>
      <c r="H779" s="61">
        <f t="shared" ref="H779" si="224">H778*1936.27</f>
        <v>12159892</v>
      </c>
      <c r="I779" s="61">
        <f t="shared" ref="I779" si="225">I778*1936.27</f>
        <v>0</v>
      </c>
      <c r="J779" s="51">
        <f t="shared" ref="J779" si="226">J778*1936.27</f>
        <v>2913641</v>
      </c>
      <c r="K779" s="51">
        <f t="shared" ref="K779" si="227">K778*1936.27</f>
        <v>34963770</v>
      </c>
      <c r="L779" s="61">
        <f t="shared" ref="L779" si="228">L778*1936.27</f>
        <v>37877411</v>
      </c>
      <c r="M779" s="118"/>
      <c r="N779" s="120">
        <f t="shared" ref="N779" si="229">N778*1936.27</f>
        <v>34963770</v>
      </c>
      <c r="O779" s="120">
        <f t="shared" ref="O779" si="230">O778*1936.27</f>
        <v>22803878</v>
      </c>
      <c r="P779" s="120">
        <f t="shared" si="154"/>
        <v>1712437</v>
      </c>
      <c r="Q779" s="120">
        <f t="shared" ref="Q779" si="231">Q778*1936.27</f>
        <v>41982109</v>
      </c>
      <c r="R779" s="120">
        <f t="shared" ref="R779" si="232">R778*1936.27</f>
        <v>39068468</v>
      </c>
      <c r="S779" s="47"/>
    </row>
    <row r="780" spans="1:19" ht="12.75" customHeight="1" x14ac:dyDescent="0.2">
      <c r="A780" s="494">
        <f>A778</f>
        <v>44197</v>
      </c>
      <c r="B780" s="494">
        <f>B778</f>
        <v>44561</v>
      </c>
      <c r="C780" s="53" t="s">
        <v>3</v>
      </c>
      <c r="D780" s="54">
        <v>9</v>
      </c>
      <c r="E780" s="44">
        <v>13612.26</v>
      </c>
      <c r="F780" s="44">
        <v>0</v>
      </c>
      <c r="G780" s="44"/>
      <c r="H780" s="44">
        <v>6280.06</v>
      </c>
      <c r="I780" s="44"/>
      <c r="J780" s="44">
        <f t="shared" ref="J780" si="233">K780/12</f>
        <v>1657.69</v>
      </c>
      <c r="K780" s="44">
        <f t="shared" ref="K780" si="234">SUM(E780:I780)</f>
        <v>19892.32</v>
      </c>
      <c r="L780" s="46">
        <f t="shared" ref="L780" si="235">SUM(E780:J780)</f>
        <v>21550.01</v>
      </c>
      <c r="M780" s="117"/>
      <c r="N780" s="119">
        <f t="shared" ref="N780" si="236">K780</f>
        <v>19892.32</v>
      </c>
      <c r="O780" s="119">
        <f t="shared" ref="O780" si="237">E780+F780+G780+I780</f>
        <v>13612.26</v>
      </c>
      <c r="P780" s="119">
        <v>884.4</v>
      </c>
      <c r="Q780" s="119">
        <f t="shared" ref="Q780" si="238">L780+(IF(P780&gt;O780*0.18,P780,O780*0.18))</f>
        <v>24000.22</v>
      </c>
      <c r="R780" s="119">
        <f t="shared" ref="R780" si="239">N780+O780*0.18</f>
        <v>22342.53</v>
      </c>
      <c r="S780" s="47"/>
    </row>
    <row r="781" spans="1:19" ht="9" customHeight="1" x14ac:dyDescent="0.2">
      <c r="A781" s="494"/>
      <c r="B781" s="494"/>
      <c r="C781" s="48" t="s">
        <v>4</v>
      </c>
      <c r="D781" s="49">
        <v>14</v>
      </c>
      <c r="E781" s="61">
        <f t="shared" ref="E781" si="240">E780*1936.27</f>
        <v>26357011</v>
      </c>
      <c r="F781" s="50">
        <f t="shared" ref="F781" si="241">F780*1936.27</f>
        <v>0</v>
      </c>
      <c r="G781" s="50">
        <f t="shared" ref="G781" si="242">G780*1936.27</f>
        <v>0</v>
      </c>
      <c r="H781" s="61">
        <f t="shared" ref="H781" si="243">H780*1936.27</f>
        <v>12159892</v>
      </c>
      <c r="I781" s="61">
        <f t="shared" ref="I781" si="244">I780*1936.27</f>
        <v>0</v>
      </c>
      <c r="J781" s="51">
        <f t="shared" ref="J781" si="245">J780*1936.27</f>
        <v>3209735</v>
      </c>
      <c r="K781" s="51">
        <f t="shared" ref="K781" si="246">K780*1936.27</f>
        <v>38516902</v>
      </c>
      <c r="L781" s="61">
        <f t="shared" ref="L781" si="247">L780*1936.27</f>
        <v>41726638</v>
      </c>
      <c r="M781" s="118"/>
      <c r="N781" s="120">
        <f t="shared" ref="N781" si="248">N780*1936.27</f>
        <v>38516902</v>
      </c>
      <c r="O781" s="120">
        <f t="shared" ref="O781" si="249">O780*1936.27</f>
        <v>26357011</v>
      </c>
      <c r="P781" s="120">
        <f t="shared" si="154"/>
        <v>1712437</v>
      </c>
      <c r="Q781" s="120">
        <f t="shared" ref="Q781" si="250">Q780*1936.27</f>
        <v>46470906</v>
      </c>
      <c r="R781" s="120">
        <f t="shared" ref="R781" si="251">R780*1936.27</f>
        <v>43261171</v>
      </c>
      <c r="S781" s="47"/>
    </row>
    <row r="782" spans="1:19" ht="12.75" customHeight="1" x14ac:dyDescent="0.2">
      <c r="A782" s="494"/>
      <c r="B782" s="494"/>
      <c r="C782" s="53" t="s">
        <v>3</v>
      </c>
      <c r="D782" s="54">
        <v>15</v>
      </c>
      <c r="E782" s="44">
        <v>14989.31</v>
      </c>
      <c r="F782" s="44">
        <v>0</v>
      </c>
      <c r="G782" s="44"/>
      <c r="H782" s="44">
        <v>6280.06</v>
      </c>
      <c r="I782" s="44"/>
      <c r="J782" s="44">
        <f t="shared" ref="J782" si="252">K782/12</f>
        <v>1772.45</v>
      </c>
      <c r="K782" s="44">
        <f t="shared" ref="K782" si="253">SUM(E782:I782)</f>
        <v>21269.37</v>
      </c>
      <c r="L782" s="46">
        <f t="shared" ref="L782" si="254">SUM(E782:J782)</f>
        <v>23041.82</v>
      </c>
      <c r="M782" s="117"/>
      <c r="N782" s="119">
        <f t="shared" ref="N782" si="255">K782</f>
        <v>21269.37</v>
      </c>
      <c r="O782" s="119">
        <f t="shared" ref="O782" si="256">E782+F782+G782+I782</f>
        <v>14989.31</v>
      </c>
      <c r="P782" s="119">
        <v>884.4</v>
      </c>
      <c r="Q782" s="119">
        <f t="shared" ref="Q782" si="257">L782+(IF(P782&gt;O782*0.18,P782,O782*0.18))</f>
        <v>25739.9</v>
      </c>
      <c r="R782" s="119">
        <f t="shared" ref="R782" si="258">N782+O782*0.18</f>
        <v>23967.45</v>
      </c>
      <c r="S782" s="47"/>
    </row>
    <row r="783" spans="1:19" ht="9" customHeight="1" x14ac:dyDescent="0.2">
      <c r="A783" s="494"/>
      <c r="B783" s="494"/>
      <c r="C783" s="48" t="s">
        <v>4</v>
      </c>
      <c r="D783" s="49">
        <v>20</v>
      </c>
      <c r="E783" s="61">
        <f t="shared" ref="E783" si="259">E782*1936.27</f>
        <v>29023351</v>
      </c>
      <c r="F783" s="50">
        <f t="shared" ref="F783" si="260">F782*1936.27</f>
        <v>0</v>
      </c>
      <c r="G783" s="50">
        <f t="shared" ref="G783" si="261">G782*1936.27</f>
        <v>0</v>
      </c>
      <c r="H783" s="61">
        <f t="shared" ref="H783" si="262">H782*1936.27</f>
        <v>12159892</v>
      </c>
      <c r="I783" s="61">
        <f t="shared" ref="I783" si="263">I782*1936.27</f>
        <v>0</v>
      </c>
      <c r="J783" s="51">
        <f t="shared" ref="J783" si="264">J782*1936.27</f>
        <v>3431942</v>
      </c>
      <c r="K783" s="51">
        <f t="shared" ref="K783" si="265">K782*1936.27</f>
        <v>41183243</v>
      </c>
      <c r="L783" s="61">
        <f t="shared" ref="L783" si="266">L782*1936.27</f>
        <v>44615185</v>
      </c>
      <c r="M783" s="118"/>
      <c r="N783" s="120">
        <f t="shared" ref="N783" si="267">N782*1936.27</f>
        <v>41183243</v>
      </c>
      <c r="O783" s="120">
        <f t="shared" ref="O783" si="268">O782*1936.27</f>
        <v>29023351</v>
      </c>
      <c r="P783" s="120">
        <f t="shared" si="154"/>
        <v>1712437</v>
      </c>
      <c r="Q783" s="120">
        <f t="shared" ref="Q783" si="269">Q782*1936.27</f>
        <v>49839396</v>
      </c>
      <c r="R783" s="120">
        <f t="shared" ref="R783" si="270">R782*1936.27</f>
        <v>46407454</v>
      </c>
      <c r="S783" s="47"/>
    </row>
    <row r="784" spans="1:19" ht="12.75" customHeight="1" x14ac:dyDescent="0.2">
      <c r="A784" s="494"/>
      <c r="B784" s="494"/>
      <c r="C784" s="53" t="s">
        <v>3</v>
      </c>
      <c r="D784" s="54">
        <v>21</v>
      </c>
      <c r="E784" s="44">
        <v>16349.96</v>
      </c>
      <c r="F784" s="44">
        <v>0</v>
      </c>
      <c r="G784" s="44"/>
      <c r="H784" s="44">
        <v>6280.06</v>
      </c>
      <c r="I784" s="44"/>
      <c r="J784" s="44">
        <f t="shared" ref="J784" si="271">K784/12</f>
        <v>1885.84</v>
      </c>
      <c r="K784" s="44">
        <f t="shared" ref="K784" si="272">SUM(E784:I784)</f>
        <v>22630.02</v>
      </c>
      <c r="L784" s="46">
        <f t="shared" ref="L784" si="273">SUM(E784:J784)</f>
        <v>24515.86</v>
      </c>
      <c r="M784" s="117"/>
      <c r="N784" s="119">
        <f t="shared" ref="N784" si="274">K784</f>
        <v>22630.02</v>
      </c>
      <c r="O784" s="119">
        <f t="shared" ref="O784" si="275">E784+F784+G784+I784</f>
        <v>16349.96</v>
      </c>
      <c r="P784" s="119">
        <v>884.4</v>
      </c>
      <c r="Q784" s="119">
        <f t="shared" ref="Q784" si="276">L784+(IF(P784&gt;O784*0.18,P784,O784*0.18))</f>
        <v>27458.85</v>
      </c>
      <c r="R784" s="119">
        <f t="shared" ref="R784" si="277">N784+O784*0.18</f>
        <v>25573.01</v>
      </c>
      <c r="S784" s="47"/>
    </row>
    <row r="785" spans="1:19" ht="9" customHeight="1" x14ac:dyDescent="0.2">
      <c r="A785" s="494"/>
      <c r="B785" s="494"/>
      <c r="C785" s="48" t="s">
        <v>4</v>
      </c>
      <c r="D785" s="49">
        <v>27</v>
      </c>
      <c r="E785" s="61">
        <f t="shared" ref="E785" si="278">E784*1936.27</f>
        <v>31657937</v>
      </c>
      <c r="F785" s="50">
        <f t="shared" ref="F785" si="279">F784*1936.27</f>
        <v>0</v>
      </c>
      <c r="G785" s="50">
        <f t="shared" ref="G785" si="280">G784*1936.27</f>
        <v>0</v>
      </c>
      <c r="H785" s="61">
        <f t="shared" ref="H785" si="281">H784*1936.27</f>
        <v>12159892</v>
      </c>
      <c r="I785" s="61">
        <f t="shared" ref="I785" si="282">I784*1936.27</f>
        <v>0</v>
      </c>
      <c r="J785" s="51">
        <f t="shared" ref="J785" si="283">J784*1936.27</f>
        <v>3651495</v>
      </c>
      <c r="K785" s="51">
        <f t="shared" ref="K785" si="284">K784*1936.27</f>
        <v>43817829</v>
      </c>
      <c r="L785" s="61">
        <f t="shared" ref="L785" si="285">L784*1936.27</f>
        <v>47469324</v>
      </c>
      <c r="M785" s="118"/>
      <c r="N785" s="120">
        <f t="shared" ref="N785" si="286">N784*1936.27</f>
        <v>43817829</v>
      </c>
      <c r="O785" s="120">
        <f t="shared" ref="O785" si="287">O784*1936.27</f>
        <v>31657937</v>
      </c>
      <c r="P785" s="120">
        <f t="shared" si="154"/>
        <v>1712437</v>
      </c>
      <c r="Q785" s="120">
        <f t="shared" ref="Q785" si="288">Q784*1936.27</f>
        <v>53167747</v>
      </c>
      <c r="R785" s="120">
        <f t="shared" ref="R785" si="289">R784*1936.27</f>
        <v>49516252</v>
      </c>
      <c r="S785" s="47"/>
    </row>
    <row r="786" spans="1:19" ht="12.75" customHeight="1" x14ac:dyDescent="0.2">
      <c r="A786" s="494"/>
      <c r="B786" s="494"/>
      <c r="C786" s="53" t="s">
        <v>3</v>
      </c>
      <c r="D786" s="54">
        <v>28</v>
      </c>
      <c r="E786" s="44">
        <v>17331.12</v>
      </c>
      <c r="F786" s="44">
        <v>0</v>
      </c>
      <c r="G786" s="44"/>
      <c r="H786" s="44">
        <v>6280.06</v>
      </c>
      <c r="I786" s="44"/>
      <c r="J786" s="44">
        <f t="shared" ref="J786" si="290">K786/12</f>
        <v>1967.6</v>
      </c>
      <c r="K786" s="44">
        <f t="shared" ref="K786" si="291">SUM(E786:I786)</f>
        <v>23611.18</v>
      </c>
      <c r="L786" s="46">
        <f t="shared" ref="L786" si="292">SUM(E786:J786)</f>
        <v>25578.78</v>
      </c>
      <c r="M786" s="117"/>
      <c r="N786" s="119">
        <f t="shared" ref="N786" si="293">K786</f>
        <v>23611.18</v>
      </c>
      <c r="O786" s="119">
        <f t="shared" ref="O786" si="294">E786+F786+G786+I786</f>
        <v>17331.12</v>
      </c>
      <c r="P786" s="119">
        <v>884.4</v>
      </c>
      <c r="Q786" s="119">
        <f t="shared" ref="Q786" si="295">L786+(IF(P786&gt;O786*0.18,P786,O786*0.18))</f>
        <v>28698.38</v>
      </c>
      <c r="R786" s="119">
        <f t="shared" ref="R786" si="296">N786+O786*0.18</f>
        <v>26730.78</v>
      </c>
      <c r="S786" s="47"/>
    </row>
    <row r="787" spans="1:19" ht="9" customHeight="1" x14ac:dyDescent="0.2">
      <c r="A787" s="494"/>
      <c r="B787" s="494"/>
      <c r="C787" s="48" t="s">
        <v>4</v>
      </c>
      <c r="D787" s="49">
        <v>34</v>
      </c>
      <c r="E787" s="61">
        <f t="shared" ref="E787" si="297">E786*1936.27</f>
        <v>33557728</v>
      </c>
      <c r="F787" s="50">
        <f t="shared" ref="F787" si="298">F786*1936.27</f>
        <v>0</v>
      </c>
      <c r="G787" s="50">
        <f t="shared" ref="G787" si="299">G786*1936.27</f>
        <v>0</v>
      </c>
      <c r="H787" s="61">
        <f t="shared" ref="H787" si="300">H786*1936.27</f>
        <v>12159892</v>
      </c>
      <c r="I787" s="61">
        <f t="shared" ref="I787" si="301">I786*1936.27</f>
        <v>0</v>
      </c>
      <c r="J787" s="51">
        <f t="shared" ref="J787" si="302">J786*1936.27</f>
        <v>3809805</v>
      </c>
      <c r="K787" s="51">
        <f t="shared" ref="K787" si="303">K786*1936.27</f>
        <v>45717619</v>
      </c>
      <c r="L787" s="61">
        <f t="shared" ref="L787" si="304">L786*1936.27</f>
        <v>49527424</v>
      </c>
      <c r="M787" s="118"/>
      <c r="N787" s="120">
        <f t="shared" ref="N787" si="305">N786*1936.27</f>
        <v>45717619</v>
      </c>
      <c r="O787" s="120">
        <f t="shared" ref="O787" si="306">O786*1936.27</f>
        <v>33557728</v>
      </c>
      <c r="P787" s="120">
        <f t="shared" si="154"/>
        <v>1712437</v>
      </c>
      <c r="Q787" s="120">
        <f t="shared" ref="Q787" si="307">Q786*1936.27</f>
        <v>55567812</v>
      </c>
      <c r="R787" s="120">
        <f t="shared" ref="R787" si="308">R786*1936.27</f>
        <v>51758007</v>
      </c>
      <c r="S787" s="47"/>
    </row>
    <row r="788" spans="1:19" ht="12.75" customHeight="1" x14ac:dyDescent="0.2">
      <c r="A788" s="494"/>
      <c r="B788" s="494"/>
      <c r="C788" s="53" t="s">
        <v>3</v>
      </c>
      <c r="D788" s="54">
        <v>35</v>
      </c>
      <c r="E788" s="44">
        <v>18075.79</v>
      </c>
      <c r="F788" s="44">
        <v>0</v>
      </c>
      <c r="G788" s="44"/>
      <c r="H788" s="44">
        <v>6280.06</v>
      </c>
      <c r="I788" s="44"/>
      <c r="J788" s="44">
        <f t="shared" ref="J788" si="309">K788/12</f>
        <v>2029.65</v>
      </c>
      <c r="K788" s="44">
        <f t="shared" ref="K788" si="310">SUM(E788:I788)</f>
        <v>24355.85</v>
      </c>
      <c r="L788" s="46">
        <f t="shared" ref="L788" si="311">SUM(E788:J788)</f>
        <v>26385.5</v>
      </c>
      <c r="M788" s="117"/>
      <c r="N788" s="119">
        <f t="shared" ref="N788" si="312">K788</f>
        <v>24355.85</v>
      </c>
      <c r="O788" s="119">
        <f t="shared" ref="O788" si="313">E788+F788+G788+I788</f>
        <v>18075.79</v>
      </c>
      <c r="P788" s="119">
        <v>884.4</v>
      </c>
      <c r="Q788" s="119">
        <f t="shared" ref="Q788" si="314">L788+(IF(P788&gt;O788*0.18,P788,O788*0.18))</f>
        <v>29639.14</v>
      </c>
      <c r="R788" s="119">
        <f t="shared" ref="R788" si="315">N788+O788*0.18</f>
        <v>27609.49</v>
      </c>
      <c r="S788" s="47"/>
    </row>
    <row r="789" spans="1:19" ht="9" customHeight="1" x14ac:dyDescent="0.2">
      <c r="A789" s="495"/>
      <c r="B789" s="495"/>
      <c r="C789" s="58" t="s">
        <v>4</v>
      </c>
      <c r="D789" s="59"/>
      <c r="E789" s="61">
        <f t="shared" ref="E789" si="316">E788*1936.27</f>
        <v>34999610</v>
      </c>
      <c r="F789" s="50">
        <f t="shared" ref="F789" si="317">F788*1936.27</f>
        <v>0</v>
      </c>
      <c r="G789" s="50">
        <f t="shared" ref="G789" si="318">G788*1936.27</f>
        <v>0</v>
      </c>
      <c r="H789" s="61">
        <f t="shared" ref="H789" si="319">H788*1936.27</f>
        <v>12159892</v>
      </c>
      <c r="I789" s="61">
        <f t="shared" ref="I789" si="320">I788*1936.27</f>
        <v>0</v>
      </c>
      <c r="J789" s="51">
        <f t="shared" ref="J789" si="321">J788*1936.27</f>
        <v>3929950</v>
      </c>
      <c r="K789" s="51">
        <f t="shared" ref="K789" si="322">K788*1936.27</f>
        <v>47159502</v>
      </c>
      <c r="L789" s="61">
        <f t="shared" ref="L789" si="323">L788*1936.27</f>
        <v>51089452</v>
      </c>
      <c r="M789" s="118"/>
      <c r="N789" s="120">
        <f t="shared" ref="N789" si="324">N788*1936.27</f>
        <v>47159502</v>
      </c>
      <c r="O789" s="120">
        <f t="shared" ref="O789" si="325">O788*1936.27</f>
        <v>34999610</v>
      </c>
      <c r="P789" s="120">
        <f t="shared" si="154"/>
        <v>1712437</v>
      </c>
      <c r="Q789" s="120">
        <f t="shared" ref="Q789" si="326">Q788*1936.27</f>
        <v>57389378</v>
      </c>
      <c r="R789" s="120">
        <f t="shared" ref="R789" si="327">R788*1936.27</f>
        <v>53459427</v>
      </c>
      <c r="S789" s="47"/>
    </row>
    <row r="790" spans="1:19" ht="12.75" customHeight="1" x14ac:dyDescent="0.2">
      <c r="A790" s="496">
        <f>B778+1</f>
        <v>44562</v>
      </c>
      <c r="B790" s="496">
        <v>44651</v>
      </c>
      <c r="C790" s="42" t="s">
        <v>3</v>
      </c>
      <c r="D790" s="43">
        <v>0</v>
      </c>
      <c r="E790" s="44">
        <f>E778</f>
        <v>11777.22</v>
      </c>
      <c r="F790" s="44">
        <v>0</v>
      </c>
      <c r="G790" s="44"/>
      <c r="H790" s="44">
        <v>6280.06</v>
      </c>
      <c r="I790" s="44"/>
      <c r="J790" s="44">
        <f t="shared" ref="J790" si="328">K790/12</f>
        <v>1504.77</v>
      </c>
      <c r="K790" s="44">
        <f t="shared" ref="K790" si="329">SUM(E790:I790)</f>
        <v>18057.28</v>
      </c>
      <c r="L790" s="46">
        <f t="shared" ref="L790" si="330">SUM(E790:J790)</f>
        <v>19562.05</v>
      </c>
      <c r="M790" s="117"/>
      <c r="N790" s="119">
        <f t="shared" ref="N790" si="331">K790</f>
        <v>18057.28</v>
      </c>
      <c r="O790" s="119">
        <f t="shared" ref="O790" si="332">E790+F790+G790+I790</f>
        <v>11777.22</v>
      </c>
      <c r="P790" s="119">
        <f>K833</f>
        <v>961.2</v>
      </c>
      <c r="Q790" s="119">
        <f t="shared" ref="Q790" si="333">L790+(IF(P790&gt;O790*0.18,P790,O790*0.18))</f>
        <v>21681.95</v>
      </c>
      <c r="R790" s="119">
        <f t="shared" ref="R790" si="334">N790+O790*0.18</f>
        <v>20177.18</v>
      </c>
      <c r="S790" s="47"/>
    </row>
    <row r="791" spans="1:19" ht="9" customHeight="1" x14ac:dyDescent="0.2">
      <c r="A791" s="497"/>
      <c r="B791" s="497"/>
      <c r="C791" s="48" t="s">
        <v>4</v>
      </c>
      <c r="D791" s="49">
        <v>8</v>
      </c>
      <c r="E791" s="61">
        <f t="shared" ref="E791" si="335">E790*1936.27</f>
        <v>22803878</v>
      </c>
      <c r="F791" s="50">
        <f t="shared" ref="F791" si="336">F790*1936.27</f>
        <v>0</v>
      </c>
      <c r="G791" s="50">
        <f t="shared" ref="G791" si="337">G790*1936.27</f>
        <v>0</v>
      </c>
      <c r="H791" s="61">
        <f t="shared" ref="H791" si="338">H790*1936.27</f>
        <v>12159892</v>
      </c>
      <c r="I791" s="61">
        <f t="shared" ref="I791" si="339">I790*1936.27</f>
        <v>0</v>
      </c>
      <c r="J791" s="51">
        <f t="shared" ref="J791" si="340">J790*1936.27</f>
        <v>2913641</v>
      </c>
      <c r="K791" s="51">
        <f t="shared" ref="K791" si="341">K790*1936.27</f>
        <v>34963770</v>
      </c>
      <c r="L791" s="61">
        <f t="shared" ref="L791" si="342">L790*1936.27</f>
        <v>37877411</v>
      </c>
      <c r="M791" s="118"/>
      <c r="N791" s="120">
        <f t="shared" ref="N791" si="343">N790*1936.27</f>
        <v>34963770</v>
      </c>
      <c r="O791" s="120">
        <f t="shared" ref="O791" si="344">O790*1936.27</f>
        <v>22803878</v>
      </c>
      <c r="P791" s="120">
        <f t="shared" si="154"/>
        <v>1861143</v>
      </c>
      <c r="Q791" s="120">
        <f t="shared" ref="Q791" si="345">Q790*1936.27</f>
        <v>41982109</v>
      </c>
      <c r="R791" s="120">
        <f t="shared" ref="R791" si="346">R790*1936.27</f>
        <v>39068468</v>
      </c>
      <c r="S791" s="47"/>
    </row>
    <row r="792" spans="1:19" ht="12.75" customHeight="1" x14ac:dyDescent="0.2">
      <c r="A792" s="494">
        <f>A790</f>
        <v>44562</v>
      </c>
      <c r="B792" s="494">
        <f>B790</f>
        <v>44651</v>
      </c>
      <c r="C792" s="53" t="s">
        <v>3</v>
      </c>
      <c r="D792" s="54">
        <v>9</v>
      </c>
      <c r="E792" s="44">
        <f t="shared" ref="E792" si="347">E780</f>
        <v>13612.26</v>
      </c>
      <c r="F792" s="44">
        <v>0</v>
      </c>
      <c r="G792" s="44"/>
      <c r="H792" s="44">
        <v>6280.06</v>
      </c>
      <c r="I792" s="44"/>
      <c r="J792" s="44">
        <f t="shared" ref="J792" si="348">K792/12</f>
        <v>1657.69</v>
      </c>
      <c r="K792" s="44">
        <f t="shared" ref="K792" si="349">SUM(E792:I792)</f>
        <v>19892.32</v>
      </c>
      <c r="L792" s="46">
        <f t="shared" ref="L792" si="350">SUM(E792:J792)</f>
        <v>21550.01</v>
      </c>
      <c r="M792" s="117"/>
      <c r="N792" s="119">
        <f t="shared" ref="N792" si="351">K792</f>
        <v>19892.32</v>
      </c>
      <c r="O792" s="119">
        <f t="shared" ref="O792" si="352">E792+F792+G792+I792</f>
        <v>13612.26</v>
      </c>
      <c r="P792" s="119">
        <f>P790</f>
        <v>961.2</v>
      </c>
      <c r="Q792" s="119">
        <f t="shared" ref="Q792" si="353">L792+(IF(P792&gt;O792*0.18,P792,O792*0.18))</f>
        <v>24000.22</v>
      </c>
      <c r="R792" s="119">
        <f t="shared" ref="R792" si="354">N792+O792*0.18</f>
        <v>22342.53</v>
      </c>
      <c r="S792" s="47"/>
    </row>
    <row r="793" spans="1:19" ht="9" customHeight="1" x14ac:dyDescent="0.2">
      <c r="A793" s="494"/>
      <c r="B793" s="494"/>
      <c r="C793" s="48" t="s">
        <v>4</v>
      </c>
      <c r="D793" s="49">
        <v>14</v>
      </c>
      <c r="E793" s="61">
        <f t="shared" ref="E793" si="355">E792*1936.27</f>
        <v>26357011</v>
      </c>
      <c r="F793" s="50">
        <f t="shared" ref="F793" si="356">F792*1936.27</f>
        <v>0</v>
      </c>
      <c r="G793" s="50">
        <f t="shared" ref="G793" si="357">G792*1936.27</f>
        <v>0</v>
      </c>
      <c r="H793" s="61">
        <f t="shared" ref="H793" si="358">H792*1936.27</f>
        <v>12159892</v>
      </c>
      <c r="I793" s="61">
        <f t="shared" ref="I793" si="359">I792*1936.27</f>
        <v>0</v>
      </c>
      <c r="J793" s="51">
        <f t="shared" ref="J793" si="360">J792*1936.27</f>
        <v>3209735</v>
      </c>
      <c r="K793" s="51">
        <f t="shared" ref="K793" si="361">K792*1936.27</f>
        <v>38516902</v>
      </c>
      <c r="L793" s="61">
        <f t="shared" ref="L793" si="362">L792*1936.27</f>
        <v>41726638</v>
      </c>
      <c r="M793" s="118"/>
      <c r="N793" s="120">
        <f t="shared" ref="N793" si="363">N792*1936.27</f>
        <v>38516902</v>
      </c>
      <c r="O793" s="120">
        <f t="shared" ref="O793" si="364">O792*1936.27</f>
        <v>26357011</v>
      </c>
      <c r="P793" s="120">
        <f t="shared" si="154"/>
        <v>1861143</v>
      </c>
      <c r="Q793" s="120">
        <f t="shared" ref="Q793" si="365">Q792*1936.27</f>
        <v>46470906</v>
      </c>
      <c r="R793" s="120">
        <f t="shared" ref="R793" si="366">R792*1936.27</f>
        <v>43261171</v>
      </c>
      <c r="S793" s="47"/>
    </row>
    <row r="794" spans="1:19" ht="12.75" customHeight="1" x14ac:dyDescent="0.2">
      <c r="A794" s="494"/>
      <c r="B794" s="494"/>
      <c r="C794" s="53" t="s">
        <v>3</v>
      </c>
      <c r="D794" s="54">
        <v>15</v>
      </c>
      <c r="E794" s="44">
        <f t="shared" ref="E794" si="367">E782</f>
        <v>14989.31</v>
      </c>
      <c r="F794" s="44">
        <v>0</v>
      </c>
      <c r="G794" s="44"/>
      <c r="H794" s="44">
        <v>6280.06</v>
      </c>
      <c r="I794" s="44"/>
      <c r="J794" s="44">
        <f t="shared" ref="J794" si="368">K794/12</f>
        <v>1772.45</v>
      </c>
      <c r="K794" s="44">
        <f t="shared" ref="K794" si="369">SUM(E794:I794)</f>
        <v>21269.37</v>
      </c>
      <c r="L794" s="46">
        <f t="shared" ref="L794" si="370">SUM(E794:J794)</f>
        <v>23041.82</v>
      </c>
      <c r="M794" s="117"/>
      <c r="N794" s="119">
        <f t="shared" ref="N794" si="371">K794</f>
        <v>21269.37</v>
      </c>
      <c r="O794" s="119">
        <f t="shared" ref="O794" si="372">E794+F794+G794+I794</f>
        <v>14989.31</v>
      </c>
      <c r="P794" s="119">
        <f t="shared" ref="P794" si="373">P792</f>
        <v>961.2</v>
      </c>
      <c r="Q794" s="119">
        <f t="shared" ref="Q794" si="374">L794+(IF(P794&gt;O794*0.18,P794,O794*0.18))</f>
        <v>25739.9</v>
      </c>
      <c r="R794" s="119">
        <f t="shared" ref="R794" si="375">N794+O794*0.18</f>
        <v>23967.45</v>
      </c>
      <c r="S794" s="47"/>
    </row>
    <row r="795" spans="1:19" ht="9" customHeight="1" x14ac:dyDescent="0.2">
      <c r="A795" s="494"/>
      <c r="B795" s="494"/>
      <c r="C795" s="48" t="s">
        <v>4</v>
      </c>
      <c r="D795" s="49">
        <v>20</v>
      </c>
      <c r="E795" s="61">
        <f t="shared" ref="E795" si="376">E794*1936.27</f>
        <v>29023351</v>
      </c>
      <c r="F795" s="50">
        <f t="shared" ref="F795" si="377">F794*1936.27</f>
        <v>0</v>
      </c>
      <c r="G795" s="50">
        <f t="shared" ref="G795" si="378">G794*1936.27</f>
        <v>0</v>
      </c>
      <c r="H795" s="61">
        <f t="shared" ref="H795" si="379">H794*1936.27</f>
        <v>12159892</v>
      </c>
      <c r="I795" s="61">
        <f t="shared" ref="I795" si="380">I794*1936.27</f>
        <v>0</v>
      </c>
      <c r="J795" s="51">
        <f t="shared" ref="J795" si="381">J794*1936.27</f>
        <v>3431942</v>
      </c>
      <c r="K795" s="51">
        <f t="shared" ref="K795" si="382">K794*1936.27</f>
        <v>41183243</v>
      </c>
      <c r="L795" s="61">
        <f t="shared" ref="L795" si="383">L794*1936.27</f>
        <v>44615185</v>
      </c>
      <c r="M795" s="118"/>
      <c r="N795" s="120">
        <f t="shared" ref="N795" si="384">N794*1936.27</f>
        <v>41183243</v>
      </c>
      <c r="O795" s="120">
        <f t="shared" ref="O795:P795" si="385">O794*1936.27</f>
        <v>29023351</v>
      </c>
      <c r="P795" s="120">
        <f t="shared" si="385"/>
        <v>1861143</v>
      </c>
      <c r="Q795" s="120">
        <f t="shared" ref="Q795" si="386">Q794*1936.27</f>
        <v>49839396</v>
      </c>
      <c r="R795" s="120">
        <f t="shared" ref="R795" si="387">R794*1936.27</f>
        <v>46407454</v>
      </c>
      <c r="S795" s="47"/>
    </row>
    <row r="796" spans="1:19" ht="12.75" customHeight="1" x14ac:dyDescent="0.2">
      <c r="A796" s="494"/>
      <c r="B796" s="494"/>
      <c r="C796" s="53" t="s">
        <v>3</v>
      </c>
      <c r="D796" s="54">
        <v>21</v>
      </c>
      <c r="E796" s="44">
        <f t="shared" ref="E796" si="388">E784</f>
        <v>16349.96</v>
      </c>
      <c r="F796" s="44">
        <v>0</v>
      </c>
      <c r="G796" s="44"/>
      <c r="H796" s="44">
        <v>6280.06</v>
      </c>
      <c r="I796" s="44"/>
      <c r="J796" s="44">
        <f t="shared" ref="J796" si="389">K796/12</f>
        <v>1885.84</v>
      </c>
      <c r="K796" s="44">
        <f t="shared" ref="K796" si="390">SUM(E796:I796)</f>
        <v>22630.02</v>
      </c>
      <c r="L796" s="46">
        <f t="shared" ref="L796" si="391">SUM(E796:J796)</f>
        <v>24515.86</v>
      </c>
      <c r="M796" s="117"/>
      <c r="N796" s="119">
        <f t="shared" ref="N796" si="392">K796</f>
        <v>22630.02</v>
      </c>
      <c r="O796" s="119">
        <f t="shared" ref="O796" si="393">E796+F796+G796+I796</f>
        <v>16349.96</v>
      </c>
      <c r="P796" s="119">
        <f t="shared" ref="P796" si="394">P794</f>
        <v>961.2</v>
      </c>
      <c r="Q796" s="119">
        <f t="shared" ref="Q796" si="395">L796+(IF(P796&gt;O796*0.18,P796,O796*0.18))</f>
        <v>27458.85</v>
      </c>
      <c r="R796" s="119">
        <f t="shared" ref="R796" si="396">N796+O796*0.18</f>
        <v>25573.01</v>
      </c>
      <c r="S796" s="47"/>
    </row>
    <row r="797" spans="1:19" ht="9" customHeight="1" x14ac:dyDescent="0.2">
      <c r="A797" s="494"/>
      <c r="B797" s="494"/>
      <c r="C797" s="48" t="s">
        <v>4</v>
      </c>
      <c r="D797" s="49">
        <v>27</v>
      </c>
      <c r="E797" s="61">
        <f t="shared" ref="E797" si="397">E796*1936.27</f>
        <v>31657937</v>
      </c>
      <c r="F797" s="50">
        <f t="shared" ref="F797" si="398">F796*1936.27</f>
        <v>0</v>
      </c>
      <c r="G797" s="50">
        <f t="shared" ref="G797" si="399">G796*1936.27</f>
        <v>0</v>
      </c>
      <c r="H797" s="61">
        <f t="shared" ref="H797" si="400">H796*1936.27</f>
        <v>12159892</v>
      </c>
      <c r="I797" s="61">
        <f t="shared" ref="I797" si="401">I796*1936.27</f>
        <v>0</v>
      </c>
      <c r="J797" s="51">
        <f t="shared" ref="J797" si="402">J796*1936.27</f>
        <v>3651495</v>
      </c>
      <c r="K797" s="51">
        <f t="shared" ref="K797" si="403">K796*1936.27</f>
        <v>43817829</v>
      </c>
      <c r="L797" s="61">
        <f t="shared" ref="L797" si="404">L796*1936.27</f>
        <v>47469324</v>
      </c>
      <c r="M797" s="118"/>
      <c r="N797" s="120">
        <f t="shared" ref="N797" si="405">N796*1936.27</f>
        <v>43817829</v>
      </c>
      <c r="O797" s="120">
        <f t="shared" ref="O797:P797" si="406">O796*1936.27</f>
        <v>31657937</v>
      </c>
      <c r="P797" s="120">
        <f t="shared" si="406"/>
        <v>1861143</v>
      </c>
      <c r="Q797" s="120">
        <f t="shared" ref="Q797" si="407">Q796*1936.27</f>
        <v>53167747</v>
      </c>
      <c r="R797" s="120">
        <f t="shared" ref="R797" si="408">R796*1936.27</f>
        <v>49516252</v>
      </c>
      <c r="S797" s="47"/>
    </row>
    <row r="798" spans="1:19" ht="12.75" customHeight="1" x14ac:dyDescent="0.2">
      <c r="A798" s="494"/>
      <c r="B798" s="494"/>
      <c r="C798" s="53" t="s">
        <v>3</v>
      </c>
      <c r="D798" s="54">
        <v>28</v>
      </c>
      <c r="E798" s="44">
        <f t="shared" ref="E798" si="409">E786</f>
        <v>17331.12</v>
      </c>
      <c r="F798" s="44">
        <v>0</v>
      </c>
      <c r="G798" s="44"/>
      <c r="H798" s="44">
        <v>6280.06</v>
      </c>
      <c r="I798" s="44"/>
      <c r="J798" s="44">
        <f t="shared" ref="J798" si="410">K798/12</f>
        <v>1967.6</v>
      </c>
      <c r="K798" s="44">
        <f t="shared" ref="K798" si="411">SUM(E798:I798)</f>
        <v>23611.18</v>
      </c>
      <c r="L798" s="46">
        <f t="shared" ref="L798" si="412">SUM(E798:J798)</f>
        <v>25578.78</v>
      </c>
      <c r="M798" s="117"/>
      <c r="N798" s="119">
        <f t="shared" ref="N798" si="413">K798</f>
        <v>23611.18</v>
      </c>
      <c r="O798" s="119">
        <f t="shared" ref="O798" si="414">E798+F798+G798+I798</f>
        <v>17331.12</v>
      </c>
      <c r="P798" s="119">
        <f t="shared" ref="P798" si="415">P796</f>
        <v>961.2</v>
      </c>
      <c r="Q798" s="119">
        <f t="shared" ref="Q798" si="416">L798+(IF(P798&gt;O798*0.18,P798,O798*0.18))</f>
        <v>28698.38</v>
      </c>
      <c r="R798" s="119">
        <f t="shared" ref="R798" si="417">N798+O798*0.18</f>
        <v>26730.78</v>
      </c>
      <c r="S798" s="47"/>
    </row>
    <row r="799" spans="1:19" ht="9" customHeight="1" x14ac:dyDescent="0.2">
      <c r="A799" s="494"/>
      <c r="B799" s="494"/>
      <c r="C799" s="48" t="s">
        <v>4</v>
      </c>
      <c r="D799" s="49">
        <v>34</v>
      </c>
      <c r="E799" s="61">
        <f t="shared" ref="E799" si="418">E798*1936.27</f>
        <v>33557728</v>
      </c>
      <c r="F799" s="50">
        <f t="shared" ref="F799" si="419">F798*1936.27</f>
        <v>0</v>
      </c>
      <c r="G799" s="50">
        <f t="shared" ref="G799" si="420">G798*1936.27</f>
        <v>0</v>
      </c>
      <c r="H799" s="61">
        <f t="shared" ref="H799" si="421">H798*1936.27</f>
        <v>12159892</v>
      </c>
      <c r="I799" s="61">
        <f t="shared" ref="I799" si="422">I798*1936.27</f>
        <v>0</v>
      </c>
      <c r="J799" s="51">
        <f t="shared" ref="J799" si="423">J798*1936.27</f>
        <v>3809805</v>
      </c>
      <c r="K799" s="51">
        <f t="shared" ref="K799" si="424">K798*1936.27</f>
        <v>45717619</v>
      </c>
      <c r="L799" s="61">
        <f t="shared" ref="L799" si="425">L798*1936.27</f>
        <v>49527424</v>
      </c>
      <c r="M799" s="118"/>
      <c r="N799" s="120">
        <f t="shared" ref="N799" si="426">N798*1936.27</f>
        <v>45717619</v>
      </c>
      <c r="O799" s="120">
        <f t="shared" ref="O799:P799" si="427">O798*1936.27</f>
        <v>33557728</v>
      </c>
      <c r="P799" s="120">
        <f t="shared" si="427"/>
        <v>1861143</v>
      </c>
      <c r="Q799" s="120">
        <f t="shared" ref="Q799" si="428">Q798*1936.27</f>
        <v>55567812</v>
      </c>
      <c r="R799" s="120">
        <f t="shared" ref="R799" si="429">R798*1936.27</f>
        <v>51758007</v>
      </c>
      <c r="S799" s="47"/>
    </row>
    <row r="800" spans="1:19" ht="12.75" customHeight="1" x14ac:dyDescent="0.2">
      <c r="A800" s="494"/>
      <c r="B800" s="494"/>
      <c r="C800" s="53" t="s">
        <v>3</v>
      </c>
      <c r="D800" s="54">
        <v>35</v>
      </c>
      <c r="E800" s="44">
        <f t="shared" ref="E800" si="430">E788</f>
        <v>18075.79</v>
      </c>
      <c r="F800" s="44">
        <v>0</v>
      </c>
      <c r="G800" s="44"/>
      <c r="H800" s="44">
        <v>6280.06</v>
      </c>
      <c r="I800" s="44"/>
      <c r="J800" s="44">
        <f t="shared" ref="J800" si="431">K800/12</f>
        <v>2029.65</v>
      </c>
      <c r="K800" s="44">
        <f t="shared" ref="K800" si="432">SUM(E800:I800)</f>
        <v>24355.85</v>
      </c>
      <c r="L800" s="46">
        <f t="shared" ref="L800" si="433">SUM(E800:J800)</f>
        <v>26385.5</v>
      </c>
      <c r="M800" s="117"/>
      <c r="N800" s="119">
        <f t="shared" ref="N800" si="434">K800</f>
        <v>24355.85</v>
      </c>
      <c r="O800" s="119">
        <f t="shared" ref="O800" si="435">E800+F800+G800+I800</f>
        <v>18075.79</v>
      </c>
      <c r="P800" s="119">
        <f t="shared" ref="P800" si="436">P798</f>
        <v>961.2</v>
      </c>
      <c r="Q800" s="119">
        <f t="shared" ref="Q800" si="437">L800+(IF(P800&gt;O800*0.18,P800,O800*0.18))</f>
        <v>29639.14</v>
      </c>
      <c r="R800" s="119">
        <f t="shared" ref="R800" si="438">N800+O800*0.18</f>
        <v>27609.49</v>
      </c>
      <c r="S800" s="47"/>
    </row>
    <row r="801" spans="1:20" ht="9" customHeight="1" x14ac:dyDescent="0.2">
      <c r="A801" s="495"/>
      <c r="B801" s="495"/>
      <c r="C801" s="58" t="s">
        <v>4</v>
      </c>
      <c r="D801" s="59"/>
      <c r="E801" s="61">
        <f t="shared" ref="E801" si="439">E800*1936.27</f>
        <v>34999610</v>
      </c>
      <c r="F801" s="50">
        <f t="shared" ref="F801" si="440">F800*1936.27</f>
        <v>0</v>
      </c>
      <c r="G801" s="50">
        <f t="shared" ref="G801" si="441">G800*1936.27</f>
        <v>0</v>
      </c>
      <c r="H801" s="61">
        <f t="shared" ref="H801" si="442">H800*1936.27</f>
        <v>12159892</v>
      </c>
      <c r="I801" s="61">
        <f t="shared" ref="I801" si="443">I800*1936.27</f>
        <v>0</v>
      </c>
      <c r="J801" s="51">
        <f t="shared" ref="J801" si="444">J800*1936.27</f>
        <v>3929950</v>
      </c>
      <c r="K801" s="51">
        <f t="shared" ref="K801" si="445">K800*1936.27</f>
        <v>47159502</v>
      </c>
      <c r="L801" s="61">
        <f t="shared" ref="L801" si="446">L800*1936.27</f>
        <v>51089452</v>
      </c>
      <c r="M801" s="118"/>
      <c r="N801" s="120">
        <f t="shared" ref="N801" si="447">N800*1936.27</f>
        <v>47159502</v>
      </c>
      <c r="O801" s="120">
        <f t="shared" ref="O801:P801" si="448">O800*1936.27</f>
        <v>34999610</v>
      </c>
      <c r="P801" s="120">
        <f t="shared" si="448"/>
        <v>1861143</v>
      </c>
      <c r="Q801" s="120">
        <f t="shared" ref="Q801" si="449">Q800*1936.27</f>
        <v>57389378</v>
      </c>
      <c r="R801" s="120">
        <f t="shared" ref="R801" si="450">R800*1936.27</f>
        <v>53459427</v>
      </c>
      <c r="S801" s="47"/>
    </row>
    <row r="802" spans="1:20" ht="12.75" customHeight="1" x14ac:dyDescent="0.2">
      <c r="A802" s="496">
        <f>B790+1</f>
        <v>44652</v>
      </c>
      <c r="B802" s="496">
        <v>44742</v>
      </c>
      <c r="C802" s="42" t="s">
        <v>3</v>
      </c>
      <c r="D802" s="43">
        <v>0</v>
      </c>
      <c r="E802" s="44">
        <f t="shared" ref="E802" si="451">E790</f>
        <v>11777.22</v>
      </c>
      <c r="F802" s="44"/>
      <c r="G802" s="44"/>
      <c r="H802" s="44">
        <v>6280.06</v>
      </c>
      <c r="I802" s="44">
        <f>(E802+H802)*0.3%</f>
        <v>54.17</v>
      </c>
      <c r="J802" s="44">
        <f t="shared" ref="J802" si="452">K802/12</f>
        <v>1509.29</v>
      </c>
      <c r="K802" s="44">
        <f t="shared" ref="K802" si="453">SUM(E802:I802)</f>
        <v>18111.45</v>
      </c>
      <c r="L802" s="46">
        <f t="shared" ref="L802" si="454">SUM(E802:J802)</f>
        <v>19620.740000000002</v>
      </c>
      <c r="M802" s="117"/>
      <c r="N802" s="119">
        <f t="shared" ref="N802" si="455">K802</f>
        <v>18111.45</v>
      </c>
      <c r="O802" s="119">
        <f t="shared" ref="O802" si="456">E802+F802+G802+I802</f>
        <v>11831.39</v>
      </c>
      <c r="P802" s="119">
        <f t="shared" ref="P802" si="457">P800</f>
        <v>961.2</v>
      </c>
      <c r="Q802" s="119">
        <f t="shared" ref="Q802" si="458">L802+(IF(P802&gt;O802*0.18,P802,O802*0.18))</f>
        <v>21750.39</v>
      </c>
      <c r="R802" s="119">
        <f t="shared" ref="R802" si="459">N802+O802*0.18</f>
        <v>20241.099999999999</v>
      </c>
      <c r="S802" s="47"/>
      <c r="T802" s="194"/>
    </row>
    <row r="803" spans="1:20" ht="9" customHeight="1" x14ac:dyDescent="0.2">
      <c r="A803" s="497"/>
      <c r="B803" s="497"/>
      <c r="C803" s="48" t="s">
        <v>4</v>
      </c>
      <c r="D803" s="49">
        <v>8</v>
      </c>
      <c r="E803" s="61">
        <f t="shared" ref="E803:E815" si="460">E802*1936.27</f>
        <v>22803878</v>
      </c>
      <c r="F803" s="61"/>
      <c r="G803" s="50">
        <v>0</v>
      </c>
      <c r="H803" s="61">
        <v>12159892</v>
      </c>
      <c r="I803" s="61">
        <f>I802*1936.27</f>
        <v>104888</v>
      </c>
      <c r="J803" s="51">
        <f t="shared" ref="J803" si="461">J802*1936.27</f>
        <v>2922393</v>
      </c>
      <c r="K803" s="51">
        <f t="shared" ref="K803" si="462">K802*1936.27</f>
        <v>35068657</v>
      </c>
      <c r="L803" s="61">
        <f t="shared" ref="L803" si="463">L802*1936.27</f>
        <v>37991050</v>
      </c>
      <c r="M803" s="118"/>
      <c r="N803" s="120">
        <f t="shared" ref="N803" si="464">N802*1936.27</f>
        <v>35068657</v>
      </c>
      <c r="O803" s="120">
        <f t="shared" ref="O803:P803" si="465">O802*1936.27</f>
        <v>22908766</v>
      </c>
      <c r="P803" s="120">
        <f t="shared" si="465"/>
        <v>1861143</v>
      </c>
      <c r="Q803" s="120">
        <f t="shared" ref="Q803" si="466">Q802*1936.27</f>
        <v>42114628</v>
      </c>
      <c r="R803" s="120">
        <f t="shared" ref="R803" si="467">R802*1936.27</f>
        <v>39192235</v>
      </c>
      <c r="S803" s="47"/>
    </row>
    <row r="804" spans="1:20" ht="12.75" customHeight="1" x14ac:dyDescent="0.2">
      <c r="A804" s="494">
        <f>A802</f>
        <v>44652</v>
      </c>
      <c r="B804" s="494">
        <f>B802</f>
        <v>44742</v>
      </c>
      <c r="C804" s="53" t="s">
        <v>3</v>
      </c>
      <c r="D804" s="54">
        <v>9</v>
      </c>
      <c r="E804" s="44">
        <f t="shared" ref="E804:E816" si="468">E792</f>
        <v>13612.26</v>
      </c>
      <c r="F804" s="44"/>
      <c r="G804" s="44">
        <v>0</v>
      </c>
      <c r="H804" s="44">
        <v>6280.06</v>
      </c>
      <c r="I804" s="44">
        <f t="shared" ref="I804" si="469">(E804+H804)*0.3%</f>
        <v>59.68</v>
      </c>
      <c r="J804" s="44">
        <f t="shared" ref="J804" si="470">K804/12</f>
        <v>1662.67</v>
      </c>
      <c r="K804" s="44">
        <f t="shared" ref="K804" si="471">SUM(E804:I804)</f>
        <v>19952</v>
      </c>
      <c r="L804" s="46">
        <f t="shared" ref="L804" si="472">SUM(E804:J804)</f>
        <v>21614.67</v>
      </c>
      <c r="M804" s="117"/>
      <c r="N804" s="119">
        <f t="shared" ref="N804" si="473">K804</f>
        <v>19952</v>
      </c>
      <c r="O804" s="119">
        <f t="shared" ref="O804" si="474">E804+F804+G804+I804</f>
        <v>13671.94</v>
      </c>
      <c r="P804" s="119">
        <f t="shared" ref="P804" si="475">P802</f>
        <v>961.2</v>
      </c>
      <c r="Q804" s="119">
        <f t="shared" ref="Q804" si="476">L804+(IF(P804&gt;O804*0.18,P804,O804*0.18))</f>
        <v>24075.62</v>
      </c>
      <c r="R804" s="119">
        <f t="shared" ref="R804" si="477">N804+O804*0.18</f>
        <v>22412.95</v>
      </c>
      <c r="S804" s="47"/>
      <c r="T804" s="194"/>
    </row>
    <row r="805" spans="1:20" ht="9" customHeight="1" x14ac:dyDescent="0.2">
      <c r="A805" s="494"/>
      <c r="B805" s="494"/>
      <c r="C805" s="48" t="s">
        <v>4</v>
      </c>
      <c r="D805" s="49">
        <v>14</v>
      </c>
      <c r="E805" s="61">
        <f t="shared" ref="E805:E817" si="478">E804*1936.27</f>
        <v>26357011</v>
      </c>
      <c r="F805" s="50"/>
      <c r="G805" s="50">
        <v>0</v>
      </c>
      <c r="H805" s="61">
        <v>12159892</v>
      </c>
      <c r="I805" s="61">
        <f t="shared" ref="I805" si="479">I804*1936.27</f>
        <v>115557</v>
      </c>
      <c r="J805" s="51">
        <f t="shared" ref="J805" si="480">J804*1936.27</f>
        <v>3219378</v>
      </c>
      <c r="K805" s="51">
        <f t="shared" ref="K805" si="481">K804*1936.27</f>
        <v>38632459</v>
      </c>
      <c r="L805" s="61">
        <f t="shared" ref="L805" si="482">L804*1936.27</f>
        <v>41851837</v>
      </c>
      <c r="M805" s="118"/>
      <c r="N805" s="120">
        <f t="shared" ref="N805" si="483">N804*1936.27</f>
        <v>38632459</v>
      </c>
      <c r="O805" s="120">
        <f t="shared" ref="O805:P805" si="484">O804*1936.27</f>
        <v>26472567</v>
      </c>
      <c r="P805" s="120">
        <f t="shared" si="484"/>
        <v>1861143</v>
      </c>
      <c r="Q805" s="120">
        <f t="shared" ref="Q805" si="485">Q804*1936.27</f>
        <v>46616901</v>
      </c>
      <c r="R805" s="120">
        <f t="shared" ref="R805" si="486">R804*1936.27</f>
        <v>43397523</v>
      </c>
      <c r="S805" s="47"/>
    </row>
    <row r="806" spans="1:20" ht="12.75" customHeight="1" x14ac:dyDescent="0.2">
      <c r="A806" s="494"/>
      <c r="B806" s="494"/>
      <c r="C806" s="53" t="s">
        <v>3</v>
      </c>
      <c r="D806" s="54">
        <v>15</v>
      </c>
      <c r="E806" s="44">
        <f t="shared" ref="E806:E818" si="487">E794</f>
        <v>14989.31</v>
      </c>
      <c r="F806" s="44"/>
      <c r="G806" s="44">
        <v>0</v>
      </c>
      <c r="H806" s="44">
        <v>6280.06</v>
      </c>
      <c r="I806" s="44">
        <f t="shared" ref="I806" si="488">(E806+H806)*0.3%</f>
        <v>63.81</v>
      </c>
      <c r="J806" s="44">
        <f t="shared" ref="J806" si="489">K806/12</f>
        <v>1777.77</v>
      </c>
      <c r="K806" s="44">
        <f t="shared" ref="K806" si="490">SUM(E806:I806)</f>
        <v>21333.18</v>
      </c>
      <c r="L806" s="46">
        <f t="shared" ref="L806" si="491">SUM(E806:J806)</f>
        <v>23110.95</v>
      </c>
      <c r="M806" s="117"/>
      <c r="N806" s="119">
        <f t="shared" ref="N806" si="492">K806</f>
        <v>21333.18</v>
      </c>
      <c r="O806" s="119">
        <f t="shared" ref="O806" si="493">E806+F806+G806+I806</f>
        <v>15053.12</v>
      </c>
      <c r="P806" s="119">
        <f t="shared" ref="P806" si="494">P804</f>
        <v>961.2</v>
      </c>
      <c r="Q806" s="119">
        <f t="shared" ref="Q806" si="495">L806+(IF(P806&gt;O806*0.18,P806,O806*0.18))</f>
        <v>25820.51</v>
      </c>
      <c r="R806" s="119">
        <f t="shared" ref="R806" si="496">N806+O806*0.18</f>
        <v>24042.74</v>
      </c>
      <c r="S806" s="47"/>
    </row>
    <row r="807" spans="1:20" ht="9" customHeight="1" x14ac:dyDescent="0.2">
      <c r="A807" s="494"/>
      <c r="B807" s="494"/>
      <c r="C807" s="48" t="s">
        <v>4</v>
      </c>
      <c r="D807" s="49">
        <v>20</v>
      </c>
      <c r="E807" s="61">
        <f t="shared" ref="E807:E819" si="497">E806*1936.27</f>
        <v>29023351</v>
      </c>
      <c r="F807" s="50"/>
      <c r="G807" s="50">
        <v>0</v>
      </c>
      <c r="H807" s="61">
        <v>12159892</v>
      </c>
      <c r="I807" s="61">
        <f t="shared" ref="I807" si="498">I806*1936.27</f>
        <v>123553</v>
      </c>
      <c r="J807" s="51">
        <f t="shared" ref="J807" si="499">J806*1936.27</f>
        <v>3442243</v>
      </c>
      <c r="K807" s="51">
        <f t="shared" ref="K807" si="500">K806*1936.27</f>
        <v>41306796</v>
      </c>
      <c r="L807" s="61">
        <f t="shared" ref="L807" si="501">L806*1936.27</f>
        <v>44749039</v>
      </c>
      <c r="M807" s="118"/>
      <c r="N807" s="120">
        <f t="shared" ref="N807" si="502">N806*1936.27</f>
        <v>41306796</v>
      </c>
      <c r="O807" s="120">
        <f t="shared" ref="O807:P807" si="503">O806*1936.27</f>
        <v>29146905</v>
      </c>
      <c r="P807" s="120">
        <f t="shared" si="503"/>
        <v>1861143</v>
      </c>
      <c r="Q807" s="120">
        <f t="shared" ref="Q807" si="504">Q806*1936.27</f>
        <v>49995479</v>
      </c>
      <c r="R807" s="120">
        <f t="shared" ref="R807" si="505">R806*1936.27</f>
        <v>46553236</v>
      </c>
      <c r="S807" s="47"/>
    </row>
    <row r="808" spans="1:20" ht="12.75" customHeight="1" x14ac:dyDescent="0.2">
      <c r="A808" s="494"/>
      <c r="B808" s="494"/>
      <c r="C808" s="53" t="s">
        <v>3</v>
      </c>
      <c r="D808" s="54">
        <v>21</v>
      </c>
      <c r="E808" s="44">
        <f t="shared" ref="E808:E820" si="506">E796</f>
        <v>16349.96</v>
      </c>
      <c r="F808" s="44"/>
      <c r="G808" s="44">
        <v>0</v>
      </c>
      <c r="H808" s="44">
        <v>6280.06</v>
      </c>
      <c r="I808" s="44">
        <f t="shared" ref="I808" si="507">(E808+H808)*0.3%</f>
        <v>67.89</v>
      </c>
      <c r="J808" s="44">
        <f t="shared" ref="J808" si="508">K808/12</f>
        <v>1891.49</v>
      </c>
      <c r="K808" s="44">
        <f t="shared" ref="K808" si="509">SUM(E808:I808)</f>
        <v>22697.91</v>
      </c>
      <c r="L808" s="46">
        <f t="shared" ref="L808" si="510">SUM(E808:J808)</f>
        <v>24589.4</v>
      </c>
      <c r="M808" s="117"/>
      <c r="N808" s="119">
        <f t="shared" ref="N808" si="511">K808</f>
        <v>22697.91</v>
      </c>
      <c r="O808" s="119">
        <f t="shared" ref="O808" si="512">E808+F808+G808+I808</f>
        <v>16417.849999999999</v>
      </c>
      <c r="P808" s="119">
        <f t="shared" ref="P808" si="513">P806</f>
        <v>961.2</v>
      </c>
      <c r="Q808" s="119">
        <f t="shared" ref="Q808" si="514">L808+(IF(P808&gt;O808*0.18,P808,O808*0.18))</f>
        <v>27544.61</v>
      </c>
      <c r="R808" s="119">
        <f t="shared" ref="R808" si="515">N808+O808*0.18</f>
        <v>25653.119999999999</v>
      </c>
      <c r="S808" s="47"/>
    </row>
    <row r="809" spans="1:20" ht="9" customHeight="1" x14ac:dyDescent="0.2">
      <c r="A809" s="494"/>
      <c r="B809" s="494"/>
      <c r="C809" s="48" t="s">
        <v>4</v>
      </c>
      <c r="D809" s="49">
        <v>27</v>
      </c>
      <c r="E809" s="61">
        <f t="shared" ref="E809:E821" si="516">E808*1936.27</f>
        <v>31657937</v>
      </c>
      <c r="F809" s="50"/>
      <c r="G809" s="50">
        <v>0</v>
      </c>
      <c r="H809" s="61">
        <v>12159892</v>
      </c>
      <c r="I809" s="61">
        <f t="shared" ref="I809" si="517">I808*1936.27</f>
        <v>131453</v>
      </c>
      <c r="J809" s="51">
        <f t="shared" ref="J809" si="518">J808*1936.27</f>
        <v>3662435</v>
      </c>
      <c r="K809" s="51">
        <f t="shared" ref="K809" si="519">K808*1936.27</f>
        <v>43949282</v>
      </c>
      <c r="L809" s="61">
        <f t="shared" ref="L809" si="520">L808*1936.27</f>
        <v>47611718</v>
      </c>
      <c r="M809" s="118"/>
      <c r="N809" s="120">
        <f t="shared" ref="N809" si="521">N808*1936.27</f>
        <v>43949282</v>
      </c>
      <c r="O809" s="120">
        <f t="shared" ref="O809:P809" si="522">O808*1936.27</f>
        <v>31789390</v>
      </c>
      <c r="P809" s="120">
        <f t="shared" si="522"/>
        <v>1861143</v>
      </c>
      <c r="Q809" s="120">
        <f t="shared" ref="Q809" si="523">Q808*1936.27</f>
        <v>53333802</v>
      </c>
      <c r="R809" s="120">
        <f t="shared" ref="R809" si="524">R808*1936.27</f>
        <v>49671367</v>
      </c>
      <c r="S809" s="47"/>
    </row>
    <row r="810" spans="1:20" ht="12.75" customHeight="1" x14ac:dyDescent="0.2">
      <c r="A810" s="494"/>
      <c r="B810" s="494"/>
      <c r="C810" s="53" t="s">
        <v>3</v>
      </c>
      <c r="D810" s="54">
        <v>28</v>
      </c>
      <c r="E810" s="44">
        <f t="shared" ref="E810:E822" si="525">E798</f>
        <v>17331.12</v>
      </c>
      <c r="F810" s="44"/>
      <c r="G810" s="44">
        <v>0</v>
      </c>
      <c r="H810" s="44">
        <v>6280.06</v>
      </c>
      <c r="I810" s="44">
        <f t="shared" ref="I810" si="526">(E810+H810)*0.3%</f>
        <v>70.83</v>
      </c>
      <c r="J810" s="44">
        <f t="shared" ref="J810" si="527">K810/12</f>
        <v>1973.5</v>
      </c>
      <c r="K810" s="44">
        <f t="shared" ref="K810" si="528">SUM(E810:I810)</f>
        <v>23682.01</v>
      </c>
      <c r="L810" s="46">
        <f t="shared" ref="L810" si="529">SUM(E810:J810)</f>
        <v>25655.51</v>
      </c>
      <c r="M810" s="117"/>
      <c r="N810" s="119">
        <f t="shared" ref="N810" si="530">K810</f>
        <v>23682.01</v>
      </c>
      <c r="O810" s="119">
        <f t="shared" ref="O810" si="531">E810+F810+G810+I810</f>
        <v>17401.95</v>
      </c>
      <c r="P810" s="119">
        <f t="shared" ref="P810" si="532">P808</f>
        <v>961.2</v>
      </c>
      <c r="Q810" s="119">
        <f t="shared" ref="Q810" si="533">L810+(IF(P810&gt;O810*0.18,P810,O810*0.18))</f>
        <v>28787.86</v>
      </c>
      <c r="R810" s="119">
        <f t="shared" ref="R810" si="534">N810+O810*0.18</f>
        <v>26814.36</v>
      </c>
      <c r="S810" s="47"/>
    </row>
    <row r="811" spans="1:20" ht="9" customHeight="1" x14ac:dyDescent="0.2">
      <c r="A811" s="494"/>
      <c r="B811" s="494"/>
      <c r="C811" s="48" t="s">
        <v>4</v>
      </c>
      <c r="D811" s="49">
        <v>34</v>
      </c>
      <c r="E811" s="61">
        <f t="shared" ref="E811:E823" si="535">E810*1936.27</f>
        <v>33557728</v>
      </c>
      <c r="F811" s="50"/>
      <c r="G811" s="50">
        <v>0</v>
      </c>
      <c r="H811" s="61">
        <v>12159892</v>
      </c>
      <c r="I811" s="61">
        <f t="shared" ref="I811" si="536">I810*1936.27</f>
        <v>137146</v>
      </c>
      <c r="J811" s="51">
        <f t="shared" ref="J811" si="537">J810*1936.27</f>
        <v>3821229</v>
      </c>
      <c r="K811" s="51">
        <f t="shared" ref="K811" si="538">K810*1936.27</f>
        <v>45854766</v>
      </c>
      <c r="L811" s="61">
        <f t="shared" ref="L811" si="539">L810*1936.27</f>
        <v>49675994</v>
      </c>
      <c r="M811" s="118"/>
      <c r="N811" s="120">
        <f t="shared" ref="N811" si="540">N810*1936.27</f>
        <v>45854766</v>
      </c>
      <c r="O811" s="120">
        <f t="shared" ref="O811:P811" si="541">O810*1936.27</f>
        <v>33694874</v>
      </c>
      <c r="P811" s="120">
        <f t="shared" si="541"/>
        <v>1861143</v>
      </c>
      <c r="Q811" s="120">
        <f t="shared" ref="Q811" si="542">Q810*1936.27</f>
        <v>55741070</v>
      </c>
      <c r="R811" s="120">
        <f t="shared" ref="R811" si="543">R810*1936.27</f>
        <v>51919841</v>
      </c>
      <c r="S811" s="47"/>
    </row>
    <row r="812" spans="1:20" ht="12.75" customHeight="1" x14ac:dyDescent="0.2">
      <c r="A812" s="494"/>
      <c r="B812" s="494"/>
      <c r="C812" s="53" t="s">
        <v>3</v>
      </c>
      <c r="D812" s="54">
        <v>35</v>
      </c>
      <c r="E812" s="44">
        <f t="shared" ref="E812:E824" si="544">E800</f>
        <v>18075.79</v>
      </c>
      <c r="F812" s="44"/>
      <c r="G812" s="44">
        <v>0</v>
      </c>
      <c r="H812" s="44">
        <v>6280.06</v>
      </c>
      <c r="I812" s="44">
        <f t="shared" ref="I812" si="545">(E812+H812)*0.3%</f>
        <v>73.069999999999993</v>
      </c>
      <c r="J812" s="44">
        <f t="shared" ref="J812" si="546">K812/12</f>
        <v>2035.74</v>
      </c>
      <c r="K812" s="44">
        <f t="shared" ref="K812" si="547">SUM(E812:I812)</f>
        <v>24428.92</v>
      </c>
      <c r="L812" s="46">
        <f t="shared" ref="L812" si="548">SUM(E812:J812)</f>
        <v>26464.66</v>
      </c>
      <c r="M812" s="117"/>
      <c r="N812" s="119">
        <f t="shared" ref="N812" si="549">K812</f>
        <v>24428.92</v>
      </c>
      <c r="O812" s="119">
        <f t="shared" ref="O812" si="550">E812+F812+G812+I812</f>
        <v>18148.86</v>
      </c>
      <c r="P812" s="119">
        <f t="shared" ref="P812" si="551">P810</f>
        <v>961.2</v>
      </c>
      <c r="Q812" s="119">
        <f t="shared" ref="Q812" si="552">L812+(IF(P812&gt;O812*0.18,P812,O812*0.18))</f>
        <v>29731.45</v>
      </c>
      <c r="R812" s="119">
        <f t="shared" ref="R812" si="553">N812+O812*0.18</f>
        <v>27695.71</v>
      </c>
      <c r="S812" s="47"/>
    </row>
    <row r="813" spans="1:20" ht="9" customHeight="1" x14ac:dyDescent="0.2">
      <c r="A813" s="495"/>
      <c r="B813" s="495"/>
      <c r="C813" s="58" t="s">
        <v>4</v>
      </c>
      <c r="D813" s="59"/>
      <c r="E813" s="61">
        <f t="shared" ref="E813:E825" si="554">E812*1936.27</f>
        <v>34999610</v>
      </c>
      <c r="F813" s="50"/>
      <c r="G813" s="61">
        <v>0</v>
      </c>
      <c r="H813" s="61">
        <v>12159892</v>
      </c>
      <c r="I813" s="61">
        <f t="shared" ref="I813" si="555">I812*1936.27</f>
        <v>141483</v>
      </c>
      <c r="J813" s="51">
        <f t="shared" ref="J813" si="556">J812*1936.27</f>
        <v>3941742</v>
      </c>
      <c r="K813" s="51">
        <f t="shared" ref="K813" si="557">K812*1936.27</f>
        <v>47300985</v>
      </c>
      <c r="L813" s="61">
        <f t="shared" ref="L813" si="558">L812*1936.27</f>
        <v>51242727</v>
      </c>
      <c r="M813" s="118"/>
      <c r="N813" s="120">
        <f t="shared" ref="N813" si="559">N812*1936.27</f>
        <v>47300985</v>
      </c>
      <c r="O813" s="120">
        <f t="shared" ref="O813:P813" si="560">O812*1936.27</f>
        <v>35141093</v>
      </c>
      <c r="P813" s="120">
        <f t="shared" si="560"/>
        <v>1861143</v>
      </c>
      <c r="Q813" s="120">
        <f t="shared" ref="Q813" si="561">Q812*1936.27</f>
        <v>57568115</v>
      </c>
      <c r="R813" s="120">
        <f t="shared" ref="R813" si="562">R812*1936.27</f>
        <v>53626372</v>
      </c>
      <c r="S813" s="47"/>
    </row>
    <row r="814" spans="1:20" ht="12.75" customHeight="1" x14ac:dyDescent="0.2">
      <c r="A814" s="496">
        <f>B804+1</f>
        <v>44743</v>
      </c>
      <c r="B814" s="496">
        <v>44926</v>
      </c>
      <c r="C814" s="42" t="s">
        <v>3</v>
      </c>
      <c r="D814" s="43">
        <v>0</v>
      </c>
      <c r="E814" s="44">
        <f t="shared" ref="E814" si="563">E802</f>
        <v>11777.22</v>
      </c>
      <c r="F814" s="44"/>
      <c r="G814" s="44"/>
      <c r="H814" s="44">
        <v>6280.06</v>
      </c>
      <c r="I814" s="44">
        <f>(E814+H814)*0.5%</f>
        <v>90.29</v>
      </c>
      <c r="J814" s="44">
        <f t="shared" ref="J814" si="564">K814/12</f>
        <v>1512.3</v>
      </c>
      <c r="K814" s="44">
        <f t="shared" ref="K814" si="565">SUM(E814:I814)</f>
        <v>18147.57</v>
      </c>
      <c r="L814" s="46">
        <f t="shared" ref="L814" si="566">SUM(E814:J814)</f>
        <v>19659.87</v>
      </c>
      <c r="M814" s="117"/>
      <c r="N814" s="119">
        <f t="shared" ref="N814" si="567">K814</f>
        <v>18147.57</v>
      </c>
      <c r="O814" s="119">
        <f t="shared" ref="O814" si="568">E814+F814+G814+I814</f>
        <v>11867.51</v>
      </c>
      <c r="P814" s="119">
        <f t="shared" ref="P814" si="569">P812</f>
        <v>961.2</v>
      </c>
      <c r="Q814" s="119">
        <f t="shared" ref="Q814" si="570">L814+(IF(P814&gt;O814*0.18,P814,O814*0.18))</f>
        <v>21796.02</v>
      </c>
      <c r="R814" s="119">
        <f t="shared" ref="R814" si="571">N814+O814*0.18</f>
        <v>20283.72</v>
      </c>
      <c r="S814" s="47"/>
    </row>
    <row r="815" spans="1:20" ht="9" customHeight="1" x14ac:dyDescent="0.2">
      <c r="A815" s="497"/>
      <c r="B815" s="497"/>
      <c r="C815" s="48" t="s">
        <v>4</v>
      </c>
      <c r="D815" s="49">
        <v>8</v>
      </c>
      <c r="E815" s="61">
        <f t="shared" si="460"/>
        <v>22803878</v>
      </c>
      <c r="F815" s="61"/>
      <c r="G815" s="50">
        <v>0</v>
      </c>
      <c r="H815" s="61">
        <v>12159892</v>
      </c>
      <c r="I815" s="61">
        <f t="shared" ref="I815:I825" si="572">I814*1936.27</f>
        <v>174826</v>
      </c>
      <c r="J815" s="51">
        <f t="shared" ref="J815" si="573">J814*1936.27</f>
        <v>2928221</v>
      </c>
      <c r="K815" s="51">
        <f t="shared" ref="K815" si="574">K814*1936.27</f>
        <v>35138595</v>
      </c>
      <c r="L815" s="61">
        <f t="shared" ref="L815" si="575">L814*1936.27</f>
        <v>38066816</v>
      </c>
      <c r="M815" s="118"/>
      <c r="N815" s="120">
        <f t="shared" ref="N815" si="576">N814*1936.27</f>
        <v>35138595</v>
      </c>
      <c r="O815" s="120">
        <f t="shared" ref="O815:P815" si="577">O814*1936.27</f>
        <v>22978704</v>
      </c>
      <c r="P815" s="120">
        <f t="shared" si="577"/>
        <v>1861143</v>
      </c>
      <c r="Q815" s="120">
        <f t="shared" ref="Q815" si="578">Q814*1936.27</f>
        <v>42202980</v>
      </c>
      <c r="R815" s="120">
        <f t="shared" ref="R815" si="579">R814*1936.27</f>
        <v>39274759</v>
      </c>
      <c r="S815" s="47"/>
    </row>
    <row r="816" spans="1:20" ht="12.75" customHeight="1" x14ac:dyDescent="0.2">
      <c r="A816" s="494">
        <f>A814</f>
        <v>44743</v>
      </c>
      <c r="B816" s="494">
        <f>B814</f>
        <v>44926</v>
      </c>
      <c r="C816" s="53" t="s">
        <v>3</v>
      </c>
      <c r="D816" s="54">
        <v>9</v>
      </c>
      <c r="E816" s="44">
        <f t="shared" si="468"/>
        <v>13612.26</v>
      </c>
      <c r="F816" s="44"/>
      <c r="G816" s="44">
        <v>0</v>
      </c>
      <c r="H816" s="44">
        <v>6280.06</v>
      </c>
      <c r="I816" s="44">
        <f t="shared" ref="I816" si="580">(E816+H816)*0.5%</f>
        <v>99.46</v>
      </c>
      <c r="J816" s="44">
        <f t="shared" ref="J816" si="581">K816/12</f>
        <v>1665.98</v>
      </c>
      <c r="K816" s="44">
        <f t="shared" ref="K816" si="582">SUM(E816:I816)</f>
        <v>19991.78</v>
      </c>
      <c r="L816" s="46">
        <f t="shared" ref="L816" si="583">SUM(E816:J816)</f>
        <v>21657.759999999998</v>
      </c>
      <c r="M816" s="117"/>
      <c r="N816" s="119">
        <f t="shared" ref="N816" si="584">K816</f>
        <v>19991.78</v>
      </c>
      <c r="O816" s="119">
        <f t="shared" ref="O816" si="585">E816+F816+G816+I816</f>
        <v>13711.72</v>
      </c>
      <c r="P816" s="119">
        <f t="shared" ref="P816" si="586">P814</f>
        <v>961.2</v>
      </c>
      <c r="Q816" s="119">
        <f t="shared" ref="Q816" si="587">L816+(IF(P816&gt;O816*0.18,P816,O816*0.18))</f>
        <v>24125.87</v>
      </c>
      <c r="R816" s="119">
        <f t="shared" ref="R816" si="588">N816+O816*0.18</f>
        <v>22459.89</v>
      </c>
      <c r="S816" s="47"/>
    </row>
    <row r="817" spans="1:19" ht="9" customHeight="1" x14ac:dyDescent="0.2">
      <c r="A817" s="494"/>
      <c r="B817" s="494"/>
      <c r="C817" s="48" t="s">
        <v>4</v>
      </c>
      <c r="D817" s="49">
        <v>14</v>
      </c>
      <c r="E817" s="61">
        <f t="shared" si="478"/>
        <v>26357011</v>
      </c>
      <c r="F817" s="50"/>
      <c r="G817" s="50">
        <v>0</v>
      </c>
      <c r="H817" s="61">
        <v>12159892</v>
      </c>
      <c r="I817" s="61">
        <f t="shared" si="572"/>
        <v>192581</v>
      </c>
      <c r="J817" s="51">
        <f t="shared" ref="J817" si="589">J816*1936.27</f>
        <v>3225787</v>
      </c>
      <c r="K817" s="51">
        <f t="shared" ref="K817" si="590">K816*1936.27</f>
        <v>38709484</v>
      </c>
      <c r="L817" s="61">
        <f t="shared" ref="L817" si="591">L816*1936.27</f>
        <v>41935271</v>
      </c>
      <c r="M817" s="118"/>
      <c r="N817" s="120">
        <f t="shared" ref="N817" si="592">N816*1936.27</f>
        <v>38709484</v>
      </c>
      <c r="O817" s="120">
        <f t="shared" ref="O817:P817" si="593">O816*1936.27</f>
        <v>26549592</v>
      </c>
      <c r="P817" s="120">
        <f t="shared" si="593"/>
        <v>1861143</v>
      </c>
      <c r="Q817" s="120">
        <f t="shared" ref="Q817" si="594">Q816*1936.27</f>
        <v>46714198</v>
      </c>
      <c r="R817" s="120">
        <f t="shared" ref="R817" si="595">R816*1936.27</f>
        <v>43488411</v>
      </c>
      <c r="S817" s="47"/>
    </row>
    <row r="818" spans="1:19" ht="12.75" customHeight="1" x14ac:dyDescent="0.2">
      <c r="A818" s="494"/>
      <c r="B818" s="494"/>
      <c r="C818" s="53" t="s">
        <v>3</v>
      </c>
      <c r="D818" s="54">
        <v>15</v>
      </c>
      <c r="E818" s="44">
        <f t="shared" si="487"/>
        <v>14989.31</v>
      </c>
      <c r="F818" s="44"/>
      <c r="G818" s="44">
        <v>0</v>
      </c>
      <c r="H818" s="44">
        <v>6280.06</v>
      </c>
      <c r="I818" s="44">
        <f t="shared" ref="I818" si="596">(E818+H818)*0.5%</f>
        <v>106.35</v>
      </c>
      <c r="J818" s="44">
        <f t="shared" ref="J818" si="597">K818/12</f>
        <v>1781.31</v>
      </c>
      <c r="K818" s="44">
        <f t="shared" ref="K818" si="598">SUM(E818:I818)</f>
        <v>21375.72</v>
      </c>
      <c r="L818" s="46">
        <f t="shared" ref="L818" si="599">SUM(E818:J818)</f>
        <v>23157.03</v>
      </c>
      <c r="M818" s="117"/>
      <c r="N818" s="119">
        <f t="shared" ref="N818" si="600">K818</f>
        <v>21375.72</v>
      </c>
      <c r="O818" s="119">
        <f t="shared" ref="O818" si="601">E818+F818+G818+I818</f>
        <v>15095.66</v>
      </c>
      <c r="P818" s="119">
        <f t="shared" ref="P818" si="602">P816</f>
        <v>961.2</v>
      </c>
      <c r="Q818" s="119">
        <f t="shared" ref="Q818" si="603">L818+(IF(P818&gt;O818*0.18,P818,O818*0.18))</f>
        <v>25874.25</v>
      </c>
      <c r="R818" s="119">
        <f t="shared" ref="R818" si="604">N818+O818*0.18</f>
        <v>24092.94</v>
      </c>
      <c r="S818" s="47"/>
    </row>
    <row r="819" spans="1:19" ht="9" customHeight="1" x14ac:dyDescent="0.2">
      <c r="A819" s="494"/>
      <c r="B819" s="494"/>
      <c r="C819" s="48" t="s">
        <v>4</v>
      </c>
      <c r="D819" s="49">
        <v>20</v>
      </c>
      <c r="E819" s="61">
        <f t="shared" si="497"/>
        <v>29023351</v>
      </c>
      <c r="F819" s="50"/>
      <c r="G819" s="50">
        <v>0</v>
      </c>
      <c r="H819" s="61">
        <v>12159892</v>
      </c>
      <c r="I819" s="61">
        <f t="shared" si="572"/>
        <v>205922</v>
      </c>
      <c r="J819" s="51">
        <f t="shared" ref="J819" si="605">J818*1936.27</f>
        <v>3449097</v>
      </c>
      <c r="K819" s="51">
        <f t="shared" ref="K819" si="606">K818*1936.27</f>
        <v>41389165</v>
      </c>
      <c r="L819" s="61">
        <f t="shared" ref="L819" si="607">L818*1936.27</f>
        <v>44838262</v>
      </c>
      <c r="M819" s="118"/>
      <c r="N819" s="120">
        <f t="shared" ref="N819" si="608">N818*1936.27</f>
        <v>41389165</v>
      </c>
      <c r="O819" s="120">
        <f t="shared" ref="O819:P819" si="609">O818*1936.27</f>
        <v>29229274</v>
      </c>
      <c r="P819" s="120">
        <f t="shared" si="609"/>
        <v>1861143</v>
      </c>
      <c r="Q819" s="120">
        <f t="shared" ref="Q819" si="610">Q818*1936.27</f>
        <v>50099534</v>
      </c>
      <c r="R819" s="120">
        <f t="shared" ref="R819" si="611">R818*1936.27</f>
        <v>46650437</v>
      </c>
      <c r="S819" s="47"/>
    </row>
    <row r="820" spans="1:19" ht="12.75" customHeight="1" x14ac:dyDescent="0.2">
      <c r="A820" s="494"/>
      <c r="B820" s="494"/>
      <c r="C820" s="53" t="s">
        <v>3</v>
      </c>
      <c r="D820" s="54">
        <v>21</v>
      </c>
      <c r="E820" s="44">
        <f t="shared" si="506"/>
        <v>16349.96</v>
      </c>
      <c r="F820" s="44"/>
      <c r="G820" s="44">
        <v>0</v>
      </c>
      <c r="H820" s="44">
        <v>6280.06</v>
      </c>
      <c r="I820" s="44">
        <f t="shared" ref="I820" si="612">(E820+H820)*0.5%</f>
        <v>113.15</v>
      </c>
      <c r="J820" s="44">
        <f t="shared" ref="J820" si="613">K820/12</f>
        <v>1895.26</v>
      </c>
      <c r="K820" s="44">
        <f t="shared" ref="K820" si="614">SUM(E820:I820)</f>
        <v>22743.17</v>
      </c>
      <c r="L820" s="46">
        <f t="shared" ref="L820" si="615">SUM(E820:J820)</f>
        <v>24638.43</v>
      </c>
      <c r="M820" s="117"/>
      <c r="N820" s="119">
        <f t="shared" ref="N820" si="616">K820</f>
        <v>22743.17</v>
      </c>
      <c r="O820" s="119">
        <f t="shared" ref="O820" si="617">E820+F820+G820+I820</f>
        <v>16463.11</v>
      </c>
      <c r="P820" s="119">
        <f t="shared" ref="P820" si="618">P818</f>
        <v>961.2</v>
      </c>
      <c r="Q820" s="119">
        <f t="shared" ref="Q820" si="619">L820+(IF(P820&gt;O820*0.18,P820,O820*0.18))</f>
        <v>27601.79</v>
      </c>
      <c r="R820" s="119">
        <f t="shared" ref="R820" si="620">N820+O820*0.18</f>
        <v>25706.53</v>
      </c>
      <c r="S820" s="47"/>
    </row>
    <row r="821" spans="1:19" ht="9" customHeight="1" x14ac:dyDescent="0.2">
      <c r="A821" s="494"/>
      <c r="B821" s="494"/>
      <c r="C821" s="48" t="s">
        <v>4</v>
      </c>
      <c r="D821" s="49">
        <v>27</v>
      </c>
      <c r="E821" s="61">
        <f t="shared" si="516"/>
        <v>31657937</v>
      </c>
      <c r="F821" s="50"/>
      <c r="G821" s="50">
        <v>0</v>
      </c>
      <c r="H821" s="61">
        <v>12159892</v>
      </c>
      <c r="I821" s="61">
        <f t="shared" si="572"/>
        <v>219089</v>
      </c>
      <c r="J821" s="51">
        <f t="shared" ref="J821" si="621">J820*1936.27</f>
        <v>3669735</v>
      </c>
      <c r="K821" s="51">
        <f t="shared" ref="K821" si="622">K820*1936.27</f>
        <v>44036918</v>
      </c>
      <c r="L821" s="61">
        <f t="shared" ref="L821" si="623">L820*1936.27</f>
        <v>47706653</v>
      </c>
      <c r="M821" s="118"/>
      <c r="N821" s="120">
        <f t="shared" ref="N821" si="624">N820*1936.27</f>
        <v>44036918</v>
      </c>
      <c r="O821" s="120">
        <f t="shared" ref="O821:P821" si="625">O820*1936.27</f>
        <v>31877026</v>
      </c>
      <c r="P821" s="120">
        <f t="shared" si="625"/>
        <v>1861143</v>
      </c>
      <c r="Q821" s="120">
        <f t="shared" ref="Q821" si="626">Q820*1936.27</f>
        <v>53444518</v>
      </c>
      <c r="R821" s="120">
        <f t="shared" ref="R821" si="627">R820*1936.27</f>
        <v>49774783</v>
      </c>
      <c r="S821" s="47"/>
    </row>
    <row r="822" spans="1:19" ht="12.75" customHeight="1" x14ac:dyDescent="0.2">
      <c r="A822" s="494"/>
      <c r="B822" s="494"/>
      <c r="C822" s="53" t="s">
        <v>3</v>
      </c>
      <c r="D822" s="54">
        <v>28</v>
      </c>
      <c r="E822" s="44">
        <f t="shared" si="525"/>
        <v>17331.12</v>
      </c>
      <c r="F822" s="44"/>
      <c r="G822" s="44">
        <v>0</v>
      </c>
      <c r="H822" s="44">
        <v>6280.06</v>
      </c>
      <c r="I822" s="44">
        <f t="shared" ref="I822" si="628">(E822+H822)*0.5%</f>
        <v>118.06</v>
      </c>
      <c r="J822" s="44">
        <f t="shared" ref="J822" si="629">K822/12</f>
        <v>1977.44</v>
      </c>
      <c r="K822" s="44">
        <f t="shared" ref="K822" si="630">SUM(E822:I822)</f>
        <v>23729.24</v>
      </c>
      <c r="L822" s="46">
        <f t="shared" ref="L822" si="631">SUM(E822:J822)</f>
        <v>25706.68</v>
      </c>
      <c r="M822" s="117"/>
      <c r="N822" s="119">
        <f t="shared" ref="N822" si="632">K822</f>
        <v>23729.24</v>
      </c>
      <c r="O822" s="119">
        <f t="shared" ref="O822" si="633">E822+F822+G822+I822</f>
        <v>17449.18</v>
      </c>
      <c r="P822" s="119">
        <f t="shared" ref="P822" si="634">P820</f>
        <v>961.2</v>
      </c>
      <c r="Q822" s="119">
        <f t="shared" ref="Q822" si="635">L822+(IF(P822&gt;O822*0.18,P822,O822*0.18))</f>
        <v>28847.53</v>
      </c>
      <c r="R822" s="119">
        <f t="shared" ref="R822" si="636">N822+O822*0.18</f>
        <v>26870.09</v>
      </c>
      <c r="S822" s="47"/>
    </row>
    <row r="823" spans="1:19" ht="9" customHeight="1" x14ac:dyDescent="0.2">
      <c r="A823" s="494"/>
      <c r="B823" s="494"/>
      <c r="C823" s="48" t="s">
        <v>4</v>
      </c>
      <c r="D823" s="49">
        <v>34</v>
      </c>
      <c r="E823" s="61">
        <f t="shared" si="535"/>
        <v>33557728</v>
      </c>
      <c r="F823" s="50"/>
      <c r="G823" s="50">
        <v>0</v>
      </c>
      <c r="H823" s="61">
        <v>12159892</v>
      </c>
      <c r="I823" s="61">
        <f t="shared" si="572"/>
        <v>228596</v>
      </c>
      <c r="J823" s="51">
        <f t="shared" ref="J823" si="637">J822*1936.27</f>
        <v>3828858</v>
      </c>
      <c r="K823" s="51">
        <f t="shared" ref="K823" si="638">K822*1936.27</f>
        <v>45946216</v>
      </c>
      <c r="L823" s="61">
        <f t="shared" ref="L823" si="639">L822*1936.27</f>
        <v>49775073</v>
      </c>
      <c r="M823" s="118"/>
      <c r="N823" s="120">
        <f t="shared" ref="N823" si="640">N822*1936.27</f>
        <v>45946216</v>
      </c>
      <c r="O823" s="120">
        <f t="shared" ref="O823:P823" si="641">O822*1936.27</f>
        <v>33786324</v>
      </c>
      <c r="P823" s="120">
        <f t="shared" si="641"/>
        <v>1861143</v>
      </c>
      <c r="Q823" s="120">
        <f t="shared" ref="Q823" si="642">Q822*1936.27</f>
        <v>55856607</v>
      </c>
      <c r="R823" s="120">
        <f t="shared" ref="R823" si="643">R822*1936.27</f>
        <v>52027749</v>
      </c>
      <c r="S823" s="47"/>
    </row>
    <row r="824" spans="1:19" ht="12.75" customHeight="1" x14ac:dyDescent="0.2">
      <c r="A824" s="494"/>
      <c r="B824" s="494"/>
      <c r="C824" s="53" t="s">
        <v>3</v>
      </c>
      <c r="D824" s="54">
        <v>35</v>
      </c>
      <c r="E824" s="44">
        <f t="shared" si="544"/>
        <v>18075.79</v>
      </c>
      <c r="F824" s="44"/>
      <c r="G824" s="44">
        <v>0</v>
      </c>
      <c r="H824" s="44">
        <v>6280.06</v>
      </c>
      <c r="I824" s="44">
        <f t="shared" ref="I824" si="644">(E824+H824)*0.5%</f>
        <v>121.78</v>
      </c>
      <c r="J824" s="44">
        <f t="shared" ref="J824" si="645">K824/12</f>
        <v>2039.8</v>
      </c>
      <c r="K824" s="44">
        <f t="shared" ref="K824" si="646">SUM(E824:I824)</f>
        <v>24477.63</v>
      </c>
      <c r="L824" s="46">
        <f t="shared" ref="L824" si="647">SUM(E824:J824)</f>
        <v>26517.43</v>
      </c>
      <c r="M824" s="117"/>
      <c r="N824" s="119">
        <f t="shared" ref="N824" si="648">K824</f>
        <v>24477.63</v>
      </c>
      <c r="O824" s="119">
        <f t="shared" ref="O824" si="649">E824+F824+G824+I824</f>
        <v>18197.57</v>
      </c>
      <c r="P824" s="119">
        <f t="shared" ref="P824" si="650">P822</f>
        <v>961.2</v>
      </c>
      <c r="Q824" s="119">
        <f t="shared" ref="Q824" si="651">L824+(IF(P824&gt;O824*0.18,P824,O824*0.18))</f>
        <v>29792.99</v>
      </c>
      <c r="R824" s="119">
        <f t="shared" ref="R824" si="652">N824+O824*0.18</f>
        <v>27753.19</v>
      </c>
      <c r="S824" s="47"/>
    </row>
    <row r="825" spans="1:19" ht="9" customHeight="1" x14ac:dyDescent="0.2">
      <c r="A825" s="495"/>
      <c r="B825" s="495"/>
      <c r="C825" s="58" t="s">
        <v>4</v>
      </c>
      <c r="D825" s="59"/>
      <c r="E825" s="61">
        <f t="shared" si="554"/>
        <v>34999610</v>
      </c>
      <c r="F825" s="61"/>
      <c r="G825" s="61">
        <v>0</v>
      </c>
      <c r="H825" s="61">
        <v>12159892</v>
      </c>
      <c r="I825" s="61">
        <f t="shared" si="572"/>
        <v>235799</v>
      </c>
      <c r="J825" s="195">
        <f t="shared" ref="J825" si="653">J824*1936.27</f>
        <v>3949604</v>
      </c>
      <c r="K825" s="62">
        <f t="shared" ref="K825" si="654">K824*1936.27</f>
        <v>47395301</v>
      </c>
      <c r="L825" s="61">
        <f t="shared" ref="L825" si="655">L824*1936.27</f>
        <v>51344904</v>
      </c>
      <c r="M825" s="118"/>
      <c r="N825" s="123">
        <f t="shared" ref="N825" si="656">N824*1936.27</f>
        <v>47395301</v>
      </c>
      <c r="O825" s="123">
        <f t="shared" ref="O825:P825" si="657">O824*1936.27</f>
        <v>35235409</v>
      </c>
      <c r="P825" s="123">
        <f t="shared" si="657"/>
        <v>1861143</v>
      </c>
      <c r="Q825" s="123">
        <f t="shared" ref="Q825" si="658">Q824*1936.27</f>
        <v>57687273</v>
      </c>
      <c r="R825" s="123">
        <f t="shared" ref="R825" si="659">R824*1936.27</f>
        <v>53737669</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14" t="s">
        <v>117</v>
      </c>
      <c r="C831" s="546"/>
      <c r="D831" s="546"/>
      <c r="E831" s="546"/>
      <c r="F831" s="546"/>
      <c r="G831" s="546"/>
      <c r="H831" s="546"/>
      <c r="I831" s="546"/>
      <c r="J831" s="546"/>
      <c r="K831" s="546"/>
      <c r="L831" s="547"/>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f>9.2*12+I833</f>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f>J833*1936.27</f>
        <v>1712437</v>
      </c>
      <c r="K834" s="90">
        <f t="shared" ref="K834" si="660">K833*1936.27</f>
        <v>1861143</v>
      </c>
      <c r="L834" s="90"/>
      <c r="N834" s="122"/>
      <c r="O834" s="122"/>
      <c r="P834" s="122"/>
      <c r="R834" s="121"/>
      <c r="S834" s="47"/>
    </row>
    <row r="835" spans="2:19" x14ac:dyDescent="0.2">
      <c r="B835" s="47" t="s">
        <v>24</v>
      </c>
      <c r="N835" s="121"/>
      <c r="O835" s="121"/>
      <c r="P835" s="121"/>
      <c r="Q835" s="81"/>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440:A441"/>
    <mergeCell ref="B440:B441"/>
    <mergeCell ref="A386:A397"/>
    <mergeCell ref="B386:B397"/>
    <mergeCell ref="A398:A399"/>
    <mergeCell ref="B398:B399"/>
    <mergeCell ref="A412:A413"/>
    <mergeCell ref="B412:B413"/>
    <mergeCell ref="A414:A425"/>
    <mergeCell ref="B414:B425"/>
    <mergeCell ref="A400:A411"/>
    <mergeCell ref="B400:B411"/>
    <mergeCell ref="A258:A259"/>
    <mergeCell ref="B258:B259"/>
    <mergeCell ref="A260:A299"/>
    <mergeCell ref="B260:B299"/>
    <mergeCell ref="A300:A301"/>
    <mergeCell ref="B300:B301"/>
    <mergeCell ref="A426:A427"/>
    <mergeCell ref="B426:B427"/>
    <mergeCell ref="A428:A439"/>
    <mergeCell ref="B428:B43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732:A741"/>
    <mergeCell ref="B732:B741"/>
    <mergeCell ref="A742:A743"/>
    <mergeCell ref="B742:B743"/>
    <mergeCell ref="A744:A753"/>
    <mergeCell ref="B744:B753"/>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A754:A755"/>
    <mergeCell ref="B754:B755"/>
    <mergeCell ref="A756:A765"/>
    <mergeCell ref="B756:B765"/>
    <mergeCell ref="A766:A767"/>
    <mergeCell ref="B766:B767"/>
    <mergeCell ref="A768:A777"/>
    <mergeCell ref="B768:B777"/>
    <mergeCell ref="B792:B801"/>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670" priority="36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669" priority="3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668"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7"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666"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5" priority="35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664" priority="3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3" priority="3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662" priority="3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1"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60"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9"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658"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7" priority="351" stopIfTrue="1" operator="equal">
      <formula>0</formula>
    </cfRule>
  </conditionalFormatting>
  <conditionalFormatting sqref="Q6:Q593 Q622:Q691">
    <cfRule type="cellIs" dxfId="4656"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5" priority="349" stopIfTrue="1" operator="equal">
      <formula>0</formula>
    </cfRule>
  </conditionalFormatting>
  <conditionalFormatting sqref="Q6:Q593 Q622:Q691">
    <cfRule type="cellIs" dxfId="4654" priority="34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3" priority="347" stopIfTrue="1" operator="equal">
      <formula>0</formula>
    </cfRule>
  </conditionalFormatting>
  <conditionalFormatting sqref="E826:Q829">
    <cfRule type="cellIs" dxfId="4652" priority="346" stopIfTrue="1" operator="equal">
      <formula>0</formula>
    </cfRule>
  </conditionalFormatting>
  <conditionalFormatting sqref="N826:Q826 N828:Q828 N830:Q830 N832:Q832 N834:Q834">
    <cfRule type="cellIs" dxfId="4651" priority="345" stopIfTrue="1" operator="equal">
      <formula>0</formula>
    </cfRule>
  </conditionalFormatting>
  <conditionalFormatting sqref="M826:Q829">
    <cfRule type="cellIs" dxfId="4650" priority="344" stopIfTrue="1" operator="equal">
      <formula>0</formula>
    </cfRule>
  </conditionalFormatting>
  <conditionalFormatting sqref="N826:Q826 N828:Q828 N830:Q830 N832:Q832 N834:Q834">
    <cfRule type="cellIs" dxfId="4649" priority="343" stopIfTrue="1" operator="equal">
      <formula>0</formula>
    </cfRule>
  </conditionalFormatting>
  <conditionalFormatting sqref="E826:K829">
    <cfRule type="cellIs" dxfId="4648" priority="342" stopIfTrue="1" operator="equal">
      <formula>0</formula>
    </cfRule>
  </conditionalFormatting>
  <conditionalFormatting sqref="N826:Q826 N828:Q828 N830:Q830 N832:Q832 N834:Q834">
    <cfRule type="cellIs" dxfId="4647" priority="341" stopIfTrue="1" operator="equal">
      <formula>0</formula>
    </cfRule>
  </conditionalFormatting>
  <conditionalFormatting sqref="I826:Q829">
    <cfRule type="cellIs" dxfId="4646" priority="340" stopIfTrue="1" operator="equal">
      <formula>0</formula>
    </cfRule>
  </conditionalFormatting>
  <conditionalFormatting sqref="N826:Q826 N828:Q828 N830:Q830 N832:Q832 N834:Q834">
    <cfRule type="cellIs" dxfId="4645" priority="339" stopIfTrue="1" operator="equal">
      <formula>0</formula>
    </cfRule>
  </conditionalFormatting>
  <conditionalFormatting sqref="F718:H729 J718:O729 Q718:Q729">
    <cfRule type="cellIs" dxfId="4644" priority="334" stopIfTrue="1" operator="equal">
      <formula>0</formula>
    </cfRule>
  </conditionalFormatting>
  <conditionalFormatting sqref="F730:H741 J730:O741 Q730:Q741">
    <cfRule type="cellIs" dxfId="4643" priority="332" stopIfTrue="1" operator="equal">
      <formula>0</formula>
    </cfRule>
  </conditionalFormatting>
  <conditionalFormatting sqref="N718:O718 N720:O720 N722:O722 N724:O724 N726:O726 N728:O728 Q728 Q726 Q724 Q722 Q720 Q718">
    <cfRule type="cellIs" dxfId="4642" priority="333" stopIfTrue="1" operator="equal">
      <formula>0</formula>
    </cfRule>
  </conditionalFormatting>
  <conditionalFormatting sqref="N730:O730 N732:O732 N734:O734 N736:O736 N738:O738 N740:O740 Q740 Q738 Q736 Q734 Q732 Q730">
    <cfRule type="cellIs" dxfId="4641" priority="331" stopIfTrue="1" operator="equal">
      <formula>0</formula>
    </cfRule>
  </conditionalFormatting>
  <conditionalFormatting sqref="F742:O753 Q742:Q753">
    <cfRule type="cellIs" dxfId="4640" priority="330" stopIfTrue="1" operator="equal">
      <formula>0</formula>
    </cfRule>
  </conditionalFormatting>
  <conditionalFormatting sqref="N742:O742 N744:O744 N746:O746 N748:O748 N750:O750 N752:O752 Q752 Q750 Q748 Q746 Q744 Q742">
    <cfRule type="cellIs" dxfId="4639" priority="329" stopIfTrue="1" operator="equal">
      <formula>0</formula>
    </cfRule>
  </conditionalFormatting>
  <conditionalFormatting sqref="I718:I741">
    <cfRule type="cellIs" dxfId="4638" priority="328" stopIfTrue="1" operator="equal">
      <formula>0</formula>
    </cfRule>
  </conditionalFormatting>
  <conditionalFormatting sqref="E718:E741">
    <cfRule type="cellIs" dxfId="4637" priority="326" stopIfTrue="1" operator="equal">
      <formula>0</formula>
    </cfRule>
  </conditionalFormatting>
  <conditionalFormatting sqref="P692:P753">
    <cfRule type="cellIs" dxfId="4636" priority="320"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5" priority="319"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4" priority="321" stopIfTrue="1" operator="equal">
      <formula>0</formula>
    </cfRule>
  </conditionalFormatting>
  <conditionalFormatting sqref="E706:O717 Q706:Q717 E718:E741">
    <cfRule type="cellIs" dxfId="4633" priority="338" stopIfTrue="1" operator="equal">
      <formula>0</formula>
    </cfRule>
  </conditionalFormatting>
  <conditionalFormatting sqref="E692:O705 Q692:Q705">
    <cfRule type="cellIs" dxfId="4632" priority="336" stopIfTrue="1" operator="equal">
      <formula>0</formula>
    </cfRule>
  </conditionalFormatting>
  <conditionalFormatting sqref="N692:O692 N694:O694 N696:O696 N698:O698 N700:O700 N702:O702 N704:O704 Q704 Q702 Q700 Q698 Q696 Q694 Q692">
    <cfRule type="cellIs" dxfId="4631" priority="337" stopIfTrue="1" operator="equal">
      <formula>0</formula>
    </cfRule>
  </conditionalFormatting>
  <conditionalFormatting sqref="N706:O706 N708:O708 N710:O710 N712:O712 N714:O714 N716:O716 Q716 Q714 Q712 Q710 Q708 Q706">
    <cfRule type="cellIs" dxfId="4630" priority="335" stopIfTrue="1" operator="equal">
      <formula>0</formula>
    </cfRule>
  </conditionalFormatting>
  <conditionalFormatting sqref="E742:E753">
    <cfRule type="cellIs" dxfId="4629"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8" priority="324" stopIfTrue="1" operator="equal">
      <formula>0</formula>
    </cfRule>
  </conditionalFormatting>
  <conditionalFormatting sqref="P692:P753">
    <cfRule type="cellIs" dxfId="4627" priority="323"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6" priority="322" stopIfTrue="1" operator="equal">
      <formula>0</formula>
    </cfRule>
  </conditionalFormatting>
  <conditionalFormatting sqref="P692:P753">
    <cfRule type="cellIs" dxfId="4625" priority="325" stopIfTrue="1" operator="equal">
      <formula>0</formula>
    </cfRule>
  </conditionalFormatting>
  <conditionalFormatting sqref="R6:R593 R622:R753">
    <cfRule type="cellIs" dxfId="4624" priority="27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3" priority="274" stopIfTrue="1" operator="equal">
      <formula>0</formula>
    </cfRule>
  </conditionalFormatting>
  <conditionalFormatting sqref="R6:R593 R622:R753">
    <cfRule type="cellIs" dxfId="4622" priority="27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1" priority="271" stopIfTrue="1" operator="equal">
      <formula>0</formula>
    </cfRule>
  </conditionalFormatting>
  <conditionalFormatting sqref="R706:R717 R829:R834">
    <cfRule type="cellIs" dxfId="4620" priority="269" stopIfTrue="1" operator="equal">
      <formula>0</formula>
    </cfRule>
  </conditionalFormatting>
  <conditionalFormatting sqref="R829 R831 R833">
    <cfRule type="cellIs" dxfId="4619" priority="270" stopIfTrue="1" operator="equal">
      <formula>0</formula>
    </cfRule>
  </conditionalFormatting>
  <conditionalFormatting sqref="R692:R705">
    <cfRule type="cellIs" dxfId="4618" priority="267" stopIfTrue="1" operator="equal">
      <formula>0</formula>
    </cfRule>
  </conditionalFormatting>
  <conditionalFormatting sqref="R692 R694 R696 R698 R700 R702 R704">
    <cfRule type="cellIs" dxfId="4617" priority="268" stopIfTrue="1" operator="equal">
      <formula>0</formula>
    </cfRule>
  </conditionalFormatting>
  <conditionalFormatting sqref="R826:R828">
    <cfRule type="cellIs" dxfId="4616" priority="264" stopIfTrue="1" operator="equal">
      <formula>0</formula>
    </cfRule>
  </conditionalFormatting>
  <conditionalFormatting sqref="R706 R708 R710 R712 R714 R716">
    <cfRule type="cellIs" dxfId="4615" priority="266" stopIfTrue="1" operator="equal">
      <formula>0</formula>
    </cfRule>
  </conditionalFormatting>
  <conditionalFormatting sqref="R826 R828">
    <cfRule type="cellIs" dxfId="4614" priority="265" stopIfTrue="1" operator="equal">
      <formula>0</formula>
    </cfRule>
  </conditionalFormatting>
  <conditionalFormatting sqref="R718:R729">
    <cfRule type="cellIs" dxfId="4613" priority="263" stopIfTrue="1" operator="equal">
      <formula>0</formula>
    </cfRule>
  </conditionalFormatting>
  <conditionalFormatting sqref="R718 R720 R722 R724 R726 R728">
    <cfRule type="cellIs" dxfId="4612" priority="262" stopIfTrue="1" operator="equal">
      <formula>0</formula>
    </cfRule>
  </conditionalFormatting>
  <conditionalFormatting sqref="R730:R741">
    <cfRule type="cellIs" dxfId="4611" priority="261" stopIfTrue="1" operator="equal">
      <formula>0</formula>
    </cfRule>
  </conditionalFormatting>
  <conditionalFormatting sqref="R730 R740 R738 R736 R734 R732">
    <cfRule type="cellIs" dxfId="4610" priority="260" stopIfTrue="1" operator="equal">
      <formula>0</formula>
    </cfRule>
  </conditionalFormatting>
  <conditionalFormatting sqref="R742:R753">
    <cfRule type="cellIs" dxfId="4609" priority="259" stopIfTrue="1" operator="equal">
      <formula>0</formula>
    </cfRule>
  </conditionalFormatting>
  <conditionalFormatting sqref="R752 R750 R748 R746 R744 R742">
    <cfRule type="cellIs" dxfId="4608" priority="258" stopIfTrue="1" operator="equal">
      <formula>0</formula>
    </cfRule>
  </conditionalFormatting>
  <conditionalFormatting sqref="F778:G779 Q778 I780:J780 J778:O779 I782:J782 J781 I784:J784 J783 I786:J786 J785 I788:J788 J787 J789 M780:N789">
    <cfRule type="cellIs" dxfId="4607" priority="245" stopIfTrue="1" operator="equal">
      <formula>0</formula>
    </cfRule>
  </conditionalFormatting>
  <conditionalFormatting sqref="Q778 N780 N782 N784 N786 N788 N778:O778">
    <cfRule type="cellIs" dxfId="4606" priority="244" stopIfTrue="1" operator="equal">
      <formula>0</formula>
    </cfRule>
  </conditionalFormatting>
  <conditionalFormatting sqref="E778:E779">
    <cfRule type="cellIs" dxfId="4605" priority="243" stopIfTrue="1" operator="equal">
      <formula>0</formula>
    </cfRule>
  </conditionalFormatting>
  <conditionalFormatting sqref="P778">
    <cfRule type="cellIs" dxfId="4604" priority="242" stopIfTrue="1" operator="equal">
      <formula>0</formula>
    </cfRule>
  </conditionalFormatting>
  <conditionalFormatting sqref="P778">
    <cfRule type="cellIs" dxfId="4603" priority="241" stopIfTrue="1" operator="equal">
      <formula>0</formula>
    </cfRule>
  </conditionalFormatting>
  <conditionalFormatting sqref="H778:H779">
    <cfRule type="cellIs" dxfId="4602" priority="240" stopIfTrue="1" operator="equal">
      <formula>0</formula>
    </cfRule>
  </conditionalFormatting>
  <conditionalFormatting sqref="P779">
    <cfRule type="cellIs" dxfId="4601" priority="239" stopIfTrue="1" operator="equal">
      <formula>0</formula>
    </cfRule>
  </conditionalFormatting>
  <conditionalFormatting sqref="P780 P782 P784 P786 P788">
    <cfRule type="cellIs" dxfId="4600" priority="238" stopIfTrue="1" operator="equal">
      <formula>0</formula>
    </cfRule>
  </conditionalFormatting>
  <conditionalFormatting sqref="P780 P782 P784 P786 P788">
    <cfRule type="cellIs" dxfId="4599" priority="237" stopIfTrue="1" operator="equal">
      <formula>0</formula>
    </cfRule>
  </conditionalFormatting>
  <conditionalFormatting sqref="P781 P783 P785 P787 P789">
    <cfRule type="cellIs" dxfId="4598" priority="236" stopIfTrue="1" operator="equal">
      <formula>0</formula>
    </cfRule>
  </conditionalFormatting>
  <conditionalFormatting sqref="Q779">
    <cfRule type="cellIs" dxfId="4597" priority="235" stopIfTrue="1" operator="equal">
      <formula>0</formula>
    </cfRule>
  </conditionalFormatting>
  <conditionalFormatting sqref="Q780 Q782 Q784 Q786 Q788">
    <cfRule type="cellIs" dxfId="4596" priority="234" stopIfTrue="1" operator="equal">
      <formula>0</formula>
    </cfRule>
  </conditionalFormatting>
  <conditionalFormatting sqref="Q780 Q782 Q784 Q786 Q788">
    <cfRule type="cellIs" dxfId="4595" priority="233" stopIfTrue="1" operator="equal">
      <formula>0</formula>
    </cfRule>
  </conditionalFormatting>
  <conditionalFormatting sqref="Q781 Q783 Q785 Q787 Q789">
    <cfRule type="cellIs" dxfId="4594" priority="232" stopIfTrue="1" operator="equal">
      <formula>0</formula>
    </cfRule>
  </conditionalFormatting>
  <conditionalFormatting sqref="I778">
    <cfRule type="cellIs" dxfId="4593" priority="231" stopIfTrue="1" operator="equal">
      <formula>0</formula>
    </cfRule>
  </conditionalFormatting>
  <conditionalFormatting sqref="I779">
    <cfRule type="cellIs" dxfId="4592" priority="230" stopIfTrue="1" operator="equal">
      <formula>0</formula>
    </cfRule>
  </conditionalFormatting>
  <conditionalFormatting sqref="I781">
    <cfRule type="cellIs" dxfId="4591" priority="229" stopIfTrue="1" operator="equal">
      <formula>0</formula>
    </cfRule>
  </conditionalFormatting>
  <conditionalFormatting sqref="I783">
    <cfRule type="cellIs" dxfId="4590" priority="228" stopIfTrue="1" operator="equal">
      <formula>0</formula>
    </cfRule>
  </conditionalFormatting>
  <conditionalFormatting sqref="I785">
    <cfRule type="cellIs" dxfId="4589" priority="227" stopIfTrue="1" operator="equal">
      <formula>0</formula>
    </cfRule>
  </conditionalFormatting>
  <conditionalFormatting sqref="I787">
    <cfRule type="cellIs" dxfId="4588" priority="226" stopIfTrue="1" operator="equal">
      <formula>0</formula>
    </cfRule>
  </conditionalFormatting>
  <conditionalFormatting sqref="I789">
    <cfRule type="cellIs" dxfId="4587" priority="225" stopIfTrue="1" operator="equal">
      <formula>0</formula>
    </cfRule>
  </conditionalFormatting>
  <conditionalFormatting sqref="Q790 I792:J792 J790:J791 I794:J794 J793 I796:J796 J795 I798:J798 J797 I800:J800 J799 J801 M790:N801">
    <cfRule type="cellIs" dxfId="4586" priority="224" stopIfTrue="1" operator="equal">
      <formula>0</formula>
    </cfRule>
  </conditionalFormatting>
  <conditionalFormatting sqref="Q790 N792 N794 N796 N798 N800 N790">
    <cfRule type="cellIs" dxfId="4585" priority="223" stopIfTrue="1" operator="equal">
      <formula>0</formula>
    </cfRule>
  </conditionalFormatting>
  <conditionalFormatting sqref="P790">
    <cfRule type="cellIs" dxfId="4584" priority="221" stopIfTrue="1" operator="equal">
      <formula>0</formula>
    </cfRule>
  </conditionalFormatting>
  <conditionalFormatting sqref="P790">
    <cfRule type="cellIs" dxfId="4583" priority="220" stopIfTrue="1" operator="equal">
      <formula>0</formula>
    </cfRule>
  </conditionalFormatting>
  <conditionalFormatting sqref="P791">
    <cfRule type="cellIs" dxfId="4582" priority="218" stopIfTrue="1" operator="equal">
      <formula>0</formula>
    </cfRule>
  </conditionalFormatting>
  <conditionalFormatting sqref="P792">
    <cfRule type="cellIs" dxfId="4581" priority="217" stopIfTrue="1" operator="equal">
      <formula>0</formula>
    </cfRule>
  </conditionalFormatting>
  <conditionalFormatting sqref="P792">
    <cfRule type="cellIs" dxfId="4580" priority="216" stopIfTrue="1" operator="equal">
      <formula>0</formula>
    </cfRule>
  </conditionalFormatting>
  <conditionalFormatting sqref="P793">
    <cfRule type="cellIs" dxfId="4579" priority="215" stopIfTrue="1" operator="equal">
      <formula>0</formula>
    </cfRule>
  </conditionalFormatting>
  <conditionalFormatting sqref="Q791">
    <cfRule type="cellIs" dxfId="4578" priority="214" stopIfTrue="1" operator="equal">
      <formula>0</formula>
    </cfRule>
  </conditionalFormatting>
  <conditionalFormatting sqref="Q792 Q794 Q796 Q798 Q800">
    <cfRule type="cellIs" dxfId="4577" priority="213" stopIfTrue="1" operator="equal">
      <formula>0</formula>
    </cfRule>
  </conditionalFormatting>
  <conditionalFormatting sqref="Q792 Q794 Q796 Q798 Q800">
    <cfRule type="cellIs" dxfId="4576" priority="212" stopIfTrue="1" operator="equal">
      <formula>0</formula>
    </cfRule>
  </conditionalFormatting>
  <conditionalFormatting sqref="Q793 Q795 Q797 Q799 Q801">
    <cfRule type="cellIs" dxfId="4575" priority="211" stopIfTrue="1" operator="equal">
      <formula>0</formula>
    </cfRule>
  </conditionalFormatting>
  <conditionalFormatting sqref="I790">
    <cfRule type="cellIs" dxfId="4574" priority="210" stopIfTrue="1" operator="equal">
      <formula>0</formula>
    </cfRule>
  </conditionalFormatting>
  <conditionalFormatting sqref="I791">
    <cfRule type="cellIs" dxfId="4573" priority="209" stopIfTrue="1" operator="equal">
      <formula>0</formula>
    </cfRule>
  </conditionalFormatting>
  <conditionalFormatting sqref="I793">
    <cfRule type="cellIs" dxfId="4572" priority="208" stopIfTrue="1" operator="equal">
      <formula>0</formula>
    </cfRule>
  </conditionalFormatting>
  <conditionalFormatting sqref="I795">
    <cfRule type="cellIs" dxfId="4571" priority="207" stopIfTrue="1" operator="equal">
      <formula>0</formula>
    </cfRule>
  </conditionalFormatting>
  <conditionalFormatting sqref="I797">
    <cfRule type="cellIs" dxfId="4570" priority="206" stopIfTrue="1" operator="equal">
      <formula>0</formula>
    </cfRule>
  </conditionalFormatting>
  <conditionalFormatting sqref="I799">
    <cfRule type="cellIs" dxfId="4569" priority="205" stopIfTrue="1" operator="equal">
      <formula>0</formula>
    </cfRule>
  </conditionalFormatting>
  <conditionalFormatting sqref="I801">
    <cfRule type="cellIs" dxfId="4568" priority="204" stopIfTrue="1" operator="equal">
      <formula>0</formula>
    </cfRule>
  </conditionalFormatting>
  <conditionalFormatting sqref="O780:O801">
    <cfRule type="cellIs" dxfId="4567" priority="203" stopIfTrue="1" operator="equal">
      <formula>0</formula>
    </cfRule>
  </conditionalFormatting>
  <conditionalFormatting sqref="O780 O782 O784 O786 O788 O790 O792 O794 O796 O798 O800">
    <cfRule type="cellIs" dxfId="4566" priority="202" stopIfTrue="1" operator="equal">
      <formula>0</formula>
    </cfRule>
  </conditionalFormatting>
  <conditionalFormatting sqref="R778:R801">
    <cfRule type="cellIs" dxfId="4565" priority="200" stopIfTrue="1" operator="equal">
      <formula>0</formula>
    </cfRule>
  </conditionalFormatting>
  <conditionalFormatting sqref="R778 R780 R782 R784 R786 R788 R790 R792 R794 R796 R798 R800">
    <cfRule type="cellIs" dxfId="4564" priority="201" stopIfTrue="1" operator="equal">
      <formula>0</formula>
    </cfRule>
  </conditionalFormatting>
  <conditionalFormatting sqref="R778:R801">
    <cfRule type="cellIs" dxfId="4563" priority="199" stopIfTrue="1" operator="equal">
      <formula>0</formula>
    </cfRule>
  </conditionalFormatting>
  <conditionalFormatting sqref="R778 R780 R782 R784 R786 R788 R790 R792 R794 R796 R798 R800">
    <cfRule type="cellIs" dxfId="4562" priority="198" stopIfTrue="1" operator="equal">
      <formula>0</formula>
    </cfRule>
  </conditionalFormatting>
  <conditionalFormatting sqref="R778">
    <cfRule type="cellIs" dxfId="4561" priority="197" stopIfTrue="1" operator="equal">
      <formula>0</formula>
    </cfRule>
  </conditionalFormatting>
  <conditionalFormatting sqref="R778">
    <cfRule type="cellIs" dxfId="4560" priority="196" stopIfTrue="1" operator="equal">
      <formula>0</formula>
    </cfRule>
  </conditionalFormatting>
  <conditionalFormatting sqref="R779">
    <cfRule type="cellIs" dxfId="4559" priority="195" stopIfTrue="1" operator="equal">
      <formula>0</formula>
    </cfRule>
  </conditionalFormatting>
  <conditionalFormatting sqref="R780 R782 R784 R786 R788">
    <cfRule type="cellIs" dxfId="4558" priority="194" stopIfTrue="1" operator="equal">
      <formula>0</formula>
    </cfRule>
  </conditionalFormatting>
  <conditionalFormatting sqref="R780 R782 R784 R786 R788">
    <cfRule type="cellIs" dxfId="4557" priority="193" stopIfTrue="1" operator="equal">
      <formula>0</formula>
    </cfRule>
  </conditionalFormatting>
  <conditionalFormatting sqref="R781 R783 R785 R787 R789">
    <cfRule type="cellIs" dxfId="4556" priority="192" stopIfTrue="1" operator="equal">
      <formula>0</formula>
    </cfRule>
  </conditionalFormatting>
  <conditionalFormatting sqref="R790">
    <cfRule type="cellIs" dxfId="4555" priority="191" stopIfTrue="1" operator="equal">
      <formula>0</formula>
    </cfRule>
  </conditionalFormatting>
  <conditionalFormatting sqref="R790">
    <cfRule type="cellIs" dxfId="4554" priority="190" stopIfTrue="1" operator="equal">
      <formula>0</formula>
    </cfRule>
  </conditionalFormatting>
  <conditionalFormatting sqref="R791">
    <cfRule type="cellIs" dxfId="4553" priority="189" stopIfTrue="1" operator="equal">
      <formula>0</formula>
    </cfRule>
  </conditionalFormatting>
  <conditionalFormatting sqref="R792 R794 R796 R798 R800">
    <cfRule type="cellIs" dxfId="4552" priority="188" stopIfTrue="1" operator="equal">
      <formula>0</formula>
    </cfRule>
  </conditionalFormatting>
  <conditionalFormatting sqref="R792 R794 R796 R798 R800">
    <cfRule type="cellIs" dxfId="4551" priority="187" stopIfTrue="1" operator="equal">
      <formula>0</formula>
    </cfRule>
  </conditionalFormatting>
  <conditionalFormatting sqref="R793 R795 R797 R799 R801">
    <cfRule type="cellIs" dxfId="4550" priority="186" stopIfTrue="1" operator="equal">
      <formula>0</formula>
    </cfRule>
  </conditionalFormatting>
  <conditionalFormatting sqref="K780:L801">
    <cfRule type="cellIs" dxfId="4549" priority="185" stopIfTrue="1" operator="equal">
      <formula>0</formula>
    </cfRule>
  </conditionalFormatting>
  <conditionalFormatting sqref="E594:Q607">
    <cfRule type="cellIs" dxfId="4548" priority="184" stopIfTrue="1" operator="equal">
      <formula>0</formula>
    </cfRule>
  </conditionalFormatting>
  <conditionalFormatting sqref="M594:Q594 M596:Q596 M598:Q598 M600:Q600 M602:Q602 M604:Q604 M606:Q606">
    <cfRule type="cellIs" dxfId="4547" priority="183" stopIfTrue="1" operator="equal">
      <formula>0</formula>
    </cfRule>
  </conditionalFormatting>
  <conditionalFormatting sqref="M595:Q595 M597:Q597 M599:Q599 M601:Q601 M603:Q603 M605:Q605 M607:Q607">
    <cfRule type="cellIs" dxfId="4546" priority="182" stopIfTrue="1" operator="equal">
      <formula>0</formula>
    </cfRule>
  </conditionalFormatting>
  <conditionalFormatting sqref="M594:Q594 M596:Q596 M598:Q598 M600:Q600 M602:Q602 M604:Q604 M606:Q606">
    <cfRule type="cellIs" dxfId="4545" priority="181" stopIfTrue="1" operator="equal">
      <formula>0</formula>
    </cfRule>
  </conditionalFormatting>
  <conditionalFormatting sqref="E594:K607">
    <cfRule type="cellIs" dxfId="4544" priority="180" stopIfTrue="1" operator="equal">
      <formula>0</formula>
    </cfRule>
  </conditionalFormatting>
  <conditionalFormatting sqref="M594:Q594 M596:Q596 M598:Q598 M600:Q600 M602:Q602 M604:Q604 M606:Q606">
    <cfRule type="cellIs" dxfId="4543" priority="179" stopIfTrue="1" operator="equal">
      <formula>0</formula>
    </cfRule>
  </conditionalFormatting>
  <conditionalFormatting sqref="L595:Q595 L597:Q597 L599:Q599 L601:Q601 L603:Q603 L605:Q605 L607:Q607 E594:K607">
    <cfRule type="cellIs" dxfId="4542" priority="178" stopIfTrue="1" operator="equal">
      <formula>0</formula>
    </cfRule>
  </conditionalFormatting>
  <conditionalFormatting sqref="L594:Q594 L596:Q596 L598:Q598 L600:Q600 L602:Q602 L604:Q604 L606:Q606">
    <cfRule type="cellIs" dxfId="4541" priority="177" stopIfTrue="1" operator="equal">
      <formula>0</formula>
    </cfRule>
  </conditionalFormatting>
  <conditionalFormatting sqref="Q594 Q596 Q598 Q600 Q602 Q604 Q606">
    <cfRule type="cellIs" dxfId="4540" priority="176" stopIfTrue="1" operator="equal">
      <formula>0</formula>
    </cfRule>
  </conditionalFormatting>
  <conditionalFormatting sqref="Q595 Q597 Q599 Q601 Q603 Q605 Q607">
    <cfRule type="cellIs" dxfId="4539" priority="175" stopIfTrue="1" operator="equal">
      <formula>0</formula>
    </cfRule>
  </conditionalFormatting>
  <conditionalFormatting sqref="Q594 Q596 Q598 Q600 Q602 Q604 Q606">
    <cfRule type="cellIs" dxfId="4538" priority="174" stopIfTrue="1" operator="equal">
      <formula>0</formula>
    </cfRule>
  </conditionalFormatting>
  <conditionalFormatting sqref="Q594:Q607">
    <cfRule type="cellIs" dxfId="4537" priority="173" stopIfTrue="1" operator="equal">
      <formula>0</formula>
    </cfRule>
  </conditionalFormatting>
  <conditionalFormatting sqref="Q594 Q596 Q598 Q600 Q602 Q604 Q606">
    <cfRule type="cellIs" dxfId="4536" priority="172" stopIfTrue="1" operator="equal">
      <formula>0</formula>
    </cfRule>
  </conditionalFormatting>
  <conditionalFormatting sqref="Q594:Q607">
    <cfRule type="cellIs" dxfId="4535" priority="171" stopIfTrue="1" operator="equal">
      <formula>0</formula>
    </cfRule>
  </conditionalFormatting>
  <conditionalFormatting sqref="Q594 Q596 Q598 Q600 Q602 Q604 Q606">
    <cfRule type="cellIs" dxfId="4534" priority="170" stopIfTrue="1" operator="equal">
      <formula>0</formula>
    </cfRule>
  </conditionalFormatting>
  <conditionalFormatting sqref="R594:R607">
    <cfRule type="cellIs" dxfId="4533" priority="168" stopIfTrue="1" operator="equal">
      <formula>0</formula>
    </cfRule>
  </conditionalFormatting>
  <conditionalFormatting sqref="R594 R596 R598 R600 R602 R604 R606">
    <cfRule type="cellIs" dxfId="4532" priority="169" stopIfTrue="1" operator="equal">
      <formula>0</formula>
    </cfRule>
  </conditionalFormatting>
  <conditionalFormatting sqref="R594:R607">
    <cfRule type="cellIs" dxfId="4531" priority="167" stopIfTrue="1" operator="equal">
      <formula>0</formula>
    </cfRule>
  </conditionalFormatting>
  <conditionalFormatting sqref="R594 R596 R598 R600 R602 R604 R606">
    <cfRule type="cellIs" dxfId="4530" priority="166" stopIfTrue="1" operator="equal">
      <formula>0</formula>
    </cfRule>
  </conditionalFormatting>
  <conditionalFormatting sqref="E608:Q621">
    <cfRule type="cellIs" dxfId="4529" priority="165" stopIfTrue="1" operator="equal">
      <formula>0</formula>
    </cfRule>
  </conditionalFormatting>
  <conditionalFormatting sqref="M608:Q608 M610:Q610 M612:Q612 M614:Q614 M616:Q616 M618:Q618 M620:Q620">
    <cfRule type="cellIs" dxfId="4528" priority="164" stopIfTrue="1" operator="equal">
      <formula>0</formula>
    </cfRule>
  </conditionalFormatting>
  <conditionalFormatting sqref="M609:Q609 M611:Q611 M613:Q613 M615:Q615 M617:Q617 M619:Q619 M621:Q621">
    <cfRule type="cellIs" dxfId="4527" priority="163" stopIfTrue="1" operator="equal">
      <formula>0</formula>
    </cfRule>
  </conditionalFormatting>
  <conditionalFormatting sqref="M608:Q608 M610:Q610 M612:Q612 M614:Q614 M616:Q616 M618:Q618 M620:Q620">
    <cfRule type="cellIs" dxfId="4526" priority="162" stopIfTrue="1" operator="equal">
      <formula>0</formula>
    </cfRule>
  </conditionalFormatting>
  <conditionalFormatting sqref="E608:K621">
    <cfRule type="cellIs" dxfId="4525" priority="161" stopIfTrue="1" operator="equal">
      <formula>0</formula>
    </cfRule>
  </conditionalFormatting>
  <conditionalFormatting sqref="M608:Q608 M610:Q610 M612:Q612 M614:Q614 M616:Q616 M618:Q618 M620:Q620">
    <cfRule type="cellIs" dxfId="4524" priority="160" stopIfTrue="1" operator="equal">
      <formula>0</formula>
    </cfRule>
  </conditionalFormatting>
  <conditionalFormatting sqref="L609:Q609 L611:Q611 L613:Q613 L615:Q615 L617:Q617 L619:Q619 L621:Q621 E608:K621">
    <cfRule type="cellIs" dxfId="4523" priority="159" stopIfTrue="1" operator="equal">
      <formula>0</formula>
    </cfRule>
  </conditionalFormatting>
  <conditionalFormatting sqref="L608:Q608 L610:Q610 L612:Q612 L614:Q614 L616:Q616 L618:Q618 L620:Q620">
    <cfRule type="cellIs" dxfId="4522" priority="158" stopIfTrue="1" operator="equal">
      <formula>0</formula>
    </cfRule>
  </conditionalFormatting>
  <conditionalFormatting sqref="Q608 Q610 Q612 Q614 Q616 Q618 Q620">
    <cfRule type="cellIs" dxfId="4521" priority="157" stopIfTrue="1" operator="equal">
      <formula>0</formula>
    </cfRule>
  </conditionalFormatting>
  <conditionalFormatting sqref="Q609 Q611 Q613 Q615 Q617 Q619 Q621">
    <cfRule type="cellIs" dxfId="4520" priority="156" stopIfTrue="1" operator="equal">
      <formula>0</formula>
    </cfRule>
  </conditionalFormatting>
  <conditionalFormatting sqref="Q608 Q610 Q612 Q614 Q616 Q618 Q620">
    <cfRule type="cellIs" dxfId="4519" priority="155" stopIfTrue="1" operator="equal">
      <formula>0</formula>
    </cfRule>
  </conditionalFormatting>
  <conditionalFormatting sqref="Q608:Q621">
    <cfRule type="cellIs" dxfId="4518" priority="154" stopIfTrue="1" operator="equal">
      <formula>0</formula>
    </cfRule>
  </conditionalFormatting>
  <conditionalFormatting sqref="Q608 Q610 Q612 Q614 Q616 Q618 Q620">
    <cfRule type="cellIs" dxfId="4517" priority="153" stopIfTrue="1" operator="equal">
      <formula>0</formula>
    </cfRule>
  </conditionalFormatting>
  <conditionalFormatting sqref="Q608:Q621">
    <cfRule type="cellIs" dxfId="4516" priority="152" stopIfTrue="1" operator="equal">
      <formula>0</formula>
    </cfRule>
  </conditionalFormatting>
  <conditionalFormatting sqref="Q608 Q610 Q612 Q614 Q616 Q618 Q620">
    <cfRule type="cellIs" dxfId="4515" priority="151" stopIfTrue="1" operator="equal">
      <formula>0</formula>
    </cfRule>
  </conditionalFormatting>
  <conditionalFormatting sqref="R608:R621">
    <cfRule type="cellIs" dxfId="4514" priority="149" stopIfTrue="1" operator="equal">
      <formula>0</formula>
    </cfRule>
  </conditionalFormatting>
  <conditionalFormatting sqref="R608 R610 R612 R614 R616 R618 R620">
    <cfRule type="cellIs" dxfId="4513" priority="150" stopIfTrue="1" operator="equal">
      <formula>0</formula>
    </cfRule>
  </conditionalFormatting>
  <conditionalFormatting sqref="R608:R621">
    <cfRule type="cellIs" dxfId="4512" priority="148" stopIfTrue="1" operator="equal">
      <formula>0</formula>
    </cfRule>
  </conditionalFormatting>
  <conditionalFormatting sqref="R608 R610 R612 R614 R616 R618 R620">
    <cfRule type="cellIs" dxfId="4511" priority="147" stopIfTrue="1" operator="equal">
      <formula>0</formula>
    </cfRule>
  </conditionalFormatting>
  <conditionalFormatting sqref="M814:M825">
    <cfRule type="cellIs" dxfId="4510" priority="146" stopIfTrue="1" operator="equal">
      <formula>0</formula>
    </cfRule>
  </conditionalFormatting>
  <conditionalFormatting sqref="Q803">
    <cfRule type="cellIs" dxfId="4509" priority="140" stopIfTrue="1" operator="equal">
      <formula>0</formula>
    </cfRule>
  </conditionalFormatting>
  <conditionalFormatting sqref="Q802 J802:J803 M802:N803 M804:M813">
    <cfRule type="cellIs" dxfId="4508" priority="145" stopIfTrue="1" operator="equal">
      <formula>0</formula>
    </cfRule>
  </conditionalFormatting>
  <conditionalFormatting sqref="Q802 N802">
    <cfRule type="cellIs" dxfId="4507" priority="144" stopIfTrue="1" operator="equal">
      <formula>0</formula>
    </cfRule>
  </conditionalFormatting>
  <conditionalFormatting sqref="O802:O803">
    <cfRule type="cellIs" dxfId="4506" priority="139" stopIfTrue="1" operator="equal">
      <formula>0</formula>
    </cfRule>
  </conditionalFormatting>
  <conditionalFormatting sqref="R802:R803">
    <cfRule type="cellIs" dxfId="4505" priority="136" stopIfTrue="1" operator="equal">
      <formula>0</formula>
    </cfRule>
  </conditionalFormatting>
  <conditionalFormatting sqref="R802:R803">
    <cfRule type="cellIs" dxfId="4504" priority="135" stopIfTrue="1" operator="equal">
      <formula>0</formula>
    </cfRule>
  </conditionalFormatting>
  <conditionalFormatting sqref="R802">
    <cfRule type="cellIs" dxfId="4503" priority="133" stopIfTrue="1" operator="equal">
      <formula>0</formula>
    </cfRule>
  </conditionalFormatting>
  <conditionalFormatting sqref="R803">
    <cfRule type="cellIs" dxfId="4502" priority="131" stopIfTrue="1" operator="equal">
      <formula>0</formula>
    </cfRule>
  </conditionalFormatting>
  <conditionalFormatting sqref="K802:L803">
    <cfRule type="cellIs" dxfId="4501" priority="130" stopIfTrue="1" operator="equal">
      <formula>0</formula>
    </cfRule>
  </conditionalFormatting>
  <conditionalFormatting sqref="O802">
    <cfRule type="cellIs" dxfId="4500" priority="138" stopIfTrue="1" operator="equal">
      <formula>0</formula>
    </cfRule>
  </conditionalFormatting>
  <conditionalFormatting sqref="R802">
    <cfRule type="cellIs" dxfId="4499" priority="137" stopIfTrue="1" operator="equal">
      <formula>0</formula>
    </cfRule>
  </conditionalFormatting>
  <conditionalFormatting sqref="R802">
    <cfRule type="cellIs" dxfId="4498" priority="134" stopIfTrue="1" operator="equal">
      <formula>0</formula>
    </cfRule>
  </conditionalFormatting>
  <conditionalFormatting sqref="R802">
    <cfRule type="cellIs" dxfId="4497" priority="132" stopIfTrue="1" operator="equal">
      <formula>0</formula>
    </cfRule>
  </conditionalFormatting>
  <conditionalFormatting sqref="J804:J825">
    <cfRule type="cellIs" dxfId="4496" priority="129" stopIfTrue="1" operator="equal">
      <formula>0</formula>
    </cfRule>
  </conditionalFormatting>
  <conditionalFormatting sqref="K804:L825">
    <cfRule type="cellIs" dxfId="4495" priority="128" stopIfTrue="1" operator="equal">
      <formula>0</formula>
    </cfRule>
  </conditionalFormatting>
  <conditionalFormatting sqref="Q804 Q806 Q808 Q810 Q812 Q814 Q816 Q818 Q820 Q822 Q824 N804:N825">
    <cfRule type="cellIs" dxfId="4494" priority="127" stopIfTrue="1" operator="equal">
      <formula>0</formula>
    </cfRule>
  </conditionalFormatting>
  <conditionalFormatting sqref="Q804 Q806 Q808 Q810 Q812 Q814 Q816 Q818 Q820 Q822 Q824 N804 N806 N808 N810 N812 N814 N816 N818 N820 N822 N824">
    <cfRule type="cellIs" dxfId="4493" priority="126" stopIfTrue="1" operator="equal">
      <formula>0</formula>
    </cfRule>
  </conditionalFormatting>
  <conditionalFormatting sqref="Q805 Q807 Q809 Q811 Q813 Q815 Q817 Q819 Q821 Q823 Q825">
    <cfRule type="cellIs" dxfId="4492" priority="122" stopIfTrue="1" operator="equal">
      <formula>0</formula>
    </cfRule>
  </conditionalFormatting>
  <conditionalFormatting sqref="O804:O825">
    <cfRule type="cellIs" dxfId="4491" priority="121" stopIfTrue="1" operator="equal">
      <formula>0</formula>
    </cfRule>
  </conditionalFormatting>
  <conditionalFormatting sqref="O804 O806 O808 O810 O812 O814 O816 O818 O820 O822 O824">
    <cfRule type="cellIs" dxfId="4490" priority="120" stopIfTrue="1" operator="equal">
      <formula>0</formula>
    </cfRule>
  </conditionalFormatting>
  <conditionalFormatting sqref="R804:R825">
    <cfRule type="cellIs" dxfId="4489" priority="118" stopIfTrue="1" operator="equal">
      <formula>0</formula>
    </cfRule>
  </conditionalFormatting>
  <conditionalFormatting sqref="R804 R806 R808 R810 R812 R814 R816 R818 R820 R822 R824">
    <cfRule type="cellIs" dxfId="4488" priority="119" stopIfTrue="1" operator="equal">
      <formula>0</formula>
    </cfRule>
  </conditionalFormatting>
  <conditionalFormatting sqref="R804:R825">
    <cfRule type="cellIs" dxfId="4487" priority="117" stopIfTrue="1" operator="equal">
      <formula>0</formula>
    </cfRule>
  </conditionalFormatting>
  <conditionalFormatting sqref="R804 R806 R808 R810 R812 R814 R816 R818 R820 R822 R824">
    <cfRule type="cellIs" dxfId="4486" priority="116" stopIfTrue="1" operator="equal">
      <formula>0</formula>
    </cfRule>
  </conditionalFormatting>
  <conditionalFormatting sqref="R804 R806 R808 R810 R812 R814 R816 R818 R820 R822 R824">
    <cfRule type="cellIs" dxfId="4485" priority="115" stopIfTrue="1" operator="equal">
      <formula>0</formula>
    </cfRule>
  </conditionalFormatting>
  <conditionalFormatting sqref="R804 R806 R808 R810 R812 R814 R816 R818 R820 R822 R824">
    <cfRule type="cellIs" dxfId="4484" priority="114" stopIfTrue="1" operator="equal">
      <formula>0</formula>
    </cfRule>
  </conditionalFormatting>
  <conditionalFormatting sqref="R805 R807 R809 R811 R813 R815 R817 R819 R821 R823 R825">
    <cfRule type="cellIs" dxfId="4483" priority="113" stopIfTrue="1" operator="equal">
      <formula>0</formula>
    </cfRule>
  </conditionalFormatting>
  <conditionalFormatting sqref="F802:G825">
    <cfRule type="cellIs" dxfId="4482" priority="101" stopIfTrue="1" operator="equal">
      <formula>0</formula>
    </cfRule>
  </conditionalFormatting>
  <conditionalFormatting sqref="H802:H825">
    <cfRule type="cellIs" dxfId="4481" priority="99" stopIfTrue="1" operator="equal">
      <formula>0</formula>
    </cfRule>
  </conditionalFormatting>
  <conditionalFormatting sqref="F754:G755 Q766 I756:J756 I768:J768 J766:O767 I758:J758 I770:J770 J757 J769 I760:J760 I772:J772 J759 J771 I762:J762 I774:J774 J761 J773 I764:J764 I776:J776 J763 J775 J765 J777 M756:N765 M768:N777 F768:G777">
    <cfRule type="cellIs" dxfId="4480" priority="91" stopIfTrue="1" operator="equal">
      <formula>0</formula>
    </cfRule>
  </conditionalFormatting>
  <conditionalFormatting sqref="Q766 N756 N768 N758 N770 N760 N772 N762 N774 N764 N776 N766:O766">
    <cfRule type="cellIs" dxfId="4479" priority="90" stopIfTrue="1" operator="equal">
      <formula>0</formula>
    </cfRule>
  </conditionalFormatting>
  <conditionalFormatting sqref="E754:E755 E766:E777">
    <cfRule type="cellIs" dxfId="4478" priority="89" stopIfTrue="1" operator="equal">
      <formula>0</formula>
    </cfRule>
  </conditionalFormatting>
  <conditionalFormatting sqref="P766">
    <cfRule type="cellIs" dxfId="4477" priority="88" stopIfTrue="1" operator="equal">
      <formula>0</formula>
    </cfRule>
  </conditionalFormatting>
  <conditionalFormatting sqref="P766">
    <cfRule type="cellIs" dxfId="4476" priority="87" stopIfTrue="1" operator="equal">
      <formula>0</formula>
    </cfRule>
  </conditionalFormatting>
  <conditionalFormatting sqref="H754:H755 H768:H777">
    <cfRule type="cellIs" dxfId="4475" priority="86" stopIfTrue="1" operator="equal">
      <formula>0</formula>
    </cfRule>
  </conditionalFormatting>
  <conditionalFormatting sqref="P767">
    <cfRule type="cellIs" dxfId="4474" priority="85" stopIfTrue="1" operator="equal">
      <formula>0</formula>
    </cfRule>
  </conditionalFormatting>
  <conditionalFormatting sqref="P756 P768 P758 P770 P760 P772 P762 P774 P764 P776">
    <cfRule type="cellIs" dxfId="4473" priority="84" stopIfTrue="1" operator="equal">
      <formula>0</formula>
    </cfRule>
  </conditionalFormatting>
  <conditionalFormatting sqref="P756 P768 P758 P770 P760 P772 P762 P774 P764 P776">
    <cfRule type="cellIs" dxfId="4472" priority="83" stopIfTrue="1" operator="equal">
      <formula>0</formula>
    </cfRule>
  </conditionalFormatting>
  <conditionalFormatting sqref="P757 P769 P759 P771 P761 P773 P763 P775 P765 P777">
    <cfRule type="cellIs" dxfId="4471" priority="82" stopIfTrue="1" operator="equal">
      <formula>0</formula>
    </cfRule>
  </conditionalFormatting>
  <conditionalFormatting sqref="Q767">
    <cfRule type="cellIs" dxfId="4470" priority="81" stopIfTrue="1" operator="equal">
      <formula>0</formula>
    </cfRule>
  </conditionalFormatting>
  <conditionalFormatting sqref="Q756 Q768 Q758 Q770 Q760 Q772 Q762 Q774 Q764 Q776">
    <cfRule type="cellIs" dxfId="4469" priority="80" stopIfTrue="1" operator="equal">
      <formula>0</formula>
    </cfRule>
  </conditionalFormatting>
  <conditionalFormatting sqref="Q756 Q768 Q758 Q770 Q760 Q772 Q762 Q774 Q764 Q776">
    <cfRule type="cellIs" dxfId="4468" priority="79" stopIfTrue="1" operator="equal">
      <formula>0</formula>
    </cfRule>
  </conditionalFormatting>
  <conditionalFormatting sqref="Q757 Q769 Q759 Q771 Q761 Q773 Q763 Q775 Q765 Q777">
    <cfRule type="cellIs" dxfId="4467" priority="78" stopIfTrue="1" operator="equal">
      <formula>0</formula>
    </cfRule>
  </conditionalFormatting>
  <conditionalFormatting sqref="I766">
    <cfRule type="cellIs" dxfId="4466" priority="77" stopIfTrue="1" operator="equal">
      <formula>0</formula>
    </cfRule>
  </conditionalFormatting>
  <conditionalFormatting sqref="I767">
    <cfRule type="cellIs" dxfId="4465" priority="76" stopIfTrue="1" operator="equal">
      <formula>0</formula>
    </cfRule>
  </conditionalFormatting>
  <conditionalFormatting sqref="I757 I769">
    <cfRule type="cellIs" dxfId="4464" priority="75" stopIfTrue="1" operator="equal">
      <formula>0</formula>
    </cfRule>
  </conditionalFormatting>
  <conditionalFormatting sqref="I759 I771">
    <cfRule type="cellIs" dxfId="4463" priority="74" stopIfTrue="1" operator="equal">
      <formula>0</formula>
    </cfRule>
  </conditionalFormatting>
  <conditionalFormatting sqref="I761 I773">
    <cfRule type="cellIs" dxfId="4462" priority="73" stopIfTrue="1" operator="equal">
      <formula>0</formula>
    </cfRule>
  </conditionalFormatting>
  <conditionalFormatting sqref="I763 I775">
    <cfRule type="cellIs" dxfId="4461" priority="72" stopIfTrue="1" operator="equal">
      <formula>0</formula>
    </cfRule>
  </conditionalFormatting>
  <conditionalFormatting sqref="I765 I777">
    <cfRule type="cellIs" dxfId="4460" priority="71" stopIfTrue="1" operator="equal">
      <formula>0</formula>
    </cfRule>
  </conditionalFormatting>
  <conditionalFormatting sqref="O756:O765 O768:O777">
    <cfRule type="cellIs" dxfId="4459" priority="70" stopIfTrue="1" operator="equal">
      <formula>0</formula>
    </cfRule>
  </conditionalFormatting>
  <conditionalFormatting sqref="O756 O768 O758 O770 O760 O772 O762 O774 O764 O776">
    <cfRule type="cellIs" dxfId="4458" priority="69" stopIfTrue="1" operator="equal">
      <formula>0</formula>
    </cfRule>
  </conditionalFormatting>
  <conditionalFormatting sqref="R756:R777">
    <cfRule type="cellIs" dxfId="4457" priority="67" stopIfTrue="1" operator="equal">
      <formula>0</formula>
    </cfRule>
  </conditionalFormatting>
  <conditionalFormatting sqref="R766 R756 R768 R758 R770 R760 R772 R762 R774 R764 R776">
    <cfRule type="cellIs" dxfId="4456" priority="68" stopIfTrue="1" operator="equal">
      <formula>0</formula>
    </cfRule>
  </conditionalFormatting>
  <conditionalFormatting sqref="R756:R777">
    <cfRule type="cellIs" dxfId="4455" priority="66" stopIfTrue="1" operator="equal">
      <formula>0</formula>
    </cfRule>
  </conditionalFormatting>
  <conditionalFormatting sqref="R766 R756 R768 R758 R770 R760 R772 R762 R774 R764 R776">
    <cfRule type="cellIs" dxfId="4454" priority="65" stopIfTrue="1" operator="equal">
      <formula>0</formula>
    </cfRule>
  </conditionalFormatting>
  <conditionalFormatting sqref="R766">
    <cfRule type="cellIs" dxfId="4453" priority="64" stopIfTrue="1" operator="equal">
      <formula>0</formula>
    </cfRule>
  </conditionalFormatting>
  <conditionalFormatting sqref="R766">
    <cfRule type="cellIs" dxfId="4452" priority="63" stopIfTrue="1" operator="equal">
      <formula>0</formula>
    </cfRule>
  </conditionalFormatting>
  <conditionalFormatting sqref="R767">
    <cfRule type="cellIs" dxfId="4451" priority="62" stopIfTrue="1" operator="equal">
      <formula>0</formula>
    </cfRule>
  </conditionalFormatting>
  <conditionalFormatting sqref="R756 R768 R758 R770 R760 R772 R762 R774 R764 R776">
    <cfRule type="cellIs" dxfId="4450" priority="61" stopIfTrue="1" operator="equal">
      <formula>0</formula>
    </cfRule>
  </conditionalFormatting>
  <conditionalFormatting sqref="R756 R768 R758 R770 R760 R772 R762 R774 R764 R776">
    <cfRule type="cellIs" dxfId="4449" priority="60" stopIfTrue="1" operator="equal">
      <formula>0</formula>
    </cfRule>
  </conditionalFormatting>
  <conditionalFormatting sqref="R757 R769 R759 R771 R761 R773 R763 R775 R765 R777">
    <cfRule type="cellIs" dxfId="4448" priority="59" stopIfTrue="1" operator="equal">
      <formula>0</formula>
    </cfRule>
  </conditionalFormatting>
  <conditionalFormatting sqref="K756:L765 K768:L777">
    <cfRule type="cellIs" dxfId="4447" priority="58" stopIfTrue="1" operator="equal">
      <formula>0</formula>
    </cfRule>
  </conditionalFormatting>
  <conditionalFormatting sqref="Q754 Q756 Q758 Q760 Q762 Q764 Q766 Q768 Q770 Q772 Q774 Q776 Q778 Q780 Q782 Q784 Q786 Q788 Q790 Q792 Q794 Q796 Q798 Q800 Q802 Q804 Q806 Q808 Q810 Q812 Q814 Q816 Q818 Q820 Q822 Q824 J754:O825">
    <cfRule type="cellIs" dxfId="4446" priority="57" stopIfTrue="1" operator="equal">
      <formula>0</formula>
    </cfRule>
  </conditionalFormatting>
  <conditionalFormatting sqref="Q754 Q756 Q758 Q760 Q762 Q764 Q766 Q768 Q770 Q772 Q774 Q776 Q778 Q780 Q782 Q784 Q786 Q788 Q790 Q792 Q794 Q796 Q798 Q800 Q802 Q804 Q806 Q808 Q810 Q812 Q814 Q816 Q818 Q820 Q822 Q824 N754:O754 N756:O756 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cfRule type="cellIs" dxfId="4445" priority="56" stopIfTrue="1" operator="equal">
      <formula>0</formula>
    </cfRule>
  </conditionalFormatting>
  <conditionalFormatting sqref="P756 P758 P760 P762 P764 P766 P768 P770 P772 P774 P776 P778 P780 P782 P784 P786 P788 P790 P792">
    <cfRule type="cellIs" dxfId="4444" priority="55" stopIfTrue="1" operator="equal">
      <formula>0</formula>
    </cfRule>
  </conditionalFormatting>
  <conditionalFormatting sqref="P756 P758 P760 P762 P764 P766 P768 P770 P772 P774 P776 P778 P780 P782 P784 P786 P788 P790 P792">
    <cfRule type="cellIs" dxfId="4443" priority="54" stopIfTrue="1" operator="equal">
      <formula>0</formula>
    </cfRule>
  </conditionalFormatting>
  <conditionalFormatting sqref="P755 P757 P759 P761 P763 P765 P767 P769 P771 P773 P775 P777 P779 P781 P783 P785 P787 P789 P791 P793">
    <cfRule type="cellIs" dxfId="4442" priority="53" stopIfTrue="1" operator="equal">
      <formula>0</formula>
    </cfRule>
  </conditionalFormatting>
  <conditionalFormatting sqref="Q755 Q757 Q759 Q761 Q763 Q765 Q767 Q769 Q771 Q773 Q775 Q777 Q779 Q781 Q783 Q785 Q787 Q789 Q791 Q793 Q795 Q797 Q799 Q801 Q803 Q805 Q807 Q809 Q811 Q813 Q815 Q817 Q819 Q821 Q823 Q825">
    <cfRule type="cellIs" dxfId="4441" priority="52" stopIfTrue="1" operator="equal">
      <formula>0</formula>
    </cfRule>
  </conditionalFormatting>
  <conditionalFormatting sqref="I754 I756 I758 I760 I762 I764 I766 I768 I770 I772 I774 I776 I778 I780 I782 I784 I786 I788 I790 I792 I794 I796 I798 I800">
    <cfRule type="cellIs" dxfId="4440" priority="51"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9" priority="50" stopIfTrue="1" operator="equal">
      <formula>0</formula>
    </cfRule>
  </conditionalFormatting>
  <conditionalFormatting sqref="R754:R825">
    <cfRule type="cellIs" dxfId="4438" priority="48" stopIfTrue="1" operator="equal">
      <formula>0</formula>
    </cfRule>
  </conditionalFormatting>
  <conditionalFormatting sqref="R754:R825">
    <cfRule type="cellIs" dxfId="4437" priority="49"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6" priority="45" stopIfTrue="1" operator="equal">
      <formula>0</formula>
    </cfRule>
  </conditionalFormatting>
  <conditionalFormatting sqref="R755 R757 R759 R761 R763 R765 R767 R769 R771 R773 R775 R777 R779 R781 R783 R785 R787 R789 R791 R793 R795 R797 R799 R801 R803 R805 R807 R809 R811 R813 R815 R817 R819 R821 R823 R825">
    <cfRule type="cellIs" dxfId="4435" priority="44"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4" priority="46"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3" priority="47" stopIfTrue="1" operator="equal">
      <formula>0</formula>
    </cfRule>
  </conditionalFormatting>
  <conditionalFormatting sqref="I755 I757 I759 I761 I763 I765 I767 I769 I771 I773 I775 I777 I779 I781 I783 I785 I787 I789 I791 I793 I795 I797 I799 I801">
    <cfRule type="cellIs" dxfId="4432" priority="43" stopIfTrue="1" operator="equal">
      <formula>0</formula>
    </cfRule>
  </conditionalFormatting>
  <conditionalFormatting sqref="F756:G765">
    <cfRule type="cellIs" dxfId="4431" priority="42" stopIfTrue="1" operator="equal">
      <formula>0</formula>
    </cfRule>
  </conditionalFormatting>
  <conditionalFormatting sqref="E756:E765">
    <cfRule type="cellIs" dxfId="4430" priority="41" stopIfTrue="1" operator="equal">
      <formula>0</formula>
    </cfRule>
  </conditionalFormatting>
  <conditionalFormatting sqref="H756:H765">
    <cfRule type="cellIs" dxfId="4429" priority="40" stopIfTrue="1" operator="equal">
      <formula>0</formula>
    </cfRule>
  </conditionalFormatting>
  <conditionalFormatting sqref="F766:G767">
    <cfRule type="cellIs" dxfId="4428" priority="39" stopIfTrue="1" operator="equal">
      <formula>0</formula>
    </cfRule>
  </conditionalFormatting>
  <conditionalFormatting sqref="H766:H767">
    <cfRule type="cellIs" dxfId="4427" priority="38" stopIfTrue="1" operator="equal">
      <formula>0</formula>
    </cfRule>
  </conditionalFormatting>
  <conditionalFormatting sqref="F780:G789">
    <cfRule type="cellIs" dxfId="4426" priority="37" stopIfTrue="1" operator="equal">
      <formula>0</formula>
    </cfRule>
  </conditionalFormatting>
  <conditionalFormatting sqref="E780:E789">
    <cfRule type="cellIs" dxfId="4425" priority="36" stopIfTrue="1" operator="equal">
      <formula>0</formula>
    </cfRule>
  </conditionalFormatting>
  <conditionalFormatting sqref="H780:H789">
    <cfRule type="cellIs" dxfId="4424" priority="35" stopIfTrue="1" operator="equal">
      <formula>0</formula>
    </cfRule>
  </conditionalFormatting>
  <conditionalFormatting sqref="F790:G791">
    <cfRule type="cellIs" dxfId="4423" priority="34" stopIfTrue="1" operator="equal">
      <formula>0</formula>
    </cfRule>
  </conditionalFormatting>
  <conditionalFormatting sqref="E790:E791">
    <cfRule type="cellIs" dxfId="4422" priority="33" stopIfTrue="1" operator="equal">
      <formula>0</formula>
    </cfRule>
  </conditionalFormatting>
  <conditionalFormatting sqref="H790:H791">
    <cfRule type="cellIs" dxfId="4421" priority="32" stopIfTrue="1" operator="equal">
      <formula>0</formula>
    </cfRule>
  </conditionalFormatting>
  <conditionalFormatting sqref="F792:G801">
    <cfRule type="cellIs" dxfId="4420" priority="31" stopIfTrue="1" operator="equal">
      <formula>0</formula>
    </cfRule>
  </conditionalFormatting>
  <conditionalFormatting sqref="E792:E801">
    <cfRule type="cellIs" dxfId="4419" priority="30" stopIfTrue="1" operator="equal">
      <formula>0</formula>
    </cfRule>
  </conditionalFormatting>
  <conditionalFormatting sqref="H792:H801">
    <cfRule type="cellIs" dxfId="4418" priority="29" stopIfTrue="1" operator="equal">
      <formula>0</formula>
    </cfRule>
  </conditionalFormatting>
  <conditionalFormatting sqref="E802:E803 E814:E815">
    <cfRule type="cellIs" dxfId="4417" priority="28" stopIfTrue="1" operator="equal">
      <formula>0</formula>
    </cfRule>
  </conditionalFormatting>
  <conditionalFormatting sqref="E804:E813 E816:E825">
    <cfRule type="cellIs" dxfId="4416" priority="27" stopIfTrue="1" operator="equal">
      <formula>0</formula>
    </cfRule>
  </conditionalFormatting>
  <conditionalFormatting sqref="P754 P756 P758 P760 P762 P764 P766 P768 P770 P772 P774 P776 P778 P780 P782 P784 P786 P788 P790 P792">
    <cfRule type="cellIs" dxfId="4415" priority="21" stopIfTrue="1" operator="equal">
      <formula>0</formula>
    </cfRule>
  </conditionalFormatting>
  <conditionalFormatting sqref="P754 P756 P758 P760 P762 P764 P766 P768 P770 P772 P774 P776 P778 P780 P782 P784 P786 P788 P790 P792">
    <cfRule type="cellIs" dxfId="4414" priority="20" stopIfTrue="1" operator="equal">
      <formula>0</formula>
    </cfRule>
  </conditionalFormatting>
  <conditionalFormatting sqref="P754 P756 P758 P760 P762 P764 P766 P768 P770 P772 P774 P776 P778 P780 P782 P784 P786 P788 P790 P792">
    <cfRule type="cellIs" dxfId="4413" priority="22" stopIfTrue="1" operator="equal">
      <formula>0</formula>
    </cfRule>
  </conditionalFormatting>
  <conditionalFormatting sqref="P754 P756 P758 P760 P762 P764 P766 P768 P770 P772 P774 P776 P778 P780 P782 P784 P786 P788 P790 P792">
    <cfRule type="cellIs" dxfId="4412" priority="25" stopIfTrue="1" operator="equal">
      <formula>0</formula>
    </cfRule>
  </conditionalFormatting>
  <conditionalFormatting sqref="P754 P756 P758 P760 P762 P764 P766 P768 P770 P772 P774 P776 P778 P780 P782 P784 P786 P788 P790 P792">
    <cfRule type="cellIs" dxfId="4411" priority="24" stopIfTrue="1" operator="equal">
      <formula>0</formula>
    </cfRule>
  </conditionalFormatting>
  <conditionalFormatting sqref="P754 P756 P758 P760 P762 P764 P766 P768 P770 P772 P774 P776 P778 P780 P782 P784 P786 P788 P790 P792">
    <cfRule type="cellIs" dxfId="4410" priority="23" stopIfTrue="1" operator="equal">
      <formula>0</formula>
    </cfRule>
  </conditionalFormatting>
  <conditionalFormatting sqref="P754 P756 P758 P760 P762 P764 P766 P768 P770 P772 P774 P776 P778 P780 P782 P784 P786 P788 P790 P792">
    <cfRule type="cellIs" dxfId="4409" priority="26" stopIfTrue="1" operator="equal">
      <formula>0</formula>
    </cfRule>
  </conditionalFormatting>
  <conditionalFormatting sqref="P794 P796 P798 P800 P802 P804 P806 P808 P810 P812 P814 P816 P818 P820 P822 P824">
    <cfRule type="cellIs" dxfId="4408" priority="19" stopIfTrue="1" operator="equal">
      <formula>0</formula>
    </cfRule>
  </conditionalFormatting>
  <conditionalFormatting sqref="P794 P796 P798 P800 P802 P804 P806 P808 P810 P812 P814 P816 P818 P820 P822 P824">
    <cfRule type="cellIs" dxfId="4407" priority="18" stopIfTrue="1" operator="equal">
      <formula>0</formula>
    </cfRule>
  </conditionalFormatting>
  <conditionalFormatting sqref="P795 P797 P799 P801 P803 P805 P807 P809 P811 P813 P815 P817 P819 P821 P823 P825">
    <cfRule type="cellIs" dxfId="4406" priority="17" stopIfTrue="1" operator="equal">
      <formula>0</formula>
    </cfRule>
  </conditionalFormatting>
  <conditionalFormatting sqref="P794 P796 P798 P800 P802 P804 P806 P808 P810 P812 P814 P816 P818 P820 P822 P824">
    <cfRule type="cellIs" dxfId="4405" priority="16" stopIfTrue="1" operator="equal">
      <formula>0</formula>
    </cfRule>
  </conditionalFormatting>
  <conditionalFormatting sqref="P794 P796 P798 P800 P802 P804 P806 P808 P810 P812 P814 P816 P818 P820 P822 P824">
    <cfRule type="cellIs" dxfId="4404" priority="15" stopIfTrue="1" operator="equal">
      <formula>0</formula>
    </cfRule>
  </conditionalFormatting>
  <conditionalFormatting sqref="P795 P797 P799 P801 P803 P805 P807 P809 P811 P813 P815 P817 P819 P821 P823 P825">
    <cfRule type="cellIs" dxfId="4403" priority="14" stopIfTrue="1" operator="equal">
      <formula>0</formula>
    </cfRule>
  </conditionalFormatting>
  <conditionalFormatting sqref="P794 P796 P798 P800 P802 P804 P806 P808 P810 P812 P814 P816 P818 P820 P822 P824">
    <cfRule type="cellIs" dxfId="4402" priority="8" stopIfTrue="1" operator="equal">
      <formula>0</formula>
    </cfRule>
  </conditionalFormatting>
  <conditionalFormatting sqref="P794 P796 P798 P800 P802 P804 P806 P808 P810 P812 P814 P816 P818 P820 P822 P824">
    <cfRule type="cellIs" dxfId="4401" priority="7" stopIfTrue="1" operator="equal">
      <formula>0</formula>
    </cfRule>
  </conditionalFormatting>
  <conditionalFormatting sqref="P794 P796 P798 P800 P802 P804 P806 P808 P810 P812 P814 P816 P818 P820 P822 P824">
    <cfRule type="cellIs" dxfId="4400" priority="9" stopIfTrue="1" operator="equal">
      <formula>0</formula>
    </cfRule>
  </conditionalFormatting>
  <conditionalFormatting sqref="P794 P796 P798 P800 P802 P804 P806 P808 P810 P812 P814 P816 P818 P820 P822 P824">
    <cfRule type="cellIs" dxfId="4399" priority="12" stopIfTrue="1" operator="equal">
      <formula>0</formula>
    </cfRule>
  </conditionalFormatting>
  <conditionalFormatting sqref="P794 P796 P798 P800 P802 P804 P806 P808 P810 P812 P814 P816 P818 P820 P822 P824">
    <cfRule type="cellIs" dxfId="4398" priority="11" stopIfTrue="1" operator="equal">
      <formula>0</formula>
    </cfRule>
  </conditionalFormatting>
  <conditionalFormatting sqref="P794 P796 P798 P800 P802 P804 P806 P808 P810 P812 P814 P816 P818 P820 P822 P824">
    <cfRule type="cellIs" dxfId="4397" priority="10" stopIfTrue="1" operator="equal">
      <formula>0</formula>
    </cfRule>
  </conditionalFormatting>
  <conditionalFormatting sqref="P794 P796 P798 P800 P802 P804 P806 P808 P810 P812 P814 P816 P818 P820 P822 P824">
    <cfRule type="cellIs" dxfId="4396" priority="13" stopIfTrue="1" operator="equal">
      <formula>0</formula>
    </cfRule>
  </conditionalFormatting>
  <conditionalFormatting sqref="I802">
    <cfRule type="cellIs" dxfId="4395" priority="6" stopIfTrue="1" operator="equal">
      <formula>0</formula>
    </cfRule>
  </conditionalFormatting>
  <conditionalFormatting sqref="I803">
    <cfRule type="cellIs" dxfId="4394" priority="5" stopIfTrue="1" operator="equal">
      <formula>0</formula>
    </cfRule>
  </conditionalFormatting>
  <conditionalFormatting sqref="I804 I806 I808 I810 I812 I814">
    <cfRule type="cellIs" dxfId="4393" priority="4" stopIfTrue="1" operator="equal">
      <formula>0</formula>
    </cfRule>
  </conditionalFormatting>
  <conditionalFormatting sqref="I805 I807 I809 I811 I813 I815">
    <cfRule type="cellIs" dxfId="4392" priority="3" stopIfTrue="1" operator="equal">
      <formula>0</formula>
    </cfRule>
  </conditionalFormatting>
  <conditionalFormatting sqref="I816 I818 I820 I822 I824">
    <cfRule type="cellIs" dxfId="4391" priority="2" stopIfTrue="1" operator="equal">
      <formula>0</formula>
    </cfRule>
  </conditionalFormatting>
  <conditionalFormatting sqref="I817 I819 I821 I823 I825">
    <cfRule type="cellIs" dxfId="439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69C5-E9CB-419E-9A78-6F8C70B2A9EC}">
  <sheetPr codeName="Foglio23">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209</v>
      </c>
      <c r="D1" s="553"/>
      <c r="E1" s="553"/>
      <c r="F1" s="553"/>
      <c r="G1" s="553"/>
      <c r="H1" s="553"/>
      <c r="I1" s="553"/>
      <c r="J1" s="553"/>
      <c r="K1" s="553"/>
      <c r="L1" s="554"/>
      <c r="M1" s="130"/>
      <c r="N1" s="538" t="s">
        <v>149</v>
      </c>
      <c r="O1" s="509"/>
      <c r="P1" s="510"/>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2">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6">
        <v>38718</v>
      </c>
      <c r="B6" s="496">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2">
      <c r="A7" s="497"/>
      <c r="B7" s="497"/>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2">
      <c r="A8" s="519">
        <v>38718</v>
      </c>
      <c r="B8" s="519">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2">
      <c r="A9" s="519"/>
      <c r="B9" s="519"/>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2">
      <c r="A10" s="519"/>
      <c r="B10" s="519"/>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2">
      <c r="A11" s="519"/>
      <c r="B11" s="519"/>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2">
      <c r="A12" s="519"/>
      <c r="B12" s="519"/>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2">
      <c r="A13" s="519"/>
      <c r="B13" s="519"/>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2">
      <c r="A14" s="519"/>
      <c r="B14" s="519"/>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2">
      <c r="A15" s="519"/>
      <c r="B15" s="519"/>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2">
      <c r="A16" s="519"/>
      <c r="B16" s="519"/>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2">
      <c r="A17" s="519"/>
      <c r="B17" s="519"/>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2">
      <c r="A18" s="519"/>
      <c r="B18" s="519"/>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2">
      <c r="A19" s="520"/>
      <c r="B19" s="520"/>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2">
      <c r="A20" s="496">
        <v>39083</v>
      </c>
      <c r="B20" s="496">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2">
      <c r="A21" s="497"/>
      <c r="B21" s="497"/>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2">
      <c r="A22" s="519">
        <v>39083</v>
      </c>
      <c r="B22" s="519">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2">
      <c r="A23" s="519"/>
      <c r="B23" s="519"/>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2">
      <c r="A24" s="519"/>
      <c r="B24" s="519"/>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2">
      <c r="A25" s="519"/>
      <c r="B25" s="519"/>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2">
      <c r="A26" s="519"/>
      <c r="B26" s="519"/>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2">
      <c r="A27" s="519"/>
      <c r="B27" s="519"/>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2">
      <c r="A28" s="519"/>
      <c r="B28" s="519"/>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2">
      <c r="A29" s="519"/>
      <c r="B29" s="519"/>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2">
      <c r="A30" s="519"/>
      <c r="B30" s="519"/>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2">
      <c r="A31" s="519"/>
      <c r="B31" s="519"/>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2">
      <c r="A32" s="519"/>
      <c r="B32" s="519"/>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2">
      <c r="A33" s="520"/>
      <c r="B33" s="520"/>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2">
      <c r="A34" s="496">
        <f>B22+1</f>
        <v>39114</v>
      </c>
      <c r="B34" s="496">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2">
      <c r="A35" s="497"/>
      <c r="B35" s="497"/>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2">
      <c r="A36" s="519">
        <f>A34</f>
        <v>39114</v>
      </c>
      <c r="B36" s="519">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2">
      <c r="A37" s="519"/>
      <c r="B37" s="519"/>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2">
      <c r="A38" s="519"/>
      <c r="B38" s="519"/>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2">
      <c r="A39" s="519"/>
      <c r="B39" s="519"/>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2">
      <c r="A40" s="519"/>
      <c r="B40" s="519"/>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2">
      <c r="A41" s="519"/>
      <c r="B41" s="519"/>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2">
      <c r="A42" s="519"/>
      <c r="B42" s="519"/>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2">
      <c r="A43" s="519"/>
      <c r="B43" s="519"/>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2">
      <c r="A44" s="519"/>
      <c r="B44" s="519"/>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2">
      <c r="A45" s="519"/>
      <c r="B45" s="519"/>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2">
      <c r="A46" s="519"/>
      <c r="B46" s="519"/>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2">
      <c r="A47" s="520"/>
      <c r="B47" s="520"/>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2">
      <c r="A48" s="496">
        <f>B36+1</f>
        <v>39447</v>
      </c>
      <c r="B48" s="496">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2">
      <c r="A49" s="497"/>
      <c r="B49" s="497"/>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2">
      <c r="A50" s="519">
        <f>A48</f>
        <v>39447</v>
      </c>
      <c r="B50" s="519">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2">
      <c r="A51" s="519"/>
      <c r="B51" s="519"/>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2">
      <c r="A52" s="519"/>
      <c r="B52" s="519"/>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2">
      <c r="A53" s="519"/>
      <c r="B53" s="519"/>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2">
      <c r="A54" s="519"/>
      <c r="B54" s="519"/>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2">
      <c r="A55" s="519"/>
      <c r="B55" s="519"/>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2">
      <c r="A56" s="519"/>
      <c r="B56" s="519"/>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2">
      <c r="A57" s="519"/>
      <c r="B57" s="519"/>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2">
      <c r="A58" s="519"/>
      <c r="B58" s="519"/>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2">
      <c r="A59" s="519"/>
      <c r="B59" s="519"/>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2">
      <c r="A60" s="519"/>
      <c r="B60" s="519"/>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2">
      <c r="A61" s="520"/>
      <c r="B61" s="520"/>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2">
      <c r="A62" s="496">
        <f>B50+1</f>
        <v>39448</v>
      </c>
      <c r="B62" s="496">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2">
      <c r="A63" s="497"/>
      <c r="B63" s="497"/>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2">
      <c r="A64" s="519">
        <f>A62</f>
        <v>39448</v>
      </c>
      <c r="B64" s="519">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2">
      <c r="A65" s="519"/>
      <c r="B65" s="519"/>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2">
      <c r="A66" s="519"/>
      <c r="B66" s="519"/>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2">
      <c r="A67" s="519"/>
      <c r="B67" s="519"/>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2">
      <c r="A68" s="519"/>
      <c r="B68" s="519"/>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2">
      <c r="A69" s="519"/>
      <c r="B69" s="519"/>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2">
      <c r="A70" s="519"/>
      <c r="B70" s="519"/>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2">
      <c r="A71" s="519"/>
      <c r="B71" s="519"/>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2">
      <c r="A72" s="519"/>
      <c r="B72" s="519"/>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2">
      <c r="A73" s="519"/>
      <c r="B73" s="519"/>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2">
      <c r="A74" s="519"/>
      <c r="B74" s="519"/>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2">
      <c r="A75" s="520"/>
      <c r="B75" s="520"/>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2">
      <c r="A76" s="496">
        <v>39539</v>
      </c>
      <c r="B76" s="496">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2">
      <c r="A77" s="497"/>
      <c r="B77" s="497"/>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2">
      <c r="A78" s="519">
        <v>39539</v>
      </c>
      <c r="B78" s="519">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2">
      <c r="A79" s="519"/>
      <c r="B79" s="519"/>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2">
      <c r="A80" s="519"/>
      <c r="B80" s="519"/>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2">
      <c r="A81" s="519"/>
      <c r="B81" s="519"/>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2">
      <c r="A82" s="519"/>
      <c r="B82" s="519"/>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2">
      <c r="A83" s="519"/>
      <c r="B83" s="519"/>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2">
      <c r="A84" s="519"/>
      <c r="B84" s="519"/>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2">
      <c r="A85" s="519"/>
      <c r="B85" s="519"/>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2">
      <c r="A86" s="519"/>
      <c r="B86" s="519"/>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2">
      <c r="A87" s="519"/>
      <c r="B87" s="519"/>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2">
      <c r="A88" s="519"/>
      <c r="B88" s="519"/>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2">
      <c r="A89" s="520"/>
      <c r="B89" s="520"/>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2">
      <c r="A90" s="496">
        <v>39630</v>
      </c>
      <c r="B90" s="496">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2">
      <c r="A91" s="497"/>
      <c r="B91" s="497"/>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2">
      <c r="A92" s="519">
        <v>39630</v>
      </c>
      <c r="B92" s="519">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2">
      <c r="A93" s="519"/>
      <c r="B93" s="519"/>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2">
      <c r="A94" s="519"/>
      <c r="B94" s="519"/>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2">
      <c r="A95" s="519"/>
      <c r="B95" s="519"/>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2">
      <c r="A96" s="519"/>
      <c r="B96" s="519"/>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2">
      <c r="A97" s="519"/>
      <c r="B97" s="519"/>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2">
      <c r="A98" s="519"/>
      <c r="B98" s="519"/>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2">
      <c r="A99" s="519"/>
      <c r="B99" s="519"/>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2">
      <c r="A100" s="519"/>
      <c r="B100" s="519"/>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2">
      <c r="A101" s="519"/>
      <c r="B101" s="519"/>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2">
      <c r="A102" s="519"/>
      <c r="B102" s="519"/>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2">
      <c r="A103" s="520"/>
      <c r="B103" s="520"/>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2">
      <c r="A104" s="496">
        <v>39814</v>
      </c>
      <c r="B104" s="496">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2">
      <c r="A105" s="497"/>
      <c r="B105" s="497"/>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2">
      <c r="A106" s="519">
        <v>39814</v>
      </c>
      <c r="B106" s="519">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2">
      <c r="A107" s="519"/>
      <c r="B107" s="519"/>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2">
      <c r="A108" s="519"/>
      <c r="B108" s="519"/>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2">
      <c r="A109" s="519"/>
      <c r="B109" s="519"/>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2">
      <c r="A110" s="519"/>
      <c r="B110" s="519"/>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2">
      <c r="A111" s="519"/>
      <c r="B111" s="519"/>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2">
      <c r="A112" s="519"/>
      <c r="B112" s="519"/>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2">
      <c r="A113" s="519"/>
      <c r="B113" s="519"/>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2">
      <c r="A114" s="519"/>
      <c r="B114" s="519"/>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2">
      <c r="A115" s="519"/>
      <c r="B115" s="519"/>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2">
      <c r="A116" s="519"/>
      <c r="B116" s="519"/>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2">
      <c r="A117" s="520"/>
      <c r="B117" s="520"/>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2">
      <c r="A118" s="496">
        <v>40269</v>
      </c>
      <c r="B118" s="496">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2">
      <c r="A119" s="497"/>
      <c r="B119" s="497"/>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2">
      <c r="A120" s="519">
        <v>40269</v>
      </c>
      <c r="B120" s="519">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2">
      <c r="A121" s="519"/>
      <c r="B121" s="519"/>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2">
      <c r="A122" s="519"/>
      <c r="B122" s="519"/>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2">
      <c r="A123" s="519"/>
      <c r="B123" s="519"/>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2">
      <c r="A124" s="519"/>
      <c r="B124" s="519"/>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2">
      <c r="A125" s="519"/>
      <c r="B125" s="519"/>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2">
      <c r="A126" s="519"/>
      <c r="B126" s="519"/>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2">
      <c r="A127" s="519"/>
      <c r="B127" s="519"/>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2">
      <c r="A128" s="519"/>
      <c r="B128" s="519"/>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2">
      <c r="A129" s="519"/>
      <c r="B129" s="519"/>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2">
      <c r="A130" s="519"/>
      <c r="B130" s="519"/>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2">
      <c r="A131" s="520"/>
      <c r="B131" s="520"/>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2">
      <c r="A132" s="496">
        <v>40360</v>
      </c>
      <c r="B132" s="496">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2">
      <c r="A133" s="497"/>
      <c r="B133" s="497"/>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2">
      <c r="A134" s="519">
        <v>40360</v>
      </c>
      <c r="B134" s="519">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2">
      <c r="A135" s="519"/>
      <c r="B135" s="519"/>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2">
      <c r="A136" s="519"/>
      <c r="B136" s="519"/>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2">
      <c r="A137" s="519"/>
      <c r="B137" s="519"/>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2">
      <c r="A138" s="519"/>
      <c r="B138" s="519"/>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2">
      <c r="A139" s="519"/>
      <c r="B139" s="519"/>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2">
      <c r="A140" s="519"/>
      <c r="B140" s="519"/>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2">
      <c r="A141" s="519"/>
      <c r="B141" s="519"/>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2">
      <c r="A142" s="519"/>
      <c r="B142" s="519"/>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2">
      <c r="A143" s="519"/>
      <c r="B143" s="519"/>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2">
      <c r="A144" s="519"/>
      <c r="B144" s="519"/>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2">
      <c r="A145" s="520"/>
      <c r="B145" s="520"/>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2">
      <c r="A146" s="496">
        <v>40544</v>
      </c>
      <c r="B146" s="496">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2">
      <c r="A147" s="497"/>
      <c r="B147" s="497"/>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2">
      <c r="A148" s="519">
        <v>40544</v>
      </c>
      <c r="B148" s="519">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2">
      <c r="A149" s="519"/>
      <c r="B149" s="519"/>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2">
      <c r="A150" s="519"/>
      <c r="B150" s="519"/>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2">
      <c r="A151" s="519"/>
      <c r="B151" s="519"/>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2">
      <c r="A152" s="519"/>
      <c r="B152" s="519"/>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2">
      <c r="A153" s="519"/>
      <c r="B153" s="519"/>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2">
      <c r="A154" s="519"/>
      <c r="B154" s="519"/>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2">
      <c r="A155" s="519"/>
      <c r="B155" s="519"/>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2">
      <c r="A156" s="519"/>
      <c r="B156" s="519"/>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2">
      <c r="A157" s="519"/>
      <c r="B157" s="519"/>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2">
      <c r="A158" s="519"/>
      <c r="B158" s="519"/>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2">
      <c r="A159" s="520"/>
      <c r="B159" s="520"/>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2">
      <c r="A160" s="496">
        <v>42370</v>
      </c>
      <c r="B160" s="496">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2">
      <c r="A161" s="497"/>
      <c r="B161" s="497"/>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2">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2">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2">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2">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2">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2">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2">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2">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2">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2">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2">
      <c r="A172" s="496">
        <v>42736</v>
      </c>
      <c r="B172" s="496">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2">
      <c r="A173" s="497"/>
      <c r="B173" s="497"/>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2">
      <c r="A174" s="517">
        <v>42736</v>
      </c>
      <c r="B174" s="517">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2">
      <c r="A175" s="517"/>
      <c r="B175" s="517"/>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2">
      <c r="A176" s="517"/>
      <c r="B176" s="517"/>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2">
      <c r="A177" s="517"/>
      <c r="B177" s="517"/>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2">
      <c r="A178" s="517"/>
      <c r="B178" s="517"/>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2">
      <c r="A179" s="517"/>
      <c r="B179" s="517"/>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2">
      <c r="A180" s="517"/>
      <c r="B180" s="517"/>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2">
      <c r="A181" s="517"/>
      <c r="B181" s="517"/>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2">
      <c r="A182" s="517"/>
      <c r="B182" s="517"/>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2">
      <c r="A183" s="518"/>
      <c r="B183" s="518"/>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2">
      <c r="A184" s="496">
        <v>43160</v>
      </c>
      <c r="B184" s="496">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2">
      <c r="A185" s="497"/>
      <c r="B185" s="497"/>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2">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2">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2">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2">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2">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2">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2">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2">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2">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2">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2">
      <c r="A196" s="496">
        <v>43191</v>
      </c>
      <c r="B196" s="496">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2">
      <c r="A197" s="497"/>
      <c r="B197" s="497"/>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2">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2">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2">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2">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2">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2">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2">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2">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2">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2">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2">
      <c r="A208" s="496">
        <f>B196+1</f>
        <v>43466</v>
      </c>
      <c r="B208" s="496">
        <v>43830</v>
      </c>
      <c r="C208" s="42" t="s">
        <v>3</v>
      </c>
      <c r="D208" s="43">
        <v>0</v>
      </c>
      <c r="E208" s="44">
        <f>Assistenti_Tecnici!E754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2">
      <c r="A209" s="497"/>
      <c r="B209" s="497"/>
      <c r="C209" s="48" t="s">
        <v>4</v>
      </c>
      <c r="D209" s="49">
        <v>8</v>
      </c>
      <c r="E209" s="61">
        <f>Assistenti_Tecnici!E755</f>
        <v>21839615</v>
      </c>
      <c r="F209" s="50">
        <v>0</v>
      </c>
      <c r="G209" s="50">
        <f t="shared" si="859"/>
        <v>2144787</v>
      </c>
      <c r="H209" s="61">
        <v>12159892</v>
      </c>
      <c r="I209" s="61">
        <f t="shared" ref="I209:L209" si="1106">I208*1936.27</f>
        <v>0</v>
      </c>
      <c r="J209" s="51">
        <f t="shared" si="1106"/>
        <v>3012023</v>
      </c>
      <c r="K209" s="51">
        <f t="shared" si="1106"/>
        <v>36144294</v>
      </c>
      <c r="L209" s="61">
        <f t="shared" si="1106"/>
        <v>39156317</v>
      </c>
      <c r="M209" s="118"/>
      <c r="N209" s="120">
        <f t="shared" ref="N209:R223" si="1107">N208*1936.27</f>
        <v>36144294</v>
      </c>
      <c r="O209" s="120">
        <f t="shared" si="1107"/>
        <v>23984402</v>
      </c>
      <c r="P209" s="120">
        <f t="shared" si="1107"/>
        <v>1712437</v>
      </c>
      <c r="Q209" s="120">
        <f t="shared" si="1107"/>
        <v>43473502</v>
      </c>
      <c r="R209" s="120">
        <f t="shared" si="1107"/>
        <v>40461479</v>
      </c>
      <c r="S209" s="47"/>
    </row>
    <row r="210" spans="1:19" ht="12.75" customHeight="1" x14ac:dyDescent="0.2">
      <c r="A210" s="494">
        <f>A208</f>
        <v>43466</v>
      </c>
      <c r="B210" s="494">
        <f>B208</f>
        <v>43830</v>
      </c>
      <c r="C210" s="53" t="s">
        <v>3</v>
      </c>
      <c r="D210" s="54">
        <v>9</v>
      </c>
      <c r="E210" s="44">
        <f>Assistenti_Tecnici!E756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2">
      <c r="A211" s="494"/>
      <c r="B211" s="494"/>
      <c r="C211" s="48" t="s">
        <v>4</v>
      </c>
      <c r="D211" s="49">
        <v>14</v>
      </c>
      <c r="E211" s="61">
        <f>Assistenti_Tecnici!E757</f>
        <v>25306778</v>
      </c>
      <c r="F211" s="50">
        <v>0</v>
      </c>
      <c r="G211" s="50">
        <f t="shared" si="859"/>
        <v>2144787</v>
      </c>
      <c r="H211" s="61">
        <v>12159892</v>
      </c>
      <c r="I211" s="61">
        <f t="shared" ref="I211:L211" si="1116">I210*1936.27</f>
        <v>0</v>
      </c>
      <c r="J211" s="51">
        <f t="shared" si="1116"/>
        <v>3300953</v>
      </c>
      <c r="K211" s="51">
        <f t="shared" si="1116"/>
        <v>39611457</v>
      </c>
      <c r="L211" s="61">
        <f t="shared" si="1116"/>
        <v>42912410</v>
      </c>
      <c r="M211" s="118"/>
      <c r="N211" s="120">
        <f t="shared" ref="N211:O211" si="1117">N210*1936.27</f>
        <v>39611457</v>
      </c>
      <c r="O211" s="120">
        <f t="shared" si="1117"/>
        <v>27451565</v>
      </c>
      <c r="P211" s="120">
        <f t="shared" si="1107"/>
        <v>1712437</v>
      </c>
      <c r="Q211" s="120">
        <f t="shared" si="1107"/>
        <v>47853693</v>
      </c>
      <c r="R211" s="120">
        <f t="shared" si="1107"/>
        <v>44552740</v>
      </c>
      <c r="S211" s="47"/>
    </row>
    <row r="212" spans="1:19" ht="12.75" customHeight="1" x14ac:dyDescent="0.2">
      <c r="A212" s="494"/>
      <c r="B212" s="494"/>
      <c r="C212" s="53" t="s">
        <v>3</v>
      </c>
      <c r="D212" s="54">
        <v>15</v>
      </c>
      <c r="E212" s="44">
        <f>Assistenti_Tecnici!E758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2">
      <c r="A213" s="494"/>
      <c r="B213" s="494"/>
      <c r="C213" s="48" t="s">
        <v>4</v>
      </c>
      <c r="D213" s="49">
        <v>20</v>
      </c>
      <c r="E213" s="61">
        <f>Assistenti_Tecnici!E759</f>
        <v>27882501</v>
      </c>
      <c r="F213" s="50">
        <v>0</v>
      </c>
      <c r="G213" s="50">
        <f t="shared" si="859"/>
        <v>2144787</v>
      </c>
      <c r="H213" s="61">
        <v>12159892</v>
      </c>
      <c r="I213" s="61">
        <f t="shared" ref="I213:L213" si="1126">I212*1936.27</f>
        <v>0</v>
      </c>
      <c r="J213" s="51">
        <f t="shared" si="1126"/>
        <v>3515608</v>
      </c>
      <c r="K213" s="51">
        <f t="shared" si="1126"/>
        <v>42187180</v>
      </c>
      <c r="L213" s="61">
        <f t="shared" si="1126"/>
        <v>45702788</v>
      </c>
      <c r="M213" s="118"/>
      <c r="N213" s="120">
        <f t="shared" ref="N213:O213" si="1127">N212*1936.27</f>
        <v>42187180</v>
      </c>
      <c r="O213" s="120">
        <f t="shared" si="1127"/>
        <v>30027288</v>
      </c>
      <c r="P213" s="120">
        <f t="shared" si="1107"/>
        <v>1712437</v>
      </c>
      <c r="Q213" s="120">
        <f t="shared" si="1107"/>
        <v>51107692</v>
      </c>
      <c r="R213" s="120">
        <f t="shared" si="1107"/>
        <v>47592084</v>
      </c>
      <c r="S213" s="47"/>
    </row>
    <row r="214" spans="1:19" ht="12.75" customHeight="1" x14ac:dyDescent="0.2">
      <c r="A214" s="494"/>
      <c r="B214" s="494"/>
      <c r="C214" s="53" t="s">
        <v>3</v>
      </c>
      <c r="D214" s="54">
        <v>21</v>
      </c>
      <c r="E214" s="44">
        <f>Assistenti_Tecnici!E760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2">
      <c r="A215" s="494"/>
      <c r="B215" s="494"/>
      <c r="C215" s="48" t="s">
        <v>4</v>
      </c>
      <c r="D215" s="49">
        <v>27</v>
      </c>
      <c r="E215" s="61">
        <f>Assistenti_Tecnici!E761</f>
        <v>30447381</v>
      </c>
      <c r="F215" s="50">
        <v>0</v>
      </c>
      <c r="G215" s="50">
        <f t="shared" si="859"/>
        <v>2144787</v>
      </c>
      <c r="H215" s="61">
        <v>12159892</v>
      </c>
      <c r="I215" s="61">
        <f t="shared" ref="I215:L215" si="1136">I214*1936.27</f>
        <v>0</v>
      </c>
      <c r="J215" s="51">
        <f t="shared" si="1136"/>
        <v>3729333</v>
      </c>
      <c r="K215" s="51">
        <f t="shared" si="1136"/>
        <v>44752060</v>
      </c>
      <c r="L215" s="61">
        <f t="shared" si="1136"/>
        <v>48481393</v>
      </c>
      <c r="M215" s="118"/>
      <c r="N215" s="120">
        <f t="shared" ref="N215:O215" si="1137">N214*1936.27</f>
        <v>44752060</v>
      </c>
      <c r="O215" s="120">
        <f t="shared" si="1137"/>
        <v>32592168</v>
      </c>
      <c r="P215" s="120">
        <f t="shared" si="1107"/>
        <v>1712437</v>
      </c>
      <c r="Q215" s="120">
        <f t="shared" si="1107"/>
        <v>54347982</v>
      </c>
      <c r="R215" s="120">
        <f t="shared" si="1107"/>
        <v>50618648</v>
      </c>
      <c r="S215" s="47"/>
    </row>
    <row r="216" spans="1:19" ht="12.75" customHeight="1" x14ac:dyDescent="0.2">
      <c r="A216" s="494"/>
      <c r="B216" s="494"/>
      <c r="C216" s="53" t="s">
        <v>3</v>
      </c>
      <c r="D216" s="54">
        <v>28</v>
      </c>
      <c r="E216" s="44">
        <f>Assistenti_Tecnici!E762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2">
      <c r="A217" s="494"/>
      <c r="B217" s="494"/>
      <c r="C217" s="48" t="s">
        <v>4</v>
      </c>
      <c r="D217" s="49">
        <v>34</v>
      </c>
      <c r="E217" s="61">
        <f>Assistenti_Tecnici!E763</f>
        <v>32293731</v>
      </c>
      <c r="F217" s="50">
        <v>0</v>
      </c>
      <c r="G217" s="50">
        <f t="shared" si="859"/>
        <v>2144787</v>
      </c>
      <c r="H217" s="61">
        <v>12159892</v>
      </c>
      <c r="I217" s="61">
        <f t="shared" ref="I217:L217" si="1146">I216*1936.27</f>
        <v>0</v>
      </c>
      <c r="J217" s="51">
        <f t="shared" si="1146"/>
        <v>3883209</v>
      </c>
      <c r="K217" s="51">
        <f t="shared" si="1146"/>
        <v>46598409</v>
      </c>
      <c r="L217" s="61">
        <f t="shared" si="1146"/>
        <v>50481618</v>
      </c>
      <c r="M217" s="118"/>
      <c r="N217" s="120">
        <f t="shared" ref="N217:O217" si="1147">N216*1936.27</f>
        <v>46598409</v>
      </c>
      <c r="O217" s="120">
        <f t="shared" si="1147"/>
        <v>34438518</v>
      </c>
      <c r="P217" s="120">
        <f t="shared" si="1107"/>
        <v>1712437</v>
      </c>
      <c r="Q217" s="120">
        <f t="shared" si="1107"/>
        <v>56680548</v>
      </c>
      <c r="R217" s="120">
        <f t="shared" si="1107"/>
        <v>52797339</v>
      </c>
      <c r="S217" s="47"/>
    </row>
    <row r="218" spans="1:19" ht="12.75" customHeight="1" x14ac:dyDescent="0.2">
      <c r="A218" s="494"/>
      <c r="B218" s="494"/>
      <c r="C218" s="53" t="s">
        <v>3</v>
      </c>
      <c r="D218" s="54">
        <v>35</v>
      </c>
      <c r="E218" s="44">
        <f>Assistenti_Tecnici!E764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2">
      <c r="A219" s="495"/>
      <c r="B219" s="495"/>
      <c r="C219" s="58" t="s">
        <v>4</v>
      </c>
      <c r="D219" s="59"/>
      <c r="E219" s="61">
        <f>Assistenti_Tecnici!E765</f>
        <v>33703084</v>
      </c>
      <c r="F219" s="61">
        <v>0</v>
      </c>
      <c r="G219" s="50">
        <f t="shared" si="859"/>
        <v>2144787</v>
      </c>
      <c r="H219" s="61">
        <v>12159892</v>
      </c>
      <c r="I219" s="61">
        <f t="shared" ref="I219:L219" si="1156">I218*1936.27</f>
        <v>0</v>
      </c>
      <c r="J219" s="51">
        <f t="shared" si="1156"/>
        <v>4000644</v>
      </c>
      <c r="K219" s="51">
        <f t="shared" si="1156"/>
        <v>48007762</v>
      </c>
      <c r="L219" s="61">
        <f t="shared" si="1156"/>
        <v>52008406</v>
      </c>
      <c r="M219" s="118"/>
      <c r="N219" s="120">
        <f t="shared" ref="N219:O219" si="1157">N218*1936.27</f>
        <v>48007762</v>
      </c>
      <c r="O219" s="120">
        <f t="shared" si="1157"/>
        <v>35847870</v>
      </c>
      <c r="P219" s="120">
        <f t="shared" si="1107"/>
        <v>1712437</v>
      </c>
      <c r="Q219" s="120">
        <f t="shared" si="1107"/>
        <v>58461026</v>
      </c>
      <c r="R219" s="120">
        <f t="shared" si="1107"/>
        <v>54460382</v>
      </c>
      <c r="S219" s="47"/>
    </row>
    <row r="220" spans="1:19" ht="12.75" customHeight="1" x14ac:dyDescent="0.2">
      <c r="A220" s="496">
        <f>B208+1</f>
        <v>43831</v>
      </c>
      <c r="B220" s="496">
        <v>44196</v>
      </c>
      <c r="C220" s="42" t="s">
        <v>3</v>
      </c>
      <c r="D220" s="43">
        <v>0</v>
      </c>
      <c r="E220" s="44">
        <f>Assistenti_Tecnici!E766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2">
      <c r="A221" s="497"/>
      <c r="B221" s="497"/>
      <c r="C221" s="48" t="s">
        <v>4</v>
      </c>
      <c r="D221" s="49">
        <v>8</v>
      </c>
      <c r="E221" s="61">
        <f>Assistenti_Tecnici!E767</f>
        <v>22102174</v>
      </c>
      <c r="F221" s="50">
        <v>0</v>
      </c>
      <c r="G221" s="50">
        <f t="shared" si="859"/>
        <v>2144787</v>
      </c>
      <c r="H221" s="61">
        <v>12159892</v>
      </c>
      <c r="I221" s="61">
        <f t="shared" ref="I221:L221" si="1166">I220*1936.27</f>
        <v>0</v>
      </c>
      <c r="J221" s="51">
        <f t="shared" si="1166"/>
        <v>3033903</v>
      </c>
      <c r="K221" s="51">
        <f t="shared" si="1166"/>
        <v>36406852</v>
      </c>
      <c r="L221" s="61">
        <f t="shared" si="1166"/>
        <v>39440755</v>
      </c>
      <c r="M221" s="118"/>
      <c r="N221" s="120">
        <f t="shared" ref="N221:O221" si="1167">N220*1936.27</f>
        <v>36406852</v>
      </c>
      <c r="O221" s="120">
        <f t="shared" si="1167"/>
        <v>24246960</v>
      </c>
      <c r="P221" s="120">
        <f t="shared" si="1107"/>
        <v>1712437</v>
      </c>
      <c r="Q221" s="120">
        <f t="shared" si="1107"/>
        <v>43805204</v>
      </c>
      <c r="R221" s="120">
        <f t="shared" si="1107"/>
        <v>40771302</v>
      </c>
      <c r="S221" s="47"/>
    </row>
    <row r="222" spans="1:19" ht="12.75" customHeight="1" x14ac:dyDescent="0.2">
      <c r="A222" s="494">
        <f>A220</f>
        <v>43831</v>
      </c>
      <c r="B222" s="494">
        <f>B220</f>
        <v>44196</v>
      </c>
      <c r="C222" s="53" t="s">
        <v>3</v>
      </c>
      <c r="D222" s="54">
        <v>9</v>
      </c>
      <c r="E222" s="44">
        <f>Assistenti_Tecnici!E768</f>
        <v>13219.86</v>
      </c>
      <c r="F222" s="44">
        <v>0</v>
      </c>
      <c r="G222" s="44">
        <f t="shared" ref="G222" si="1168">1200/13*12</f>
        <v>1107.69</v>
      </c>
      <c r="H222" s="44">
        <v>6280.06</v>
      </c>
      <c r="I222" s="44"/>
      <c r="J222" s="44">
        <f t="shared" ref="J222" si="1169">K222/12</f>
        <v>1717.3</v>
      </c>
      <c r="K222" s="44">
        <f t="shared" ref="K222" si="1170">SUM(E222:I222)</f>
        <v>20607.61</v>
      </c>
      <c r="L222" s="46">
        <f t="shared" ref="L222" si="1171">SUM(E222:J222)</f>
        <v>22324.91</v>
      </c>
      <c r="M222" s="117"/>
      <c r="N222" s="119">
        <f t="shared" ref="N222" si="1172">K222</f>
        <v>20607.61</v>
      </c>
      <c r="O222" s="119">
        <f t="shared" ref="O222" si="1173">E222+F222+G222+I222</f>
        <v>14327.55</v>
      </c>
      <c r="P222" s="119">
        <v>884.4</v>
      </c>
      <c r="Q222" s="119">
        <f t="shared" ref="Q222" si="1174">L222+(IF(P222&gt;O222*0.18,P222,O222*0.18))</f>
        <v>24903.87</v>
      </c>
      <c r="R222" s="119">
        <f t="shared" ref="R222" si="1175">N222+O222*0.18</f>
        <v>23186.57</v>
      </c>
      <c r="S222" s="47"/>
    </row>
    <row r="223" spans="1:19" ht="9" customHeight="1" x14ac:dyDescent="0.2">
      <c r="A223" s="494"/>
      <c r="B223" s="494"/>
      <c r="C223" s="48" t="s">
        <v>4</v>
      </c>
      <c r="D223" s="49">
        <v>14</v>
      </c>
      <c r="E223" s="61">
        <f>Assistenti_Tecnici!E769</f>
        <v>25597218</v>
      </c>
      <c r="F223" s="50">
        <v>0</v>
      </c>
      <c r="G223" s="50">
        <f t="shared" si="859"/>
        <v>2144787</v>
      </c>
      <c r="H223" s="61">
        <v>12159892</v>
      </c>
      <c r="I223" s="61">
        <f t="shared" ref="I223:L223" si="1176">I222*1936.27</f>
        <v>0</v>
      </c>
      <c r="J223" s="51">
        <f t="shared" si="1176"/>
        <v>3325156</v>
      </c>
      <c r="K223" s="51">
        <f t="shared" si="1176"/>
        <v>39901897</v>
      </c>
      <c r="L223" s="61">
        <f t="shared" si="1176"/>
        <v>43227053</v>
      </c>
      <c r="M223" s="118"/>
      <c r="N223" s="120">
        <f t="shared" ref="N223:O223" si="1177">N222*1936.27</f>
        <v>39901897</v>
      </c>
      <c r="O223" s="120">
        <f t="shared" si="1177"/>
        <v>27742005</v>
      </c>
      <c r="P223" s="120">
        <f t="shared" si="1107"/>
        <v>1712437</v>
      </c>
      <c r="Q223" s="120">
        <f t="shared" si="1107"/>
        <v>48220616</v>
      </c>
      <c r="R223" s="120">
        <f t="shared" si="1107"/>
        <v>44895460</v>
      </c>
      <c r="S223" s="47"/>
    </row>
    <row r="224" spans="1:19" ht="12.75" customHeight="1" x14ac:dyDescent="0.2">
      <c r="A224" s="494"/>
      <c r="B224" s="494"/>
      <c r="C224" s="53" t="s">
        <v>3</v>
      </c>
      <c r="D224" s="54">
        <v>15</v>
      </c>
      <c r="E224" s="44">
        <f>Assistenti_Tecnici!E770</f>
        <v>14559.71</v>
      </c>
      <c r="F224" s="44">
        <v>0</v>
      </c>
      <c r="G224" s="44">
        <f t="shared" ref="G224" si="1178">1200/13*12</f>
        <v>1107.69</v>
      </c>
      <c r="H224" s="44">
        <v>6280.06</v>
      </c>
      <c r="I224" s="44"/>
      <c r="J224" s="44">
        <f t="shared" ref="J224" si="1179">K224/12</f>
        <v>1828.96</v>
      </c>
      <c r="K224" s="44">
        <f t="shared" ref="K224" si="1180">SUM(E224:I224)</f>
        <v>21947.46</v>
      </c>
      <c r="L224" s="46">
        <f t="shared" ref="L224" si="1181">SUM(E224:J224)</f>
        <v>23776.42</v>
      </c>
      <c r="M224" s="117"/>
      <c r="N224" s="119">
        <f t="shared" ref="N224" si="1182">K224</f>
        <v>21947.46</v>
      </c>
      <c r="O224" s="119">
        <f t="shared" ref="O224" si="1183">E224+F224+G224+I224</f>
        <v>15667.4</v>
      </c>
      <c r="P224" s="119">
        <v>884.4</v>
      </c>
      <c r="Q224" s="119">
        <f t="shared" ref="Q224" si="1184">L224+(IF(P224&gt;O224*0.18,P224,O224*0.18))</f>
        <v>26596.55</v>
      </c>
      <c r="R224" s="119">
        <f t="shared" ref="R224" si="1185">N224+O224*0.18</f>
        <v>24767.59</v>
      </c>
      <c r="S224" s="47"/>
    </row>
    <row r="225" spans="1:19" ht="9" customHeight="1" x14ac:dyDescent="0.2">
      <c r="A225" s="494"/>
      <c r="B225" s="494"/>
      <c r="C225" s="48" t="s">
        <v>4</v>
      </c>
      <c r="D225" s="49">
        <v>20</v>
      </c>
      <c r="E225" s="61">
        <f>Assistenti_Tecnici!E771</f>
        <v>28191530</v>
      </c>
      <c r="F225" s="50">
        <v>0</v>
      </c>
      <c r="G225" s="50">
        <f t="shared" si="859"/>
        <v>2144787</v>
      </c>
      <c r="H225" s="61">
        <v>12159892</v>
      </c>
      <c r="I225" s="61">
        <f t="shared" ref="I225:L225" si="1186">I224*1936.27</f>
        <v>0</v>
      </c>
      <c r="J225" s="51">
        <f t="shared" si="1186"/>
        <v>3541360</v>
      </c>
      <c r="K225" s="51">
        <f t="shared" si="1186"/>
        <v>42496208</v>
      </c>
      <c r="L225" s="61">
        <f t="shared" si="1186"/>
        <v>46037569</v>
      </c>
      <c r="M225" s="118"/>
      <c r="N225" s="120">
        <f t="shared" ref="N225:R239" si="1187">N224*1936.27</f>
        <v>42496208</v>
      </c>
      <c r="O225" s="120">
        <f t="shared" si="1187"/>
        <v>30336317</v>
      </c>
      <c r="P225" s="120">
        <f t="shared" si="1187"/>
        <v>1712437</v>
      </c>
      <c r="Q225" s="120">
        <f t="shared" si="1187"/>
        <v>51498102</v>
      </c>
      <c r="R225" s="120">
        <f t="shared" si="1187"/>
        <v>47956741</v>
      </c>
      <c r="S225" s="47"/>
    </row>
    <row r="226" spans="1:19" ht="12.75" customHeight="1" x14ac:dyDescent="0.2">
      <c r="A226" s="494"/>
      <c r="B226" s="494"/>
      <c r="C226" s="53" t="s">
        <v>3</v>
      </c>
      <c r="D226" s="54">
        <v>21</v>
      </c>
      <c r="E226" s="44">
        <f>Assistenti_Tecnici!E772</f>
        <v>15895.16</v>
      </c>
      <c r="F226" s="44">
        <v>0</v>
      </c>
      <c r="G226" s="44">
        <f t="shared" ref="G226" si="1188">1200/13*12</f>
        <v>1107.69</v>
      </c>
      <c r="H226" s="44">
        <v>6280.06</v>
      </c>
      <c r="I226" s="44"/>
      <c r="J226" s="44">
        <f t="shared" ref="J226" si="1189">K226/12</f>
        <v>1940.24</v>
      </c>
      <c r="K226" s="44">
        <f t="shared" ref="K226" si="1190">SUM(E226:I226)</f>
        <v>23282.91</v>
      </c>
      <c r="L226" s="46">
        <f t="shared" ref="L226" si="1191">SUM(E226:J226)</f>
        <v>25223.15</v>
      </c>
      <c r="M226" s="117"/>
      <c r="N226" s="119">
        <f t="shared" ref="N226" si="1192">K226</f>
        <v>23282.91</v>
      </c>
      <c r="O226" s="119">
        <f t="shared" ref="O226" si="1193">E226+F226+G226+I226</f>
        <v>17002.849999999999</v>
      </c>
      <c r="P226" s="119">
        <v>884.4</v>
      </c>
      <c r="Q226" s="119">
        <f t="shared" ref="Q226" si="1194">L226+(IF(P226&gt;O226*0.18,P226,O226*0.18))</f>
        <v>28283.66</v>
      </c>
      <c r="R226" s="119">
        <f t="shared" ref="R226" si="1195">N226+O226*0.18</f>
        <v>26343.42</v>
      </c>
      <c r="S226" s="47"/>
    </row>
    <row r="227" spans="1:19" ht="9" customHeight="1" x14ac:dyDescent="0.2">
      <c r="A227" s="494"/>
      <c r="B227" s="494"/>
      <c r="C227" s="48" t="s">
        <v>4</v>
      </c>
      <c r="D227" s="49">
        <v>27</v>
      </c>
      <c r="E227" s="61">
        <f>Assistenti_Tecnici!E773</f>
        <v>30777321</v>
      </c>
      <c r="F227" s="50">
        <v>0</v>
      </c>
      <c r="G227" s="50">
        <f t="shared" si="859"/>
        <v>2144787</v>
      </c>
      <c r="H227" s="61">
        <v>12159892</v>
      </c>
      <c r="I227" s="61">
        <f t="shared" ref="I227:L227" si="1196">I226*1936.27</f>
        <v>0</v>
      </c>
      <c r="J227" s="51">
        <f t="shared" si="1196"/>
        <v>3756829</v>
      </c>
      <c r="K227" s="51">
        <f t="shared" si="1196"/>
        <v>45082000</v>
      </c>
      <c r="L227" s="61">
        <f t="shared" si="1196"/>
        <v>48838829</v>
      </c>
      <c r="M227" s="118"/>
      <c r="N227" s="120">
        <f t="shared" ref="N227:O227" si="1197">N226*1936.27</f>
        <v>45082000</v>
      </c>
      <c r="O227" s="120">
        <f t="shared" si="1197"/>
        <v>32922108</v>
      </c>
      <c r="P227" s="120">
        <f t="shared" si="1187"/>
        <v>1712437</v>
      </c>
      <c r="Q227" s="120">
        <f t="shared" si="1187"/>
        <v>54764802</v>
      </c>
      <c r="R227" s="120">
        <f t="shared" si="1187"/>
        <v>51007974</v>
      </c>
      <c r="S227" s="47"/>
    </row>
    <row r="228" spans="1:19" ht="12.75" customHeight="1" x14ac:dyDescent="0.2">
      <c r="A228" s="494"/>
      <c r="B228" s="494"/>
      <c r="C228" s="53" t="s">
        <v>3</v>
      </c>
      <c r="D228" s="54">
        <v>28</v>
      </c>
      <c r="E228" s="44">
        <f>Assistenti_Tecnici!E774</f>
        <v>16855.919999999998</v>
      </c>
      <c r="F228" s="44">
        <v>0</v>
      </c>
      <c r="G228" s="44">
        <f t="shared" ref="G228" si="1198">1200/13*12</f>
        <v>1107.69</v>
      </c>
      <c r="H228" s="44">
        <v>6280.06</v>
      </c>
      <c r="I228" s="44"/>
      <c r="J228" s="44">
        <f t="shared" ref="J228" si="1199">K228/12</f>
        <v>2020.31</v>
      </c>
      <c r="K228" s="44">
        <f t="shared" ref="K228" si="1200">SUM(E228:I228)</f>
        <v>24243.67</v>
      </c>
      <c r="L228" s="46">
        <f t="shared" ref="L228" si="1201">SUM(E228:J228)</f>
        <v>26263.98</v>
      </c>
      <c r="M228" s="117"/>
      <c r="N228" s="119">
        <f t="shared" ref="N228" si="1202">K228</f>
        <v>24243.67</v>
      </c>
      <c r="O228" s="119">
        <f t="shared" ref="O228" si="1203">E228+F228+G228+I228</f>
        <v>17963.61</v>
      </c>
      <c r="P228" s="119">
        <v>884.4</v>
      </c>
      <c r="Q228" s="119">
        <f t="shared" ref="Q228" si="1204">L228+(IF(P228&gt;O228*0.18,P228,O228*0.18))</f>
        <v>29497.43</v>
      </c>
      <c r="R228" s="119">
        <f t="shared" ref="R228" si="1205">N228+O228*0.18</f>
        <v>27477.119999999999</v>
      </c>
      <c r="S228" s="47"/>
    </row>
    <row r="229" spans="1:19" ht="9" customHeight="1" x14ac:dyDescent="0.2">
      <c r="A229" s="494"/>
      <c r="B229" s="494"/>
      <c r="C229" s="48" t="s">
        <v>4</v>
      </c>
      <c r="D229" s="49">
        <v>34</v>
      </c>
      <c r="E229" s="61">
        <f>Assistenti_Tecnici!E775</f>
        <v>32637612</v>
      </c>
      <c r="F229" s="50">
        <v>0</v>
      </c>
      <c r="G229" s="50">
        <f t="shared" si="859"/>
        <v>2144787</v>
      </c>
      <c r="H229" s="61">
        <v>12159892</v>
      </c>
      <c r="I229" s="61">
        <f t="shared" ref="I229:L229" si="1206">I228*1936.27</f>
        <v>0</v>
      </c>
      <c r="J229" s="51">
        <f t="shared" si="1206"/>
        <v>3911866</v>
      </c>
      <c r="K229" s="51">
        <f t="shared" si="1206"/>
        <v>46942291</v>
      </c>
      <c r="L229" s="61">
        <f t="shared" si="1206"/>
        <v>50854157</v>
      </c>
      <c r="M229" s="118"/>
      <c r="N229" s="120">
        <f t="shared" ref="N229:O229" si="1207">N228*1936.27</f>
        <v>46942291</v>
      </c>
      <c r="O229" s="120">
        <f t="shared" si="1207"/>
        <v>34782399</v>
      </c>
      <c r="P229" s="120">
        <f t="shared" si="1187"/>
        <v>1712437</v>
      </c>
      <c r="Q229" s="120">
        <f t="shared" si="1187"/>
        <v>57114989</v>
      </c>
      <c r="R229" s="120">
        <f t="shared" si="1187"/>
        <v>53203123</v>
      </c>
      <c r="S229" s="47"/>
    </row>
    <row r="230" spans="1:19" ht="12.75" customHeight="1" x14ac:dyDescent="0.2">
      <c r="A230" s="494"/>
      <c r="B230" s="494"/>
      <c r="C230" s="53" t="s">
        <v>3</v>
      </c>
      <c r="D230" s="54">
        <v>35</v>
      </c>
      <c r="E230" s="44">
        <f>Assistenti_Tecnici!E776</f>
        <v>17589.79</v>
      </c>
      <c r="F230" s="44">
        <v>0</v>
      </c>
      <c r="G230" s="44">
        <f t="shared" ref="G230" si="1208">1200/13*12</f>
        <v>1107.69</v>
      </c>
      <c r="H230" s="44">
        <v>6280.06</v>
      </c>
      <c r="I230" s="44"/>
      <c r="J230" s="44">
        <f t="shared" ref="J230" si="1209">K230/12</f>
        <v>2081.46</v>
      </c>
      <c r="K230" s="44">
        <f t="shared" ref="K230" si="1210">SUM(E230:I230)</f>
        <v>24977.54</v>
      </c>
      <c r="L230" s="46">
        <f t="shared" ref="L230" si="1211">SUM(E230:J230)</f>
        <v>27059</v>
      </c>
      <c r="M230" s="117"/>
      <c r="N230" s="119">
        <f t="shared" ref="N230" si="1212">K230</f>
        <v>24977.54</v>
      </c>
      <c r="O230" s="119">
        <f t="shared" ref="O230" si="1213">E230+F230+G230+I230</f>
        <v>18697.48</v>
      </c>
      <c r="P230" s="119">
        <v>884.4</v>
      </c>
      <c r="Q230" s="119">
        <f t="shared" ref="Q230" si="1214">L230+(IF(P230&gt;O230*0.18,P230,O230*0.18))</f>
        <v>30424.55</v>
      </c>
      <c r="R230" s="119">
        <f t="shared" ref="R230" si="1215">N230+O230*0.18</f>
        <v>28343.09</v>
      </c>
      <c r="S230" s="47"/>
    </row>
    <row r="231" spans="1:19" ht="9" customHeight="1" x14ac:dyDescent="0.2">
      <c r="A231" s="495"/>
      <c r="B231" s="495"/>
      <c r="C231" s="58" t="s">
        <v>4</v>
      </c>
      <c r="D231" s="59"/>
      <c r="E231" s="61">
        <f>Assistenti_Tecnici!E777</f>
        <v>34058583</v>
      </c>
      <c r="F231" s="61">
        <v>0</v>
      </c>
      <c r="G231" s="50">
        <f t="shared" si="859"/>
        <v>2144787</v>
      </c>
      <c r="H231" s="61">
        <v>12159892</v>
      </c>
      <c r="I231" s="61">
        <f t="shared" ref="I231:L231" si="1216">I230*1936.27</f>
        <v>0</v>
      </c>
      <c r="J231" s="51">
        <f t="shared" si="1216"/>
        <v>4030269</v>
      </c>
      <c r="K231" s="51">
        <f t="shared" si="1216"/>
        <v>48363261</v>
      </c>
      <c r="L231" s="61">
        <f t="shared" si="1216"/>
        <v>52393530</v>
      </c>
      <c r="M231" s="118"/>
      <c r="N231" s="120">
        <f t="shared" ref="N231:O231" si="1217">N230*1936.27</f>
        <v>48363261</v>
      </c>
      <c r="O231" s="120">
        <f t="shared" si="1217"/>
        <v>36203370</v>
      </c>
      <c r="P231" s="120">
        <f t="shared" si="1187"/>
        <v>1712437</v>
      </c>
      <c r="Q231" s="120">
        <f t="shared" si="1187"/>
        <v>58910143</v>
      </c>
      <c r="R231" s="120">
        <f t="shared" si="1187"/>
        <v>54879875</v>
      </c>
      <c r="S231" s="47"/>
    </row>
    <row r="232" spans="1:19" ht="12.75" customHeight="1" x14ac:dyDescent="0.2">
      <c r="A232" s="496">
        <f>B220+1</f>
        <v>44197</v>
      </c>
      <c r="B232" s="496">
        <v>44561</v>
      </c>
      <c r="C232" s="42" t="s">
        <v>3</v>
      </c>
      <c r="D232" s="43">
        <v>0</v>
      </c>
      <c r="E232" s="44">
        <f>Assistenti_Tecnici!E778</f>
        <v>11777.22</v>
      </c>
      <c r="F232" s="44">
        <v>0</v>
      </c>
      <c r="G232" s="44">
        <f t="shared" ref="G232" si="1218">1200/13*12</f>
        <v>1107.69</v>
      </c>
      <c r="H232" s="44">
        <v>6280.06</v>
      </c>
      <c r="I232" s="44"/>
      <c r="J232" s="44">
        <f t="shared" ref="J232" si="1219">K232/12</f>
        <v>1597.08</v>
      </c>
      <c r="K232" s="44">
        <f t="shared" ref="K232" si="1220">SUM(E232:I232)</f>
        <v>19164.97</v>
      </c>
      <c r="L232" s="46">
        <f t="shared" ref="L232" si="1221">SUM(E232:J232)</f>
        <v>20762.05</v>
      </c>
      <c r="M232" s="117"/>
      <c r="N232" s="119">
        <f t="shared" ref="N232" si="1222">K232</f>
        <v>19164.97</v>
      </c>
      <c r="O232" s="119">
        <f t="shared" ref="O232" si="1223">E232+F232+G232+I232</f>
        <v>12884.91</v>
      </c>
      <c r="P232" s="119">
        <v>884.4</v>
      </c>
      <c r="Q232" s="119">
        <f t="shared" ref="Q232" si="1224">L232+(IF(P232&gt;O232*0.18,P232,O232*0.18))</f>
        <v>23081.33</v>
      </c>
      <c r="R232" s="119">
        <f t="shared" ref="R232" si="1225">N232+O232*0.18</f>
        <v>21484.25</v>
      </c>
      <c r="S232" s="47"/>
    </row>
    <row r="233" spans="1:19" ht="9" customHeight="1" x14ac:dyDescent="0.2">
      <c r="A233" s="497"/>
      <c r="B233" s="497"/>
      <c r="C233" s="48" t="s">
        <v>4</v>
      </c>
      <c r="D233" s="49">
        <v>8</v>
      </c>
      <c r="E233" s="61">
        <f>Assistenti_Tecnici!E779</f>
        <v>22803878</v>
      </c>
      <c r="F233" s="50">
        <v>0</v>
      </c>
      <c r="G233" s="50">
        <f t="shared" si="859"/>
        <v>2144787</v>
      </c>
      <c r="H233" s="61">
        <v>12159892</v>
      </c>
      <c r="I233" s="61">
        <f t="shared" ref="I233:L233" si="1226">I232*1936.27</f>
        <v>0</v>
      </c>
      <c r="J233" s="51">
        <f t="shared" si="1226"/>
        <v>3092378</v>
      </c>
      <c r="K233" s="51">
        <f t="shared" si="1226"/>
        <v>37108556</v>
      </c>
      <c r="L233" s="61">
        <f t="shared" si="1226"/>
        <v>40200935</v>
      </c>
      <c r="M233" s="118"/>
      <c r="N233" s="120">
        <f t="shared" ref="N233:O233" si="1227">N232*1936.27</f>
        <v>37108556</v>
      </c>
      <c r="O233" s="120">
        <f t="shared" si="1227"/>
        <v>24948665</v>
      </c>
      <c r="P233" s="120">
        <f t="shared" si="1187"/>
        <v>1712437</v>
      </c>
      <c r="Q233" s="120">
        <f t="shared" si="1187"/>
        <v>44691687</v>
      </c>
      <c r="R233" s="120">
        <f t="shared" si="1187"/>
        <v>41599309</v>
      </c>
      <c r="S233" s="47"/>
    </row>
    <row r="234" spans="1:19" ht="12.75" customHeight="1" x14ac:dyDescent="0.2">
      <c r="A234" s="494">
        <f>A232</f>
        <v>44197</v>
      </c>
      <c r="B234" s="494">
        <f>B232</f>
        <v>44561</v>
      </c>
      <c r="C234" s="53" t="s">
        <v>3</v>
      </c>
      <c r="D234" s="54">
        <v>9</v>
      </c>
      <c r="E234" s="44">
        <f>Assistenti_Tecnici!E780</f>
        <v>13612.26</v>
      </c>
      <c r="F234" s="44">
        <v>0</v>
      </c>
      <c r="G234" s="44">
        <f t="shared" ref="G234" si="1228">1200/13*12</f>
        <v>1107.69</v>
      </c>
      <c r="H234" s="44">
        <v>6280.06</v>
      </c>
      <c r="I234" s="44"/>
      <c r="J234" s="44">
        <f t="shared" ref="J234" si="1229">K234/12</f>
        <v>1750</v>
      </c>
      <c r="K234" s="44">
        <f t="shared" ref="K234" si="1230">SUM(E234:I234)</f>
        <v>21000.01</v>
      </c>
      <c r="L234" s="46">
        <f t="shared" ref="L234" si="1231">SUM(E234:J234)</f>
        <v>22750.01</v>
      </c>
      <c r="M234" s="117"/>
      <c r="N234" s="119">
        <f t="shared" ref="N234" si="1232">K234</f>
        <v>21000.01</v>
      </c>
      <c r="O234" s="119">
        <f t="shared" ref="O234" si="1233">E234+F234+G234+I234</f>
        <v>14719.95</v>
      </c>
      <c r="P234" s="119">
        <v>884.4</v>
      </c>
      <c r="Q234" s="119">
        <f t="shared" ref="Q234" si="1234">L234+(IF(P234&gt;O234*0.18,P234,O234*0.18))</f>
        <v>25399.599999999999</v>
      </c>
      <c r="R234" s="119">
        <f t="shared" ref="R234" si="1235">N234+O234*0.18</f>
        <v>23649.599999999999</v>
      </c>
      <c r="S234" s="47"/>
    </row>
    <row r="235" spans="1:19" ht="9" customHeight="1" x14ac:dyDescent="0.2">
      <c r="A235" s="494"/>
      <c r="B235" s="494"/>
      <c r="C235" s="48" t="s">
        <v>4</v>
      </c>
      <c r="D235" s="49">
        <v>14</v>
      </c>
      <c r="E235" s="61">
        <f>Assistenti_Tecnici!E781</f>
        <v>26357011</v>
      </c>
      <c r="F235" s="50">
        <v>0</v>
      </c>
      <c r="G235" s="50">
        <f t="shared" si="859"/>
        <v>2144787</v>
      </c>
      <c r="H235" s="61">
        <v>12159892</v>
      </c>
      <c r="I235" s="61">
        <f t="shared" ref="I235:L235" si="1236">I234*1936.27</f>
        <v>0</v>
      </c>
      <c r="J235" s="51">
        <f t="shared" si="1236"/>
        <v>3388473</v>
      </c>
      <c r="K235" s="51">
        <f t="shared" si="1236"/>
        <v>40661689</v>
      </c>
      <c r="L235" s="61">
        <f t="shared" si="1236"/>
        <v>44050162</v>
      </c>
      <c r="M235" s="118"/>
      <c r="N235" s="120">
        <f t="shared" ref="N235:O235" si="1237">N234*1936.27</f>
        <v>40661689</v>
      </c>
      <c r="O235" s="120">
        <f t="shared" si="1237"/>
        <v>28501798</v>
      </c>
      <c r="P235" s="120">
        <f t="shared" si="1187"/>
        <v>1712437</v>
      </c>
      <c r="Q235" s="120">
        <f t="shared" si="1187"/>
        <v>49180483</v>
      </c>
      <c r="R235" s="120">
        <f t="shared" si="1187"/>
        <v>45792011</v>
      </c>
      <c r="S235" s="47"/>
    </row>
    <row r="236" spans="1:19" ht="12.75" customHeight="1" x14ac:dyDescent="0.2">
      <c r="A236" s="494"/>
      <c r="B236" s="494"/>
      <c r="C236" s="53" t="s">
        <v>3</v>
      </c>
      <c r="D236" s="54">
        <v>15</v>
      </c>
      <c r="E236" s="44">
        <f>Assistenti_Tecnici!E782</f>
        <v>14989.31</v>
      </c>
      <c r="F236" s="44">
        <v>0</v>
      </c>
      <c r="G236" s="44">
        <f t="shared" ref="G236" si="1238">1200/13*12</f>
        <v>1107.69</v>
      </c>
      <c r="H236" s="44">
        <v>6280.06</v>
      </c>
      <c r="I236" s="44"/>
      <c r="J236" s="44">
        <f t="shared" ref="J236" si="1239">K236/12</f>
        <v>1864.76</v>
      </c>
      <c r="K236" s="44">
        <f t="shared" ref="K236" si="1240">SUM(E236:I236)</f>
        <v>22377.06</v>
      </c>
      <c r="L236" s="46">
        <f t="shared" ref="L236" si="1241">SUM(E236:J236)</f>
        <v>24241.82</v>
      </c>
      <c r="M236" s="117"/>
      <c r="N236" s="119">
        <f t="shared" ref="N236" si="1242">K236</f>
        <v>22377.06</v>
      </c>
      <c r="O236" s="119">
        <f t="shared" ref="O236" si="1243">E236+F236+G236+I236</f>
        <v>16097</v>
      </c>
      <c r="P236" s="119">
        <v>884.4</v>
      </c>
      <c r="Q236" s="119">
        <f t="shared" ref="Q236" si="1244">L236+(IF(P236&gt;O236*0.18,P236,O236*0.18))</f>
        <v>27139.279999999999</v>
      </c>
      <c r="R236" s="119">
        <f t="shared" ref="R236" si="1245">N236+O236*0.18</f>
        <v>25274.52</v>
      </c>
      <c r="S236" s="47"/>
    </row>
    <row r="237" spans="1:19" ht="9" customHeight="1" x14ac:dyDescent="0.2">
      <c r="A237" s="494"/>
      <c r="B237" s="494"/>
      <c r="C237" s="48" t="s">
        <v>4</v>
      </c>
      <c r="D237" s="49">
        <v>20</v>
      </c>
      <c r="E237" s="61">
        <f>Assistenti_Tecnici!E783</f>
        <v>29023351</v>
      </c>
      <c r="F237" s="50">
        <v>0</v>
      </c>
      <c r="G237" s="50">
        <f t="shared" si="859"/>
        <v>2144787</v>
      </c>
      <c r="H237" s="61">
        <v>12159892</v>
      </c>
      <c r="I237" s="61">
        <f t="shared" ref="I237:L237" si="1246">I236*1936.27</f>
        <v>0</v>
      </c>
      <c r="J237" s="51">
        <f t="shared" si="1246"/>
        <v>3610679</v>
      </c>
      <c r="K237" s="51">
        <f t="shared" si="1246"/>
        <v>43328030</v>
      </c>
      <c r="L237" s="61">
        <f t="shared" si="1246"/>
        <v>46938709</v>
      </c>
      <c r="M237" s="118"/>
      <c r="N237" s="120">
        <f t="shared" ref="N237:O237" si="1247">N236*1936.27</f>
        <v>43328030</v>
      </c>
      <c r="O237" s="120">
        <f t="shared" si="1247"/>
        <v>31168138</v>
      </c>
      <c r="P237" s="120">
        <f t="shared" si="1187"/>
        <v>1712437</v>
      </c>
      <c r="Q237" s="120">
        <f t="shared" si="1187"/>
        <v>52548974</v>
      </c>
      <c r="R237" s="120">
        <f t="shared" si="1187"/>
        <v>48938295</v>
      </c>
      <c r="S237" s="47"/>
    </row>
    <row r="238" spans="1:19" ht="12.75" customHeight="1" x14ac:dyDescent="0.2">
      <c r="A238" s="494"/>
      <c r="B238" s="494"/>
      <c r="C238" s="53" t="s">
        <v>3</v>
      </c>
      <c r="D238" s="54">
        <v>21</v>
      </c>
      <c r="E238" s="44">
        <f>Assistenti_Tecnici!E784</f>
        <v>16349.96</v>
      </c>
      <c r="F238" s="44">
        <v>0</v>
      </c>
      <c r="G238" s="44">
        <f t="shared" ref="G238" si="1248">1200/13*12</f>
        <v>1107.69</v>
      </c>
      <c r="H238" s="44">
        <v>6280.06</v>
      </c>
      <c r="I238" s="44"/>
      <c r="J238" s="44">
        <f t="shared" ref="J238" si="1249">K238/12</f>
        <v>1978.14</v>
      </c>
      <c r="K238" s="44">
        <f t="shared" ref="K238" si="1250">SUM(E238:I238)</f>
        <v>23737.71</v>
      </c>
      <c r="L238" s="46">
        <f t="shared" ref="L238" si="1251">SUM(E238:J238)</f>
        <v>25715.85</v>
      </c>
      <c r="M238" s="117"/>
      <c r="N238" s="119">
        <f t="shared" ref="N238" si="1252">K238</f>
        <v>23737.71</v>
      </c>
      <c r="O238" s="119">
        <f t="shared" ref="O238" si="1253">E238+F238+G238+I238</f>
        <v>17457.650000000001</v>
      </c>
      <c r="P238" s="119">
        <v>884.4</v>
      </c>
      <c r="Q238" s="119">
        <f t="shared" ref="Q238" si="1254">L238+(IF(P238&gt;O238*0.18,P238,O238*0.18))</f>
        <v>28858.23</v>
      </c>
      <c r="R238" s="119">
        <f t="shared" ref="R238" si="1255">N238+O238*0.18</f>
        <v>26880.09</v>
      </c>
      <c r="S238" s="47"/>
    </row>
    <row r="239" spans="1:19" ht="9" customHeight="1" x14ac:dyDescent="0.2">
      <c r="A239" s="494"/>
      <c r="B239" s="494"/>
      <c r="C239" s="48" t="s">
        <v>4</v>
      </c>
      <c r="D239" s="49">
        <v>27</v>
      </c>
      <c r="E239" s="61">
        <f>Assistenti_Tecnici!E785</f>
        <v>31657937</v>
      </c>
      <c r="F239" s="50">
        <v>0</v>
      </c>
      <c r="G239" s="50">
        <f t="shared" si="859"/>
        <v>2144787</v>
      </c>
      <c r="H239" s="61">
        <v>12159892</v>
      </c>
      <c r="I239" s="61">
        <f t="shared" ref="I239:L239" si="1256">I238*1936.27</f>
        <v>0</v>
      </c>
      <c r="J239" s="51">
        <f t="shared" si="1256"/>
        <v>3830213</v>
      </c>
      <c r="K239" s="51">
        <f t="shared" si="1256"/>
        <v>45962616</v>
      </c>
      <c r="L239" s="61">
        <f t="shared" si="1256"/>
        <v>49792829</v>
      </c>
      <c r="M239" s="118"/>
      <c r="N239" s="120">
        <f t="shared" ref="N239:O239" si="1257">N238*1936.27</f>
        <v>45962616</v>
      </c>
      <c r="O239" s="120">
        <f t="shared" si="1257"/>
        <v>33802724</v>
      </c>
      <c r="P239" s="120">
        <f t="shared" si="1187"/>
        <v>1712437</v>
      </c>
      <c r="Q239" s="120">
        <f t="shared" si="1187"/>
        <v>55877325</v>
      </c>
      <c r="R239" s="120">
        <f t="shared" si="1187"/>
        <v>52047112</v>
      </c>
      <c r="S239" s="47"/>
    </row>
    <row r="240" spans="1:19" ht="12.75" customHeight="1" x14ac:dyDescent="0.2">
      <c r="A240" s="494"/>
      <c r="B240" s="494"/>
      <c r="C240" s="53" t="s">
        <v>3</v>
      </c>
      <c r="D240" s="54">
        <v>28</v>
      </c>
      <c r="E240" s="44">
        <f>Assistenti_Tecnici!E786</f>
        <v>17331.12</v>
      </c>
      <c r="F240" s="44">
        <v>0</v>
      </c>
      <c r="G240" s="44">
        <f t="shared" ref="G240" si="1258">1200/13*12</f>
        <v>1107.69</v>
      </c>
      <c r="H240" s="44">
        <v>6280.06</v>
      </c>
      <c r="I240" s="44"/>
      <c r="J240" s="44">
        <f t="shared" ref="J240" si="1259">K240/12</f>
        <v>2059.91</v>
      </c>
      <c r="K240" s="44">
        <f t="shared" ref="K240" si="1260">SUM(E240:I240)</f>
        <v>24718.87</v>
      </c>
      <c r="L240" s="46">
        <f t="shared" ref="L240" si="1261">SUM(E240:J240)</f>
        <v>26778.78</v>
      </c>
      <c r="M240" s="117"/>
      <c r="N240" s="119">
        <f t="shared" ref="N240" si="1262">K240</f>
        <v>24718.87</v>
      </c>
      <c r="O240" s="119">
        <f t="shared" ref="O240" si="1263">E240+F240+G240+I240</f>
        <v>18438.810000000001</v>
      </c>
      <c r="P240" s="119">
        <v>884.4</v>
      </c>
      <c r="Q240" s="119">
        <f t="shared" ref="Q240" si="1264">L240+(IF(P240&gt;O240*0.18,P240,O240*0.18))</f>
        <v>30097.77</v>
      </c>
      <c r="R240" s="119">
        <f t="shared" ref="R240" si="1265">N240+O240*0.18</f>
        <v>28037.86</v>
      </c>
      <c r="S240" s="47"/>
    </row>
    <row r="241" spans="1:20" ht="9" customHeight="1" x14ac:dyDescent="0.2">
      <c r="A241" s="494"/>
      <c r="B241" s="494"/>
      <c r="C241" s="48" t="s">
        <v>4</v>
      </c>
      <c r="D241" s="49">
        <v>34</v>
      </c>
      <c r="E241" s="61">
        <f>Assistenti_Tecnici!E787</f>
        <v>33557728</v>
      </c>
      <c r="F241" s="50">
        <v>0</v>
      </c>
      <c r="G241" s="50">
        <f t="shared" si="859"/>
        <v>2144787</v>
      </c>
      <c r="H241" s="61">
        <v>12159892</v>
      </c>
      <c r="I241" s="61">
        <f t="shared" ref="I241:L241" si="1266">I240*1936.27</f>
        <v>0</v>
      </c>
      <c r="J241" s="51">
        <f t="shared" si="1266"/>
        <v>3988542</v>
      </c>
      <c r="K241" s="51">
        <f t="shared" si="1266"/>
        <v>47862406</v>
      </c>
      <c r="L241" s="61">
        <f t="shared" si="1266"/>
        <v>51850948</v>
      </c>
      <c r="M241" s="118"/>
      <c r="N241" s="120">
        <f t="shared" ref="N241:R247" si="1267">N240*1936.27</f>
        <v>47862406</v>
      </c>
      <c r="O241" s="120">
        <f t="shared" si="1267"/>
        <v>35702515</v>
      </c>
      <c r="P241" s="120">
        <f t="shared" si="1267"/>
        <v>1712437</v>
      </c>
      <c r="Q241" s="120">
        <f t="shared" si="1267"/>
        <v>58277409</v>
      </c>
      <c r="R241" s="120">
        <f t="shared" si="1267"/>
        <v>54288867</v>
      </c>
      <c r="S241" s="47"/>
    </row>
    <row r="242" spans="1:20" ht="12.75" customHeight="1" x14ac:dyDescent="0.2">
      <c r="A242" s="494"/>
      <c r="B242" s="494"/>
      <c r="C242" s="53" t="s">
        <v>3</v>
      </c>
      <c r="D242" s="54">
        <v>35</v>
      </c>
      <c r="E242" s="44">
        <f>Assistenti_Tecnici!E788</f>
        <v>18075.79</v>
      </c>
      <c r="F242" s="44">
        <v>0</v>
      </c>
      <c r="G242" s="44">
        <f t="shared" ref="G242" si="1268">1200/13*12</f>
        <v>1107.69</v>
      </c>
      <c r="H242" s="44">
        <v>6280.06</v>
      </c>
      <c r="I242" s="44"/>
      <c r="J242" s="44">
        <f t="shared" ref="J242" si="1269">K242/12</f>
        <v>2121.96</v>
      </c>
      <c r="K242" s="44">
        <f t="shared" ref="K242" si="1270">SUM(E242:I242)</f>
        <v>25463.54</v>
      </c>
      <c r="L242" s="46">
        <f t="shared" ref="L242" si="1271">SUM(E242:J242)</f>
        <v>27585.5</v>
      </c>
      <c r="M242" s="117"/>
      <c r="N242" s="119">
        <f t="shared" ref="N242" si="1272">K242</f>
        <v>25463.54</v>
      </c>
      <c r="O242" s="119">
        <f t="shared" ref="O242" si="1273">E242+F242+G242+I242</f>
        <v>19183.48</v>
      </c>
      <c r="P242" s="119">
        <v>884.4</v>
      </c>
      <c r="Q242" s="119">
        <f t="shared" ref="Q242" si="1274">L242+(IF(P242&gt;O242*0.18,P242,O242*0.18))</f>
        <v>31038.53</v>
      </c>
      <c r="R242" s="119">
        <f t="shared" ref="R242" si="1275">N242+O242*0.18</f>
        <v>28916.57</v>
      </c>
      <c r="S242" s="47"/>
    </row>
    <row r="243" spans="1:20" ht="9" customHeight="1" x14ac:dyDescent="0.2">
      <c r="A243" s="495"/>
      <c r="B243" s="495"/>
      <c r="C243" s="58" t="s">
        <v>4</v>
      </c>
      <c r="D243" s="59"/>
      <c r="E243" s="61">
        <f>Assistenti_Tecnici!E789</f>
        <v>34999610</v>
      </c>
      <c r="F243" s="61">
        <v>0</v>
      </c>
      <c r="G243" s="50">
        <f t="shared" si="859"/>
        <v>2144787</v>
      </c>
      <c r="H243" s="61">
        <v>12159892</v>
      </c>
      <c r="I243" s="61">
        <f t="shared" ref="I243:L243" si="1276">I242*1936.27</f>
        <v>0</v>
      </c>
      <c r="J243" s="51">
        <f t="shared" si="1276"/>
        <v>4108687</v>
      </c>
      <c r="K243" s="51">
        <f t="shared" si="1276"/>
        <v>49304289</v>
      </c>
      <c r="L243" s="61">
        <f t="shared" si="1276"/>
        <v>53412976</v>
      </c>
      <c r="M243" s="118"/>
      <c r="N243" s="120">
        <f t="shared" ref="N243:O243" si="1277">N242*1936.27</f>
        <v>49304289</v>
      </c>
      <c r="O243" s="120">
        <f t="shared" si="1277"/>
        <v>37144397</v>
      </c>
      <c r="P243" s="120">
        <f t="shared" si="1267"/>
        <v>1712437</v>
      </c>
      <c r="Q243" s="120">
        <f t="shared" si="1267"/>
        <v>60098974</v>
      </c>
      <c r="R243" s="120">
        <f t="shared" si="1267"/>
        <v>55990287</v>
      </c>
      <c r="S243" s="47"/>
    </row>
    <row r="244" spans="1:20" ht="12.75" customHeight="1" x14ac:dyDescent="0.2">
      <c r="A244" s="496">
        <f>B232+1</f>
        <v>44562</v>
      </c>
      <c r="B244" s="496">
        <v>44651</v>
      </c>
      <c r="C244" s="42" t="s">
        <v>3</v>
      </c>
      <c r="D244" s="43">
        <v>0</v>
      </c>
      <c r="E244" s="44">
        <f>Assistenti_Tecnici!E790</f>
        <v>11777.22</v>
      </c>
      <c r="F244" s="44">
        <v>0</v>
      </c>
      <c r="G244" s="44">
        <f t="shared" ref="G244" si="1278">1200/13*12</f>
        <v>1107.69</v>
      </c>
      <c r="H244" s="44">
        <v>6280.06</v>
      </c>
      <c r="I244" s="44"/>
      <c r="J244" s="44">
        <f t="shared" ref="J244" si="1279">K244/12</f>
        <v>1597.08</v>
      </c>
      <c r="K244" s="44">
        <f t="shared" ref="K244" si="1280">SUM(E244:I244)</f>
        <v>19164.97</v>
      </c>
      <c r="L244" s="46">
        <f t="shared" ref="L244" si="1281">SUM(E244:J244)</f>
        <v>20762.05</v>
      </c>
      <c r="M244" s="117"/>
      <c r="N244" s="119">
        <f t="shared" ref="N244" si="1282">K244</f>
        <v>19164.97</v>
      </c>
      <c r="O244" s="119">
        <f t="shared" ref="O244" si="1283">E244+F244+G244+I244</f>
        <v>12884.91</v>
      </c>
      <c r="P244" s="119">
        <f>K287</f>
        <v>961.2</v>
      </c>
      <c r="Q244" s="119">
        <f t="shared" ref="Q244" si="1284">L244+(IF(P244&gt;O244*0.18,P244,O244*0.18))</f>
        <v>23081.33</v>
      </c>
      <c r="R244" s="119">
        <f t="shared" ref="R244" si="1285">N244+O244*0.18</f>
        <v>21484.25</v>
      </c>
      <c r="S244" s="47"/>
    </row>
    <row r="245" spans="1:20" ht="9" customHeight="1" x14ac:dyDescent="0.2">
      <c r="A245" s="497"/>
      <c r="B245" s="497"/>
      <c r="C245" s="48" t="s">
        <v>4</v>
      </c>
      <c r="D245" s="49">
        <v>8</v>
      </c>
      <c r="E245" s="61">
        <f>Assistenti_Tecnici!E791</f>
        <v>22803878</v>
      </c>
      <c r="F245" s="50">
        <v>0</v>
      </c>
      <c r="G245" s="50">
        <f t="shared" si="859"/>
        <v>2144787</v>
      </c>
      <c r="H245" s="61">
        <v>12159892</v>
      </c>
      <c r="I245" s="61">
        <f t="shared" ref="I245:L245" si="1286">I244*1936.27</f>
        <v>0</v>
      </c>
      <c r="J245" s="51">
        <f t="shared" si="1286"/>
        <v>3092378</v>
      </c>
      <c r="K245" s="51">
        <f t="shared" si="1286"/>
        <v>37108556</v>
      </c>
      <c r="L245" s="61">
        <f t="shared" si="1286"/>
        <v>40200935</v>
      </c>
      <c r="M245" s="118"/>
      <c r="N245" s="120">
        <f t="shared" ref="N245:O245" si="1287">N244*1936.27</f>
        <v>37108556</v>
      </c>
      <c r="O245" s="120">
        <f t="shared" si="1287"/>
        <v>24948665</v>
      </c>
      <c r="P245" s="120">
        <f t="shared" si="1267"/>
        <v>1861143</v>
      </c>
      <c r="Q245" s="120">
        <f t="shared" si="1267"/>
        <v>44691687</v>
      </c>
      <c r="R245" s="120">
        <f t="shared" si="1267"/>
        <v>41599309</v>
      </c>
      <c r="S245" s="47"/>
    </row>
    <row r="246" spans="1:20" ht="12.75" customHeight="1" x14ac:dyDescent="0.2">
      <c r="A246" s="494">
        <f>A244</f>
        <v>44562</v>
      </c>
      <c r="B246" s="494">
        <f>B244</f>
        <v>44651</v>
      </c>
      <c r="C246" s="53" t="s">
        <v>3</v>
      </c>
      <c r="D246" s="54">
        <v>9</v>
      </c>
      <c r="E246" s="44">
        <f>Assistenti_Tecnici!E792</f>
        <v>13612.26</v>
      </c>
      <c r="F246" s="44">
        <v>0</v>
      </c>
      <c r="G246" s="44">
        <f t="shared" ref="G246" si="1288">1200/13*12</f>
        <v>1107.69</v>
      </c>
      <c r="H246" s="44">
        <v>6280.06</v>
      </c>
      <c r="I246" s="44"/>
      <c r="J246" s="44">
        <f t="shared" ref="J246" si="1289">K246/12</f>
        <v>1750</v>
      </c>
      <c r="K246" s="44">
        <f t="shared" ref="K246" si="1290">SUM(E246:I246)</f>
        <v>21000.01</v>
      </c>
      <c r="L246" s="46">
        <f t="shared" ref="L246" si="1291">SUM(E246:J246)</f>
        <v>22750.01</v>
      </c>
      <c r="M246" s="117"/>
      <c r="N246" s="119">
        <f t="shared" ref="N246" si="1292">K246</f>
        <v>21000.01</v>
      </c>
      <c r="O246" s="119">
        <f t="shared" ref="O246" si="1293">E246+F246+G246+I246</f>
        <v>14719.95</v>
      </c>
      <c r="P246" s="119">
        <f>P244</f>
        <v>961.2</v>
      </c>
      <c r="Q246" s="119">
        <f t="shared" ref="Q246" si="1294">L246+(IF(P246&gt;O246*0.18,P246,O246*0.18))</f>
        <v>25399.599999999999</v>
      </c>
      <c r="R246" s="119">
        <f t="shared" ref="R246" si="1295">N246+O246*0.18</f>
        <v>23649.599999999999</v>
      </c>
      <c r="S246" s="47"/>
    </row>
    <row r="247" spans="1:20" ht="9" customHeight="1" x14ac:dyDescent="0.2">
      <c r="A247" s="494"/>
      <c r="B247" s="494"/>
      <c r="C247" s="48" t="s">
        <v>4</v>
      </c>
      <c r="D247" s="49">
        <v>14</v>
      </c>
      <c r="E247" s="61">
        <f>Assistenti_Tecnici!E793</f>
        <v>26357011</v>
      </c>
      <c r="F247" s="50">
        <v>0</v>
      </c>
      <c r="G247" s="50">
        <f t="shared" si="859"/>
        <v>2144787</v>
      </c>
      <c r="H247" s="61">
        <v>12159892</v>
      </c>
      <c r="I247" s="61">
        <f t="shared" ref="I247:L247" si="1296">I246*1936.27</f>
        <v>0</v>
      </c>
      <c r="J247" s="51">
        <f t="shared" si="1296"/>
        <v>3388473</v>
      </c>
      <c r="K247" s="51">
        <f t="shared" si="1296"/>
        <v>40661689</v>
      </c>
      <c r="L247" s="61">
        <f t="shared" si="1296"/>
        <v>44050162</v>
      </c>
      <c r="M247" s="118"/>
      <c r="N247" s="120">
        <f t="shared" ref="N247:O247" si="1297">N246*1936.27</f>
        <v>40661689</v>
      </c>
      <c r="O247" s="120">
        <f t="shared" si="1297"/>
        <v>28501798</v>
      </c>
      <c r="P247" s="120">
        <f t="shared" si="1267"/>
        <v>1861143</v>
      </c>
      <c r="Q247" s="120">
        <f t="shared" si="1267"/>
        <v>49180483</v>
      </c>
      <c r="R247" s="120">
        <f t="shared" si="1267"/>
        <v>45792011</v>
      </c>
      <c r="S247" s="47"/>
    </row>
    <row r="248" spans="1:20" ht="12.75" customHeight="1" x14ac:dyDescent="0.2">
      <c r="A248" s="494"/>
      <c r="B248" s="494"/>
      <c r="C248" s="53" t="s">
        <v>3</v>
      </c>
      <c r="D248" s="54">
        <v>15</v>
      </c>
      <c r="E248" s="44">
        <f>Assistenti_Tecnici!E794</f>
        <v>14989.31</v>
      </c>
      <c r="F248" s="44">
        <v>0</v>
      </c>
      <c r="G248" s="44">
        <f t="shared" ref="G248" si="1298">1200/13*12</f>
        <v>1107.69</v>
      </c>
      <c r="H248" s="44">
        <v>6280.06</v>
      </c>
      <c r="I248" s="44"/>
      <c r="J248" s="44">
        <f t="shared" ref="J248" si="1299">K248/12</f>
        <v>1864.76</v>
      </c>
      <c r="K248" s="44">
        <f t="shared" ref="K248" si="1300">SUM(E248:I248)</f>
        <v>22377.06</v>
      </c>
      <c r="L248" s="46">
        <f t="shared" ref="L248" si="1301">SUM(E248:J248)</f>
        <v>24241.82</v>
      </c>
      <c r="M248" s="117"/>
      <c r="N248" s="119">
        <f t="shared" ref="N248" si="1302">K248</f>
        <v>22377.06</v>
      </c>
      <c r="O248" s="119">
        <f t="shared" ref="O248" si="1303">E248+F248+G248+I248</f>
        <v>16097</v>
      </c>
      <c r="P248" s="119">
        <f t="shared" ref="P248" si="1304">P246</f>
        <v>961.2</v>
      </c>
      <c r="Q248" s="119">
        <f t="shared" ref="Q248" si="1305">L248+(IF(P248&gt;O248*0.18,P248,O248*0.18))</f>
        <v>27139.279999999999</v>
      </c>
      <c r="R248" s="119">
        <f t="shared" ref="R248" si="1306">N248+O248*0.18</f>
        <v>25274.52</v>
      </c>
      <c r="S248" s="47"/>
    </row>
    <row r="249" spans="1:20" ht="9" customHeight="1" x14ac:dyDescent="0.2">
      <c r="A249" s="494"/>
      <c r="B249" s="494"/>
      <c r="C249" s="48" t="s">
        <v>4</v>
      </c>
      <c r="D249" s="49">
        <v>20</v>
      </c>
      <c r="E249" s="61">
        <f>Assistenti_Tecnici!E795</f>
        <v>29023351</v>
      </c>
      <c r="F249" s="50">
        <v>0</v>
      </c>
      <c r="G249" s="50">
        <f t="shared" si="859"/>
        <v>2144787</v>
      </c>
      <c r="H249" s="61">
        <v>12159892</v>
      </c>
      <c r="I249" s="61">
        <f t="shared" ref="I249:L249" si="1307">I248*1936.27</f>
        <v>0</v>
      </c>
      <c r="J249" s="51">
        <f t="shared" si="1307"/>
        <v>3610679</v>
      </c>
      <c r="K249" s="51">
        <f t="shared" si="1307"/>
        <v>43328030</v>
      </c>
      <c r="L249" s="61">
        <f t="shared" si="1307"/>
        <v>46938709</v>
      </c>
      <c r="M249" s="118"/>
      <c r="N249" s="120">
        <f t="shared" ref="N249:R249" si="1308">N248*1936.27</f>
        <v>43328030</v>
      </c>
      <c r="O249" s="120">
        <f t="shared" si="1308"/>
        <v>31168138</v>
      </c>
      <c r="P249" s="120">
        <f t="shared" si="1308"/>
        <v>1861143</v>
      </c>
      <c r="Q249" s="120">
        <f t="shared" si="1308"/>
        <v>52548974</v>
      </c>
      <c r="R249" s="120">
        <f t="shared" si="1308"/>
        <v>48938295</v>
      </c>
      <c r="S249" s="47"/>
    </row>
    <row r="250" spans="1:20" ht="12.75" customHeight="1" x14ac:dyDescent="0.2">
      <c r="A250" s="494"/>
      <c r="B250" s="494"/>
      <c r="C250" s="53" t="s">
        <v>3</v>
      </c>
      <c r="D250" s="54">
        <v>21</v>
      </c>
      <c r="E250" s="44">
        <f>Assistenti_Tecnici!E796</f>
        <v>16349.96</v>
      </c>
      <c r="F250" s="44">
        <v>0</v>
      </c>
      <c r="G250" s="44">
        <f t="shared" ref="G250" si="1309">1200/13*12</f>
        <v>1107.69</v>
      </c>
      <c r="H250" s="44">
        <v>6280.06</v>
      </c>
      <c r="I250" s="44"/>
      <c r="J250" s="44">
        <f t="shared" ref="J250" si="1310">K250/12</f>
        <v>1978.14</v>
      </c>
      <c r="K250" s="44">
        <f t="shared" ref="K250" si="1311">SUM(E250:I250)</f>
        <v>23737.71</v>
      </c>
      <c r="L250" s="46">
        <f t="shared" ref="L250" si="1312">SUM(E250:J250)</f>
        <v>25715.85</v>
      </c>
      <c r="M250" s="117"/>
      <c r="N250" s="119">
        <f t="shared" ref="N250" si="1313">K250</f>
        <v>23737.71</v>
      </c>
      <c r="O250" s="119">
        <f t="shared" ref="O250" si="1314">E250+F250+G250+I250</f>
        <v>17457.650000000001</v>
      </c>
      <c r="P250" s="119">
        <f t="shared" ref="P250" si="1315">P248</f>
        <v>961.2</v>
      </c>
      <c r="Q250" s="119">
        <f t="shared" ref="Q250" si="1316">L250+(IF(P250&gt;O250*0.18,P250,O250*0.18))</f>
        <v>28858.23</v>
      </c>
      <c r="R250" s="119">
        <f t="shared" ref="R250" si="1317">N250+O250*0.18</f>
        <v>26880.09</v>
      </c>
      <c r="S250" s="47"/>
    </row>
    <row r="251" spans="1:20" ht="9" customHeight="1" x14ac:dyDescent="0.2">
      <c r="A251" s="494"/>
      <c r="B251" s="494"/>
      <c r="C251" s="48" t="s">
        <v>4</v>
      </c>
      <c r="D251" s="49">
        <v>27</v>
      </c>
      <c r="E251" s="61">
        <f>Assistenti_Tecnici!E797</f>
        <v>31657937</v>
      </c>
      <c r="F251" s="50">
        <v>0</v>
      </c>
      <c r="G251" s="50">
        <f t="shared" ref="G251:G255" si="1318">G250*1936.27</f>
        <v>2144787</v>
      </c>
      <c r="H251" s="61">
        <v>12159892</v>
      </c>
      <c r="I251" s="61">
        <f t="shared" ref="I251:L251" si="1319">I250*1936.27</f>
        <v>0</v>
      </c>
      <c r="J251" s="51">
        <f t="shared" si="1319"/>
        <v>3830213</v>
      </c>
      <c r="K251" s="51">
        <f t="shared" si="1319"/>
        <v>45962616</v>
      </c>
      <c r="L251" s="61">
        <f t="shared" si="1319"/>
        <v>49792829</v>
      </c>
      <c r="M251" s="118"/>
      <c r="N251" s="120">
        <f t="shared" ref="N251:R251" si="1320">N250*1936.27</f>
        <v>45962616</v>
      </c>
      <c r="O251" s="120">
        <f t="shared" si="1320"/>
        <v>33802724</v>
      </c>
      <c r="P251" s="120">
        <f t="shared" si="1320"/>
        <v>1861143</v>
      </c>
      <c r="Q251" s="120">
        <f t="shared" si="1320"/>
        <v>55877325</v>
      </c>
      <c r="R251" s="120">
        <f t="shared" si="1320"/>
        <v>52047112</v>
      </c>
      <c r="S251" s="47"/>
    </row>
    <row r="252" spans="1:20" ht="12.75" customHeight="1" x14ac:dyDescent="0.2">
      <c r="A252" s="494"/>
      <c r="B252" s="494"/>
      <c r="C252" s="53" t="s">
        <v>3</v>
      </c>
      <c r="D252" s="54">
        <v>28</v>
      </c>
      <c r="E252" s="44">
        <f>Assistenti_Tecnici!E798</f>
        <v>17331.12</v>
      </c>
      <c r="F252" s="44">
        <v>0</v>
      </c>
      <c r="G252" s="44">
        <f t="shared" ref="G252" si="1321">1200/13*12</f>
        <v>1107.69</v>
      </c>
      <c r="H252" s="44">
        <v>6280.06</v>
      </c>
      <c r="I252" s="44"/>
      <c r="J252" s="44">
        <f t="shared" ref="J252" si="1322">K252/12</f>
        <v>2059.91</v>
      </c>
      <c r="K252" s="44">
        <f t="shared" ref="K252" si="1323">SUM(E252:I252)</f>
        <v>24718.87</v>
      </c>
      <c r="L252" s="46">
        <f t="shared" ref="L252" si="1324">SUM(E252:J252)</f>
        <v>26778.78</v>
      </c>
      <c r="M252" s="117"/>
      <c r="N252" s="119">
        <f t="shared" ref="N252" si="1325">K252</f>
        <v>24718.87</v>
      </c>
      <c r="O252" s="119">
        <f t="shared" ref="O252" si="1326">E252+F252+G252+I252</f>
        <v>18438.810000000001</v>
      </c>
      <c r="P252" s="119">
        <f t="shared" ref="P252" si="1327">P250</f>
        <v>961.2</v>
      </c>
      <c r="Q252" s="119">
        <f t="shared" ref="Q252" si="1328">L252+(IF(P252&gt;O252*0.18,P252,O252*0.18))</f>
        <v>30097.77</v>
      </c>
      <c r="R252" s="119">
        <f t="shared" ref="R252" si="1329">N252+O252*0.18</f>
        <v>28037.86</v>
      </c>
      <c r="S252" s="47"/>
    </row>
    <row r="253" spans="1:20" ht="9" customHeight="1" x14ac:dyDescent="0.2">
      <c r="A253" s="494"/>
      <c r="B253" s="494"/>
      <c r="C253" s="48" t="s">
        <v>4</v>
      </c>
      <c r="D253" s="49">
        <v>34</v>
      </c>
      <c r="E253" s="61">
        <f>Assistenti_Tecnici!E799</f>
        <v>33557728</v>
      </c>
      <c r="F253" s="50">
        <v>0</v>
      </c>
      <c r="G253" s="50">
        <f t="shared" si="1318"/>
        <v>2144787</v>
      </c>
      <c r="H253" s="61">
        <v>12159892</v>
      </c>
      <c r="I253" s="61">
        <f t="shared" ref="I253:L253" si="1330">I252*1936.27</f>
        <v>0</v>
      </c>
      <c r="J253" s="51">
        <f t="shared" si="1330"/>
        <v>3988542</v>
      </c>
      <c r="K253" s="51">
        <f t="shared" si="1330"/>
        <v>47862406</v>
      </c>
      <c r="L253" s="61">
        <f t="shared" si="1330"/>
        <v>51850948</v>
      </c>
      <c r="M253" s="118"/>
      <c r="N253" s="120">
        <f t="shared" ref="N253:R253" si="1331">N252*1936.27</f>
        <v>47862406</v>
      </c>
      <c r="O253" s="120">
        <f t="shared" si="1331"/>
        <v>35702515</v>
      </c>
      <c r="P253" s="120">
        <f t="shared" si="1331"/>
        <v>1861143</v>
      </c>
      <c r="Q253" s="120">
        <f t="shared" si="1331"/>
        <v>58277409</v>
      </c>
      <c r="R253" s="120">
        <f t="shared" si="1331"/>
        <v>54288867</v>
      </c>
      <c r="S253" s="47"/>
    </row>
    <row r="254" spans="1:20" ht="12.75" customHeight="1" x14ac:dyDescent="0.2">
      <c r="A254" s="494"/>
      <c r="B254" s="494"/>
      <c r="C254" s="53" t="s">
        <v>3</v>
      </c>
      <c r="D254" s="54">
        <v>35</v>
      </c>
      <c r="E254" s="44">
        <f>Assistenti_Tecnici!E800</f>
        <v>18075.79</v>
      </c>
      <c r="F254" s="44">
        <v>0</v>
      </c>
      <c r="G254" s="44">
        <f t="shared" ref="G254" si="1332">1200/13*12</f>
        <v>1107.69</v>
      </c>
      <c r="H254" s="44">
        <v>6280.06</v>
      </c>
      <c r="I254" s="44"/>
      <c r="J254" s="44">
        <f t="shared" ref="J254" si="1333">K254/12</f>
        <v>2121.96</v>
      </c>
      <c r="K254" s="44">
        <f t="shared" ref="K254" si="1334">SUM(E254:I254)</f>
        <v>25463.54</v>
      </c>
      <c r="L254" s="46">
        <f t="shared" ref="L254" si="1335">SUM(E254:J254)</f>
        <v>27585.5</v>
      </c>
      <c r="M254" s="117"/>
      <c r="N254" s="119">
        <f t="shared" ref="N254" si="1336">K254</f>
        <v>25463.54</v>
      </c>
      <c r="O254" s="119">
        <f t="shared" ref="O254" si="1337">E254+F254+G254+I254</f>
        <v>19183.48</v>
      </c>
      <c r="P254" s="119">
        <f t="shared" ref="P254" si="1338">P252</f>
        <v>961.2</v>
      </c>
      <c r="Q254" s="119">
        <f t="shared" ref="Q254" si="1339">L254+(IF(P254&gt;O254*0.18,P254,O254*0.18))</f>
        <v>31038.53</v>
      </c>
      <c r="R254" s="119">
        <f t="shared" ref="R254" si="1340">N254+O254*0.18</f>
        <v>28916.57</v>
      </c>
      <c r="S254" s="47"/>
    </row>
    <row r="255" spans="1:20" ht="9" customHeight="1" x14ac:dyDescent="0.2">
      <c r="A255" s="495"/>
      <c r="B255" s="495"/>
      <c r="C255" s="58" t="s">
        <v>4</v>
      </c>
      <c r="D255" s="59"/>
      <c r="E255" s="61">
        <f>Assistenti_Tecnici!E801</f>
        <v>34999610</v>
      </c>
      <c r="F255" s="61">
        <v>0</v>
      </c>
      <c r="G255" s="61">
        <f t="shared" si="1318"/>
        <v>2144787</v>
      </c>
      <c r="H255" s="61">
        <v>12159892</v>
      </c>
      <c r="I255" s="61">
        <f t="shared" ref="I255:L255" si="1341">I254*1936.27</f>
        <v>0</v>
      </c>
      <c r="J255" s="51">
        <f t="shared" si="1341"/>
        <v>4108687</v>
      </c>
      <c r="K255" s="51">
        <f t="shared" si="1341"/>
        <v>49304289</v>
      </c>
      <c r="L255" s="61">
        <f t="shared" si="1341"/>
        <v>53412976</v>
      </c>
      <c r="M255" s="118"/>
      <c r="N255" s="120">
        <f t="shared" ref="N255:R255" si="1342">N254*1936.27</f>
        <v>49304289</v>
      </c>
      <c r="O255" s="120">
        <f t="shared" si="1342"/>
        <v>37144397</v>
      </c>
      <c r="P255" s="120">
        <f t="shared" si="1342"/>
        <v>1861143</v>
      </c>
      <c r="Q255" s="120">
        <f t="shared" si="1342"/>
        <v>60098974</v>
      </c>
      <c r="R255" s="120">
        <f t="shared" si="1342"/>
        <v>55990287</v>
      </c>
      <c r="S255" s="47"/>
    </row>
    <row r="256" spans="1:20" ht="12.75" customHeight="1" x14ac:dyDescent="0.2">
      <c r="A256" s="496">
        <f>B244+1</f>
        <v>44652</v>
      </c>
      <c r="B256" s="496">
        <v>44742</v>
      </c>
      <c r="C256" s="42" t="s">
        <v>3</v>
      </c>
      <c r="D256" s="43">
        <v>0</v>
      </c>
      <c r="E256" s="44">
        <f>Assistenti_Tecnici!E802</f>
        <v>11777.22</v>
      </c>
      <c r="F256" s="44"/>
      <c r="G256" s="44">
        <f t="shared" ref="G256:G268" si="1343">1200/13*12</f>
        <v>1107.69</v>
      </c>
      <c r="H256" s="44">
        <v>6280.06</v>
      </c>
      <c r="I256" s="44">
        <f>(E256+H256)*0.3%</f>
        <v>54.17</v>
      </c>
      <c r="J256" s="44">
        <f t="shared" ref="J256" si="1344">K256/12</f>
        <v>1601.6</v>
      </c>
      <c r="K256" s="44">
        <f t="shared" ref="K256" si="1345">SUM(E256:I256)</f>
        <v>19219.14</v>
      </c>
      <c r="L256" s="46">
        <f t="shared" ref="L256" si="1346">SUM(E256:J256)</f>
        <v>20820.740000000002</v>
      </c>
      <c r="M256" s="117"/>
      <c r="N256" s="119">
        <f t="shared" ref="N256" si="1347">K256</f>
        <v>19219.14</v>
      </c>
      <c r="O256" s="119">
        <f t="shared" ref="O256" si="1348">E256+F256+G256+I256</f>
        <v>12939.08</v>
      </c>
      <c r="P256" s="119">
        <f t="shared" ref="P256" si="1349">P254</f>
        <v>961.2</v>
      </c>
      <c r="Q256" s="119">
        <f t="shared" ref="Q256" si="1350">L256+(IF(P256&gt;O256*0.18,P256,O256*0.18))</f>
        <v>23149.77</v>
      </c>
      <c r="R256" s="119">
        <f t="shared" ref="R256" si="1351">N256+O256*0.18</f>
        <v>21548.17</v>
      </c>
      <c r="S256" s="47"/>
      <c r="T256" s="194"/>
    </row>
    <row r="257" spans="1:20" ht="9" customHeight="1" x14ac:dyDescent="0.2">
      <c r="A257" s="497"/>
      <c r="B257" s="497"/>
      <c r="C257" s="48" t="s">
        <v>4</v>
      </c>
      <c r="D257" s="49">
        <v>8</v>
      </c>
      <c r="E257" s="61">
        <f>Assistenti_Tecnici!E803</f>
        <v>22803878</v>
      </c>
      <c r="F257" s="61"/>
      <c r="G257" s="50">
        <f t="shared" ref="G257:G273" si="1352">G256*1936.27</f>
        <v>2144787</v>
      </c>
      <c r="H257" s="61">
        <v>12159892</v>
      </c>
      <c r="I257" s="61">
        <f>I256*1936.27</f>
        <v>104888</v>
      </c>
      <c r="J257" s="51">
        <f t="shared" ref="J257:L257" si="1353">J256*1936.27</f>
        <v>3101130</v>
      </c>
      <c r="K257" s="51">
        <f t="shared" si="1353"/>
        <v>37213444</v>
      </c>
      <c r="L257" s="61">
        <f t="shared" si="1353"/>
        <v>40314574</v>
      </c>
      <c r="M257" s="118"/>
      <c r="N257" s="120">
        <f t="shared" ref="N257:R257" si="1354">N256*1936.27</f>
        <v>37213444</v>
      </c>
      <c r="O257" s="120">
        <f t="shared" si="1354"/>
        <v>25053552</v>
      </c>
      <c r="P257" s="120">
        <f t="shared" si="1354"/>
        <v>1861143</v>
      </c>
      <c r="Q257" s="120">
        <f t="shared" si="1354"/>
        <v>44824205</v>
      </c>
      <c r="R257" s="120">
        <f t="shared" si="1354"/>
        <v>41723075</v>
      </c>
      <c r="S257" s="47"/>
    </row>
    <row r="258" spans="1:20" ht="12.75" customHeight="1" x14ac:dyDescent="0.2">
      <c r="A258" s="494">
        <f>A256</f>
        <v>44652</v>
      </c>
      <c r="B258" s="494">
        <f>B256</f>
        <v>44742</v>
      </c>
      <c r="C258" s="53" t="s">
        <v>3</v>
      </c>
      <c r="D258" s="54">
        <v>9</v>
      </c>
      <c r="E258" s="44">
        <f>Assistenti_Tecnici!E804</f>
        <v>13612.26</v>
      </c>
      <c r="F258" s="44"/>
      <c r="G258" s="44">
        <f t="shared" ref="G258:G270" si="1355">1200/13*12</f>
        <v>1107.69</v>
      </c>
      <c r="H258" s="44">
        <v>6280.06</v>
      </c>
      <c r="I258" s="44">
        <f t="shared" ref="I258" si="1356">(E258+H258)*0.3%</f>
        <v>59.68</v>
      </c>
      <c r="J258" s="44">
        <f t="shared" ref="J258" si="1357">K258/12</f>
        <v>1754.97</v>
      </c>
      <c r="K258" s="44">
        <f t="shared" ref="K258" si="1358">SUM(E258:I258)</f>
        <v>21059.69</v>
      </c>
      <c r="L258" s="46">
        <f t="shared" ref="L258" si="1359">SUM(E258:J258)</f>
        <v>22814.66</v>
      </c>
      <c r="M258" s="117"/>
      <c r="N258" s="119">
        <f t="shared" ref="N258" si="1360">K258</f>
        <v>21059.69</v>
      </c>
      <c r="O258" s="119">
        <f t="shared" ref="O258" si="1361">E258+F258+G258+I258</f>
        <v>14779.63</v>
      </c>
      <c r="P258" s="119">
        <f t="shared" ref="P258" si="1362">P256</f>
        <v>961.2</v>
      </c>
      <c r="Q258" s="119">
        <f t="shared" ref="Q258" si="1363">L258+(IF(P258&gt;O258*0.18,P258,O258*0.18))</f>
        <v>25474.99</v>
      </c>
      <c r="R258" s="119">
        <f t="shared" ref="R258" si="1364">N258+O258*0.18</f>
        <v>23720.02</v>
      </c>
      <c r="S258" s="47"/>
      <c r="T258" s="194"/>
    </row>
    <row r="259" spans="1:20" ht="9" customHeight="1" x14ac:dyDescent="0.2">
      <c r="A259" s="494"/>
      <c r="B259" s="494"/>
      <c r="C259" s="48" t="s">
        <v>4</v>
      </c>
      <c r="D259" s="49">
        <v>14</v>
      </c>
      <c r="E259" s="61">
        <f>Assistenti_Tecnici!E805</f>
        <v>26357011</v>
      </c>
      <c r="F259" s="50"/>
      <c r="G259" s="50">
        <f t="shared" si="1352"/>
        <v>2144787</v>
      </c>
      <c r="H259" s="61">
        <v>12159892</v>
      </c>
      <c r="I259" s="61">
        <f t="shared" ref="I259" si="1365">I258*1936.27</f>
        <v>115557</v>
      </c>
      <c r="J259" s="51">
        <f t="shared" ref="J259:L259" si="1366">J258*1936.27</f>
        <v>3398096</v>
      </c>
      <c r="K259" s="51">
        <f t="shared" si="1366"/>
        <v>40777246</v>
      </c>
      <c r="L259" s="61">
        <f t="shared" si="1366"/>
        <v>44175342</v>
      </c>
      <c r="M259" s="118"/>
      <c r="N259" s="120">
        <f t="shared" ref="N259:R259" si="1367">N258*1936.27</f>
        <v>40777246</v>
      </c>
      <c r="O259" s="120">
        <f t="shared" si="1367"/>
        <v>28617354</v>
      </c>
      <c r="P259" s="120">
        <f t="shared" si="1367"/>
        <v>1861143</v>
      </c>
      <c r="Q259" s="120">
        <f t="shared" si="1367"/>
        <v>49326459</v>
      </c>
      <c r="R259" s="120">
        <f t="shared" si="1367"/>
        <v>45928363</v>
      </c>
      <c r="S259" s="47"/>
    </row>
    <row r="260" spans="1:20" ht="12.75" customHeight="1" x14ac:dyDescent="0.2">
      <c r="A260" s="494"/>
      <c r="B260" s="494"/>
      <c r="C260" s="53" t="s">
        <v>3</v>
      </c>
      <c r="D260" s="54">
        <v>15</v>
      </c>
      <c r="E260" s="44">
        <f>Assistenti_Tecnici!E806</f>
        <v>14989.31</v>
      </c>
      <c r="F260" s="44"/>
      <c r="G260" s="44">
        <f t="shared" ref="G260:G272" si="1368">1200/13*12</f>
        <v>1107.69</v>
      </c>
      <c r="H260" s="44">
        <v>6280.06</v>
      </c>
      <c r="I260" s="44">
        <f t="shared" ref="I260" si="1369">(E260+H260)*0.3%</f>
        <v>63.81</v>
      </c>
      <c r="J260" s="44">
        <f t="shared" ref="J260" si="1370">K260/12</f>
        <v>1870.07</v>
      </c>
      <c r="K260" s="44">
        <f t="shared" ref="K260" si="1371">SUM(E260:I260)</f>
        <v>22440.87</v>
      </c>
      <c r="L260" s="46">
        <f t="shared" ref="L260" si="1372">SUM(E260:J260)</f>
        <v>24310.94</v>
      </c>
      <c r="M260" s="117"/>
      <c r="N260" s="119">
        <f t="shared" ref="N260" si="1373">K260</f>
        <v>22440.87</v>
      </c>
      <c r="O260" s="119">
        <f t="shared" ref="O260" si="1374">E260+F260+G260+I260</f>
        <v>16160.81</v>
      </c>
      <c r="P260" s="119">
        <f t="shared" ref="P260" si="1375">P258</f>
        <v>961.2</v>
      </c>
      <c r="Q260" s="119">
        <f t="shared" ref="Q260" si="1376">L260+(IF(P260&gt;O260*0.18,P260,O260*0.18))</f>
        <v>27219.89</v>
      </c>
      <c r="R260" s="119">
        <f t="shared" ref="R260" si="1377">N260+O260*0.18</f>
        <v>25349.82</v>
      </c>
      <c r="S260" s="47"/>
    </row>
    <row r="261" spans="1:20" ht="9" customHeight="1" x14ac:dyDescent="0.2">
      <c r="A261" s="494"/>
      <c r="B261" s="494"/>
      <c r="C261" s="48" t="s">
        <v>4</v>
      </c>
      <c r="D261" s="49">
        <v>20</v>
      </c>
      <c r="E261" s="61">
        <f>Assistenti_Tecnici!E807</f>
        <v>29023351</v>
      </c>
      <c r="F261" s="50"/>
      <c r="G261" s="50">
        <f t="shared" si="1352"/>
        <v>2144787</v>
      </c>
      <c r="H261" s="61">
        <v>12159892</v>
      </c>
      <c r="I261" s="61">
        <f t="shared" ref="I261" si="1378">I260*1936.27</f>
        <v>123553</v>
      </c>
      <c r="J261" s="51">
        <f t="shared" ref="J261:L261" si="1379">J260*1936.27</f>
        <v>3620960</v>
      </c>
      <c r="K261" s="51">
        <f t="shared" si="1379"/>
        <v>43451583</v>
      </c>
      <c r="L261" s="61">
        <f t="shared" si="1379"/>
        <v>47072544</v>
      </c>
      <c r="M261" s="118"/>
      <c r="N261" s="120">
        <f t="shared" ref="N261:R261" si="1380">N260*1936.27</f>
        <v>43451583</v>
      </c>
      <c r="O261" s="120">
        <f t="shared" si="1380"/>
        <v>31291692</v>
      </c>
      <c r="P261" s="120">
        <f t="shared" si="1380"/>
        <v>1861143</v>
      </c>
      <c r="Q261" s="120">
        <f t="shared" si="1380"/>
        <v>52705056</v>
      </c>
      <c r="R261" s="120">
        <f t="shared" si="1380"/>
        <v>49084096</v>
      </c>
      <c r="S261" s="47"/>
    </row>
    <row r="262" spans="1:20" ht="12.75" customHeight="1" x14ac:dyDescent="0.2">
      <c r="A262" s="494"/>
      <c r="B262" s="494"/>
      <c r="C262" s="53" t="s">
        <v>3</v>
      </c>
      <c r="D262" s="54">
        <v>21</v>
      </c>
      <c r="E262" s="44">
        <f>Assistenti_Tecnici!E808</f>
        <v>16349.96</v>
      </c>
      <c r="F262" s="44"/>
      <c r="G262" s="44">
        <f t="shared" ref="G262:G274" si="1381">1200/13*12</f>
        <v>1107.69</v>
      </c>
      <c r="H262" s="44">
        <v>6280.06</v>
      </c>
      <c r="I262" s="44">
        <f t="shared" ref="I262" si="1382">(E262+H262)*0.3%</f>
        <v>67.89</v>
      </c>
      <c r="J262" s="44">
        <f t="shared" ref="J262" si="1383">K262/12</f>
        <v>1983.8</v>
      </c>
      <c r="K262" s="44">
        <f t="shared" ref="K262" si="1384">SUM(E262:I262)</f>
        <v>23805.599999999999</v>
      </c>
      <c r="L262" s="46">
        <f t="shared" ref="L262" si="1385">SUM(E262:J262)</f>
        <v>25789.4</v>
      </c>
      <c r="M262" s="117"/>
      <c r="N262" s="119">
        <f t="shared" ref="N262" si="1386">K262</f>
        <v>23805.599999999999</v>
      </c>
      <c r="O262" s="119">
        <f t="shared" ref="O262" si="1387">E262+F262+G262+I262</f>
        <v>17525.54</v>
      </c>
      <c r="P262" s="119">
        <f t="shared" ref="P262" si="1388">P260</f>
        <v>961.2</v>
      </c>
      <c r="Q262" s="119">
        <f t="shared" ref="Q262" si="1389">L262+(IF(P262&gt;O262*0.18,P262,O262*0.18))</f>
        <v>28944</v>
      </c>
      <c r="R262" s="119">
        <f t="shared" ref="R262" si="1390">N262+O262*0.18</f>
        <v>26960.2</v>
      </c>
      <c r="S262" s="47"/>
    </row>
    <row r="263" spans="1:20" ht="9" customHeight="1" x14ac:dyDescent="0.2">
      <c r="A263" s="494"/>
      <c r="B263" s="494"/>
      <c r="C263" s="48" t="s">
        <v>4</v>
      </c>
      <c r="D263" s="49">
        <v>27</v>
      </c>
      <c r="E263" s="61">
        <f>Assistenti_Tecnici!E809</f>
        <v>31657937</v>
      </c>
      <c r="F263" s="50"/>
      <c r="G263" s="50">
        <f t="shared" ref="G263:G279" si="1391">G262*1936.27</f>
        <v>2144787</v>
      </c>
      <c r="H263" s="61">
        <v>12159892</v>
      </c>
      <c r="I263" s="61">
        <f t="shared" ref="I263" si="1392">I262*1936.27</f>
        <v>131453</v>
      </c>
      <c r="J263" s="51">
        <f t="shared" ref="J263:L263" si="1393">J262*1936.27</f>
        <v>3841172</v>
      </c>
      <c r="K263" s="51">
        <f t="shared" si="1393"/>
        <v>46094069</v>
      </c>
      <c r="L263" s="61">
        <f t="shared" si="1393"/>
        <v>49935242</v>
      </c>
      <c r="M263" s="118"/>
      <c r="N263" s="120">
        <f t="shared" ref="N263:R263" si="1394">N262*1936.27</f>
        <v>46094069</v>
      </c>
      <c r="O263" s="120">
        <f t="shared" si="1394"/>
        <v>33934177</v>
      </c>
      <c r="P263" s="120">
        <f t="shared" si="1394"/>
        <v>1861143</v>
      </c>
      <c r="Q263" s="120">
        <f t="shared" si="1394"/>
        <v>56043399</v>
      </c>
      <c r="R263" s="120">
        <f t="shared" si="1394"/>
        <v>52202226</v>
      </c>
      <c r="S263" s="47"/>
    </row>
    <row r="264" spans="1:20" ht="12.75" customHeight="1" x14ac:dyDescent="0.2">
      <c r="A264" s="494"/>
      <c r="B264" s="494"/>
      <c r="C264" s="53" t="s">
        <v>3</v>
      </c>
      <c r="D264" s="54">
        <v>28</v>
      </c>
      <c r="E264" s="44">
        <f>Assistenti_Tecnici!E810</f>
        <v>17331.12</v>
      </c>
      <c r="F264" s="44"/>
      <c r="G264" s="44">
        <f t="shared" ref="G264:G276" si="1395">1200/13*12</f>
        <v>1107.69</v>
      </c>
      <c r="H264" s="44">
        <v>6280.06</v>
      </c>
      <c r="I264" s="44">
        <f t="shared" ref="I264" si="1396">(E264+H264)*0.3%</f>
        <v>70.83</v>
      </c>
      <c r="J264" s="44">
        <f t="shared" ref="J264" si="1397">K264/12</f>
        <v>2065.81</v>
      </c>
      <c r="K264" s="44">
        <f t="shared" ref="K264" si="1398">SUM(E264:I264)</f>
        <v>24789.7</v>
      </c>
      <c r="L264" s="46">
        <f t="shared" ref="L264" si="1399">SUM(E264:J264)</f>
        <v>26855.51</v>
      </c>
      <c r="M264" s="117"/>
      <c r="N264" s="119">
        <f t="shared" ref="N264" si="1400">K264</f>
        <v>24789.7</v>
      </c>
      <c r="O264" s="119">
        <f t="shared" ref="O264" si="1401">E264+F264+G264+I264</f>
        <v>18509.64</v>
      </c>
      <c r="P264" s="119">
        <f t="shared" ref="P264" si="1402">P262</f>
        <v>961.2</v>
      </c>
      <c r="Q264" s="119">
        <f t="shared" ref="Q264" si="1403">L264+(IF(P264&gt;O264*0.18,P264,O264*0.18))</f>
        <v>30187.25</v>
      </c>
      <c r="R264" s="119">
        <f t="shared" ref="R264" si="1404">N264+O264*0.18</f>
        <v>28121.439999999999</v>
      </c>
      <c r="S264" s="47"/>
    </row>
    <row r="265" spans="1:20" ht="9" customHeight="1" x14ac:dyDescent="0.2">
      <c r="A265" s="494"/>
      <c r="B265" s="494"/>
      <c r="C265" s="48" t="s">
        <v>4</v>
      </c>
      <c r="D265" s="49">
        <v>34</v>
      </c>
      <c r="E265" s="61">
        <f>Assistenti_Tecnici!E811</f>
        <v>33557728</v>
      </c>
      <c r="F265" s="50"/>
      <c r="G265" s="50">
        <f t="shared" si="1391"/>
        <v>2144787</v>
      </c>
      <c r="H265" s="61">
        <v>12159892</v>
      </c>
      <c r="I265" s="61">
        <f t="shared" ref="I265" si="1405">I264*1936.27</f>
        <v>137146</v>
      </c>
      <c r="J265" s="51">
        <f t="shared" ref="J265:L265" si="1406">J264*1936.27</f>
        <v>3999966</v>
      </c>
      <c r="K265" s="51">
        <f t="shared" si="1406"/>
        <v>47999552</v>
      </c>
      <c r="L265" s="61">
        <f t="shared" si="1406"/>
        <v>51999518</v>
      </c>
      <c r="M265" s="118"/>
      <c r="N265" s="120">
        <f t="shared" ref="N265:R265" si="1407">N264*1936.27</f>
        <v>47999552</v>
      </c>
      <c r="O265" s="120">
        <f t="shared" si="1407"/>
        <v>35839661</v>
      </c>
      <c r="P265" s="120">
        <f t="shared" si="1407"/>
        <v>1861143</v>
      </c>
      <c r="Q265" s="120">
        <f t="shared" si="1407"/>
        <v>58450667</v>
      </c>
      <c r="R265" s="120">
        <f t="shared" si="1407"/>
        <v>54450701</v>
      </c>
      <c r="S265" s="47"/>
    </row>
    <row r="266" spans="1:20" ht="12.75" customHeight="1" x14ac:dyDescent="0.2">
      <c r="A266" s="494"/>
      <c r="B266" s="494"/>
      <c r="C266" s="53" t="s">
        <v>3</v>
      </c>
      <c r="D266" s="54">
        <v>35</v>
      </c>
      <c r="E266" s="44">
        <f>Assistenti_Tecnici!E812</f>
        <v>18075.79</v>
      </c>
      <c r="F266" s="44"/>
      <c r="G266" s="44">
        <f t="shared" ref="G266:G278" si="1408">1200/13*12</f>
        <v>1107.69</v>
      </c>
      <c r="H266" s="44">
        <v>6280.06</v>
      </c>
      <c r="I266" s="44">
        <f t="shared" ref="I266" si="1409">(E266+H266)*0.3%</f>
        <v>73.069999999999993</v>
      </c>
      <c r="J266" s="44">
        <f t="shared" ref="J266" si="1410">K266/12</f>
        <v>2128.0500000000002</v>
      </c>
      <c r="K266" s="44">
        <f t="shared" ref="K266" si="1411">SUM(E266:I266)</f>
        <v>25536.61</v>
      </c>
      <c r="L266" s="46">
        <f t="shared" ref="L266" si="1412">SUM(E266:J266)</f>
        <v>27664.66</v>
      </c>
      <c r="M266" s="117"/>
      <c r="N266" s="119">
        <f t="shared" ref="N266" si="1413">K266</f>
        <v>25536.61</v>
      </c>
      <c r="O266" s="119">
        <f t="shared" ref="O266" si="1414">E266+F266+G266+I266</f>
        <v>19256.55</v>
      </c>
      <c r="P266" s="119">
        <f t="shared" ref="P266" si="1415">P264</f>
        <v>961.2</v>
      </c>
      <c r="Q266" s="119">
        <f t="shared" ref="Q266" si="1416">L266+(IF(P266&gt;O266*0.18,P266,O266*0.18))</f>
        <v>31130.84</v>
      </c>
      <c r="R266" s="119">
        <f t="shared" ref="R266" si="1417">N266+O266*0.18</f>
        <v>29002.79</v>
      </c>
      <c r="S266" s="47"/>
    </row>
    <row r="267" spans="1:20" ht="9" customHeight="1" x14ac:dyDescent="0.2">
      <c r="A267" s="495"/>
      <c r="B267" s="495"/>
      <c r="C267" s="58" t="s">
        <v>4</v>
      </c>
      <c r="D267" s="59"/>
      <c r="E267" s="61">
        <f>Assistenti_Tecnici!E813</f>
        <v>34999610</v>
      </c>
      <c r="F267" s="50"/>
      <c r="G267" s="61">
        <f t="shared" si="1391"/>
        <v>2144787</v>
      </c>
      <c r="H267" s="61">
        <v>12159892</v>
      </c>
      <c r="I267" s="61">
        <f t="shared" ref="I267" si="1418">I266*1936.27</f>
        <v>141483</v>
      </c>
      <c r="J267" s="51">
        <f t="shared" ref="J267:L267" si="1419">J266*1936.27</f>
        <v>4120479</v>
      </c>
      <c r="K267" s="51">
        <f t="shared" si="1419"/>
        <v>49445772</v>
      </c>
      <c r="L267" s="61">
        <f t="shared" si="1419"/>
        <v>53566251</v>
      </c>
      <c r="M267" s="118"/>
      <c r="N267" s="120">
        <f t="shared" ref="N267:R267" si="1420">N266*1936.27</f>
        <v>49445772</v>
      </c>
      <c r="O267" s="120">
        <f t="shared" si="1420"/>
        <v>37285880</v>
      </c>
      <c r="P267" s="120">
        <f t="shared" si="1420"/>
        <v>1861143</v>
      </c>
      <c r="Q267" s="120">
        <f t="shared" si="1420"/>
        <v>60277712</v>
      </c>
      <c r="R267" s="120">
        <f t="shared" si="1420"/>
        <v>56157232</v>
      </c>
      <c r="S267" s="47"/>
    </row>
    <row r="268" spans="1:20" ht="12.75" customHeight="1" x14ac:dyDescent="0.2">
      <c r="A268" s="496">
        <f>B258+1</f>
        <v>44743</v>
      </c>
      <c r="B268" s="496">
        <v>44926</v>
      </c>
      <c r="C268" s="42" t="s">
        <v>3</v>
      </c>
      <c r="D268" s="43">
        <v>0</v>
      </c>
      <c r="E268" s="44">
        <f>Assistenti_Tecnici!E814</f>
        <v>11777.22</v>
      </c>
      <c r="F268" s="44"/>
      <c r="G268" s="44">
        <f t="shared" si="1343"/>
        <v>1107.69</v>
      </c>
      <c r="H268" s="44">
        <v>6280.06</v>
      </c>
      <c r="I268" s="44">
        <f>(E268+H268)*0.5%</f>
        <v>90.29</v>
      </c>
      <c r="J268" s="44">
        <f t="shared" ref="J268" si="1421">K268/12</f>
        <v>1604.61</v>
      </c>
      <c r="K268" s="44">
        <f t="shared" ref="K268" si="1422">SUM(E268:I268)</f>
        <v>19255.259999999998</v>
      </c>
      <c r="L268" s="46">
        <f t="shared" ref="L268" si="1423">SUM(E268:J268)</f>
        <v>20859.87</v>
      </c>
      <c r="M268" s="117"/>
      <c r="N268" s="119">
        <f t="shared" ref="N268" si="1424">K268</f>
        <v>19255.259999999998</v>
      </c>
      <c r="O268" s="119">
        <f t="shared" ref="O268" si="1425">E268+F268+G268+I268</f>
        <v>12975.2</v>
      </c>
      <c r="P268" s="119">
        <f t="shared" ref="P268" si="1426">P266</f>
        <v>961.2</v>
      </c>
      <c r="Q268" s="119">
        <f t="shared" ref="Q268" si="1427">L268+(IF(P268&gt;O268*0.18,P268,O268*0.18))</f>
        <v>23195.41</v>
      </c>
      <c r="R268" s="119">
        <f t="shared" ref="R268" si="1428">N268+O268*0.18</f>
        <v>21590.799999999999</v>
      </c>
      <c r="S268" s="47"/>
    </row>
    <row r="269" spans="1:20" ht="9" customHeight="1" x14ac:dyDescent="0.2">
      <c r="A269" s="497"/>
      <c r="B269" s="497"/>
      <c r="C269" s="48" t="s">
        <v>4</v>
      </c>
      <c r="D269" s="49">
        <v>8</v>
      </c>
      <c r="E269" s="61">
        <f>Assistenti_Tecnici!E815</f>
        <v>22803878</v>
      </c>
      <c r="F269" s="61"/>
      <c r="G269" s="50">
        <f t="shared" si="1352"/>
        <v>2144787</v>
      </c>
      <c r="H269" s="61">
        <v>12159892</v>
      </c>
      <c r="I269" s="61">
        <f t="shared" ref="I269:I279" si="1429">I268*1936.27</f>
        <v>174826</v>
      </c>
      <c r="J269" s="51">
        <f t="shared" ref="J269:L269" si="1430">J268*1936.27</f>
        <v>3106958</v>
      </c>
      <c r="K269" s="51">
        <f t="shared" si="1430"/>
        <v>37283382</v>
      </c>
      <c r="L269" s="61">
        <f t="shared" si="1430"/>
        <v>40390340</v>
      </c>
      <c r="M269" s="118"/>
      <c r="N269" s="120">
        <f t="shared" ref="N269:R269" si="1431">N268*1936.27</f>
        <v>37283382</v>
      </c>
      <c r="O269" s="120">
        <f t="shared" si="1431"/>
        <v>25123491</v>
      </c>
      <c r="P269" s="120">
        <f t="shared" si="1431"/>
        <v>1861143</v>
      </c>
      <c r="Q269" s="120">
        <f t="shared" si="1431"/>
        <v>44912577</v>
      </c>
      <c r="R269" s="120">
        <f t="shared" si="1431"/>
        <v>41805618</v>
      </c>
      <c r="S269" s="47"/>
    </row>
    <row r="270" spans="1:20" ht="12.75" customHeight="1" x14ac:dyDescent="0.2">
      <c r="A270" s="494">
        <f>A268</f>
        <v>44743</v>
      </c>
      <c r="B270" s="494">
        <f>B268</f>
        <v>44926</v>
      </c>
      <c r="C270" s="53" t="s">
        <v>3</v>
      </c>
      <c r="D270" s="54">
        <v>9</v>
      </c>
      <c r="E270" s="44">
        <f>Assistenti_Tecnici!E816</f>
        <v>13612.26</v>
      </c>
      <c r="F270" s="44"/>
      <c r="G270" s="44">
        <f t="shared" si="1355"/>
        <v>1107.69</v>
      </c>
      <c r="H270" s="44">
        <v>6280.06</v>
      </c>
      <c r="I270" s="44">
        <f t="shared" ref="I270" si="1432">(E270+H270)*0.5%</f>
        <v>99.46</v>
      </c>
      <c r="J270" s="44">
        <f t="shared" ref="J270" si="1433">K270/12</f>
        <v>1758.29</v>
      </c>
      <c r="K270" s="44">
        <f t="shared" ref="K270" si="1434">SUM(E270:I270)</f>
        <v>21099.47</v>
      </c>
      <c r="L270" s="46">
        <f t="shared" ref="L270" si="1435">SUM(E270:J270)</f>
        <v>22857.759999999998</v>
      </c>
      <c r="M270" s="117"/>
      <c r="N270" s="119">
        <f t="shared" ref="N270" si="1436">K270</f>
        <v>21099.47</v>
      </c>
      <c r="O270" s="119">
        <f t="shared" ref="O270" si="1437">E270+F270+G270+I270</f>
        <v>14819.41</v>
      </c>
      <c r="P270" s="119">
        <f t="shared" ref="P270" si="1438">P268</f>
        <v>961.2</v>
      </c>
      <c r="Q270" s="119">
        <f t="shared" ref="Q270" si="1439">L270+(IF(P270&gt;O270*0.18,P270,O270*0.18))</f>
        <v>25525.25</v>
      </c>
      <c r="R270" s="119">
        <f t="shared" ref="R270" si="1440">N270+O270*0.18</f>
        <v>23766.959999999999</v>
      </c>
      <c r="S270" s="47"/>
    </row>
    <row r="271" spans="1:20" ht="9" customHeight="1" x14ac:dyDescent="0.2">
      <c r="A271" s="494"/>
      <c r="B271" s="494"/>
      <c r="C271" s="48" t="s">
        <v>4</v>
      </c>
      <c r="D271" s="49">
        <v>14</v>
      </c>
      <c r="E271" s="61">
        <f>Assistenti_Tecnici!E817</f>
        <v>26357011</v>
      </c>
      <c r="F271" s="50"/>
      <c r="G271" s="50">
        <f t="shared" si="1352"/>
        <v>2144787</v>
      </c>
      <c r="H271" s="61">
        <v>12159892</v>
      </c>
      <c r="I271" s="61">
        <f t="shared" si="1429"/>
        <v>192581</v>
      </c>
      <c r="J271" s="51">
        <f t="shared" ref="J271:L271" si="1441">J270*1936.27</f>
        <v>3404524</v>
      </c>
      <c r="K271" s="51">
        <f t="shared" si="1441"/>
        <v>40854271</v>
      </c>
      <c r="L271" s="61">
        <f t="shared" si="1441"/>
        <v>44258795</v>
      </c>
      <c r="M271" s="118"/>
      <c r="N271" s="120">
        <f t="shared" ref="N271:R271" si="1442">N270*1936.27</f>
        <v>40854271</v>
      </c>
      <c r="O271" s="120">
        <f t="shared" si="1442"/>
        <v>28694379</v>
      </c>
      <c r="P271" s="120">
        <f t="shared" si="1442"/>
        <v>1861143</v>
      </c>
      <c r="Q271" s="120">
        <f t="shared" si="1442"/>
        <v>49423776</v>
      </c>
      <c r="R271" s="120">
        <f t="shared" si="1442"/>
        <v>46019252</v>
      </c>
      <c r="S271" s="47"/>
    </row>
    <row r="272" spans="1:20" ht="12.75" customHeight="1" x14ac:dyDescent="0.2">
      <c r="A272" s="494"/>
      <c r="B272" s="494"/>
      <c r="C272" s="53" t="s">
        <v>3</v>
      </c>
      <c r="D272" s="54">
        <v>15</v>
      </c>
      <c r="E272" s="44">
        <f>Assistenti_Tecnici!E818</f>
        <v>14989.31</v>
      </c>
      <c r="F272" s="44"/>
      <c r="G272" s="44">
        <f t="shared" si="1368"/>
        <v>1107.69</v>
      </c>
      <c r="H272" s="44">
        <v>6280.06</v>
      </c>
      <c r="I272" s="44">
        <f t="shared" ref="I272" si="1443">(E272+H272)*0.5%</f>
        <v>106.35</v>
      </c>
      <c r="J272" s="44">
        <f t="shared" ref="J272" si="1444">K272/12</f>
        <v>1873.62</v>
      </c>
      <c r="K272" s="44">
        <f t="shared" ref="K272" si="1445">SUM(E272:I272)</f>
        <v>22483.41</v>
      </c>
      <c r="L272" s="46">
        <f t="shared" ref="L272" si="1446">SUM(E272:J272)</f>
        <v>24357.03</v>
      </c>
      <c r="M272" s="117"/>
      <c r="N272" s="119">
        <f t="shared" ref="N272" si="1447">K272</f>
        <v>22483.41</v>
      </c>
      <c r="O272" s="119">
        <f t="shared" ref="O272" si="1448">E272+F272+G272+I272</f>
        <v>16203.35</v>
      </c>
      <c r="P272" s="119">
        <f t="shared" ref="P272" si="1449">P270</f>
        <v>961.2</v>
      </c>
      <c r="Q272" s="119">
        <f t="shared" ref="Q272" si="1450">L272+(IF(P272&gt;O272*0.18,P272,O272*0.18))</f>
        <v>27273.63</v>
      </c>
      <c r="R272" s="119">
        <f t="shared" ref="R272" si="1451">N272+O272*0.18</f>
        <v>25400.01</v>
      </c>
      <c r="S272" s="47"/>
    </row>
    <row r="273" spans="1:19" ht="9" customHeight="1" x14ac:dyDescent="0.2">
      <c r="A273" s="494"/>
      <c r="B273" s="494"/>
      <c r="C273" s="48" t="s">
        <v>4</v>
      </c>
      <c r="D273" s="49">
        <v>20</v>
      </c>
      <c r="E273" s="61">
        <f>Assistenti_Tecnici!E819</f>
        <v>29023351</v>
      </c>
      <c r="F273" s="50"/>
      <c r="G273" s="50">
        <f t="shared" si="1352"/>
        <v>2144787</v>
      </c>
      <c r="H273" s="61">
        <v>12159892</v>
      </c>
      <c r="I273" s="61">
        <f t="shared" si="1429"/>
        <v>205922</v>
      </c>
      <c r="J273" s="51">
        <f t="shared" ref="J273:L273" si="1452">J272*1936.27</f>
        <v>3627834</v>
      </c>
      <c r="K273" s="51">
        <f t="shared" si="1452"/>
        <v>43533952</v>
      </c>
      <c r="L273" s="61">
        <f t="shared" si="1452"/>
        <v>47161786</v>
      </c>
      <c r="M273" s="118"/>
      <c r="N273" s="120">
        <f t="shared" ref="N273:R273" si="1453">N272*1936.27</f>
        <v>43533952</v>
      </c>
      <c r="O273" s="120">
        <f t="shared" si="1453"/>
        <v>31374061</v>
      </c>
      <c r="P273" s="120">
        <f t="shared" si="1453"/>
        <v>1861143</v>
      </c>
      <c r="Q273" s="120">
        <f t="shared" si="1453"/>
        <v>52809112</v>
      </c>
      <c r="R273" s="120">
        <f t="shared" si="1453"/>
        <v>49181277</v>
      </c>
      <c r="S273" s="47"/>
    </row>
    <row r="274" spans="1:19" ht="12.75" customHeight="1" x14ac:dyDescent="0.2">
      <c r="A274" s="494"/>
      <c r="B274" s="494"/>
      <c r="C274" s="53" t="s">
        <v>3</v>
      </c>
      <c r="D274" s="54">
        <v>21</v>
      </c>
      <c r="E274" s="44">
        <f>Assistenti_Tecnici!E820</f>
        <v>16349.96</v>
      </c>
      <c r="F274" s="44"/>
      <c r="G274" s="44">
        <f t="shared" si="1381"/>
        <v>1107.69</v>
      </c>
      <c r="H274" s="44">
        <v>6280.06</v>
      </c>
      <c r="I274" s="44">
        <f t="shared" ref="I274" si="1454">(E274+H274)*0.5%</f>
        <v>113.15</v>
      </c>
      <c r="J274" s="44">
        <f t="shared" ref="J274" si="1455">K274/12</f>
        <v>1987.57</v>
      </c>
      <c r="K274" s="44">
        <f t="shared" ref="K274" si="1456">SUM(E274:I274)</f>
        <v>23850.86</v>
      </c>
      <c r="L274" s="46">
        <f t="shared" ref="L274" si="1457">SUM(E274:J274)</f>
        <v>25838.43</v>
      </c>
      <c r="M274" s="117"/>
      <c r="N274" s="119">
        <f t="shared" ref="N274" si="1458">K274</f>
        <v>23850.86</v>
      </c>
      <c r="O274" s="119">
        <f t="shared" ref="O274" si="1459">E274+F274+G274+I274</f>
        <v>17570.8</v>
      </c>
      <c r="P274" s="119">
        <f t="shared" ref="P274" si="1460">P272</f>
        <v>961.2</v>
      </c>
      <c r="Q274" s="119">
        <f t="shared" ref="Q274" si="1461">L274+(IF(P274&gt;O274*0.18,P274,O274*0.18))</f>
        <v>29001.17</v>
      </c>
      <c r="R274" s="119">
        <f t="shared" ref="R274" si="1462">N274+O274*0.18</f>
        <v>27013.599999999999</v>
      </c>
      <c r="S274" s="47"/>
    </row>
    <row r="275" spans="1:19" ht="9" customHeight="1" x14ac:dyDescent="0.2">
      <c r="A275" s="494"/>
      <c r="B275" s="494"/>
      <c r="C275" s="48" t="s">
        <v>4</v>
      </c>
      <c r="D275" s="49">
        <v>27</v>
      </c>
      <c r="E275" s="61">
        <f>Assistenti_Tecnici!E821</f>
        <v>31657937</v>
      </c>
      <c r="F275" s="50"/>
      <c r="G275" s="50">
        <f t="shared" si="1391"/>
        <v>2144787</v>
      </c>
      <c r="H275" s="61">
        <v>12159892</v>
      </c>
      <c r="I275" s="61">
        <f t="shared" si="1429"/>
        <v>219089</v>
      </c>
      <c r="J275" s="51">
        <f t="shared" ref="J275:L275" si="1463">J274*1936.27</f>
        <v>3848472</v>
      </c>
      <c r="K275" s="51">
        <f t="shared" si="1463"/>
        <v>46181705</v>
      </c>
      <c r="L275" s="61">
        <f t="shared" si="1463"/>
        <v>50030177</v>
      </c>
      <c r="M275" s="118"/>
      <c r="N275" s="120">
        <f t="shared" ref="N275:R275" si="1464">N274*1936.27</f>
        <v>46181705</v>
      </c>
      <c r="O275" s="120">
        <f t="shared" si="1464"/>
        <v>34021813</v>
      </c>
      <c r="P275" s="120">
        <f t="shared" si="1464"/>
        <v>1861143</v>
      </c>
      <c r="Q275" s="120">
        <f t="shared" si="1464"/>
        <v>56154095</v>
      </c>
      <c r="R275" s="120">
        <f t="shared" si="1464"/>
        <v>52305623</v>
      </c>
      <c r="S275" s="47"/>
    </row>
    <row r="276" spans="1:19" ht="12.75" customHeight="1" x14ac:dyDescent="0.2">
      <c r="A276" s="494"/>
      <c r="B276" s="494"/>
      <c r="C276" s="53" t="s">
        <v>3</v>
      </c>
      <c r="D276" s="54">
        <v>28</v>
      </c>
      <c r="E276" s="44">
        <f>Assistenti_Tecnici!E822</f>
        <v>17331.12</v>
      </c>
      <c r="F276" s="44"/>
      <c r="G276" s="44">
        <f t="shared" si="1395"/>
        <v>1107.69</v>
      </c>
      <c r="H276" s="44">
        <v>6280.06</v>
      </c>
      <c r="I276" s="44">
        <f t="shared" ref="I276" si="1465">(E276+H276)*0.5%</f>
        <v>118.06</v>
      </c>
      <c r="J276" s="44">
        <f t="shared" ref="J276" si="1466">K276/12</f>
        <v>2069.7399999999998</v>
      </c>
      <c r="K276" s="44">
        <f t="shared" ref="K276" si="1467">SUM(E276:I276)</f>
        <v>24836.93</v>
      </c>
      <c r="L276" s="46">
        <f t="shared" ref="L276" si="1468">SUM(E276:J276)</f>
        <v>26906.67</v>
      </c>
      <c r="M276" s="117"/>
      <c r="N276" s="119">
        <f t="shared" ref="N276" si="1469">K276</f>
        <v>24836.93</v>
      </c>
      <c r="O276" s="119">
        <f t="shared" ref="O276" si="1470">E276+F276+G276+I276</f>
        <v>18556.87</v>
      </c>
      <c r="P276" s="119">
        <f t="shared" ref="P276" si="1471">P274</f>
        <v>961.2</v>
      </c>
      <c r="Q276" s="119">
        <f t="shared" ref="Q276" si="1472">L276+(IF(P276&gt;O276*0.18,P276,O276*0.18))</f>
        <v>30246.91</v>
      </c>
      <c r="R276" s="119">
        <f t="shared" ref="R276" si="1473">N276+O276*0.18</f>
        <v>28177.17</v>
      </c>
      <c r="S276" s="47"/>
    </row>
    <row r="277" spans="1:19" ht="9" customHeight="1" x14ac:dyDescent="0.2">
      <c r="A277" s="494"/>
      <c r="B277" s="494"/>
      <c r="C277" s="48" t="s">
        <v>4</v>
      </c>
      <c r="D277" s="49">
        <v>34</v>
      </c>
      <c r="E277" s="61">
        <f>Assistenti_Tecnici!E823</f>
        <v>33557728</v>
      </c>
      <c r="F277" s="50"/>
      <c r="G277" s="50">
        <f t="shared" si="1391"/>
        <v>2144787</v>
      </c>
      <c r="H277" s="61">
        <v>12159892</v>
      </c>
      <c r="I277" s="61">
        <f t="shared" si="1429"/>
        <v>228596</v>
      </c>
      <c r="J277" s="51">
        <f t="shared" ref="J277:L277" si="1474">J276*1936.27</f>
        <v>4007575</v>
      </c>
      <c r="K277" s="51">
        <f t="shared" si="1474"/>
        <v>48091002</v>
      </c>
      <c r="L277" s="61">
        <f t="shared" si="1474"/>
        <v>52098578</v>
      </c>
      <c r="M277" s="118"/>
      <c r="N277" s="120">
        <f t="shared" ref="N277:R277" si="1475">N276*1936.27</f>
        <v>48091002</v>
      </c>
      <c r="O277" s="120">
        <f t="shared" si="1475"/>
        <v>35931111</v>
      </c>
      <c r="P277" s="120">
        <f t="shared" si="1475"/>
        <v>1861143</v>
      </c>
      <c r="Q277" s="120">
        <f t="shared" si="1475"/>
        <v>58566184</v>
      </c>
      <c r="R277" s="120">
        <f t="shared" si="1475"/>
        <v>54558609</v>
      </c>
      <c r="S277" s="47"/>
    </row>
    <row r="278" spans="1:19" ht="12.75" customHeight="1" x14ac:dyDescent="0.2">
      <c r="A278" s="494"/>
      <c r="B278" s="494"/>
      <c r="C278" s="53" t="s">
        <v>3</v>
      </c>
      <c r="D278" s="54">
        <v>35</v>
      </c>
      <c r="E278" s="44">
        <f>Assistenti_Tecnici!E824</f>
        <v>18075.79</v>
      </c>
      <c r="F278" s="44"/>
      <c r="G278" s="44">
        <f t="shared" si="1408"/>
        <v>1107.69</v>
      </c>
      <c r="H278" s="44">
        <v>6280.06</v>
      </c>
      <c r="I278" s="44">
        <f t="shared" ref="I278" si="1476">(E278+H278)*0.5%</f>
        <v>121.78</v>
      </c>
      <c r="J278" s="44">
        <f t="shared" ref="J278" si="1477">K278/12</f>
        <v>2132.11</v>
      </c>
      <c r="K278" s="44">
        <f t="shared" ref="K278" si="1478">SUM(E278:I278)</f>
        <v>25585.32</v>
      </c>
      <c r="L278" s="46">
        <f t="shared" ref="L278" si="1479">SUM(E278:J278)</f>
        <v>27717.43</v>
      </c>
      <c r="M278" s="117"/>
      <c r="N278" s="119">
        <f t="shared" ref="N278" si="1480">K278</f>
        <v>25585.32</v>
      </c>
      <c r="O278" s="119">
        <f t="shared" ref="O278" si="1481">E278+F278+G278+I278</f>
        <v>19305.259999999998</v>
      </c>
      <c r="P278" s="119">
        <f t="shared" ref="P278" si="1482">P276</f>
        <v>961.2</v>
      </c>
      <c r="Q278" s="119">
        <f t="shared" ref="Q278" si="1483">L278+(IF(P278&gt;O278*0.18,P278,O278*0.18))</f>
        <v>31192.38</v>
      </c>
      <c r="R278" s="119">
        <f t="shared" ref="R278" si="1484">N278+O278*0.18</f>
        <v>29060.27</v>
      </c>
      <c r="S278" s="47"/>
    </row>
    <row r="279" spans="1:19" ht="9" customHeight="1" x14ac:dyDescent="0.2">
      <c r="A279" s="495"/>
      <c r="B279" s="495"/>
      <c r="C279" s="58" t="s">
        <v>4</v>
      </c>
      <c r="D279" s="59"/>
      <c r="E279" s="61">
        <f>Assistenti_Tecnici!E825</f>
        <v>34999610</v>
      </c>
      <c r="F279" s="61"/>
      <c r="G279" s="61">
        <f t="shared" si="1391"/>
        <v>2144787</v>
      </c>
      <c r="H279" s="61">
        <v>12159892</v>
      </c>
      <c r="I279" s="61">
        <f t="shared" si="1429"/>
        <v>235799</v>
      </c>
      <c r="J279" s="195">
        <f t="shared" ref="J279:L279" si="1485">J278*1936.27</f>
        <v>4128341</v>
      </c>
      <c r="K279" s="62">
        <f t="shared" si="1485"/>
        <v>49540088</v>
      </c>
      <c r="L279" s="61">
        <f t="shared" si="1485"/>
        <v>53668428</v>
      </c>
      <c r="M279" s="118"/>
      <c r="N279" s="123">
        <f t="shared" ref="N279:R279" si="1486">N278*1936.27</f>
        <v>49540088</v>
      </c>
      <c r="O279" s="123">
        <f t="shared" si="1486"/>
        <v>37380196</v>
      </c>
      <c r="P279" s="123">
        <f t="shared" si="1486"/>
        <v>1861143</v>
      </c>
      <c r="Q279" s="123">
        <f t="shared" si="1486"/>
        <v>60396870</v>
      </c>
      <c r="R279" s="123">
        <f t="shared" si="1486"/>
        <v>56268529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14" t="s">
        <v>117</v>
      </c>
      <c r="C285" s="546"/>
      <c r="D285" s="546"/>
      <c r="E285" s="546"/>
      <c r="F285" s="546"/>
      <c r="G285" s="546"/>
      <c r="H285" s="546"/>
      <c r="I285" s="546"/>
      <c r="J285" s="546"/>
      <c r="K285" s="546"/>
      <c r="L285" s="547"/>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R3:R4"/>
    <mergeCell ref="C5:D5"/>
    <mergeCell ref="A1:B1"/>
    <mergeCell ref="C1:L2"/>
    <mergeCell ref="N1:P2"/>
    <mergeCell ref="A3:B3"/>
    <mergeCell ref="C3:D4"/>
    <mergeCell ref="E3:J3"/>
    <mergeCell ref="K3:K4"/>
    <mergeCell ref="L3:L4"/>
    <mergeCell ref="N3:N4"/>
    <mergeCell ref="O3:O4"/>
    <mergeCell ref="B8:B19"/>
    <mergeCell ref="Q3:Q4"/>
    <mergeCell ref="A20:A21"/>
    <mergeCell ref="B20:B21"/>
    <mergeCell ref="A22:A33"/>
    <mergeCell ref="B22:B33"/>
    <mergeCell ref="A6:A7"/>
    <mergeCell ref="B6:B7"/>
    <mergeCell ref="A8:A19"/>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208:A209"/>
    <mergeCell ref="B208:B209"/>
    <mergeCell ref="A210:A219"/>
    <mergeCell ref="B210:B219"/>
    <mergeCell ref="A172:A173"/>
    <mergeCell ref="B172:B173"/>
    <mergeCell ref="A174:A183"/>
    <mergeCell ref="B174:B183"/>
    <mergeCell ref="A184:A185"/>
    <mergeCell ref="B184:B185"/>
    <mergeCell ref="A186:A195"/>
    <mergeCell ref="B186:B195"/>
    <mergeCell ref="A196:A197"/>
    <mergeCell ref="B196:B197"/>
    <mergeCell ref="A198:A207"/>
    <mergeCell ref="B198:B207"/>
    <mergeCell ref="B270:B279"/>
    <mergeCell ref="A222:A231"/>
    <mergeCell ref="B222:B231"/>
    <mergeCell ref="A246:A255"/>
    <mergeCell ref="B246:B255"/>
    <mergeCell ref="A220:A221"/>
    <mergeCell ref="B220:B221"/>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s>
  <conditionalFormatting sqref="E6:F47 H6:I47 H76:I145 E76:F145">
    <cfRule type="cellIs" dxfId="4389" priority="816" stopIfTrue="1" operator="equal">
      <formula>0</formula>
    </cfRule>
  </conditionalFormatting>
  <conditionalFormatting sqref="E280:Q283">
    <cfRule type="cellIs" dxfId="4388" priority="799" stopIfTrue="1" operator="equal">
      <formula>0</formula>
    </cfRule>
  </conditionalFormatting>
  <conditionalFormatting sqref="N280:Q280 N282:Q282 N284:Q284 N286:Q286 N288:Q288">
    <cfRule type="cellIs" dxfId="4387" priority="798" stopIfTrue="1" operator="equal">
      <formula>0</formula>
    </cfRule>
  </conditionalFormatting>
  <conditionalFormatting sqref="M280:Q283">
    <cfRule type="cellIs" dxfId="4386" priority="797" stopIfTrue="1" operator="equal">
      <formula>0</formula>
    </cfRule>
  </conditionalFormatting>
  <conditionalFormatting sqref="N280:Q280 N282:Q282 N284:Q284 N286:Q286 N288:Q288">
    <cfRule type="cellIs" dxfId="4385" priority="796" stopIfTrue="1" operator="equal">
      <formula>0</formula>
    </cfRule>
  </conditionalFormatting>
  <conditionalFormatting sqref="E280:K283">
    <cfRule type="cellIs" dxfId="4384" priority="795" stopIfTrue="1" operator="equal">
      <formula>0</formula>
    </cfRule>
  </conditionalFormatting>
  <conditionalFormatting sqref="N280:Q280 N282:Q282 N284:Q284 N286:Q286 N288:Q288">
    <cfRule type="cellIs" dxfId="4383" priority="794" stopIfTrue="1" operator="equal">
      <formula>0</formula>
    </cfRule>
  </conditionalFormatting>
  <conditionalFormatting sqref="I280:Q283">
    <cfRule type="cellIs" dxfId="4382" priority="793" stopIfTrue="1" operator="equal">
      <formula>0</formula>
    </cfRule>
  </conditionalFormatting>
  <conditionalFormatting sqref="N280:Q280 N282:Q282 N284:Q284 N286:Q286 N288:Q288">
    <cfRule type="cellIs" dxfId="4381" priority="792" stopIfTrue="1" operator="equal">
      <formula>0</formula>
    </cfRule>
  </conditionalFormatting>
  <conditionalFormatting sqref="F172:F183 H172:H183">
    <cfRule type="cellIs" dxfId="4380" priority="787" stopIfTrue="1" operator="equal">
      <formula>0</formula>
    </cfRule>
  </conditionalFormatting>
  <conditionalFormatting sqref="F184:F195 H184:H195">
    <cfRule type="cellIs" dxfId="4379" priority="785" stopIfTrue="1" operator="equal">
      <formula>0</formula>
    </cfRule>
  </conditionalFormatting>
  <conditionalFormatting sqref="F196:F207 H196:I207">
    <cfRule type="cellIs" dxfId="4378" priority="783" stopIfTrue="1" operator="equal">
      <formula>0</formula>
    </cfRule>
  </conditionalFormatting>
  <conditionalFormatting sqref="I172:I195">
    <cfRule type="cellIs" dxfId="4377" priority="781" stopIfTrue="1" operator="equal">
      <formula>0</formula>
    </cfRule>
  </conditionalFormatting>
  <conditionalFormatting sqref="E172:E195">
    <cfRule type="cellIs" dxfId="4376" priority="779" stopIfTrue="1" operator="equal">
      <formula>0</formula>
    </cfRule>
  </conditionalFormatting>
  <conditionalFormatting sqref="R280:R282">
    <cfRule type="cellIs" dxfId="4375" priority="761" stopIfTrue="1" operator="equal">
      <formula>0</formula>
    </cfRule>
  </conditionalFormatting>
  <conditionalFormatting sqref="R280 R282">
    <cfRule type="cellIs" dxfId="4374" priority="762" stopIfTrue="1" operator="equal">
      <formula>0</formula>
    </cfRule>
  </conditionalFormatting>
  <conditionalFormatting sqref="E160:F171 E172:E195 H160:I171">
    <cfRule type="cellIs" dxfId="4373" priority="791" stopIfTrue="1" operator="equal">
      <formula>0</formula>
    </cfRule>
  </conditionalFormatting>
  <conditionalFormatting sqref="E146:F159 H146:I159">
    <cfRule type="cellIs" dxfId="4372" priority="789" stopIfTrue="1" operator="equal">
      <formula>0</formula>
    </cfRule>
  </conditionalFormatting>
  <conditionalFormatting sqref="E196:E207">
    <cfRule type="cellIs" dxfId="4371" priority="780" stopIfTrue="1" operator="equal">
      <formula>0</formula>
    </cfRule>
  </conditionalFormatting>
  <conditionalFormatting sqref="R283:R288">
    <cfRule type="cellIs" dxfId="4370" priority="766" stopIfTrue="1" operator="equal">
      <formula>0</formula>
    </cfRule>
  </conditionalFormatting>
  <conditionalFormatting sqref="R283 R285 R287">
    <cfRule type="cellIs" dxfId="4369" priority="767" stopIfTrue="1" operator="equal">
      <formula>0</formula>
    </cfRule>
  </conditionalFormatting>
  <conditionalFormatting sqref="F244:F255">
    <cfRule type="cellIs" dxfId="4368" priority="733" stopIfTrue="1" operator="equal">
      <formula>0</formula>
    </cfRule>
  </conditionalFormatting>
  <conditionalFormatting sqref="F232:F243">
    <cfRule type="cellIs" dxfId="4367" priority="754" stopIfTrue="1" operator="equal">
      <formula>0</formula>
    </cfRule>
  </conditionalFormatting>
  <conditionalFormatting sqref="H232:H243">
    <cfRule type="cellIs" dxfId="4366" priority="749" stopIfTrue="1" operator="equal">
      <formula>0</formula>
    </cfRule>
  </conditionalFormatting>
  <conditionalFormatting sqref="H244:H255">
    <cfRule type="cellIs" dxfId="4365" priority="728" stopIfTrue="1" operator="equal">
      <formula>0</formula>
    </cfRule>
  </conditionalFormatting>
  <conditionalFormatting sqref="L7:O7 N6:O6 J6:K7 Q6:R7">
    <cfRule type="cellIs" dxfId="4364" priority="691" stopIfTrue="1" operator="equal">
      <formula>0</formula>
    </cfRule>
  </conditionalFormatting>
  <conditionalFormatting sqref="Q6">
    <cfRule type="cellIs" dxfId="4363" priority="690" stopIfTrue="1" operator="equal">
      <formula>0</formula>
    </cfRule>
  </conditionalFormatting>
  <conditionalFormatting sqref="P7">
    <cfRule type="cellIs" dxfId="4362" priority="685" stopIfTrue="1" operator="equal">
      <formula>0</formula>
    </cfRule>
  </conditionalFormatting>
  <conditionalFormatting sqref="P6">
    <cfRule type="cellIs" dxfId="4361" priority="684" stopIfTrue="1" operator="equal">
      <formula>0</formula>
    </cfRule>
  </conditionalFormatting>
  <conditionalFormatting sqref="P7">
    <cfRule type="cellIs" dxfId="4360" priority="682" stopIfTrue="1" operator="equal">
      <formula>0</formula>
    </cfRule>
  </conditionalFormatting>
  <conditionalFormatting sqref="G6:G7">
    <cfRule type="cellIs" dxfId="4359" priority="693" stopIfTrue="1" operator="equal">
      <formula>0</formula>
    </cfRule>
  </conditionalFormatting>
  <conditionalFormatting sqref="R6">
    <cfRule type="cellIs" dxfId="4358" priority="688" stopIfTrue="1" operator="equal">
      <formula>0</formula>
    </cfRule>
  </conditionalFormatting>
  <conditionalFormatting sqref="L6:O6 Q6">
    <cfRule type="cellIs" dxfId="4357" priority="692" stopIfTrue="1" operator="equal">
      <formula>0</formula>
    </cfRule>
  </conditionalFormatting>
  <conditionalFormatting sqref="R6">
    <cfRule type="cellIs" dxfId="4356" priority="689" stopIfTrue="1" operator="equal">
      <formula>0</formula>
    </cfRule>
  </conditionalFormatting>
  <conditionalFormatting sqref="P6:P7">
    <cfRule type="cellIs" dxfId="4355" priority="687" stopIfTrue="1" operator="equal">
      <formula>0</formula>
    </cfRule>
  </conditionalFormatting>
  <conditionalFormatting sqref="P6">
    <cfRule type="cellIs" dxfId="4354" priority="686" stopIfTrue="1" operator="equal">
      <formula>0</formula>
    </cfRule>
  </conditionalFormatting>
  <conditionalFormatting sqref="P6">
    <cfRule type="cellIs" dxfId="4353" priority="683" stopIfTrue="1" operator="equal">
      <formula>0</formula>
    </cfRule>
  </conditionalFormatting>
  <conditionalFormatting sqref="P6">
    <cfRule type="cellIs" dxfId="4352" priority="681" stopIfTrue="1" operator="equal">
      <formula>0</formula>
    </cfRule>
  </conditionalFormatting>
  <conditionalFormatting sqref="G8:G47 G76:G207 G232:G255">
    <cfRule type="cellIs" dxfId="4351" priority="680"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50" priority="67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349" priority="678"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348" priority="6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347" priority="67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46" priority="676" stopIfTrue="1" operator="equal">
      <formula>0</formula>
    </cfRule>
  </conditionalFormatting>
  <conditionalFormatting sqref="P8:P47 P76:P117">
    <cfRule type="cellIs" dxfId="4345" priority="67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4" priority="673"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3" priority="672"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2" priority="67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1" priority="67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0" priority="66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39" priority="668"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8" priority="663"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337" priority="666"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336" priority="667"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335" priority="66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4" priority="664" stopIfTrue="1" operator="equal">
      <formula>0</formula>
    </cfRule>
  </conditionalFormatting>
  <conditionalFormatting sqref="P118:P183">
    <cfRule type="cellIs" dxfId="4333" priority="66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2" priority="661"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31" priority="660"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0" priority="65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9" priority="65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28" priority="65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7" priority="656" stopIfTrue="1" operator="equal">
      <formula>0</formula>
    </cfRule>
  </conditionalFormatting>
  <conditionalFormatting sqref="P184:P185">
    <cfRule type="cellIs" dxfId="4326" priority="650" stopIfTrue="1" operator="equal">
      <formula>0</formula>
    </cfRule>
  </conditionalFormatting>
  <conditionalFormatting sqref="P184">
    <cfRule type="cellIs" dxfId="4325" priority="649" stopIfTrue="1" operator="equal">
      <formula>0</formula>
    </cfRule>
  </conditionalFormatting>
  <conditionalFormatting sqref="P184">
    <cfRule type="cellIs" dxfId="4324" priority="651" stopIfTrue="1" operator="equal">
      <formula>0</formula>
    </cfRule>
  </conditionalFormatting>
  <conditionalFormatting sqref="P184">
    <cfRule type="cellIs" dxfId="4323" priority="654" stopIfTrue="1" operator="equal">
      <formula>0</formula>
    </cfRule>
  </conditionalFormatting>
  <conditionalFormatting sqref="P184:P185">
    <cfRule type="cellIs" dxfId="4322" priority="653" stopIfTrue="1" operator="equal">
      <formula>0</formula>
    </cfRule>
  </conditionalFormatting>
  <conditionalFormatting sqref="P184">
    <cfRule type="cellIs" dxfId="4321" priority="652" stopIfTrue="1" operator="equal">
      <formula>0</formula>
    </cfRule>
  </conditionalFormatting>
  <conditionalFormatting sqref="P184:P185">
    <cfRule type="cellIs" dxfId="4320" priority="655" stopIfTrue="1" operator="equal">
      <formula>0</formula>
    </cfRule>
  </conditionalFormatting>
  <conditionalFormatting sqref="R186 R188 R190 R192 R194 R196 R198 R200 R202 R204 R206">
    <cfRule type="cellIs" dxfId="4319" priority="644"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318" priority="647" stopIfTrue="1" operator="equal">
      <formula>0</formula>
    </cfRule>
  </conditionalFormatting>
  <conditionalFormatting sqref="L186:O186 L188:O188 L190:O190 L192:O192 L194:O194 L196:O196 L198:O198 L200:O200 L202:O202 L204:O204 L206:O206 Q186 Q188 Q190 Q192 Q194 Q196 Q198 Q200 Q202 Q204 Q206">
    <cfRule type="cellIs" dxfId="4317" priority="648" stopIfTrue="1" operator="equal">
      <formula>0</formula>
    </cfRule>
  </conditionalFormatting>
  <conditionalFormatting sqref="Q186 Q188 Q190 Q192 Q194 Q196 Q198 Q200 Q202 Q204 Q206">
    <cfRule type="cellIs" dxfId="4316" priority="646" stopIfTrue="1" operator="equal">
      <formula>0</formula>
    </cfRule>
  </conditionalFormatting>
  <conditionalFormatting sqref="R186 R188 R190 R192 R194 R196 R198 R200 R202 R204 R206">
    <cfRule type="cellIs" dxfId="4315" priority="645" stopIfTrue="1" operator="equal">
      <formula>0</formula>
    </cfRule>
  </conditionalFormatting>
  <conditionalFormatting sqref="P186:P207">
    <cfRule type="cellIs" dxfId="4314" priority="638" stopIfTrue="1" operator="equal">
      <formula>0</formula>
    </cfRule>
  </conditionalFormatting>
  <conditionalFormatting sqref="P186 P188 P190 P192 P194 P196 P198 P200 P202 P204 P206">
    <cfRule type="cellIs" dxfId="4313" priority="637" stopIfTrue="1" operator="equal">
      <formula>0</formula>
    </cfRule>
  </conditionalFormatting>
  <conditionalFormatting sqref="P186 P188 P190 P192 P194 P196 P198 P200 P202 P204 P206">
    <cfRule type="cellIs" dxfId="4312" priority="639" stopIfTrue="1" operator="equal">
      <formula>0</formula>
    </cfRule>
  </conditionalFormatting>
  <conditionalFormatting sqref="P186 P188 P190 P192 P194 P196 P198 P200 P202 P204 P206">
    <cfRule type="cellIs" dxfId="4311" priority="642" stopIfTrue="1" operator="equal">
      <formula>0</formula>
    </cfRule>
  </conditionalFormatting>
  <conditionalFormatting sqref="P186:P207">
    <cfRule type="cellIs" dxfId="4310" priority="641" stopIfTrue="1" operator="equal">
      <formula>0</formula>
    </cfRule>
  </conditionalFormatting>
  <conditionalFormatting sqref="P186 P188 P190 P192 P194 P196 P198 P200 P202 P204 P206">
    <cfRule type="cellIs" dxfId="4309" priority="640" stopIfTrue="1" operator="equal">
      <formula>0</formula>
    </cfRule>
  </conditionalFormatting>
  <conditionalFormatting sqref="P186:P207">
    <cfRule type="cellIs" dxfId="4308" priority="643" stopIfTrue="1" operator="equal">
      <formula>0</formula>
    </cfRule>
  </conditionalFormatting>
  <conditionalFormatting sqref="E48:F61 H48:I61">
    <cfRule type="cellIs" dxfId="4307" priority="636" stopIfTrue="1" operator="equal">
      <formula>0</formula>
    </cfRule>
  </conditionalFormatting>
  <conditionalFormatting sqref="G48:G61">
    <cfRule type="cellIs" dxfId="4306" priority="635" stopIfTrue="1" operator="equal">
      <formula>0</formula>
    </cfRule>
  </conditionalFormatting>
  <conditionalFormatting sqref="R48 R50 R52 R54 R56 R58 R60">
    <cfRule type="cellIs" dxfId="4305" priority="630" stopIfTrue="1" operator="equal">
      <formula>0</formula>
    </cfRule>
  </conditionalFormatting>
  <conditionalFormatting sqref="L49:O49 L51:O51 L53:O53 L55:O55 L57:O57 L59:O59 L61:O61 N48:O48 N50:O50 N52:O52 N54:O54 N56:O56 N58:O58 N60:O60 J48:K61 Q48:R61">
    <cfRule type="cellIs" dxfId="4304" priority="633" stopIfTrue="1" operator="equal">
      <formula>0</formula>
    </cfRule>
  </conditionalFormatting>
  <conditionalFormatting sqref="L48:O48 L50:O50 L52:O52 L54:O54 L56:O56 L58:O58 L60:O60 Q48 Q50 Q52 Q54 Q56 Q58 Q60">
    <cfRule type="cellIs" dxfId="4303" priority="634" stopIfTrue="1" operator="equal">
      <formula>0</formula>
    </cfRule>
  </conditionalFormatting>
  <conditionalFormatting sqref="Q48 Q50 Q52 Q54 Q56 Q58 Q60">
    <cfRule type="cellIs" dxfId="4302" priority="632" stopIfTrue="1" operator="equal">
      <formula>0</formula>
    </cfRule>
  </conditionalFormatting>
  <conditionalFormatting sqref="R48 R50 R52 R54 R56 R58 R60">
    <cfRule type="cellIs" dxfId="4301" priority="631" stopIfTrue="1" operator="equal">
      <formula>0</formula>
    </cfRule>
  </conditionalFormatting>
  <conditionalFormatting sqref="P48:P61">
    <cfRule type="cellIs" dxfId="4300" priority="629" stopIfTrue="1" operator="equal">
      <formula>0</formula>
    </cfRule>
  </conditionalFormatting>
  <conditionalFormatting sqref="P48 P50 P52 P54 P56 P58 P60">
    <cfRule type="cellIs" dxfId="4299" priority="628" stopIfTrue="1" operator="equal">
      <formula>0</formula>
    </cfRule>
  </conditionalFormatting>
  <conditionalFormatting sqref="P49 P51 P53 P55 P57 P59 P61">
    <cfRule type="cellIs" dxfId="4298" priority="627" stopIfTrue="1" operator="equal">
      <formula>0</formula>
    </cfRule>
  </conditionalFormatting>
  <conditionalFormatting sqref="P48 P50 P52 P54 P56 P58 P60">
    <cfRule type="cellIs" dxfId="4297" priority="626" stopIfTrue="1" operator="equal">
      <formula>0</formula>
    </cfRule>
  </conditionalFormatting>
  <conditionalFormatting sqref="P48 P50 P52 P54 P56 P58 P60">
    <cfRule type="cellIs" dxfId="4296" priority="625" stopIfTrue="1" operator="equal">
      <formula>0</formula>
    </cfRule>
  </conditionalFormatting>
  <conditionalFormatting sqref="P49 P51 P53 P55 P57 P59 P61">
    <cfRule type="cellIs" dxfId="4295" priority="624" stopIfTrue="1" operator="equal">
      <formula>0</formula>
    </cfRule>
  </conditionalFormatting>
  <conditionalFormatting sqref="P48 P50 P52 P54 P56 P58 P60">
    <cfRule type="cellIs" dxfId="4294" priority="623" stopIfTrue="1" operator="equal">
      <formula>0</formula>
    </cfRule>
  </conditionalFormatting>
  <conditionalFormatting sqref="E62:F75 H62:I75">
    <cfRule type="cellIs" dxfId="4293" priority="622" stopIfTrue="1" operator="equal">
      <formula>0</formula>
    </cfRule>
  </conditionalFormatting>
  <conditionalFormatting sqref="G62:G75">
    <cfRule type="cellIs" dxfId="4292" priority="621" stopIfTrue="1" operator="equal">
      <formula>0</formula>
    </cfRule>
  </conditionalFormatting>
  <conditionalFormatting sqref="R62 R64 R66 R68 R70 R72 R74">
    <cfRule type="cellIs" dxfId="4291" priority="616" stopIfTrue="1" operator="equal">
      <formula>0</formula>
    </cfRule>
  </conditionalFormatting>
  <conditionalFormatting sqref="L63:O63 L65:O65 L67:O67 L69:O69 L71:O71 L73:O73 L75:O75 N62:O62 N64:O64 N66:O66 N68:O68 N70:O70 N72:O72 N74:O74 J62:K75 Q62:R75">
    <cfRule type="cellIs" dxfId="4290" priority="619" stopIfTrue="1" operator="equal">
      <formula>0</formula>
    </cfRule>
  </conditionalFormatting>
  <conditionalFormatting sqref="L62:O62 L64:O64 L66:O66 L68:O68 L70:O70 L72:O72 L74:O74 Q62 Q64 Q66 Q68 Q70 Q72 Q74">
    <cfRule type="cellIs" dxfId="4289" priority="620" stopIfTrue="1" operator="equal">
      <formula>0</formula>
    </cfRule>
  </conditionalFormatting>
  <conditionalFormatting sqref="Q62 Q64 Q66 Q68 Q70 Q72 Q74">
    <cfRule type="cellIs" dxfId="4288" priority="618" stopIfTrue="1" operator="equal">
      <formula>0</formula>
    </cfRule>
  </conditionalFormatting>
  <conditionalFormatting sqref="R62 R64 R66 R68 R70 R72 R74">
    <cfRule type="cellIs" dxfId="4287" priority="617" stopIfTrue="1" operator="equal">
      <formula>0</formula>
    </cfRule>
  </conditionalFormatting>
  <conditionalFormatting sqref="P62:P75">
    <cfRule type="cellIs" dxfId="4286" priority="615" stopIfTrue="1" operator="equal">
      <formula>0</formula>
    </cfRule>
  </conditionalFormatting>
  <conditionalFormatting sqref="P62 P64 P66 P68 P70 P72 P74">
    <cfRule type="cellIs" dxfId="4285" priority="614" stopIfTrue="1" operator="equal">
      <formula>0</formula>
    </cfRule>
  </conditionalFormatting>
  <conditionalFormatting sqref="P63 P65 P67 P69 P71 P73 P75">
    <cfRule type="cellIs" dxfId="4284" priority="613" stopIfTrue="1" operator="equal">
      <formula>0</formula>
    </cfRule>
  </conditionalFormatting>
  <conditionalFormatting sqref="P62 P64 P66 P68 P70 P72 P74">
    <cfRule type="cellIs" dxfId="4283" priority="612" stopIfTrue="1" operator="equal">
      <formula>0</formula>
    </cfRule>
  </conditionalFormatting>
  <conditionalFormatting sqref="P62 P64 P66 P68 P70 P72 P74">
    <cfRule type="cellIs" dxfId="4282" priority="611" stopIfTrue="1" operator="equal">
      <formula>0</formula>
    </cfRule>
  </conditionalFormatting>
  <conditionalFormatting sqref="P63 P65 P67 P69 P71 P73 P75">
    <cfRule type="cellIs" dxfId="4281" priority="610" stopIfTrue="1" operator="equal">
      <formula>0</formula>
    </cfRule>
  </conditionalFormatting>
  <conditionalFormatting sqref="P62 P64 P66 P68 P70 P72 P74">
    <cfRule type="cellIs" dxfId="4280" priority="609" stopIfTrue="1" operator="equal">
      <formula>0</formula>
    </cfRule>
  </conditionalFormatting>
  <conditionalFormatting sqref="F256:F279">
    <cfRule type="cellIs" dxfId="4279" priority="574" stopIfTrue="1" operator="equal">
      <formula>0</formula>
    </cfRule>
  </conditionalFormatting>
  <conditionalFormatting sqref="E268:E279">
    <cfRule type="cellIs" dxfId="4278" priority="573" stopIfTrue="1" operator="equal">
      <formula>0</formula>
    </cfRule>
  </conditionalFormatting>
  <conditionalFormatting sqref="H256:H279">
    <cfRule type="cellIs" dxfId="4277" priority="572" stopIfTrue="1" operator="equal">
      <formula>0</formula>
    </cfRule>
  </conditionalFormatting>
  <conditionalFormatting sqref="G256:G279">
    <cfRule type="cellIs" dxfId="4276" priority="564" stopIfTrue="1" operator="equal">
      <formula>0</formula>
    </cfRule>
  </conditionalFormatting>
  <conditionalFormatting sqref="F220:F231">
    <cfRule type="cellIs" dxfId="4275" priority="563" stopIfTrue="1" operator="equal">
      <formula>0</formula>
    </cfRule>
  </conditionalFormatting>
  <conditionalFormatting sqref="H220:H231">
    <cfRule type="cellIs" dxfId="4274" priority="561" stopIfTrue="1" operator="equal">
      <formula>0</formula>
    </cfRule>
  </conditionalFormatting>
  <conditionalFormatting sqref="G220:G231">
    <cfRule type="cellIs" dxfId="4273" priority="553" stopIfTrue="1" operator="equal">
      <formula>0</formula>
    </cfRule>
  </conditionalFormatting>
  <conditionalFormatting sqref="F208:F219">
    <cfRule type="cellIs" dxfId="4272" priority="540" stopIfTrue="1" operator="equal">
      <formula>0</formula>
    </cfRule>
  </conditionalFormatting>
  <conditionalFormatting sqref="H208:H219">
    <cfRule type="cellIs" dxfId="4271" priority="538" stopIfTrue="1" operator="equal">
      <formula>0</formula>
    </cfRule>
  </conditionalFormatting>
  <conditionalFormatting sqref="G208:G219">
    <cfRule type="cellIs" dxfId="4270" priority="530" stopIfTrue="1" operator="equal">
      <formula>0</formula>
    </cfRule>
  </conditionalFormatting>
  <conditionalFormatting sqref="E220:E221">
    <cfRule type="cellIs" dxfId="4269" priority="494" stopIfTrue="1" operator="equal">
      <formula>0</formula>
    </cfRule>
  </conditionalFormatting>
  <conditionalFormatting sqref="E208:E219">
    <cfRule type="cellIs" dxfId="4268" priority="493" stopIfTrue="1" operator="equal">
      <formula>0</formula>
    </cfRule>
  </conditionalFormatting>
  <conditionalFormatting sqref="E222:E231">
    <cfRule type="cellIs" dxfId="4267" priority="491" stopIfTrue="1" operator="equal">
      <formula>0</formula>
    </cfRule>
  </conditionalFormatting>
  <conditionalFormatting sqref="E232:E233">
    <cfRule type="cellIs" dxfId="4266" priority="490" stopIfTrue="1" operator="equal">
      <formula>0</formula>
    </cfRule>
  </conditionalFormatting>
  <conditionalFormatting sqref="E234:E243">
    <cfRule type="cellIs" dxfId="4265" priority="489" stopIfTrue="1" operator="equal">
      <formula>0</formula>
    </cfRule>
  </conditionalFormatting>
  <conditionalFormatting sqref="E244:E245 E256:E257">
    <cfRule type="cellIs" dxfId="4264" priority="488" stopIfTrue="1" operator="equal">
      <formula>0</formula>
    </cfRule>
  </conditionalFormatting>
  <conditionalFormatting sqref="E246:E255 E258:E267">
    <cfRule type="cellIs" dxfId="4263" priority="487" stopIfTrue="1" operator="equal">
      <formula>0</formula>
    </cfRule>
  </conditionalFormatting>
  <conditionalFormatting sqref="Q232 I234:J234 J232:O233 I236:J236 J235 I238:J238 J237 I240:J240 J239 I242:J242 J241 J243 M234:N243">
    <cfRule type="cellIs" dxfId="4262" priority="166" stopIfTrue="1" operator="equal">
      <formula>0</formula>
    </cfRule>
  </conditionalFormatting>
  <conditionalFormatting sqref="Q232 N234 N236 N238 N240 N242 N232:O232">
    <cfRule type="cellIs" dxfId="4261" priority="165" stopIfTrue="1" operator="equal">
      <formula>0</formula>
    </cfRule>
  </conditionalFormatting>
  <conditionalFormatting sqref="P232">
    <cfRule type="cellIs" dxfId="4260" priority="164" stopIfTrue="1" operator="equal">
      <formula>0</formula>
    </cfRule>
  </conditionalFormatting>
  <conditionalFormatting sqref="P232">
    <cfRule type="cellIs" dxfId="4259" priority="163" stopIfTrue="1" operator="equal">
      <formula>0</formula>
    </cfRule>
  </conditionalFormatting>
  <conditionalFormatting sqref="P233">
    <cfRule type="cellIs" dxfId="4258" priority="162" stopIfTrue="1" operator="equal">
      <formula>0</formula>
    </cfRule>
  </conditionalFormatting>
  <conditionalFormatting sqref="P234 P236 P238 P240 P242">
    <cfRule type="cellIs" dxfId="4257" priority="161" stopIfTrue="1" operator="equal">
      <formula>0</formula>
    </cfRule>
  </conditionalFormatting>
  <conditionalFormatting sqref="P234 P236 P238 P240 P242">
    <cfRule type="cellIs" dxfId="4256" priority="160" stopIfTrue="1" operator="equal">
      <formula>0</formula>
    </cfRule>
  </conditionalFormatting>
  <conditionalFormatting sqref="P235 P237 P239 P241 P243">
    <cfRule type="cellIs" dxfId="4255" priority="159" stopIfTrue="1" operator="equal">
      <formula>0</formula>
    </cfRule>
  </conditionalFormatting>
  <conditionalFormatting sqref="Q233">
    <cfRule type="cellIs" dxfId="4254" priority="158" stopIfTrue="1" operator="equal">
      <formula>0</formula>
    </cfRule>
  </conditionalFormatting>
  <conditionalFormatting sqref="Q234 Q236 Q238 Q240 Q242">
    <cfRule type="cellIs" dxfId="4253" priority="157" stopIfTrue="1" operator="equal">
      <formula>0</formula>
    </cfRule>
  </conditionalFormatting>
  <conditionalFormatting sqref="Q234 Q236 Q238 Q240 Q242">
    <cfRule type="cellIs" dxfId="4252" priority="156" stopIfTrue="1" operator="equal">
      <formula>0</formula>
    </cfRule>
  </conditionalFormatting>
  <conditionalFormatting sqref="Q235 Q237 Q239 Q241 Q243">
    <cfRule type="cellIs" dxfId="4251" priority="155" stopIfTrue="1" operator="equal">
      <formula>0</formula>
    </cfRule>
  </conditionalFormatting>
  <conditionalFormatting sqref="I232">
    <cfRule type="cellIs" dxfId="4250" priority="154" stopIfTrue="1" operator="equal">
      <formula>0</formula>
    </cfRule>
  </conditionalFormatting>
  <conditionalFormatting sqref="I233">
    <cfRule type="cellIs" dxfId="4249" priority="153" stopIfTrue="1" operator="equal">
      <formula>0</formula>
    </cfRule>
  </conditionalFormatting>
  <conditionalFormatting sqref="I235">
    <cfRule type="cellIs" dxfId="4248" priority="152" stopIfTrue="1" operator="equal">
      <formula>0</formula>
    </cfRule>
  </conditionalFormatting>
  <conditionalFormatting sqref="I237">
    <cfRule type="cellIs" dxfId="4247" priority="151" stopIfTrue="1" operator="equal">
      <formula>0</formula>
    </cfRule>
  </conditionalFormatting>
  <conditionalFormatting sqref="I239">
    <cfRule type="cellIs" dxfId="4246" priority="150" stopIfTrue="1" operator="equal">
      <formula>0</formula>
    </cfRule>
  </conditionalFormatting>
  <conditionalFormatting sqref="I241">
    <cfRule type="cellIs" dxfId="4245" priority="149" stopIfTrue="1" operator="equal">
      <formula>0</formula>
    </cfRule>
  </conditionalFormatting>
  <conditionalFormatting sqref="I243">
    <cfRule type="cellIs" dxfId="4244" priority="148" stopIfTrue="1" operator="equal">
      <formula>0</formula>
    </cfRule>
  </conditionalFormatting>
  <conditionalFormatting sqref="Q244 I246:J246 J244:J245 I248:J248 J247 I250:J250 J249 I252:J252 J251 I254:J254 J253 J255 M244:N255">
    <cfRule type="cellIs" dxfId="4243" priority="147" stopIfTrue="1" operator="equal">
      <formula>0</formula>
    </cfRule>
  </conditionalFormatting>
  <conditionalFormatting sqref="Q244 N246 N248 N250 N252 N254 N244">
    <cfRule type="cellIs" dxfId="4242" priority="146" stopIfTrue="1" operator="equal">
      <formula>0</formula>
    </cfRule>
  </conditionalFormatting>
  <conditionalFormatting sqref="P244">
    <cfRule type="cellIs" dxfId="4241" priority="145" stopIfTrue="1" operator="equal">
      <formula>0</formula>
    </cfRule>
  </conditionalFormatting>
  <conditionalFormatting sqref="P244">
    <cfRule type="cellIs" dxfId="4240" priority="144" stopIfTrue="1" operator="equal">
      <formula>0</formula>
    </cfRule>
  </conditionalFormatting>
  <conditionalFormatting sqref="P245">
    <cfRule type="cellIs" dxfId="4239" priority="143" stopIfTrue="1" operator="equal">
      <formula>0</formula>
    </cfRule>
  </conditionalFormatting>
  <conditionalFormatting sqref="P246">
    <cfRule type="cellIs" dxfId="4238" priority="142" stopIfTrue="1" operator="equal">
      <formula>0</formula>
    </cfRule>
  </conditionalFormatting>
  <conditionalFormatting sqref="P246">
    <cfRule type="cellIs" dxfId="4237" priority="141" stopIfTrue="1" operator="equal">
      <formula>0</formula>
    </cfRule>
  </conditionalFormatting>
  <conditionalFormatting sqref="P247">
    <cfRule type="cellIs" dxfId="4236" priority="140" stopIfTrue="1" operator="equal">
      <formula>0</formula>
    </cfRule>
  </conditionalFormatting>
  <conditionalFormatting sqref="Q245">
    <cfRule type="cellIs" dxfId="4235" priority="139" stopIfTrue="1" operator="equal">
      <formula>0</formula>
    </cfRule>
  </conditionalFormatting>
  <conditionalFormatting sqref="Q246 Q248 Q250 Q252 Q254">
    <cfRule type="cellIs" dxfId="4234" priority="138" stopIfTrue="1" operator="equal">
      <formula>0</formula>
    </cfRule>
  </conditionalFormatting>
  <conditionalFormatting sqref="Q246 Q248 Q250 Q252 Q254">
    <cfRule type="cellIs" dxfId="4233" priority="137" stopIfTrue="1" operator="equal">
      <formula>0</formula>
    </cfRule>
  </conditionalFormatting>
  <conditionalFormatting sqref="Q247 Q249 Q251 Q253 Q255">
    <cfRule type="cellIs" dxfId="4232" priority="136" stopIfTrue="1" operator="equal">
      <formula>0</formula>
    </cfRule>
  </conditionalFormatting>
  <conditionalFormatting sqref="I244">
    <cfRule type="cellIs" dxfId="4231" priority="135" stopIfTrue="1" operator="equal">
      <formula>0</formula>
    </cfRule>
  </conditionalFormatting>
  <conditionalFormatting sqref="I245">
    <cfRule type="cellIs" dxfId="4230" priority="134" stopIfTrue="1" operator="equal">
      <formula>0</formula>
    </cfRule>
  </conditionalFormatting>
  <conditionalFormatting sqref="I247">
    <cfRule type="cellIs" dxfId="4229" priority="133" stopIfTrue="1" operator="equal">
      <formula>0</formula>
    </cfRule>
  </conditionalFormatting>
  <conditionalFormatting sqref="I249">
    <cfRule type="cellIs" dxfId="4228" priority="132" stopIfTrue="1" operator="equal">
      <formula>0</formula>
    </cfRule>
  </conditionalFormatting>
  <conditionalFormatting sqref="I251">
    <cfRule type="cellIs" dxfId="4227" priority="131" stopIfTrue="1" operator="equal">
      <formula>0</formula>
    </cfRule>
  </conditionalFormatting>
  <conditionalFormatting sqref="I253">
    <cfRule type="cellIs" dxfId="4226" priority="130" stopIfTrue="1" operator="equal">
      <formula>0</formula>
    </cfRule>
  </conditionalFormatting>
  <conditionalFormatting sqref="I255">
    <cfRule type="cellIs" dxfId="4225" priority="129" stopIfTrue="1" operator="equal">
      <formula>0</formula>
    </cfRule>
  </conditionalFormatting>
  <conditionalFormatting sqref="O234:O255">
    <cfRule type="cellIs" dxfId="4224" priority="128" stopIfTrue="1" operator="equal">
      <formula>0</formula>
    </cfRule>
  </conditionalFormatting>
  <conditionalFormatting sqref="O234 O236 O238 O240 O242 O244 O246 O248 O250 O252 O254">
    <cfRule type="cellIs" dxfId="4223" priority="127" stopIfTrue="1" operator="equal">
      <formula>0</formula>
    </cfRule>
  </conditionalFormatting>
  <conditionalFormatting sqref="R232:R255">
    <cfRule type="cellIs" dxfId="4222" priority="125" stopIfTrue="1" operator="equal">
      <formula>0</formula>
    </cfRule>
  </conditionalFormatting>
  <conditionalFormatting sqref="R232 R234 R236 R238 R240 R242 R244 R246 R248 R250 R252 R254">
    <cfRule type="cellIs" dxfId="4221" priority="126" stopIfTrue="1" operator="equal">
      <formula>0</formula>
    </cfRule>
  </conditionalFormatting>
  <conditionalFormatting sqref="R232:R255">
    <cfRule type="cellIs" dxfId="4220" priority="124" stopIfTrue="1" operator="equal">
      <formula>0</formula>
    </cfRule>
  </conditionalFormatting>
  <conditionalFormatting sqref="R232 R234 R236 R238 R240 R242 R244 R246 R248 R250 R252 R254">
    <cfRule type="cellIs" dxfId="4219" priority="123" stopIfTrue="1" operator="equal">
      <formula>0</formula>
    </cfRule>
  </conditionalFormatting>
  <conditionalFormatting sqref="R232">
    <cfRule type="cellIs" dxfId="4218" priority="122" stopIfTrue="1" operator="equal">
      <formula>0</formula>
    </cfRule>
  </conditionalFormatting>
  <conditionalFormatting sqref="R232">
    <cfRule type="cellIs" dxfId="4217" priority="121" stopIfTrue="1" operator="equal">
      <formula>0</formula>
    </cfRule>
  </conditionalFormatting>
  <conditionalFormatting sqref="R233">
    <cfRule type="cellIs" dxfId="4216" priority="120" stopIfTrue="1" operator="equal">
      <formula>0</formula>
    </cfRule>
  </conditionalFormatting>
  <conditionalFormatting sqref="R234 R236 R238 R240 R242">
    <cfRule type="cellIs" dxfId="4215" priority="119" stopIfTrue="1" operator="equal">
      <formula>0</formula>
    </cfRule>
  </conditionalFormatting>
  <conditionalFormatting sqref="R234 R236 R238 R240 R242">
    <cfRule type="cellIs" dxfId="4214" priority="118" stopIfTrue="1" operator="equal">
      <formula>0</formula>
    </cfRule>
  </conditionalFormatting>
  <conditionalFormatting sqref="R235 R237 R239 R241 R243">
    <cfRule type="cellIs" dxfId="4213" priority="117" stopIfTrue="1" operator="equal">
      <formula>0</formula>
    </cfRule>
  </conditionalFormatting>
  <conditionalFormatting sqref="R244">
    <cfRule type="cellIs" dxfId="4212" priority="116" stopIfTrue="1" operator="equal">
      <formula>0</formula>
    </cfRule>
  </conditionalFormatting>
  <conditionalFormatting sqref="R244">
    <cfRule type="cellIs" dxfId="4211" priority="115" stopIfTrue="1" operator="equal">
      <formula>0</formula>
    </cfRule>
  </conditionalFormatting>
  <conditionalFormatting sqref="R245">
    <cfRule type="cellIs" dxfId="4210" priority="114" stopIfTrue="1" operator="equal">
      <formula>0</formula>
    </cfRule>
  </conditionalFormatting>
  <conditionalFormatting sqref="R246 R248 R250 R252 R254">
    <cfRule type="cellIs" dxfId="4209" priority="113" stopIfTrue="1" operator="equal">
      <formula>0</formula>
    </cfRule>
  </conditionalFormatting>
  <conditionalFormatting sqref="R246 R248 R250 R252 R254">
    <cfRule type="cellIs" dxfId="4208" priority="112" stopIfTrue="1" operator="equal">
      <formula>0</formula>
    </cfRule>
  </conditionalFormatting>
  <conditionalFormatting sqref="R247 R249 R251 R253 R255">
    <cfRule type="cellIs" dxfId="4207" priority="111" stopIfTrue="1" operator="equal">
      <formula>0</formula>
    </cfRule>
  </conditionalFormatting>
  <conditionalFormatting sqref="K234:L255">
    <cfRule type="cellIs" dxfId="4206" priority="110" stopIfTrue="1" operator="equal">
      <formula>0</formula>
    </cfRule>
  </conditionalFormatting>
  <conditionalFormatting sqref="M268:M279">
    <cfRule type="cellIs" dxfId="4205" priority="109" stopIfTrue="1" operator="equal">
      <formula>0</formula>
    </cfRule>
  </conditionalFormatting>
  <conditionalFormatting sqref="Q257">
    <cfRule type="cellIs" dxfId="4204" priority="106" stopIfTrue="1" operator="equal">
      <formula>0</formula>
    </cfRule>
  </conditionalFormatting>
  <conditionalFormatting sqref="Q256 J256:J257 M256:N257 M258:M267">
    <cfRule type="cellIs" dxfId="4203" priority="108" stopIfTrue="1" operator="equal">
      <formula>0</formula>
    </cfRule>
  </conditionalFormatting>
  <conditionalFormatting sqref="Q256 N256">
    <cfRule type="cellIs" dxfId="4202" priority="107" stopIfTrue="1" operator="equal">
      <formula>0</formula>
    </cfRule>
  </conditionalFormatting>
  <conditionalFormatting sqref="O256:O257">
    <cfRule type="cellIs" dxfId="4201" priority="105" stopIfTrue="1" operator="equal">
      <formula>0</formula>
    </cfRule>
  </conditionalFormatting>
  <conditionalFormatting sqref="R256:R257">
    <cfRule type="cellIs" dxfId="4200" priority="102" stopIfTrue="1" operator="equal">
      <formula>0</formula>
    </cfRule>
  </conditionalFormatting>
  <conditionalFormatting sqref="R256:R257">
    <cfRule type="cellIs" dxfId="4199" priority="101" stopIfTrue="1" operator="equal">
      <formula>0</formula>
    </cfRule>
  </conditionalFormatting>
  <conditionalFormatting sqref="R256">
    <cfRule type="cellIs" dxfId="4198" priority="99" stopIfTrue="1" operator="equal">
      <formula>0</formula>
    </cfRule>
  </conditionalFormatting>
  <conditionalFormatting sqref="R257">
    <cfRule type="cellIs" dxfId="4197" priority="97" stopIfTrue="1" operator="equal">
      <formula>0</formula>
    </cfRule>
  </conditionalFormatting>
  <conditionalFormatting sqref="K256:L257">
    <cfRule type="cellIs" dxfId="4196" priority="96" stopIfTrue="1" operator="equal">
      <formula>0</formula>
    </cfRule>
  </conditionalFormatting>
  <conditionalFormatting sqref="O256">
    <cfRule type="cellIs" dxfId="4195" priority="104" stopIfTrue="1" operator="equal">
      <formula>0</formula>
    </cfRule>
  </conditionalFormatting>
  <conditionalFormatting sqref="R256">
    <cfRule type="cellIs" dxfId="4194" priority="103" stopIfTrue="1" operator="equal">
      <formula>0</formula>
    </cfRule>
  </conditionalFormatting>
  <conditionalFormatting sqref="R256">
    <cfRule type="cellIs" dxfId="4193" priority="100" stopIfTrue="1" operator="equal">
      <formula>0</formula>
    </cfRule>
  </conditionalFormatting>
  <conditionalFormatting sqref="R256">
    <cfRule type="cellIs" dxfId="4192" priority="98" stopIfTrue="1" operator="equal">
      <formula>0</formula>
    </cfRule>
  </conditionalFormatting>
  <conditionalFormatting sqref="J258:J279">
    <cfRule type="cellIs" dxfId="4191" priority="95" stopIfTrue="1" operator="equal">
      <formula>0</formula>
    </cfRule>
  </conditionalFormatting>
  <conditionalFormatting sqref="K258:L279">
    <cfRule type="cellIs" dxfId="4190" priority="94" stopIfTrue="1" operator="equal">
      <formula>0</formula>
    </cfRule>
  </conditionalFormatting>
  <conditionalFormatting sqref="Q258 Q260 Q262 Q264 Q266 Q268 Q270 Q272 Q274 Q276 Q278 N258:N279">
    <cfRule type="cellIs" dxfId="4189" priority="93" stopIfTrue="1" operator="equal">
      <formula>0</formula>
    </cfRule>
  </conditionalFormatting>
  <conditionalFormatting sqref="Q258 Q260 Q262 Q264 Q266 Q268 Q270 Q272 Q274 Q276 Q278 N258 N260 N262 N264 N266 N268 N270 N272 N274 N276 N278">
    <cfRule type="cellIs" dxfId="4188" priority="92" stopIfTrue="1" operator="equal">
      <formula>0</formula>
    </cfRule>
  </conditionalFormatting>
  <conditionalFormatting sqref="Q259 Q261 Q263 Q265 Q267 Q269 Q271 Q273 Q275 Q277 Q279">
    <cfRule type="cellIs" dxfId="4187" priority="91" stopIfTrue="1" operator="equal">
      <formula>0</formula>
    </cfRule>
  </conditionalFormatting>
  <conditionalFormatting sqref="O258:O279">
    <cfRule type="cellIs" dxfId="4186" priority="90" stopIfTrue="1" operator="equal">
      <formula>0</formula>
    </cfRule>
  </conditionalFormatting>
  <conditionalFormatting sqref="O258 O260 O262 O264 O266 O268 O270 O272 O274 O276 O278">
    <cfRule type="cellIs" dxfId="4185" priority="89" stopIfTrue="1" operator="equal">
      <formula>0</formula>
    </cfRule>
  </conditionalFormatting>
  <conditionalFormatting sqref="R258:R279">
    <cfRule type="cellIs" dxfId="4184" priority="87" stopIfTrue="1" operator="equal">
      <formula>0</formula>
    </cfRule>
  </conditionalFormatting>
  <conditionalFormatting sqref="R258 R260 R262 R264 R266 R268 R270 R272 R274 R276 R278">
    <cfRule type="cellIs" dxfId="4183" priority="88" stopIfTrue="1" operator="equal">
      <formula>0</formula>
    </cfRule>
  </conditionalFormatting>
  <conditionalFormatting sqref="R258:R279">
    <cfRule type="cellIs" dxfId="4182" priority="86" stopIfTrue="1" operator="equal">
      <formula>0</formula>
    </cfRule>
  </conditionalFormatting>
  <conditionalFormatting sqref="R258 R260 R262 R264 R266 R268 R270 R272 R274 R276 R278">
    <cfRule type="cellIs" dxfId="4181" priority="85" stopIfTrue="1" operator="equal">
      <formula>0</formula>
    </cfRule>
  </conditionalFormatting>
  <conditionalFormatting sqref="R258 R260 R262 R264 R266 R268 R270 R272 R274 R276 R278">
    <cfRule type="cellIs" dxfId="4180" priority="84" stopIfTrue="1" operator="equal">
      <formula>0</formula>
    </cfRule>
  </conditionalFormatting>
  <conditionalFormatting sqref="R258 R260 R262 R264 R266 R268 R270 R272 R274 R276 R278">
    <cfRule type="cellIs" dxfId="4179" priority="83" stopIfTrue="1" operator="equal">
      <formula>0</formula>
    </cfRule>
  </conditionalFormatting>
  <conditionalFormatting sqref="R259 R261 R263 R265 R267 R269 R271 R273 R275 R277 R279">
    <cfRule type="cellIs" dxfId="4178"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177" priority="73" stopIfTrue="1" operator="equal">
      <formula>0</formula>
    </cfRule>
  </conditionalFormatting>
  <conditionalFormatting sqref="Q220 N210 N222 N212 N224 N214 N226 N216 N228 N218 N230 N220:O220">
    <cfRule type="cellIs" dxfId="4176" priority="72" stopIfTrue="1" operator="equal">
      <formula>0</formula>
    </cfRule>
  </conditionalFormatting>
  <conditionalFormatting sqref="P220">
    <cfRule type="cellIs" dxfId="4175" priority="71" stopIfTrue="1" operator="equal">
      <formula>0</formula>
    </cfRule>
  </conditionalFormatting>
  <conditionalFormatting sqref="P220">
    <cfRule type="cellIs" dxfId="4174" priority="70" stopIfTrue="1" operator="equal">
      <formula>0</formula>
    </cfRule>
  </conditionalFormatting>
  <conditionalFormatting sqref="P221">
    <cfRule type="cellIs" dxfId="4173" priority="69" stopIfTrue="1" operator="equal">
      <formula>0</formula>
    </cfRule>
  </conditionalFormatting>
  <conditionalFormatting sqref="P210 P222 P212 P224 P214 P226 P216 P228 P218 P230">
    <cfRule type="cellIs" dxfId="4172" priority="68" stopIfTrue="1" operator="equal">
      <formula>0</formula>
    </cfRule>
  </conditionalFormatting>
  <conditionalFormatting sqref="P210 P222 P212 P224 P214 P226 P216 P228 P218 P230">
    <cfRule type="cellIs" dxfId="4171" priority="67" stopIfTrue="1" operator="equal">
      <formula>0</formula>
    </cfRule>
  </conditionalFormatting>
  <conditionalFormatting sqref="P211 P223 P213 P225 P215 P227 P217 P229 P219 P231">
    <cfRule type="cellIs" dxfId="4170" priority="66" stopIfTrue="1" operator="equal">
      <formula>0</formula>
    </cfRule>
  </conditionalFormatting>
  <conditionalFormatting sqref="Q221">
    <cfRule type="cellIs" dxfId="4169" priority="65" stopIfTrue="1" operator="equal">
      <formula>0</formula>
    </cfRule>
  </conditionalFormatting>
  <conditionalFormatting sqref="Q210 Q222 Q212 Q224 Q214 Q226 Q216 Q228 Q218 Q230">
    <cfRule type="cellIs" dxfId="4168" priority="64" stopIfTrue="1" operator="equal">
      <formula>0</formula>
    </cfRule>
  </conditionalFormatting>
  <conditionalFormatting sqref="Q210 Q222 Q212 Q224 Q214 Q226 Q216 Q228 Q218 Q230">
    <cfRule type="cellIs" dxfId="4167" priority="63" stopIfTrue="1" operator="equal">
      <formula>0</formula>
    </cfRule>
  </conditionalFormatting>
  <conditionalFormatting sqref="Q211 Q223 Q213 Q225 Q215 Q227 Q217 Q229 Q219 Q231">
    <cfRule type="cellIs" dxfId="4166" priority="62" stopIfTrue="1" operator="equal">
      <formula>0</formula>
    </cfRule>
  </conditionalFormatting>
  <conditionalFormatting sqref="I220">
    <cfRule type="cellIs" dxfId="4165" priority="61" stopIfTrue="1" operator="equal">
      <formula>0</formula>
    </cfRule>
  </conditionalFormatting>
  <conditionalFormatting sqref="I221">
    <cfRule type="cellIs" dxfId="4164" priority="60" stopIfTrue="1" operator="equal">
      <formula>0</formula>
    </cfRule>
  </conditionalFormatting>
  <conditionalFormatting sqref="I211 I223">
    <cfRule type="cellIs" dxfId="4163" priority="59" stopIfTrue="1" operator="equal">
      <formula>0</formula>
    </cfRule>
  </conditionalFormatting>
  <conditionalFormatting sqref="I213 I225">
    <cfRule type="cellIs" dxfId="4162" priority="58" stopIfTrue="1" operator="equal">
      <formula>0</formula>
    </cfRule>
  </conditionalFormatting>
  <conditionalFormatting sqref="I215 I227">
    <cfRule type="cellIs" dxfId="4161" priority="57" stopIfTrue="1" operator="equal">
      <formula>0</formula>
    </cfRule>
  </conditionalFormatting>
  <conditionalFormatting sqref="I217 I229">
    <cfRule type="cellIs" dxfId="4160" priority="56" stopIfTrue="1" operator="equal">
      <formula>0</formula>
    </cfRule>
  </conditionalFormatting>
  <conditionalFormatting sqref="I219 I231">
    <cfRule type="cellIs" dxfId="4159" priority="55" stopIfTrue="1" operator="equal">
      <formula>0</formula>
    </cfRule>
  </conditionalFormatting>
  <conditionalFormatting sqref="O210:O219 O222:O231">
    <cfRule type="cellIs" dxfId="4158" priority="54" stopIfTrue="1" operator="equal">
      <formula>0</formula>
    </cfRule>
  </conditionalFormatting>
  <conditionalFormatting sqref="O210 O222 O212 O224 O214 O226 O216 O228 O218 O230">
    <cfRule type="cellIs" dxfId="4157" priority="53" stopIfTrue="1" operator="equal">
      <formula>0</formula>
    </cfRule>
  </conditionalFormatting>
  <conditionalFormatting sqref="R210:R231">
    <cfRule type="cellIs" dxfId="4156" priority="51" stopIfTrue="1" operator="equal">
      <formula>0</formula>
    </cfRule>
  </conditionalFormatting>
  <conditionalFormatting sqref="R220 R210 R222 R212 R224 R214 R226 R216 R228 R218 R230">
    <cfRule type="cellIs" dxfId="4155" priority="52" stopIfTrue="1" operator="equal">
      <formula>0</formula>
    </cfRule>
  </conditionalFormatting>
  <conditionalFormatting sqref="R210:R231">
    <cfRule type="cellIs" dxfId="4154" priority="50" stopIfTrue="1" operator="equal">
      <formula>0</formula>
    </cfRule>
  </conditionalFormatting>
  <conditionalFormatting sqref="R220 R210 R222 R212 R224 R214 R226 R216 R228 R218 R230">
    <cfRule type="cellIs" dxfId="4153" priority="49" stopIfTrue="1" operator="equal">
      <formula>0</formula>
    </cfRule>
  </conditionalFormatting>
  <conditionalFormatting sqref="R220">
    <cfRule type="cellIs" dxfId="4152" priority="48" stopIfTrue="1" operator="equal">
      <formula>0</formula>
    </cfRule>
  </conditionalFormatting>
  <conditionalFormatting sqref="R220">
    <cfRule type="cellIs" dxfId="4151" priority="47" stopIfTrue="1" operator="equal">
      <formula>0</formula>
    </cfRule>
  </conditionalFormatting>
  <conditionalFormatting sqref="R221">
    <cfRule type="cellIs" dxfId="4150" priority="46" stopIfTrue="1" operator="equal">
      <formula>0</formula>
    </cfRule>
  </conditionalFormatting>
  <conditionalFormatting sqref="R210 R222 R212 R224 R214 R226 R216 R228 R218 R230">
    <cfRule type="cellIs" dxfId="4149" priority="45" stopIfTrue="1" operator="equal">
      <formula>0</formula>
    </cfRule>
  </conditionalFormatting>
  <conditionalFormatting sqref="R210 R222 R212 R224 R214 R226 R216 R228 R218 R230">
    <cfRule type="cellIs" dxfId="4148" priority="44" stopIfTrue="1" operator="equal">
      <formula>0</formula>
    </cfRule>
  </conditionalFormatting>
  <conditionalFormatting sqref="R211 R223 R213 R225 R215 R227 R217 R229 R219 R231">
    <cfRule type="cellIs" dxfId="4147" priority="43" stopIfTrue="1" operator="equal">
      <formula>0</formula>
    </cfRule>
  </conditionalFormatting>
  <conditionalFormatting sqref="K210:L219 K222:L231">
    <cfRule type="cellIs" dxfId="4146"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145"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144" priority="40" stopIfTrue="1" operator="equal">
      <formula>0</formula>
    </cfRule>
  </conditionalFormatting>
  <conditionalFormatting sqref="P210 P212 P214 P216 P218 P220 P222 P224 P226 P228 P230 P232 P234 P236 P238 P240 P242 P244 P246">
    <cfRule type="cellIs" dxfId="4143" priority="39" stopIfTrue="1" operator="equal">
      <formula>0</formula>
    </cfRule>
  </conditionalFormatting>
  <conditionalFormatting sqref="P210 P212 P214 P216 P218 P220 P222 P224 P226 P228 P230 P232 P234 P236 P238 P240 P242 P244 P246">
    <cfRule type="cellIs" dxfId="4142" priority="38" stopIfTrue="1" operator="equal">
      <formula>0</formula>
    </cfRule>
  </conditionalFormatting>
  <conditionalFormatting sqref="P209 P211 P213 P215 P217 P219 P221 P223 P225 P227 P229 P231 P233 P235 P237 P239 P241 P243 P245 P247">
    <cfRule type="cellIs" dxfId="4141"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140" priority="36" stopIfTrue="1" operator="equal">
      <formula>0</formula>
    </cfRule>
  </conditionalFormatting>
  <conditionalFormatting sqref="I208 I210 I212 I214 I216 I218 I220 I222 I224 I226 I228 I230 I232 I234 I236 I238 I240 I242 I244 I246 I248 I250 I252 I254">
    <cfRule type="cellIs" dxfId="4139"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8" priority="34" stopIfTrue="1" operator="equal">
      <formula>0</formula>
    </cfRule>
  </conditionalFormatting>
  <conditionalFormatting sqref="R208:R279">
    <cfRule type="cellIs" dxfId="4137" priority="32" stopIfTrue="1" operator="equal">
      <formula>0</formula>
    </cfRule>
  </conditionalFormatting>
  <conditionalFormatting sqref="R208:R279">
    <cfRule type="cellIs" dxfId="4136"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5"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134"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3"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2" priority="31" stopIfTrue="1" operator="equal">
      <formula>0</formula>
    </cfRule>
  </conditionalFormatting>
  <conditionalFormatting sqref="I209 I211 I213 I215 I217 I219 I221 I223 I225 I227 I229 I231 I233 I235 I237 I239 I241 I243 I245 I247 I249 I251 I253 I255">
    <cfRule type="cellIs" dxfId="4131" priority="27" stopIfTrue="1" operator="equal">
      <formula>0</formula>
    </cfRule>
  </conditionalFormatting>
  <conditionalFormatting sqref="P208 P210 P212 P214 P216 P218 P220 P222 P224 P226 P228 P230 P232 P234 P236 P238 P240 P242 P244 P246">
    <cfRule type="cellIs" dxfId="4130" priority="21" stopIfTrue="1" operator="equal">
      <formula>0</formula>
    </cfRule>
  </conditionalFormatting>
  <conditionalFormatting sqref="P208 P210 P212 P214 P216 P218 P220 P222 P224 P226 P228 P230 P232 P234 P236 P238 P240 P242 P244 P246">
    <cfRule type="cellIs" dxfId="4129" priority="20" stopIfTrue="1" operator="equal">
      <formula>0</formula>
    </cfRule>
  </conditionalFormatting>
  <conditionalFormatting sqref="P208 P210 P212 P214 P216 P218 P220 P222 P224 P226 P228 P230 P232 P234 P236 P238 P240 P242 P244 P246">
    <cfRule type="cellIs" dxfId="4128" priority="22" stopIfTrue="1" operator="equal">
      <formula>0</formula>
    </cfRule>
  </conditionalFormatting>
  <conditionalFormatting sqref="P208 P210 P212 P214 P216 P218 P220 P222 P224 P226 P228 P230 P232 P234 P236 P238 P240 P242 P244 P246">
    <cfRule type="cellIs" dxfId="4127" priority="25" stopIfTrue="1" operator="equal">
      <formula>0</formula>
    </cfRule>
  </conditionalFormatting>
  <conditionalFormatting sqref="P208 P210 P212 P214 P216 P218 P220 P222 P224 P226 P228 P230 P232 P234 P236 P238 P240 P242 P244 P246">
    <cfRule type="cellIs" dxfId="4126" priority="24" stopIfTrue="1" operator="equal">
      <formula>0</formula>
    </cfRule>
  </conditionalFormatting>
  <conditionalFormatting sqref="P208 P210 P212 P214 P216 P218 P220 P222 P224 P226 P228 P230 P232 P234 P236 P238 P240 P242 P244 P246">
    <cfRule type="cellIs" dxfId="4125" priority="23" stopIfTrue="1" operator="equal">
      <formula>0</formula>
    </cfRule>
  </conditionalFormatting>
  <conditionalFormatting sqref="P208 P210 P212 P214 P216 P218 P220 P222 P224 P226 P228 P230 P232 P234 P236 P238 P240 P242 P244 P246">
    <cfRule type="cellIs" dxfId="4124" priority="26" stopIfTrue="1" operator="equal">
      <formula>0</formula>
    </cfRule>
  </conditionalFormatting>
  <conditionalFormatting sqref="P248 P250 P252 P254 P256 P258 P260 P262 P264 P266 P268 P270 P272 P274 P276 P278">
    <cfRule type="cellIs" dxfId="4123" priority="19" stopIfTrue="1" operator="equal">
      <formula>0</formula>
    </cfRule>
  </conditionalFormatting>
  <conditionalFormatting sqref="P248 P250 P252 P254 P256 P258 P260 P262 P264 P266 P268 P270 P272 P274 P276 P278">
    <cfRule type="cellIs" dxfId="4122" priority="18" stopIfTrue="1" operator="equal">
      <formula>0</formula>
    </cfRule>
  </conditionalFormatting>
  <conditionalFormatting sqref="P249 P251 P253 P255 P257 P259 P261 P263 P265 P267 P269 P271 P273 P275 P277 P279">
    <cfRule type="cellIs" dxfId="4121" priority="17" stopIfTrue="1" operator="equal">
      <formula>0</formula>
    </cfRule>
  </conditionalFormatting>
  <conditionalFormatting sqref="P248 P250 P252 P254 P256 P258 P260 P262 P264 P266 P268 P270 P272 P274 P276 P278">
    <cfRule type="cellIs" dxfId="4120" priority="16" stopIfTrue="1" operator="equal">
      <formula>0</formula>
    </cfRule>
  </conditionalFormatting>
  <conditionalFormatting sqref="P248 P250 P252 P254 P256 P258 P260 P262 P264 P266 P268 P270 P272 P274 P276 P278">
    <cfRule type="cellIs" dxfId="4119" priority="15" stopIfTrue="1" operator="equal">
      <formula>0</formula>
    </cfRule>
  </conditionalFormatting>
  <conditionalFormatting sqref="P249 P251 P253 P255 P257 P259 P261 P263 P265 P267 P269 P271 P273 P275 P277 P279">
    <cfRule type="cellIs" dxfId="4118" priority="14" stopIfTrue="1" operator="equal">
      <formula>0</formula>
    </cfRule>
  </conditionalFormatting>
  <conditionalFormatting sqref="P248 P250 P252 P254 P256 P258 P260 P262 P264 P266 P268 P270 P272 P274 P276 P278">
    <cfRule type="cellIs" dxfId="4117" priority="8" stopIfTrue="1" operator="equal">
      <formula>0</formula>
    </cfRule>
  </conditionalFormatting>
  <conditionalFormatting sqref="P248 P250 P252 P254 P256 P258 P260 P262 P264 P266 P268 P270 P272 P274 P276 P278">
    <cfRule type="cellIs" dxfId="4116" priority="7" stopIfTrue="1" operator="equal">
      <formula>0</formula>
    </cfRule>
  </conditionalFormatting>
  <conditionalFormatting sqref="P248 P250 P252 P254 P256 P258 P260 P262 P264 P266 P268 P270 P272 P274 P276 P278">
    <cfRule type="cellIs" dxfId="4115" priority="9" stopIfTrue="1" operator="equal">
      <formula>0</formula>
    </cfRule>
  </conditionalFormatting>
  <conditionalFormatting sqref="P248 P250 P252 P254 P256 P258 P260 P262 P264 P266 P268 P270 P272 P274 P276 P278">
    <cfRule type="cellIs" dxfId="4114" priority="12" stopIfTrue="1" operator="equal">
      <formula>0</formula>
    </cfRule>
  </conditionalFormatting>
  <conditionalFormatting sqref="P248 P250 P252 P254 P256 P258 P260 P262 P264 P266 P268 P270 P272 P274 P276 P278">
    <cfRule type="cellIs" dxfId="4113" priority="11" stopIfTrue="1" operator="equal">
      <formula>0</formula>
    </cfRule>
  </conditionalFormatting>
  <conditionalFormatting sqref="P248 P250 P252 P254 P256 P258 P260 P262 P264 P266 P268 P270 P272 P274 P276 P278">
    <cfRule type="cellIs" dxfId="4112" priority="10" stopIfTrue="1" operator="equal">
      <formula>0</formula>
    </cfRule>
  </conditionalFormatting>
  <conditionalFormatting sqref="P248 P250 P252 P254 P256 P258 P260 P262 P264 P266 P268 P270 P272 P274 P276 P278">
    <cfRule type="cellIs" dxfId="4111" priority="13" stopIfTrue="1" operator="equal">
      <formula>0</formula>
    </cfRule>
  </conditionalFormatting>
  <conditionalFormatting sqref="I256">
    <cfRule type="cellIs" dxfId="4110" priority="6" stopIfTrue="1" operator="equal">
      <formula>0</formula>
    </cfRule>
  </conditionalFormatting>
  <conditionalFormatting sqref="I257">
    <cfRule type="cellIs" dxfId="4109" priority="5" stopIfTrue="1" operator="equal">
      <formula>0</formula>
    </cfRule>
  </conditionalFormatting>
  <conditionalFormatting sqref="I258 I260 I262 I264 I266 I268">
    <cfRule type="cellIs" dxfId="4108" priority="4" stopIfTrue="1" operator="equal">
      <formula>0</formula>
    </cfRule>
  </conditionalFormatting>
  <conditionalFormatting sqref="I259 I261 I263 I265 I267 I269">
    <cfRule type="cellIs" dxfId="4107" priority="3" stopIfTrue="1" operator="equal">
      <formula>0</formula>
    </cfRule>
  </conditionalFormatting>
  <conditionalFormatting sqref="I270 I272 I274 I276 I278">
    <cfRule type="cellIs" dxfId="4106" priority="2" stopIfTrue="1" operator="equal">
      <formula>0</formula>
    </cfRule>
  </conditionalFormatting>
  <conditionalFormatting sqref="I271 I273 I275 I277 I279">
    <cfRule type="cellIs" dxfId="410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5430-5EE6-4F73-8E4E-557FE2C8EAA9}">
  <sheetPr codeName="Foglio24">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211</v>
      </c>
      <c r="D1" s="553"/>
      <c r="E1" s="553"/>
      <c r="F1" s="553"/>
      <c r="G1" s="553"/>
      <c r="H1" s="553"/>
      <c r="I1" s="553"/>
      <c r="J1" s="553"/>
      <c r="K1" s="553"/>
      <c r="L1" s="554"/>
      <c r="M1" s="130"/>
      <c r="N1" s="538" t="s">
        <v>149</v>
      </c>
      <c r="O1" s="509"/>
      <c r="P1" s="510"/>
      <c r="Q1" s="137" t="s">
        <v>161</v>
      </c>
      <c r="R1" s="137" t="s">
        <v>182</v>
      </c>
      <c r="S1" s="64">
        <v>12</v>
      </c>
    </row>
    <row r="2" spans="1:19" ht="12" customHeight="1" x14ac:dyDescent="0.2">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2">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2">
      <c r="A6" s="496">
        <v>38718</v>
      </c>
      <c r="B6" s="496">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2">
      <c r="A7" s="497"/>
      <c r="B7" s="497"/>
      <c r="C7" s="48" t="s">
        <v>4</v>
      </c>
      <c r="D7" s="49">
        <v>2</v>
      </c>
      <c r="E7" s="50">
        <v>17605516</v>
      </c>
      <c r="F7" s="50">
        <v>0</v>
      </c>
      <c r="G7" s="50">
        <f t="shared" ref="G7:G9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2">
      <c r="A8" s="519">
        <v>38718</v>
      </c>
      <c r="B8" s="519">
        <v>39082</v>
      </c>
      <c r="C8" s="53" t="s">
        <v>3</v>
      </c>
      <c r="D8" s="54">
        <v>3</v>
      </c>
      <c r="E8" s="44">
        <v>9438.0300000000007</v>
      </c>
      <c r="F8" s="44">
        <v>0</v>
      </c>
      <c r="G8" s="44">
        <f>1800/13*12</f>
        <v>1661.54</v>
      </c>
      <c r="H8" s="44">
        <v>6280.06</v>
      </c>
      <c r="I8" s="44">
        <v>0</v>
      </c>
      <c r="J8" s="44">
        <f t="shared" ref="J8" si="4">(E8+F8+G8+H8+I8)/12</f>
        <v>1448.3</v>
      </c>
      <c r="K8" s="45">
        <f t="shared" ref="K8" si="5">(E8+F8+G8+H8+I8)</f>
        <v>17379.63</v>
      </c>
      <c r="L8" s="46">
        <f t="shared" ref="L8" si="6">K8+J8</f>
        <v>18827.93</v>
      </c>
      <c r="M8" s="117"/>
      <c r="N8" s="119">
        <f t="shared" ref="N8" si="7">K8</f>
        <v>17379.63</v>
      </c>
      <c r="O8" s="119">
        <f t="shared" ref="O8" si="8">E8+G8+F8+I8</f>
        <v>11099.57</v>
      </c>
      <c r="P8" s="119">
        <v>774</v>
      </c>
      <c r="Q8" s="119">
        <f t="shared" ref="Q8" si="9">IF(P8&gt;(O8*0.18),P8,O8*0.18)+N8+J8</f>
        <v>20825.849999999999</v>
      </c>
      <c r="R8" s="119">
        <f t="shared" ref="R8" si="10">N8+O8*0.18</f>
        <v>19377.55</v>
      </c>
      <c r="S8" s="47"/>
    </row>
    <row r="9" spans="1:19" ht="9" customHeight="1" x14ac:dyDescent="0.2">
      <c r="A9" s="519"/>
      <c r="B9" s="519"/>
      <c r="C9" s="48" t="s">
        <v>4</v>
      </c>
      <c r="D9" s="49">
        <v>8</v>
      </c>
      <c r="E9" s="50">
        <v>18274574</v>
      </c>
      <c r="F9" s="50">
        <v>0</v>
      </c>
      <c r="G9" s="50">
        <f t="shared" si="1"/>
        <v>3217190</v>
      </c>
      <c r="H9" s="50">
        <v>12159892</v>
      </c>
      <c r="I9" s="50">
        <v>0</v>
      </c>
      <c r="J9" s="51">
        <f t="shared" ref="J9:L9" si="11">J8*1936.27</f>
        <v>2804300</v>
      </c>
      <c r="K9" s="50">
        <f t="shared" si="11"/>
        <v>33651656</v>
      </c>
      <c r="L9" s="52">
        <f t="shared" si="11"/>
        <v>36455956</v>
      </c>
      <c r="M9" s="118"/>
      <c r="N9" s="120">
        <f t="shared" ref="N9:O9" si="12">N8*1936.27</f>
        <v>33651656</v>
      </c>
      <c r="O9" s="120">
        <f t="shared" si="12"/>
        <v>21491764</v>
      </c>
      <c r="P9" s="120">
        <v>1498673</v>
      </c>
      <c r="Q9" s="120">
        <f t="shared" ref="Q9:R9" si="13">Q8*1936.27</f>
        <v>40324469</v>
      </c>
      <c r="R9" s="120">
        <f t="shared" si="13"/>
        <v>37520169</v>
      </c>
      <c r="S9" s="47"/>
    </row>
    <row r="10" spans="1:19" ht="12.75" customHeight="1" x14ac:dyDescent="0.2">
      <c r="A10" s="519"/>
      <c r="B10" s="519"/>
      <c r="C10" s="53" t="s">
        <v>3</v>
      </c>
      <c r="D10" s="54">
        <v>9</v>
      </c>
      <c r="E10" s="44">
        <v>10671.71</v>
      </c>
      <c r="F10" s="44">
        <v>0</v>
      </c>
      <c r="G10" s="44">
        <f t="shared" ref="G10" si="14">1800/13*12</f>
        <v>1661.54</v>
      </c>
      <c r="H10" s="44">
        <v>6280.06</v>
      </c>
      <c r="I10" s="44">
        <v>0</v>
      </c>
      <c r="J10" s="44">
        <f t="shared" ref="J10" si="15">(E10+F10+G10+H10+I10)/12</f>
        <v>1551.11</v>
      </c>
      <c r="K10" s="45">
        <f t="shared" ref="K10" si="16">(E10+F10+G10+H10+I10)</f>
        <v>18613.310000000001</v>
      </c>
      <c r="L10" s="46">
        <f t="shared" ref="L10" si="17">K10+J10</f>
        <v>20164.419999999998</v>
      </c>
      <c r="M10" s="117"/>
      <c r="N10" s="119">
        <f t="shared" ref="N10" si="18">K10</f>
        <v>18613.310000000001</v>
      </c>
      <c r="O10" s="119">
        <f t="shared" ref="O10" si="19">E10+G10+F10+I10</f>
        <v>12333.25</v>
      </c>
      <c r="P10" s="119">
        <v>774</v>
      </c>
      <c r="Q10" s="119">
        <f t="shared" ref="Q10" si="20">IF(P10&gt;(O10*0.18),P10,O10*0.18)+N10+J10</f>
        <v>22384.41</v>
      </c>
      <c r="R10" s="119">
        <f t="shared" ref="R10" si="21">N10+O10*0.18</f>
        <v>20833.3</v>
      </c>
      <c r="S10" s="47"/>
    </row>
    <row r="11" spans="1:19" ht="9" customHeight="1" x14ac:dyDescent="0.2">
      <c r="A11" s="519"/>
      <c r="B11" s="519"/>
      <c r="C11" s="48" t="s">
        <v>4</v>
      </c>
      <c r="D11" s="49">
        <v>14</v>
      </c>
      <c r="E11" s="50">
        <v>20663312</v>
      </c>
      <c r="F11" s="50">
        <v>0</v>
      </c>
      <c r="G11" s="50">
        <f t="shared" si="1"/>
        <v>3217190</v>
      </c>
      <c r="H11" s="50">
        <v>12159892</v>
      </c>
      <c r="I11" s="50">
        <v>0</v>
      </c>
      <c r="J11" s="51">
        <f t="shared" ref="J11:L11" si="22">J10*1936.27</f>
        <v>3003368</v>
      </c>
      <c r="K11" s="50">
        <f t="shared" si="22"/>
        <v>36040394</v>
      </c>
      <c r="L11" s="52">
        <f t="shared" si="22"/>
        <v>39043762</v>
      </c>
      <c r="M11" s="118"/>
      <c r="N11" s="120">
        <f t="shared" ref="N11:O11" si="23">N10*1936.27</f>
        <v>36040394</v>
      </c>
      <c r="O11" s="120">
        <f t="shared" si="23"/>
        <v>23880502</v>
      </c>
      <c r="P11" s="120">
        <v>1498673</v>
      </c>
      <c r="Q11" s="120">
        <f t="shared" ref="Q11:R11" si="24">Q10*1936.27</f>
        <v>43342262</v>
      </c>
      <c r="R11" s="120">
        <f t="shared" si="24"/>
        <v>40338894</v>
      </c>
      <c r="S11" s="47"/>
    </row>
    <row r="12" spans="1:19" ht="12.75" customHeight="1" x14ac:dyDescent="0.2">
      <c r="A12" s="519"/>
      <c r="B12" s="519"/>
      <c r="C12" s="53" t="s">
        <v>3</v>
      </c>
      <c r="D12" s="54">
        <v>15</v>
      </c>
      <c r="E12" s="44">
        <v>11840.15</v>
      </c>
      <c r="F12" s="44">
        <v>0</v>
      </c>
      <c r="G12" s="44">
        <f t="shared" ref="G12" si="25">1800/13*12</f>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2">
      <c r="A13" s="519"/>
      <c r="B13" s="519"/>
      <c r="C13" s="48" t="s">
        <v>4</v>
      </c>
      <c r="D13" s="49">
        <v>20</v>
      </c>
      <c r="E13" s="50">
        <v>22925727</v>
      </c>
      <c r="F13" s="50">
        <v>0</v>
      </c>
      <c r="G13" s="50">
        <f t="shared" si="1"/>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2">
      <c r="A14" s="519"/>
      <c r="B14" s="519"/>
      <c r="C14" s="53" t="s">
        <v>3</v>
      </c>
      <c r="D14" s="54">
        <v>21</v>
      </c>
      <c r="E14" s="44">
        <v>13015.5</v>
      </c>
      <c r="F14" s="44">
        <v>0</v>
      </c>
      <c r="G14" s="44">
        <f t="shared" ref="G14" si="36">1800/13*12</f>
        <v>1661.54</v>
      </c>
      <c r="H14" s="44">
        <v>6280.06</v>
      </c>
      <c r="I14" s="44">
        <v>0</v>
      </c>
      <c r="J14" s="44">
        <f t="shared" ref="J14" si="37">(E14+F14+G14+H14+I14)/12</f>
        <v>1746.43</v>
      </c>
      <c r="K14" s="45">
        <f t="shared" ref="K14" si="38">(E14+F14+G14+H14+I14)</f>
        <v>20957.099999999999</v>
      </c>
      <c r="L14" s="46">
        <f t="shared" ref="L14" si="39">K14+J14</f>
        <v>22703.53</v>
      </c>
      <c r="M14" s="117"/>
      <c r="N14" s="119">
        <f t="shared" ref="N14" si="40">K14</f>
        <v>20957.099999999999</v>
      </c>
      <c r="O14" s="119">
        <f t="shared" ref="O14" si="41">E14+G14+F14+I14</f>
        <v>14677.04</v>
      </c>
      <c r="P14" s="119">
        <v>774</v>
      </c>
      <c r="Q14" s="119">
        <f t="shared" ref="Q14" si="42">IF(P14&gt;(O14*0.18),P14,O14*0.18)+N14+J14</f>
        <v>25345.4</v>
      </c>
      <c r="R14" s="119">
        <f t="shared" ref="R14" si="43">N14+O14*0.18</f>
        <v>23598.97</v>
      </c>
      <c r="S14" s="47"/>
    </row>
    <row r="15" spans="1:19" ht="9" customHeight="1" x14ac:dyDescent="0.2">
      <c r="A15" s="519"/>
      <c r="B15" s="519"/>
      <c r="C15" s="48" t="s">
        <v>4</v>
      </c>
      <c r="D15" s="49">
        <v>27</v>
      </c>
      <c r="E15" s="50">
        <v>25201522</v>
      </c>
      <c r="F15" s="50">
        <v>0</v>
      </c>
      <c r="G15" s="50">
        <f t="shared" si="1"/>
        <v>3217190</v>
      </c>
      <c r="H15" s="50">
        <v>12159892</v>
      </c>
      <c r="I15" s="50">
        <v>0</v>
      </c>
      <c r="J15" s="51">
        <f t="shared" ref="J15:L15" si="44">J14*1936.27</f>
        <v>3381560</v>
      </c>
      <c r="K15" s="50">
        <f t="shared" si="44"/>
        <v>40578604</v>
      </c>
      <c r="L15" s="52">
        <f t="shared" si="44"/>
        <v>43960164</v>
      </c>
      <c r="M15" s="118"/>
      <c r="N15" s="120">
        <f t="shared" ref="N15:O15" si="45">N14*1936.27</f>
        <v>40578604</v>
      </c>
      <c r="O15" s="120">
        <f t="shared" si="45"/>
        <v>28418712</v>
      </c>
      <c r="P15" s="120">
        <v>1498673</v>
      </c>
      <c r="Q15" s="120">
        <f t="shared" ref="Q15:R15" si="46">Q14*1936.27</f>
        <v>49075538</v>
      </c>
      <c r="R15" s="120">
        <f t="shared" si="46"/>
        <v>45693978</v>
      </c>
      <c r="S15" s="47"/>
    </row>
    <row r="16" spans="1:19" ht="12.75" customHeight="1" x14ac:dyDescent="0.2">
      <c r="A16" s="519"/>
      <c r="B16" s="519"/>
      <c r="C16" s="53" t="s">
        <v>3</v>
      </c>
      <c r="D16" s="54">
        <v>28</v>
      </c>
      <c r="E16" s="44">
        <v>13852.59</v>
      </c>
      <c r="F16" s="44">
        <v>0</v>
      </c>
      <c r="G16" s="44">
        <f t="shared" ref="G16" si="47">1800/13*12</f>
        <v>1661.54</v>
      </c>
      <c r="H16" s="44">
        <v>6280.06</v>
      </c>
      <c r="I16" s="44">
        <v>0</v>
      </c>
      <c r="J16" s="44">
        <f t="shared" ref="J16" si="48">(E16+F16+G16+H16+I16)/12</f>
        <v>1816.18</v>
      </c>
      <c r="K16" s="45">
        <f t="shared" ref="K16" si="49">(E16+F16+G16+H16+I16)</f>
        <v>21794.19</v>
      </c>
      <c r="L16" s="46">
        <f t="shared" ref="L16" si="50">K16+J16</f>
        <v>23610.37</v>
      </c>
      <c r="M16" s="117"/>
      <c r="N16" s="119">
        <f t="shared" ref="N16" si="51">K16</f>
        <v>21794.19</v>
      </c>
      <c r="O16" s="119">
        <f t="shared" ref="O16" si="52">E16+G16+F16+I16</f>
        <v>15514.13</v>
      </c>
      <c r="P16" s="119">
        <v>774</v>
      </c>
      <c r="Q16" s="119">
        <f t="shared" ref="Q16" si="53">IF(P16&gt;(O16*0.18),P16,O16*0.18)+N16+J16</f>
        <v>26402.91</v>
      </c>
      <c r="R16" s="119">
        <f t="shared" ref="R16" si="54">N16+O16*0.18</f>
        <v>24586.73</v>
      </c>
      <c r="S16" s="47"/>
    </row>
    <row r="17" spans="1:19" ht="9" customHeight="1" x14ac:dyDescent="0.2">
      <c r="A17" s="519"/>
      <c r="B17" s="519"/>
      <c r="C17" s="48" t="s">
        <v>4</v>
      </c>
      <c r="D17" s="49">
        <v>34</v>
      </c>
      <c r="E17" s="50">
        <v>26822354</v>
      </c>
      <c r="F17" s="50">
        <v>0</v>
      </c>
      <c r="G17" s="50">
        <f t="shared" si="1"/>
        <v>3217190</v>
      </c>
      <c r="H17" s="50">
        <v>12159892</v>
      </c>
      <c r="I17" s="50">
        <v>0</v>
      </c>
      <c r="J17" s="51">
        <f t="shared" ref="J17:L17" si="55">J16*1936.27</f>
        <v>3516615</v>
      </c>
      <c r="K17" s="50">
        <f t="shared" si="55"/>
        <v>42199436</v>
      </c>
      <c r="L17" s="52">
        <f t="shared" si="55"/>
        <v>45716051</v>
      </c>
      <c r="M17" s="118"/>
      <c r="N17" s="120">
        <f t="shared" ref="N17:O17" si="56">N16*1936.27</f>
        <v>42199436</v>
      </c>
      <c r="O17" s="120">
        <f t="shared" si="56"/>
        <v>30039544</v>
      </c>
      <c r="P17" s="120">
        <v>1498673</v>
      </c>
      <c r="Q17" s="120">
        <f t="shared" ref="Q17:R17" si="57">Q16*1936.27</f>
        <v>51123163</v>
      </c>
      <c r="R17" s="120">
        <f t="shared" si="57"/>
        <v>47606548</v>
      </c>
      <c r="S17" s="47"/>
    </row>
    <row r="18" spans="1:19" ht="12.75" customHeight="1" x14ac:dyDescent="0.2">
      <c r="A18" s="519"/>
      <c r="B18" s="519"/>
      <c r="C18" s="53" t="s">
        <v>3</v>
      </c>
      <c r="D18" s="54">
        <v>35</v>
      </c>
      <c r="E18" s="44">
        <v>14494.22</v>
      </c>
      <c r="F18" s="44">
        <v>0</v>
      </c>
      <c r="G18" s="44">
        <f t="shared" ref="G18" si="58">1800/13*12</f>
        <v>1661.54</v>
      </c>
      <c r="H18" s="44">
        <v>6280.06</v>
      </c>
      <c r="I18" s="44">
        <v>0</v>
      </c>
      <c r="J18" s="44">
        <f t="shared" ref="J18" si="59">(E18+F18+G18+H18+I18)/12</f>
        <v>1869.65</v>
      </c>
      <c r="K18" s="45">
        <f t="shared" ref="K18" si="60">(E18+F18+G18+H18+I18)</f>
        <v>22435.82</v>
      </c>
      <c r="L18" s="46">
        <f t="shared" ref="L18" si="61">K18+J18</f>
        <v>24305.47</v>
      </c>
      <c r="M18" s="117"/>
      <c r="N18" s="119">
        <f t="shared" ref="N18" si="62">K18</f>
        <v>22435.82</v>
      </c>
      <c r="O18" s="119">
        <f t="shared" ref="O18" si="63">E18+G18+F18+I18</f>
        <v>16155.76</v>
      </c>
      <c r="P18" s="119">
        <v>774</v>
      </c>
      <c r="Q18" s="119">
        <f t="shared" ref="Q18" si="64">IF(P18&gt;(O18*0.18),P18,O18*0.18)+N18+J18</f>
        <v>27213.51</v>
      </c>
      <c r="R18" s="119">
        <f t="shared" ref="R18" si="65">N18+O18*0.18</f>
        <v>25343.86</v>
      </c>
      <c r="S18" s="47"/>
    </row>
    <row r="19" spans="1:19" ht="9" customHeight="1" x14ac:dyDescent="0.2">
      <c r="A19" s="520"/>
      <c r="B19" s="520"/>
      <c r="C19" s="58" t="s">
        <v>4</v>
      </c>
      <c r="D19" s="59"/>
      <c r="E19" s="50">
        <v>28064723</v>
      </c>
      <c r="F19" s="50">
        <v>0</v>
      </c>
      <c r="G19" s="50">
        <f t="shared" si="1"/>
        <v>3217190</v>
      </c>
      <c r="H19" s="50">
        <v>12159892</v>
      </c>
      <c r="I19" s="50">
        <v>0</v>
      </c>
      <c r="J19" s="51">
        <f t="shared" ref="J19:L19" si="66">J18*1936.27</f>
        <v>3620147</v>
      </c>
      <c r="K19" s="50">
        <f t="shared" si="66"/>
        <v>43441805</v>
      </c>
      <c r="L19" s="52">
        <f t="shared" si="66"/>
        <v>47061952</v>
      </c>
      <c r="M19" s="118"/>
      <c r="N19" s="120">
        <f t="shared" ref="N19:O19" si="67">N18*1936.27</f>
        <v>43441805</v>
      </c>
      <c r="O19" s="120">
        <f t="shared" si="67"/>
        <v>31281913</v>
      </c>
      <c r="P19" s="120">
        <v>1498673</v>
      </c>
      <c r="Q19" s="120">
        <f t="shared" ref="Q19:R19" si="68">Q18*1936.27</f>
        <v>52692703</v>
      </c>
      <c r="R19" s="120">
        <f t="shared" si="68"/>
        <v>49072556</v>
      </c>
      <c r="S19" s="47"/>
    </row>
    <row r="20" spans="1:19" ht="12.75" customHeight="1" x14ac:dyDescent="0.2">
      <c r="A20" s="496">
        <v>39083</v>
      </c>
      <c r="B20" s="496">
        <v>39113</v>
      </c>
      <c r="C20" s="42" t="s">
        <v>3</v>
      </c>
      <c r="D20" s="43">
        <v>0</v>
      </c>
      <c r="E20" s="44">
        <v>9382.41</v>
      </c>
      <c r="F20" s="44">
        <v>0</v>
      </c>
      <c r="G20" s="44">
        <f t="shared" ref="G20" si="69">1800/13*12</f>
        <v>1661.54</v>
      </c>
      <c r="H20" s="44">
        <v>6280.06</v>
      </c>
      <c r="I20" s="44">
        <v>0</v>
      </c>
      <c r="J20" s="44">
        <f t="shared" ref="J20" si="70">(E20+F20+G20+H20+I20)/12</f>
        <v>1443.67</v>
      </c>
      <c r="K20" s="45">
        <f t="shared" ref="K20" si="71">(E20+F20+G20+H20+I20)</f>
        <v>17324.009999999998</v>
      </c>
      <c r="L20" s="46">
        <f t="shared" ref="L20" si="72">K20+J20</f>
        <v>18767.68</v>
      </c>
      <c r="M20" s="117"/>
      <c r="N20" s="119">
        <f t="shared" ref="N20" si="73">K20</f>
        <v>17324.009999999998</v>
      </c>
      <c r="O20" s="119">
        <f t="shared" ref="O20" si="74">E20+G20+F20+I20</f>
        <v>11043.95</v>
      </c>
      <c r="P20" s="119">
        <v>774</v>
      </c>
      <c r="Q20" s="119">
        <f t="shared" ref="Q20" si="75">IF(P20&gt;(O20*0.18),P20,O20*0.18)+N20+J20</f>
        <v>20755.59</v>
      </c>
      <c r="R20" s="119">
        <f t="shared" ref="R20" si="76">N20+O20*0.18</f>
        <v>19311.919999999998</v>
      </c>
      <c r="S20" s="47"/>
    </row>
    <row r="21" spans="1:19" ht="9" customHeight="1" x14ac:dyDescent="0.2">
      <c r="A21" s="497"/>
      <c r="B21" s="497"/>
      <c r="C21" s="48" t="s">
        <v>4</v>
      </c>
      <c r="D21" s="49">
        <v>2</v>
      </c>
      <c r="E21" s="50">
        <v>18166879</v>
      </c>
      <c r="F21" s="50">
        <v>0</v>
      </c>
      <c r="G21" s="50">
        <f t="shared" si="1"/>
        <v>3217190</v>
      </c>
      <c r="H21" s="50">
        <v>12159892</v>
      </c>
      <c r="I21" s="50">
        <v>0</v>
      </c>
      <c r="J21" s="51">
        <f t="shared" ref="J21:L21" si="77">J20*1936.27</f>
        <v>2795335</v>
      </c>
      <c r="K21" s="50">
        <f t="shared" si="77"/>
        <v>33543961</v>
      </c>
      <c r="L21" s="52">
        <f t="shared" si="77"/>
        <v>36339296</v>
      </c>
      <c r="M21" s="118"/>
      <c r="N21" s="120">
        <f t="shared" ref="N21:O21" si="78">N20*1936.27</f>
        <v>33543961</v>
      </c>
      <c r="O21" s="120">
        <f t="shared" si="78"/>
        <v>21384069</v>
      </c>
      <c r="P21" s="120">
        <v>1498673</v>
      </c>
      <c r="Q21" s="120">
        <f t="shared" ref="Q21:R21" si="79">Q20*1936.27</f>
        <v>40188426</v>
      </c>
      <c r="R21" s="120">
        <f t="shared" si="79"/>
        <v>37393091</v>
      </c>
      <c r="S21" s="47"/>
    </row>
    <row r="22" spans="1:19" ht="12.75" customHeight="1" x14ac:dyDescent="0.2">
      <c r="A22" s="519">
        <v>39083</v>
      </c>
      <c r="B22" s="519">
        <v>39113</v>
      </c>
      <c r="C22" s="53" t="s">
        <v>3</v>
      </c>
      <c r="D22" s="54">
        <v>3</v>
      </c>
      <c r="E22" s="44">
        <v>9734.43</v>
      </c>
      <c r="F22" s="44">
        <v>0</v>
      </c>
      <c r="G22" s="44">
        <f t="shared" ref="G22" si="80">1800/13*12</f>
        <v>1661.54</v>
      </c>
      <c r="H22" s="44">
        <v>6280.06</v>
      </c>
      <c r="I22" s="44">
        <v>0</v>
      </c>
      <c r="J22" s="44">
        <f t="shared" ref="J22" si="81">(E22+F22+G22+H22+I22)/12</f>
        <v>1473</v>
      </c>
      <c r="K22" s="45">
        <f t="shared" ref="K22" si="82">(E22+F22+G22+H22+I22)</f>
        <v>17676.03</v>
      </c>
      <c r="L22" s="46">
        <f t="shared" ref="L22" si="83">K22+J22</f>
        <v>19149.03</v>
      </c>
      <c r="M22" s="117"/>
      <c r="N22" s="119">
        <f t="shared" ref="N22" si="84">K22</f>
        <v>17676.03</v>
      </c>
      <c r="O22" s="119">
        <f t="shared" ref="O22" si="85">E22+G22+F22+I22</f>
        <v>11395.97</v>
      </c>
      <c r="P22" s="119">
        <v>774</v>
      </c>
      <c r="Q22" s="119">
        <f t="shared" ref="Q22" si="86">IF(P22&gt;(O22*0.18),P22,O22*0.18)+N22+J22</f>
        <v>21200.3</v>
      </c>
      <c r="R22" s="119">
        <f t="shared" ref="R22" si="87">N22+O22*0.18</f>
        <v>19727.3</v>
      </c>
      <c r="S22" s="47"/>
    </row>
    <row r="23" spans="1:19" ht="9" customHeight="1" x14ac:dyDescent="0.2">
      <c r="A23" s="519"/>
      <c r="B23" s="519"/>
      <c r="C23" s="48" t="s">
        <v>4</v>
      </c>
      <c r="D23" s="49">
        <v>8</v>
      </c>
      <c r="E23" s="50">
        <v>18848485</v>
      </c>
      <c r="F23" s="50">
        <v>0</v>
      </c>
      <c r="G23" s="50">
        <f t="shared" si="1"/>
        <v>3217190</v>
      </c>
      <c r="H23" s="50">
        <v>12159892</v>
      </c>
      <c r="I23" s="50">
        <v>0</v>
      </c>
      <c r="J23" s="51">
        <f t="shared" ref="J23:L23" si="88">J22*1936.27</f>
        <v>2852126</v>
      </c>
      <c r="K23" s="50">
        <f t="shared" si="88"/>
        <v>34225567</v>
      </c>
      <c r="L23" s="52">
        <f t="shared" si="88"/>
        <v>37077692</v>
      </c>
      <c r="M23" s="118"/>
      <c r="N23" s="120">
        <f t="shared" ref="N23:O23" si="89">N22*1936.27</f>
        <v>34225567</v>
      </c>
      <c r="O23" s="120">
        <f t="shared" si="89"/>
        <v>22065675</v>
      </c>
      <c r="P23" s="120">
        <v>1498673</v>
      </c>
      <c r="Q23" s="120">
        <f t="shared" ref="Q23:R23" si="90">Q22*1936.27</f>
        <v>41049505</v>
      </c>
      <c r="R23" s="120">
        <f t="shared" si="90"/>
        <v>38197379</v>
      </c>
      <c r="S23" s="47"/>
    </row>
    <row r="24" spans="1:19" ht="12.75" customHeight="1" x14ac:dyDescent="0.2">
      <c r="A24" s="519"/>
      <c r="B24" s="519"/>
      <c r="C24" s="53" t="s">
        <v>3</v>
      </c>
      <c r="D24" s="54">
        <v>9</v>
      </c>
      <c r="E24" s="44">
        <v>10991.39</v>
      </c>
      <c r="F24" s="44">
        <v>0</v>
      </c>
      <c r="G24" s="44">
        <f t="shared" ref="G24" si="91">1800/13*12</f>
        <v>1661.54</v>
      </c>
      <c r="H24" s="44">
        <v>6280.06</v>
      </c>
      <c r="I24" s="44">
        <v>0</v>
      </c>
      <c r="J24" s="44">
        <f t="shared" ref="J24" si="92">(E24+F24+G24+H24+I24)/12</f>
        <v>1577.75</v>
      </c>
      <c r="K24" s="45">
        <f t="shared" ref="K24" si="93">(E24+F24+G24+H24+I24)</f>
        <v>18932.990000000002</v>
      </c>
      <c r="L24" s="46">
        <f t="shared" ref="L24" si="94">K24+J24</f>
        <v>20510.740000000002</v>
      </c>
      <c r="M24" s="117"/>
      <c r="N24" s="119">
        <f t="shared" ref="N24" si="95">K24</f>
        <v>18932.990000000002</v>
      </c>
      <c r="O24" s="119">
        <f t="shared" ref="O24" si="96">E24+G24+F24+I24</f>
        <v>12652.93</v>
      </c>
      <c r="P24" s="119">
        <v>774</v>
      </c>
      <c r="Q24" s="119">
        <f t="shared" ref="Q24" si="97">IF(P24&gt;(O24*0.18),P24,O24*0.18)+N24+J24</f>
        <v>22788.27</v>
      </c>
      <c r="R24" s="119">
        <f t="shared" ref="R24" si="98">N24+O24*0.18</f>
        <v>21210.52</v>
      </c>
      <c r="S24" s="47"/>
    </row>
    <row r="25" spans="1:19" ht="9" customHeight="1" x14ac:dyDescent="0.2">
      <c r="A25" s="519"/>
      <c r="B25" s="519"/>
      <c r="C25" s="48" t="s">
        <v>4</v>
      </c>
      <c r="D25" s="49">
        <v>14</v>
      </c>
      <c r="E25" s="50">
        <v>21282299</v>
      </c>
      <c r="F25" s="50">
        <v>0</v>
      </c>
      <c r="G25" s="50">
        <f t="shared" si="1"/>
        <v>3217190</v>
      </c>
      <c r="H25" s="50">
        <v>12159892</v>
      </c>
      <c r="I25" s="50">
        <v>0</v>
      </c>
      <c r="J25" s="51">
        <f t="shared" ref="J25:L25" si="99">J24*1936.27</f>
        <v>3054950</v>
      </c>
      <c r="K25" s="50">
        <f t="shared" si="99"/>
        <v>36659381</v>
      </c>
      <c r="L25" s="52">
        <f t="shared" si="99"/>
        <v>39714331</v>
      </c>
      <c r="M25" s="118"/>
      <c r="N25" s="120">
        <f t="shared" ref="N25:O25" si="100">N24*1936.27</f>
        <v>36659381</v>
      </c>
      <c r="O25" s="120">
        <f t="shared" si="100"/>
        <v>24499489</v>
      </c>
      <c r="P25" s="120">
        <v>1498673</v>
      </c>
      <c r="Q25" s="120">
        <f t="shared" ref="Q25:R25" si="101">Q24*1936.27</f>
        <v>44124244</v>
      </c>
      <c r="R25" s="120">
        <f t="shared" si="101"/>
        <v>41069294</v>
      </c>
      <c r="S25" s="47"/>
    </row>
    <row r="26" spans="1:19" ht="12.75" customHeight="1" x14ac:dyDescent="0.2">
      <c r="A26" s="519"/>
      <c r="B26" s="519"/>
      <c r="C26" s="53" t="s">
        <v>3</v>
      </c>
      <c r="D26" s="54">
        <v>15</v>
      </c>
      <c r="E26" s="44">
        <v>12181.79</v>
      </c>
      <c r="F26" s="44">
        <v>0</v>
      </c>
      <c r="G26" s="44">
        <f t="shared" ref="G26" si="102">1800/13*12</f>
        <v>1661.54</v>
      </c>
      <c r="H26" s="44">
        <v>6280.06</v>
      </c>
      <c r="I26" s="44">
        <v>0</v>
      </c>
      <c r="J26" s="44">
        <f t="shared" ref="J26" si="103">(E26+F26+G26+H26+I26)/12</f>
        <v>1676.95</v>
      </c>
      <c r="K26" s="45">
        <f t="shared" ref="K26" si="104">(E26+F26+G26+H26+I26)</f>
        <v>20123.39</v>
      </c>
      <c r="L26" s="46">
        <f t="shared" ref="L26" si="105">K26+J26</f>
        <v>21800.34</v>
      </c>
      <c r="M26" s="117"/>
      <c r="N26" s="119">
        <f t="shared" ref="N26" si="106">K26</f>
        <v>20123.39</v>
      </c>
      <c r="O26" s="119">
        <f t="shared" ref="O26" si="107">E26+G26+F26+I26</f>
        <v>13843.33</v>
      </c>
      <c r="P26" s="119">
        <v>774</v>
      </c>
      <c r="Q26" s="119">
        <f t="shared" ref="Q26" si="108">IF(P26&gt;(O26*0.18),P26,O26*0.18)+N26+J26</f>
        <v>24292.14</v>
      </c>
      <c r="R26" s="119">
        <f t="shared" ref="R26" si="109">N26+O26*0.18</f>
        <v>22615.19</v>
      </c>
      <c r="S26" s="47"/>
    </row>
    <row r="27" spans="1:19" ht="9" customHeight="1" x14ac:dyDescent="0.2">
      <c r="A27" s="519"/>
      <c r="B27" s="519"/>
      <c r="C27" s="48" t="s">
        <v>4</v>
      </c>
      <c r="D27" s="49">
        <v>20</v>
      </c>
      <c r="E27" s="50">
        <v>23587235</v>
      </c>
      <c r="F27" s="50">
        <v>0</v>
      </c>
      <c r="G27" s="50">
        <f t="shared" si="1"/>
        <v>3217190</v>
      </c>
      <c r="H27" s="50">
        <v>12159892</v>
      </c>
      <c r="I27" s="50">
        <v>0</v>
      </c>
      <c r="J27" s="51">
        <f t="shared" ref="J27:L27" si="110">J26*1936.27</f>
        <v>3247028</v>
      </c>
      <c r="K27" s="50">
        <f t="shared" si="110"/>
        <v>38964316</v>
      </c>
      <c r="L27" s="52">
        <f t="shared" si="110"/>
        <v>42211344</v>
      </c>
      <c r="M27" s="118"/>
      <c r="N27" s="120">
        <f t="shared" ref="N27:O27" si="111">N26*1936.27</f>
        <v>38964316</v>
      </c>
      <c r="O27" s="120">
        <f t="shared" si="111"/>
        <v>26804425</v>
      </c>
      <c r="P27" s="120">
        <v>1498673</v>
      </c>
      <c r="Q27" s="120">
        <f t="shared" ref="Q27:R27" si="112">Q26*1936.27</f>
        <v>47036142</v>
      </c>
      <c r="R27" s="120">
        <f t="shared" si="112"/>
        <v>43789114</v>
      </c>
      <c r="S27" s="47"/>
    </row>
    <row r="28" spans="1:19" ht="12.75" customHeight="1" x14ac:dyDescent="0.2">
      <c r="A28" s="519"/>
      <c r="B28" s="519"/>
      <c r="C28" s="53" t="s">
        <v>3</v>
      </c>
      <c r="D28" s="54">
        <v>21</v>
      </c>
      <c r="E28" s="44">
        <v>13379.46</v>
      </c>
      <c r="F28" s="44">
        <v>0</v>
      </c>
      <c r="G28" s="44">
        <f t="shared" ref="G28" si="113">1800/13*12</f>
        <v>1661.54</v>
      </c>
      <c r="H28" s="44">
        <v>6280.06</v>
      </c>
      <c r="I28" s="44">
        <v>0</v>
      </c>
      <c r="J28" s="44">
        <f t="shared" ref="J28" si="114">(E28+F28+G28+H28+I28)/12</f>
        <v>1776.76</v>
      </c>
      <c r="K28" s="45">
        <f t="shared" ref="K28" si="115">(E28+F28+G28+H28+I28)</f>
        <v>21321.06</v>
      </c>
      <c r="L28" s="46">
        <f t="shared" ref="L28" si="116">K28+J28</f>
        <v>23097.82</v>
      </c>
      <c r="M28" s="117"/>
      <c r="N28" s="119">
        <f t="shared" ref="N28" si="117">K28</f>
        <v>21321.06</v>
      </c>
      <c r="O28" s="119">
        <f t="shared" ref="O28" si="118">E28+G28+F28+I28</f>
        <v>15041</v>
      </c>
      <c r="P28" s="119">
        <v>774</v>
      </c>
      <c r="Q28" s="119">
        <f t="shared" ref="Q28" si="119">IF(P28&gt;(O28*0.18),P28,O28*0.18)+N28+J28</f>
        <v>25805.200000000001</v>
      </c>
      <c r="R28" s="119">
        <f t="shared" ref="R28" si="120">N28+O28*0.18</f>
        <v>24028.44</v>
      </c>
      <c r="S28" s="47"/>
    </row>
    <row r="29" spans="1:19" ht="9" customHeight="1" x14ac:dyDescent="0.2">
      <c r="A29" s="519"/>
      <c r="B29" s="519"/>
      <c r="C29" s="48" t="s">
        <v>4</v>
      </c>
      <c r="D29" s="49">
        <v>27</v>
      </c>
      <c r="E29" s="50">
        <v>25906247</v>
      </c>
      <c r="F29" s="50">
        <v>0</v>
      </c>
      <c r="G29" s="50">
        <f t="shared" si="1"/>
        <v>3217190</v>
      </c>
      <c r="H29" s="50">
        <v>12159892</v>
      </c>
      <c r="I29" s="50">
        <v>0</v>
      </c>
      <c r="J29" s="51">
        <f t="shared" ref="J29:L29" si="121">J28*1936.27</f>
        <v>3440287</v>
      </c>
      <c r="K29" s="50">
        <f t="shared" si="121"/>
        <v>41283329</v>
      </c>
      <c r="L29" s="52">
        <f t="shared" si="121"/>
        <v>44723616</v>
      </c>
      <c r="M29" s="118"/>
      <c r="N29" s="120">
        <f t="shared" ref="N29:O29" si="122">N28*1936.27</f>
        <v>41283329</v>
      </c>
      <c r="O29" s="120">
        <f t="shared" si="122"/>
        <v>29123437</v>
      </c>
      <c r="P29" s="120">
        <v>1498673</v>
      </c>
      <c r="Q29" s="120">
        <f t="shared" ref="Q29:R29" si="123">Q28*1936.27</f>
        <v>49965835</v>
      </c>
      <c r="R29" s="120">
        <f t="shared" si="123"/>
        <v>46525548</v>
      </c>
      <c r="S29" s="47"/>
    </row>
    <row r="30" spans="1:19" ht="12.75" customHeight="1" x14ac:dyDescent="0.2">
      <c r="A30" s="519"/>
      <c r="B30" s="519"/>
      <c r="C30" s="53" t="s">
        <v>3</v>
      </c>
      <c r="D30" s="54">
        <v>28</v>
      </c>
      <c r="E30" s="44">
        <v>14232.27</v>
      </c>
      <c r="F30" s="44">
        <v>0</v>
      </c>
      <c r="G30" s="44">
        <f t="shared" ref="G30" si="124">1800/13*12</f>
        <v>1661.54</v>
      </c>
      <c r="H30" s="44">
        <v>6280.06</v>
      </c>
      <c r="I30" s="44">
        <v>0</v>
      </c>
      <c r="J30" s="44">
        <f t="shared" ref="J30" si="125">(E30+F30+G30+H30+I30)/12</f>
        <v>1847.82</v>
      </c>
      <c r="K30" s="45">
        <f t="shared" ref="K30" si="126">(E30+F30+G30+H30+I30)</f>
        <v>22173.87</v>
      </c>
      <c r="L30" s="46">
        <f t="shared" ref="L30" si="127">K30+J30</f>
        <v>24021.69</v>
      </c>
      <c r="M30" s="117"/>
      <c r="N30" s="119">
        <f t="shared" ref="N30" si="128">K30</f>
        <v>22173.87</v>
      </c>
      <c r="O30" s="119">
        <f t="shared" ref="O30" si="129">E30+G30+F30+I30</f>
        <v>15893.81</v>
      </c>
      <c r="P30" s="119">
        <v>774</v>
      </c>
      <c r="Q30" s="119">
        <f t="shared" ref="Q30" si="130">IF(P30&gt;(O30*0.18),P30,O30*0.18)+N30+J30</f>
        <v>26882.58</v>
      </c>
      <c r="R30" s="119">
        <f t="shared" ref="R30" si="131">N30+O30*0.18</f>
        <v>25034.76</v>
      </c>
      <c r="S30" s="47"/>
    </row>
    <row r="31" spans="1:19" ht="9" customHeight="1" x14ac:dyDescent="0.2">
      <c r="A31" s="519"/>
      <c r="B31" s="519"/>
      <c r="C31" s="48" t="s">
        <v>4</v>
      </c>
      <c r="D31" s="49">
        <v>34</v>
      </c>
      <c r="E31" s="50">
        <v>27557517</v>
      </c>
      <c r="F31" s="50">
        <v>0</v>
      </c>
      <c r="G31" s="50">
        <f t="shared" si="1"/>
        <v>3217190</v>
      </c>
      <c r="H31" s="50">
        <v>12159892</v>
      </c>
      <c r="I31" s="50">
        <v>0</v>
      </c>
      <c r="J31" s="51">
        <f t="shared" ref="J31:L31" si="132">J30*1936.27</f>
        <v>3577878</v>
      </c>
      <c r="K31" s="50">
        <f t="shared" si="132"/>
        <v>42934599</v>
      </c>
      <c r="L31" s="52">
        <f t="shared" si="132"/>
        <v>46512478</v>
      </c>
      <c r="M31" s="118"/>
      <c r="N31" s="120">
        <f t="shared" ref="N31:O31" si="133">N30*1936.27</f>
        <v>42934599</v>
      </c>
      <c r="O31" s="120">
        <f t="shared" si="133"/>
        <v>30774707</v>
      </c>
      <c r="P31" s="120">
        <v>1498673</v>
      </c>
      <c r="Q31" s="120">
        <f t="shared" ref="Q31:R31" si="134">Q30*1936.27</f>
        <v>52051933</v>
      </c>
      <c r="R31" s="120">
        <f t="shared" si="134"/>
        <v>48474055</v>
      </c>
      <c r="S31" s="47"/>
    </row>
    <row r="32" spans="1:19" ht="12.75" customHeight="1" x14ac:dyDescent="0.2">
      <c r="A32" s="519"/>
      <c r="B32" s="519"/>
      <c r="C32" s="53" t="s">
        <v>3</v>
      </c>
      <c r="D32" s="54">
        <v>35</v>
      </c>
      <c r="E32" s="44">
        <v>14885.9</v>
      </c>
      <c r="F32" s="44">
        <v>0</v>
      </c>
      <c r="G32" s="44">
        <f t="shared" ref="G32" si="135">1800/13*12</f>
        <v>1661.54</v>
      </c>
      <c r="H32" s="44">
        <v>6280.06</v>
      </c>
      <c r="I32" s="44">
        <v>0</v>
      </c>
      <c r="J32" s="44">
        <f t="shared" ref="J32" si="136">(E32+F32+G32+H32+I32)/12</f>
        <v>1902.29</v>
      </c>
      <c r="K32" s="45">
        <f t="shared" ref="K32" si="137">(E32+F32+G32+H32+I32)</f>
        <v>22827.5</v>
      </c>
      <c r="L32" s="46">
        <f t="shared" ref="L32" si="138">K32+J32</f>
        <v>24729.79</v>
      </c>
      <c r="M32" s="117"/>
      <c r="N32" s="119">
        <f t="shared" ref="N32" si="139">K32</f>
        <v>22827.5</v>
      </c>
      <c r="O32" s="119">
        <f t="shared" ref="O32" si="140">E32+G32+F32+I32</f>
        <v>16547.439999999999</v>
      </c>
      <c r="P32" s="119">
        <v>774</v>
      </c>
      <c r="Q32" s="119">
        <f t="shared" ref="Q32" si="141">IF(P32&gt;(O32*0.18),P32,O32*0.18)+N32+J32</f>
        <v>27708.33</v>
      </c>
      <c r="R32" s="119">
        <f t="shared" ref="R32" si="142">N32+O32*0.18</f>
        <v>25806.04</v>
      </c>
      <c r="S32" s="47"/>
    </row>
    <row r="33" spans="1:19" ht="9" customHeight="1" x14ac:dyDescent="0.2">
      <c r="A33" s="520"/>
      <c r="B33" s="520"/>
      <c r="C33" s="58" t="s">
        <v>4</v>
      </c>
      <c r="D33" s="59"/>
      <c r="E33" s="50">
        <v>28823122</v>
      </c>
      <c r="F33" s="50">
        <v>0</v>
      </c>
      <c r="G33" s="50">
        <f t="shared" si="1"/>
        <v>3217190</v>
      </c>
      <c r="H33" s="50">
        <v>12159892</v>
      </c>
      <c r="I33" s="50">
        <v>0</v>
      </c>
      <c r="J33" s="51">
        <f t="shared" ref="J33:L33" si="143">J32*1936.27</f>
        <v>3683347</v>
      </c>
      <c r="K33" s="50">
        <f t="shared" si="143"/>
        <v>44200203</v>
      </c>
      <c r="L33" s="52">
        <f t="shared" si="143"/>
        <v>47883550</v>
      </c>
      <c r="M33" s="118"/>
      <c r="N33" s="120">
        <f t="shared" ref="N33:O33" si="144">N32*1936.27</f>
        <v>44200203</v>
      </c>
      <c r="O33" s="120">
        <f t="shared" si="144"/>
        <v>32040312</v>
      </c>
      <c r="P33" s="120">
        <v>1498673</v>
      </c>
      <c r="Q33" s="120">
        <f t="shared" ref="Q33:R33" si="145">Q32*1936.27</f>
        <v>53650808</v>
      </c>
      <c r="R33" s="120">
        <f t="shared" si="145"/>
        <v>49967461</v>
      </c>
      <c r="S33" s="47"/>
    </row>
    <row r="34" spans="1:19" ht="12.75" customHeight="1" x14ac:dyDescent="0.2">
      <c r="A34" s="496">
        <f>B22+1</f>
        <v>39114</v>
      </c>
      <c r="B34" s="496">
        <v>39446</v>
      </c>
      <c r="C34" s="42" t="s">
        <v>3</v>
      </c>
      <c r="D34" s="43">
        <v>0</v>
      </c>
      <c r="E34" s="44">
        <v>9805.5300000000007</v>
      </c>
      <c r="F34" s="44">
        <v>0</v>
      </c>
      <c r="G34" s="44">
        <f t="shared" ref="G34" si="146">1800/13*12</f>
        <v>1661.54</v>
      </c>
      <c r="H34" s="44">
        <v>6280.06</v>
      </c>
      <c r="I34" s="44">
        <v>0</v>
      </c>
      <c r="J34" s="44">
        <f t="shared" ref="J34" si="147">(E34+F34+G34+H34+I34)/12</f>
        <v>1478.93</v>
      </c>
      <c r="K34" s="45">
        <f t="shared" ref="K34" si="148">(E34+F34+G34+H34+I34)</f>
        <v>17747.13</v>
      </c>
      <c r="L34" s="46">
        <f t="shared" ref="L34" si="149">K34+J34</f>
        <v>19226.060000000001</v>
      </c>
      <c r="M34" s="117"/>
      <c r="N34" s="119">
        <f t="shared" ref="N34" si="150">K34</f>
        <v>17747.13</v>
      </c>
      <c r="O34" s="119">
        <f t="shared" ref="O34" si="151">E34+G34+F34+I34</f>
        <v>11467.07</v>
      </c>
      <c r="P34" s="119">
        <v>774</v>
      </c>
      <c r="Q34" s="119">
        <f t="shared" ref="Q34" si="152">IF(P34&gt;(O34*0.18),P34,O34*0.18)+N34+J34</f>
        <v>21290.13</v>
      </c>
      <c r="R34" s="119">
        <f t="shared" ref="R34" si="153">N34+O34*0.18</f>
        <v>19811.2</v>
      </c>
      <c r="S34" s="47"/>
    </row>
    <row r="35" spans="1:19" ht="9" customHeight="1" x14ac:dyDescent="0.2">
      <c r="A35" s="497"/>
      <c r="B35" s="497"/>
      <c r="C35" s="48" t="s">
        <v>4</v>
      </c>
      <c r="D35" s="49">
        <v>2</v>
      </c>
      <c r="E35" s="50">
        <v>18986154</v>
      </c>
      <c r="F35" s="50">
        <v>0</v>
      </c>
      <c r="G35" s="50">
        <f t="shared" si="1"/>
        <v>3217190</v>
      </c>
      <c r="H35" s="50">
        <v>12159892</v>
      </c>
      <c r="I35" s="50">
        <v>0</v>
      </c>
      <c r="J35" s="51">
        <f t="shared" ref="J35:L35" si="154">J34*1936.27</f>
        <v>2863608</v>
      </c>
      <c r="K35" s="50">
        <f t="shared" si="154"/>
        <v>34363235</v>
      </c>
      <c r="L35" s="52">
        <f t="shared" si="154"/>
        <v>37226843</v>
      </c>
      <c r="M35" s="118"/>
      <c r="N35" s="120">
        <f t="shared" ref="N35:O35" si="155">N34*1936.27</f>
        <v>34363235</v>
      </c>
      <c r="O35" s="120">
        <f t="shared" si="155"/>
        <v>22203344</v>
      </c>
      <c r="P35" s="120">
        <v>1498673</v>
      </c>
      <c r="Q35" s="120">
        <f t="shared" ref="Q35:R35" si="156">Q34*1936.27</f>
        <v>41223440</v>
      </c>
      <c r="R35" s="120">
        <f t="shared" si="156"/>
        <v>38359832</v>
      </c>
      <c r="S35" s="47"/>
    </row>
    <row r="36" spans="1:19" ht="12.75" customHeight="1" x14ac:dyDescent="0.2">
      <c r="A36" s="519">
        <f>A34</f>
        <v>39114</v>
      </c>
      <c r="B36" s="519">
        <f>B34</f>
        <v>39446</v>
      </c>
      <c r="C36" s="53" t="s">
        <v>3</v>
      </c>
      <c r="D36" s="54">
        <v>3</v>
      </c>
      <c r="E36" s="44">
        <v>10167.15</v>
      </c>
      <c r="F36" s="44">
        <v>0</v>
      </c>
      <c r="G36" s="44">
        <f t="shared" ref="G36" si="157">1800/13*12</f>
        <v>1661.54</v>
      </c>
      <c r="H36" s="44">
        <v>6280.06</v>
      </c>
      <c r="I36" s="44">
        <v>0</v>
      </c>
      <c r="J36" s="44">
        <f t="shared" ref="J36" si="158">(E36+F36+G36+H36+I36)/12</f>
        <v>1509.06</v>
      </c>
      <c r="K36" s="45">
        <f t="shared" ref="K36" si="159">(E36+F36+G36+H36+I36)</f>
        <v>18108.75</v>
      </c>
      <c r="L36" s="46">
        <f t="shared" ref="L36" si="160">K36+J36</f>
        <v>19617.810000000001</v>
      </c>
      <c r="M36" s="117"/>
      <c r="N36" s="119">
        <f t="shared" ref="N36" si="161">K36</f>
        <v>18108.75</v>
      </c>
      <c r="O36" s="119">
        <f t="shared" ref="O36" si="162">E36+G36+F36+I36</f>
        <v>11828.69</v>
      </c>
      <c r="P36" s="119">
        <v>774</v>
      </c>
      <c r="Q36" s="119">
        <f t="shared" ref="Q36" si="163">IF(P36&gt;(O36*0.18),P36,O36*0.18)+N36+J36</f>
        <v>21746.97</v>
      </c>
      <c r="R36" s="119">
        <f t="shared" ref="R36" si="164">N36+O36*0.18</f>
        <v>20237.91</v>
      </c>
      <c r="S36" s="47"/>
    </row>
    <row r="37" spans="1:19" ht="9" customHeight="1" x14ac:dyDescent="0.2">
      <c r="A37" s="519"/>
      <c r="B37" s="519"/>
      <c r="C37" s="48" t="s">
        <v>4</v>
      </c>
      <c r="D37" s="49">
        <v>8</v>
      </c>
      <c r="E37" s="50">
        <v>19686348</v>
      </c>
      <c r="F37" s="50">
        <v>0</v>
      </c>
      <c r="G37" s="50">
        <f t="shared" si="1"/>
        <v>3217190</v>
      </c>
      <c r="H37" s="50">
        <v>12159892</v>
      </c>
      <c r="I37" s="50">
        <v>0</v>
      </c>
      <c r="J37" s="51">
        <f t="shared" ref="J37:L37" si="165">J36*1936.27</f>
        <v>2921948</v>
      </c>
      <c r="K37" s="50">
        <f t="shared" si="165"/>
        <v>35063429</v>
      </c>
      <c r="L37" s="52">
        <f t="shared" si="165"/>
        <v>37985377</v>
      </c>
      <c r="M37" s="118"/>
      <c r="N37" s="120">
        <f t="shared" ref="N37:O37" si="166">N36*1936.27</f>
        <v>35063429</v>
      </c>
      <c r="O37" s="120">
        <f t="shared" si="166"/>
        <v>22903538</v>
      </c>
      <c r="P37" s="120">
        <v>1498673</v>
      </c>
      <c r="Q37" s="120">
        <f t="shared" ref="Q37:R37" si="167">Q36*1936.27</f>
        <v>42108006</v>
      </c>
      <c r="R37" s="120">
        <f t="shared" si="167"/>
        <v>39186058</v>
      </c>
      <c r="S37" s="47"/>
    </row>
    <row r="38" spans="1:19" ht="12.75" customHeight="1" x14ac:dyDescent="0.2">
      <c r="A38" s="519"/>
      <c r="B38" s="519"/>
      <c r="C38" s="53" t="s">
        <v>3</v>
      </c>
      <c r="D38" s="54">
        <v>9</v>
      </c>
      <c r="E38" s="44">
        <v>11457.95</v>
      </c>
      <c r="F38" s="44">
        <v>0</v>
      </c>
      <c r="G38" s="44">
        <f t="shared" ref="G38" si="168">1800/13*12</f>
        <v>1661.54</v>
      </c>
      <c r="H38" s="44">
        <v>6280.06</v>
      </c>
      <c r="I38" s="44">
        <v>0</v>
      </c>
      <c r="J38" s="44">
        <f t="shared" ref="J38" si="169">(E38+F38+G38+H38+I38)/12</f>
        <v>1616.63</v>
      </c>
      <c r="K38" s="45">
        <f t="shared" ref="K38" si="170">(E38+F38+G38+H38+I38)</f>
        <v>19399.55</v>
      </c>
      <c r="L38" s="46">
        <f t="shared" ref="L38" si="171">K38+J38</f>
        <v>21016.18</v>
      </c>
      <c r="M38" s="117"/>
      <c r="N38" s="119">
        <f t="shared" ref="N38" si="172">K38</f>
        <v>19399.55</v>
      </c>
      <c r="O38" s="119">
        <f t="shared" ref="O38" si="173">E38+G38+F38+I38</f>
        <v>13119.49</v>
      </c>
      <c r="P38" s="119">
        <v>774</v>
      </c>
      <c r="Q38" s="119">
        <f t="shared" ref="Q38" si="174">IF(P38&gt;(O38*0.18),P38,O38*0.18)+N38+J38</f>
        <v>23377.69</v>
      </c>
      <c r="R38" s="119">
        <f t="shared" ref="R38" si="175">N38+O38*0.18</f>
        <v>21761.06</v>
      </c>
      <c r="S38" s="47"/>
    </row>
    <row r="39" spans="1:19" ht="9" customHeight="1" x14ac:dyDescent="0.2">
      <c r="A39" s="519"/>
      <c r="B39" s="519"/>
      <c r="C39" s="48" t="s">
        <v>4</v>
      </c>
      <c r="D39" s="49">
        <v>14</v>
      </c>
      <c r="E39" s="50">
        <v>22185685</v>
      </c>
      <c r="F39" s="50">
        <v>0</v>
      </c>
      <c r="G39" s="50">
        <f t="shared" si="1"/>
        <v>3217190</v>
      </c>
      <c r="H39" s="50">
        <v>12159892</v>
      </c>
      <c r="I39" s="50">
        <v>0</v>
      </c>
      <c r="J39" s="51">
        <f t="shared" ref="J39:L39" si="176">J38*1936.27</f>
        <v>3130232</v>
      </c>
      <c r="K39" s="50">
        <f t="shared" si="176"/>
        <v>37562767</v>
      </c>
      <c r="L39" s="52">
        <f t="shared" si="176"/>
        <v>40692999</v>
      </c>
      <c r="M39" s="118"/>
      <c r="N39" s="120">
        <f t="shared" ref="N39:O39" si="177">N38*1936.27</f>
        <v>37562767</v>
      </c>
      <c r="O39" s="120">
        <f t="shared" si="177"/>
        <v>25402875</v>
      </c>
      <c r="P39" s="120">
        <v>1498673</v>
      </c>
      <c r="Q39" s="120">
        <f t="shared" ref="Q39:R39" si="178">Q38*1936.27</f>
        <v>45265520</v>
      </c>
      <c r="R39" s="120">
        <f t="shared" si="178"/>
        <v>42135288</v>
      </c>
      <c r="S39" s="47"/>
    </row>
    <row r="40" spans="1:19" ht="12.75" customHeight="1" x14ac:dyDescent="0.2">
      <c r="A40" s="519"/>
      <c r="B40" s="519"/>
      <c r="C40" s="53" t="s">
        <v>3</v>
      </c>
      <c r="D40" s="54">
        <v>15</v>
      </c>
      <c r="E40" s="44">
        <v>12680.51</v>
      </c>
      <c r="F40" s="44">
        <v>0</v>
      </c>
      <c r="G40" s="44">
        <f t="shared" ref="G40" si="179">1800/13*12</f>
        <v>1661.54</v>
      </c>
      <c r="H40" s="44">
        <v>6280.06</v>
      </c>
      <c r="I40" s="44">
        <v>0</v>
      </c>
      <c r="J40" s="44">
        <f t="shared" ref="J40" si="180">(E40+F40+G40+H40+I40)/12</f>
        <v>1718.51</v>
      </c>
      <c r="K40" s="45">
        <f t="shared" ref="K40" si="181">(E40+F40+G40+H40+I40)</f>
        <v>20622.11</v>
      </c>
      <c r="L40" s="46">
        <f t="shared" ref="L40" si="182">K40+J40</f>
        <v>22340.62</v>
      </c>
      <c r="M40" s="117"/>
      <c r="N40" s="119">
        <f t="shared" ref="N40" si="183">K40</f>
        <v>20622.11</v>
      </c>
      <c r="O40" s="119">
        <f t="shared" ref="O40" si="184">E40+G40+F40+I40</f>
        <v>14342.05</v>
      </c>
      <c r="P40" s="119">
        <v>774</v>
      </c>
      <c r="Q40" s="119">
        <f t="shared" ref="Q40" si="185">IF(P40&gt;(O40*0.18),P40,O40*0.18)+N40+J40</f>
        <v>24922.19</v>
      </c>
      <c r="R40" s="119">
        <f t="shared" ref="R40" si="186">N40+O40*0.18</f>
        <v>23203.68</v>
      </c>
      <c r="S40" s="47"/>
    </row>
    <row r="41" spans="1:19" ht="9" customHeight="1" x14ac:dyDescent="0.2">
      <c r="A41" s="519"/>
      <c r="B41" s="519"/>
      <c r="C41" s="48" t="s">
        <v>4</v>
      </c>
      <c r="D41" s="49">
        <v>20</v>
      </c>
      <c r="E41" s="50">
        <v>24552891</v>
      </c>
      <c r="F41" s="50">
        <v>0</v>
      </c>
      <c r="G41" s="50">
        <f t="shared" si="1"/>
        <v>3217190</v>
      </c>
      <c r="H41" s="50">
        <v>12159892</v>
      </c>
      <c r="I41" s="50">
        <v>0</v>
      </c>
      <c r="J41" s="51">
        <f t="shared" ref="J41:L41" si="187">J40*1936.27</f>
        <v>3327499</v>
      </c>
      <c r="K41" s="50">
        <f t="shared" si="187"/>
        <v>39929973</v>
      </c>
      <c r="L41" s="52">
        <f t="shared" si="187"/>
        <v>43257472</v>
      </c>
      <c r="M41" s="118"/>
      <c r="N41" s="120">
        <f t="shared" ref="N41:O41" si="188">N40*1936.27</f>
        <v>39929973</v>
      </c>
      <c r="O41" s="120">
        <f t="shared" si="188"/>
        <v>27770081</v>
      </c>
      <c r="P41" s="120">
        <v>1498673</v>
      </c>
      <c r="Q41" s="120">
        <f t="shared" ref="Q41:R41" si="189">Q40*1936.27</f>
        <v>48256089</v>
      </c>
      <c r="R41" s="120">
        <f t="shared" si="189"/>
        <v>44928589</v>
      </c>
      <c r="S41" s="47"/>
    </row>
    <row r="42" spans="1:19" ht="12.75" customHeight="1" x14ac:dyDescent="0.2">
      <c r="A42" s="519"/>
      <c r="B42" s="519"/>
      <c r="C42" s="53" t="s">
        <v>3</v>
      </c>
      <c r="D42" s="54">
        <v>21</v>
      </c>
      <c r="E42" s="44">
        <v>13910.46</v>
      </c>
      <c r="F42" s="44">
        <v>0</v>
      </c>
      <c r="G42" s="44">
        <f t="shared" ref="G42" si="190">1800/13*12</f>
        <v>1661.54</v>
      </c>
      <c r="H42" s="44">
        <v>6280.06</v>
      </c>
      <c r="I42" s="44">
        <v>0</v>
      </c>
      <c r="J42" s="44">
        <f t="shared" ref="J42" si="191">(E42+F42+G42+H42+I42)/12</f>
        <v>1821.01</v>
      </c>
      <c r="K42" s="45">
        <f t="shared" ref="K42" si="192">(E42+F42+G42+H42+I42)</f>
        <v>21852.06</v>
      </c>
      <c r="L42" s="46">
        <f t="shared" ref="L42" si="193">K42+J42</f>
        <v>23673.07</v>
      </c>
      <c r="M42" s="117"/>
      <c r="N42" s="119">
        <f t="shared" ref="N42" si="194">K42</f>
        <v>21852.06</v>
      </c>
      <c r="O42" s="119">
        <f t="shared" ref="O42" si="195">E42+G42+F42+I42</f>
        <v>15572</v>
      </c>
      <c r="P42" s="119">
        <v>774</v>
      </c>
      <c r="Q42" s="119">
        <f t="shared" ref="Q42" si="196">IF(P42&gt;(O42*0.18),P42,O42*0.18)+N42+J42</f>
        <v>26476.03</v>
      </c>
      <c r="R42" s="119">
        <f t="shared" ref="R42" si="197">N42+O42*0.18</f>
        <v>24655.02</v>
      </c>
      <c r="S42" s="47"/>
    </row>
    <row r="43" spans="1:19" ht="9" customHeight="1" x14ac:dyDescent="0.2">
      <c r="A43" s="519"/>
      <c r="B43" s="519"/>
      <c r="C43" s="48" t="s">
        <v>4</v>
      </c>
      <c r="D43" s="49">
        <v>27</v>
      </c>
      <c r="E43" s="50">
        <v>26934406</v>
      </c>
      <c r="F43" s="50">
        <v>0</v>
      </c>
      <c r="G43" s="50">
        <f t="shared" si="1"/>
        <v>3217190</v>
      </c>
      <c r="H43" s="50">
        <v>12159892</v>
      </c>
      <c r="I43" s="50">
        <v>0</v>
      </c>
      <c r="J43" s="51">
        <f t="shared" ref="J43:L43" si="198">J42*1936.27</f>
        <v>3525967</v>
      </c>
      <c r="K43" s="50">
        <f t="shared" si="198"/>
        <v>42311488</v>
      </c>
      <c r="L43" s="52">
        <f t="shared" si="198"/>
        <v>45837455</v>
      </c>
      <c r="M43" s="118"/>
      <c r="N43" s="120">
        <f t="shared" ref="N43:O43" si="199">N42*1936.27</f>
        <v>42311488</v>
      </c>
      <c r="O43" s="120">
        <f t="shared" si="199"/>
        <v>30151596</v>
      </c>
      <c r="P43" s="120">
        <v>1498673</v>
      </c>
      <c r="Q43" s="120">
        <f t="shared" ref="Q43:R43" si="200">Q42*1936.27</f>
        <v>51264743</v>
      </c>
      <c r="R43" s="120">
        <f t="shared" si="200"/>
        <v>47738776</v>
      </c>
      <c r="S43" s="47"/>
    </row>
    <row r="44" spans="1:19" ht="12.75" customHeight="1" x14ac:dyDescent="0.2">
      <c r="A44" s="519"/>
      <c r="B44" s="519"/>
      <c r="C44" s="53" t="s">
        <v>3</v>
      </c>
      <c r="D44" s="54">
        <v>28</v>
      </c>
      <c r="E44" s="44">
        <v>14786.43</v>
      </c>
      <c r="F44" s="44">
        <v>0</v>
      </c>
      <c r="G44" s="44">
        <f t="shared" ref="G44" si="201">1800/13*12</f>
        <v>1661.54</v>
      </c>
      <c r="H44" s="44">
        <v>6280.06</v>
      </c>
      <c r="I44" s="44">
        <v>0</v>
      </c>
      <c r="J44" s="44">
        <f t="shared" ref="J44" si="202">(E44+F44+G44+H44+I44)/12</f>
        <v>1894</v>
      </c>
      <c r="K44" s="45">
        <f t="shared" ref="K44" si="203">(E44+F44+G44+H44+I44)</f>
        <v>22728.03</v>
      </c>
      <c r="L44" s="46">
        <f t="shared" ref="L44" si="204">K44+J44</f>
        <v>24622.03</v>
      </c>
      <c r="M44" s="117"/>
      <c r="N44" s="119">
        <f t="shared" ref="N44" si="205">K44</f>
        <v>22728.03</v>
      </c>
      <c r="O44" s="119">
        <f t="shared" ref="O44" si="206">E44+G44+F44+I44</f>
        <v>16447.97</v>
      </c>
      <c r="P44" s="119">
        <v>774</v>
      </c>
      <c r="Q44" s="119">
        <f t="shared" ref="Q44" si="207">IF(P44&gt;(O44*0.18),P44,O44*0.18)+N44+J44</f>
        <v>27582.66</v>
      </c>
      <c r="R44" s="119">
        <f t="shared" ref="R44" si="208">N44+O44*0.18</f>
        <v>25688.66</v>
      </c>
      <c r="S44" s="47"/>
    </row>
    <row r="45" spans="1:19" ht="9" customHeight="1" x14ac:dyDescent="0.2">
      <c r="A45" s="519"/>
      <c r="B45" s="519"/>
      <c r="C45" s="48" t="s">
        <v>4</v>
      </c>
      <c r="D45" s="49">
        <v>34</v>
      </c>
      <c r="E45" s="50">
        <v>28630521</v>
      </c>
      <c r="F45" s="50">
        <v>0</v>
      </c>
      <c r="G45" s="50">
        <f t="shared" si="1"/>
        <v>3217190</v>
      </c>
      <c r="H45" s="50">
        <v>12159892</v>
      </c>
      <c r="I45" s="50">
        <v>0</v>
      </c>
      <c r="J45" s="51">
        <f t="shared" ref="J45:L45" si="209">J44*1936.27</f>
        <v>3667295</v>
      </c>
      <c r="K45" s="50">
        <f t="shared" si="209"/>
        <v>44007603</v>
      </c>
      <c r="L45" s="52">
        <f t="shared" si="209"/>
        <v>47674898</v>
      </c>
      <c r="M45" s="118"/>
      <c r="N45" s="120">
        <f t="shared" ref="N45:O45" si="210">N44*1936.27</f>
        <v>44007603</v>
      </c>
      <c r="O45" s="120">
        <f t="shared" si="210"/>
        <v>31847711</v>
      </c>
      <c r="P45" s="120">
        <v>1498673</v>
      </c>
      <c r="Q45" s="120">
        <f t="shared" ref="Q45:R45" si="211">Q44*1936.27</f>
        <v>53407477</v>
      </c>
      <c r="R45" s="120">
        <f t="shared" si="211"/>
        <v>49740182</v>
      </c>
      <c r="S45" s="47"/>
    </row>
    <row r="46" spans="1:19" ht="12.75" customHeight="1" x14ac:dyDescent="0.2">
      <c r="A46" s="519"/>
      <c r="B46" s="519"/>
      <c r="C46" s="53" t="s">
        <v>3</v>
      </c>
      <c r="D46" s="54">
        <v>35</v>
      </c>
      <c r="E46" s="44">
        <v>15457.7</v>
      </c>
      <c r="F46" s="44">
        <v>0</v>
      </c>
      <c r="G46" s="44">
        <f t="shared" ref="G46" si="212">1800/13*12</f>
        <v>1661.54</v>
      </c>
      <c r="H46" s="44">
        <v>6280.06</v>
      </c>
      <c r="I46" s="44">
        <v>0</v>
      </c>
      <c r="J46" s="44">
        <f t="shared" ref="J46" si="213">(E46+F46+G46+H46+I46)/12</f>
        <v>1949.94</v>
      </c>
      <c r="K46" s="45">
        <f t="shared" ref="K46" si="214">(E46+F46+G46+H46+I46)</f>
        <v>23399.3</v>
      </c>
      <c r="L46" s="46">
        <f t="shared" ref="L46" si="215">K46+J46</f>
        <v>25349.24</v>
      </c>
      <c r="M46" s="117"/>
      <c r="N46" s="119">
        <f t="shared" ref="N46" si="216">K46</f>
        <v>23399.3</v>
      </c>
      <c r="O46" s="119">
        <f t="shared" ref="O46" si="217">E46+G46+F46+I46</f>
        <v>17119.240000000002</v>
      </c>
      <c r="P46" s="119">
        <v>774</v>
      </c>
      <c r="Q46" s="119">
        <f t="shared" ref="Q46" si="218">IF(P46&gt;(O46*0.18),P46,O46*0.18)+N46+J46</f>
        <v>28430.7</v>
      </c>
      <c r="R46" s="119">
        <f t="shared" ref="R46" si="219">N46+O46*0.18</f>
        <v>26480.76</v>
      </c>
      <c r="S46" s="47"/>
    </row>
    <row r="47" spans="1:19" ht="9" customHeight="1" x14ac:dyDescent="0.2">
      <c r="A47" s="520"/>
      <c r="B47" s="520"/>
      <c r="C47" s="58" t="s">
        <v>4</v>
      </c>
      <c r="D47" s="59"/>
      <c r="E47" s="61">
        <v>29930281</v>
      </c>
      <c r="F47" s="61">
        <v>0</v>
      </c>
      <c r="G47" s="50">
        <f t="shared" si="1"/>
        <v>3217190</v>
      </c>
      <c r="H47" s="61">
        <v>12159892</v>
      </c>
      <c r="I47" s="61">
        <v>0</v>
      </c>
      <c r="J47" s="51">
        <f t="shared" ref="J47:L47" si="220">J46*1936.27</f>
        <v>3775610</v>
      </c>
      <c r="K47" s="50">
        <f t="shared" si="220"/>
        <v>45307363</v>
      </c>
      <c r="L47" s="52">
        <f t="shared" si="220"/>
        <v>49082973</v>
      </c>
      <c r="M47" s="118"/>
      <c r="N47" s="120">
        <f t="shared" ref="N47:O47" si="221">N46*1936.27</f>
        <v>45307363</v>
      </c>
      <c r="O47" s="120">
        <f t="shared" si="221"/>
        <v>33147471</v>
      </c>
      <c r="P47" s="120">
        <v>1498673</v>
      </c>
      <c r="Q47" s="120">
        <f t="shared" ref="Q47:R47" si="222">Q46*1936.27</f>
        <v>55049511</v>
      </c>
      <c r="R47" s="120">
        <f t="shared" si="222"/>
        <v>51273901</v>
      </c>
      <c r="S47" s="47"/>
    </row>
    <row r="48" spans="1:19" ht="12.75" customHeight="1" x14ac:dyDescent="0.2">
      <c r="A48" s="496">
        <f>B36+1</f>
        <v>39447</v>
      </c>
      <c r="B48" s="496">
        <v>39447</v>
      </c>
      <c r="C48" s="42" t="s">
        <v>3</v>
      </c>
      <c r="D48" s="43">
        <v>0</v>
      </c>
      <c r="E48" s="44">
        <v>9805.5300000000007</v>
      </c>
      <c r="F48" s="44">
        <v>0</v>
      </c>
      <c r="G48" s="44">
        <f t="shared" ref="G48" si="223">1800/13*12</f>
        <v>1661.54</v>
      </c>
      <c r="H48" s="44">
        <v>6280.06</v>
      </c>
      <c r="I48" s="44">
        <v>0</v>
      </c>
      <c r="J48" s="44">
        <f t="shared" ref="J48" si="224">(E48+F48+G48+H48+I48)/12</f>
        <v>1478.93</v>
      </c>
      <c r="K48" s="45">
        <f t="shared" ref="K48" si="225">(E48+F48+G48+H48+I48)</f>
        <v>17747.13</v>
      </c>
      <c r="L48" s="46">
        <f t="shared" ref="L48" si="226">K48+J48</f>
        <v>19226.060000000001</v>
      </c>
      <c r="M48" s="117"/>
      <c r="N48" s="119">
        <f t="shared" ref="N48" si="227">K48</f>
        <v>17747.13</v>
      </c>
      <c r="O48" s="119">
        <f t="shared" ref="O48" si="228">E48+G48+F48+I48</f>
        <v>11467.07</v>
      </c>
      <c r="P48" s="119">
        <v>774</v>
      </c>
      <c r="Q48" s="119">
        <f t="shared" ref="Q48" si="229">IF(P48&gt;(O48*0.18),P48,O48*0.18)+N48+J48</f>
        <v>21290.13</v>
      </c>
      <c r="R48" s="119">
        <f t="shared" ref="R48" si="230">N48+O48*0.18</f>
        <v>19811.2</v>
      </c>
      <c r="S48" s="47"/>
    </row>
    <row r="49" spans="1:19" ht="9" customHeight="1" x14ac:dyDescent="0.2">
      <c r="A49" s="497"/>
      <c r="B49" s="497"/>
      <c r="C49" s="48" t="s">
        <v>4</v>
      </c>
      <c r="D49" s="49">
        <v>2</v>
      </c>
      <c r="E49" s="50">
        <v>18986154</v>
      </c>
      <c r="F49" s="50">
        <v>0</v>
      </c>
      <c r="G49" s="50">
        <f t="shared" si="1"/>
        <v>3217190</v>
      </c>
      <c r="H49" s="50">
        <v>12159892</v>
      </c>
      <c r="I49" s="50">
        <v>0</v>
      </c>
      <c r="J49" s="51">
        <f t="shared" ref="J49:L49" si="231">J48*1936.27</f>
        <v>2863608</v>
      </c>
      <c r="K49" s="50">
        <f t="shared" si="231"/>
        <v>34363235</v>
      </c>
      <c r="L49" s="52">
        <f t="shared" si="231"/>
        <v>37226843</v>
      </c>
      <c r="M49" s="118"/>
      <c r="N49" s="120">
        <f t="shared" ref="N49:O49" si="232">N48*1936.27</f>
        <v>34363235</v>
      </c>
      <c r="O49" s="120">
        <f t="shared" si="232"/>
        <v>22203344</v>
      </c>
      <c r="P49" s="120">
        <v>1498673</v>
      </c>
      <c r="Q49" s="120">
        <f t="shared" ref="Q49:R49" si="233">Q48*1936.27</f>
        <v>41223440</v>
      </c>
      <c r="R49" s="120">
        <f t="shared" si="233"/>
        <v>38359832</v>
      </c>
      <c r="S49" s="47"/>
    </row>
    <row r="50" spans="1:19" ht="12.75" customHeight="1" x14ac:dyDescent="0.2">
      <c r="A50" s="519">
        <f>A48</f>
        <v>39447</v>
      </c>
      <c r="B50" s="519">
        <f>B48</f>
        <v>39447</v>
      </c>
      <c r="C50" s="53" t="s">
        <v>3</v>
      </c>
      <c r="D50" s="54">
        <v>3</v>
      </c>
      <c r="E50" s="44">
        <v>10167.15</v>
      </c>
      <c r="F50" s="44">
        <v>0</v>
      </c>
      <c r="G50" s="44">
        <f t="shared" ref="G50" si="234">1800/13*12</f>
        <v>1661.54</v>
      </c>
      <c r="H50" s="44">
        <v>6280.06</v>
      </c>
      <c r="I50" s="44">
        <v>0</v>
      </c>
      <c r="J50" s="44">
        <f t="shared" ref="J50" si="235">(E50+F50+G50+H50+I50)/12</f>
        <v>1509.06</v>
      </c>
      <c r="K50" s="45">
        <f t="shared" ref="K50" si="236">(E50+F50+G50+H50+I50)</f>
        <v>18108.75</v>
      </c>
      <c r="L50" s="46">
        <f t="shared" ref="L50" si="237">K50+J50</f>
        <v>19617.810000000001</v>
      </c>
      <c r="M50" s="117"/>
      <c r="N50" s="119">
        <f t="shared" ref="N50" si="238">K50</f>
        <v>18108.75</v>
      </c>
      <c r="O50" s="119">
        <f t="shared" ref="O50" si="239">E50+G50+F50+I50</f>
        <v>11828.69</v>
      </c>
      <c r="P50" s="119">
        <v>774</v>
      </c>
      <c r="Q50" s="119">
        <f t="shared" ref="Q50" si="240">IF(P50&gt;(O50*0.18),P50,O50*0.18)+N50+J50</f>
        <v>21746.97</v>
      </c>
      <c r="R50" s="119">
        <f t="shared" ref="R50" si="241">N50+O50*0.18</f>
        <v>20237.91</v>
      </c>
      <c r="S50" s="47"/>
    </row>
    <row r="51" spans="1:19" ht="9" customHeight="1" x14ac:dyDescent="0.2">
      <c r="A51" s="519"/>
      <c r="B51" s="519"/>
      <c r="C51" s="48" t="s">
        <v>4</v>
      </c>
      <c r="D51" s="49">
        <v>8</v>
      </c>
      <c r="E51" s="50">
        <v>19686348</v>
      </c>
      <c r="F51" s="50">
        <v>0</v>
      </c>
      <c r="G51" s="50">
        <f t="shared" si="1"/>
        <v>3217190</v>
      </c>
      <c r="H51" s="50">
        <v>12159892</v>
      </c>
      <c r="I51" s="50">
        <v>0</v>
      </c>
      <c r="J51" s="51">
        <f t="shared" ref="J51:L51" si="242">J50*1936.27</f>
        <v>2921948</v>
      </c>
      <c r="K51" s="50">
        <f t="shared" si="242"/>
        <v>35063429</v>
      </c>
      <c r="L51" s="52">
        <f t="shared" si="242"/>
        <v>37985377</v>
      </c>
      <c r="M51" s="118"/>
      <c r="N51" s="120">
        <f t="shared" ref="N51:O51" si="243">N50*1936.27</f>
        <v>35063429</v>
      </c>
      <c r="O51" s="120">
        <f t="shared" si="243"/>
        <v>22903538</v>
      </c>
      <c r="P51" s="120">
        <v>1498673</v>
      </c>
      <c r="Q51" s="120">
        <f t="shared" ref="Q51:R51" si="244">Q50*1936.27</f>
        <v>42108006</v>
      </c>
      <c r="R51" s="120">
        <f t="shared" si="244"/>
        <v>39186058</v>
      </c>
      <c r="S51" s="47"/>
    </row>
    <row r="52" spans="1:19" ht="12.75" customHeight="1" x14ac:dyDescent="0.2">
      <c r="A52" s="519"/>
      <c r="B52" s="519"/>
      <c r="C52" s="53" t="s">
        <v>3</v>
      </c>
      <c r="D52" s="54">
        <v>9</v>
      </c>
      <c r="E52" s="44">
        <v>11457.95</v>
      </c>
      <c r="F52" s="44">
        <v>0</v>
      </c>
      <c r="G52" s="44">
        <f t="shared" ref="G52" si="245">1800/13*12</f>
        <v>1661.54</v>
      </c>
      <c r="H52" s="44">
        <v>6280.06</v>
      </c>
      <c r="I52" s="44">
        <v>0</v>
      </c>
      <c r="J52" s="44">
        <f t="shared" ref="J52" si="246">(E52+F52+G52+H52+I52)/12</f>
        <v>1616.63</v>
      </c>
      <c r="K52" s="45">
        <f t="shared" ref="K52" si="247">(E52+F52+G52+H52+I52)</f>
        <v>19399.55</v>
      </c>
      <c r="L52" s="46">
        <f t="shared" ref="L52" si="248">K52+J52</f>
        <v>21016.18</v>
      </c>
      <c r="M52" s="117"/>
      <c r="N52" s="119">
        <f t="shared" ref="N52" si="249">K52</f>
        <v>19399.55</v>
      </c>
      <c r="O52" s="119">
        <f t="shared" ref="O52" si="250">E52+G52+F52+I52</f>
        <v>13119.49</v>
      </c>
      <c r="P52" s="119">
        <v>774</v>
      </c>
      <c r="Q52" s="119">
        <f t="shared" ref="Q52" si="251">IF(P52&gt;(O52*0.18),P52,O52*0.18)+N52+J52</f>
        <v>23377.69</v>
      </c>
      <c r="R52" s="119">
        <f t="shared" ref="R52" si="252">N52+O52*0.18</f>
        <v>21761.06</v>
      </c>
      <c r="S52" s="47"/>
    </row>
    <row r="53" spans="1:19" ht="9" customHeight="1" x14ac:dyDescent="0.2">
      <c r="A53" s="519"/>
      <c r="B53" s="519"/>
      <c r="C53" s="48" t="s">
        <v>4</v>
      </c>
      <c r="D53" s="49">
        <v>14</v>
      </c>
      <c r="E53" s="50">
        <v>22185685</v>
      </c>
      <c r="F53" s="50">
        <v>0</v>
      </c>
      <c r="G53" s="50">
        <f t="shared" si="1"/>
        <v>3217190</v>
      </c>
      <c r="H53" s="50">
        <v>12159892</v>
      </c>
      <c r="I53" s="50">
        <v>0</v>
      </c>
      <c r="J53" s="51">
        <f t="shared" ref="J53:L53" si="253">J52*1936.27</f>
        <v>3130232</v>
      </c>
      <c r="K53" s="50">
        <f t="shared" si="253"/>
        <v>37562767</v>
      </c>
      <c r="L53" s="52">
        <f t="shared" si="253"/>
        <v>40692999</v>
      </c>
      <c r="M53" s="118"/>
      <c r="N53" s="120">
        <f t="shared" ref="N53:O53" si="254">N52*1936.27</f>
        <v>37562767</v>
      </c>
      <c r="O53" s="120">
        <f t="shared" si="254"/>
        <v>25402875</v>
      </c>
      <c r="P53" s="120">
        <v>1498673</v>
      </c>
      <c r="Q53" s="120">
        <f t="shared" ref="Q53:R53" si="255">Q52*1936.27</f>
        <v>45265520</v>
      </c>
      <c r="R53" s="120">
        <f t="shared" si="255"/>
        <v>42135288</v>
      </c>
      <c r="S53" s="47"/>
    </row>
    <row r="54" spans="1:19" ht="12.75" customHeight="1" x14ac:dyDescent="0.2">
      <c r="A54" s="519"/>
      <c r="B54" s="519"/>
      <c r="C54" s="53" t="s">
        <v>3</v>
      </c>
      <c r="D54" s="54">
        <v>15</v>
      </c>
      <c r="E54" s="44">
        <v>12680.51</v>
      </c>
      <c r="F54" s="44">
        <v>0</v>
      </c>
      <c r="G54" s="44">
        <f t="shared" ref="G54" si="256">1800/13*12</f>
        <v>1661.54</v>
      </c>
      <c r="H54" s="44">
        <v>6280.06</v>
      </c>
      <c r="I54" s="44">
        <v>0</v>
      </c>
      <c r="J54" s="44">
        <f t="shared" ref="J54" si="257">(E54+F54+G54+H54+I54)/12</f>
        <v>1718.51</v>
      </c>
      <c r="K54" s="45">
        <f t="shared" ref="K54" si="258">(E54+F54+G54+H54+I54)</f>
        <v>20622.11</v>
      </c>
      <c r="L54" s="46">
        <f t="shared" ref="L54" si="259">K54+J54</f>
        <v>22340.62</v>
      </c>
      <c r="M54" s="117"/>
      <c r="N54" s="119">
        <f t="shared" ref="N54" si="260">K54</f>
        <v>20622.11</v>
      </c>
      <c r="O54" s="119">
        <f t="shared" ref="O54" si="261">E54+G54+F54+I54</f>
        <v>14342.05</v>
      </c>
      <c r="P54" s="119">
        <v>774</v>
      </c>
      <c r="Q54" s="119">
        <f t="shared" ref="Q54" si="262">IF(P54&gt;(O54*0.18),P54,O54*0.18)+N54+J54</f>
        <v>24922.19</v>
      </c>
      <c r="R54" s="119">
        <f t="shared" ref="R54" si="263">N54+O54*0.18</f>
        <v>23203.68</v>
      </c>
      <c r="S54" s="47"/>
    </row>
    <row r="55" spans="1:19" ht="9" customHeight="1" x14ac:dyDescent="0.2">
      <c r="A55" s="519"/>
      <c r="B55" s="519"/>
      <c r="C55" s="48" t="s">
        <v>4</v>
      </c>
      <c r="D55" s="49">
        <v>20</v>
      </c>
      <c r="E55" s="50">
        <v>24552891</v>
      </c>
      <c r="F55" s="50">
        <v>0</v>
      </c>
      <c r="G55" s="50">
        <f t="shared" si="1"/>
        <v>3217190</v>
      </c>
      <c r="H55" s="50">
        <v>12159892</v>
      </c>
      <c r="I55" s="50">
        <v>0</v>
      </c>
      <c r="J55" s="51">
        <f t="shared" ref="J55:L55" si="264">J54*1936.27</f>
        <v>3327499</v>
      </c>
      <c r="K55" s="50">
        <f t="shared" si="264"/>
        <v>39929973</v>
      </c>
      <c r="L55" s="52">
        <f t="shared" si="264"/>
        <v>43257472</v>
      </c>
      <c r="M55" s="118"/>
      <c r="N55" s="120">
        <f t="shared" ref="N55:O55" si="265">N54*1936.27</f>
        <v>39929973</v>
      </c>
      <c r="O55" s="120">
        <f t="shared" si="265"/>
        <v>27770081</v>
      </c>
      <c r="P55" s="120">
        <v>1498673</v>
      </c>
      <c r="Q55" s="120">
        <f t="shared" ref="Q55:R55" si="266">Q54*1936.27</f>
        <v>48256089</v>
      </c>
      <c r="R55" s="120">
        <f t="shared" si="266"/>
        <v>44928589</v>
      </c>
      <c r="S55" s="47"/>
    </row>
    <row r="56" spans="1:19" ht="12.75" customHeight="1" x14ac:dyDescent="0.2">
      <c r="A56" s="519"/>
      <c r="B56" s="519"/>
      <c r="C56" s="53" t="s">
        <v>3</v>
      </c>
      <c r="D56" s="54">
        <v>21</v>
      </c>
      <c r="E56" s="44">
        <v>13910.46</v>
      </c>
      <c r="F56" s="44">
        <v>0</v>
      </c>
      <c r="G56" s="44">
        <f t="shared" ref="G56" si="267">1800/13*12</f>
        <v>1661.54</v>
      </c>
      <c r="H56" s="44">
        <v>6280.06</v>
      </c>
      <c r="I56" s="44">
        <v>0</v>
      </c>
      <c r="J56" s="44">
        <f t="shared" ref="J56" si="268">(E56+F56+G56+H56+I56)/12</f>
        <v>1821.01</v>
      </c>
      <c r="K56" s="45">
        <f t="shared" ref="K56" si="269">(E56+F56+G56+H56+I56)</f>
        <v>21852.06</v>
      </c>
      <c r="L56" s="46">
        <f t="shared" ref="L56" si="270">K56+J56</f>
        <v>23673.07</v>
      </c>
      <c r="M56" s="117"/>
      <c r="N56" s="119">
        <f t="shared" ref="N56" si="271">K56</f>
        <v>21852.06</v>
      </c>
      <c r="O56" s="119">
        <f t="shared" ref="O56" si="272">E56+G56+F56+I56</f>
        <v>15572</v>
      </c>
      <c r="P56" s="119">
        <v>774</v>
      </c>
      <c r="Q56" s="119">
        <f t="shared" ref="Q56" si="273">IF(P56&gt;(O56*0.18),P56,O56*0.18)+N56+J56</f>
        <v>26476.03</v>
      </c>
      <c r="R56" s="119">
        <f t="shared" ref="R56" si="274">N56+O56*0.18</f>
        <v>24655.02</v>
      </c>
      <c r="S56" s="47"/>
    </row>
    <row r="57" spans="1:19" ht="9" customHeight="1" x14ac:dyDescent="0.2">
      <c r="A57" s="519"/>
      <c r="B57" s="519"/>
      <c r="C57" s="48" t="s">
        <v>4</v>
      </c>
      <c r="D57" s="49">
        <v>27</v>
      </c>
      <c r="E57" s="50">
        <v>26934406</v>
      </c>
      <c r="F57" s="50">
        <v>0</v>
      </c>
      <c r="G57" s="50">
        <f t="shared" si="1"/>
        <v>3217190</v>
      </c>
      <c r="H57" s="50">
        <v>12159892</v>
      </c>
      <c r="I57" s="50">
        <v>0</v>
      </c>
      <c r="J57" s="51">
        <f t="shared" ref="J57:L57" si="275">J56*1936.27</f>
        <v>3525967</v>
      </c>
      <c r="K57" s="50">
        <f t="shared" si="275"/>
        <v>42311488</v>
      </c>
      <c r="L57" s="52">
        <f t="shared" si="275"/>
        <v>45837455</v>
      </c>
      <c r="M57" s="118"/>
      <c r="N57" s="120">
        <f t="shared" ref="N57:O57" si="276">N56*1936.27</f>
        <v>42311488</v>
      </c>
      <c r="O57" s="120">
        <f t="shared" si="276"/>
        <v>30151596</v>
      </c>
      <c r="P57" s="120">
        <v>1498673</v>
      </c>
      <c r="Q57" s="120">
        <f t="shared" ref="Q57:R57" si="277">Q56*1936.27</f>
        <v>51264743</v>
      </c>
      <c r="R57" s="120">
        <f t="shared" si="277"/>
        <v>47738776</v>
      </c>
      <c r="S57" s="47"/>
    </row>
    <row r="58" spans="1:19" ht="12.75" customHeight="1" x14ac:dyDescent="0.2">
      <c r="A58" s="519"/>
      <c r="B58" s="519"/>
      <c r="C58" s="53" t="s">
        <v>3</v>
      </c>
      <c r="D58" s="54">
        <v>28</v>
      </c>
      <c r="E58" s="44">
        <v>14786.43</v>
      </c>
      <c r="F58" s="44">
        <v>0</v>
      </c>
      <c r="G58" s="44">
        <f t="shared" ref="G58" si="278">1800/13*12</f>
        <v>1661.54</v>
      </c>
      <c r="H58" s="44">
        <v>6280.06</v>
      </c>
      <c r="I58" s="44">
        <v>0</v>
      </c>
      <c r="J58" s="44">
        <f t="shared" ref="J58" si="279">(E58+F58+G58+H58+I58)/12</f>
        <v>1894</v>
      </c>
      <c r="K58" s="45">
        <f t="shared" ref="K58" si="280">(E58+F58+G58+H58+I58)</f>
        <v>22728.03</v>
      </c>
      <c r="L58" s="46">
        <f t="shared" ref="L58" si="281">K58+J58</f>
        <v>24622.03</v>
      </c>
      <c r="M58" s="117"/>
      <c r="N58" s="119">
        <f t="shared" ref="N58" si="282">K58</f>
        <v>22728.03</v>
      </c>
      <c r="O58" s="119">
        <f t="shared" ref="O58" si="283">E58+G58+F58+I58</f>
        <v>16447.97</v>
      </c>
      <c r="P58" s="119">
        <v>774</v>
      </c>
      <c r="Q58" s="119">
        <f t="shared" ref="Q58" si="284">IF(P58&gt;(O58*0.18),P58,O58*0.18)+N58+J58</f>
        <v>27582.66</v>
      </c>
      <c r="R58" s="119">
        <f t="shared" ref="R58" si="285">N58+O58*0.18</f>
        <v>25688.66</v>
      </c>
      <c r="S58" s="47"/>
    </row>
    <row r="59" spans="1:19" ht="9" customHeight="1" x14ac:dyDescent="0.2">
      <c r="A59" s="519"/>
      <c r="B59" s="519"/>
      <c r="C59" s="48" t="s">
        <v>4</v>
      </c>
      <c r="D59" s="49">
        <v>34</v>
      </c>
      <c r="E59" s="50">
        <v>28630521</v>
      </c>
      <c r="F59" s="50">
        <v>0</v>
      </c>
      <c r="G59" s="50">
        <f t="shared" si="1"/>
        <v>3217190</v>
      </c>
      <c r="H59" s="50">
        <v>12159892</v>
      </c>
      <c r="I59" s="50">
        <v>0</v>
      </c>
      <c r="J59" s="51">
        <f t="shared" ref="J59:L59" si="286">J58*1936.27</f>
        <v>3667295</v>
      </c>
      <c r="K59" s="50">
        <f t="shared" si="286"/>
        <v>44007603</v>
      </c>
      <c r="L59" s="52">
        <f t="shared" si="286"/>
        <v>47674898</v>
      </c>
      <c r="M59" s="118"/>
      <c r="N59" s="120">
        <f t="shared" ref="N59:O59" si="287">N58*1936.27</f>
        <v>44007603</v>
      </c>
      <c r="O59" s="120">
        <f t="shared" si="287"/>
        <v>31847711</v>
      </c>
      <c r="P59" s="120">
        <v>1498673</v>
      </c>
      <c r="Q59" s="120">
        <f t="shared" ref="Q59:R59" si="288">Q58*1936.27</f>
        <v>53407477</v>
      </c>
      <c r="R59" s="120">
        <f t="shared" si="288"/>
        <v>49740182</v>
      </c>
      <c r="S59" s="47"/>
    </row>
    <row r="60" spans="1:19" ht="12.75" customHeight="1" x14ac:dyDescent="0.2">
      <c r="A60" s="519"/>
      <c r="B60" s="519"/>
      <c r="C60" s="53" t="s">
        <v>3</v>
      </c>
      <c r="D60" s="54">
        <v>35</v>
      </c>
      <c r="E60" s="44">
        <v>15457.7</v>
      </c>
      <c r="F60" s="44">
        <v>0</v>
      </c>
      <c r="G60" s="44">
        <f t="shared" ref="G60" si="289">1800/13*12</f>
        <v>1661.54</v>
      </c>
      <c r="H60" s="44">
        <v>6280.06</v>
      </c>
      <c r="I60" s="44">
        <v>0</v>
      </c>
      <c r="J60" s="44">
        <f t="shared" ref="J60" si="290">(E60+F60+G60+H60+I60)/12</f>
        <v>1949.94</v>
      </c>
      <c r="K60" s="45">
        <f t="shared" ref="K60" si="291">(E60+F60+G60+H60+I60)</f>
        <v>23399.3</v>
      </c>
      <c r="L60" s="46">
        <f t="shared" ref="L60" si="292">K60+J60</f>
        <v>25349.24</v>
      </c>
      <c r="M60" s="117"/>
      <c r="N60" s="119">
        <f t="shared" ref="N60" si="293">K60</f>
        <v>23399.3</v>
      </c>
      <c r="O60" s="119">
        <f t="shared" ref="O60" si="294">E60+G60+F60+I60</f>
        <v>17119.240000000002</v>
      </c>
      <c r="P60" s="119">
        <v>774</v>
      </c>
      <c r="Q60" s="119">
        <f t="shared" ref="Q60" si="295">IF(P60&gt;(O60*0.18),P60,O60*0.18)+N60+J60</f>
        <v>28430.7</v>
      </c>
      <c r="R60" s="119">
        <f t="shared" ref="R60" si="296">N60+O60*0.18</f>
        <v>26480.76</v>
      </c>
      <c r="S60" s="47"/>
    </row>
    <row r="61" spans="1:19" ht="9" customHeight="1" x14ac:dyDescent="0.2">
      <c r="A61" s="520"/>
      <c r="B61" s="520"/>
      <c r="C61" s="58" t="s">
        <v>4</v>
      </c>
      <c r="D61" s="59"/>
      <c r="E61" s="61">
        <v>29930281</v>
      </c>
      <c r="F61" s="61">
        <v>0</v>
      </c>
      <c r="G61" s="50">
        <f t="shared" si="1"/>
        <v>3217190</v>
      </c>
      <c r="H61" s="61">
        <v>12159892</v>
      </c>
      <c r="I61" s="61">
        <v>0</v>
      </c>
      <c r="J61" s="51">
        <f t="shared" ref="J61:L61" si="297">J60*1936.27</f>
        <v>3775610</v>
      </c>
      <c r="K61" s="50">
        <f t="shared" si="297"/>
        <v>45307363</v>
      </c>
      <c r="L61" s="52">
        <f t="shared" si="297"/>
        <v>49082973</v>
      </c>
      <c r="M61" s="118"/>
      <c r="N61" s="120">
        <f t="shared" ref="N61:O61" si="298">N60*1936.27</f>
        <v>45307363</v>
      </c>
      <c r="O61" s="120">
        <f t="shared" si="298"/>
        <v>33147471</v>
      </c>
      <c r="P61" s="120">
        <v>1498673</v>
      </c>
      <c r="Q61" s="120">
        <f t="shared" ref="Q61:R61" si="299">Q60*1936.27</f>
        <v>55049511</v>
      </c>
      <c r="R61" s="120">
        <f t="shared" si="299"/>
        <v>51273901</v>
      </c>
      <c r="S61" s="47"/>
    </row>
    <row r="62" spans="1:19" ht="12.75" customHeight="1" x14ac:dyDescent="0.2">
      <c r="A62" s="496">
        <f>B50+1</f>
        <v>39448</v>
      </c>
      <c r="B62" s="496">
        <v>39538</v>
      </c>
      <c r="C62" s="42" t="s">
        <v>3</v>
      </c>
      <c r="D62" s="43">
        <v>0</v>
      </c>
      <c r="E62" s="44">
        <v>9805.5300000000007</v>
      </c>
      <c r="F62" s="44">
        <v>0</v>
      </c>
      <c r="G62" s="44">
        <f t="shared" ref="G62" si="300">1800/13*12</f>
        <v>1661.54</v>
      </c>
      <c r="H62" s="44">
        <v>6280.06</v>
      </c>
      <c r="I62" s="44">
        <v>0</v>
      </c>
      <c r="J62" s="44">
        <f t="shared" ref="J62" si="301">(E62+F62+G62+H62+I62)/12</f>
        <v>1478.93</v>
      </c>
      <c r="K62" s="45">
        <f t="shared" ref="K62" si="302">(E62+F62+G62+H62+I62)</f>
        <v>17747.13</v>
      </c>
      <c r="L62" s="46">
        <f t="shared" ref="L62" si="303">K62+J62</f>
        <v>19226.060000000001</v>
      </c>
      <c r="M62" s="117"/>
      <c r="N62" s="119">
        <f t="shared" ref="N62" si="304">K62</f>
        <v>17747.13</v>
      </c>
      <c r="O62" s="119">
        <f t="shared" ref="O62" si="305">E62+G62+F62+I62</f>
        <v>11467.07</v>
      </c>
      <c r="P62" s="119">
        <v>774</v>
      </c>
      <c r="Q62" s="119">
        <f t="shared" ref="Q62" si="306">IF(P62&gt;(O62*0.18),P62,O62*0.18)+N62+J62</f>
        <v>21290.13</v>
      </c>
      <c r="R62" s="119">
        <f t="shared" ref="R62" si="307">N62+O62*0.18</f>
        <v>19811.2</v>
      </c>
      <c r="S62" s="47"/>
    </row>
    <row r="63" spans="1:19" ht="9" customHeight="1" x14ac:dyDescent="0.2">
      <c r="A63" s="497"/>
      <c r="B63" s="497"/>
      <c r="C63" s="48" t="s">
        <v>4</v>
      </c>
      <c r="D63" s="49">
        <v>2</v>
      </c>
      <c r="E63" s="50">
        <v>18986154</v>
      </c>
      <c r="F63" s="50">
        <v>0</v>
      </c>
      <c r="G63" s="50">
        <f t="shared" si="1"/>
        <v>3217190</v>
      </c>
      <c r="H63" s="50">
        <v>12159892</v>
      </c>
      <c r="I63" s="50">
        <v>0</v>
      </c>
      <c r="J63" s="51">
        <f t="shared" ref="J63:L63" si="308">J62*1936.27</f>
        <v>2863608</v>
      </c>
      <c r="K63" s="50">
        <f t="shared" si="308"/>
        <v>34363235</v>
      </c>
      <c r="L63" s="52">
        <f t="shared" si="308"/>
        <v>37226843</v>
      </c>
      <c r="M63" s="118"/>
      <c r="N63" s="120">
        <f t="shared" ref="N63:O63" si="309">N62*1936.27</f>
        <v>34363235</v>
      </c>
      <c r="O63" s="120">
        <f t="shared" si="309"/>
        <v>22203344</v>
      </c>
      <c r="P63" s="120">
        <v>1498673</v>
      </c>
      <c r="Q63" s="120">
        <f t="shared" ref="Q63:R63" si="310">Q62*1936.27</f>
        <v>41223440</v>
      </c>
      <c r="R63" s="120">
        <f t="shared" si="310"/>
        <v>38359832</v>
      </c>
      <c r="S63" s="47"/>
    </row>
    <row r="64" spans="1:19" ht="12.75" customHeight="1" x14ac:dyDescent="0.2">
      <c r="A64" s="519">
        <f>A62</f>
        <v>39448</v>
      </c>
      <c r="B64" s="519">
        <f>B62</f>
        <v>39538</v>
      </c>
      <c r="C64" s="53" t="s">
        <v>3</v>
      </c>
      <c r="D64" s="54">
        <v>3</v>
      </c>
      <c r="E64" s="44">
        <v>10167.15</v>
      </c>
      <c r="F64" s="44">
        <v>0</v>
      </c>
      <c r="G64" s="44">
        <f t="shared" ref="G64" si="311">1800/13*12</f>
        <v>1661.54</v>
      </c>
      <c r="H64" s="44">
        <v>6280.06</v>
      </c>
      <c r="I64" s="44">
        <v>0</v>
      </c>
      <c r="J64" s="44">
        <f t="shared" ref="J64" si="312">(E64+F64+G64+H64+I64)/12</f>
        <v>1509.06</v>
      </c>
      <c r="K64" s="45">
        <f t="shared" ref="K64" si="313">(E64+F64+G64+H64+I64)</f>
        <v>18108.75</v>
      </c>
      <c r="L64" s="46">
        <f t="shared" ref="L64" si="314">K64+J64</f>
        <v>19617.810000000001</v>
      </c>
      <c r="M64" s="117"/>
      <c r="N64" s="119">
        <f t="shared" ref="N64" si="315">K64</f>
        <v>18108.75</v>
      </c>
      <c r="O64" s="119">
        <f t="shared" ref="O64" si="316">E64+G64+F64+I64</f>
        <v>11828.69</v>
      </c>
      <c r="P64" s="119">
        <v>774</v>
      </c>
      <c r="Q64" s="119">
        <f t="shared" ref="Q64" si="317">IF(P64&gt;(O64*0.18),P64,O64*0.18)+N64+J64</f>
        <v>21746.97</v>
      </c>
      <c r="R64" s="119">
        <f t="shared" ref="R64" si="318">N64+O64*0.18</f>
        <v>20237.91</v>
      </c>
      <c r="S64" s="47"/>
    </row>
    <row r="65" spans="1:19" ht="9" customHeight="1" x14ac:dyDescent="0.2">
      <c r="A65" s="519"/>
      <c r="B65" s="519"/>
      <c r="C65" s="48" t="s">
        <v>4</v>
      </c>
      <c r="D65" s="49">
        <v>8</v>
      </c>
      <c r="E65" s="50">
        <v>19686348</v>
      </c>
      <c r="F65" s="50">
        <v>0</v>
      </c>
      <c r="G65" s="50">
        <f t="shared" si="1"/>
        <v>3217190</v>
      </c>
      <c r="H65" s="50">
        <v>12159892</v>
      </c>
      <c r="I65" s="50">
        <v>0</v>
      </c>
      <c r="J65" s="51">
        <f t="shared" ref="J65:L65" si="319">J64*1936.27</f>
        <v>2921948</v>
      </c>
      <c r="K65" s="50">
        <f t="shared" si="319"/>
        <v>35063429</v>
      </c>
      <c r="L65" s="52">
        <f t="shared" si="319"/>
        <v>37985377</v>
      </c>
      <c r="M65" s="118"/>
      <c r="N65" s="120">
        <f t="shared" ref="N65:O65" si="320">N64*1936.27</f>
        <v>35063429</v>
      </c>
      <c r="O65" s="120">
        <f t="shared" si="320"/>
        <v>22903538</v>
      </c>
      <c r="P65" s="120">
        <v>1498673</v>
      </c>
      <c r="Q65" s="120">
        <f t="shared" ref="Q65:R65" si="321">Q64*1936.27</f>
        <v>42108006</v>
      </c>
      <c r="R65" s="120">
        <f t="shared" si="321"/>
        <v>39186058</v>
      </c>
      <c r="S65" s="47"/>
    </row>
    <row r="66" spans="1:19" ht="12.75" customHeight="1" x14ac:dyDescent="0.2">
      <c r="A66" s="519"/>
      <c r="B66" s="519"/>
      <c r="C66" s="53" t="s">
        <v>3</v>
      </c>
      <c r="D66" s="54">
        <v>9</v>
      </c>
      <c r="E66" s="44">
        <v>11457.95</v>
      </c>
      <c r="F66" s="44">
        <v>0</v>
      </c>
      <c r="G66" s="44">
        <f t="shared" ref="G66" si="322">1800/13*12</f>
        <v>1661.54</v>
      </c>
      <c r="H66" s="44">
        <v>6280.06</v>
      </c>
      <c r="I66" s="44">
        <v>0</v>
      </c>
      <c r="J66" s="44">
        <f t="shared" ref="J66" si="323">(E66+F66+G66+H66+I66)/12</f>
        <v>1616.63</v>
      </c>
      <c r="K66" s="45">
        <f t="shared" ref="K66" si="324">(E66+F66+G66+H66+I66)</f>
        <v>19399.55</v>
      </c>
      <c r="L66" s="46">
        <f t="shared" ref="L66" si="325">K66+J66</f>
        <v>21016.18</v>
      </c>
      <c r="M66" s="117"/>
      <c r="N66" s="119">
        <f t="shared" ref="N66" si="326">K66</f>
        <v>19399.55</v>
      </c>
      <c r="O66" s="119">
        <f t="shared" ref="O66" si="327">E66+G66+F66+I66</f>
        <v>13119.49</v>
      </c>
      <c r="P66" s="119">
        <v>774</v>
      </c>
      <c r="Q66" s="119">
        <f t="shared" ref="Q66" si="328">IF(P66&gt;(O66*0.18),P66,O66*0.18)+N66+J66</f>
        <v>23377.69</v>
      </c>
      <c r="R66" s="119">
        <f t="shared" ref="R66" si="329">N66+O66*0.18</f>
        <v>21761.06</v>
      </c>
      <c r="S66" s="47"/>
    </row>
    <row r="67" spans="1:19" ht="9" customHeight="1" x14ac:dyDescent="0.2">
      <c r="A67" s="519"/>
      <c r="B67" s="519"/>
      <c r="C67" s="48" t="s">
        <v>4</v>
      </c>
      <c r="D67" s="49">
        <v>14</v>
      </c>
      <c r="E67" s="50">
        <v>22185685</v>
      </c>
      <c r="F67" s="50">
        <v>0</v>
      </c>
      <c r="G67" s="50">
        <f t="shared" si="1"/>
        <v>3217190</v>
      </c>
      <c r="H67" s="50">
        <v>12159892</v>
      </c>
      <c r="I67" s="50">
        <v>0</v>
      </c>
      <c r="J67" s="51">
        <f t="shared" ref="J67:L67" si="330">J66*1936.27</f>
        <v>3130232</v>
      </c>
      <c r="K67" s="50">
        <f t="shared" si="330"/>
        <v>37562767</v>
      </c>
      <c r="L67" s="52">
        <f t="shared" si="330"/>
        <v>40692999</v>
      </c>
      <c r="M67" s="118"/>
      <c r="N67" s="120">
        <f t="shared" ref="N67:O67" si="331">N66*1936.27</f>
        <v>37562767</v>
      </c>
      <c r="O67" s="120">
        <f t="shared" si="331"/>
        <v>25402875</v>
      </c>
      <c r="P67" s="120">
        <v>1498673</v>
      </c>
      <c r="Q67" s="120">
        <f t="shared" ref="Q67:R67" si="332">Q66*1936.27</f>
        <v>45265520</v>
      </c>
      <c r="R67" s="120">
        <f t="shared" si="332"/>
        <v>42135288</v>
      </c>
      <c r="S67" s="47"/>
    </row>
    <row r="68" spans="1:19" ht="12.75" customHeight="1" x14ac:dyDescent="0.2">
      <c r="A68" s="519"/>
      <c r="B68" s="519"/>
      <c r="C68" s="53" t="s">
        <v>3</v>
      </c>
      <c r="D68" s="54">
        <v>15</v>
      </c>
      <c r="E68" s="44">
        <v>12680.51</v>
      </c>
      <c r="F68" s="44">
        <v>0</v>
      </c>
      <c r="G68" s="44">
        <f t="shared" ref="G68" si="333">1800/13*12</f>
        <v>1661.54</v>
      </c>
      <c r="H68" s="44">
        <v>6280.06</v>
      </c>
      <c r="I68" s="44">
        <v>0</v>
      </c>
      <c r="J68" s="44">
        <f t="shared" ref="J68" si="334">(E68+F68+G68+H68+I68)/12</f>
        <v>1718.51</v>
      </c>
      <c r="K68" s="45">
        <f t="shared" ref="K68" si="335">(E68+F68+G68+H68+I68)</f>
        <v>20622.11</v>
      </c>
      <c r="L68" s="46">
        <f t="shared" ref="L68" si="336">K68+J68</f>
        <v>22340.62</v>
      </c>
      <c r="M68" s="117"/>
      <c r="N68" s="119">
        <f t="shared" ref="N68" si="337">K68</f>
        <v>20622.11</v>
      </c>
      <c r="O68" s="119">
        <f t="shared" ref="O68" si="338">E68+G68+F68+I68</f>
        <v>14342.05</v>
      </c>
      <c r="P68" s="119">
        <v>774</v>
      </c>
      <c r="Q68" s="119">
        <f t="shared" ref="Q68" si="339">IF(P68&gt;(O68*0.18),P68,O68*0.18)+N68+J68</f>
        <v>24922.19</v>
      </c>
      <c r="R68" s="119">
        <f t="shared" ref="R68" si="340">N68+O68*0.18</f>
        <v>23203.68</v>
      </c>
      <c r="S68" s="47"/>
    </row>
    <row r="69" spans="1:19" ht="9" customHeight="1" x14ac:dyDescent="0.2">
      <c r="A69" s="519"/>
      <c r="B69" s="519"/>
      <c r="C69" s="48" t="s">
        <v>4</v>
      </c>
      <c r="D69" s="49">
        <v>20</v>
      </c>
      <c r="E69" s="50">
        <v>24552891</v>
      </c>
      <c r="F69" s="50">
        <v>0</v>
      </c>
      <c r="G69" s="50">
        <f t="shared" si="1"/>
        <v>3217190</v>
      </c>
      <c r="H69" s="50">
        <v>12159892</v>
      </c>
      <c r="I69" s="50">
        <v>0</v>
      </c>
      <c r="J69" s="51">
        <f t="shared" ref="J69:L69" si="341">J68*1936.27</f>
        <v>3327499</v>
      </c>
      <c r="K69" s="50">
        <f t="shared" si="341"/>
        <v>39929973</v>
      </c>
      <c r="L69" s="52">
        <f t="shared" si="341"/>
        <v>43257472</v>
      </c>
      <c r="M69" s="118"/>
      <c r="N69" s="120">
        <f t="shared" ref="N69:O69" si="342">N68*1936.27</f>
        <v>39929973</v>
      </c>
      <c r="O69" s="120">
        <f t="shared" si="342"/>
        <v>27770081</v>
      </c>
      <c r="P69" s="120">
        <v>1498673</v>
      </c>
      <c r="Q69" s="120">
        <f t="shared" ref="Q69:R69" si="343">Q68*1936.27</f>
        <v>48256089</v>
      </c>
      <c r="R69" s="120">
        <f t="shared" si="343"/>
        <v>44928589</v>
      </c>
      <c r="S69" s="47"/>
    </row>
    <row r="70" spans="1:19" ht="12.75" customHeight="1" x14ac:dyDescent="0.2">
      <c r="A70" s="519"/>
      <c r="B70" s="519"/>
      <c r="C70" s="53" t="s">
        <v>3</v>
      </c>
      <c r="D70" s="54">
        <v>21</v>
      </c>
      <c r="E70" s="44">
        <v>13910.46</v>
      </c>
      <c r="F70" s="44">
        <v>0</v>
      </c>
      <c r="G70" s="44">
        <f t="shared" ref="G70" si="344">1800/13*12</f>
        <v>1661.54</v>
      </c>
      <c r="H70" s="44">
        <v>6280.06</v>
      </c>
      <c r="I70" s="44">
        <v>0</v>
      </c>
      <c r="J70" s="44">
        <f t="shared" ref="J70" si="345">(E70+F70+G70+H70+I70)/12</f>
        <v>1821.01</v>
      </c>
      <c r="K70" s="45">
        <f t="shared" ref="K70" si="346">(E70+F70+G70+H70+I70)</f>
        <v>21852.06</v>
      </c>
      <c r="L70" s="46">
        <f t="shared" ref="L70" si="347">K70+J70</f>
        <v>23673.07</v>
      </c>
      <c r="M70" s="117"/>
      <c r="N70" s="119">
        <f t="shared" ref="N70" si="348">K70</f>
        <v>21852.06</v>
      </c>
      <c r="O70" s="119">
        <f t="shared" ref="O70" si="349">E70+G70+F70+I70</f>
        <v>15572</v>
      </c>
      <c r="P70" s="119">
        <v>774</v>
      </c>
      <c r="Q70" s="119">
        <f t="shared" ref="Q70" si="350">IF(P70&gt;(O70*0.18),P70,O70*0.18)+N70+J70</f>
        <v>26476.03</v>
      </c>
      <c r="R70" s="119">
        <f t="shared" ref="R70" si="351">N70+O70*0.18</f>
        <v>24655.02</v>
      </c>
      <c r="S70" s="47"/>
    </row>
    <row r="71" spans="1:19" ht="9" customHeight="1" x14ac:dyDescent="0.2">
      <c r="A71" s="519"/>
      <c r="B71" s="519"/>
      <c r="C71" s="48" t="s">
        <v>4</v>
      </c>
      <c r="D71" s="49">
        <v>27</v>
      </c>
      <c r="E71" s="50">
        <v>26934406</v>
      </c>
      <c r="F71" s="50">
        <v>0</v>
      </c>
      <c r="G71" s="50">
        <f t="shared" si="1"/>
        <v>3217190</v>
      </c>
      <c r="H71" s="50">
        <v>12159892</v>
      </c>
      <c r="I71" s="50">
        <v>0</v>
      </c>
      <c r="J71" s="51">
        <f t="shared" ref="J71:L71" si="352">J70*1936.27</f>
        <v>3525967</v>
      </c>
      <c r="K71" s="50">
        <f t="shared" si="352"/>
        <v>42311488</v>
      </c>
      <c r="L71" s="52">
        <f t="shared" si="352"/>
        <v>45837455</v>
      </c>
      <c r="M71" s="118"/>
      <c r="N71" s="120">
        <f t="shared" ref="N71:O71" si="353">N70*1936.27</f>
        <v>42311488</v>
      </c>
      <c r="O71" s="120">
        <f t="shared" si="353"/>
        <v>30151596</v>
      </c>
      <c r="P71" s="120">
        <v>1498673</v>
      </c>
      <c r="Q71" s="120">
        <f t="shared" ref="Q71:R71" si="354">Q70*1936.27</f>
        <v>51264743</v>
      </c>
      <c r="R71" s="120">
        <f t="shared" si="354"/>
        <v>47738776</v>
      </c>
      <c r="S71" s="47"/>
    </row>
    <row r="72" spans="1:19" ht="12.75" customHeight="1" x14ac:dyDescent="0.2">
      <c r="A72" s="519"/>
      <c r="B72" s="519"/>
      <c r="C72" s="53" t="s">
        <v>3</v>
      </c>
      <c r="D72" s="54">
        <v>28</v>
      </c>
      <c r="E72" s="44">
        <v>14786.43</v>
      </c>
      <c r="F72" s="44">
        <v>0</v>
      </c>
      <c r="G72" s="44">
        <f t="shared" ref="G72" si="355">1800/13*12</f>
        <v>1661.54</v>
      </c>
      <c r="H72" s="44">
        <v>6280.06</v>
      </c>
      <c r="I72" s="44">
        <v>0</v>
      </c>
      <c r="J72" s="44">
        <f t="shared" ref="J72" si="356">(E72+F72+G72+H72+I72)/12</f>
        <v>1894</v>
      </c>
      <c r="K72" s="45">
        <f t="shared" ref="K72" si="357">(E72+F72+G72+H72+I72)</f>
        <v>22728.03</v>
      </c>
      <c r="L72" s="46">
        <f t="shared" ref="L72" si="358">K72+J72</f>
        <v>24622.03</v>
      </c>
      <c r="M72" s="117"/>
      <c r="N72" s="119">
        <f t="shared" ref="N72" si="359">K72</f>
        <v>22728.03</v>
      </c>
      <c r="O72" s="119">
        <f t="shared" ref="O72" si="360">E72+G72+F72+I72</f>
        <v>16447.97</v>
      </c>
      <c r="P72" s="119">
        <v>774</v>
      </c>
      <c r="Q72" s="119">
        <f t="shared" ref="Q72" si="361">IF(P72&gt;(O72*0.18),P72,O72*0.18)+N72+J72</f>
        <v>27582.66</v>
      </c>
      <c r="R72" s="119">
        <f t="shared" ref="R72" si="362">N72+O72*0.18</f>
        <v>25688.66</v>
      </c>
      <c r="S72" s="47"/>
    </row>
    <row r="73" spans="1:19" ht="9" customHeight="1" x14ac:dyDescent="0.2">
      <c r="A73" s="519"/>
      <c r="B73" s="519"/>
      <c r="C73" s="48" t="s">
        <v>4</v>
      </c>
      <c r="D73" s="49">
        <v>34</v>
      </c>
      <c r="E73" s="50">
        <v>28630521</v>
      </c>
      <c r="F73" s="50">
        <v>0</v>
      </c>
      <c r="G73" s="50">
        <f t="shared" si="1"/>
        <v>3217190</v>
      </c>
      <c r="H73" s="50">
        <v>12159892</v>
      </c>
      <c r="I73" s="50">
        <v>0</v>
      </c>
      <c r="J73" s="51">
        <f t="shared" ref="J73:L73" si="363">J72*1936.27</f>
        <v>3667295</v>
      </c>
      <c r="K73" s="50">
        <f t="shared" si="363"/>
        <v>44007603</v>
      </c>
      <c r="L73" s="52">
        <f t="shared" si="363"/>
        <v>47674898</v>
      </c>
      <c r="M73" s="118"/>
      <c r="N73" s="120">
        <f t="shared" ref="N73:O73" si="364">N72*1936.27</f>
        <v>44007603</v>
      </c>
      <c r="O73" s="120">
        <f t="shared" si="364"/>
        <v>31847711</v>
      </c>
      <c r="P73" s="120">
        <v>1498673</v>
      </c>
      <c r="Q73" s="120">
        <f t="shared" ref="Q73:R73" si="365">Q72*1936.27</f>
        <v>53407477</v>
      </c>
      <c r="R73" s="120">
        <f t="shared" si="365"/>
        <v>49740182</v>
      </c>
      <c r="S73" s="47"/>
    </row>
    <row r="74" spans="1:19" ht="12.75" customHeight="1" x14ac:dyDescent="0.2">
      <c r="A74" s="519"/>
      <c r="B74" s="519"/>
      <c r="C74" s="53" t="s">
        <v>3</v>
      </c>
      <c r="D74" s="54">
        <v>35</v>
      </c>
      <c r="E74" s="44">
        <v>15457.7</v>
      </c>
      <c r="F74" s="44">
        <v>0</v>
      </c>
      <c r="G74" s="44">
        <f t="shared" ref="G74" si="366">1800/13*12</f>
        <v>1661.54</v>
      </c>
      <c r="H74" s="44">
        <v>6280.06</v>
      </c>
      <c r="I74" s="44">
        <v>0</v>
      </c>
      <c r="J74" s="44">
        <f t="shared" ref="J74" si="367">(E74+F74+G74+H74+I74)/12</f>
        <v>1949.94</v>
      </c>
      <c r="K74" s="45">
        <f t="shared" ref="K74" si="368">(E74+F74+G74+H74+I74)</f>
        <v>23399.3</v>
      </c>
      <c r="L74" s="46">
        <f t="shared" ref="L74" si="369">K74+J74</f>
        <v>25349.24</v>
      </c>
      <c r="M74" s="117"/>
      <c r="N74" s="119">
        <f t="shared" ref="N74" si="370">K74</f>
        <v>23399.3</v>
      </c>
      <c r="O74" s="119">
        <f t="shared" ref="O74" si="371">E74+G74+F74+I74</f>
        <v>17119.240000000002</v>
      </c>
      <c r="P74" s="119">
        <v>774</v>
      </c>
      <c r="Q74" s="119">
        <f t="shared" ref="Q74" si="372">IF(P74&gt;(O74*0.18),P74,O74*0.18)+N74+J74</f>
        <v>28430.7</v>
      </c>
      <c r="R74" s="119">
        <f t="shared" ref="R74" si="373">N74+O74*0.18</f>
        <v>26480.76</v>
      </c>
      <c r="S74" s="47"/>
    </row>
    <row r="75" spans="1:19" ht="9" customHeight="1" x14ac:dyDescent="0.2">
      <c r="A75" s="520"/>
      <c r="B75" s="520"/>
      <c r="C75" s="58" t="s">
        <v>4</v>
      </c>
      <c r="D75" s="59"/>
      <c r="E75" s="61">
        <v>29930281</v>
      </c>
      <c r="F75" s="61">
        <v>0</v>
      </c>
      <c r="G75" s="50">
        <f t="shared" si="1"/>
        <v>3217190</v>
      </c>
      <c r="H75" s="61">
        <v>12159892</v>
      </c>
      <c r="I75" s="61">
        <v>0</v>
      </c>
      <c r="J75" s="51">
        <f t="shared" ref="J75:L75" si="374">J74*1936.27</f>
        <v>3775610</v>
      </c>
      <c r="K75" s="50">
        <f t="shared" si="374"/>
        <v>45307363</v>
      </c>
      <c r="L75" s="52">
        <f t="shared" si="374"/>
        <v>49082973</v>
      </c>
      <c r="M75" s="118"/>
      <c r="N75" s="120">
        <f t="shared" ref="N75:O75" si="375">N74*1936.27</f>
        <v>45307363</v>
      </c>
      <c r="O75" s="120">
        <f t="shared" si="375"/>
        <v>33147471</v>
      </c>
      <c r="P75" s="120">
        <v>1498673</v>
      </c>
      <c r="Q75" s="120">
        <f t="shared" ref="Q75:R75" si="376">Q74*1936.27</f>
        <v>55049511</v>
      </c>
      <c r="R75" s="120">
        <f t="shared" si="376"/>
        <v>51273901</v>
      </c>
      <c r="S75" s="47"/>
    </row>
    <row r="76" spans="1:19" ht="12.75" customHeight="1" x14ac:dyDescent="0.2">
      <c r="A76" s="496">
        <v>39539</v>
      </c>
      <c r="B76" s="496">
        <v>39629</v>
      </c>
      <c r="C76" s="42" t="s">
        <v>3</v>
      </c>
      <c r="D76" s="43">
        <v>0</v>
      </c>
      <c r="E76" s="44">
        <v>9887.61</v>
      </c>
      <c r="F76" s="44">
        <v>0</v>
      </c>
      <c r="G76" s="44">
        <f t="shared" ref="G76" si="377">1800/13*12</f>
        <v>1661.54</v>
      </c>
      <c r="H76" s="44">
        <v>6280.06</v>
      </c>
      <c r="I76" s="44">
        <v>0</v>
      </c>
      <c r="J76" s="44">
        <f t="shared" ref="J76" si="378">(E76+F76+G76+H76+I76)/12</f>
        <v>1485.77</v>
      </c>
      <c r="K76" s="45">
        <f t="shared" ref="K76" si="379">(E76+F76+G76+H76+I76)</f>
        <v>17829.21</v>
      </c>
      <c r="L76" s="46">
        <f t="shared" ref="L76" si="380">K76+J76</f>
        <v>19314.98</v>
      </c>
      <c r="M76" s="117"/>
      <c r="N76" s="119">
        <f t="shared" ref="N76" si="381">K76</f>
        <v>17829.21</v>
      </c>
      <c r="O76" s="119">
        <f t="shared" ref="O76" si="382">E76+G76+F76+I76</f>
        <v>11549.15</v>
      </c>
      <c r="P76" s="119">
        <v>774</v>
      </c>
      <c r="Q76" s="119">
        <f t="shared" ref="Q76" si="383">IF(P76&gt;(O76*0.18),P76,O76*0.18)+N76+J76</f>
        <v>21393.83</v>
      </c>
      <c r="R76" s="119">
        <f t="shared" ref="R76" si="384">N76+O76*0.18</f>
        <v>19908.060000000001</v>
      </c>
      <c r="S76" s="47"/>
    </row>
    <row r="77" spans="1:19" ht="9" customHeight="1" x14ac:dyDescent="0.2">
      <c r="A77" s="497"/>
      <c r="B77" s="497"/>
      <c r="C77" s="48" t="s">
        <v>4</v>
      </c>
      <c r="D77" s="49">
        <v>2</v>
      </c>
      <c r="E77" s="50">
        <v>19145083</v>
      </c>
      <c r="F77" s="50">
        <v>0</v>
      </c>
      <c r="G77" s="50">
        <f t="shared" si="1"/>
        <v>3217190</v>
      </c>
      <c r="H77" s="50">
        <v>12159892</v>
      </c>
      <c r="I77" s="50">
        <v>0</v>
      </c>
      <c r="J77" s="51">
        <f t="shared" ref="J77:L77" si="385">J76*1936.27</f>
        <v>2876852</v>
      </c>
      <c r="K77" s="50">
        <f t="shared" si="385"/>
        <v>34522164</v>
      </c>
      <c r="L77" s="52">
        <f t="shared" si="385"/>
        <v>37399016</v>
      </c>
      <c r="M77" s="118"/>
      <c r="N77" s="120">
        <f t="shared" ref="N77:O77" si="386">N76*1936.27</f>
        <v>34522164</v>
      </c>
      <c r="O77" s="120">
        <f t="shared" si="386"/>
        <v>22362273</v>
      </c>
      <c r="P77" s="120">
        <v>1498673</v>
      </c>
      <c r="Q77" s="120">
        <f t="shared" ref="Q77:R77" si="387">Q76*1936.27</f>
        <v>41424231</v>
      </c>
      <c r="R77" s="120">
        <f t="shared" si="387"/>
        <v>38547379</v>
      </c>
      <c r="S77" s="47"/>
    </row>
    <row r="78" spans="1:19" ht="12.75" customHeight="1" x14ac:dyDescent="0.2">
      <c r="A78" s="519">
        <v>39539</v>
      </c>
      <c r="B78" s="519">
        <v>39629</v>
      </c>
      <c r="C78" s="53" t="s">
        <v>3</v>
      </c>
      <c r="D78" s="54">
        <v>3</v>
      </c>
      <c r="E78" s="44">
        <v>10249.23</v>
      </c>
      <c r="F78" s="44">
        <v>0</v>
      </c>
      <c r="G78" s="44">
        <f t="shared" ref="G78" si="388">1800/13*12</f>
        <v>1661.54</v>
      </c>
      <c r="H78" s="44">
        <v>6280.06</v>
      </c>
      <c r="I78" s="44">
        <v>0</v>
      </c>
      <c r="J78" s="44">
        <f t="shared" ref="J78" si="389">(E78+F78+G78+H78+I78)/12</f>
        <v>1515.9</v>
      </c>
      <c r="K78" s="45">
        <f t="shared" ref="K78" si="390">(E78+F78+G78+H78+I78)</f>
        <v>18190.830000000002</v>
      </c>
      <c r="L78" s="46">
        <f t="shared" ref="L78" si="391">K78+J78</f>
        <v>19706.73</v>
      </c>
      <c r="M78" s="117"/>
      <c r="N78" s="119">
        <f t="shared" ref="N78" si="392">K78</f>
        <v>18190.830000000002</v>
      </c>
      <c r="O78" s="119">
        <f t="shared" ref="O78" si="393">E78+G78+F78+I78</f>
        <v>11910.77</v>
      </c>
      <c r="P78" s="119">
        <v>774</v>
      </c>
      <c r="Q78" s="119">
        <f t="shared" ref="Q78" si="394">IF(P78&gt;(O78*0.18),P78,O78*0.18)+N78+J78</f>
        <v>21850.67</v>
      </c>
      <c r="R78" s="119">
        <f t="shared" ref="R78" si="395">N78+O78*0.18</f>
        <v>20334.77</v>
      </c>
      <c r="S78" s="47"/>
    </row>
    <row r="79" spans="1:19" ht="9" customHeight="1" x14ac:dyDescent="0.2">
      <c r="A79" s="519"/>
      <c r="B79" s="519"/>
      <c r="C79" s="48" t="s">
        <v>4</v>
      </c>
      <c r="D79" s="49">
        <v>8</v>
      </c>
      <c r="E79" s="50">
        <v>19845277</v>
      </c>
      <c r="F79" s="50">
        <v>0</v>
      </c>
      <c r="G79" s="50">
        <f t="shared" si="1"/>
        <v>3217190</v>
      </c>
      <c r="H79" s="50">
        <v>12159892</v>
      </c>
      <c r="I79" s="50">
        <v>0</v>
      </c>
      <c r="J79" s="51">
        <f t="shared" ref="J79:L79" si="396">J78*1936.27</f>
        <v>2935192</v>
      </c>
      <c r="K79" s="50">
        <f t="shared" si="396"/>
        <v>35222358</v>
      </c>
      <c r="L79" s="52">
        <f t="shared" si="396"/>
        <v>38157550</v>
      </c>
      <c r="M79" s="118"/>
      <c r="N79" s="120">
        <f t="shared" ref="N79:O79" si="397">N78*1936.27</f>
        <v>35222358</v>
      </c>
      <c r="O79" s="120">
        <f t="shared" si="397"/>
        <v>23062467</v>
      </c>
      <c r="P79" s="120">
        <v>1498673</v>
      </c>
      <c r="Q79" s="120">
        <f t="shared" ref="Q79:R79" si="398">Q78*1936.27</f>
        <v>42308797</v>
      </c>
      <c r="R79" s="120">
        <f t="shared" si="398"/>
        <v>39373605</v>
      </c>
      <c r="S79" s="47"/>
    </row>
    <row r="80" spans="1:19" ht="12.75" customHeight="1" x14ac:dyDescent="0.2">
      <c r="A80" s="519"/>
      <c r="B80" s="519"/>
      <c r="C80" s="53" t="s">
        <v>3</v>
      </c>
      <c r="D80" s="54">
        <v>9</v>
      </c>
      <c r="E80" s="44">
        <v>11540.03</v>
      </c>
      <c r="F80" s="44">
        <v>0</v>
      </c>
      <c r="G80" s="44">
        <f t="shared" ref="G80" si="399">1800/13*12</f>
        <v>1661.54</v>
      </c>
      <c r="H80" s="44">
        <v>6280.06</v>
      </c>
      <c r="I80" s="44">
        <v>0</v>
      </c>
      <c r="J80" s="44">
        <f t="shared" ref="J80" si="400">(E80+F80+G80+H80+I80)/12</f>
        <v>1623.47</v>
      </c>
      <c r="K80" s="45">
        <f t="shared" ref="K80" si="401">(E80+F80+G80+H80+I80)</f>
        <v>19481.63</v>
      </c>
      <c r="L80" s="46">
        <f t="shared" ref="L80" si="402">K80+J80</f>
        <v>21105.1</v>
      </c>
      <c r="M80" s="117"/>
      <c r="N80" s="119">
        <f t="shared" ref="N80" si="403">K80</f>
        <v>19481.63</v>
      </c>
      <c r="O80" s="119">
        <f t="shared" ref="O80" si="404">E80+G80+F80+I80</f>
        <v>13201.57</v>
      </c>
      <c r="P80" s="119">
        <v>774</v>
      </c>
      <c r="Q80" s="119">
        <f t="shared" ref="Q80" si="405">IF(P80&gt;(O80*0.18),P80,O80*0.18)+N80+J80</f>
        <v>23481.38</v>
      </c>
      <c r="R80" s="119">
        <f t="shared" ref="R80" si="406">N80+O80*0.18</f>
        <v>21857.91</v>
      </c>
      <c r="S80" s="47"/>
    </row>
    <row r="81" spans="1:19" ht="9" customHeight="1" x14ac:dyDescent="0.2">
      <c r="A81" s="519"/>
      <c r="B81" s="519"/>
      <c r="C81" s="48" t="s">
        <v>4</v>
      </c>
      <c r="D81" s="49">
        <v>14</v>
      </c>
      <c r="E81" s="50">
        <v>22344614</v>
      </c>
      <c r="F81" s="50">
        <v>0</v>
      </c>
      <c r="G81" s="50">
        <f t="shared" si="1"/>
        <v>3217190</v>
      </c>
      <c r="H81" s="50">
        <v>12159892</v>
      </c>
      <c r="I81" s="50">
        <v>0</v>
      </c>
      <c r="J81" s="51">
        <f t="shared" ref="J81:L81" si="407">J80*1936.27</f>
        <v>3143476</v>
      </c>
      <c r="K81" s="50">
        <f t="shared" si="407"/>
        <v>37721696</v>
      </c>
      <c r="L81" s="52">
        <f t="shared" si="407"/>
        <v>40865172</v>
      </c>
      <c r="M81" s="118"/>
      <c r="N81" s="120">
        <f t="shared" ref="N81:O81" si="408">N80*1936.27</f>
        <v>37721696</v>
      </c>
      <c r="O81" s="120">
        <f t="shared" si="408"/>
        <v>25561804</v>
      </c>
      <c r="P81" s="120">
        <v>1498673</v>
      </c>
      <c r="Q81" s="120">
        <f t="shared" ref="Q81:R81" si="409">Q80*1936.27</f>
        <v>45466292</v>
      </c>
      <c r="R81" s="120">
        <f t="shared" si="409"/>
        <v>42322815</v>
      </c>
      <c r="S81" s="47"/>
    </row>
    <row r="82" spans="1:19" ht="12.75" customHeight="1" x14ac:dyDescent="0.2">
      <c r="A82" s="519"/>
      <c r="B82" s="519"/>
      <c r="C82" s="53" t="s">
        <v>3</v>
      </c>
      <c r="D82" s="54">
        <v>15</v>
      </c>
      <c r="E82" s="44">
        <v>12762.59</v>
      </c>
      <c r="F82" s="44">
        <v>0</v>
      </c>
      <c r="G82" s="44">
        <f t="shared" ref="G82" si="410">1800/13*12</f>
        <v>1661.54</v>
      </c>
      <c r="H82" s="44">
        <v>6280.06</v>
      </c>
      <c r="I82" s="44">
        <v>0</v>
      </c>
      <c r="J82" s="44">
        <f t="shared" ref="J82" si="411">(E82+F82+G82+H82+I82)/12</f>
        <v>1725.35</v>
      </c>
      <c r="K82" s="45">
        <f t="shared" ref="K82" si="412">(E82+F82+G82+H82+I82)</f>
        <v>20704.189999999999</v>
      </c>
      <c r="L82" s="46">
        <f t="shared" ref="L82" si="413">K82+J82</f>
        <v>22429.54</v>
      </c>
      <c r="M82" s="117"/>
      <c r="N82" s="119">
        <f t="shared" ref="N82" si="414">K82</f>
        <v>20704.189999999999</v>
      </c>
      <c r="O82" s="119">
        <f t="shared" ref="O82" si="415">E82+G82+F82+I82</f>
        <v>14424.13</v>
      </c>
      <c r="P82" s="119">
        <v>774</v>
      </c>
      <c r="Q82" s="119">
        <f t="shared" ref="Q82" si="416">IF(P82&gt;(O82*0.18),P82,O82*0.18)+N82+J82</f>
        <v>25025.88</v>
      </c>
      <c r="R82" s="119">
        <f t="shared" ref="R82" si="417">N82+O82*0.18</f>
        <v>23300.53</v>
      </c>
      <c r="S82" s="47"/>
    </row>
    <row r="83" spans="1:19" ht="9" customHeight="1" x14ac:dyDescent="0.2">
      <c r="A83" s="519"/>
      <c r="B83" s="519"/>
      <c r="C83" s="48" t="s">
        <v>4</v>
      </c>
      <c r="D83" s="49">
        <v>20</v>
      </c>
      <c r="E83" s="50">
        <v>24711820</v>
      </c>
      <c r="F83" s="50">
        <v>0</v>
      </c>
      <c r="G83" s="50">
        <f t="shared" si="1"/>
        <v>3217190</v>
      </c>
      <c r="H83" s="50">
        <v>12159892</v>
      </c>
      <c r="I83" s="50">
        <v>0</v>
      </c>
      <c r="J83" s="51">
        <f t="shared" ref="J83:L83" si="418">J82*1936.27</f>
        <v>3340743</v>
      </c>
      <c r="K83" s="50">
        <f t="shared" si="418"/>
        <v>40088902</v>
      </c>
      <c r="L83" s="52">
        <f t="shared" si="418"/>
        <v>43429645</v>
      </c>
      <c r="M83" s="118"/>
      <c r="N83" s="120">
        <f t="shared" ref="N83:O83" si="419">N82*1936.27</f>
        <v>40088902</v>
      </c>
      <c r="O83" s="120">
        <f t="shared" si="419"/>
        <v>27929010</v>
      </c>
      <c r="P83" s="120">
        <v>1498673</v>
      </c>
      <c r="Q83" s="120">
        <f t="shared" ref="Q83:R83" si="420">Q82*1936.27</f>
        <v>48456861</v>
      </c>
      <c r="R83" s="120">
        <f t="shared" si="420"/>
        <v>45116117</v>
      </c>
      <c r="S83" s="47"/>
    </row>
    <row r="84" spans="1:19" ht="12.75" customHeight="1" x14ac:dyDescent="0.2">
      <c r="A84" s="519"/>
      <c r="B84" s="519"/>
      <c r="C84" s="53" t="s">
        <v>3</v>
      </c>
      <c r="D84" s="54">
        <v>21</v>
      </c>
      <c r="E84" s="44">
        <v>13992.54</v>
      </c>
      <c r="F84" s="44">
        <v>0</v>
      </c>
      <c r="G84" s="44">
        <f t="shared" ref="G84" si="421">1800/13*12</f>
        <v>1661.54</v>
      </c>
      <c r="H84" s="44">
        <v>6280.06</v>
      </c>
      <c r="I84" s="44">
        <v>0</v>
      </c>
      <c r="J84" s="44">
        <f t="shared" ref="J84" si="422">(E84+F84+G84+H84+I84)/12</f>
        <v>1827.85</v>
      </c>
      <c r="K84" s="45">
        <f t="shared" ref="K84" si="423">(E84+F84+G84+H84+I84)</f>
        <v>21934.14</v>
      </c>
      <c r="L84" s="46">
        <f t="shared" ref="L84" si="424">K84+J84</f>
        <v>23761.99</v>
      </c>
      <c r="M84" s="117"/>
      <c r="N84" s="119">
        <f t="shared" ref="N84" si="425">K84</f>
        <v>21934.14</v>
      </c>
      <c r="O84" s="119">
        <f t="shared" ref="O84" si="426">E84+G84+F84+I84</f>
        <v>15654.08</v>
      </c>
      <c r="P84" s="119">
        <v>774</v>
      </c>
      <c r="Q84" s="119">
        <f t="shared" ref="Q84" si="427">IF(P84&gt;(O84*0.18),P84,O84*0.18)+N84+J84</f>
        <v>26579.72</v>
      </c>
      <c r="R84" s="119">
        <f t="shared" ref="R84" si="428">N84+O84*0.18</f>
        <v>24751.87</v>
      </c>
      <c r="S84" s="47"/>
    </row>
    <row r="85" spans="1:19" ht="9" customHeight="1" x14ac:dyDescent="0.2">
      <c r="A85" s="519"/>
      <c r="B85" s="519"/>
      <c r="C85" s="48" t="s">
        <v>4</v>
      </c>
      <c r="D85" s="49">
        <v>27</v>
      </c>
      <c r="E85" s="50">
        <v>27093335</v>
      </c>
      <c r="F85" s="50">
        <v>0</v>
      </c>
      <c r="G85" s="50">
        <f t="shared" si="1"/>
        <v>3217190</v>
      </c>
      <c r="H85" s="50">
        <v>12159892</v>
      </c>
      <c r="I85" s="50">
        <v>0</v>
      </c>
      <c r="J85" s="51">
        <f t="shared" ref="J85:L85" si="429">J84*1936.27</f>
        <v>3539211</v>
      </c>
      <c r="K85" s="50">
        <f t="shared" si="429"/>
        <v>42470417</v>
      </c>
      <c r="L85" s="52">
        <f t="shared" si="429"/>
        <v>46009628</v>
      </c>
      <c r="M85" s="118"/>
      <c r="N85" s="120">
        <f t="shared" ref="N85:O85" si="430">N84*1936.27</f>
        <v>42470417</v>
      </c>
      <c r="O85" s="120">
        <f t="shared" si="430"/>
        <v>30310525</v>
      </c>
      <c r="P85" s="120">
        <v>1498673</v>
      </c>
      <c r="Q85" s="120">
        <f t="shared" ref="Q85:R85" si="431">Q84*1936.27</f>
        <v>51465514</v>
      </c>
      <c r="R85" s="120">
        <f t="shared" si="431"/>
        <v>47926303</v>
      </c>
      <c r="S85" s="47"/>
    </row>
    <row r="86" spans="1:19" ht="12.75" customHeight="1" x14ac:dyDescent="0.2">
      <c r="A86" s="519"/>
      <c r="B86" s="519"/>
      <c r="C86" s="53" t="s">
        <v>3</v>
      </c>
      <c r="D86" s="54">
        <v>28</v>
      </c>
      <c r="E86" s="44">
        <v>14868.51</v>
      </c>
      <c r="F86" s="44">
        <v>0</v>
      </c>
      <c r="G86" s="44">
        <f t="shared" ref="G86" si="432">1800/13*12</f>
        <v>1661.54</v>
      </c>
      <c r="H86" s="44">
        <v>6280.06</v>
      </c>
      <c r="I86" s="44">
        <v>0</v>
      </c>
      <c r="J86" s="44">
        <f t="shared" ref="J86" si="433">(E86+F86+G86+H86+I86)/12</f>
        <v>1900.84</v>
      </c>
      <c r="K86" s="45">
        <f t="shared" ref="K86" si="434">(E86+F86+G86+H86+I86)</f>
        <v>22810.11</v>
      </c>
      <c r="L86" s="46">
        <f t="shared" ref="L86" si="435">K86+J86</f>
        <v>24710.95</v>
      </c>
      <c r="M86" s="117"/>
      <c r="N86" s="119">
        <f t="shared" ref="N86" si="436">K86</f>
        <v>22810.11</v>
      </c>
      <c r="O86" s="119">
        <f t="shared" ref="O86" si="437">E86+G86+F86+I86</f>
        <v>16530.05</v>
      </c>
      <c r="P86" s="119">
        <v>774</v>
      </c>
      <c r="Q86" s="119">
        <f t="shared" ref="Q86" si="438">IF(P86&gt;(O86*0.18),P86,O86*0.18)+N86+J86</f>
        <v>27686.36</v>
      </c>
      <c r="R86" s="119">
        <f t="shared" ref="R86" si="439">N86+O86*0.18</f>
        <v>25785.52</v>
      </c>
      <c r="S86" s="47"/>
    </row>
    <row r="87" spans="1:19" ht="9" customHeight="1" x14ac:dyDescent="0.2">
      <c r="A87" s="519"/>
      <c r="B87" s="519"/>
      <c r="C87" s="48" t="s">
        <v>4</v>
      </c>
      <c r="D87" s="49">
        <v>34</v>
      </c>
      <c r="E87" s="50">
        <v>28789450</v>
      </c>
      <c r="F87" s="50">
        <v>0</v>
      </c>
      <c r="G87" s="50">
        <f t="shared" si="1"/>
        <v>3217190</v>
      </c>
      <c r="H87" s="50">
        <v>12159892</v>
      </c>
      <c r="I87" s="50">
        <v>0</v>
      </c>
      <c r="J87" s="51">
        <f t="shared" ref="J87:L87" si="440">J86*1936.27</f>
        <v>3680539</v>
      </c>
      <c r="K87" s="50">
        <f t="shared" si="440"/>
        <v>44166532</v>
      </c>
      <c r="L87" s="52">
        <f t="shared" si="440"/>
        <v>47847071</v>
      </c>
      <c r="M87" s="118"/>
      <c r="N87" s="120">
        <f t="shared" ref="N87:O87" si="441">N86*1936.27</f>
        <v>44166532</v>
      </c>
      <c r="O87" s="120">
        <f t="shared" si="441"/>
        <v>32006640</v>
      </c>
      <c r="P87" s="120">
        <v>1498673</v>
      </c>
      <c r="Q87" s="120">
        <f t="shared" ref="Q87:R87" si="442">Q86*1936.27</f>
        <v>53608268</v>
      </c>
      <c r="R87" s="120">
        <f t="shared" si="442"/>
        <v>49927729</v>
      </c>
      <c r="S87" s="47"/>
    </row>
    <row r="88" spans="1:19" ht="12.75" customHeight="1" x14ac:dyDescent="0.2">
      <c r="A88" s="519"/>
      <c r="B88" s="519"/>
      <c r="C88" s="53" t="s">
        <v>3</v>
      </c>
      <c r="D88" s="54">
        <v>35</v>
      </c>
      <c r="E88" s="44">
        <v>15539.78</v>
      </c>
      <c r="F88" s="44">
        <v>0</v>
      </c>
      <c r="G88" s="44">
        <f t="shared" ref="G88" si="443">1800/13*12</f>
        <v>1661.54</v>
      </c>
      <c r="H88" s="44">
        <v>6280.06</v>
      </c>
      <c r="I88" s="44">
        <v>0</v>
      </c>
      <c r="J88" s="44">
        <f t="shared" ref="J88" si="444">(E88+F88+G88+H88+I88)/12</f>
        <v>1956.78</v>
      </c>
      <c r="K88" s="45">
        <f t="shared" ref="K88" si="445">(E88+F88+G88+H88+I88)</f>
        <v>23481.38</v>
      </c>
      <c r="L88" s="46">
        <f t="shared" ref="L88" si="446">K88+J88</f>
        <v>25438.16</v>
      </c>
      <c r="M88" s="117"/>
      <c r="N88" s="119">
        <f t="shared" ref="N88" si="447">K88</f>
        <v>23481.38</v>
      </c>
      <c r="O88" s="119">
        <f t="shared" ref="O88" si="448">E88+G88+F88+I88</f>
        <v>17201.32</v>
      </c>
      <c r="P88" s="119">
        <v>774</v>
      </c>
      <c r="Q88" s="119">
        <f t="shared" ref="Q88" si="449">IF(P88&gt;(O88*0.18),P88,O88*0.18)+N88+J88</f>
        <v>28534.400000000001</v>
      </c>
      <c r="R88" s="119">
        <f t="shared" ref="R88" si="450">N88+O88*0.18</f>
        <v>26577.62</v>
      </c>
      <c r="S88" s="47"/>
    </row>
    <row r="89" spans="1:19" ht="9" customHeight="1" x14ac:dyDescent="0.2">
      <c r="A89" s="520"/>
      <c r="B89" s="520"/>
      <c r="C89" s="58" t="s">
        <v>4</v>
      </c>
      <c r="D89" s="59"/>
      <c r="E89" s="50">
        <v>30089210</v>
      </c>
      <c r="F89" s="50">
        <v>0</v>
      </c>
      <c r="G89" s="50">
        <f t="shared" si="1"/>
        <v>3217190</v>
      </c>
      <c r="H89" s="50">
        <v>12159892</v>
      </c>
      <c r="I89" s="50">
        <v>0</v>
      </c>
      <c r="J89" s="51">
        <f t="shared" ref="J89:L89" si="451">J88*1936.27</f>
        <v>3788854</v>
      </c>
      <c r="K89" s="50">
        <f t="shared" si="451"/>
        <v>45466292</v>
      </c>
      <c r="L89" s="52">
        <f t="shared" si="451"/>
        <v>49255146</v>
      </c>
      <c r="M89" s="118"/>
      <c r="N89" s="120">
        <f t="shared" ref="N89:O89" si="452">N88*1936.27</f>
        <v>45466292</v>
      </c>
      <c r="O89" s="120">
        <f t="shared" si="452"/>
        <v>33306400</v>
      </c>
      <c r="P89" s="120">
        <v>1498673</v>
      </c>
      <c r="Q89" s="120">
        <f t="shared" ref="Q89:R89" si="453">Q88*1936.27</f>
        <v>55250303</v>
      </c>
      <c r="R89" s="120">
        <f t="shared" si="453"/>
        <v>51461448</v>
      </c>
      <c r="S89" s="47"/>
    </row>
    <row r="90" spans="1:19" ht="12.75" customHeight="1" x14ac:dyDescent="0.2">
      <c r="A90" s="496">
        <v>39630</v>
      </c>
      <c r="B90" s="496">
        <v>39813</v>
      </c>
      <c r="C90" s="42" t="s">
        <v>3</v>
      </c>
      <c r="D90" s="43">
        <v>0</v>
      </c>
      <c r="E90" s="44">
        <v>9942.2099999999991</v>
      </c>
      <c r="F90" s="44">
        <v>0</v>
      </c>
      <c r="G90" s="44">
        <f t="shared" ref="G90" si="454">1800/13*12</f>
        <v>1661.54</v>
      </c>
      <c r="H90" s="44">
        <v>6280.06</v>
      </c>
      <c r="I90" s="44">
        <v>0</v>
      </c>
      <c r="J90" s="44">
        <f t="shared" ref="J90" si="455">(E90+F90+G90+H90+I90)/12</f>
        <v>1490.32</v>
      </c>
      <c r="K90" s="45">
        <f t="shared" ref="K90" si="456">(E90+F90+G90+H90+I90)</f>
        <v>17883.810000000001</v>
      </c>
      <c r="L90" s="46">
        <f t="shared" ref="L90" si="457">K90+J90</f>
        <v>19374.13</v>
      </c>
      <c r="M90" s="117"/>
      <c r="N90" s="119">
        <f t="shared" ref="N90" si="458">K90</f>
        <v>17883.810000000001</v>
      </c>
      <c r="O90" s="119">
        <f t="shared" ref="O90" si="459">E90+G90+F90+I90</f>
        <v>11603.75</v>
      </c>
      <c r="P90" s="119">
        <v>774</v>
      </c>
      <c r="Q90" s="119">
        <f t="shared" ref="Q90" si="460">IF(P90&gt;(O90*0.18),P90,O90*0.18)+N90+J90</f>
        <v>21462.81</v>
      </c>
      <c r="R90" s="119">
        <f t="shared" ref="R90" si="461">N90+O90*0.18</f>
        <v>19972.490000000002</v>
      </c>
      <c r="S90" s="47"/>
    </row>
    <row r="91" spans="1:19" ht="9" customHeight="1" x14ac:dyDescent="0.2">
      <c r="A91" s="497"/>
      <c r="B91" s="497"/>
      <c r="C91" s="48" t="s">
        <v>4</v>
      </c>
      <c r="D91" s="49">
        <v>2</v>
      </c>
      <c r="E91" s="50">
        <v>19250803</v>
      </c>
      <c r="F91" s="50">
        <v>0</v>
      </c>
      <c r="G91" s="50">
        <f t="shared" si="1"/>
        <v>3217190</v>
      </c>
      <c r="H91" s="50">
        <v>12159892</v>
      </c>
      <c r="I91" s="50">
        <v>0</v>
      </c>
      <c r="J91" s="51">
        <f t="shared" ref="J91:L91" si="462">J90*1936.27</f>
        <v>2885662</v>
      </c>
      <c r="K91" s="50">
        <f t="shared" si="462"/>
        <v>34627885</v>
      </c>
      <c r="L91" s="52">
        <f t="shared" si="462"/>
        <v>37513547</v>
      </c>
      <c r="M91" s="118"/>
      <c r="N91" s="120">
        <f t="shared" ref="N91:O91" si="463">N90*1936.27</f>
        <v>34627885</v>
      </c>
      <c r="O91" s="120">
        <f t="shared" si="463"/>
        <v>22467993</v>
      </c>
      <c r="P91" s="120">
        <v>1498673</v>
      </c>
      <c r="Q91" s="120">
        <f t="shared" ref="Q91:R91" si="464">Q90*1936.27</f>
        <v>41557795</v>
      </c>
      <c r="R91" s="120">
        <f t="shared" si="464"/>
        <v>38672133</v>
      </c>
      <c r="S91" s="47"/>
    </row>
    <row r="92" spans="1:19" ht="12.75" customHeight="1" x14ac:dyDescent="0.2">
      <c r="A92" s="519">
        <v>39630</v>
      </c>
      <c r="B92" s="519">
        <v>39813</v>
      </c>
      <c r="C92" s="53" t="s">
        <v>3</v>
      </c>
      <c r="D92" s="54">
        <v>3</v>
      </c>
      <c r="E92" s="44">
        <v>10303.83</v>
      </c>
      <c r="F92" s="44">
        <v>0</v>
      </c>
      <c r="G92" s="44">
        <f t="shared" ref="G92" si="465">1800/13*12</f>
        <v>1661.54</v>
      </c>
      <c r="H92" s="44">
        <v>6280.06</v>
      </c>
      <c r="I92" s="44">
        <v>0</v>
      </c>
      <c r="J92" s="44">
        <f t="shared" ref="J92" si="466">(E92+F92+G92+H92+I92)/12</f>
        <v>1520.45</v>
      </c>
      <c r="K92" s="45">
        <f t="shared" ref="K92" si="467">(E92+F92+G92+H92+I92)</f>
        <v>18245.43</v>
      </c>
      <c r="L92" s="46">
        <f t="shared" ref="L92" si="468">K92+J92</f>
        <v>19765.88</v>
      </c>
      <c r="M92" s="117"/>
      <c r="N92" s="119">
        <f t="shared" ref="N92" si="469">K92</f>
        <v>18245.43</v>
      </c>
      <c r="O92" s="119">
        <f t="shared" ref="O92" si="470">E92+G92+F92+I92</f>
        <v>11965.37</v>
      </c>
      <c r="P92" s="119">
        <v>774</v>
      </c>
      <c r="Q92" s="119">
        <f t="shared" ref="Q92" si="471">IF(P92&gt;(O92*0.18),P92,O92*0.18)+N92+J92</f>
        <v>21919.65</v>
      </c>
      <c r="R92" s="119">
        <f t="shared" ref="R92" si="472">N92+O92*0.18</f>
        <v>20399.2</v>
      </c>
      <c r="S92" s="47"/>
    </row>
    <row r="93" spans="1:19" ht="9" customHeight="1" x14ac:dyDescent="0.2">
      <c r="A93" s="519"/>
      <c r="B93" s="519"/>
      <c r="C93" s="48" t="s">
        <v>4</v>
      </c>
      <c r="D93" s="49">
        <v>8</v>
      </c>
      <c r="E93" s="50">
        <v>19950997</v>
      </c>
      <c r="F93" s="50">
        <v>0</v>
      </c>
      <c r="G93" s="50">
        <f t="shared" si="1"/>
        <v>3217190</v>
      </c>
      <c r="H93" s="50">
        <v>12159892</v>
      </c>
      <c r="I93" s="50">
        <v>0</v>
      </c>
      <c r="J93" s="51">
        <f t="shared" ref="J93:L93" si="473">J92*1936.27</f>
        <v>2944002</v>
      </c>
      <c r="K93" s="50">
        <f t="shared" si="473"/>
        <v>35328079</v>
      </c>
      <c r="L93" s="52">
        <f t="shared" si="473"/>
        <v>38272080</v>
      </c>
      <c r="M93" s="118"/>
      <c r="N93" s="120">
        <f t="shared" ref="N93:O93" si="474">N92*1936.27</f>
        <v>35328079</v>
      </c>
      <c r="O93" s="120">
        <f t="shared" si="474"/>
        <v>23168187</v>
      </c>
      <c r="P93" s="120">
        <v>1498673</v>
      </c>
      <c r="Q93" s="120">
        <f t="shared" ref="Q93:R93" si="475">Q92*1936.27</f>
        <v>42442361</v>
      </c>
      <c r="R93" s="120">
        <f t="shared" si="475"/>
        <v>39498359</v>
      </c>
      <c r="S93" s="47"/>
    </row>
    <row r="94" spans="1:19" ht="12.75" customHeight="1" x14ac:dyDescent="0.2">
      <c r="A94" s="519"/>
      <c r="B94" s="519"/>
      <c r="C94" s="53" t="s">
        <v>3</v>
      </c>
      <c r="D94" s="54">
        <v>9</v>
      </c>
      <c r="E94" s="44">
        <v>11594.63</v>
      </c>
      <c r="F94" s="44">
        <v>0</v>
      </c>
      <c r="G94" s="44">
        <f t="shared" ref="G94" si="476">1800/13*12</f>
        <v>1661.54</v>
      </c>
      <c r="H94" s="44">
        <v>6280.06</v>
      </c>
      <c r="I94" s="44">
        <v>0</v>
      </c>
      <c r="J94" s="44">
        <f t="shared" ref="J94" si="477">(E94+F94+G94+H94+I94)/12</f>
        <v>1628.02</v>
      </c>
      <c r="K94" s="45">
        <f t="shared" ref="K94" si="478">(E94+F94+G94+H94+I94)</f>
        <v>19536.23</v>
      </c>
      <c r="L94" s="46">
        <f t="shared" ref="L94" si="479">K94+J94</f>
        <v>21164.25</v>
      </c>
      <c r="M94" s="117"/>
      <c r="N94" s="119">
        <f t="shared" ref="N94" si="480">K94</f>
        <v>19536.23</v>
      </c>
      <c r="O94" s="119">
        <f t="shared" ref="O94" si="481">E94+G94+F94+I94</f>
        <v>13256.17</v>
      </c>
      <c r="P94" s="119">
        <v>774</v>
      </c>
      <c r="Q94" s="119">
        <f t="shared" ref="Q94" si="482">IF(P94&gt;(O94*0.18),P94,O94*0.18)+N94+J94</f>
        <v>23550.36</v>
      </c>
      <c r="R94" s="119">
        <f t="shared" ref="R94" si="483">N94+O94*0.18</f>
        <v>21922.34</v>
      </c>
      <c r="S94" s="47"/>
    </row>
    <row r="95" spans="1:19" ht="9" customHeight="1" x14ac:dyDescent="0.2">
      <c r="A95" s="519"/>
      <c r="B95" s="519"/>
      <c r="C95" s="48" t="s">
        <v>4</v>
      </c>
      <c r="D95" s="49">
        <v>14</v>
      </c>
      <c r="E95" s="50">
        <v>22450334</v>
      </c>
      <c r="F95" s="50">
        <v>0</v>
      </c>
      <c r="G95" s="50">
        <f t="shared" si="1"/>
        <v>3217190</v>
      </c>
      <c r="H95" s="50">
        <v>12159892</v>
      </c>
      <c r="I95" s="50">
        <v>0</v>
      </c>
      <c r="J95" s="51">
        <f t="shared" ref="J95:L95" si="484">J94*1936.27</f>
        <v>3152286</v>
      </c>
      <c r="K95" s="50">
        <f t="shared" si="484"/>
        <v>37827416</v>
      </c>
      <c r="L95" s="52">
        <f t="shared" si="484"/>
        <v>40979702</v>
      </c>
      <c r="M95" s="118"/>
      <c r="N95" s="120">
        <f t="shared" ref="N95:O95" si="485">N94*1936.27</f>
        <v>37827416</v>
      </c>
      <c r="O95" s="120">
        <f t="shared" si="485"/>
        <v>25667524</v>
      </c>
      <c r="P95" s="120">
        <v>1498673</v>
      </c>
      <c r="Q95" s="120">
        <f t="shared" ref="Q95:R95" si="486">Q94*1936.27</f>
        <v>45599856</v>
      </c>
      <c r="R95" s="120">
        <f t="shared" si="486"/>
        <v>42447569</v>
      </c>
      <c r="S95" s="47"/>
    </row>
    <row r="96" spans="1:19" ht="12.75" customHeight="1" x14ac:dyDescent="0.2">
      <c r="A96" s="519"/>
      <c r="B96" s="519"/>
      <c r="C96" s="53" t="s">
        <v>3</v>
      </c>
      <c r="D96" s="54">
        <v>15</v>
      </c>
      <c r="E96" s="44">
        <v>12817.19</v>
      </c>
      <c r="F96" s="44">
        <v>0</v>
      </c>
      <c r="G96" s="44">
        <f t="shared" ref="G96" si="487">1800/13*12</f>
        <v>1661.54</v>
      </c>
      <c r="H96" s="44">
        <v>6280.06</v>
      </c>
      <c r="I96" s="44">
        <v>0</v>
      </c>
      <c r="J96" s="44">
        <f t="shared" ref="J96" si="488">(E96+F96+G96+H96+I96)/12</f>
        <v>1729.9</v>
      </c>
      <c r="K96" s="45">
        <f t="shared" ref="K96" si="489">(E96+F96+G96+H96+I96)</f>
        <v>20758.79</v>
      </c>
      <c r="L96" s="46">
        <f t="shared" ref="L96" si="490">K96+J96</f>
        <v>22488.69</v>
      </c>
      <c r="M96" s="117"/>
      <c r="N96" s="119">
        <f t="shared" ref="N96" si="491">K96</f>
        <v>20758.79</v>
      </c>
      <c r="O96" s="119">
        <f t="shared" ref="O96" si="492">E96+G96+F96+I96</f>
        <v>14478.73</v>
      </c>
      <c r="P96" s="119">
        <v>774</v>
      </c>
      <c r="Q96" s="119">
        <f t="shared" ref="Q96" si="493">IF(P96&gt;(O96*0.18),P96,O96*0.18)+N96+J96</f>
        <v>25094.86</v>
      </c>
      <c r="R96" s="119">
        <f t="shared" ref="R96" si="494">N96+O96*0.18</f>
        <v>23364.959999999999</v>
      </c>
      <c r="S96" s="47"/>
    </row>
    <row r="97" spans="1:19" ht="9" customHeight="1" x14ac:dyDescent="0.2">
      <c r="A97" s="519"/>
      <c r="B97" s="519"/>
      <c r="C97" s="48" t="s">
        <v>4</v>
      </c>
      <c r="D97" s="49">
        <v>20</v>
      </c>
      <c r="E97" s="50">
        <v>24817540</v>
      </c>
      <c r="F97" s="50">
        <v>0</v>
      </c>
      <c r="G97" s="50">
        <f t="shared" si="1"/>
        <v>3217190</v>
      </c>
      <c r="H97" s="50">
        <v>12159892</v>
      </c>
      <c r="I97" s="50">
        <v>0</v>
      </c>
      <c r="J97" s="51">
        <f t="shared" ref="J97:L97" si="495">J96*1936.27</f>
        <v>3349553</v>
      </c>
      <c r="K97" s="50">
        <f t="shared" si="495"/>
        <v>40194622</v>
      </c>
      <c r="L97" s="52">
        <f t="shared" si="495"/>
        <v>43544176</v>
      </c>
      <c r="M97" s="118"/>
      <c r="N97" s="120">
        <f t="shared" ref="N97:O97" si="496">N96*1936.27</f>
        <v>40194622</v>
      </c>
      <c r="O97" s="120">
        <f t="shared" si="496"/>
        <v>28034731</v>
      </c>
      <c r="P97" s="120">
        <v>1498673</v>
      </c>
      <c r="Q97" s="120">
        <f t="shared" ref="Q97:R97" si="497">Q96*1936.27</f>
        <v>48590425</v>
      </c>
      <c r="R97" s="120">
        <f t="shared" si="497"/>
        <v>45240871</v>
      </c>
      <c r="S97" s="47"/>
    </row>
    <row r="98" spans="1:19" ht="12.75" customHeight="1" x14ac:dyDescent="0.2">
      <c r="A98" s="519"/>
      <c r="B98" s="519"/>
      <c r="C98" s="53" t="s">
        <v>3</v>
      </c>
      <c r="D98" s="54">
        <v>21</v>
      </c>
      <c r="E98" s="44">
        <v>14047.14</v>
      </c>
      <c r="F98" s="44">
        <v>0</v>
      </c>
      <c r="G98" s="44">
        <f t="shared" ref="G98" si="498">1800/13*12</f>
        <v>1661.54</v>
      </c>
      <c r="H98" s="44">
        <v>6280.06</v>
      </c>
      <c r="I98" s="44">
        <v>0</v>
      </c>
      <c r="J98" s="44">
        <f t="shared" ref="J98" si="499">(E98+F98+G98+H98+I98)/12</f>
        <v>1832.4</v>
      </c>
      <c r="K98" s="45">
        <f t="shared" ref="K98" si="500">(E98+F98+G98+H98+I98)</f>
        <v>21988.74</v>
      </c>
      <c r="L98" s="46">
        <f t="shared" ref="L98" si="501">K98+J98</f>
        <v>23821.14</v>
      </c>
      <c r="M98" s="117"/>
      <c r="N98" s="119">
        <f t="shared" ref="N98" si="502">K98</f>
        <v>21988.74</v>
      </c>
      <c r="O98" s="119">
        <f t="shared" ref="O98" si="503">E98+G98+F98+I98</f>
        <v>15708.68</v>
      </c>
      <c r="P98" s="119">
        <v>774</v>
      </c>
      <c r="Q98" s="119">
        <f t="shared" ref="Q98" si="504">IF(P98&gt;(O98*0.18),P98,O98*0.18)+N98+J98</f>
        <v>26648.7</v>
      </c>
      <c r="R98" s="119">
        <f t="shared" ref="R98" si="505">N98+O98*0.18</f>
        <v>24816.3</v>
      </c>
      <c r="S98" s="47"/>
    </row>
    <row r="99" spans="1:19" ht="9" customHeight="1" x14ac:dyDescent="0.2">
      <c r="A99" s="519"/>
      <c r="B99" s="519"/>
      <c r="C99" s="48" t="s">
        <v>4</v>
      </c>
      <c r="D99" s="49">
        <v>27</v>
      </c>
      <c r="E99" s="50">
        <v>27199056</v>
      </c>
      <c r="F99" s="50">
        <v>0</v>
      </c>
      <c r="G99" s="50">
        <f t="shared" ref="G99:G161" si="506">G98*1936.27</f>
        <v>3217190</v>
      </c>
      <c r="H99" s="50">
        <v>12159892</v>
      </c>
      <c r="I99" s="50">
        <v>0</v>
      </c>
      <c r="J99" s="51">
        <f t="shared" ref="J99:L99" si="507">J98*1936.27</f>
        <v>3548021</v>
      </c>
      <c r="K99" s="50">
        <f t="shared" si="507"/>
        <v>42576138</v>
      </c>
      <c r="L99" s="52">
        <f t="shared" si="507"/>
        <v>46124159</v>
      </c>
      <c r="M99" s="118"/>
      <c r="N99" s="120">
        <f t="shared" ref="N99:O99" si="508">N98*1936.27</f>
        <v>42576138</v>
      </c>
      <c r="O99" s="120">
        <f t="shared" si="508"/>
        <v>30416246</v>
      </c>
      <c r="P99" s="120">
        <v>1498673</v>
      </c>
      <c r="Q99" s="120">
        <f t="shared" ref="Q99:R99" si="509">Q98*1936.27</f>
        <v>51599078</v>
      </c>
      <c r="R99" s="120">
        <f t="shared" si="509"/>
        <v>48051057</v>
      </c>
      <c r="S99" s="47"/>
    </row>
    <row r="100" spans="1:19" ht="12.75" customHeight="1" x14ac:dyDescent="0.2">
      <c r="A100" s="519"/>
      <c r="B100" s="519"/>
      <c r="C100" s="53" t="s">
        <v>3</v>
      </c>
      <c r="D100" s="54">
        <v>28</v>
      </c>
      <c r="E100" s="44">
        <v>14923.11</v>
      </c>
      <c r="F100" s="44">
        <v>0</v>
      </c>
      <c r="G100" s="44">
        <f t="shared" ref="G100" si="510">1800/13*12</f>
        <v>1661.54</v>
      </c>
      <c r="H100" s="44">
        <v>6280.06</v>
      </c>
      <c r="I100" s="44">
        <v>0</v>
      </c>
      <c r="J100" s="44">
        <f t="shared" ref="J100" si="511">(E100+F100+G100+H100+I100)/12</f>
        <v>1905.39</v>
      </c>
      <c r="K100" s="45">
        <f t="shared" ref="K100" si="512">(E100+F100+G100+H100+I100)</f>
        <v>22864.71</v>
      </c>
      <c r="L100" s="46">
        <f t="shared" ref="L100" si="513">K100+J100</f>
        <v>24770.1</v>
      </c>
      <c r="M100" s="117"/>
      <c r="N100" s="119">
        <f t="shared" ref="N100" si="514">K100</f>
        <v>22864.71</v>
      </c>
      <c r="O100" s="119">
        <f t="shared" ref="O100" si="515">E100+G100+F100+I100</f>
        <v>16584.650000000001</v>
      </c>
      <c r="P100" s="119">
        <v>774</v>
      </c>
      <c r="Q100" s="119">
        <f t="shared" ref="Q100" si="516">IF(P100&gt;(O100*0.18),P100,O100*0.18)+N100+J100</f>
        <v>27755.34</v>
      </c>
      <c r="R100" s="119">
        <f t="shared" ref="R100" si="517">N100+O100*0.18</f>
        <v>25849.95</v>
      </c>
      <c r="S100" s="47"/>
    </row>
    <row r="101" spans="1:19" ht="9" customHeight="1" x14ac:dyDescent="0.2">
      <c r="A101" s="519"/>
      <c r="B101" s="519"/>
      <c r="C101" s="48" t="s">
        <v>4</v>
      </c>
      <c r="D101" s="49">
        <v>34</v>
      </c>
      <c r="E101" s="50">
        <v>28895170</v>
      </c>
      <c r="F101" s="50">
        <v>0</v>
      </c>
      <c r="G101" s="50">
        <f t="shared" si="506"/>
        <v>3217190</v>
      </c>
      <c r="H101" s="50">
        <v>12159892</v>
      </c>
      <c r="I101" s="50">
        <v>0</v>
      </c>
      <c r="J101" s="51">
        <f t="shared" ref="J101:L101" si="518">J100*1936.27</f>
        <v>3689349</v>
      </c>
      <c r="K101" s="50">
        <f t="shared" si="518"/>
        <v>44272252</v>
      </c>
      <c r="L101" s="52">
        <f t="shared" si="518"/>
        <v>47961602</v>
      </c>
      <c r="M101" s="118"/>
      <c r="N101" s="120">
        <f t="shared" ref="N101:O101" si="519">N100*1936.27</f>
        <v>44272252</v>
      </c>
      <c r="O101" s="120">
        <f t="shared" si="519"/>
        <v>32112360</v>
      </c>
      <c r="P101" s="120">
        <v>1498673</v>
      </c>
      <c r="Q101" s="120">
        <f t="shared" ref="Q101:R101" si="520">Q100*1936.27</f>
        <v>53741832</v>
      </c>
      <c r="R101" s="120">
        <f t="shared" si="520"/>
        <v>50052483</v>
      </c>
      <c r="S101" s="47"/>
    </row>
    <row r="102" spans="1:19" ht="12.75" customHeight="1" x14ac:dyDescent="0.2">
      <c r="A102" s="519"/>
      <c r="B102" s="519"/>
      <c r="C102" s="53" t="s">
        <v>3</v>
      </c>
      <c r="D102" s="54">
        <v>35</v>
      </c>
      <c r="E102" s="44">
        <v>15594.38</v>
      </c>
      <c r="F102" s="44">
        <v>0</v>
      </c>
      <c r="G102" s="44">
        <f t="shared" ref="G102" si="521">1800/13*12</f>
        <v>1661.54</v>
      </c>
      <c r="H102" s="44">
        <v>6280.06</v>
      </c>
      <c r="I102" s="44">
        <v>0</v>
      </c>
      <c r="J102" s="44">
        <f t="shared" ref="J102" si="522">(E102+F102+G102+H102+I102)/12</f>
        <v>1961.33</v>
      </c>
      <c r="K102" s="45">
        <f t="shared" ref="K102" si="523">(E102+F102+G102+H102+I102)</f>
        <v>23535.98</v>
      </c>
      <c r="L102" s="46">
        <f t="shared" ref="L102" si="524">K102+J102</f>
        <v>25497.31</v>
      </c>
      <c r="M102" s="117"/>
      <c r="N102" s="119">
        <f t="shared" ref="N102" si="525">K102</f>
        <v>23535.98</v>
      </c>
      <c r="O102" s="119">
        <f t="shared" ref="O102" si="526">E102+G102+F102+I102</f>
        <v>17255.919999999998</v>
      </c>
      <c r="P102" s="119">
        <v>774</v>
      </c>
      <c r="Q102" s="119">
        <f t="shared" ref="Q102" si="527">IF(P102&gt;(O102*0.18),P102,O102*0.18)+N102+J102</f>
        <v>28603.38</v>
      </c>
      <c r="R102" s="119">
        <f t="shared" ref="R102" si="528">N102+O102*0.18</f>
        <v>26642.05</v>
      </c>
      <c r="S102" s="47"/>
    </row>
    <row r="103" spans="1:19" ht="9" customHeight="1" x14ac:dyDescent="0.2">
      <c r="A103" s="520"/>
      <c r="B103" s="520"/>
      <c r="C103" s="58" t="s">
        <v>4</v>
      </c>
      <c r="D103" s="59"/>
      <c r="E103" s="50">
        <v>30194930</v>
      </c>
      <c r="F103" s="50">
        <v>0</v>
      </c>
      <c r="G103" s="50">
        <f t="shared" si="506"/>
        <v>3217190</v>
      </c>
      <c r="H103" s="50">
        <v>12159892</v>
      </c>
      <c r="I103" s="50">
        <v>0</v>
      </c>
      <c r="J103" s="51">
        <f t="shared" ref="J103:L103" si="529">J102*1936.27</f>
        <v>3797664</v>
      </c>
      <c r="K103" s="50">
        <f t="shared" si="529"/>
        <v>45572012</v>
      </c>
      <c r="L103" s="52">
        <f t="shared" si="529"/>
        <v>49369676</v>
      </c>
      <c r="M103" s="118"/>
      <c r="N103" s="120">
        <f t="shared" ref="N103:O103" si="530">N102*1936.27</f>
        <v>45572012</v>
      </c>
      <c r="O103" s="120">
        <f t="shared" si="530"/>
        <v>33412120</v>
      </c>
      <c r="P103" s="120">
        <v>1498673</v>
      </c>
      <c r="Q103" s="120">
        <f t="shared" ref="Q103:R103" si="531">Q102*1936.27</f>
        <v>55383867</v>
      </c>
      <c r="R103" s="120">
        <f t="shared" si="531"/>
        <v>51586202</v>
      </c>
      <c r="S103" s="47"/>
    </row>
    <row r="104" spans="1:19" ht="12.75" customHeight="1" x14ac:dyDescent="0.2">
      <c r="A104" s="496">
        <v>39814</v>
      </c>
      <c r="B104" s="496">
        <v>40268</v>
      </c>
      <c r="C104" s="42" t="s">
        <v>3</v>
      </c>
      <c r="D104" s="43">
        <v>0</v>
      </c>
      <c r="E104" s="44">
        <v>10415.969999999999</v>
      </c>
      <c r="F104" s="44">
        <v>0</v>
      </c>
      <c r="G104" s="44">
        <f t="shared" ref="G104" si="532">1800/13*12</f>
        <v>1661.54</v>
      </c>
      <c r="H104" s="44">
        <v>6280.06</v>
      </c>
      <c r="I104" s="44">
        <v>0</v>
      </c>
      <c r="J104" s="44">
        <f t="shared" ref="J104" si="533">(E104+F104+G104+H104+I104)/12</f>
        <v>1529.8</v>
      </c>
      <c r="K104" s="45">
        <f t="shared" ref="K104" si="534">(E104+F104+G104+H104+I104)</f>
        <v>18357.57</v>
      </c>
      <c r="L104" s="46">
        <f t="shared" ref="L104" si="535">K104+J104</f>
        <v>19887.37</v>
      </c>
      <c r="M104" s="117"/>
      <c r="N104" s="119">
        <f t="shared" ref="N104" si="536">K104</f>
        <v>18357.57</v>
      </c>
      <c r="O104" s="119">
        <f t="shared" ref="O104" si="537">E104+G104+F104+I104</f>
        <v>12077.51</v>
      </c>
      <c r="P104" s="119">
        <v>774</v>
      </c>
      <c r="Q104" s="119">
        <f t="shared" ref="Q104" si="538">IF(P104&gt;(O104*0.18),P104,O104*0.18)+N104+J104</f>
        <v>22061.32</v>
      </c>
      <c r="R104" s="119">
        <f t="shared" ref="R104" si="539">N104+O104*0.18</f>
        <v>20531.52</v>
      </c>
      <c r="S104" s="47"/>
    </row>
    <row r="105" spans="1:19" ht="9" customHeight="1" x14ac:dyDescent="0.2">
      <c r="A105" s="497"/>
      <c r="B105" s="497"/>
      <c r="C105" s="48" t="s">
        <v>4</v>
      </c>
      <c r="D105" s="49">
        <v>2</v>
      </c>
      <c r="E105" s="50">
        <v>20168130</v>
      </c>
      <c r="F105" s="50">
        <v>0</v>
      </c>
      <c r="G105" s="50">
        <f t="shared" si="506"/>
        <v>3217190</v>
      </c>
      <c r="H105" s="50">
        <v>12159892</v>
      </c>
      <c r="I105" s="50">
        <v>0</v>
      </c>
      <c r="J105" s="51">
        <f t="shared" ref="J105:L105" si="540">J104*1936.27</f>
        <v>2962106</v>
      </c>
      <c r="K105" s="50">
        <f t="shared" si="540"/>
        <v>35545212</v>
      </c>
      <c r="L105" s="52">
        <f t="shared" si="540"/>
        <v>38507318</v>
      </c>
      <c r="M105" s="118"/>
      <c r="N105" s="120">
        <f t="shared" ref="N105:O105" si="541">N104*1936.27</f>
        <v>35545212</v>
      </c>
      <c r="O105" s="120">
        <f t="shared" si="541"/>
        <v>23385320</v>
      </c>
      <c r="P105" s="120">
        <v>1498673</v>
      </c>
      <c r="Q105" s="120">
        <f t="shared" ref="Q105:R105" si="542">Q104*1936.27</f>
        <v>42716672</v>
      </c>
      <c r="R105" s="120">
        <f t="shared" si="542"/>
        <v>39754566</v>
      </c>
      <c r="S105" s="47"/>
    </row>
    <row r="106" spans="1:19" ht="12.75" customHeight="1" x14ac:dyDescent="0.2">
      <c r="A106" s="519">
        <v>39814</v>
      </c>
      <c r="B106" s="519">
        <v>40268</v>
      </c>
      <c r="C106" s="53" t="s">
        <v>3</v>
      </c>
      <c r="D106" s="54">
        <v>3</v>
      </c>
      <c r="E106" s="44">
        <v>10791.27</v>
      </c>
      <c r="F106" s="44">
        <v>0</v>
      </c>
      <c r="G106" s="44">
        <f t="shared" ref="G106" si="543">1800/13*12</f>
        <v>1661.54</v>
      </c>
      <c r="H106" s="44">
        <v>6280.06</v>
      </c>
      <c r="I106" s="44">
        <v>0</v>
      </c>
      <c r="J106" s="44">
        <f t="shared" ref="J106" si="544">(E106+F106+G106+H106+I106)/12</f>
        <v>1561.07</v>
      </c>
      <c r="K106" s="45">
        <f t="shared" ref="K106" si="545">(E106+F106+G106+H106+I106)</f>
        <v>18732.87</v>
      </c>
      <c r="L106" s="46">
        <f t="shared" ref="L106" si="546">K106+J106</f>
        <v>20293.939999999999</v>
      </c>
      <c r="M106" s="117"/>
      <c r="N106" s="119">
        <f t="shared" ref="N106" si="547">K106</f>
        <v>18732.87</v>
      </c>
      <c r="O106" s="119">
        <f t="shared" ref="O106" si="548">E106+G106+F106+I106</f>
        <v>12452.81</v>
      </c>
      <c r="P106" s="119">
        <v>774</v>
      </c>
      <c r="Q106" s="119">
        <f t="shared" ref="Q106" si="549">IF(P106&gt;(O106*0.18),P106,O106*0.18)+N106+J106</f>
        <v>22535.45</v>
      </c>
      <c r="R106" s="119">
        <f t="shared" ref="R106" si="550">N106+O106*0.18</f>
        <v>20974.38</v>
      </c>
      <c r="S106" s="47"/>
    </row>
    <row r="107" spans="1:19" ht="9" customHeight="1" x14ac:dyDescent="0.2">
      <c r="A107" s="519"/>
      <c r="B107" s="519"/>
      <c r="C107" s="48" t="s">
        <v>4</v>
      </c>
      <c r="D107" s="49">
        <v>8</v>
      </c>
      <c r="E107" s="50">
        <v>20894812</v>
      </c>
      <c r="F107" s="50">
        <v>0</v>
      </c>
      <c r="G107" s="50">
        <f t="shared" si="506"/>
        <v>3217190</v>
      </c>
      <c r="H107" s="50">
        <v>12159892</v>
      </c>
      <c r="I107" s="50">
        <v>0</v>
      </c>
      <c r="J107" s="51">
        <f t="shared" ref="J107:L107" si="551">J106*1936.27</f>
        <v>3022653</v>
      </c>
      <c r="K107" s="50">
        <f t="shared" si="551"/>
        <v>36271894</v>
      </c>
      <c r="L107" s="52">
        <f t="shared" si="551"/>
        <v>39294547</v>
      </c>
      <c r="M107" s="118"/>
      <c r="N107" s="120">
        <f t="shared" ref="N107:O107" si="552">N106*1936.27</f>
        <v>36271894</v>
      </c>
      <c r="O107" s="120">
        <f t="shared" si="552"/>
        <v>24112002</v>
      </c>
      <c r="P107" s="120">
        <v>1498673</v>
      </c>
      <c r="Q107" s="120">
        <f t="shared" ref="Q107:R107" si="553">Q106*1936.27</f>
        <v>43634716</v>
      </c>
      <c r="R107" s="120">
        <f t="shared" si="553"/>
        <v>40612063</v>
      </c>
      <c r="S107" s="47"/>
    </row>
    <row r="108" spans="1:19" ht="12.75" customHeight="1" x14ac:dyDescent="0.2">
      <c r="A108" s="519"/>
      <c r="B108" s="519"/>
      <c r="C108" s="53" t="s">
        <v>3</v>
      </c>
      <c r="D108" s="54">
        <v>9</v>
      </c>
      <c r="E108" s="44">
        <v>12131.03</v>
      </c>
      <c r="F108" s="44">
        <v>0</v>
      </c>
      <c r="G108" s="44">
        <f t="shared" ref="G108" si="554">1800/13*12</f>
        <v>1661.54</v>
      </c>
      <c r="H108" s="44">
        <v>6280.06</v>
      </c>
      <c r="I108" s="44">
        <v>0</v>
      </c>
      <c r="J108" s="44">
        <f t="shared" ref="J108" si="555">(E108+F108+G108+H108+I108)/12</f>
        <v>1672.72</v>
      </c>
      <c r="K108" s="45">
        <f t="shared" ref="K108" si="556">(E108+F108+G108+H108+I108)</f>
        <v>20072.63</v>
      </c>
      <c r="L108" s="46">
        <f t="shared" ref="L108" si="557">K108+J108</f>
        <v>21745.35</v>
      </c>
      <c r="M108" s="117"/>
      <c r="N108" s="119">
        <f t="shared" ref="N108" si="558">K108</f>
        <v>20072.63</v>
      </c>
      <c r="O108" s="119">
        <f t="shared" ref="O108" si="559">E108+G108+F108+I108</f>
        <v>13792.57</v>
      </c>
      <c r="P108" s="119">
        <v>774</v>
      </c>
      <c r="Q108" s="119">
        <f t="shared" ref="Q108" si="560">IF(P108&gt;(O108*0.18),P108,O108*0.18)+N108+J108</f>
        <v>24228.01</v>
      </c>
      <c r="R108" s="119">
        <f t="shared" ref="R108" si="561">N108+O108*0.18</f>
        <v>22555.29</v>
      </c>
      <c r="S108" s="47"/>
    </row>
    <row r="109" spans="1:19" ht="9" customHeight="1" x14ac:dyDescent="0.2">
      <c r="A109" s="519"/>
      <c r="B109" s="519"/>
      <c r="C109" s="48" t="s">
        <v>4</v>
      </c>
      <c r="D109" s="49">
        <v>14</v>
      </c>
      <c r="E109" s="50">
        <v>23488949</v>
      </c>
      <c r="F109" s="50">
        <v>0</v>
      </c>
      <c r="G109" s="50">
        <f t="shared" si="506"/>
        <v>3217190</v>
      </c>
      <c r="H109" s="50">
        <v>12159892</v>
      </c>
      <c r="I109" s="50">
        <v>0</v>
      </c>
      <c r="J109" s="51">
        <f t="shared" ref="J109:L109" si="562">J108*1936.27</f>
        <v>3238838</v>
      </c>
      <c r="K109" s="50">
        <f t="shared" si="562"/>
        <v>38866031</v>
      </c>
      <c r="L109" s="52">
        <f t="shared" si="562"/>
        <v>42104869</v>
      </c>
      <c r="M109" s="118"/>
      <c r="N109" s="120">
        <f t="shared" ref="N109:O109" si="563">N108*1936.27</f>
        <v>38866031</v>
      </c>
      <c r="O109" s="120">
        <f t="shared" si="563"/>
        <v>26706140</v>
      </c>
      <c r="P109" s="120">
        <v>1498673</v>
      </c>
      <c r="Q109" s="120">
        <f t="shared" ref="Q109:R109" si="564">Q108*1936.27</f>
        <v>46911969</v>
      </c>
      <c r="R109" s="120">
        <f t="shared" si="564"/>
        <v>43673131</v>
      </c>
      <c r="S109" s="47"/>
    </row>
    <row r="110" spans="1:19" ht="12.75" customHeight="1" x14ac:dyDescent="0.2">
      <c r="A110" s="519"/>
      <c r="B110" s="519"/>
      <c r="C110" s="53" t="s">
        <v>3</v>
      </c>
      <c r="D110" s="54">
        <v>15</v>
      </c>
      <c r="E110" s="44">
        <v>13400.03</v>
      </c>
      <c r="F110" s="44">
        <v>0</v>
      </c>
      <c r="G110" s="44">
        <f t="shared" ref="G110" si="565">1800/13*12</f>
        <v>1661.54</v>
      </c>
      <c r="H110" s="44">
        <v>6280.06</v>
      </c>
      <c r="I110" s="44">
        <v>0</v>
      </c>
      <c r="J110" s="44">
        <f t="shared" ref="J110" si="566">(E110+F110+G110+H110+I110)/12</f>
        <v>1778.47</v>
      </c>
      <c r="K110" s="45">
        <f t="shared" ref="K110" si="567">(E110+F110+G110+H110+I110)</f>
        <v>21341.63</v>
      </c>
      <c r="L110" s="46">
        <f t="shared" ref="L110" si="568">K110+J110</f>
        <v>23120.1</v>
      </c>
      <c r="M110" s="117"/>
      <c r="N110" s="119">
        <f t="shared" ref="N110" si="569">K110</f>
        <v>21341.63</v>
      </c>
      <c r="O110" s="119">
        <f t="shared" ref="O110" si="570">E110+G110+F110+I110</f>
        <v>15061.57</v>
      </c>
      <c r="P110" s="119">
        <v>774</v>
      </c>
      <c r="Q110" s="119">
        <f t="shared" ref="Q110" si="571">IF(P110&gt;(O110*0.18),P110,O110*0.18)+N110+J110</f>
        <v>25831.18</v>
      </c>
      <c r="R110" s="119">
        <f t="shared" ref="R110" si="572">N110+O110*0.18</f>
        <v>24052.71</v>
      </c>
      <c r="S110" s="47"/>
    </row>
    <row r="111" spans="1:19" ht="9" customHeight="1" x14ac:dyDescent="0.2">
      <c r="A111" s="519"/>
      <c r="B111" s="519"/>
      <c r="C111" s="48" t="s">
        <v>4</v>
      </c>
      <c r="D111" s="49">
        <v>20</v>
      </c>
      <c r="E111" s="50">
        <v>25946076</v>
      </c>
      <c r="F111" s="50">
        <v>0</v>
      </c>
      <c r="G111" s="50">
        <f t="shared" si="506"/>
        <v>3217190</v>
      </c>
      <c r="H111" s="50">
        <v>12159892</v>
      </c>
      <c r="I111" s="50">
        <v>0</v>
      </c>
      <c r="J111" s="51">
        <f t="shared" ref="J111:L111" si="573">J110*1936.27</f>
        <v>3443598</v>
      </c>
      <c r="K111" s="50">
        <f t="shared" si="573"/>
        <v>41323158</v>
      </c>
      <c r="L111" s="52">
        <f t="shared" si="573"/>
        <v>44766756</v>
      </c>
      <c r="M111" s="118"/>
      <c r="N111" s="120">
        <f t="shared" ref="N111:O111" si="574">N110*1936.27</f>
        <v>41323158</v>
      </c>
      <c r="O111" s="120">
        <f t="shared" si="574"/>
        <v>29163266</v>
      </c>
      <c r="P111" s="120">
        <v>1498673</v>
      </c>
      <c r="Q111" s="120">
        <f t="shared" ref="Q111:R111" si="575">Q110*1936.27</f>
        <v>50016139</v>
      </c>
      <c r="R111" s="120">
        <f t="shared" si="575"/>
        <v>46572541</v>
      </c>
      <c r="S111" s="47"/>
    </row>
    <row r="112" spans="1:19" ht="12.75" customHeight="1" x14ac:dyDescent="0.2">
      <c r="A112" s="519"/>
      <c r="B112" s="519"/>
      <c r="C112" s="53" t="s">
        <v>3</v>
      </c>
      <c r="D112" s="54">
        <v>21</v>
      </c>
      <c r="E112" s="44">
        <v>14676.66</v>
      </c>
      <c r="F112" s="44">
        <v>0</v>
      </c>
      <c r="G112" s="44">
        <f t="shared" ref="G112" si="576">1800/13*12</f>
        <v>1661.54</v>
      </c>
      <c r="H112" s="44">
        <v>6280.06</v>
      </c>
      <c r="I112" s="44">
        <v>0</v>
      </c>
      <c r="J112" s="44">
        <f t="shared" ref="J112" si="577">(E112+F112+G112+H112+I112)/12</f>
        <v>1884.86</v>
      </c>
      <c r="K112" s="45">
        <f t="shared" ref="K112" si="578">(E112+F112+G112+H112+I112)</f>
        <v>22618.26</v>
      </c>
      <c r="L112" s="46">
        <f t="shared" ref="L112" si="579">K112+J112</f>
        <v>24503.119999999999</v>
      </c>
      <c r="M112" s="117"/>
      <c r="N112" s="119">
        <f t="shared" ref="N112" si="580">K112</f>
        <v>22618.26</v>
      </c>
      <c r="O112" s="119">
        <f t="shared" ref="O112" si="581">E112+G112+F112+I112</f>
        <v>16338.2</v>
      </c>
      <c r="P112" s="119">
        <v>774</v>
      </c>
      <c r="Q112" s="119">
        <f t="shared" ref="Q112" si="582">IF(P112&gt;(O112*0.18),P112,O112*0.18)+N112+J112</f>
        <v>27444</v>
      </c>
      <c r="R112" s="119">
        <f t="shared" ref="R112" si="583">N112+O112*0.18</f>
        <v>25559.14</v>
      </c>
      <c r="S112" s="47"/>
    </row>
    <row r="113" spans="1:19" ht="9" customHeight="1" x14ac:dyDescent="0.2">
      <c r="A113" s="519"/>
      <c r="B113" s="519"/>
      <c r="C113" s="48" t="s">
        <v>4</v>
      </c>
      <c r="D113" s="49">
        <v>27</v>
      </c>
      <c r="E113" s="50">
        <v>28417976</v>
      </c>
      <c r="F113" s="50">
        <v>0</v>
      </c>
      <c r="G113" s="50">
        <f t="shared" si="506"/>
        <v>3217190</v>
      </c>
      <c r="H113" s="50">
        <v>12159892</v>
      </c>
      <c r="I113" s="50">
        <v>0</v>
      </c>
      <c r="J113" s="51">
        <f t="shared" ref="J113:L113" si="584">J112*1936.27</f>
        <v>3649598</v>
      </c>
      <c r="K113" s="50">
        <f t="shared" si="584"/>
        <v>43795058</v>
      </c>
      <c r="L113" s="52">
        <f t="shared" si="584"/>
        <v>47444656</v>
      </c>
      <c r="M113" s="118"/>
      <c r="N113" s="120">
        <f t="shared" ref="N113:O113" si="585">N112*1936.27</f>
        <v>43795058</v>
      </c>
      <c r="O113" s="120">
        <f t="shared" si="585"/>
        <v>31635167</v>
      </c>
      <c r="P113" s="120">
        <v>1498673</v>
      </c>
      <c r="Q113" s="120">
        <f t="shared" ref="Q113:R113" si="586">Q112*1936.27</f>
        <v>53138994</v>
      </c>
      <c r="R113" s="120">
        <f t="shared" si="586"/>
        <v>49489396</v>
      </c>
      <c r="S113" s="47"/>
    </row>
    <row r="114" spans="1:19" ht="12.75" customHeight="1" x14ac:dyDescent="0.2">
      <c r="A114" s="519"/>
      <c r="B114" s="519"/>
      <c r="C114" s="53" t="s">
        <v>3</v>
      </c>
      <c r="D114" s="54">
        <v>28</v>
      </c>
      <c r="E114" s="44">
        <v>15585.87</v>
      </c>
      <c r="F114" s="44">
        <v>0</v>
      </c>
      <c r="G114" s="44">
        <f t="shared" ref="G114" si="587">1800/13*12</f>
        <v>1661.54</v>
      </c>
      <c r="H114" s="44">
        <v>6280.06</v>
      </c>
      <c r="I114" s="44">
        <v>0</v>
      </c>
      <c r="J114" s="44">
        <f t="shared" ref="J114" si="588">(E114+F114+G114+H114+I114)/12</f>
        <v>1960.62</v>
      </c>
      <c r="K114" s="45">
        <f t="shared" ref="K114" si="589">(E114+F114+G114+H114+I114)</f>
        <v>23527.47</v>
      </c>
      <c r="L114" s="46">
        <f t="shared" ref="L114" si="590">K114+J114</f>
        <v>25488.09</v>
      </c>
      <c r="M114" s="117"/>
      <c r="N114" s="119">
        <f t="shared" ref="N114" si="591">K114</f>
        <v>23527.47</v>
      </c>
      <c r="O114" s="119">
        <f t="shared" ref="O114" si="592">E114+G114+F114+I114</f>
        <v>17247.41</v>
      </c>
      <c r="P114" s="119">
        <v>774</v>
      </c>
      <c r="Q114" s="119">
        <f t="shared" ref="Q114" si="593">IF(P114&gt;(O114*0.18),P114,O114*0.18)+N114+J114</f>
        <v>28592.62</v>
      </c>
      <c r="R114" s="119">
        <f t="shared" ref="R114" si="594">N114+O114*0.18</f>
        <v>26632</v>
      </c>
      <c r="S114" s="47"/>
    </row>
    <row r="115" spans="1:19" ht="9" customHeight="1" x14ac:dyDescent="0.2">
      <c r="A115" s="519"/>
      <c r="B115" s="519"/>
      <c r="C115" s="48" t="s">
        <v>4</v>
      </c>
      <c r="D115" s="49">
        <v>34</v>
      </c>
      <c r="E115" s="50">
        <v>30178453</v>
      </c>
      <c r="F115" s="50">
        <v>0</v>
      </c>
      <c r="G115" s="50">
        <f t="shared" si="506"/>
        <v>3217190</v>
      </c>
      <c r="H115" s="50">
        <v>12159892</v>
      </c>
      <c r="I115" s="50">
        <v>0</v>
      </c>
      <c r="J115" s="51">
        <f t="shared" ref="J115:L115" si="595">J114*1936.27</f>
        <v>3796290</v>
      </c>
      <c r="K115" s="50">
        <f t="shared" si="595"/>
        <v>45555534</v>
      </c>
      <c r="L115" s="52">
        <f t="shared" si="595"/>
        <v>49351824</v>
      </c>
      <c r="M115" s="118"/>
      <c r="N115" s="120">
        <f t="shared" ref="N115:O115" si="596">N114*1936.27</f>
        <v>45555534</v>
      </c>
      <c r="O115" s="120">
        <f t="shared" si="596"/>
        <v>33395643</v>
      </c>
      <c r="P115" s="120">
        <v>1498673</v>
      </c>
      <c r="Q115" s="120">
        <f t="shared" ref="Q115:R115" si="597">Q114*1936.27</f>
        <v>55363032</v>
      </c>
      <c r="R115" s="120">
        <f t="shared" si="597"/>
        <v>51566743</v>
      </c>
      <c r="S115" s="47"/>
    </row>
    <row r="116" spans="1:19" ht="12.75" customHeight="1" x14ac:dyDescent="0.2">
      <c r="A116" s="519"/>
      <c r="B116" s="519"/>
      <c r="C116" s="53" t="s">
        <v>3</v>
      </c>
      <c r="D116" s="54">
        <v>35</v>
      </c>
      <c r="E116" s="44">
        <v>16282.58</v>
      </c>
      <c r="F116" s="44">
        <v>0</v>
      </c>
      <c r="G116" s="44">
        <f t="shared" ref="G116" si="598">1800/13*12</f>
        <v>1661.54</v>
      </c>
      <c r="H116" s="44">
        <v>6280.06</v>
      </c>
      <c r="I116" s="44">
        <v>0</v>
      </c>
      <c r="J116" s="44">
        <f t="shared" ref="J116" si="599">(E116+F116+G116+H116+I116)/12</f>
        <v>2018.68</v>
      </c>
      <c r="K116" s="45">
        <f t="shared" ref="K116" si="600">(E116+F116+G116+H116+I116)</f>
        <v>24224.18</v>
      </c>
      <c r="L116" s="46">
        <f t="shared" ref="L116" si="601">K116+J116</f>
        <v>26242.86</v>
      </c>
      <c r="M116" s="117"/>
      <c r="N116" s="119">
        <f t="shared" ref="N116" si="602">K116</f>
        <v>24224.18</v>
      </c>
      <c r="O116" s="119">
        <f t="shared" ref="O116" si="603">E116+G116+F116+I116</f>
        <v>17944.12</v>
      </c>
      <c r="P116" s="119">
        <v>774</v>
      </c>
      <c r="Q116" s="119">
        <f t="shared" ref="Q116" si="604">IF(P116&gt;(O116*0.18),P116,O116*0.18)+N116+J116</f>
        <v>29472.799999999999</v>
      </c>
      <c r="R116" s="119">
        <f t="shared" ref="R116" si="605">N116+O116*0.18</f>
        <v>27454.12</v>
      </c>
      <c r="S116" s="47"/>
    </row>
    <row r="117" spans="1:19" ht="9" customHeight="1" x14ac:dyDescent="0.2">
      <c r="A117" s="520"/>
      <c r="B117" s="520"/>
      <c r="C117" s="58" t="s">
        <v>4</v>
      </c>
      <c r="D117" s="59"/>
      <c r="E117" s="50">
        <v>31527471</v>
      </c>
      <c r="F117" s="50">
        <v>0</v>
      </c>
      <c r="G117" s="50">
        <f t="shared" si="506"/>
        <v>3217190</v>
      </c>
      <c r="H117" s="50">
        <v>12159892</v>
      </c>
      <c r="I117" s="50">
        <v>0</v>
      </c>
      <c r="J117" s="51">
        <f t="shared" ref="J117:L117" si="606">J116*1936.27</f>
        <v>3908710</v>
      </c>
      <c r="K117" s="50">
        <f t="shared" si="606"/>
        <v>46904553</v>
      </c>
      <c r="L117" s="52">
        <f t="shared" si="606"/>
        <v>50813263</v>
      </c>
      <c r="M117" s="118"/>
      <c r="N117" s="120">
        <f t="shared" ref="N117:O117" si="607">N116*1936.27</f>
        <v>46904553</v>
      </c>
      <c r="O117" s="120">
        <f t="shared" si="607"/>
        <v>34744661</v>
      </c>
      <c r="P117" s="120">
        <v>1498673</v>
      </c>
      <c r="Q117" s="120">
        <f t="shared" ref="Q117:R117" si="608">Q116*1936.27</f>
        <v>57067298</v>
      </c>
      <c r="R117" s="120">
        <f t="shared" si="608"/>
        <v>53158589</v>
      </c>
      <c r="S117" s="47"/>
    </row>
    <row r="118" spans="1:19" ht="12.75" customHeight="1" x14ac:dyDescent="0.2">
      <c r="A118" s="496">
        <v>40269</v>
      </c>
      <c r="B118" s="496">
        <v>40359</v>
      </c>
      <c r="C118" s="42" t="s">
        <v>3</v>
      </c>
      <c r="D118" s="43">
        <v>0</v>
      </c>
      <c r="E118" s="44">
        <v>10415.969999999999</v>
      </c>
      <c r="F118" s="44">
        <v>0</v>
      </c>
      <c r="G118" s="44">
        <f t="shared" ref="G118" si="609">1800/13*12</f>
        <v>1661.54</v>
      </c>
      <c r="H118" s="44">
        <v>6280.06</v>
      </c>
      <c r="I118" s="44">
        <v>75.13</v>
      </c>
      <c r="J118" s="44">
        <f t="shared" ref="J118" si="610">(E118+F118+G118+H118+I118)/12</f>
        <v>1536.06</v>
      </c>
      <c r="K118" s="45">
        <f t="shared" ref="K118" si="611">(E118+F118+G118+H118+I118)</f>
        <v>18432.7</v>
      </c>
      <c r="L118" s="46">
        <f t="shared" ref="L118" si="612">K118+J118</f>
        <v>19968.759999999998</v>
      </c>
      <c r="M118" s="117"/>
      <c r="N118" s="119">
        <f t="shared" ref="N118" si="613">K118</f>
        <v>18432.7</v>
      </c>
      <c r="O118" s="119">
        <f t="shared" ref="O118" si="614">E118+G118+F118+I118</f>
        <v>12152.64</v>
      </c>
      <c r="P118" s="119">
        <v>774</v>
      </c>
      <c r="Q118" s="119">
        <f t="shared" ref="Q118" si="615">IF(P118&gt;(O118*0.18),P118,O118*0.18)+N118+J118</f>
        <v>22156.240000000002</v>
      </c>
      <c r="R118" s="119">
        <f t="shared" ref="R118" si="616">N118+O118*0.18</f>
        <v>20620.18</v>
      </c>
      <c r="S118" s="47"/>
    </row>
    <row r="119" spans="1:19" ht="9" customHeight="1" x14ac:dyDescent="0.2">
      <c r="A119" s="497"/>
      <c r="B119" s="497"/>
      <c r="C119" s="48" t="s">
        <v>4</v>
      </c>
      <c r="D119" s="49">
        <v>2</v>
      </c>
      <c r="E119" s="50">
        <v>20168130</v>
      </c>
      <c r="F119" s="50">
        <v>0</v>
      </c>
      <c r="G119" s="50">
        <f t="shared" si="506"/>
        <v>3217190</v>
      </c>
      <c r="H119" s="50">
        <v>12159892</v>
      </c>
      <c r="I119" s="50">
        <v>145472</v>
      </c>
      <c r="J119" s="51">
        <f t="shared" ref="J119:L119" si="617">J118*1936.27</f>
        <v>2974227</v>
      </c>
      <c r="K119" s="50">
        <f t="shared" si="617"/>
        <v>35690684</v>
      </c>
      <c r="L119" s="52">
        <f t="shared" si="617"/>
        <v>38664911</v>
      </c>
      <c r="M119" s="118"/>
      <c r="N119" s="120">
        <f t="shared" ref="N119:O119" si="618">N118*1936.27</f>
        <v>35690684</v>
      </c>
      <c r="O119" s="120">
        <f t="shared" si="618"/>
        <v>23530792</v>
      </c>
      <c r="P119" s="120">
        <v>1498673</v>
      </c>
      <c r="Q119" s="120">
        <f t="shared" ref="Q119:R119" si="619">Q118*1936.27</f>
        <v>42900463</v>
      </c>
      <c r="R119" s="120">
        <f t="shared" si="619"/>
        <v>39926236</v>
      </c>
      <c r="S119" s="47"/>
    </row>
    <row r="120" spans="1:19" ht="12.75" customHeight="1" x14ac:dyDescent="0.2">
      <c r="A120" s="519">
        <v>40269</v>
      </c>
      <c r="B120" s="519">
        <v>40359</v>
      </c>
      <c r="C120" s="53" t="s">
        <v>3</v>
      </c>
      <c r="D120" s="54">
        <v>3</v>
      </c>
      <c r="E120" s="44">
        <v>10791.27</v>
      </c>
      <c r="F120" s="44">
        <v>0</v>
      </c>
      <c r="G120" s="44">
        <f t="shared" ref="G120" si="620">1800/13*12</f>
        <v>1661.54</v>
      </c>
      <c r="H120" s="44">
        <v>6280.06</v>
      </c>
      <c r="I120" s="44">
        <v>75.13</v>
      </c>
      <c r="J120" s="44">
        <f t="shared" ref="J120" si="621">(E120+F120+G120+H120+I120)/12</f>
        <v>1567.33</v>
      </c>
      <c r="K120" s="45">
        <f t="shared" ref="K120" si="622">(E120+F120+G120+H120+I120)</f>
        <v>18808</v>
      </c>
      <c r="L120" s="46">
        <f t="shared" ref="L120" si="623">K120+J120</f>
        <v>20375.330000000002</v>
      </c>
      <c r="M120" s="117"/>
      <c r="N120" s="119">
        <f t="shared" ref="N120" si="624">K120</f>
        <v>18808</v>
      </c>
      <c r="O120" s="119">
        <f t="shared" ref="O120" si="625">E120+G120+F120+I120</f>
        <v>12527.94</v>
      </c>
      <c r="P120" s="119">
        <v>774</v>
      </c>
      <c r="Q120" s="119">
        <f t="shared" ref="Q120" si="626">IF(P120&gt;(O120*0.18),P120,O120*0.18)+N120+J120</f>
        <v>22630.36</v>
      </c>
      <c r="R120" s="119">
        <f t="shared" ref="R120" si="627">N120+O120*0.18</f>
        <v>21063.03</v>
      </c>
      <c r="S120" s="47"/>
    </row>
    <row r="121" spans="1:19" ht="9" customHeight="1" x14ac:dyDescent="0.2">
      <c r="A121" s="519"/>
      <c r="B121" s="519"/>
      <c r="C121" s="48" t="s">
        <v>4</v>
      </c>
      <c r="D121" s="49">
        <v>8</v>
      </c>
      <c r="E121" s="50">
        <v>20894812</v>
      </c>
      <c r="F121" s="50">
        <v>0</v>
      </c>
      <c r="G121" s="50">
        <f t="shared" si="506"/>
        <v>3217190</v>
      </c>
      <c r="H121" s="50">
        <v>12159892</v>
      </c>
      <c r="I121" s="50">
        <v>145472</v>
      </c>
      <c r="J121" s="51">
        <f t="shared" ref="J121:L121" si="628">J120*1936.27</f>
        <v>3034774</v>
      </c>
      <c r="K121" s="50">
        <f t="shared" si="628"/>
        <v>36417366</v>
      </c>
      <c r="L121" s="52">
        <f t="shared" si="628"/>
        <v>39452140</v>
      </c>
      <c r="M121" s="118"/>
      <c r="N121" s="120">
        <f t="shared" ref="N121:O121" si="629">N120*1936.27</f>
        <v>36417366</v>
      </c>
      <c r="O121" s="120">
        <f t="shared" si="629"/>
        <v>24257474</v>
      </c>
      <c r="P121" s="120">
        <v>1498673</v>
      </c>
      <c r="Q121" s="120">
        <f t="shared" ref="Q121:R121" si="630">Q120*1936.27</f>
        <v>43818487</v>
      </c>
      <c r="R121" s="120">
        <f t="shared" si="630"/>
        <v>40783713</v>
      </c>
      <c r="S121" s="47"/>
    </row>
    <row r="122" spans="1:19" ht="12.75" customHeight="1" x14ac:dyDescent="0.2">
      <c r="A122" s="519"/>
      <c r="B122" s="519"/>
      <c r="C122" s="53" t="s">
        <v>3</v>
      </c>
      <c r="D122" s="54">
        <v>9</v>
      </c>
      <c r="E122" s="44">
        <v>12131.03</v>
      </c>
      <c r="F122" s="44">
        <v>0</v>
      </c>
      <c r="G122" s="44">
        <f t="shared" ref="G122" si="631">1800/13*12</f>
        <v>1661.54</v>
      </c>
      <c r="H122" s="44">
        <v>6280.06</v>
      </c>
      <c r="I122" s="44">
        <v>75.13</v>
      </c>
      <c r="J122" s="44">
        <f t="shared" ref="J122" si="632">(E122+F122+G122+H122+I122)/12</f>
        <v>1678.98</v>
      </c>
      <c r="K122" s="45">
        <f t="shared" ref="K122" si="633">(E122+F122+G122+H122+I122)</f>
        <v>20147.759999999998</v>
      </c>
      <c r="L122" s="46">
        <f t="shared" ref="L122" si="634">K122+J122</f>
        <v>21826.74</v>
      </c>
      <c r="M122" s="117"/>
      <c r="N122" s="119">
        <f t="shared" ref="N122" si="635">K122</f>
        <v>20147.759999999998</v>
      </c>
      <c r="O122" s="119">
        <f t="shared" ref="O122" si="636">E122+G122+F122+I122</f>
        <v>13867.7</v>
      </c>
      <c r="P122" s="119">
        <v>774</v>
      </c>
      <c r="Q122" s="119">
        <f t="shared" ref="Q122" si="637">IF(P122&gt;(O122*0.18),P122,O122*0.18)+N122+J122</f>
        <v>24322.93</v>
      </c>
      <c r="R122" s="119">
        <f t="shared" ref="R122" si="638">N122+O122*0.18</f>
        <v>22643.95</v>
      </c>
      <c r="S122" s="47"/>
    </row>
    <row r="123" spans="1:19" ht="9" customHeight="1" x14ac:dyDescent="0.2">
      <c r="A123" s="519"/>
      <c r="B123" s="519"/>
      <c r="C123" s="48" t="s">
        <v>4</v>
      </c>
      <c r="D123" s="49">
        <v>14</v>
      </c>
      <c r="E123" s="50">
        <v>23488949</v>
      </c>
      <c r="F123" s="50">
        <v>0</v>
      </c>
      <c r="G123" s="50">
        <f t="shared" si="506"/>
        <v>3217190</v>
      </c>
      <c r="H123" s="50">
        <v>12159892</v>
      </c>
      <c r="I123" s="50">
        <v>145472</v>
      </c>
      <c r="J123" s="51">
        <f t="shared" ref="J123:L123" si="639">J122*1936.27</f>
        <v>3250959</v>
      </c>
      <c r="K123" s="50">
        <f t="shared" si="639"/>
        <v>39011503</v>
      </c>
      <c r="L123" s="52">
        <f t="shared" si="639"/>
        <v>42262462</v>
      </c>
      <c r="M123" s="118"/>
      <c r="N123" s="120">
        <f t="shared" ref="N123:O123" si="640">N122*1936.27</f>
        <v>39011503</v>
      </c>
      <c r="O123" s="120">
        <f t="shared" si="640"/>
        <v>26851611</v>
      </c>
      <c r="P123" s="120">
        <v>1498673</v>
      </c>
      <c r="Q123" s="120">
        <f t="shared" ref="Q123:R123" si="641">Q122*1936.27</f>
        <v>47095760</v>
      </c>
      <c r="R123" s="120">
        <f t="shared" si="641"/>
        <v>43844801</v>
      </c>
      <c r="S123" s="47"/>
    </row>
    <row r="124" spans="1:19" ht="12.75" customHeight="1" x14ac:dyDescent="0.2">
      <c r="A124" s="519"/>
      <c r="B124" s="519"/>
      <c r="C124" s="53" t="s">
        <v>3</v>
      </c>
      <c r="D124" s="54">
        <v>15</v>
      </c>
      <c r="E124" s="44">
        <v>13400.03</v>
      </c>
      <c r="F124" s="44">
        <v>0</v>
      </c>
      <c r="G124" s="44">
        <f t="shared" ref="G124" si="642">1800/13*12</f>
        <v>1661.54</v>
      </c>
      <c r="H124" s="44">
        <v>6280.06</v>
      </c>
      <c r="I124" s="44">
        <v>75.13</v>
      </c>
      <c r="J124" s="44">
        <f t="shared" ref="J124" si="643">(E124+F124+G124+H124+I124)/12</f>
        <v>1784.73</v>
      </c>
      <c r="K124" s="45">
        <f t="shared" ref="K124" si="644">(E124+F124+G124+H124+I124)</f>
        <v>21416.76</v>
      </c>
      <c r="L124" s="46">
        <f t="shared" ref="L124" si="645">K124+J124</f>
        <v>23201.49</v>
      </c>
      <c r="M124" s="117"/>
      <c r="N124" s="119">
        <f t="shared" ref="N124" si="646">K124</f>
        <v>21416.76</v>
      </c>
      <c r="O124" s="119">
        <f t="shared" ref="O124" si="647">E124+G124+F124+I124</f>
        <v>15136.7</v>
      </c>
      <c r="P124" s="119">
        <v>774</v>
      </c>
      <c r="Q124" s="119">
        <f t="shared" ref="Q124" si="648">IF(P124&gt;(O124*0.18),P124,O124*0.18)+N124+J124</f>
        <v>25926.1</v>
      </c>
      <c r="R124" s="119">
        <f t="shared" ref="R124" si="649">N124+O124*0.18</f>
        <v>24141.37</v>
      </c>
      <c r="S124" s="47"/>
    </row>
    <row r="125" spans="1:19" ht="9" customHeight="1" x14ac:dyDescent="0.2">
      <c r="A125" s="519"/>
      <c r="B125" s="519"/>
      <c r="C125" s="48" t="s">
        <v>4</v>
      </c>
      <c r="D125" s="49">
        <v>20</v>
      </c>
      <c r="E125" s="50">
        <v>25946076</v>
      </c>
      <c r="F125" s="50">
        <v>0</v>
      </c>
      <c r="G125" s="50">
        <f t="shared" si="506"/>
        <v>3217190</v>
      </c>
      <c r="H125" s="50">
        <v>12159892</v>
      </c>
      <c r="I125" s="50">
        <v>145472</v>
      </c>
      <c r="J125" s="51">
        <f t="shared" ref="J125:L125" si="650">J124*1936.27</f>
        <v>3455719</v>
      </c>
      <c r="K125" s="50">
        <f t="shared" si="650"/>
        <v>41468630</v>
      </c>
      <c r="L125" s="52">
        <f t="shared" si="650"/>
        <v>44924349</v>
      </c>
      <c r="M125" s="118"/>
      <c r="N125" s="120">
        <f t="shared" ref="N125:O125" si="651">N124*1936.27</f>
        <v>41468630</v>
      </c>
      <c r="O125" s="120">
        <f t="shared" si="651"/>
        <v>29308738</v>
      </c>
      <c r="P125" s="120">
        <v>1498673</v>
      </c>
      <c r="Q125" s="120">
        <f t="shared" ref="Q125:R125" si="652">Q124*1936.27</f>
        <v>50199930</v>
      </c>
      <c r="R125" s="120">
        <f t="shared" si="652"/>
        <v>46744210</v>
      </c>
      <c r="S125" s="47"/>
    </row>
    <row r="126" spans="1:19" ht="12.75" customHeight="1" x14ac:dyDescent="0.2">
      <c r="A126" s="519"/>
      <c r="B126" s="519"/>
      <c r="C126" s="53" t="s">
        <v>3</v>
      </c>
      <c r="D126" s="54">
        <v>21</v>
      </c>
      <c r="E126" s="44">
        <v>14676.66</v>
      </c>
      <c r="F126" s="44">
        <v>0</v>
      </c>
      <c r="G126" s="44">
        <f t="shared" ref="G126" si="653">1800/13*12</f>
        <v>1661.54</v>
      </c>
      <c r="H126" s="44">
        <v>6280.06</v>
      </c>
      <c r="I126" s="44">
        <v>75.13</v>
      </c>
      <c r="J126" s="44">
        <f t="shared" ref="J126" si="654">(E126+F126+G126+H126+I126)/12</f>
        <v>1891.12</v>
      </c>
      <c r="K126" s="45">
        <f t="shared" ref="K126" si="655">(E126+F126+G126+H126+I126)</f>
        <v>22693.39</v>
      </c>
      <c r="L126" s="46">
        <f t="shared" ref="L126" si="656">K126+J126</f>
        <v>24584.51</v>
      </c>
      <c r="M126" s="117"/>
      <c r="N126" s="119">
        <f t="shared" ref="N126" si="657">K126</f>
        <v>22693.39</v>
      </c>
      <c r="O126" s="119">
        <f t="shared" ref="O126" si="658">E126+G126+F126+I126</f>
        <v>16413.330000000002</v>
      </c>
      <c r="P126" s="119">
        <v>774</v>
      </c>
      <c r="Q126" s="119">
        <f t="shared" ref="Q126" si="659">IF(P126&gt;(O126*0.18),P126,O126*0.18)+N126+J126</f>
        <v>27538.91</v>
      </c>
      <c r="R126" s="119">
        <f t="shared" ref="R126" si="660">N126+O126*0.18</f>
        <v>25647.79</v>
      </c>
      <c r="S126" s="47"/>
    </row>
    <row r="127" spans="1:19" ht="9" customHeight="1" x14ac:dyDescent="0.2">
      <c r="A127" s="519"/>
      <c r="B127" s="519"/>
      <c r="C127" s="48" t="s">
        <v>4</v>
      </c>
      <c r="D127" s="49">
        <v>27</v>
      </c>
      <c r="E127" s="50">
        <v>28417976</v>
      </c>
      <c r="F127" s="50">
        <v>0</v>
      </c>
      <c r="G127" s="50">
        <f t="shared" si="506"/>
        <v>3217190</v>
      </c>
      <c r="H127" s="50">
        <v>12159892</v>
      </c>
      <c r="I127" s="50">
        <v>145472</v>
      </c>
      <c r="J127" s="51">
        <f t="shared" ref="J127:L127" si="661">J126*1936.27</f>
        <v>3661719</v>
      </c>
      <c r="K127" s="50">
        <f t="shared" si="661"/>
        <v>43940530</v>
      </c>
      <c r="L127" s="52">
        <f t="shared" si="661"/>
        <v>47602249</v>
      </c>
      <c r="M127" s="118"/>
      <c r="N127" s="120">
        <f t="shared" ref="N127:O127" si="662">N126*1936.27</f>
        <v>43940530</v>
      </c>
      <c r="O127" s="120">
        <f t="shared" si="662"/>
        <v>31780638</v>
      </c>
      <c r="P127" s="120">
        <v>1498673</v>
      </c>
      <c r="Q127" s="120">
        <f t="shared" ref="Q127:R127" si="663">Q126*1936.27</f>
        <v>53322765</v>
      </c>
      <c r="R127" s="120">
        <f t="shared" si="663"/>
        <v>49661046</v>
      </c>
      <c r="S127" s="47"/>
    </row>
    <row r="128" spans="1:19" ht="12.75" customHeight="1" x14ac:dyDescent="0.2">
      <c r="A128" s="519"/>
      <c r="B128" s="519"/>
      <c r="C128" s="53" t="s">
        <v>3</v>
      </c>
      <c r="D128" s="54">
        <v>28</v>
      </c>
      <c r="E128" s="44">
        <v>15585.87</v>
      </c>
      <c r="F128" s="44">
        <v>0</v>
      </c>
      <c r="G128" s="44">
        <f t="shared" ref="G128" si="664">1800/13*12</f>
        <v>1661.54</v>
      </c>
      <c r="H128" s="44">
        <v>6280.06</v>
      </c>
      <c r="I128" s="44">
        <v>75.13</v>
      </c>
      <c r="J128" s="44">
        <f t="shared" ref="J128" si="665">(E128+F128+G128+H128+I128)/12</f>
        <v>1966.88</v>
      </c>
      <c r="K128" s="45">
        <f t="shared" ref="K128" si="666">(E128+F128+G128+H128+I128)</f>
        <v>23602.6</v>
      </c>
      <c r="L128" s="46">
        <f t="shared" ref="L128" si="667">K128+J128</f>
        <v>25569.48</v>
      </c>
      <c r="M128" s="117"/>
      <c r="N128" s="119">
        <f t="shared" ref="N128" si="668">K128</f>
        <v>23602.6</v>
      </c>
      <c r="O128" s="119">
        <f t="shared" ref="O128" si="669">E128+G128+F128+I128</f>
        <v>17322.54</v>
      </c>
      <c r="P128" s="119">
        <v>774</v>
      </c>
      <c r="Q128" s="119">
        <f t="shared" ref="Q128" si="670">IF(P128&gt;(O128*0.18),P128,O128*0.18)+N128+J128</f>
        <v>28687.54</v>
      </c>
      <c r="R128" s="119">
        <f t="shared" ref="R128" si="671">N128+O128*0.18</f>
        <v>26720.66</v>
      </c>
      <c r="S128" s="47"/>
    </row>
    <row r="129" spans="1:19" ht="9" customHeight="1" x14ac:dyDescent="0.2">
      <c r="A129" s="519"/>
      <c r="B129" s="519"/>
      <c r="C129" s="48" t="s">
        <v>4</v>
      </c>
      <c r="D129" s="49">
        <v>34</v>
      </c>
      <c r="E129" s="50">
        <v>30178453</v>
      </c>
      <c r="F129" s="50">
        <v>0</v>
      </c>
      <c r="G129" s="50">
        <f t="shared" si="506"/>
        <v>3217190</v>
      </c>
      <c r="H129" s="50">
        <v>12159892</v>
      </c>
      <c r="I129" s="50">
        <v>145472</v>
      </c>
      <c r="J129" s="51">
        <f t="shared" ref="J129:L129" si="672">J128*1936.27</f>
        <v>3808411</v>
      </c>
      <c r="K129" s="50">
        <f t="shared" si="672"/>
        <v>45701006</v>
      </c>
      <c r="L129" s="52">
        <f t="shared" si="672"/>
        <v>49509417</v>
      </c>
      <c r="M129" s="118"/>
      <c r="N129" s="120">
        <f t="shared" ref="N129:O129" si="673">N128*1936.27</f>
        <v>45701006</v>
      </c>
      <c r="O129" s="120">
        <f t="shared" si="673"/>
        <v>33541115</v>
      </c>
      <c r="P129" s="120">
        <v>1498673</v>
      </c>
      <c r="Q129" s="120">
        <f t="shared" ref="Q129:R129" si="674">Q128*1936.27</f>
        <v>55546823</v>
      </c>
      <c r="R129" s="120">
        <f t="shared" si="674"/>
        <v>51738412</v>
      </c>
      <c r="S129" s="47"/>
    </row>
    <row r="130" spans="1:19" ht="12.75" customHeight="1" x14ac:dyDescent="0.2">
      <c r="A130" s="519"/>
      <c r="B130" s="519"/>
      <c r="C130" s="53" t="s">
        <v>3</v>
      </c>
      <c r="D130" s="54">
        <v>35</v>
      </c>
      <c r="E130" s="44">
        <v>16282.58</v>
      </c>
      <c r="F130" s="44">
        <v>0</v>
      </c>
      <c r="G130" s="44">
        <f t="shared" ref="G130" si="675">1800/13*12</f>
        <v>1661.54</v>
      </c>
      <c r="H130" s="44">
        <v>6280.06</v>
      </c>
      <c r="I130" s="44">
        <v>75.13</v>
      </c>
      <c r="J130" s="44">
        <f t="shared" ref="J130" si="676">(E130+F130+G130+H130+I130)/12</f>
        <v>2024.94</v>
      </c>
      <c r="K130" s="45">
        <f t="shared" ref="K130" si="677">(E130+F130+G130+H130+I130)</f>
        <v>24299.31</v>
      </c>
      <c r="L130" s="46">
        <f t="shared" ref="L130" si="678">K130+J130</f>
        <v>26324.25</v>
      </c>
      <c r="M130" s="117"/>
      <c r="N130" s="119">
        <f t="shared" ref="N130" si="679">K130</f>
        <v>24299.31</v>
      </c>
      <c r="O130" s="119">
        <f t="shared" ref="O130" si="680">E130+G130+F130+I130</f>
        <v>18019.25</v>
      </c>
      <c r="P130" s="119">
        <v>774</v>
      </c>
      <c r="Q130" s="119">
        <f t="shared" ref="Q130" si="681">IF(P130&gt;(O130*0.18),P130,O130*0.18)+N130+J130</f>
        <v>29567.72</v>
      </c>
      <c r="R130" s="119">
        <f t="shared" ref="R130" si="682">N130+O130*0.18</f>
        <v>27542.78</v>
      </c>
      <c r="S130" s="47"/>
    </row>
    <row r="131" spans="1:19" ht="9" customHeight="1" x14ac:dyDescent="0.2">
      <c r="A131" s="520"/>
      <c r="B131" s="520"/>
      <c r="C131" s="58" t="s">
        <v>4</v>
      </c>
      <c r="D131" s="59"/>
      <c r="E131" s="50">
        <v>31527471</v>
      </c>
      <c r="F131" s="50">
        <v>0</v>
      </c>
      <c r="G131" s="50">
        <f t="shared" si="506"/>
        <v>3217190</v>
      </c>
      <c r="H131" s="50">
        <v>12159892</v>
      </c>
      <c r="I131" s="50">
        <v>145472</v>
      </c>
      <c r="J131" s="51">
        <f t="shared" ref="J131:L131" si="683">J130*1936.27</f>
        <v>3920831</v>
      </c>
      <c r="K131" s="50">
        <f t="shared" si="683"/>
        <v>47050025</v>
      </c>
      <c r="L131" s="52">
        <f t="shared" si="683"/>
        <v>50970856</v>
      </c>
      <c r="M131" s="118"/>
      <c r="N131" s="120">
        <f t="shared" ref="N131:O131" si="684">N130*1936.27</f>
        <v>47050025</v>
      </c>
      <c r="O131" s="120">
        <f t="shared" si="684"/>
        <v>34890133</v>
      </c>
      <c r="P131" s="120">
        <v>1498673</v>
      </c>
      <c r="Q131" s="120">
        <f t="shared" ref="Q131:R131" si="685">Q130*1936.27</f>
        <v>57251089</v>
      </c>
      <c r="R131" s="120">
        <f t="shared" si="685"/>
        <v>53330259</v>
      </c>
      <c r="S131" s="47"/>
    </row>
    <row r="132" spans="1:19" ht="12.75" customHeight="1" x14ac:dyDescent="0.2">
      <c r="A132" s="496">
        <v>40360</v>
      </c>
      <c r="B132" s="496">
        <v>40543</v>
      </c>
      <c r="C132" s="42" t="s">
        <v>3</v>
      </c>
      <c r="D132" s="43">
        <v>0</v>
      </c>
      <c r="E132" s="44">
        <v>10415.969999999999</v>
      </c>
      <c r="F132" s="44">
        <v>0</v>
      </c>
      <c r="G132" s="44">
        <f t="shared" ref="G132" si="686">1800/13*12</f>
        <v>1661.54</v>
      </c>
      <c r="H132" s="44">
        <v>6280.06</v>
      </c>
      <c r="I132" s="44">
        <v>125.22</v>
      </c>
      <c r="J132" s="44">
        <f t="shared" ref="J132" si="687">(E132+F132+G132+H132+I132)/12</f>
        <v>1540.23</v>
      </c>
      <c r="K132" s="45">
        <f t="shared" ref="K132" si="688">(E132+F132+G132+H132+I132)</f>
        <v>18482.79</v>
      </c>
      <c r="L132" s="46">
        <f t="shared" ref="L132" si="689">K132+J132</f>
        <v>20023.02</v>
      </c>
      <c r="M132" s="117"/>
      <c r="N132" s="119">
        <f t="shared" ref="N132" si="690">K132</f>
        <v>18482.79</v>
      </c>
      <c r="O132" s="119">
        <f t="shared" ref="O132" si="691">E132+G132+F132+I132</f>
        <v>12202.73</v>
      </c>
      <c r="P132" s="119">
        <v>774</v>
      </c>
      <c r="Q132" s="119">
        <f t="shared" ref="Q132" si="692">IF(P132&gt;(O132*0.18),P132,O132*0.18)+N132+J132</f>
        <v>22219.51</v>
      </c>
      <c r="R132" s="119">
        <f t="shared" ref="R132" si="693">N132+O132*0.18</f>
        <v>20679.28</v>
      </c>
      <c r="S132" s="47"/>
    </row>
    <row r="133" spans="1:19" ht="9" customHeight="1" x14ac:dyDescent="0.2">
      <c r="A133" s="497"/>
      <c r="B133" s="497"/>
      <c r="C133" s="48" t="s">
        <v>4</v>
      </c>
      <c r="D133" s="49">
        <v>2</v>
      </c>
      <c r="E133" s="50">
        <v>20168130</v>
      </c>
      <c r="F133" s="50">
        <v>0</v>
      </c>
      <c r="G133" s="50">
        <f t="shared" si="506"/>
        <v>3217190</v>
      </c>
      <c r="H133" s="50">
        <v>12159892</v>
      </c>
      <c r="I133" s="50">
        <v>242460</v>
      </c>
      <c r="J133" s="51">
        <f t="shared" ref="J133:L133" si="694">J132*1936.27</f>
        <v>2982301</v>
      </c>
      <c r="K133" s="50">
        <f t="shared" si="694"/>
        <v>35787672</v>
      </c>
      <c r="L133" s="52">
        <f t="shared" si="694"/>
        <v>38769973</v>
      </c>
      <c r="M133" s="118"/>
      <c r="N133" s="120">
        <f t="shared" ref="N133:O133" si="695">N132*1936.27</f>
        <v>35787672</v>
      </c>
      <c r="O133" s="120">
        <f t="shared" si="695"/>
        <v>23627780</v>
      </c>
      <c r="P133" s="120">
        <v>1498673</v>
      </c>
      <c r="Q133" s="120">
        <f t="shared" ref="Q133:R133" si="696">Q132*1936.27</f>
        <v>43022971</v>
      </c>
      <c r="R133" s="120">
        <f t="shared" si="696"/>
        <v>40040669</v>
      </c>
      <c r="S133" s="47"/>
    </row>
    <row r="134" spans="1:19" ht="12.75" customHeight="1" x14ac:dyDescent="0.2">
      <c r="A134" s="519">
        <v>40360</v>
      </c>
      <c r="B134" s="519">
        <v>40543</v>
      </c>
      <c r="C134" s="53" t="s">
        <v>3</v>
      </c>
      <c r="D134" s="54">
        <v>3</v>
      </c>
      <c r="E134" s="44">
        <v>10791.27</v>
      </c>
      <c r="F134" s="44">
        <v>0</v>
      </c>
      <c r="G134" s="44">
        <f t="shared" ref="G134" si="697">1800/13*12</f>
        <v>1661.54</v>
      </c>
      <c r="H134" s="44">
        <v>6280.06</v>
      </c>
      <c r="I134" s="44">
        <v>125.22</v>
      </c>
      <c r="J134" s="44">
        <f t="shared" ref="J134" si="698">(E134+F134+G134+H134+I134)/12</f>
        <v>1571.51</v>
      </c>
      <c r="K134" s="45">
        <f t="shared" ref="K134" si="699">(E134+F134+G134+H134+I134)</f>
        <v>18858.09</v>
      </c>
      <c r="L134" s="46">
        <f t="shared" ref="L134" si="700">K134+J134</f>
        <v>20429.599999999999</v>
      </c>
      <c r="M134" s="117"/>
      <c r="N134" s="119">
        <f t="shared" ref="N134" si="701">K134</f>
        <v>18858.09</v>
      </c>
      <c r="O134" s="119">
        <f t="shared" ref="O134" si="702">E134+G134+F134+I134</f>
        <v>12578.03</v>
      </c>
      <c r="P134" s="119">
        <v>774</v>
      </c>
      <c r="Q134" s="119">
        <f t="shared" ref="Q134" si="703">IF(P134&gt;(O134*0.18),P134,O134*0.18)+N134+J134</f>
        <v>22693.65</v>
      </c>
      <c r="R134" s="119">
        <f t="shared" ref="R134" si="704">N134+O134*0.18</f>
        <v>21122.14</v>
      </c>
      <c r="S134" s="47"/>
    </row>
    <row r="135" spans="1:19" ht="9" customHeight="1" x14ac:dyDescent="0.2">
      <c r="A135" s="519"/>
      <c r="B135" s="519"/>
      <c r="C135" s="48" t="s">
        <v>4</v>
      </c>
      <c r="D135" s="49">
        <v>8</v>
      </c>
      <c r="E135" s="50">
        <v>20894812</v>
      </c>
      <c r="F135" s="50">
        <v>0</v>
      </c>
      <c r="G135" s="50">
        <f t="shared" si="506"/>
        <v>3217190</v>
      </c>
      <c r="H135" s="50">
        <v>12159892</v>
      </c>
      <c r="I135" s="50">
        <v>242460</v>
      </c>
      <c r="J135" s="51">
        <f t="shared" ref="J135:L135" si="705">J134*1936.27</f>
        <v>3042868</v>
      </c>
      <c r="K135" s="50">
        <f t="shared" si="705"/>
        <v>36514354</v>
      </c>
      <c r="L135" s="52">
        <f t="shared" si="705"/>
        <v>39557222</v>
      </c>
      <c r="M135" s="118"/>
      <c r="N135" s="120">
        <f t="shared" ref="N135:O135" si="706">N134*1936.27</f>
        <v>36514354</v>
      </c>
      <c r="O135" s="120">
        <f t="shared" si="706"/>
        <v>24354462</v>
      </c>
      <c r="P135" s="120">
        <v>1498673</v>
      </c>
      <c r="Q135" s="120">
        <f t="shared" ref="Q135:R135" si="707">Q134*1936.27</f>
        <v>43941034</v>
      </c>
      <c r="R135" s="120">
        <f t="shared" si="707"/>
        <v>40898166</v>
      </c>
      <c r="S135" s="47"/>
    </row>
    <row r="136" spans="1:19" ht="12.75" customHeight="1" x14ac:dyDescent="0.2">
      <c r="A136" s="519"/>
      <c r="B136" s="519"/>
      <c r="C136" s="53" t="s">
        <v>3</v>
      </c>
      <c r="D136" s="54">
        <v>9</v>
      </c>
      <c r="E136" s="44">
        <v>12131.03</v>
      </c>
      <c r="F136" s="44">
        <v>0</v>
      </c>
      <c r="G136" s="44">
        <f t="shared" ref="G136" si="708">1800/13*12</f>
        <v>1661.54</v>
      </c>
      <c r="H136" s="44">
        <v>6280.06</v>
      </c>
      <c r="I136" s="44">
        <v>125.22</v>
      </c>
      <c r="J136" s="44">
        <f t="shared" ref="J136" si="709">(E136+F136+G136+H136+I136)/12</f>
        <v>1683.15</v>
      </c>
      <c r="K136" s="45">
        <f t="shared" ref="K136" si="710">(E136+F136+G136+H136+I136)</f>
        <v>20197.849999999999</v>
      </c>
      <c r="L136" s="46">
        <f t="shared" ref="L136" si="711">K136+J136</f>
        <v>21881</v>
      </c>
      <c r="M136" s="117"/>
      <c r="N136" s="119">
        <f t="shared" ref="N136" si="712">K136</f>
        <v>20197.849999999999</v>
      </c>
      <c r="O136" s="119">
        <f t="shared" ref="O136" si="713">E136+G136+F136+I136</f>
        <v>13917.79</v>
      </c>
      <c r="P136" s="119">
        <v>774</v>
      </c>
      <c r="Q136" s="119">
        <f t="shared" ref="Q136" si="714">IF(P136&gt;(O136*0.18),P136,O136*0.18)+N136+J136</f>
        <v>24386.2</v>
      </c>
      <c r="R136" s="119">
        <f t="shared" ref="R136" si="715">N136+O136*0.18</f>
        <v>22703.05</v>
      </c>
      <c r="S136" s="47"/>
    </row>
    <row r="137" spans="1:19" ht="9" customHeight="1" x14ac:dyDescent="0.2">
      <c r="A137" s="519"/>
      <c r="B137" s="519"/>
      <c r="C137" s="48" t="s">
        <v>4</v>
      </c>
      <c r="D137" s="49">
        <v>14</v>
      </c>
      <c r="E137" s="50">
        <v>23488949</v>
      </c>
      <c r="F137" s="50">
        <v>0</v>
      </c>
      <c r="G137" s="50">
        <f t="shared" si="506"/>
        <v>3217190</v>
      </c>
      <c r="H137" s="50">
        <v>12159892</v>
      </c>
      <c r="I137" s="50">
        <v>242460</v>
      </c>
      <c r="J137" s="51">
        <f t="shared" ref="J137:L137" si="716">J136*1936.27</f>
        <v>3259033</v>
      </c>
      <c r="K137" s="50">
        <f t="shared" si="716"/>
        <v>39108491</v>
      </c>
      <c r="L137" s="52">
        <f t="shared" si="716"/>
        <v>42367524</v>
      </c>
      <c r="M137" s="118"/>
      <c r="N137" s="120">
        <f t="shared" ref="N137:O137" si="717">N136*1936.27</f>
        <v>39108491</v>
      </c>
      <c r="O137" s="120">
        <f t="shared" si="717"/>
        <v>26948599</v>
      </c>
      <c r="P137" s="120">
        <v>1498673</v>
      </c>
      <c r="Q137" s="120">
        <f t="shared" ref="Q137:R137" si="718">Q136*1936.27</f>
        <v>47218267</v>
      </c>
      <c r="R137" s="120">
        <f t="shared" si="718"/>
        <v>43959235</v>
      </c>
      <c r="S137" s="47"/>
    </row>
    <row r="138" spans="1:19" ht="12.75" customHeight="1" x14ac:dyDescent="0.2">
      <c r="A138" s="519"/>
      <c r="B138" s="519"/>
      <c r="C138" s="53" t="s">
        <v>3</v>
      </c>
      <c r="D138" s="54">
        <v>15</v>
      </c>
      <c r="E138" s="44">
        <v>13400.03</v>
      </c>
      <c r="F138" s="44">
        <v>0</v>
      </c>
      <c r="G138" s="44">
        <f t="shared" ref="G138" si="719">1800/13*12</f>
        <v>1661.54</v>
      </c>
      <c r="H138" s="44">
        <v>6280.06</v>
      </c>
      <c r="I138" s="44">
        <v>125.22</v>
      </c>
      <c r="J138" s="44">
        <f t="shared" ref="J138" si="720">(E138+F138+G138+H138+I138)/12</f>
        <v>1788.9</v>
      </c>
      <c r="K138" s="45">
        <f t="shared" ref="K138" si="721">(E138+F138+G138+H138+I138)</f>
        <v>21466.85</v>
      </c>
      <c r="L138" s="46">
        <f t="shared" ref="L138" si="722">K138+J138</f>
        <v>23255.75</v>
      </c>
      <c r="M138" s="117"/>
      <c r="N138" s="119">
        <f t="shared" ref="N138" si="723">K138</f>
        <v>21466.85</v>
      </c>
      <c r="O138" s="119">
        <f t="shared" ref="O138" si="724">E138+G138+F138+I138</f>
        <v>15186.79</v>
      </c>
      <c r="P138" s="119">
        <v>774</v>
      </c>
      <c r="Q138" s="119">
        <f t="shared" ref="Q138" si="725">IF(P138&gt;(O138*0.18),P138,O138*0.18)+N138+J138</f>
        <v>25989.37</v>
      </c>
      <c r="R138" s="119">
        <f t="shared" ref="R138" si="726">N138+O138*0.18</f>
        <v>24200.47</v>
      </c>
      <c r="S138" s="47"/>
    </row>
    <row r="139" spans="1:19" ht="9" customHeight="1" x14ac:dyDescent="0.2">
      <c r="A139" s="519"/>
      <c r="B139" s="519"/>
      <c r="C139" s="48" t="s">
        <v>4</v>
      </c>
      <c r="D139" s="49">
        <v>20</v>
      </c>
      <c r="E139" s="50">
        <v>25946076</v>
      </c>
      <c r="F139" s="50">
        <v>0</v>
      </c>
      <c r="G139" s="50">
        <f t="shared" si="506"/>
        <v>3217190</v>
      </c>
      <c r="H139" s="50">
        <v>12159892</v>
      </c>
      <c r="I139" s="50">
        <v>242460</v>
      </c>
      <c r="J139" s="51">
        <f t="shared" ref="J139:L139" si="727">J138*1936.27</f>
        <v>3463793</v>
      </c>
      <c r="K139" s="50">
        <f t="shared" si="727"/>
        <v>41565618</v>
      </c>
      <c r="L139" s="52">
        <f t="shared" si="727"/>
        <v>45029411</v>
      </c>
      <c r="M139" s="118"/>
      <c r="N139" s="120">
        <f t="shared" ref="N139:O139" si="728">N138*1936.27</f>
        <v>41565618</v>
      </c>
      <c r="O139" s="120">
        <f t="shared" si="728"/>
        <v>29405726</v>
      </c>
      <c r="P139" s="120">
        <v>1498673</v>
      </c>
      <c r="Q139" s="120">
        <f t="shared" ref="Q139:R139" si="729">Q138*1936.27</f>
        <v>50322437</v>
      </c>
      <c r="R139" s="120">
        <f t="shared" si="729"/>
        <v>46858644</v>
      </c>
      <c r="S139" s="47"/>
    </row>
    <row r="140" spans="1:19" ht="12.75" customHeight="1" x14ac:dyDescent="0.2">
      <c r="A140" s="519"/>
      <c r="B140" s="519"/>
      <c r="C140" s="53" t="s">
        <v>3</v>
      </c>
      <c r="D140" s="54">
        <v>21</v>
      </c>
      <c r="E140" s="44">
        <v>14676.66</v>
      </c>
      <c r="F140" s="44">
        <v>0</v>
      </c>
      <c r="G140" s="44">
        <f t="shared" ref="G140" si="730">1800/13*12</f>
        <v>1661.54</v>
      </c>
      <c r="H140" s="44">
        <v>6280.06</v>
      </c>
      <c r="I140" s="44">
        <v>125.22</v>
      </c>
      <c r="J140" s="44">
        <f t="shared" ref="J140" si="731">(E140+F140+G140+H140+I140)/12</f>
        <v>1895.29</v>
      </c>
      <c r="K140" s="45">
        <f t="shared" ref="K140" si="732">(E140+F140+G140+H140+I140)</f>
        <v>22743.48</v>
      </c>
      <c r="L140" s="46">
        <f t="shared" ref="L140" si="733">K140+J140</f>
        <v>24638.77</v>
      </c>
      <c r="M140" s="117"/>
      <c r="N140" s="119">
        <f t="shared" ref="N140" si="734">K140</f>
        <v>22743.48</v>
      </c>
      <c r="O140" s="119">
        <f t="shared" ref="O140" si="735">E140+G140+F140+I140</f>
        <v>16463.419999999998</v>
      </c>
      <c r="P140" s="119">
        <v>774</v>
      </c>
      <c r="Q140" s="119">
        <f t="shared" ref="Q140" si="736">IF(P140&gt;(O140*0.18),P140,O140*0.18)+N140+J140</f>
        <v>27602.19</v>
      </c>
      <c r="R140" s="119">
        <f t="shared" ref="R140" si="737">N140+O140*0.18</f>
        <v>25706.9</v>
      </c>
      <c r="S140" s="47"/>
    </row>
    <row r="141" spans="1:19" ht="9" customHeight="1" x14ac:dyDescent="0.2">
      <c r="A141" s="519"/>
      <c r="B141" s="519"/>
      <c r="C141" s="48" t="s">
        <v>4</v>
      </c>
      <c r="D141" s="49">
        <v>27</v>
      </c>
      <c r="E141" s="50">
        <v>28417976</v>
      </c>
      <c r="F141" s="50">
        <v>0</v>
      </c>
      <c r="G141" s="50">
        <f t="shared" si="506"/>
        <v>3217190</v>
      </c>
      <c r="H141" s="50">
        <v>12159892</v>
      </c>
      <c r="I141" s="50">
        <v>242460</v>
      </c>
      <c r="J141" s="51">
        <f t="shared" ref="J141:L141" si="738">J140*1936.27</f>
        <v>3669793</v>
      </c>
      <c r="K141" s="50">
        <f t="shared" si="738"/>
        <v>44037518</v>
      </c>
      <c r="L141" s="52">
        <f t="shared" si="738"/>
        <v>47707311</v>
      </c>
      <c r="M141" s="118"/>
      <c r="N141" s="120">
        <f t="shared" ref="N141:O141" si="739">N140*1936.27</f>
        <v>44037518</v>
      </c>
      <c r="O141" s="120">
        <f t="shared" si="739"/>
        <v>31877626</v>
      </c>
      <c r="P141" s="120">
        <v>1498673</v>
      </c>
      <c r="Q141" s="120">
        <f t="shared" ref="Q141:R141" si="740">Q140*1936.27</f>
        <v>53445292</v>
      </c>
      <c r="R141" s="120">
        <f t="shared" si="740"/>
        <v>49775499</v>
      </c>
      <c r="S141" s="47"/>
    </row>
    <row r="142" spans="1:19" ht="12.75" customHeight="1" x14ac:dyDescent="0.2">
      <c r="A142" s="519"/>
      <c r="B142" s="519"/>
      <c r="C142" s="53" t="s">
        <v>3</v>
      </c>
      <c r="D142" s="54">
        <v>28</v>
      </c>
      <c r="E142" s="44">
        <v>15585.87</v>
      </c>
      <c r="F142" s="44">
        <v>0</v>
      </c>
      <c r="G142" s="44">
        <f t="shared" ref="G142" si="741">1800/13*12</f>
        <v>1661.54</v>
      </c>
      <c r="H142" s="44">
        <v>6280.06</v>
      </c>
      <c r="I142" s="44">
        <v>125.22</v>
      </c>
      <c r="J142" s="44">
        <f t="shared" ref="J142" si="742">(E142+F142+G142+H142+I142)/12</f>
        <v>1971.06</v>
      </c>
      <c r="K142" s="45">
        <f t="shared" ref="K142" si="743">(E142+F142+G142+H142+I142)</f>
        <v>23652.69</v>
      </c>
      <c r="L142" s="46">
        <f t="shared" ref="L142" si="744">K142+J142</f>
        <v>25623.75</v>
      </c>
      <c r="M142" s="117"/>
      <c r="N142" s="119">
        <f t="shared" ref="N142" si="745">K142</f>
        <v>23652.69</v>
      </c>
      <c r="O142" s="119">
        <f t="shared" ref="O142" si="746">E142+G142+F142+I142</f>
        <v>17372.63</v>
      </c>
      <c r="P142" s="119">
        <v>774</v>
      </c>
      <c r="Q142" s="119">
        <f t="shared" ref="Q142" si="747">IF(P142&gt;(O142*0.18),P142,O142*0.18)+N142+J142</f>
        <v>28750.82</v>
      </c>
      <c r="R142" s="119">
        <f t="shared" ref="R142" si="748">N142+O142*0.18</f>
        <v>26779.759999999998</v>
      </c>
      <c r="S142" s="47"/>
    </row>
    <row r="143" spans="1:19" ht="9" customHeight="1" x14ac:dyDescent="0.2">
      <c r="A143" s="519"/>
      <c r="B143" s="519"/>
      <c r="C143" s="48" t="s">
        <v>4</v>
      </c>
      <c r="D143" s="49">
        <v>34</v>
      </c>
      <c r="E143" s="50">
        <v>30178453</v>
      </c>
      <c r="F143" s="50">
        <v>0</v>
      </c>
      <c r="G143" s="50">
        <f t="shared" si="506"/>
        <v>3217190</v>
      </c>
      <c r="H143" s="50">
        <v>12159892</v>
      </c>
      <c r="I143" s="50">
        <v>242460</v>
      </c>
      <c r="J143" s="51">
        <f t="shared" ref="J143:L143" si="749">J142*1936.27</f>
        <v>3816504</v>
      </c>
      <c r="K143" s="50">
        <f t="shared" si="749"/>
        <v>45797994</v>
      </c>
      <c r="L143" s="52">
        <f t="shared" si="749"/>
        <v>49614498</v>
      </c>
      <c r="M143" s="118"/>
      <c r="N143" s="120">
        <f t="shared" ref="N143:O143" si="750">N142*1936.27</f>
        <v>45797994</v>
      </c>
      <c r="O143" s="120">
        <f t="shared" si="750"/>
        <v>33638102</v>
      </c>
      <c r="P143" s="120">
        <v>1498673</v>
      </c>
      <c r="Q143" s="120">
        <f t="shared" ref="Q143:R143" si="751">Q142*1936.27</f>
        <v>55669350</v>
      </c>
      <c r="R143" s="120">
        <f t="shared" si="751"/>
        <v>51852846</v>
      </c>
      <c r="S143" s="47"/>
    </row>
    <row r="144" spans="1:19" ht="12.75" customHeight="1" x14ac:dyDescent="0.2">
      <c r="A144" s="519"/>
      <c r="B144" s="519"/>
      <c r="C144" s="53" t="s">
        <v>3</v>
      </c>
      <c r="D144" s="54">
        <v>35</v>
      </c>
      <c r="E144" s="44">
        <v>16282.58</v>
      </c>
      <c r="F144" s="44">
        <v>0</v>
      </c>
      <c r="G144" s="44">
        <f t="shared" ref="G144" si="752">1800/13*12</f>
        <v>1661.54</v>
      </c>
      <c r="H144" s="44">
        <v>6280.06</v>
      </c>
      <c r="I144" s="44">
        <v>125.22</v>
      </c>
      <c r="J144" s="44">
        <f t="shared" ref="J144" si="753">(E144+F144+G144+H144+I144)/12</f>
        <v>2029.12</v>
      </c>
      <c r="K144" s="45">
        <f t="shared" ref="K144" si="754">(E144+F144+G144+H144+I144)</f>
        <v>24349.4</v>
      </c>
      <c r="L144" s="46">
        <f t="shared" ref="L144" si="755">K144+J144</f>
        <v>26378.52</v>
      </c>
      <c r="M144" s="117"/>
      <c r="N144" s="119">
        <f t="shared" ref="N144" si="756">K144</f>
        <v>24349.4</v>
      </c>
      <c r="O144" s="119">
        <f t="shared" ref="O144" si="757">E144+G144+F144+I144</f>
        <v>18069.34</v>
      </c>
      <c r="P144" s="119">
        <v>774</v>
      </c>
      <c r="Q144" s="119">
        <f t="shared" ref="Q144" si="758">IF(P144&gt;(O144*0.18),P144,O144*0.18)+N144+J144</f>
        <v>29631</v>
      </c>
      <c r="R144" s="119">
        <f t="shared" ref="R144" si="759">N144+O144*0.18</f>
        <v>27601.88</v>
      </c>
      <c r="S144" s="47"/>
    </row>
    <row r="145" spans="1:19" ht="9" customHeight="1" x14ac:dyDescent="0.2">
      <c r="A145" s="520"/>
      <c r="B145" s="520"/>
      <c r="C145" s="58" t="s">
        <v>4</v>
      </c>
      <c r="D145" s="59"/>
      <c r="E145" s="61">
        <v>31527471</v>
      </c>
      <c r="F145" s="61">
        <v>0</v>
      </c>
      <c r="G145" s="50">
        <f t="shared" si="506"/>
        <v>3217190</v>
      </c>
      <c r="H145" s="61">
        <v>12159892</v>
      </c>
      <c r="I145" s="61">
        <v>242460</v>
      </c>
      <c r="J145" s="51">
        <f t="shared" ref="J145:L145" si="760">J144*1936.27</f>
        <v>3928924</v>
      </c>
      <c r="K145" s="50">
        <f t="shared" si="760"/>
        <v>47147013</v>
      </c>
      <c r="L145" s="52">
        <f t="shared" si="760"/>
        <v>51075937</v>
      </c>
      <c r="M145" s="118"/>
      <c r="N145" s="120">
        <f t="shared" ref="N145:O145" si="761">N144*1936.27</f>
        <v>47147013</v>
      </c>
      <c r="O145" s="120">
        <f t="shared" si="761"/>
        <v>34987121</v>
      </c>
      <c r="P145" s="120">
        <v>1498673</v>
      </c>
      <c r="Q145" s="120">
        <f t="shared" ref="Q145:R145" si="762">Q144*1936.27</f>
        <v>57373616</v>
      </c>
      <c r="R145" s="120">
        <f t="shared" si="762"/>
        <v>53444692</v>
      </c>
      <c r="S145" s="47"/>
    </row>
    <row r="146" spans="1:19" ht="12.75" customHeight="1" x14ac:dyDescent="0.2">
      <c r="A146" s="496">
        <v>40544</v>
      </c>
      <c r="B146" s="496">
        <v>42369</v>
      </c>
      <c r="C146" s="42" t="s">
        <v>3</v>
      </c>
      <c r="D146" s="43">
        <v>0</v>
      </c>
      <c r="E146" s="44">
        <v>10415.969999999999</v>
      </c>
      <c r="F146" s="44">
        <v>0</v>
      </c>
      <c r="G146" s="44">
        <f t="shared" ref="G146" si="763">1800/13*12</f>
        <v>1661.54</v>
      </c>
      <c r="H146" s="44">
        <v>6280.06</v>
      </c>
      <c r="I146" s="44">
        <v>125.22</v>
      </c>
      <c r="J146" s="44">
        <f t="shared" ref="J146" si="764">(E146+F146+G146+H146+I146)/12</f>
        <v>1540.23</v>
      </c>
      <c r="K146" s="45">
        <f t="shared" ref="K146" si="765">(E146+F146+G146+H146+I146)</f>
        <v>18482.79</v>
      </c>
      <c r="L146" s="46">
        <f t="shared" ref="L146" si="766">K146+J146</f>
        <v>20023.02</v>
      </c>
      <c r="M146" s="117"/>
      <c r="N146" s="119">
        <f t="shared" ref="N146" si="767">K146</f>
        <v>18482.79</v>
      </c>
      <c r="O146" s="119">
        <f t="shared" ref="O146" si="768">E146+G146+F146+I146</f>
        <v>12202.73</v>
      </c>
      <c r="P146" s="119">
        <v>774</v>
      </c>
      <c r="Q146" s="119">
        <f t="shared" ref="Q146" si="769">IF(P146&gt;(O146*0.18),P146,O146*0.18)+N146+J146</f>
        <v>22219.51</v>
      </c>
      <c r="R146" s="119">
        <f t="shared" ref="R146" si="770">N146+O146*0.18</f>
        <v>20679.28</v>
      </c>
      <c r="S146" s="47"/>
    </row>
    <row r="147" spans="1:19" ht="9" customHeight="1" x14ac:dyDescent="0.2">
      <c r="A147" s="497"/>
      <c r="B147" s="497"/>
      <c r="C147" s="48" t="s">
        <v>4</v>
      </c>
      <c r="D147" s="49">
        <v>2</v>
      </c>
      <c r="E147" s="61">
        <v>20168130</v>
      </c>
      <c r="F147" s="50">
        <v>0</v>
      </c>
      <c r="G147" s="50">
        <f t="shared" si="506"/>
        <v>3217190</v>
      </c>
      <c r="H147" s="61">
        <v>12159892</v>
      </c>
      <c r="I147" s="61">
        <v>242460</v>
      </c>
      <c r="J147" s="51">
        <f t="shared" ref="J147:L147" si="771">J146*1936.27</f>
        <v>2982301</v>
      </c>
      <c r="K147" s="50">
        <f t="shared" si="771"/>
        <v>35787672</v>
      </c>
      <c r="L147" s="52">
        <f t="shared" si="771"/>
        <v>38769973</v>
      </c>
      <c r="M147" s="118"/>
      <c r="N147" s="120">
        <f t="shared" ref="N147:O147" si="772">N146*1936.27</f>
        <v>35787672</v>
      </c>
      <c r="O147" s="120">
        <f t="shared" si="772"/>
        <v>23627780</v>
      </c>
      <c r="P147" s="120">
        <v>1498673</v>
      </c>
      <c r="Q147" s="120">
        <f t="shared" ref="Q147:R147" si="773">Q146*1936.27</f>
        <v>43022971</v>
      </c>
      <c r="R147" s="120">
        <f t="shared" si="773"/>
        <v>40040669</v>
      </c>
      <c r="S147" s="47"/>
    </row>
    <row r="148" spans="1:19" ht="12.75" customHeight="1" x14ac:dyDescent="0.2">
      <c r="A148" s="519">
        <v>40544</v>
      </c>
      <c r="B148" s="519">
        <v>42369</v>
      </c>
      <c r="C148" s="53" t="s">
        <v>3</v>
      </c>
      <c r="D148" s="54">
        <v>3</v>
      </c>
      <c r="E148" s="44">
        <v>10791.27</v>
      </c>
      <c r="F148" s="44">
        <v>0</v>
      </c>
      <c r="G148" s="44">
        <f t="shared" ref="G148" si="774">1800/13*12</f>
        <v>1661.54</v>
      </c>
      <c r="H148" s="44">
        <v>6280.06</v>
      </c>
      <c r="I148" s="44">
        <v>125.22</v>
      </c>
      <c r="J148" s="44">
        <f t="shared" ref="J148" si="775">(E148+F148+G148+H148+I148)/12</f>
        <v>1571.51</v>
      </c>
      <c r="K148" s="45">
        <f t="shared" ref="K148" si="776">(E148+F148+G148+H148+I148)</f>
        <v>18858.09</v>
      </c>
      <c r="L148" s="46">
        <f t="shared" ref="L148" si="777">K148+J148</f>
        <v>20429.599999999999</v>
      </c>
      <c r="M148" s="117"/>
      <c r="N148" s="119">
        <f t="shared" ref="N148" si="778">K148</f>
        <v>18858.09</v>
      </c>
      <c r="O148" s="119">
        <f t="shared" ref="O148" si="779">E148+G148+F148+I148</f>
        <v>12578.03</v>
      </c>
      <c r="P148" s="119">
        <v>774</v>
      </c>
      <c r="Q148" s="119">
        <f t="shared" ref="Q148" si="780">IF(P148&gt;(O148*0.18),P148,O148*0.18)+N148+J148</f>
        <v>22693.65</v>
      </c>
      <c r="R148" s="119">
        <f t="shared" ref="R148" si="781">N148+O148*0.18</f>
        <v>21122.14</v>
      </c>
      <c r="S148" s="47"/>
    </row>
    <row r="149" spans="1:19" ht="9" customHeight="1" x14ac:dyDescent="0.2">
      <c r="A149" s="519"/>
      <c r="B149" s="519"/>
      <c r="C149" s="48" t="s">
        <v>4</v>
      </c>
      <c r="D149" s="49">
        <v>8</v>
      </c>
      <c r="E149" s="61">
        <v>20894812</v>
      </c>
      <c r="F149" s="50">
        <v>0</v>
      </c>
      <c r="G149" s="50">
        <f t="shared" si="506"/>
        <v>3217190</v>
      </c>
      <c r="H149" s="61">
        <v>12159892</v>
      </c>
      <c r="I149" s="61">
        <v>242460</v>
      </c>
      <c r="J149" s="51">
        <f t="shared" ref="J149:L149" si="782">J148*1936.27</f>
        <v>3042868</v>
      </c>
      <c r="K149" s="50">
        <f t="shared" si="782"/>
        <v>36514354</v>
      </c>
      <c r="L149" s="52">
        <f t="shared" si="782"/>
        <v>39557222</v>
      </c>
      <c r="M149" s="118"/>
      <c r="N149" s="120">
        <f t="shared" ref="N149:O149" si="783">N148*1936.27</f>
        <v>36514354</v>
      </c>
      <c r="O149" s="120">
        <f t="shared" si="783"/>
        <v>24354462</v>
      </c>
      <c r="P149" s="120">
        <v>1498673</v>
      </c>
      <c r="Q149" s="120">
        <f t="shared" ref="Q149:R149" si="784">Q148*1936.27</f>
        <v>43941034</v>
      </c>
      <c r="R149" s="120">
        <f t="shared" si="784"/>
        <v>40898166</v>
      </c>
      <c r="S149" s="47"/>
    </row>
    <row r="150" spans="1:19" ht="12.75" customHeight="1" x14ac:dyDescent="0.2">
      <c r="A150" s="519"/>
      <c r="B150" s="519"/>
      <c r="C150" s="53" t="s">
        <v>3</v>
      </c>
      <c r="D150" s="54">
        <v>9</v>
      </c>
      <c r="E150" s="44">
        <v>12131.03</v>
      </c>
      <c r="F150" s="44">
        <v>0</v>
      </c>
      <c r="G150" s="44">
        <f t="shared" ref="G150" si="785">1800/13*12</f>
        <v>1661.54</v>
      </c>
      <c r="H150" s="44">
        <v>6280.06</v>
      </c>
      <c r="I150" s="44">
        <v>125.22</v>
      </c>
      <c r="J150" s="44">
        <f t="shared" ref="J150" si="786">(E150+F150+G150+H150+I150)/12</f>
        <v>1683.15</v>
      </c>
      <c r="K150" s="45">
        <f t="shared" ref="K150" si="787">(E150+F150+G150+H150+I150)</f>
        <v>20197.849999999999</v>
      </c>
      <c r="L150" s="46">
        <f t="shared" ref="L150" si="788">K150+J150</f>
        <v>21881</v>
      </c>
      <c r="M150" s="117"/>
      <c r="N150" s="119">
        <f t="shared" ref="N150" si="789">K150</f>
        <v>20197.849999999999</v>
      </c>
      <c r="O150" s="119">
        <f t="shared" ref="O150" si="790">E150+G150+F150+I150</f>
        <v>13917.79</v>
      </c>
      <c r="P150" s="119">
        <v>774</v>
      </c>
      <c r="Q150" s="119">
        <f t="shared" ref="Q150" si="791">IF(P150&gt;(O150*0.18),P150,O150*0.18)+N150+J150</f>
        <v>24386.2</v>
      </c>
      <c r="R150" s="119">
        <f t="shared" ref="R150" si="792">N150+O150*0.18</f>
        <v>22703.05</v>
      </c>
      <c r="S150" s="47"/>
    </row>
    <row r="151" spans="1:19" ht="9" customHeight="1" x14ac:dyDescent="0.2">
      <c r="A151" s="519"/>
      <c r="B151" s="519"/>
      <c r="C151" s="48" t="s">
        <v>4</v>
      </c>
      <c r="D151" s="49">
        <v>14</v>
      </c>
      <c r="E151" s="61">
        <v>23488949</v>
      </c>
      <c r="F151" s="50">
        <v>0</v>
      </c>
      <c r="G151" s="50">
        <f t="shared" si="506"/>
        <v>3217190</v>
      </c>
      <c r="H151" s="61">
        <v>12159892</v>
      </c>
      <c r="I151" s="61">
        <v>242460</v>
      </c>
      <c r="J151" s="51">
        <f t="shared" ref="J151:L151" si="793">J150*1936.27</f>
        <v>3259033</v>
      </c>
      <c r="K151" s="50">
        <f t="shared" si="793"/>
        <v>39108491</v>
      </c>
      <c r="L151" s="52">
        <f t="shared" si="793"/>
        <v>42367524</v>
      </c>
      <c r="M151" s="118"/>
      <c r="N151" s="120">
        <f t="shared" ref="N151:O151" si="794">N150*1936.27</f>
        <v>39108491</v>
      </c>
      <c r="O151" s="120">
        <f t="shared" si="794"/>
        <v>26948599</v>
      </c>
      <c r="P151" s="120">
        <v>1498673</v>
      </c>
      <c r="Q151" s="120">
        <f t="shared" ref="Q151:R151" si="795">Q150*1936.27</f>
        <v>47218267</v>
      </c>
      <c r="R151" s="120">
        <f t="shared" si="795"/>
        <v>43959235</v>
      </c>
      <c r="S151" s="47"/>
    </row>
    <row r="152" spans="1:19" ht="12.75" customHeight="1" x14ac:dyDescent="0.2">
      <c r="A152" s="519"/>
      <c r="B152" s="519"/>
      <c r="C152" s="53" t="s">
        <v>3</v>
      </c>
      <c r="D152" s="54">
        <v>15</v>
      </c>
      <c r="E152" s="44">
        <v>13400.03</v>
      </c>
      <c r="F152" s="44">
        <v>0</v>
      </c>
      <c r="G152" s="44">
        <f t="shared" ref="G152" si="796">1800/13*12</f>
        <v>1661.54</v>
      </c>
      <c r="H152" s="44">
        <v>6280.06</v>
      </c>
      <c r="I152" s="44">
        <v>125.22</v>
      </c>
      <c r="J152" s="44">
        <f t="shared" ref="J152" si="797">(E152+F152+G152+H152+I152)/12</f>
        <v>1788.9</v>
      </c>
      <c r="K152" s="45">
        <f t="shared" ref="K152" si="798">(E152+F152+G152+H152+I152)</f>
        <v>21466.85</v>
      </c>
      <c r="L152" s="46">
        <f t="shared" ref="L152" si="799">K152+J152</f>
        <v>23255.75</v>
      </c>
      <c r="M152" s="117"/>
      <c r="N152" s="119">
        <f t="shared" ref="N152" si="800">K152</f>
        <v>21466.85</v>
      </c>
      <c r="O152" s="119">
        <f t="shared" ref="O152" si="801">E152+G152+F152+I152</f>
        <v>15186.79</v>
      </c>
      <c r="P152" s="119">
        <v>774</v>
      </c>
      <c r="Q152" s="119">
        <f t="shared" ref="Q152" si="802">IF(P152&gt;(O152*0.18),P152,O152*0.18)+N152+J152</f>
        <v>25989.37</v>
      </c>
      <c r="R152" s="119">
        <f t="shared" ref="R152" si="803">N152+O152*0.18</f>
        <v>24200.47</v>
      </c>
      <c r="S152" s="47"/>
    </row>
    <row r="153" spans="1:19" ht="9" customHeight="1" x14ac:dyDescent="0.2">
      <c r="A153" s="519"/>
      <c r="B153" s="519"/>
      <c r="C153" s="48" t="s">
        <v>4</v>
      </c>
      <c r="D153" s="49">
        <v>20</v>
      </c>
      <c r="E153" s="61">
        <v>25946076</v>
      </c>
      <c r="F153" s="50">
        <v>0</v>
      </c>
      <c r="G153" s="50">
        <f t="shared" si="506"/>
        <v>3217190</v>
      </c>
      <c r="H153" s="61">
        <v>12159892</v>
      </c>
      <c r="I153" s="61">
        <v>242460</v>
      </c>
      <c r="J153" s="51">
        <f t="shared" ref="J153:L153" si="804">J152*1936.27</f>
        <v>3463793</v>
      </c>
      <c r="K153" s="50">
        <f t="shared" si="804"/>
        <v>41565618</v>
      </c>
      <c r="L153" s="52">
        <f t="shared" si="804"/>
        <v>45029411</v>
      </c>
      <c r="M153" s="118"/>
      <c r="N153" s="120">
        <f t="shared" ref="N153:O153" si="805">N152*1936.27</f>
        <v>41565618</v>
      </c>
      <c r="O153" s="120">
        <f t="shared" si="805"/>
        <v>29405726</v>
      </c>
      <c r="P153" s="120">
        <v>1498673</v>
      </c>
      <c r="Q153" s="120">
        <f t="shared" ref="Q153:R153" si="806">Q152*1936.27</f>
        <v>50322437</v>
      </c>
      <c r="R153" s="120">
        <f t="shared" si="806"/>
        <v>46858644</v>
      </c>
      <c r="S153" s="47"/>
    </row>
    <row r="154" spans="1:19" ht="12.75" customHeight="1" x14ac:dyDescent="0.2">
      <c r="A154" s="519"/>
      <c r="B154" s="519"/>
      <c r="C154" s="53" t="s">
        <v>3</v>
      </c>
      <c r="D154" s="54">
        <v>21</v>
      </c>
      <c r="E154" s="44">
        <v>14676.66</v>
      </c>
      <c r="F154" s="44">
        <v>0</v>
      </c>
      <c r="G154" s="44">
        <f t="shared" ref="G154" si="807">1800/13*12</f>
        <v>1661.54</v>
      </c>
      <c r="H154" s="44">
        <v>6280.06</v>
      </c>
      <c r="I154" s="44">
        <v>125.22</v>
      </c>
      <c r="J154" s="44">
        <f t="shared" ref="J154" si="808">(E154+F154+G154+H154+I154)/12</f>
        <v>1895.29</v>
      </c>
      <c r="K154" s="45">
        <f t="shared" ref="K154" si="809">(E154+F154+G154+H154+I154)</f>
        <v>22743.48</v>
      </c>
      <c r="L154" s="46">
        <f t="shared" ref="L154" si="810">K154+J154</f>
        <v>24638.77</v>
      </c>
      <c r="M154" s="117"/>
      <c r="N154" s="119">
        <f t="shared" ref="N154" si="811">K154</f>
        <v>22743.48</v>
      </c>
      <c r="O154" s="119">
        <f t="shared" ref="O154" si="812">E154+G154+F154+I154</f>
        <v>16463.419999999998</v>
      </c>
      <c r="P154" s="119">
        <v>774</v>
      </c>
      <c r="Q154" s="119">
        <f t="shared" ref="Q154" si="813">IF(P154&gt;(O154*0.18),P154,O154*0.18)+N154+J154</f>
        <v>27602.19</v>
      </c>
      <c r="R154" s="119">
        <f t="shared" ref="R154" si="814">N154+O154*0.18</f>
        <v>25706.9</v>
      </c>
      <c r="S154" s="47"/>
    </row>
    <row r="155" spans="1:19" ht="9" customHeight="1" x14ac:dyDescent="0.2">
      <c r="A155" s="519"/>
      <c r="B155" s="519"/>
      <c r="C155" s="48" t="s">
        <v>4</v>
      </c>
      <c r="D155" s="49">
        <v>27</v>
      </c>
      <c r="E155" s="61">
        <v>28417976</v>
      </c>
      <c r="F155" s="50">
        <v>0</v>
      </c>
      <c r="G155" s="50">
        <f t="shared" si="506"/>
        <v>3217190</v>
      </c>
      <c r="H155" s="61">
        <v>12159892</v>
      </c>
      <c r="I155" s="61">
        <v>242460</v>
      </c>
      <c r="J155" s="51">
        <f t="shared" ref="J155:L155" si="815">J154*1936.27</f>
        <v>3669793</v>
      </c>
      <c r="K155" s="50">
        <f t="shared" si="815"/>
        <v>44037518</v>
      </c>
      <c r="L155" s="52">
        <f t="shared" si="815"/>
        <v>47707311</v>
      </c>
      <c r="M155" s="118"/>
      <c r="N155" s="120">
        <f t="shared" ref="N155:O155" si="816">N154*1936.27</f>
        <v>44037518</v>
      </c>
      <c r="O155" s="120">
        <f t="shared" si="816"/>
        <v>31877626</v>
      </c>
      <c r="P155" s="120">
        <v>1498673</v>
      </c>
      <c r="Q155" s="120">
        <f t="shared" ref="Q155:R155" si="817">Q154*1936.27</f>
        <v>53445292</v>
      </c>
      <c r="R155" s="120">
        <f t="shared" si="817"/>
        <v>49775499</v>
      </c>
      <c r="S155" s="47"/>
    </row>
    <row r="156" spans="1:19" ht="12.75" customHeight="1" x14ac:dyDescent="0.2">
      <c r="A156" s="519"/>
      <c r="B156" s="519"/>
      <c r="C156" s="53" t="s">
        <v>3</v>
      </c>
      <c r="D156" s="54">
        <v>28</v>
      </c>
      <c r="E156" s="44">
        <v>15585.87</v>
      </c>
      <c r="F156" s="44">
        <v>0</v>
      </c>
      <c r="G156" s="44">
        <f t="shared" ref="G156" si="818">1800/13*12</f>
        <v>1661.54</v>
      </c>
      <c r="H156" s="44">
        <v>6280.06</v>
      </c>
      <c r="I156" s="44">
        <v>125.22</v>
      </c>
      <c r="J156" s="44">
        <f t="shared" ref="J156" si="819">(E156+F156+G156+H156+I156)/12</f>
        <v>1971.06</v>
      </c>
      <c r="K156" s="45">
        <f t="shared" ref="K156" si="820">(E156+F156+G156+H156+I156)</f>
        <v>23652.69</v>
      </c>
      <c r="L156" s="46">
        <f t="shared" ref="L156" si="821">K156+J156</f>
        <v>25623.75</v>
      </c>
      <c r="M156" s="117"/>
      <c r="N156" s="119">
        <f t="shared" ref="N156" si="822">K156</f>
        <v>23652.69</v>
      </c>
      <c r="O156" s="119">
        <f t="shared" ref="O156" si="823">E156+G156+F156+I156</f>
        <v>17372.63</v>
      </c>
      <c r="P156" s="119">
        <v>774</v>
      </c>
      <c r="Q156" s="119">
        <f t="shared" ref="Q156" si="824">IF(P156&gt;(O156*0.18),P156,O156*0.18)+N156+J156</f>
        <v>28750.82</v>
      </c>
      <c r="R156" s="119">
        <f t="shared" ref="R156" si="825">N156+O156*0.18</f>
        <v>26779.759999999998</v>
      </c>
      <c r="S156" s="47"/>
    </row>
    <row r="157" spans="1:19" ht="9" customHeight="1" x14ac:dyDescent="0.2">
      <c r="A157" s="519"/>
      <c r="B157" s="519"/>
      <c r="C157" s="48" t="s">
        <v>4</v>
      </c>
      <c r="D157" s="49">
        <v>34</v>
      </c>
      <c r="E157" s="61">
        <v>30178453</v>
      </c>
      <c r="F157" s="50">
        <v>0</v>
      </c>
      <c r="G157" s="50">
        <f t="shared" si="506"/>
        <v>3217190</v>
      </c>
      <c r="H157" s="61">
        <v>12159892</v>
      </c>
      <c r="I157" s="61">
        <v>242460</v>
      </c>
      <c r="J157" s="51">
        <f t="shared" ref="J157:L157" si="826">J156*1936.27</f>
        <v>3816504</v>
      </c>
      <c r="K157" s="50">
        <f t="shared" si="826"/>
        <v>45797994</v>
      </c>
      <c r="L157" s="52">
        <f t="shared" si="826"/>
        <v>49614498</v>
      </c>
      <c r="M157" s="118"/>
      <c r="N157" s="120">
        <f t="shared" ref="N157:O157" si="827">N156*1936.27</f>
        <v>45797994</v>
      </c>
      <c r="O157" s="120">
        <f t="shared" si="827"/>
        <v>33638102</v>
      </c>
      <c r="P157" s="120">
        <v>1498673</v>
      </c>
      <c r="Q157" s="120">
        <f t="shared" ref="Q157:R157" si="828">Q156*1936.27</f>
        <v>55669350</v>
      </c>
      <c r="R157" s="120">
        <f t="shared" si="828"/>
        <v>51852846</v>
      </c>
      <c r="S157" s="47"/>
    </row>
    <row r="158" spans="1:19" ht="12.75" customHeight="1" x14ac:dyDescent="0.2">
      <c r="A158" s="519"/>
      <c r="B158" s="519"/>
      <c r="C158" s="53" t="s">
        <v>3</v>
      </c>
      <c r="D158" s="54">
        <v>35</v>
      </c>
      <c r="E158" s="44">
        <v>16282.58</v>
      </c>
      <c r="F158" s="44">
        <v>0</v>
      </c>
      <c r="G158" s="44">
        <f t="shared" ref="G158" si="829">1800/13*12</f>
        <v>1661.54</v>
      </c>
      <c r="H158" s="44">
        <v>6280.06</v>
      </c>
      <c r="I158" s="44">
        <v>125.22</v>
      </c>
      <c r="J158" s="44">
        <f t="shared" ref="J158" si="830">(E158+F158+G158+H158+I158)/12</f>
        <v>2029.12</v>
      </c>
      <c r="K158" s="45">
        <f t="shared" ref="K158" si="831">(E158+F158+G158+H158+I158)</f>
        <v>24349.4</v>
      </c>
      <c r="L158" s="46">
        <f t="shared" ref="L158" si="832">K158+J158</f>
        <v>26378.52</v>
      </c>
      <c r="M158" s="117"/>
      <c r="N158" s="119">
        <f t="shared" ref="N158" si="833">K158</f>
        <v>24349.4</v>
      </c>
      <c r="O158" s="119">
        <f t="shared" ref="O158" si="834">E158+G158+F158+I158</f>
        <v>18069.34</v>
      </c>
      <c r="P158" s="119">
        <v>774</v>
      </c>
      <c r="Q158" s="119">
        <f t="shared" ref="Q158" si="835">IF(P158&gt;(O158*0.18),P158,O158*0.18)+N158+J158</f>
        <v>29631</v>
      </c>
      <c r="R158" s="119">
        <f t="shared" ref="R158" si="836">N158+O158*0.18</f>
        <v>27601.88</v>
      </c>
      <c r="S158" s="47"/>
    </row>
    <row r="159" spans="1:19" ht="9" customHeight="1" x14ac:dyDescent="0.2">
      <c r="A159" s="520"/>
      <c r="B159" s="520"/>
      <c r="C159" s="58" t="s">
        <v>4</v>
      </c>
      <c r="D159" s="59"/>
      <c r="E159" s="61">
        <v>31527471</v>
      </c>
      <c r="F159" s="61">
        <v>0</v>
      </c>
      <c r="G159" s="50">
        <f t="shared" si="506"/>
        <v>3217190</v>
      </c>
      <c r="H159" s="61">
        <v>12159892</v>
      </c>
      <c r="I159" s="61">
        <v>242460</v>
      </c>
      <c r="J159" s="51">
        <f t="shared" ref="J159:L159" si="837">J158*1936.27</f>
        <v>3928924</v>
      </c>
      <c r="K159" s="50">
        <f t="shared" si="837"/>
        <v>47147013</v>
      </c>
      <c r="L159" s="52">
        <f t="shared" si="837"/>
        <v>51075937</v>
      </c>
      <c r="M159" s="118"/>
      <c r="N159" s="120">
        <f t="shared" ref="N159:O159" si="838">N158*1936.27</f>
        <v>47147013</v>
      </c>
      <c r="O159" s="120">
        <f t="shared" si="838"/>
        <v>34987121</v>
      </c>
      <c r="P159" s="120">
        <v>1498673</v>
      </c>
      <c r="Q159" s="120">
        <f t="shared" ref="Q159:R159" si="839">Q158*1936.27</f>
        <v>57373616</v>
      </c>
      <c r="R159" s="120">
        <f t="shared" si="839"/>
        <v>53444692</v>
      </c>
      <c r="S159" s="47"/>
    </row>
    <row r="160" spans="1:19" ht="12.75" customHeight="1" x14ac:dyDescent="0.2">
      <c r="A160" s="496">
        <v>42370</v>
      </c>
      <c r="B160" s="496">
        <v>42735</v>
      </c>
      <c r="C160" s="42" t="s">
        <v>3</v>
      </c>
      <c r="D160" s="43">
        <v>0</v>
      </c>
      <c r="E160" s="44">
        <v>10481.969999999999</v>
      </c>
      <c r="F160" s="44">
        <v>0</v>
      </c>
      <c r="G160" s="44">
        <f t="shared" ref="G160" si="840">1800/13*12</f>
        <v>1661.54</v>
      </c>
      <c r="H160" s="44">
        <v>6280.06</v>
      </c>
      <c r="I160" s="44">
        <v>125.22</v>
      </c>
      <c r="J160" s="44">
        <f t="shared" ref="J160" si="841">(E160+F160+G160+H160+I160)/12</f>
        <v>1545.73</v>
      </c>
      <c r="K160" s="45">
        <f t="shared" ref="K160" si="842">(E160+F160+G160+H160+I160)</f>
        <v>18548.79</v>
      </c>
      <c r="L160" s="46">
        <f t="shared" ref="L160" si="843">K160+J160</f>
        <v>20094.52</v>
      </c>
      <c r="M160" s="117"/>
      <c r="N160" s="119">
        <f t="shared" ref="N160" si="844">K160</f>
        <v>18548.79</v>
      </c>
      <c r="O160" s="119">
        <f t="shared" ref="O160" si="845">E160+G160+F160+I160</f>
        <v>12268.73</v>
      </c>
      <c r="P160" s="119">
        <v>774</v>
      </c>
      <c r="Q160" s="119">
        <f t="shared" ref="Q160" si="846">IF(P160&gt;(O160*0.18),P160,O160*0.18)+N160+J160</f>
        <v>22302.89</v>
      </c>
      <c r="R160" s="119">
        <f t="shared" ref="R160" si="847">N160+O160*0.18</f>
        <v>20757.16</v>
      </c>
      <c r="S160" s="47"/>
    </row>
    <row r="161" spans="1:19" ht="9" customHeight="1" x14ac:dyDescent="0.2">
      <c r="A161" s="497"/>
      <c r="B161" s="497"/>
      <c r="C161" s="48" t="s">
        <v>4</v>
      </c>
      <c r="D161" s="49">
        <v>8</v>
      </c>
      <c r="E161" s="61">
        <v>20295924</v>
      </c>
      <c r="F161" s="50">
        <v>0</v>
      </c>
      <c r="G161" s="50">
        <f t="shared" si="506"/>
        <v>3217190</v>
      </c>
      <c r="H161" s="61">
        <v>12159892</v>
      </c>
      <c r="I161" s="61">
        <v>242460</v>
      </c>
      <c r="J161" s="51">
        <f t="shared" ref="J161:L161" si="848">J160*1936.27</f>
        <v>2992951</v>
      </c>
      <c r="K161" s="50">
        <f t="shared" si="848"/>
        <v>35915466</v>
      </c>
      <c r="L161" s="52">
        <f t="shared" si="848"/>
        <v>38908416</v>
      </c>
      <c r="M161" s="118"/>
      <c r="N161" s="120">
        <f t="shared" ref="N161:O161" si="849">N160*1936.27</f>
        <v>35915466</v>
      </c>
      <c r="O161" s="120">
        <f t="shared" si="849"/>
        <v>23755574</v>
      </c>
      <c r="P161" s="120">
        <v>1498673</v>
      </c>
      <c r="Q161" s="120">
        <f t="shared" ref="Q161:R161" si="850">Q160*1936.27</f>
        <v>43184417</v>
      </c>
      <c r="R161" s="120">
        <f t="shared" si="850"/>
        <v>40191466</v>
      </c>
      <c r="S161" s="47"/>
    </row>
    <row r="162" spans="1:19" ht="12.75" customHeight="1" x14ac:dyDescent="0.2">
      <c r="A162" s="494">
        <v>42370</v>
      </c>
      <c r="B162" s="494">
        <v>42735</v>
      </c>
      <c r="C162" s="53" t="s">
        <v>3</v>
      </c>
      <c r="D162" s="54">
        <v>9</v>
      </c>
      <c r="E162" s="44">
        <v>12203.03</v>
      </c>
      <c r="F162" s="44">
        <v>0</v>
      </c>
      <c r="G162" s="44">
        <f t="shared" ref="G162" si="851">1800/13*12</f>
        <v>1661.54</v>
      </c>
      <c r="H162" s="44">
        <v>6280.06</v>
      </c>
      <c r="I162" s="44">
        <v>125.22</v>
      </c>
      <c r="J162" s="44">
        <f t="shared" ref="J162" si="852">(E162+F162+G162+H162+I162)/12</f>
        <v>1689.15</v>
      </c>
      <c r="K162" s="45">
        <f t="shared" ref="K162" si="853">(E162+F162+G162+H162+I162)</f>
        <v>20269.849999999999</v>
      </c>
      <c r="L162" s="46">
        <f t="shared" ref="L162" si="854">K162+J162</f>
        <v>21959</v>
      </c>
      <c r="M162" s="117"/>
      <c r="N162" s="119">
        <f t="shared" ref="N162" si="855">K162</f>
        <v>20269.849999999999</v>
      </c>
      <c r="O162" s="119">
        <f t="shared" ref="O162" si="856">E162+G162+F162+I162</f>
        <v>13989.79</v>
      </c>
      <c r="P162" s="119">
        <v>774</v>
      </c>
      <c r="Q162" s="119">
        <f t="shared" ref="Q162" si="857">IF(P162&gt;(O162*0.18),P162,O162*0.18)+N162+J162</f>
        <v>24477.16</v>
      </c>
      <c r="R162" s="119">
        <f t="shared" ref="R162" si="858">N162+O162*0.18</f>
        <v>22788.01</v>
      </c>
      <c r="S162" s="47"/>
    </row>
    <row r="163" spans="1:19" ht="9" customHeight="1" x14ac:dyDescent="0.2">
      <c r="A163" s="494"/>
      <c r="B163" s="494"/>
      <c r="C163" s="48" t="s">
        <v>4</v>
      </c>
      <c r="D163" s="49">
        <v>14</v>
      </c>
      <c r="E163" s="61">
        <v>23628361</v>
      </c>
      <c r="F163" s="50">
        <v>0</v>
      </c>
      <c r="G163" s="50">
        <f t="shared" ref="G163:G249" si="859">G162*1936.27</f>
        <v>3217190</v>
      </c>
      <c r="H163" s="61">
        <v>12159892</v>
      </c>
      <c r="I163" s="61">
        <v>242460</v>
      </c>
      <c r="J163" s="51">
        <f t="shared" ref="J163:L163" si="860">J162*1936.27</f>
        <v>3270650</v>
      </c>
      <c r="K163" s="50">
        <f t="shared" si="860"/>
        <v>39247902</v>
      </c>
      <c r="L163" s="52">
        <f t="shared" si="860"/>
        <v>42518553</v>
      </c>
      <c r="M163" s="118"/>
      <c r="N163" s="120">
        <f t="shared" ref="N163:O163" si="861">N162*1936.27</f>
        <v>39247902</v>
      </c>
      <c r="O163" s="120">
        <f t="shared" si="861"/>
        <v>27088011</v>
      </c>
      <c r="P163" s="120">
        <v>1498673</v>
      </c>
      <c r="Q163" s="120">
        <f t="shared" ref="Q163:R163" si="862">Q162*1936.27</f>
        <v>47394391</v>
      </c>
      <c r="R163" s="120">
        <f t="shared" si="862"/>
        <v>44123740</v>
      </c>
      <c r="S163" s="47"/>
    </row>
    <row r="164" spans="1:19" ht="12.75" customHeight="1" x14ac:dyDescent="0.2">
      <c r="A164" s="494"/>
      <c r="B164" s="494"/>
      <c r="C164" s="53" t="s">
        <v>3</v>
      </c>
      <c r="D164" s="54">
        <v>15</v>
      </c>
      <c r="E164" s="44">
        <v>13478.03</v>
      </c>
      <c r="F164" s="44">
        <v>0</v>
      </c>
      <c r="G164" s="44">
        <f t="shared" ref="G164" si="863">1800/13*12</f>
        <v>1661.54</v>
      </c>
      <c r="H164" s="44">
        <v>6280.06</v>
      </c>
      <c r="I164" s="44">
        <v>125.22</v>
      </c>
      <c r="J164" s="44">
        <f t="shared" ref="J164" si="864">(E164+F164+G164+H164+I164)/12</f>
        <v>1795.4</v>
      </c>
      <c r="K164" s="45">
        <f t="shared" ref="K164" si="865">(E164+F164+G164+H164+I164)</f>
        <v>21544.85</v>
      </c>
      <c r="L164" s="46">
        <f t="shared" ref="L164" si="866">K164+J164</f>
        <v>23340.25</v>
      </c>
      <c r="M164" s="117"/>
      <c r="N164" s="119">
        <f t="shared" ref="N164" si="867">K164</f>
        <v>21544.85</v>
      </c>
      <c r="O164" s="119">
        <f t="shared" ref="O164" si="868">E164+G164+F164+I164</f>
        <v>15264.79</v>
      </c>
      <c r="P164" s="119">
        <v>774</v>
      </c>
      <c r="Q164" s="119">
        <f t="shared" ref="Q164" si="869">IF(P164&gt;(O164*0.18),P164,O164*0.18)+N164+J164</f>
        <v>26087.91</v>
      </c>
      <c r="R164" s="119">
        <f t="shared" ref="R164" si="870">N164+O164*0.18</f>
        <v>24292.51</v>
      </c>
      <c r="S164" s="47"/>
    </row>
    <row r="165" spans="1:19" ht="9" customHeight="1" x14ac:dyDescent="0.2">
      <c r="A165" s="494"/>
      <c r="B165" s="494"/>
      <c r="C165" s="48" t="s">
        <v>4</v>
      </c>
      <c r="D165" s="49">
        <v>20</v>
      </c>
      <c r="E165" s="61">
        <v>26097105</v>
      </c>
      <c r="F165" s="50">
        <v>0</v>
      </c>
      <c r="G165" s="50">
        <f t="shared" si="859"/>
        <v>3217190</v>
      </c>
      <c r="H165" s="61">
        <v>12159892</v>
      </c>
      <c r="I165" s="61">
        <v>242460</v>
      </c>
      <c r="J165" s="51">
        <f t="shared" ref="J165:L165" si="871">J164*1936.27</f>
        <v>3476379</v>
      </c>
      <c r="K165" s="50">
        <f t="shared" si="871"/>
        <v>41716647</v>
      </c>
      <c r="L165" s="52">
        <f t="shared" si="871"/>
        <v>45193026</v>
      </c>
      <c r="M165" s="118"/>
      <c r="N165" s="120">
        <f t="shared" ref="N165:O165" si="872">N164*1936.27</f>
        <v>41716647</v>
      </c>
      <c r="O165" s="120">
        <f t="shared" si="872"/>
        <v>29556755</v>
      </c>
      <c r="P165" s="120">
        <v>1498673</v>
      </c>
      <c r="Q165" s="120">
        <f t="shared" ref="Q165:R165" si="873">Q164*1936.27</f>
        <v>50513237</v>
      </c>
      <c r="R165" s="120">
        <f t="shared" si="873"/>
        <v>47036858</v>
      </c>
      <c r="S165" s="47"/>
    </row>
    <row r="166" spans="1:19" ht="12.75" customHeight="1" x14ac:dyDescent="0.2">
      <c r="A166" s="494"/>
      <c r="B166" s="494"/>
      <c r="C166" s="53" t="s">
        <v>3</v>
      </c>
      <c r="D166" s="54">
        <v>21</v>
      </c>
      <c r="E166" s="44">
        <v>14759.46</v>
      </c>
      <c r="F166" s="44">
        <v>0</v>
      </c>
      <c r="G166" s="44">
        <f t="shared" ref="G166" si="874">1800/13*12</f>
        <v>1661.54</v>
      </c>
      <c r="H166" s="44">
        <v>6280.06</v>
      </c>
      <c r="I166" s="44">
        <v>125.22</v>
      </c>
      <c r="J166" s="44">
        <f t="shared" ref="J166" si="875">(E166+F166+G166+H166+I166)/12</f>
        <v>1902.19</v>
      </c>
      <c r="K166" s="45">
        <f t="shared" ref="K166" si="876">(E166+F166+G166+H166+I166)</f>
        <v>22826.28</v>
      </c>
      <c r="L166" s="46">
        <f t="shared" ref="L166" si="877">K166+J166</f>
        <v>24728.47</v>
      </c>
      <c r="M166" s="117"/>
      <c r="N166" s="119">
        <f t="shared" ref="N166" si="878">K166</f>
        <v>22826.28</v>
      </c>
      <c r="O166" s="119">
        <f t="shared" ref="O166" si="879">E166+G166+F166+I166</f>
        <v>16546.22</v>
      </c>
      <c r="P166" s="119">
        <v>774</v>
      </c>
      <c r="Q166" s="119">
        <f t="shared" ref="Q166" si="880">IF(P166&gt;(O166*0.18),P166,O166*0.18)+N166+J166</f>
        <v>27706.79</v>
      </c>
      <c r="R166" s="119">
        <f t="shared" ref="R166" si="881">N166+O166*0.18</f>
        <v>25804.6</v>
      </c>
      <c r="S166" s="47"/>
    </row>
    <row r="167" spans="1:19" ht="9" customHeight="1" x14ac:dyDescent="0.2">
      <c r="A167" s="494"/>
      <c r="B167" s="494"/>
      <c r="C167" s="48" t="s">
        <v>4</v>
      </c>
      <c r="D167" s="49">
        <v>27</v>
      </c>
      <c r="E167" s="61">
        <v>28578300</v>
      </c>
      <c r="F167" s="50">
        <v>0</v>
      </c>
      <c r="G167" s="50">
        <f t="shared" si="859"/>
        <v>3217190</v>
      </c>
      <c r="H167" s="61">
        <v>12159892</v>
      </c>
      <c r="I167" s="61">
        <v>242460</v>
      </c>
      <c r="J167" s="51">
        <f t="shared" ref="J167:L167" si="882">J166*1936.27</f>
        <v>3683153</v>
      </c>
      <c r="K167" s="50">
        <f t="shared" si="882"/>
        <v>44197841</v>
      </c>
      <c r="L167" s="52">
        <f t="shared" si="882"/>
        <v>47880995</v>
      </c>
      <c r="M167" s="118"/>
      <c r="N167" s="120">
        <f t="shared" ref="N167:O167" si="883">N166*1936.27</f>
        <v>44197841</v>
      </c>
      <c r="O167" s="120">
        <f t="shared" si="883"/>
        <v>32037949</v>
      </c>
      <c r="P167" s="120">
        <v>1498673</v>
      </c>
      <c r="Q167" s="120">
        <f t="shared" ref="Q167:R167" si="884">Q166*1936.27</f>
        <v>53647826</v>
      </c>
      <c r="R167" s="120">
        <f t="shared" si="884"/>
        <v>49964673</v>
      </c>
      <c r="S167" s="47"/>
    </row>
    <row r="168" spans="1:19" ht="12.75" customHeight="1" x14ac:dyDescent="0.2">
      <c r="A168" s="494"/>
      <c r="B168" s="494"/>
      <c r="C168" s="53" t="s">
        <v>3</v>
      </c>
      <c r="D168" s="54">
        <v>28</v>
      </c>
      <c r="E168" s="44">
        <v>15672.27</v>
      </c>
      <c r="F168" s="44">
        <v>0</v>
      </c>
      <c r="G168" s="44">
        <f t="shared" ref="G168" si="885">1800/13*12</f>
        <v>1661.54</v>
      </c>
      <c r="H168" s="44">
        <v>6280.06</v>
      </c>
      <c r="I168" s="44">
        <v>125.22</v>
      </c>
      <c r="J168" s="44">
        <f t="shared" ref="J168" si="886">(E168+F168+G168+H168+I168)/12</f>
        <v>1978.26</v>
      </c>
      <c r="K168" s="45">
        <f t="shared" ref="K168" si="887">(E168+F168+G168+H168+I168)</f>
        <v>23739.09</v>
      </c>
      <c r="L168" s="46">
        <f t="shared" ref="L168" si="888">K168+J168</f>
        <v>25717.35</v>
      </c>
      <c r="M168" s="117"/>
      <c r="N168" s="119">
        <f t="shared" ref="N168" si="889">K168</f>
        <v>23739.09</v>
      </c>
      <c r="O168" s="119">
        <f t="shared" ref="O168" si="890">E168+G168+F168+I168</f>
        <v>17459.03</v>
      </c>
      <c r="P168" s="119">
        <v>774</v>
      </c>
      <c r="Q168" s="119">
        <f t="shared" ref="Q168" si="891">IF(P168&gt;(O168*0.18),P168,O168*0.18)+N168+J168</f>
        <v>28859.98</v>
      </c>
      <c r="R168" s="119">
        <f t="shared" ref="R168" si="892">N168+O168*0.18</f>
        <v>26881.72</v>
      </c>
      <c r="S168" s="47"/>
    </row>
    <row r="169" spans="1:19" ht="9" customHeight="1" x14ac:dyDescent="0.2">
      <c r="A169" s="494"/>
      <c r="B169" s="494"/>
      <c r="C169" s="48" t="s">
        <v>4</v>
      </c>
      <c r="D169" s="49">
        <v>34</v>
      </c>
      <c r="E169" s="61">
        <v>30345746</v>
      </c>
      <c r="F169" s="50">
        <v>0</v>
      </c>
      <c r="G169" s="50">
        <f t="shared" si="859"/>
        <v>3217190</v>
      </c>
      <c r="H169" s="61">
        <v>12159892</v>
      </c>
      <c r="I169" s="61">
        <v>242460</v>
      </c>
      <c r="J169" s="51">
        <f t="shared" ref="J169:L169" si="893">J168*1936.27</f>
        <v>3830445</v>
      </c>
      <c r="K169" s="50">
        <f t="shared" si="893"/>
        <v>45965288</v>
      </c>
      <c r="L169" s="52">
        <f t="shared" si="893"/>
        <v>49795733</v>
      </c>
      <c r="M169" s="118"/>
      <c r="N169" s="120">
        <f t="shared" ref="N169:O169" si="894">N168*1936.27</f>
        <v>45965288</v>
      </c>
      <c r="O169" s="120">
        <f t="shared" si="894"/>
        <v>33805396</v>
      </c>
      <c r="P169" s="120">
        <v>1498673</v>
      </c>
      <c r="Q169" s="120">
        <f t="shared" ref="Q169:R169" si="895">Q168*1936.27</f>
        <v>55880713</v>
      </c>
      <c r="R169" s="120">
        <f t="shared" si="895"/>
        <v>52050268</v>
      </c>
      <c r="S169" s="47"/>
    </row>
    <row r="170" spans="1:19" ht="12.75" customHeight="1" x14ac:dyDescent="0.2">
      <c r="A170" s="494"/>
      <c r="B170" s="494"/>
      <c r="C170" s="53" t="s">
        <v>3</v>
      </c>
      <c r="D170" s="54">
        <v>35</v>
      </c>
      <c r="E170" s="44">
        <v>16371.38</v>
      </c>
      <c r="F170" s="44">
        <v>0</v>
      </c>
      <c r="G170" s="44">
        <f t="shared" ref="G170" si="896">1800/13*12</f>
        <v>1661.54</v>
      </c>
      <c r="H170" s="44">
        <v>6280.06</v>
      </c>
      <c r="I170" s="44">
        <v>125.22</v>
      </c>
      <c r="J170" s="44">
        <f t="shared" ref="J170" si="897">(E170+F170+G170+H170+I170)/12</f>
        <v>2036.52</v>
      </c>
      <c r="K170" s="45">
        <f t="shared" ref="K170" si="898">(E170+F170+G170+H170+I170)</f>
        <v>24438.2</v>
      </c>
      <c r="L170" s="46">
        <f t="shared" ref="L170" si="899">K170+J170</f>
        <v>26474.720000000001</v>
      </c>
      <c r="M170" s="117"/>
      <c r="N170" s="119">
        <f t="shared" ref="N170" si="900">K170</f>
        <v>24438.2</v>
      </c>
      <c r="O170" s="119">
        <f t="shared" ref="O170" si="901">E170+G170+F170+I170</f>
        <v>18158.14</v>
      </c>
      <c r="P170" s="119">
        <v>774</v>
      </c>
      <c r="Q170" s="119">
        <f t="shared" ref="Q170" si="902">IF(P170&gt;(O170*0.18),P170,O170*0.18)+N170+J170</f>
        <v>29743.19</v>
      </c>
      <c r="R170" s="119">
        <f t="shared" ref="R170" si="903">N170+O170*0.18</f>
        <v>27706.67</v>
      </c>
      <c r="S170" s="47"/>
    </row>
    <row r="171" spans="1:19" ht="9" customHeight="1" x14ac:dyDescent="0.2">
      <c r="A171" s="495"/>
      <c r="B171" s="495"/>
      <c r="C171" s="58" t="s">
        <v>4</v>
      </c>
      <c r="D171" s="59"/>
      <c r="E171" s="61">
        <v>31699412</v>
      </c>
      <c r="F171" s="50">
        <v>0</v>
      </c>
      <c r="G171" s="50">
        <f t="shared" si="859"/>
        <v>3217190</v>
      </c>
      <c r="H171" s="61">
        <v>12159892</v>
      </c>
      <c r="I171" s="61">
        <v>242460</v>
      </c>
      <c r="J171" s="51">
        <f t="shared" ref="J171:L171" si="904">J170*1936.27</f>
        <v>3943253</v>
      </c>
      <c r="K171" s="50">
        <f t="shared" si="904"/>
        <v>47318954</v>
      </c>
      <c r="L171" s="52">
        <f t="shared" si="904"/>
        <v>51262206</v>
      </c>
      <c r="M171" s="118"/>
      <c r="N171" s="120">
        <f t="shared" ref="N171:O171" si="905">N170*1936.27</f>
        <v>47318954</v>
      </c>
      <c r="O171" s="120">
        <f t="shared" si="905"/>
        <v>35159062</v>
      </c>
      <c r="P171" s="120">
        <v>1498673</v>
      </c>
      <c r="Q171" s="120">
        <f t="shared" ref="Q171:R171" si="906">Q170*1936.27</f>
        <v>57590847</v>
      </c>
      <c r="R171" s="120">
        <f t="shared" si="906"/>
        <v>53647594</v>
      </c>
      <c r="S171" s="47"/>
    </row>
    <row r="172" spans="1:19" ht="12.75" customHeight="1" x14ac:dyDescent="0.2">
      <c r="A172" s="496">
        <v>42736</v>
      </c>
      <c r="B172" s="496">
        <v>43159</v>
      </c>
      <c r="C172" s="42" t="s">
        <v>3</v>
      </c>
      <c r="D172" s="43">
        <v>0</v>
      </c>
      <c r="E172" s="44">
        <v>10615.17</v>
      </c>
      <c r="F172" s="44">
        <v>0</v>
      </c>
      <c r="G172" s="44">
        <f t="shared" ref="G172" si="907">1800/13*12</f>
        <v>1661.54</v>
      </c>
      <c r="H172" s="44">
        <v>6280.06</v>
      </c>
      <c r="I172" s="44">
        <v>125.22</v>
      </c>
      <c r="J172" s="44">
        <f t="shared" ref="J172" si="908">(E172+F172+G172+H172+I172)/12</f>
        <v>1556.83</v>
      </c>
      <c r="K172" s="45">
        <f t="shared" ref="K172" si="909">(E172+F172+G172+H172+I172)</f>
        <v>18681.990000000002</v>
      </c>
      <c r="L172" s="46">
        <f t="shared" ref="L172" si="910">K172+J172</f>
        <v>20238.82</v>
      </c>
      <c r="M172" s="117"/>
      <c r="N172" s="119">
        <f t="shared" ref="N172" si="911">K172</f>
        <v>18681.990000000002</v>
      </c>
      <c r="O172" s="119">
        <f t="shared" ref="O172" si="912">E172+G172+F172+I172</f>
        <v>12401.93</v>
      </c>
      <c r="P172" s="119">
        <v>774</v>
      </c>
      <c r="Q172" s="119">
        <f t="shared" ref="Q172" si="913">IF(P172&gt;(O172*0.18),P172,O172*0.18)+N172+J172</f>
        <v>22471.17</v>
      </c>
      <c r="R172" s="119">
        <f t="shared" ref="R172" si="914">N172+O172*0.18</f>
        <v>20914.34</v>
      </c>
      <c r="S172" s="47"/>
    </row>
    <row r="173" spans="1:19" ht="9" customHeight="1" x14ac:dyDescent="0.2">
      <c r="A173" s="497"/>
      <c r="B173" s="497"/>
      <c r="C173" s="48" t="s">
        <v>4</v>
      </c>
      <c r="D173" s="49">
        <v>8</v>
      </c>
      <c r="E173" s="61">
        <v>20553835</v>
      </c>
      <c r="F173" s="50">
        <v>0</v>
      </c>
      <c r="G173" s="50">
        <f t="shared" si="859"/>
        <v>3217190</v>
      </c>
      <c r="H173" s="61">
        <v>12159892</v>
      </c>
      <c r="I173" s="61">
        <v>242460</v>
      </c>
      <c r="J173" s="51">
        <f t="shared" ref="J173:L173" si="915">J172*1936.27</f>
        <v>3014443</v>
      </c>
      <c r="K173" s="50">
        <f t="shared" si="915"/>
        <v>36173377</v>
      </c>
      <c r="L173" s="52">
        <f t="shared" si="915"/>
        <v>39187820</v>
      </c>
      <c r="M173" s="118"/>
      <c r="N173" s="120">
        <f t="shared" ref="N173:O173" si="916">N172*1936.27</f>
        <v>36173377</v>
      </c>
      <c r="O173" s="120">
        <f t="shared" si="916"/>
        <v>24013485</v>
      </c>
      <c r="P173" s="120">
        <v>1498673</v>
      </c>
      <c r="Q173" s="120">
        <f t="shared" ref="Q173:R173" si="917">Q172*1936.27</f>
        <v>43510252</v>
      </c>
      <c r="R173" s="120">
        <f t="shared" si="917"/>
        <v>40495809</v>
      </c>
      <c r="S173" s="47"/>
    </row>
    <row r="174" spans="1:19" ht="12.75" customHeight="1" x14ac:dyDescent="0.2">
      <c r="A174" s="517">
        <v>42736</v>
      </c>
      <c r="B174" s="517">
        <v>43159</v>
      </c>
      <c r="C174" s="53" t="s">
        <v>3</v>
      </c>
      <c r="D174" s="54">
        <v>9</v>
      </c>
      <c r="E174" s="44">
        <v>12350.63</v>
      </c>
      <c r="F174" s="44">
        <v>0</v>
      </c>
      <c r="G174" s="44">
        <f t="shared" ref="G174" si="918">1800/13*12</f>
        <v>1661.54</v>
      </c>
      <c r="H174" s="44">
        <v>6280.06</v>
      </c>
      <c r="I174" s="44">
        <v>125.22</v>
      </c>
      <c r="J174" s="44">
        <f t="shared" ref="J174" si="919">(E174+F174+G174+H174+I174)/12</f>
        <v>1701.45</v>
      </c>
      <c r="K174" s="45">
        <f t="shared" ref="K174" si="920">(E174+F174+G174+H174+I174)</f>
        <v>20417.45</v>
      </c>
      <c r="L174" s="46">
        <f t="shared" ref="L174" si="921">K174+J174</f>
        <v>22118.9</v>
      </c>
      <c r="M174" s="117"/>
      <c r="N174" s="119">
        <f t="shared" ref="N174" si="922">K174</f>
        <v>20417.45</v>
      </c>
      <c r="O174" s="119">
        <f t="shared" ref="O174" si="923">E174+G174+F174+I174</f>
        <v>14137.39</v>
      </c>
      <c r="P174" s="119">
        <v>774</v>
      </c>
      <c r="Q174" s="119">
        <f t="shared" ref="Q174" si="924">IF(P174&gt;(O174*0.18),P174,O174*0.18)+N174+J174</f>
        <v>24663.63</v>
      </c>
      <c r="R174" s="119">
        <f t="shared" ref="R174" si="925">N174+O174*0.18</f>
        <v>22962.18</v>
      </c>
      <c r="S174" s="47"/>
    </row>
    <row r="175" spans="1:19" ht="9" customHeight="1" x14ac:dyDescent="0.2">
      <c r="A175" s="517"/>
      <c r="B175" s="517"/>
      <c r="C175" s="48" t="s">
        <v>4</v>
      </c>
      <c r="D175" s="49">
        <v>14</v>
      </c>
      <c r="E175" s="61">
        <v>23914154</v>
      </c>
      <c r="F175" s="50">
        <v>0</v>
      </c>
      <c r="G175" s="50">
        <f t="shared" si="859"/>
        <v>3217190</v>
      </c>
      <c r="H175" s="61">
        <v>12159892</v>
      </c>
      <c r="I175" s="61">
        <v>242460</v>
      </c>
      <c r="J175" s="51">
        <f t="shared" ref="J175:L175" si="926">J174*1936.27</f>
        <v>3294467</v>
      </c>
      <c r="K175" s="50">
        <f t="shared" si="926"/>
        <v>39533696</v>
      </c>
      <c r="L175" s="52">
        <f t="shared" si="926"/>
        <v>42828163</v>
      </c>
      <c r="M175" s="118"/>
      <c r="N175" s="120">
        <f t="shared" ref="N175:O175" si="927">N174*1936.27</f>
        <v>39533696</v>
      </c>
      <c r="O175" s="120">
        <f t="shared" si="927"/>
        <v>27373804</v>
      </c>
      <c r="P175" s="120">
        <v>1498673</v>
      </c>
      <c r="Q175" s="120">
        <f t="shared" ref="Q175:R175" si="928">Q174*1936.27</f>
        <v>47755447</v>
      </c>
      <c r="R175" s="120">
        <f t="shared" si="928"/>
        <v>44460980</v>
      </c>
      <c r="S175" s="47"/>
    </row>
    <row r="176" spans="1:19" ht="12.75" customHeight="1" x14ac:dyDescent="0.2">
      <c r="A176" s="517"/>
      <c r="B176" s="517"/>
      <c r="C176" s="53" t="s">
        <v>3</v>
      </c>
      <c r="D176" s="54">
        <v>15</v>
      </c>
      <c r="E176" s="44">
        <v>13634.03</v>
      </c>
      <c r="F176" s="44">
        <v>0</v>
      </c>
      <c r="G176" s="44">
        <f t="shared" ref="G176" si="929">1800/13*12</f>
        <v>1661.54</v>
      </c>
      <c r="H176" s="44">
        <v>6280.06</v>
      </c>
      <c r="I176" s="44">
        <v>125.22</v>
      </c>
      <c r="J176" s="44">
        <f t="shared" ref="J176" si="930">(E176+F176+G176+H176+I176)/12</f>
        <v>1808.4</v>
      </c>
      <c r="K176" s="45">
        <f t="shared" ref="K176" si="931">(E176+F176+G176+H176+I176)</f>
        <v>21700.85</v>
      </c>
      <c r="L176" s="46">
        <f t="shared" ref="L176" si="932">K176+J176</f>
        <v>23509.25</v>
      </c>
      <c r="M176" s="117"/>
      <c r="N176" s="119">
        <f t="shared" ref="N176" si="933">K176</f>
        <v>21700.85</v>
      </c>
      <c r="O176" s="119">
        <f t="shared" ref="O176" si="934">E176+G176+F176+I176</f>
        <v>15420.79</v>
      </c>
      <c r="P176" s="119">
        <v>774</v>
      </c>
      <c r="Q176" s="119">
        <f t="shared" ref="Q176" si="935">IF(P176&gt;(O176*0.18),P176,O176*0.18)+N176+J176</f>
        <v>26284.99</v>
      </c>
      <c r="R176" s="119">
        <f t="shared" ref="R176" si="936">N176+O176*0.18</f>
        <v>24476.59</v>
      </c>
      <c r="S176" s="47"/>
    </row>
    <row r="177" spans="1:19" ht="9" customHeight="1" x14ac:dyDescent="0.2">
      <c r="A177" s="517"/>
      <c r="B177" s="517"/>
      <c r="C177" s="48" t="s">
        <v>4</v>
      </c>
      <c r="D177" s="49">
        <v>20</v>
      </c>
      <c r="E177" s="61">
        <v>26399163</v>
      </c>
      <c r="F177" s="50">
        <v>0</v>
      </c>
      <c r="G177" s="50">
        <f t="shared" si="859"/>
        <v>3217190</v>
      </c>
      <c r="H177" s="61">
        <v>12159892</v>
      </c>
      <c r="I177" s="61">
        <v>242460</v>
      </c>
      <c r="J177" s="51">
        <f t="shared" ref="J177:L177" si="937">J176*1936.27</f>
        <v>3501551</v>
      </c>
      <c r="K177" s="50">
        <f t="shared" si="937"/>
        <v>42018705</v>
      </c>
      <c r="L177" s="52">
        <f t="shared" si="937"/>
        <v>45520255</v>
      </c>
      <c r="M177" s="118"/>
      <c r="N177" s="120">
        <f t="shared" ref="N177:O177" si="938">N176*1936.27</f>
        <v>42018705</v>
      </c>
      <c r="O177" s="120">
        <f t="shared" si="938"/>
        <v>29858813</v>
      </c>
      <c r="P177" s="120">
        <v>1498673</v>
      </c>
      <c r="Q177" s="120">
        <f t="shared" ref="Q177:R177" si="939">Q176*1936.27</f>
        <v>50894838</v>
      </c>
      <c r="R177" s="120">
        <f t="shared" si="939"/>
        <v>47393287</v>
      </c>
      <c r="S177" s="47"/>
    </row>
    <row r="178" spans="1:19" ht="12.75" customHeight="1" x14ac:dyDescent="0.2">
      <c r="A178" s="517"/>
      <c r="B178" s="517"/>
      <c r="C178" s="53" t="s">
        <v>3</v>
      </c>
      <c r="D178" s="54">
        <v>21</v>
      </c>
      <c r="E178" s="44">
        <v>14926.26</v>
      </c>
      <c r="F178" s="44">
        <v>0</v>
      </c>
      <c r="G178" s="44">
        <f t="shared" ref="G178" si="940">1800/13*12</f>
        <v>1661.54</v>
      </c>
      <c r="H178" s="44">
        <v>6280.06</v>
      </c>
      <c r="I178" s="44">
        <v>125.22</v>
      </c>
      <c r="J178" s="44">
        <f t="shared" ref="J178" si="941">(E178+F178+G178+H178+I178)/12</f>
        <v>1916.09</v>
      </c>
      <c r="K178" s="45">
        <f t="shared" ref="K178" si="942">(E178+F178+G178+H178+I178)</f>
        <v>22993.08</v>
      </c>
      <c r="L178" s="46">
        <f t="shared" ref="L178" si="943">K178+J178</f>
        <v>24909.17</v>
      </c>
      <c r="M178" s="117"/>
      <c r="N178" s="119">
        <f t="shared" ref="N178" si="944">K178</f>
        <v>22993.08</v>
      </c>
      <c r="O178" s="119">
        <f t="shared" ref="O178" si="945">E178+G178+F178+I178</f>
        <v>16713.02</v>
      </c>
      <c r="P178" s="119">
        <v>774</v>
      </c>
      <c r="Q178" s="119">
        <f t="shared" ref="Q178" si="946">IF(P178&gt;(O178*0.18),P178,O178*0.18)+N178+J178</f>
        <v>27917.51</v>
      </c>
      <c r="R178" s="119">
        <f t="shared" ref="R178" si="947">N178+O178*0.18</f>
        <v>26001.42</v>
      </c>
      <c r="S178" s="47"/>
    </row>
    <row r="179" spans="1:19" ht="9" customHeight="1" x14ac:dyDescent="0.2">
      <c r="A179" s="517"/>
      <c r="B179" s="517"/>
      <c r="C179" s="48" t="s">
        <v>4</v>
      </c>
      <c r="D179" s="49">
        <v>27</v>
      </c>
      <c r="E179" s="61">
        <v>28901269</v>
      </c>
      <c r="F179" s="50">
        <v>0</v>
      </c>
      <c r="G179" s="50">
        <f t="shared" si="859"/>
        <v>3217190</v>
      </c>
      <c r="H179" s="61">
        <v>12159892</v>
      </c>
      <c r="I179" s="61">
        <v>242460</v>
      </c>
      <c r="J179" s="51">
        <f t="shared" ref="J179:L179" si="948">J178*1936.27</f>
        <v>3710068</v>
      </c>
      <c r="K179" s="50">
        <f t="shared" si="948"/>
        <v>44520811</v>
      </c>
      <c r="L179" s="52">
        <f t="shared" si="948"/>
        <v>48230879</v>
      </c>
      <c r="M179" s="118"/>
      <c r="N179" s="120">
        <f t="shared" ref="N179:O179" si="949">N178*1936.27</f>
        <v>44520811</v>
      </c>
      <c r="O179" s="120">
        <f t="shared" si="949"/>
        <v>32360919</v>
      </c>
      <c r="P179" s="120">
        <v>1498673</v>
      </c>
      <c r="Q179" s="120">
        <f t="shared" ref="Q179:R179" si="950">Q178*1936.27</f>
        <v>54055837</v>
      </c>
      <c r="R179" s="120">
        <f t="shared" si="950"/>
        <v>50345770</v>
      </c>
      <c r="S179" s="47"/>
    </row>
    <row r="180" spans="1:19" ht="12.75" customHeight="1" x14ac:dyDescent="0.2">
      <c r="A180" s="517"/>
      <c r="B180" s="517"/>
      <c r="C180" s="53" t="s">
        <v>3</v>
      </c>
      <c r="D180" s="54">
        <v>28</v>
      </c>
      <c r="E180" s="44">
        <v>15846.27</v>
      </c>
      <c r="F180" s="44">
        <v>0</v>
      </c>
      <c r="G180" s="44">
        <f t="shared" ref="G180" si="951">1800/13*12</f>
        <v>1661.54</v>
      </c>
      <c r="H180" s="44">
        <v>6280.06</v>
      </c>
      <c r="I180" s="44">
        <v>125.22</v>
      </c>
      <c r="J180" s="44">
        <f t="shared" ref="J180" si="952">(E180+F180+G180+H180+I180)/12</f>
        <v>1992.76</v>
      </c>
      <c r="K180" s="45">
        <f t="shared" ref="K180" si="953">(E180+F180+G180+H180+I180)</f>
        <v>23913.09</v>
      </c>
      <c r="L180" s="46">
        <f t="shared" ref="L180" si="954">K180+J180</f>
        <v>25905.85</v>
      </c>
      <c r="M180" s="117"/>
      <c r="N180" s="119">
        <f t="shared" ref="N180" si="955">K180</f>
        <v>23913.09</v>
      </c>
      <c r="O180" s="119">
        <f t="shared" ref="O180" si="956">E180+G180+F180+I180</f>
        <v>17633.03</v>
      </c>
      <c r="P180" s="119">
        <v>774</v>
      </c>
      <c r="Q180" s="119">
        <f t="shared" ref="Q180" si="957">IF(P180&gt;(O180*0.18),P180,O180*0.18)+N180+J180</f>
        <v>29079.8</v>
      </c>
      <c r="R180" s="119">
        <f t="shared" ref="R180" si="958">N180+O180*0.18</f>
        <v>27087.040000000001</v>
      </c>
      <c r="S180" s="47"/>
    </row>
    <row r="181" spans="1:19" ht="9" customHeight="1" x14ac:dyDescent="0.2">
      <c r="A181" s="517"/>
      <c r="B181" s="517"/>
      <c r="C181" s="48" t="s">
        <v>4</v>
      </c>
      <c r="D181" s="49">
        <v>34</v>
      </c>
      <c r="E181" s="61">
        <v>30682657</v>
      </c>
      <c r="F181" s="50">
        <v>0</v>
      </c>
      <c r="G181" s="50">
        <f t="shared" si="859"/>
        <v>3217190</v>
      </c>
      <c r="H181" s="61">
        <v>12159892</v>
      </c>
      <c r="I181" s="61">
        <v>242460</v>
      </c>
      <c r="J181" s="51">
        <f t="shared" ref="J181:L181" si="959">J180*1936.27</f>
        <v>3858521</v>
      </c>
      <c r="K181" s="50">
        <f t="shared" si="959"/>
        <v>46302199</v>
      </c>
      <c r="L181" s="52">
        <f t="shared" si="959"/>
        <v>50160720</v>
      </c>
      <c r="M181" s="118"/>
      <c r="N181" s="120">
        <f t="shared" ref="N181:O181" si="960">N180*1936.27</f>
        <v>46302199</v>
      </c>
      <c r="O181" s="120">
        <f t="shared" si="960"/>
        <v>34142307</v>
      </c>
      <c r="P181" s="120">
        <v>1498673</v>
      </c>
      <c r="Q181" s="120">
        <f t="shared" ref="Q181:R181" si="961">Q180*1936.27</f>
        <v>56306344</v>
      </c>
      <c r="R181" s="120">
        <f t="shared" si="961"/>
        <v>52447823</v>
      </c>
      <c r="S181" s="47"/>
    </row>
    <row r="182" spans="1:19" ht="12.75" customHeight="1" x14ac:dyDescent="0.2">
      <c r="A182" s="517"/>
      <c r="B182" s="517"/>
      <c r="C182" s="53" t="s">
        <v>3</v>
      </c>
      <c r="D182" s="54">
        <v>35</v>
      </c>
      <c r="E182" s="44">
        <v>16551.38</v>
      </c>
      <c r="F182" s="44">
        <v>0</v>
      </c>
      <c r="G182" s="44">
        <f t="shared" ref="G182" si="962">1800/13*12</f>
        <v>1661.54</v>
      </c>
      <c r="H182" s="44">
        <v>6280.06</v>
      </c>
      <c r="I182" s="44">
        <v>125.22</v>
      </c>
      <c r="J182" s="44">
        <f t="shared" ref="J182" si="963">(E182+F182+G182+H182+I182)/12</f>
        <v>2051.52</v>
      </c>
      <c r="K182" s="45">
        <f t="shared" ref="K182" si="964">(E182+F182+G182+H182+I182)</f>
        <v>24618.2</v>
      </c>
      <c r="L182" s="46">
        <f t="shared" ref="L182" si="965">K182+J182</f>
        <v>26669.72</v>
      </c>
      <c r="M182" s="117"/>
      <c r="N182" s="119">
        <f t="shared" ref="N182" si="966">K182</f>
        <v>24618.2</v>
      </c>
      <c r="O182" s="119">
        <f t="shared" ref="O182" si="967">E182+G182+F182+I182</f>
        <v>18338.14</v>
      </c>
      <c r="P182" s="119">
        <v>774</v>
      </c>
      <c r="Q182" s="119">
        <f t="shared" ref="Q182" si="968">IF(P182&gt;(O182*0.18),P182,O182*0.18)+N182+J182</f>
        <v>29970.59</v>
      </c>
      <c r="R182" s="119">
        <f t="shared" ref="R182" si="969">N182+O182*0.18</f>
        <v>27919.07</v>
      </c>
      <c r="S182" s="47"/>
    </row>
    <row r="183" spans="1:19" ht="9" customHeight="1" x14ac:dyDescent="0.2">
      <c r="A183" s="518"/>
      <c r="B183" s="518"/>
      <c r="C183" s="58" t="s">
        <v>4</v>
      </c>
      <c r="D183" s="59"/>
      <c r="E183" s="61">
        <v>32047941</v>
      </c>
      <c r="F183" s="61">
        <v>0</v>
      </c>
      <c r="G183" s="50">
        <f t="shared" si="859"/>
        <v>3217190</v>
      </c>
      <c r="H183" s="61">
        <v>12159892</v>
      </c>
      <c r="I183" s="61">
        <v>242460</v>
      </c>
      <c r="J183" s="51">
        <f t="shared" ref="J183:L183" si="970">J182*1936.27</f>
        <v>3972297</v>
      </c>
      <c r="K183" s="50">
        <f t="shared" si="970"/>
        <v>47667482</v>
      </c>
      <c r="L183" s="52">
        <f t="shared" si="970"/>
        <v>51639779</v>
      </c>
      <c r="M183" s="118"/>
      <c r="N183" s="120">
        <f t="shared" ref="N183:O183" si="971">N182*1936.27</f>
        <v>47667482</v>
      </c>
      <c r="O183" s="120">
        <f t="shared" si="971"/>
        <v>35507590</v>
      </c>
      <c r="P183" s="120">
        <v>1498673</v>
      </c>
      <c r="Q183" s="120">
        <f t="shared" ref="Q183:R183" si="972">Q182*1936.27</f>
        <v>58031154</v>
      </c>
      <c r="R183" s="120">
        <f t="shared" si="972"/>
        <v>54058858</v>
      </c>
      <c r="S183" s="47"/>
    </row>
    <row r="184" spans="1:19" ht="12.75" customHeight="1" x14ac:dyDescent="0.2">
      <c r="A184" s="496">
        <v>43160</v>
      </c>
      <c r="B184" s="496">
        <v>43190</v>
      </c>
      <c r="C184" s="42" t="s">
        <v>3</v>
      </c>
      <c r="D184" s="43">
        <v>0</v>
      </c>
      <c r="E184" s="44">
        <v>10991.97</v>
      </c>
      <c r="F184" s="44">
        <v>0</v>
      </c>
      <c r="G184" s="44">
        <f t="shared" ref="G184" si="973">1800/13*12</f>
        <v>1661.54</v>
      </c>
      <c r="H184" s="44">
        <v>6280.06</v>
      </c>
      <c r="I184" s="44">
        <v>125.22</v>
      </c>
      <c r="J184" s="44">
        <f t="shared" ref="J184" si="974">(E184+F184+G184+H184+I184)/12</f>
        <v>1588.23</v>
      </c>
      <c r="K184" s="45">
        <f t="shared" ref="K184" si="975">(E184+F184+G184+H184+I184)</f>
        <v>19058.79</v>
      </c>
      <c r="L184" s="46">
        <f t="shared" ref="L184" si="976">K184+J184</f>
        <v>20647.02</v>
      </c>
      <c r="M184" s="117"/>
      <c r="N184" s="119">
        <f t="shared" ref="N184" si="977">K184</f>
        <v>19058.79</v>
      </c>
      <c r="O184" s="119">
        <f t="shared" ref="O184" si="978">E184+G184+F184+I184</f>
        <v>12778.73</v>
      </c>
      <c r="P184" s="119">
        <v>884.4</v>
      </c>
      <c r="Q184" s="119">
        <f t="shared" ref="Q184" si="979">IF(P184&gt;(O184*0.18),P184,O184*0.18)+N184+J184</f>
        <v>22947.19</v>
      </c>
      <c r="R184" s="119">
        <f t="shared" ref="R184" si="980">N184+O184*0.18</f>
        <v>21358.959999999999</v>
      </c>
      <c r="S184" s="47"/>
    </row>
    <row r="185" spans="1:19" ht="9" customHeight="1" x14ac:dyDescent="0.2">
      <c r="A185" s="497"/>
      <c r="B185" s="497"/>
      <c r="C185" s="48" t="s">
        <v>4</v>
      </c>
      <c r="D185" s="49">
        <v>8</v>
      </c>
      <c r="E185" s="61">
        <v>21283422</v>
      </c>
      <c r="F185" s="50">
        <v>0</v>
      </c>
      <c r="G185" s="50">
        <f t="shared" si="859"/>
        <v>3217190</v>
      </c>
      <c r="H185" s="61">
        <v>12159892</v>
      </c>
      <c r="I185" s="61">
        <v>242460</v>
      </c>
      <c r="J185" s="51">
        <f t="shared" ref="J185:L185" si="981">J184*1936.27</f>
        <v>3075242</v>
      </c>
      <c r="K185" s="50">
        <f t="shared" si="981"/>
        <v>36902963</v>
      </c>
      <c r="L185" s="52">
        <f t="shared" si="981"/>
        <v>39978205</v>
      </c>
      <c r="M185" s="118"/>
      <c r="N185" s="120">
        <f t="shared" ref="N185:O185" si="982">N184*1936.27</f>
        <v>36902963</v>
      </c>
      <c r="O185" s="120">
        <f t="shared" si="982"/>
        <v>24743072</v>
      </c>
      <c r="P185" s="123">
        <v>1712437</v>
      </c>
      <c r="Q185" s="120">
        <f t="shared" ref="Q185:R185" si="983">Q184*1936.27</f>
        <v>44431956</v>
      </c>
      <c r="R185" s="120">
        <f t="shared" si="983"/>
        <v>41356713</v>
      </c>
      <c r="S185" s="47"/>
    </row>
    <row r="186" spans="1:19" ht="12.75" customHeight="1" x14ac:dyDescent="0.2">
      <c r="A186" s="494">
        <v>43160</v>
      </c>
      <c r="B186" s="494">
        <v>43190</v>
      </c>
      <c r="C186" s="53" t="s">
        <v>3</v>
      </c>
      <c r="D186" s="54">
        <v>9</v>
      </c>
      <c r="E186" s="44">
        <v>12767.03</v>
      </c>
      <c r="F186" s="44">
        <v>0</v>
      </c>
      <c r="G186" s="44">
        <f t="shared" ref="G186" si="984">1800/13*12</f>
        <v>1661.54</v>
      </c>
      <c r="H186" s="44">
        <v>6280.06</v>
      </c>
      <c r="I186" s="44">
        <v>125.22</v>
      </c>
      <c r="J186" s="44">
        <f t="shared" ref="J186" si="985">(E186+F186+G186+H186+I186)/12</f>
        <v>1736.15</v>
      </c>
      <c r="K186" s="45">
        <f t="shared" ref="K186" si="986">(E186+F186+G186+H186+I186)</f>
        <v>20833.849999999999</v>
      </c>
      <c r="L186" s="46">
        <f t="shared" ref="L186" si="987">K186+J186</f>
        <v>22570</v>
      </c>
      <c r="M186" s="117"/>
      <c r="N186" s="119">
        <f t="shared" ref="N186" si="988">K186</f>
        <v>20833.849999999999</v>
      </c>
      <c r="O186" s="119">
        <f t="shared" ref="O186" si="989">E186+G186+F186+I186</f>
        <v>14553.79</v>
      </c>
      <c r="P186" s="119">
        <v>884.4</v>
      </c>
      <c r="Q186" s="119">
        <f t="shared" ref="Q186" si="990">IF(P186&gt;(O186*0.18),P186,O186*0.18)+N186+J186</f>
        <v>25189.68</v>
      </c>
      <c r="R186" s="119">
        <f t="shared" ref="R186" si="991">N186+O186*0.18</f>
        <v>23453.53</v>
      </c>
      <c r="S186" s="47"/>
    </row>
    <row r="187" spans="1:19" ht="9" customHeight="1" x14ac:dyDescent="0.2">
      <c r="A187" s="494"/>
      <c r="B187" s="494"/>
      <c r="C187" s="48" t="s">
        <v>4</v>
      </c>
      <c r="D187" s="49">
        <v>14</v>
      </c>
      <c r="E187" s="61">
        <v>24720417</v>
      </c>
      <c r="F187" s="50">
        <v>0</v>
      </c>
      <c r="G187" s="50">
        <f t="shared" si="859"/>
        <v>3217190</v>
      </c>
      <c r="H187" s="61">
        <v>12159892</v>
      </c>
      <c r="I187" s="61">
        <v>242460</v>
      </c>
      <c r="J187" s="51">
        <f t="shared" ref="J187:L187" si="992">J186*1936.27</f>
        <v>3361655</v>
      </c>
      <c r="K187" s="50">
        <f t="shared" si="992"/>
        <v>40339959</v>
      </c>
      <c r="L187" s="52">
        <f t="shared" si="992"/>
        <v>43701614</v>
      </c>
      <c r="M187" s="118"/>
      <c r="N187" s="120">
        <f t="shared" ref="N187:O187" si="993">N186*1936.27</f>
        <v>40339959</v>
      </c>
      <c r="O187" s="120">
        <f t="shared" si="993"/>
        <v>28180067</v>
      </c>
      <c r="P187" s="123">
        <v>1712437</v>
      </c>
      <c r="Q187" s="120">
        <f t="shared" ref="Q187:R187" si="994">Q186*1936.27</f>
        <v>48774022</v>
      </c>
      <c r="R187" s="120">
        <f t="shared" si="994"/>
        <v>45412367</v>
      </c>
      <c r="S187" s="47"/>
    </row>
    <row r="188" spans="1:19" ht="12.75" customHeight="1" x14ac:dyDescent="0.2">
      <c r="A188" s="494"/>
      <c r="B188" s="494"/>
      <c r="C188" s="53" t="s">
        <v>3</v>
      </c>
      <c r="D188" s="54">
        <v>15</v>
      </c>
      <c r="E188" s="44">
        <v>14084.03</v>
      </c>
      <c r="F188" s="44">
        <v>0</v>
      </c>
      <c r="G188" s="44">
        <f t="shared" ref="G188" si="995">1800/13*12</f>
        <v>1661.54</v>
      </c>
      <c r="H188" s="44">
        <v>6280.06</v>
      </c>
      <c r="I188" s="44">
        <v>125.22</v>
      </c>
      <c r="J188" s="44">
        <f t="shared" ref="J188" si="996">(E188+F188+G188+H188+I188)/12</f>
        <v>1845.9</v>
      </c>
      <c r="K188" s="45">
        <f t="shared" ref="K188" si="997">(E188+F188+G188+H188+I188)</f>
        <v>22150.85</v>
      </c>
      <c r="L188" s="46">
        <f t="shared" ref="L188" si="998">K188+J188</f>
        <v>23996.75</v>
      </c>
      <c r="M188" s="117"/>
      <c r="N188" s="119">
        <f t="shared" ref="N188" si="999">K188</f>
        <v>22150.85</v>
      </c>
      <c r="O188" s="119">
        <f t="shared" ref="O188" si="1000">E188+G188+F188+I188</f>
        <v>15870.79</v>
      </c>
      <c r="P188" s="119">
        <v>884.4</v>
      </c>
      <c r="Q188" s="119">
        <f t="shared" ref="Q188" si="1001">IF(P188&gt;(O188*0.18),P188,O188*0.18)+N188+J188</f>
        <v>26853.49</v>
      </c>
      <c r="R188" s="119">
        <f t="shared" ref="R188" si="1002">N188+O188*0.18</f>
        <v>25007.59</v>
      </c>
      <c r="S188" s="47"/>
    </row>
    <row r="189" spans="1:19" ht="9" customHeight="1" x14ac:dyDescent="0.2">
      <c r="A189" s="494"/>
      <c r="B189" s="494"/>
      <c r="C189" s="48" t="s">
        <v>4</v>
      </c>
      <c r="D189" s="49">
        <v>20</v>
      </c>
      <c r="E189" s="61">
        <v>27270485</v>
      </c>
      <c r="F189" s="50">
        <v>0</v>
      </c>
      <c r="G189" s="50">
        <f t="shared" si="859"/>
        <v>3217190</v>
      </c>
      <c r="H189" s="61">
        <v>12159892</v>
      </c>
      <c r="I189" s="61">
        <v>242460</v>
      </c>
      <c r="J189" s="51">
        <f t="shared" ref="J189:L189" si="1003">J188*1936.27</f>
        <v>3574161</v>
      </c>
      <c r="K189" s="50">
        <f t="shared" si="1003"/>
        <v>42890026</v>
      </c>
      <c r="L189" s="52">
        <f t="shared" si="1003"/>
        <v>46464187</v>
      </c>
      <c r="M189" s="118"/>
      <c r="N189" s="120">
        <f t="shared" ref="N189:O189" si="1004">N188*1936.27</f>
        <v>42890026</v>
      </c>
      <c r="O189" s="120">
        <f t="shared" si="1004"/>
        <v>30730135</v>
      </c>
      <c r="P189" s="123">
        <v>1712437</v>
      </c>
      <c r="Q189" s="120">
        <f t="shared" ref="Q189:R189" si="1005">Q188*1936.27</f>
        <v>51995607</v>
      </c>
      <c r="R189" s="120">
        <f t="shared" si="1005"/>
        <v>48421446</v>
      </c>
      <c r="S189" s="47"/>
    </row>
    <row r="190" spans="1:19" ht="12.75" customHeight="1" x14ac:dyDescent="0.2">
      <c r="A190" s="494"/>
      <c r="B190" s="494"/>
      <c r="C190" s="53" t="s">
        <v>3</v>
      </c>
      <c r="D190" s="54">
        <v>21</v>
      </c>
      <c r="E190" s="44">
        <v>15396.66</v>
      </c>
      <c r="F190" s="44">
        <v>0</v>
      </c>
      <c r="G190" s="44">
        <f t="shared" ref="G190" si="1006">1800/13*12</f>
        <v>1661.54</v>
      </c>
      <c r="H190" s="44">
        <v>6280.06</v>
      </c>
      <c r="I190" s="44">
        <v>125.22</v>
      </c>
      <c r="J190" s="44">
        <f t="shared" ref="J190" si="1007">(E190+F190+G190+H190+I190)/12</f>
        <v>1955.29</v>
      </c>
      <c r="K190" s="45">
        <f t="shared" ref="K190" si="1008">(E190+F190+G190+H190+I190)</f>
        <v>23463.48</v>
      </c>
      <c r="L190" s="46">
        <f t="shared" ref="L190" si="1009">K190+J190</f>
        <v>25418.77</v>
      </c>
      <c r="M190" s="117"/>
      <c r="N190" s="119">
        <f t="shared" ref="N190" si="1010">K190</f>
        <v>23463.48</v>
      </c>
      <c r="O190" s="119">
        <f t="shared" ref="O190" si="1011">E190+G190+F190+I190</f>
        <v>17183.419999999998</v>
      </c>
      <c r="P190" s="119">
        <v>884.4</v>
      </c>
      <c r="Q190" s="119">
        <f t="shared" ref="Q190" si="1012">IF(P190&gt;(O190*0.18),P190,O190*0.18)+N190+J190</f>
        <v>28511.79</v>
      </c>
      <c r="R190" s="119">
        <f t="shared" ref="R190" si="1013">N190+O190*0.18</f>
        <v>26556.5</v>
      </c>
      <c r="S190" s="47"/>
    </row>
    <row r="191" spans="1:19" ht="9" customHeight="1" x14ac:dyDescent="0.2">
      <c r="A191" s="494"/>
      <c r="B191" s="494"/>
      <c r="C191" s="48" t="s">
        <v>4</v>
      </c>
      <c r="D191" s="49">
        <v>27</v>
      </c>
      <c r="E191" s="61">
        <v>29812091</v>
      </c>
      <c r="F191" s="50">
        <v>0</v>
      </c>
      <c r="G191" s="50">
        <f t="shared" si="859"/>
        <v>3217190</v>
      </c>
      <c r="H191" s="61">
        <v>12159892</v>
      </c>
      <c r="I191" s="61">
        <v>242460</v>
      </c>
      <c r="J191" s="51">
        <f t="shared" ref="J191:L191" si="1014">J190*1936.27</f>
        <v>3785969</v>
      </c>
      <c r="K191" s="50">
        <f t="shared" si="1014"/>
        <v>45431632</v>
      </c>
      <c r="L191" s="52">
        <f t="shared" si="1014"/>
        <v>49217602</v>
      </c>
      <c r="M191" s="118"/>
      <c r="N191" s="120">
        <f t="shared" ref="N191:O191" si="1015">N190*1936.27</f>
        <v>45431632</v>
      </c>
      <c r="O191" s="120">
        <f t="shared" si="1015"/>
        <v>33271741</v>
      </c>
      <c r="P191" s="123">
        <v>1712437</v>
      </c>
      <c r="Q191" s="120">
        <f t="shared" ref="Q191:R191" si="1016">Q190*1936.27</f>
        <v>55206524</v>
      </c>
      <c r="R191" s="120">
        <f t="shared" si="1016"/>
        <v>51420554</v>
      </c>
      <c r="S191" s="47"/>
    </row>
    <row r="192" spans="1:19" ht="12.75" customHeight="1" x14ac:dyDescent="0.2">
      <c r="A192" s="494"/>
      <c r="B192" s="494"/>
      <c r="C192" s="53" t="s">
        <v>3</v>
      </c>
      <c r="D192" s="54">
        <v>28</v>
      </c>
      <c r="E192" s="44">
        <v>16341.87</v>
      </c>
      <c r="F192" s="44">
        <v>0</v>
      </c>
      <c r="G192" s="44">
        <f t="shared" ref="G192" si="1017">1800/13*12</f>
        <v>1661.54</v>
      </c>
      <c r="H192" s="44">
        <v>6280.06</v>
      </c>
      <c r="I192" s="44">
        <v>125.22</v>
      </c>
      <c r="J192" s="44">
        <f t="shared" ref="J192" si="1018">(E192+F192+G192+H192+I192)/12</f>
        <v>2034.06</v>
      </c>
      <c r="K192" s="45">
        <f t="shared" ref="K192" si="1019">(E192+F192+G192+H192+I192)</f>
        <v>24408.69</v>
      </c>
      <c r="L192" s="46">
        <f t="shared" ref="L192" si="1020">K192+J192</f>
        <v>26442.75</v>
      </c>
      <c r="M192" s="117"/>
      <c r="N192" s="119">
        <f t="shared" ref="N192" si="1021">K192</f>
        <v>24408.69</v>
      </c>
      <c r="O192" s="119">
        <f t="shared" ref="O192" si="1022">E192+G192+F192+I192</f>
        <v>18128.63</v>
      </c>
      <c r="P192" s="119">
        <v>884.4</v>
      </c>
      <c r="Q192" s="119">
        <f t="shared" ref="Q192" si="1023">IF(P192&gt;(O192*0.18),P192,O192*0.18)+N192+J192</f>
        <v>29705.9</v>
      </c>
      <c r="R192" s="119">
        <f t="shared" ref="R192" si="1024">N192+O192*0.18</f>
        <v>27671.84</v>
      </c>
      <c r="S192" s="47"/>
    </row>
    <row r="193" spans="1:19" ht="9" customHeight="1" x14ac:dyDescent="0.2">
      <c r="A193" s="494"/>
      <c r="B193" s="494"/>
      <c r="C193" s="48" t="s">
        <v>4</v>
      </c>
      <c r="D193" s="49">
        <v>34</v>
      </c>
      <c r="E193" s="61">
        <v>31642273</v>
      </c>
      <c r="F193" s="50">
        <v>0</v>
      </c>
      <c r="G193" s="50">
        <f t="shared" si="859"/>
        <v>3217190</v>
      </c>
      <c r="H193" s="61">
        <v>12159892</v>
      </c>
      <c r="I193" s="61">
        <v>242460</v>
      </c>
      <c r="J193" s="51">
        <f t="shared" ref="J193:L193" si="1025">J192*1936.27</f>
        <v>3938489</v>
      </c>
      <c r="K193" s="50">
        <f t="shared" si="1025"/>
        <v>47261814</v>
      </c>
      <c r="L193" s="52">
        <f t="shared" si="1025"/>
        <v>51200304</v>
      </c>
      <c r="M193" s="118"/>
      <c r="N193" s="120">
        <f t="shared" ref="N193:O193" si="1026">N192*1936.27</f>
        <v>47261814</v>
      </c>
      <c r="O193" s="120">
        <f t="shared" si="1026"/>
        <v>35101922</v>
      </c>
      <c r="P193" s="123">
        <v>1712437</v>
      </c>
      <c r="Q193" s="120">
        <f t="shared" ref="Q193:R193" si="1027">Q192*1936.27</f>
        <v>57518643</v>
      </c>
      <c r="R193" s="120">
        <f t="shared" si="1027"/>
        <v>53580154</v>
      </c>
      <c r="S193" s="47"/>
    </row>
    <row r="194" spans="1:19" ht="12.75" customHeight="1" x14ac:dyDescent="0.2">
      <c r="A194" s="494"/>
      <c r="B194" s="494"/>
      <c r="C194" s="53" t="s">
        <v>3</v>
      </c>
      <c r="D194" s="54">
        <v>35</v>
      </c>
      <c r="E194" s="44">
        <v>17062.580000000002</v>
      </c>
      <c r="F194" s="44">
        <v>0</v>
      </c>
      <c r="G194" s="44">
        <f t="shared" ref="G194" si="1028">1800/13*12</f>
        <v>1661.54</v>
      </c>
      <c r="H194" s="44">
        <v>6280.06</v>
      </c>
      <c r="I194" s="44">
        <v>125.22</v>
      </c>
      <c r="J194" s="44">
        <f t="shared" ref="J194" si="1029">(E194+F194+G194+H194+I194)/12</f>
        <v>2094.12</v>
      </c>
      <c r="K194" s="45">
        <f t="shared" ref="K194" si="1030">(E194+F194+G194+H194+I194)</f>
        <v>25129.4</v>
      </c>
      <c r="L194" s="46">
        <f t="shared" ref="L194" si="1031">K194+J194</f>
        <v>27223.52</v>
      </c>
      <c r="M194" s="117"/>
      <c r="N194" s="119">
        <f t="shared" ref="N194" si="1032">K194</f>
        <v>25129.4</v>
      </c>
      <c r="O194" s="119">
        <f t="shared" ref="O194" si="1033">E194+G194+F194+I194</f>
        <v>18849.34</v>
      </c>
      <c r="P194" s="119">
        <v>884.4</v>
      </c>
      <c r="Q194" s="119">
        <f t="shared" ref="Q194" si="1034">IF(P194&gt;(O194*0.18),P194,O194*0.18)+N194+J194</f>
        <v>30616.400000000001</v>
      </c>
      <c r="R194" s="119">
        <f t="shared" ref="R194" si="1035">N194+O194*0.18</f>
        <v>28522.28</v>
      </c>
      <c r="S194" s="47"/>
    </row>
    <row r="195" spans="1:19" ht="9" customHeight="1" x14ac:dyDescent="0.2">
      <c r="A195" s="495"/>
      <c r="B195" s="495"/>
      <c r="C195" s="58" t="s">
        <v>4</v>
      </c>
      <c r="D195" s="59"/>
      <c r="E195" s="61">
        <v>33037762</v>
      </c>
      <c r="F195" s="61">
        <v>0</v>
      </c>
      <c r="G195" s="50">
        <f t="shared" si="859"/>
        <v>3217190</v>
      </c>
      <c r="H195" s="61">
        <v>12159892</v>
      </c>
      <c r="I195" s="61">
        <v>242460</v>
      </c>
      <c r="J195" s="51">
        <f t="shared" ref="J195:L195" si="1036">J194*1936.27</f>
        <v>4054782</v>
      </c>
      <c r="K195" s="50">
        <f t="shared" si="1036"/>
        <v>48657303</v>
      </c>
      <c r="L195" s="52">
        <f t="shared" si="1036"/>
        <v>52712085</v>
      </c>
      <c r="M195" s="118"/>
      <c r="N195" s="120">
        <f t="shared" ref="N195:O195" si="1037">N194*1936.27</f>
        <v>48657303</v>
      </c>
      <c r="O195" s="120">
        <f t="shared" si="1037"/>
        <v>36497412</v>
      </c>
      <c r="P195" s="123">
        <v>1712437</v>
      </c>
      <c r="Q195" s="120">
        <f t="shared" ref="Q195:R195" si="1038">Q194*1936.27</f>
        <v>59281617</v>
      </c>
      <c r="R195" s="120">
        <f t="shared" si="1038"/>
        <v>55226835</v>
      </c>
      <c r="S195" s="47"/>
    </row>
    <row r="196" spans="1:19" ht="12.75" customHeight="1" x14ac:dyDescent="0.2">
      <c r="A196" s="496">
        <v>43191</v>
      </c>
      <c r="B196" s="496">
        <v>43465</v>
      </c>
      <c r="C196" s="42" t="s">
        <v>3</v>
      </c>
      <c r="D196" s="43">
        <v>0</v>
      </c>
      <c r="E196" s="44">
        <v>11117.19</v>
      </c>
      <c r="F196" s="44">
        <v>0</v>
      </c>
      <c r="G196" s="44">
        <f t="shared" ref="G196" si="1039">1800/13*12</f>
        <v>1661.54</v>
      </c>
      <c r="H196" s="44">
        <v>6280.06</v>
      </c>
      <c r="I196" s="44"/>
      <c r="J196" s="44">
        <f t="shared" ref="J196" si="1040">(E196+F196+G196+H196+I196)/12</f>
        <v>1588.23</v>
      </c>
      <c r="K196" s="45">
        <f t="shared" ref="K196" si="1041">(E196+F196+G196+H196+I196)</f>
        <v>19058.79</v>
      </c>
      <c r="L196" s="46">
        <f t="shared" ref="L196" si="1042">K196+J196</f>
        <v>20647.02</v>
      </c>
      <c r="M196" s="117"/>
      <c r="N196" s="119">
        <f t="shared" ref="N196" si="1043">K196</f>
        <v>19058.79</v>
      </c>
      <c r="O196" s="119">
        <f t="shared" ref="O196" si="1044">E196+G196+F196+I196</f>
        <v>12778.73</v>
      </c>
      <c r="P196" s="119">
        <v>884.4</v>
      </c>
      <c r="Q196" s="119">
        <f t="shared" ref="Q196" si="1045">IF(P196&gt;(O196*0.18),P196,O196*0.18)+N196+J196</f>
        <v>22947.19</v>
      </c>
      <c r="R196" s="119">
        <f t="shared" ref="R196" si="1046">N196+O196*0.18</f>
        <v>21358.959999999999</v>
      </c>
      <c r="S196" s="47"/>
    </row>
    <row r="197" spans="1:19" ht="9" customHeight="1" x14ac:dyDescent="0.2">
      <c r="A197" s="497"/>
      <c r="B197" s="497"/>
      <c r="C197" s="48" t="s">
        <v>4</v>
      </c>
      <c r="D197" s="49">
        <v>8</v>
      </c>
      <c r="E197" s="61">
        <v>21525881</v>
      </c>
      <c r="F197" s="50">
        <v>0</v>
      </c>
      <c r="G197" s="50">
        <f t="shared" si="859"/>
        <v>3217190</v>
      </c>
      <c r="H197" s="61">
        <v>12159892</v>
      </c>
      <c r="I197" s="61"/>
      <c r="J197" s="51">
        <f t="shared" ref="J197:L197" si="1047">J196*1936.27</f>
        <v>3075242</v>
      </c>
      <c r="K197" s="50">
        <f t="shared" si="1047"/>
        <v>36902963</v>
      </c>
      <c r="L197" s="52">
        <f t="shared" si="1047"/>
        <v>39978205</v>
      </c>
      <c r="M197" s="118"/>
      <c r="N197" s="120">
        <f t="shared" ref="N197:O197" si="1048">N196*1936.27</f>
        <v>36902963</v>
      </c>
      <c r="O197" s="120">
        <f t="shared" si="1048"/>
        <v>24743072</v>
      </c>
      <c r="P197" s="123">
        <v>1712437</v>
      </c>
      <c r="Q197" s="120">
        <f t="shared" ref="Q197:R197" si="1049">Q196*1936.27</f>
        <v>44431956</v>
      </c>
      <c r="R197" s="120">
        <f t="shared" si="1049"/>
        <v>41356713</v>
      </c>
      <c r="S197" s="47"/>
    </row>
    <row r="198" spans="1:19" ht="12.75" customHeight="1" x14ac:dyDescent="0.2">
      <c r="A198" s="494">
        <v>43191</v>
      </c>
      <c r="B198" s="494">
        <f>B196</f>
        <v>43465</v>
      </c>
      <c r="C198" s="53" t="s">
        <v>3</v>
      </c>
      <c r="D198" s="54">
        <v>9</v>
      </c>
      <c r="E198" s="44">
        <v>12892.25</v>
      </c>
      <c r="F198" s="44">
        <v>0</v>
      </c>
      <c r="G198" s="44">
        <f t="shared" ref="G198" si="1050">1800/13*12</f>
        <v>1661.54</v>
      </c>
      <c r="H198" s="44">
        <v>6280.06</v>
      </c>
      <c r="I198" s="44"/>
      <c r="J198" s="44">
        <f t="shared" ref="J198" si="1051">(E198+F198+G198+H198+I198)/12</f>
        <v>1736.15</v>
      </c>
      <c r="K198" s="45">
        <f t="shared" ref="K198" si="1052">(E198+F198+G198+H198+I198)</f>
        <v>20833.849999999999</v>
      </c>
      <c r="L198" s="46">
        <f t="shared" ref="L198" si="1053">K198+J198</f>
        <v>22570</v>
      </c>
      <c r="M198" s="117"/>
      <c r="N198" s="119">
        <f t="shared" ref="N198" si="1054">K198</f>
        <v>20833.849999999999</v>
      </c>
      <c r="O198" s="119">
        <f t="shared" ref="O198" si="1055">E198+G198+F198+I198</f>
        <v>14553.79</v>
      </c>
      <c r="P198" s="119">
        <v>884.4</v>
      </c>
      <c r="Q198" s="119">
        <f t="shared" ref="Q198" si="1056">IF(P198&gt;(O198*0.18),P198,O198*0.18)+N198+J198</f>
        <v>25189.68</v>
      </c>
      <c r="R198" s="119">
        <f t="shared" ref="R198" si="1057">N198+O198*0.18</f>
        <v>23453.53</v>
      </c>
      <c r="S198" s="47"/>
    </row>
    <row r="199" spans="1:19" ht="9" customHeight="1" x14ac:dyDescent="0.2">
      <c r="A199" s="494"/>
      <c r="B199" s="494"/>
      <c r="C199" s="48" t="s">
        <v>4</v>
      </c>
      <c r="D199" s="49">
        <v>14</v>
      </c>
      <c r="E199" s="61">
        <v>24962877</v>
      </c>
      <c r="F199" s="50">
        <v>0</v>
      </c>
      <c r="G199" s="50">
        <f t="shared" si="859"/>
        <v>3217190</v>
      </c>
      <c r="H199" s="61">
        <v>12159892</v>
      </c>
      <c r="I199" s="61"/>
      <c r="J199" s="51">
        <f t="shared" ref="J199:L199" si="1058">J198*1936.27</f>
        <v>3361655</v>
      </c>
      <c r="K199" s="50">
        <f t="shared" si="1058"/>
        <v>40339959</v>
      </c>
      <c r="L199" s="52">
        <f t="shared" si="1058"/>
        <v>43701614</v>
      </c>
      <c r="M199" s="118"/>
      <c r="N199" s="120">
        <f t="shared" ref="N199:O199" si="1059">N198*1936.27</f>
        <v>40339959</v>
      </c>
      <c r="O199" s="120">
        <f t="shared" si="1059"/>
        <v>28180067</v>
      </c>
      <c r="P199" s="123">
        <v>1712437</v>
      </c>
      <c r="Q199" s="120">
        <f t="shared" ref="Q199:R199" si="1060">Q198*1936.27</f>
        <v>48774022</v>
      </c>
      <c r="R199" s="120">
        <f t="shared" si="1060"/>
        <v>45412367</v>
      </c>
      <c r="S199" s="47"/>
    </row>
    <row r="200" spans="1:19" ht="12.75" customHeight="1" x14ac:dyDescent="0.2">
      <c r="A200" s="494"/>
      <c r="B200" s="494"/>
      <c r="C200" s="53" t="s">
        <v>3</v>
      </c>
      <c r="D200" s="54">
        <v>15</v>
      </c>
      <c r="E200" s="44">
        <v>14209.25</v>
      </c>
      <c r="F200" s="44">
        <v>0</v>
      </c>
      <c r="G200" s="44">
        <f t="shared" ref="G200" si="1061">1800/13*12</f>
        <v>1661.54</v>
      </c>
      <c r="H200" s="44">
        <v>6280.06</v>
      </c>
      <c r="I200" s="44"/>
      <c r="J200" s="44">
        <f t="shared" ref="J200" si="1062">(E200+F200+G200+H200+I200)/12</f>
        <v>1845.9</v>
      </c>
      <c r="K200" s="45">
        <f t="shared" ref="K200" si="1063">(E200+F200+G200+H200+I200)</f>
        <v>22150.85</v>
      </c>
      <c r="L200" s="46">
        <f t="shared" ref="L200" si="1064">K200+J200</f>
        <v>23996.75</v>
      </c>
      <c r="M200" s="117"/>
      <c r="N200" s="119">
        <f t="shared" ref="N200" si="1065">K200</f>
        <v>22150.85</v>
      </c>
      <c r="O200" s="119">
        <f t="shared" ref="O200" si="1066">E200+G200+F200+I200</f>
        <v>15870.79</v>
      </c>
      <c r="P200" s="119">
        <v>884.4</v>
      </c>
      <c r="Q200" s="119">
        <f t="shared" ref="Q200" si="1067">IF(P200&gt;(O200*0.18),P200,O200*0.18)+N200+J200</f>
        <v>26853.49</v>
      </c>
      <c r="R200" s="119">
        <f t="shared" ref="R200" si="1068">N200+O200*0.18</f>
        <v>25007.59</v>
      </c>
      <c r="S200" s="47"/>
    </row>
    <row r="201" spans="1:19" ht="9" customHeight="1" x14ac:dyDescent="0.2">
      <c r="A201" s="494"/>
      <c r="B201" s="494"/>
      <c r="C201" s="48" t="s">
        <v>4</v>
      </c>
      <c r="D201" s="49">
        <v>20</v>
      </c>
      <c r="E201" s="61">
        <v>27512944</v>
      </c>
      <c r="F201" s="50">
        <v>0</v>
      </c>
      <c r="G201" s="50">
        <f t="shared" si="859"/>
        <v>3217190</v>
      </c>
      <c r="H201" s="61">
        <v>12159892</v>
      </c>
      <c r="I201" s="61"/>
      <c r="J201" s="51">
        <f t="shared" ref="J201:L201" si="1069">J200*1936.27</f>
        <v>3574161</v>
      </c>
      <c r="K201" s="50">
        <f t="shared" si="1069"/>
        <v>42890026</v>
      </c>
      <c r="L201" s="52">
        <f t="shared" si="1069"/>
        <v>46464187</v>
      </c>
      <c r="M201" s="118"/>
      <c r="N201" s="120">
        <f t="shared" ref="N201:O201" si="1070">N200*1936.27</f>
        <v>42890026</v>
      </c>
      <c r="O201" s="120">
        <f t="shared" si="1070"/>
        <v>30730135</v>
      </c>
      <c r="P201" s="123">
        <v>1712437</v>
      </c>
      <c r="Q201" s="120">
        <f t="shared" ref="Q201:R201" si="1071">Q200*1936.27</f>
        <v>51995607</v>
      </c>
      <c r="R201" s="120">
        <f t="shared" si="1071"/>
        <v>48421446</v>
      </c>
      <c r="S201" s="47"/>
    </row>
    <row r="202" spans="1:19" ht="12.75" customHeight="1" x14ac:dyDescent="0.2">
      <c r="A202" s="494"/>
      <c r="B202" s="494"/>
      <c r="C202" s="53" t="s">
        <v>3</v>
      </c>
      <c r="D202" s="54">
        <v>21</v>
      </c>
      <c r="E202" s="44">
        <v>15521.88</v>
      </c>
      <c r="F202" s="44">
        <v>0</v>
      </c>
      <c r="G202" s="44">
        <f t="shared" ref="G202" si="1072">1800/13*12</f>
        <v>1661.54</v>
      </c>
      <c r="H202" s="44">
        <v>6280.06</v>
      </c>
      <c r="I202" s="44"/>
      <c r="J202" s="44">
        <f t="shared" ref="J202" si="1073">(E202+F202+G202+H202+I202)/12</f>
        <v>1955.29</v>
      </c>
      <c r="K202" s="45">
        <f t="shared" ref="K202" si="1074">(E202+F202+G202+H202+I202)</f>
        <v>23463.48</v>
      </c>
      <c r="L202" s="46">
        <f t="shared" ref="L202" si="1075">K202+J202</f>
        <v>25418.77</v>
      </c>
      <c r="M202" s="117"/>
      <c r="N202" s="119">
        <f t="shared" ref="N202" si="1076">K202</f>
        <v>23463.48</v>
      </c>
      <c r="O202" s="119">
        <f t="shared" ref="O202" si="1077">E202+G202+F202+I202</f>
        <v>17183.419999999998</v>
      </c>
      <c r="P202" s="119">
        <v>884.4</v>
      </c>
      <c r="Q202" s="119">
        <f t="shared" ref="Q202" si="1078">IF(P202&gt;(O202*0.18),P202,O202*0.18)+N202+J202</f>
        <v>28511.79</v>
      </c>
      <c r="R202" s="119">
        <f t="shared" ref="R202" si="1079">N202+O202*0.18</f>
        <v>26556.5</v>
      </c>
      <c r="S202" s="47"/>
    </row>
    <row r="203" spans="1:19" ht="9" customHeight="1" x14ac:dyDescent="0.2">
      <c r="A203" s="494"/>
      <c r="B203" s="494"/>
      <c r="C203" s="48" t="s">
        <v>4</v>
      </c>
      <c r="D203" s="49">
        <v>27</v>
      </c>
      <c r="E203" s="61">
        <v>30054551</v>
      </c>
      <c r="F203" s="50">
        <v>0</v>
      </c>
      <c r="G203" s="50">
        <f t="shared" si="859"/>
        <v>3217190</v>
      </c>
      <c r="H203" s="61">
        <v>12159892</v>
      </c>
      <c r="I203" s="61"/>
      <c r="J203" s="51">
        <f t="shared" ref="J203:L203" si="1080">J202*1936.27</f>
        <v>3785969</v>
      </c>
      <c r="K203" s="50">
        <f t="shared" si="1080"/>
        <v>45431632</v>
      </c>
      <c r="L203" s="52">
        <f t="shared" si="1080"/>
        <v>49217602</v>
      </c>
      <c r="M203" s="118"/>
      <c r="N203" s="120">
        <f t="shared" ref="N203:O203" si="1081">N202*1936.27</f>
        <v>45431632</v>
      </c>
      <c r="O203" s="120">
        <f t="shared" si="1081"/>
        <v>33271741</v>
      </c>
      <c r="P203" s="123">
        <v>1712437</v>
      </c>
      <c r="Q203" s="120">
        <f t="shared" ref="Q203:R203" si="1082">Q202*1936.27</f>
        <v>55206524</v>
      </c>
      <c r="R203" s="120">
        <f t="shared" si="1082"/>
        <v>51420554</v>
      </c>
      <c r="S203" s="47"/>
    </row>
    <row r="204" spans="1:19" ht="12.75" customHeight="1" x14ac:dyDescent="0.2">
      <c r="A204" s="494"/>
      <c r="B204" s="494"/>
      <c r="C204" s="53" t="s">
        <v>3</v>
      </c>
      <c r="D204" s="54">
        <v>28</v>
      </c>
      <c r="E204" s="44">
        <v>16467.09</v>
      </c>
      <c r="F204" s="44">
        <v>0</v>
      </c>
      <c r="G204" s="44">
        <f t="shared" ref="G204" si="1083">1800/13*12</f>
        <v>1661.54</v>
      </c>
      <c r="H204" s="44">
        <v>6280.06</v>
      </c>
      <c r="I204" s="44"/>
      <c r="J204" s="44">
        <f t="shared" ref="J204" si="1084">(E204+F204+G204+H204+I204)/12</f>
        <v>2034.06</v>
      </c>
      <c r="K204" s="45">
        <f t="shared" ref="K204" si="1085">(E204+F204+G204+H204+I204)</f>
        <v>24408.69</v>
      </c>
      <c r="L204" s="46">
        <f t="shared" ref="L204" si="1086">K204+J204</f>
        <v>26442.75</v>
      </c>
      <c r="M204" s="117"/>
      <c r="N204" s="119">
        <f t="shared" ref="N204" si="1087">K204</f>
        <v>24408.69</v>
      </c>
      <c r="O204" s="119">
        <f t="shared" ref="O204" si="1088">E204+G204+F204+I204</f>
        <v>18128.63</v>
      </c>
      <c r="P204" s="119">
        <v>884.4</v>
      </c>
      <c r="Q204" s="119">
        <f t="shared" ref="Q204" si="1089">IF(P204&gt;(O204*0.18),P204,O204*0.18)+N204+J204</f>
        <v>29705.9</v>
      </c>
      <c r="R204" s="119">
        <f t="shared" ref="R204" si="1090">N204+O204*0.18</f>
        <v>27671.84</v>
      </c>
      <c r="S204" s="47"/>
    </row>
    <row r="205" spans="1:19" ht="9" customHeight="1" x14ac:dyDescent="0.2">
      <c r="A205" s="494"/>
      <c r="B205" s="494"/>
      <c r="C205" s="48" t="s">
        <v>4</v>
      </c>
      <c r="D205" s="49">
        <v>34</v>
      </c>
      <c r="E205" s="61">
        <v>31884732</v>
      </c>
      <c r="F205" s="50">
        <v>0</v>
      </c>
      <c r="G205" s="50">
        <f t="shared" si="859"/>
        <v>3217190</v>
      </c>
      <c r="H205" s="61">
        <v>12159892</v>
      </c>
      <c r="I205" s="61"/>
      <c r="J205" s="51">
        <f t="shared" ref="J205:L205" si="1091">J204*1936.27</f>
        <v>3938489</v>
      </c>
      <c r="K205" s="50">
        <f t="shared" si="1091"/>
        <v>47261814</v>
      </c>
      <c r="L205" s="52">
        <f t="shared" si="1091"/>
        <v>51200304</v>
      </c>
      <c r="M205" s="118"/>
      <c r="N205" s="120">
        <f t="shared" ref="N205:O205" si="1092">N204*1936.27</f>
        <v>47261814</v>
      </c>
      <c r="O205" s="120">
        <f t="shared" si="1092"/>
        <v>35101922</v>
      </c>
      <c r="P205" s="123">
        <v>1712437</v>
      </c>
      <c r="Q205" s="120">
        <f t="shared" ref="Q205:R205" si="1093">Q204*1936.27</f>
        <v>57518643</v>
      </c>
      <c r="R205" s="120">
        <f t="shared" si="1093"/>
        <v>53580154</v>
      </c>
      <c r="S205" s="47"/>
    </row>
    <row r="206" spans="1:19" ht="12.75" customHeight="1" x14ac:dyDescent="0.2">
      <c r="A206" s="494"/>
      <c r="B206" s="494"/>
      <c r="C206" s="53" t="s">
        <v>3</v>
      </c>
      <c r="D206" s="54">
        <v>35</v>
      </c>
      <c r="E206" s="44">
        <v>17187.8</v>
      </c>
      <c r="F206" s="44">
        <v>0</v>
      </c>
      <c r="G206" s="44">
        <f t="shared" ref="G206" si="1094">1800/13*12</f>
        <v>1661.54</v>
      </c>
      <c r="H206" s="44">
        <v>6280.06</v>
      </c>
      <c r="I206" s="44"/>
      <c r="J206" s="44">
        <f t="shared" ref="J206" si="1095">(E206+F206+G206+H206+I206)/12</f>
        <v>2094.12</v>
      </c>
      <c r="K206" s="45">
        <f t="shared" ref="K206" si="1096">(E206+F206+G206+H206+I206)</f>
        <v>25129.4</v>
      </c>
      <c r="L206" s="46">
        <f t="shared" ref="L206" si="1097">K206+J206</f>
        <v>27223.52</v>
      </c>
      <c r="M206" s="117"/>
      <c r="N206" s="119">
        <f t="shared" ref="N206" si="1098">K206</f>
        <v>25129.4</v>
      </c>
      <c r="O206" s="119">
        <f t="shared" ref="O206" si="1099">E206+G206+F206+I206</f>
        <v>18849.34</v>
      </c>
      <c r="P206" s="119">
        <v>884.4</v>
      </c>
      <c r="Q206" s="119">
        <f t="shared" ref="Q206" si="1100">IF(P206&gt;(O206*0.18),P206,O206*0.18)+N206+J206</f>
        <v>30616.400000000001</v>
      </c>
      <c r="R206" s="119">
        <f t="shared" ref="R206" si="1101">N206+O206*0.18</f>
        <v>28522.28</v>
      </c>
      <c r="S206" s="47"/>
    </row>
    <row r="207" spans="1:19" ht="9" customHeight="1" x14ac:dyDescent="0.2">
      <c r="A207" s="495"/>
      <c r="B207" s="495"/>
      <c r="C207" s="58" t="s">
        <v>4</v>
      </c>
      <c r="D207" s="59"/>
      <c r="E207" s="61">
        <v>33280222</v>
      </c>
      <c r="F207" s="61">
        <v>0</v>
      </c>
      <c r="G207" s="50">
        <f t="shared" si="859"/>
        <v>3217190</v>
      </c>
      <c r="H207" s="61">
        <v>12159892</v>
      </c>
      <c r="I207" s="61"/>
      <c r="J207" s="51">
        <f t="shared" ref="J207:L207" si="1102">J206*1936.27</f>
        <v>4054782</v>
      </c>
      <c r="K207" s="50">
        <f t="shared" si="1102"/>
        <v>48657303</v>
      </c>
      <c r="L207" s="52">
        <f t="shared" si="1102"/>
        <v>52712085</v>
      </c>
      <c r="M207" s="118"/>
      <c r="N207" s="120">
        <f t="shared" ref="N207:O207" si="1103">N206*1936.27</f>
        <v>48657303</v>
      </c>
      <c r="O207" s="120">
        <f t="shared" si="1103"/>
        <v>36497412</v>
      </c>
      <c r="P207" s="123">
        <v>1712437</v>
      </c>
      <c r="Q207" s="120">
        <f t="shared" ref="Q207:R207" si="1104">Q206*1936.27</f>
        <v>59281617</v>
      </c>
      <c r="R207" s="120">
        <f t="shared" si="1104"/>
        <v>55226835</v>
      </c>
      <c r="S207" s="47"/>
    </row>
    <row r="208" spans="1:19" ht="12.75" customHeight="1" x14ac:dyDescent="0.2">
      <c r="A208" s="496">
        <f>B196+1</f>
        <v>43466</v>
      </c>
      <c r="B208" s="496">
        <v>43830</v>
      </c>
      <c r="C208" s="42" t="s">
        <v>3</v>
      </c>
      <c r="D208" s="43">
        <v>0</v>
      </c>
      <c r="E208" s="44">
        <f>Assistenti_Tecnici!E754</f>
        <v>11279.22</v>
      </c>
      <c r="F208" s="44">
        <v>0</v>
      </c>
      <c r="G208" s="44">
        <f t="shared" ref="G208" si="1105">1800/13*12</f>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2">
      <c r="A209" s="497"/>
      <c r="B209" s="497"/>
      <c r="C209" s="48" t="s">
        <v>4</v>
      </c>
      <c r="D209" s="49">
        <v>8</v>
      </c>
      <c r="E209" s="61">
        <f>Assistenti_Tecnici!E755</f>
        <v>21839615</v>
      </c>
      <c r="F209" s="50">
        <v>0</v>
      </c>
      <c r="G209" s="50">
        <f t="shared" si="859"/>
        <v>3217190</v>
      </c>
      <c r="H209" s="61">
        <v>12159892</v>
      </c>
      <c r="I209" s="61">
        <f t="shared" ref="I209:L209" si="1106">I208*1936.27</f>
        <v>0</v>
      </c>
      <c r="J209" s="51">
        <f t="shared" si="1106"/>
        <v>3101401</v>
      </c>
      <c r="K209" s="51">
        <f t="shared" si="1106"/>
        <v>37216697</v>
      </c>
      <c r="L209" s="61">
        <f t="shared" si="1106"/>
        <v>40318098</v>
      </c>
      <c r="M209" s="118"/>
      <c r="N209" s="120">
        <f t="shared" ref="N209:R223" si="1107">N208*1936.27</f>
        <v>37216697</v>
      </c>
      <c r="O209" s="120">
        <f t="shared" si="1107"/>
        <v>25056805</v>
      </c>
      <c r="P209" s="120">
        <f t="shared" si="1107"/>
        <v>1712437</v>
      </c>
      <c r="Q209" s="120">
        <f t="shared" si="1107"/>
        <v>44828329</v>
      </c>
      <c r="R209" s="120">
        <f t="shared" si="1107"/>
        <v>41726928</v>
      </c>
      <c r="S209" s="47"/>
    </row>
    <row r="210" spans="1:19" ht="12.75" customHeight="1" x14ac:dyDescent="0.2">
      <c r="A210" s="494">
        <f>A208</f>
        <v>43466</v>
      </c>
      <c r="B210" s="494">
        <f>B208</f>
        <v>43830</v>
      </c>
      <c r="C210" s="53" t="s">
        <v>3</v>
      </c>
      <c r="D210" s="54">
        <v>9</v>
      </c>
      <c r="E210" s="44">
        <f>Assistenti_Tecnici!E756</f>
        <v>13069.86</v>
      </c>
      <c r="F210" s="44">
        <v>0</v>
      </c>
      <c r="G210" s="44">
        <f t="shared" ref="G210" si="1108">1800/13*12</f>
        <v>1661.54</v>
      </c>
      <c r="H210" s="44">
        <v>6280.06</v>
      </c>
      <c r="I210" s="44"/>
      <c r="J210" s="44">
        <f t="shared" ref="J210" si="1109">K210/12</f>
        <v>1750.96</v>
      </c>
      <c r="K210" s="44">
        <f t="shared" ref="K210" si="1110">SUM(E210:I210)</f>
        <v>21011.46</v>
      </c>
      <c r="L210" s="46">
        <f t="shared" ref="L210" si="1111">SUM(E210:J210)</f>
        <v>22762.42</v>
      </c>
      <c r="M210" s="117"/>
      <c r="N210" s="119">
        <f t="shared" ref="N210" si="1112">K210</f>
        <v>21011.46</v>
      </c>
      <c r="O210" s="119">
        <f t="shared" ref="O210" si="1113">E210+F210+G210+I210</f>
        <v>14731.4</v>
      </c>
      <c r="P210" s="119">
        <v>884.4</v>
      </c>
      <c r="Q210" s="119">
        <f t="shared" ref="Q210" si="1114">L210+(IF(P210&gt;O210*0.18,P210,O210*0.18))</f>
        <v>25414.07</v>
      </c>
      <c r="R210" s="119">
        <f t="shared" ref="R210" si="1115">N210+O210*0.18</f>
        <v>23663.11</v>
      </c>
      <c r="S210" s="47"/>
    </row>
    <row r="211" spans="1:19" ht="9" customHeight="1" x14ac:dyDescent="0.2">
      <c r="A211" s="494"/>
      <c r="B211" s="494"/>
      <c r="C211" s="48" t="s">
        <v>4</v>
      </c>
      <c r="D211" s="49">
        <v>14</v>
      </c>
      <c r="E211" s="61">
        <f>Assistenti_Tecnici!E757</f>
        <v>25306778</v>
      </c>
      <c r="F211" s="50">
        <v>0</v>
      </c>
      <c r="G211" s="50">
        <f t="shared" si="859"/>
        <v>3217190</v>
      </c>
      <c r="H211" s="61">
        <v>12159892</v>
      </c>
      <c r="I211" s="61">
        <f t="shared" ref="I211:L211" si="1116">I210*1936.27</f>
        <v>0</v>
      </c>
      <c r="J211" s="51">
        <f t="shared" si="1116"/>
        <v>3390331</v>
      </c>
      <c r="K211" s="51">
        <f t="shared" si="1116"/>
        <v>40683860</v>
      </c>
      <c r="L211" s="61">
        <f t="shared" si="1116"/>
        <v>44074191</v>
      </c>
      <c r="M211" s="118"/>
      <c r="N211" s="120">
        <f t="shared" ref="N211:O211" si="1117">N210*1936.27</f>
        <v>40683860</v>
      </c>
      <c r="O211" s="120">
        <f t="shared" si="1117"/>
        <v>28523968</v>
      </c>
      <c r="P211" s="120">
        <f t="shared" si="1107"/>
        <v>1712437</v>
      </c>
      <c r="Q211" s="120">
        <f t="shared" si="1107"/>
        <v>49208501</v>
      </c>
      <c r="R211" s="120">
        <f t="shared" si="1107"/>
        <v>45818170</v>
      </c>
      <c r="S211" s="47"/>
    </row>
    <row r="212" spans="1:19" ht="12.75" customHeight="1" x14ac:dyDescent="0.2">
      <c r="A212" s="494"/>
      <c r="B212" s="494"/>
      <c r="C212" s="53" t="s">
        <v>3</v>
      </c>
      <c r="D212" s="54">
        <v>15</v>
      </c>
      <c r="E212" s="44">
        <f>Assistenti_Tecnici!E758</f>
        <v>14400.11</v>
      </c>
      <c r="F212" s="44">
        <v>0</v>
      </c>
      <c r="G212" s="44">
        <f t="shared" ref="G212" si="1118">1800/13*12</f>
        <v>1661.54</v>
      </c>
      <c r="H212" s="44">
        <v>6280.06</v>
      </c>
      <c r="I212" s="44"/>
      <c r="J212" s="44">
        <f t="shared" ref="J212" si="1119">K212/12</f>
        <v>1861.81</v>
      </c>
      <c r="K212" s="44">
        <f t="shared" ref="K212" si="1120">SUM(E212:I212)</f>
        <v>22341.71</v>
      </c>
      <c r="L212" s="46">
        <f t="shared" ref="L212" si="1121">SUM(E212:J212)</f>
        <v>24203.52</v>
      </c>
      <c r="M212" s="117"/>
      <c r="N212" s="119">
        <f t="shared" ref="N212" si="1122">K212</f>
        <v>22341.71</v>
      </c>
      <c r="O212" s="119">
        <f t="shared" ref="O212" si="1123">E212+F212+G212+I212</f>
        <v>16061.65</v>
      </c>
      <c r="P212" s="119">
        <v>884.4</v>
      </c>
      <c r="Q212" s="119">
        <f t="shared" ref="Q212" si="1124">L212+(IF(P212&gt;O212*0.18,P212,O212*0.18))</f>
        <v>27094.62</v>
      </c>
      <c r="R212" s="119">
        <f t="shared" ref="R212" si="1125">N212+O212*0.18</f>
        <v>25232.81</v>
      </c>
      <c r="S212" s="47"/>
    </row>
    <row r="213" spans="1:19" ht="9" customHeight="1" x14ac:dyDescent="0.2">
      <c r="A213" s="494"/>
      <c r="B213" s="494"/>
      <c r="C213" s="48" t="s">
        <v>4</v>
      </c>
      <c r="D213" s="49">
        <v>20</v>
      </c>
      <c r="E213" s="61">
        <f>Assistenti_Tecnici!E759</f>
        <v>27882501</v>
      </c>
      <c r="F213" s="50">
        <v>0</v>
      </c>
      <c r="G213" s="50">
        <f t="shared" si="859"/>
        <v>3217190</v>
      </c>
      <c r="H213" s="61">
        <v>12159892</v>
      </c>
      <c r="I213" s="61">
        <f t="shared" ref="I213:L213" si="1126">I212*1936.27</f>
        <v>0</v>
      </c>
      <c r="J213" s="51">
        <f t="shared" si="1126"/>
        <v>3604967</v>
      </c>
      <c r="K213" s="51">
        <f t="shared" si="1126"/>
        <v>43259583</v>
      </c>
      <c r="L213" s="61">
        <f t="shared" si="1126"/>
        <v>46864550</v>
      </c>
      <c r="M213" s="118"/>
      <c r="N213" s="120">
        <f t="shared" ref="N213:O213" si="1127">N212*1936.27</f>
        <v>43259583</v>
      </c>
      <c r="O213" s="120">
        <f t="shared" si="1127"/>
        <v>31099691</v>
      </c>
      <c r="P213" s="120">
        <f t="shared" si="1107"/>
        <v>1712437</v>
      </c>
      <c r="Q213" s="120">
        <f t="shared" si="1107"/>
        <v>52462500</v>
      </c>
      <c r="R213" s="120">
        <f t="shared" si="1107"/>
        <v>48857533</v>
      </c>
      <c r="S213" s="47"/>
    </row>
    <row r="214" spans="1:19" ht="12.75" customHeight="1" x14ac:dyDescent="0.2">
      <c r="A214" s="494"/>
      <c r="B214" s="494"/>
      <c r="C214" s="53" t="s">
        <v>3</v>
      </c>
      <c r="D214" s="54">
        <v>21</v>
      </c>
      <c r="E214" s="44">
        <f>Assistenti_Tecnici!E760</f>
        <v>15724.76</v>
      </c>
      <c r="F214" s="44">
        <v>0</v>
      </c>
      <c r="G214" s="44">
        <f t="shared" ref="G214" si="1128">1800/13*12</f>
        <v>1661.54</v>
      </c>
      <c r="H214" s="44">
        <v>6280.06</v>
      </c>
      <c r="I214" s="44"/>
      <c r="J214" s="44">
        <f t="shared" ref="J214" si="1129">K214/12</f>
        <v>1972.2</v>
      </c>
      <c r="K214" s="44">
        <f t="shared" ref="K214" si="1130">SUM(E214:I214)</f>
        <v>23666.36</v>
      </c>
      <c r="L214" s="46">
        <f t="shared" ref="L214" si="1131">SUM(E214:J214)</f>
        <v>25638.560000000001</v>
      </c>
      <c r="M214" s="117"/>
      <c r="N214" s="119">
        <f t="shared" ref="N214" si="1132">K214</f>
        <v>23666.36</v>
      </c>
      <c r="O214" s="119">
        <f t="shared" ref="O214" si="1133">E214+F214+G214+I214</f>
        <v>17386.3</v>
      </c>
      <c r="P214" s="119">
        <v>884.4</v>
      </c>
      <c r="Q214" s="119">
        <f t="shared" ref="Q214" si="1134">L214+(IF(P214&gt;O214*0.18,P214,O214*0.18))</f>
        <v>28768.09</v>
      </c>
      <c r="R214" s="119">
        <f t="shared" ref="R214" si="1135">N214+O214*0.18</f>
        <v>26795.89</v>
      </c>
      <c r="S214" s="47"/>
    </row>
    <row r="215" spans="1:19" ht="9" customHeight="1" x14ac:dyDescent="0.2">
      <c r="A215" s="494"/>
      <c r="B215" s="494"/>
      <c r="C215" s="48" t="s">
        <v>4</v>
      </c>
      <c r="D215" s="49">
        <v>27</v>
      </c>
      <c r="E215" s="61">
        <f>Assistenti_Tecnici!E761</f>
        <v>30447381</v>
      </c>
      <c r="F215" s="50">
        <v>0</v>
      </c>
      <c r="G215" s="50">
        <f t="shared" si="859"/>
        <v>3217190</v>
      </c>
      <c r="H215" s="61">
        <v>12159892</v>
      </c>
      <c r="I215" s="61">
        <f t="shared" ref="I215:L215" si="1136">I214*1936.27</f>
        <v>0</v>
      </c>
      <c r="J215" s="51">
        <f t="shared" si="1136"/>
        <v>3818712</v>
      </c>
      <c r="K215" s="51">
        <f t="shared" si="1136"/>
        <v>45824463</v>
      </c>
      <c r="L215" s="61">
        <f t="shared" si="1136"/>
        <v>49643175</v>
      </c>
      <c r="M215" s="118"/>
      <c r="N215" s="120">
        <f t="shared" ref="N215:O215" si="1137">N214*1936.27</f>
        <v>45824463</v>
      </c>
      <c r="O215" s="120">
        <f t="shared" si="1137"/>
        <v>33664571</v>
      </c>
      <c r="P215" s="120">
        <f t="shared" si="1107"/>
        <v>1712437</v>
      </c>
      <c r="Q215" s="120">
        <f t="shared" si="1107"/>
        <v>55702790</v>
      </c>
      <c r="R215" s="120">
        <f t="shared" si="1107"/>
        <v>51884078</v>
      </c>
      <c r="S215" s="47"/>
    </row>
    <row r="216" spans="1:19" ht="12.75" customHeight="1" x14ac:dyDescent="0.2">
      <c r="A216" s="494"/>
      <c r="B216" s="494"/>
      <c r="C216" s="53" t="s">
        <v>3</v>
      </c>
      <c r="D216" s="54">
        <v>28</v>
      </c>
      <c r="E216" s="44">
        <f>Assistenti_Tecnici!E762</f>
        <v>16678.32</v>
      </c>
      <c r="F216" s="44">
        <v>0</v>
      </c>
      <c r="G216" s="44">
        <f t="shared" ref="G216" si="1138">1800/13*12</f>
        <v>1661.54</v>
      </c>
      <c r="H216" s="44">
        <v>6280.06</v>
      </c>
      <c r="I216" s="44"/>
      <c r="J216" s="44">
        <f t="shared" ref="J216" si="1139">K216/12</f>
        <v>2051.66</v>
      </c>
      <c r="K216" s="44">
        <f t="shared" ref="K216" si="1140">SUM(E216:I216)</f>
        <v>24619.919999999998</v>
      </c>
      <c r="L216" s="46">
        <f t="shared" ref="L216" si="1141">SUM(E216:J216)</f>
        <v>26671.58</v>
      </c>
      <c r="M216" s="117"/>
      <c r="N216" s="119">
        <f t="shared" ref="N216" si="1142">K216</f>
        <v>24619.919999999998</v>
      </c>
      <c r="O216" s="119">
        <f t="shared" ref="O216" si="1143">E216+F216+G216+I216</f>
        <v>18339.86</v>
      </c>
      <c r="P216" s="119">
        <v>884.4</v>
      </c>
      <c r="Q216" s="119">
        <f t="shared" ref="Q216" si="1144">L216+(IF(P216&gt;O216*0.18,P216,O216*0.18))</f>
        <v>29972.75</v>
      </c>
      <c r="R216" s="119">
        <f t="shared" ref="R216" si="1145">N216+O216*0.18</f>
        <v>27921.09</v>
      </c>
      <c r="S216" s="47"/>
    </row>
    <row r="217" spans="1:19" ht="9" customHeight="1" x14ac:dyDescent="0.2">
      <c r="A217" s="494"/>
      <c r="B217" s="494"/>
      <c r="C217" s="48" t="s">
        <v>4</v>
      </c>
      <c r="D217" s="49">
        <v>34</v>
      </c>
      <c r="E217" s="61">
        <f>Assistenti_Tecnici!E763</f>
        <v>32293731</v>
      </c>
      <c r="F217" s="50">
        <v>0</v>
      </c>
      <c r="G217" s="50">
        <f t="shared" si="859"/>
        <v>3217190</v>
      </c>
      <c r="H217" s="61">
        <v>12159892</v>
      </c>
      <c r="I217" s="61">
        <f t="shared" ref="I217:L217" si="1146">I216*1936.27</f>
        <v>0</v>
      </c>
      <c r="J217" s="51">
        <f t="shared" si="1146"/>
        <v>3972568</v>
      </c>
      <c r="K217" s="51">
        <f t="shared" si="1146"/>
        <v>47670812</v>
      </c>
      <c r="L217" s="61">
        <f t="shared" si="1146"/>
        <v>51643380</v>
      </c>
      <c r="M217" s="118"/>
      <c r="N217" s="120">
        <f t="shared" ref="N217:O217" si="1147">N216*1936.27</f>
        <v>47670812</v>
      </c>
      <c r="O217" s="120">
        <f t="shared" si="1147"/>
        <v>35510921</v>
      </c>
      <c r="P217" s="120">
        <f t="shared" si="1107"/>
        <v>1712437</v>
      </c>
      <c r="Q217" s="120">
        <f t="shared" si="1107"/>
        <v>58035337</v>
      </c>
      <c r="R217" s="120">
        <f t="shared" si="1107"/>
        <v>54062769</v>
      </c>
      <c r="S217" s="47"/>
    </row>
    <row r="218" spans="1:19" ht="12.75" customHeight="1" x14ac:dyDescent="0.2">
      <c r="A218" s="494"/>
      <c r="B218" s="494"/>
      <c r="C218" s="53" t="s">
        <v>3</v>
      </c>
      <c r="D218" s="54">
        <v>35</v>
      </c>
      <c r="E218" s="44">
        <f>Assistenti_Tecnici!E764</f>
        <v>17406.189999999999</v>
      </c>
      <c r="F218" s="44">
        <v>0</v>
      </c>
      <c r="G218" s="44">
        <f t="shared" ref="G218" si="1148">1800/13*12</f>
        <v>1661.54</v>
      </c>
      <c r="H218" s="44">
        <v>6280.06</v>
      </c>
      <c r="I218" s="44"/>
      <c r="J218" s="44">
        <f t="shared" ref="J218" si="1149">K218/12</f>
        <v>2112.3200000000002</v>
      </c>
      <c r="K218" s="44">
        <f t="shared" ref="K218" si="1150">SUM(E218:I218)</f>
        <v>25347.79</v>
      </c>
      <c r="L218" s="46">
        <f t="shared" ref="L218" si="1151">SUM(E218:J218)</f>
        <v>27460.11</v>
      </c>
      <c r="M218" s="117"/>
      <c r="N218" s="119">
        <f t="shared" ref="N218" si="1152">K218</f>
        <v>25347.79</v>
      </c>
      <c r="O218" s="119">
        <f t="shared" ref="O218" si="1153">E218+F218+G218+I218</f>
        <v>19067.73</v>
      </c>
      <c r="P218" s="119">
        <v>884.4</v>
      </c>
      <c r="Q218" s="119">
        <f t="shared" ref="Q218" si="1154">L218+(IF(P218&gt;O218*0.18,P218,O218*0.18))</f>
        <v>30892.3</v>
      </c>
      <c r="R218" s="119">
        <f t="shared" ref="R218" si="1155">N218+O218*0.18</f>
        <v>28779.98</v>
      </c>
      <c r="S218" s="47"/>
    </row>
    <row r="219" spans="1:19" ht="9" customHeight="1" x14ac:dyDescent="0.2">
      <c r="A219" s="495"/>
      <c r="B219" s="495"/>
      <c r="C219" s="58" t="s">
        <v>4</v>
      </c>
      <c r="D219" s="59"/>
      <c r="E219" s="61">
        <f>Assistenti_Tecnici!E765</f>
        <v>33703084</v>
      </c>
      <c r="F219" s="61">
        <v>0</v>
      </c>
      <c r="G219" s="50">
        <f t="shared" si="859"/>
        <v>3217190</v>
      </c>
      <c r="H219" s="61">
        <v>12159892</v>
      </c>
      <c r="I219" s="61">
        <f t="shared" ref="I219:L219" si="1156">I218*1936.27</f>
        <v>0</v>
      </c>
      <c r="J219" s="51">
        <f t="shared" si="1156"/>
        <v>4090022</v>
      </c>
      <c r="K219" s="51">
        <f t="shared" si="1156"/>
        <v>49080165</v>
      </c>
      <c r="L219" s="61">
        <f t="shared" si="1156"/>
        <v>53170187</v>
      </c>
      <c r="M219" s="118"/>
      <c r="N219" s="120">
        <f t="shared" ref="N219:O219" si="1157">N218*1936.27</f>
        <v>49080165</v>
      </c>
      <c r="O219" s="120">
        <f t="shared" si="1157"/>
        <v>36920274</v>
      </c>
      <c r="P219" s="120">
        <f t="shared" si="1107"/>
        <v>1712437</v>
      </c>
      <c r="Q219" s="120">
        <f t="shared" si="1107"/>
        <v>59815834</v>
      </c>
      <c r="R219" s="120">
        <f t="shared" si="1107"/>
        <v>55725812</v>
      </c>
      <c r="S219" s="47"/>
    </row>
    <row r="220" spans="1:19" ht="12.75" customHeight="1" x14ac:dyDescent="0.2">
      <c r="A220" s="496">
        <f>B208+1</f>
        <v>43831</v>
      </c>
      <c r="B220" s="496">
        <v>44196</v>
      </c>
      <c r="C220" s="42" t="s">
        <v>3</v>
      </c>
      <c r="D220" s="43">
        <v>0</v>
      </c>
      <c r="E220" s="44">
        <f>Assistenti_Tecnici!E766</f>
        <v>11414.82</v>
      </c>
      <c r="F220" s="44">
        <v>0</v>
      </c>
      <c r="G220" s="44">
        <f t="shared" ref="G220" si="1158">1800/13*12</f>
        <v>1661.54</v>
      </c>
      <c r="H220" s="44">
        <v>6280.06</v>
      </c>
      <c r="I220" s="44"/>
      <c r="J220" s="44">
        <f t="shared" ref="J220" si="1159">K220/12</f>
        <v>1613.04</v>
      </c>
      <c r="K220" s="44">
        <f t="shared" ref="K220" si="1160">SUM(E220:I220)</f>
        <v>19356.419999999998</v>
      </c>
      <c r="L220" s="46">
        <f t="shared" ref="L220" si="1161">SUM(E220:J220)</f>
        <v>20969.46</v>
      </c>
      <c r="M220" s="117"/>
      <c r="N220" s="119">
        <f t="shared" ref="N220" si="1162">K220</f>
        <v>19356.419999999998</v>
      </c>
      <c r="O220" s="119">
        <f t="shared" ref="O220" si="1163">E220+F220+G220+I220</f>
        <v>13076.36</v>
      </c>
      <c r="P220" s="119">
        <v>884.4</v>
      </c>
      <c r="Q220" s="119">
        <f t="shared" ref="Q220" si="1164">L220+(IF(P220&gt;O220*0.18,P220,O220*0.18))</f>
        <v>23323.200000000001</v>
      </c>
      <c r="R220" s="119">
        <f t="shared" ref="R220" si="1165">N220+O220*0.18</f>
        <v>21710.16</v>
      </c>
      <c r="S220" s="47"/>
    </row>
    <row r="221" spans="1:19" ht="9" customHeight="1" x14ac:dyDescent="0.2">
      <c r="A221" s="497"/>
      <c r="B221" s="497"/>
      <c r="C221" s="48" t="s">
        <v>4</v>
      </c>
      <c r="D221" s="49">
        <v>8</v>
      </c>
      <c r="E221" s="61">
        <f>Assistenti_Tecnici!E767</f>
        <v>22102174</v>
      </c>
      <c r="F221" s="50">
        <v>0</v>
      </c>
      <c r="G221" s="50">
        <f t="shared" si="859"/>
        <v>3217190</v>
      </c>
      <c r="H221" s="61">
        <v>12159892</v>
      </c>
      <c r="I221" s="61">
        <f t="shared" ref="I221:L221" si="1166">I220*1936.27</f>
        <v>0</v>
      </c>
      <c r="J221" s="51">
        <f t="shared" si="1166"/>
        <v>3123281</v>
      </c>
      <c r="K221" s="51">
        <f t="shared" si="1166"/>
        <v>37479255</v>
      </c>
      <c r="L221" s="61">
        <f t="shared" si="1166"/>
        <v>40602536</v>
      </c>
      <c r="M221" s="118"/>
      <c r="N221" s="120">
        <f t="shared" ref="N221:O221" si="1167">N220*1936.27</f>
        <v>37479255</v>
      </c>
      <c r="O221" s="120">
        <f t="shared" si="1167"/>
        <v>25319364</v>
      </c>
      <c r="P221" s="120">
        <f t="shared" si="1107"/>
        <v>1712437</v>
      </c>
      <c r="Q221" s="120">
        <f t="shared" si="1107"/>
        <v>45160012</v>
      </c>
      <c r="R221" s="120">
        <f t="shared" si="1107"/>
        <v>42036732</v>
      </c>
      <c r="S221" s="47"/>
    </row>
    <row r="222" spans="1:19" ht="12.75" customHeight="1" x14ac:dyDescent="0.2">
      <c r="A222" s="494">
        <f>A220</f>
        <v>43831</v>
      </c>
      <c r="B222" s="494">
        <f>B220</f>
        <v>44196</v>
      </c>
      <c r="C222" s="53" t="s">
        <v>3</v>
      </c>
      <c r="D222" s="54">
        <v>9</v>
      </c>
      <c r="E222" s="44">
        <f>Assistenti_Tecnici!E768</f>
        <v>13219.86</v>
      </c>
      <c r="F222" s="44">
        <v>0</v>
      </c>
      <c r="G222" s="44">
        <f t="shared" ref="G222" si="1168">1800/13*12</f>
        <v>1661.54</v>
      </c>
      <c r="H222" s="44">
        <v>6280.06</v>
      </c>
      <c r="I222" s="44"/>
      <c r="J222" s="44">
        <f t="shared" ref="J222" si="1169">K222/12</f>
        <v>1763.46</v>
      </c>
      <c r="K222" s="44">
        <f t="shared" ref="K222" si="1170">SUM(E222:I222)</f>
        <v>21161.46</v>
      </c>
      <c r="L222" s="46">
        <f t="shared" ref="L222" si="1171">SUM(E222:J222)</f>
        <v>22924.92</v>
      </c>
      <c r="M222" s="117"/>
      <c r="N222" s="119">
        <f t="shared" ref="N222" si="1172">K222</f>
        <v>21161.46</v>
      </c>
      <c r="O222" s="119">
        <f t="shared" ref="O222" si="1173">E222+F222+G222+I222</f>
        <v>14881.4</v>
      </c>
      <c r="P222" s="119">
        <v>884.4</v>
      </c>
      <c r="Q222" s="119">
        <f t="shared" ref="Q222" si="1174">L222+(IF(P222&gt;O222*0.18,P222,O222*0.18))</f>
        <v>25603.57</v>
      </c>
      <c r="R222" s="119">
        <f t="shared" ref="R222" si="1175">N222+O222*0.18</f>
        <v>23840.11</v>
      </c>
      <c r="S222" s="47"/>
    </row>
    <row r="223" spans="1:19" ht="9" customHeight="1" x14ac:dyDescent="0.2">
      <c r="A223" s="494"/>
      <c r="B223" s="494"/>
      <c r="C223" s="48" t="s">
        <v>4</v>
      </c>
      <c r="D223" s="49">
        <v>14</v>
      </c>
      <c r="E223" s="61">
        <f>Assistenti_Tecnici!E769</f>
        <v>25597218</v>
      </c>
      <c r="F223" s="50">
        <v>0</v>
      </c>
      <c r="G223" s="50">
        <f t="shared" si="859"/>
        <v>3217190</v>
      </c>
      <c r="H223" s="61">
        <v>12159892</v>
      </c>
      <c r="I223" s="61">
        <f t="shared" ref="I223:L223" si="1176">I222*1936.27</f>
        <v>0</v>
      </c>
      <c r="J223" s="51">
        <f t="shared" si="1176"/>
        <v>3414535</v>
      </c>
      <c r="K223" s="51">
        <f t="shared" si="1176"/>
        <v>40974300</v>
      </c>
      <c r="L223" s="61">
        <f t="shared" si="1176"/>
        <v>44388835</v>
      </c>
      <c r="M223" s="118"/>
      <c r="N223" s="120">
        <f t="shared" ref="N223:O223" si="1177">N222*1936.27</f>
        <v>40974300</v>
      </c>
      <c r="O223" s="120">
        <f t="shared" si="1177"/>
        <v>28814408</v>
      </c>
      <c r="P223" s="120">
        <f t="shared" si="1107"/>
        <v>1712437</v>
      </c>
      <c r="Q223" s="120">
        <f t="shared" si="1107"/>
        <v>49575424</v>
      </c>
      <c r="R223" s="120">
        <f t="shared" si="1107"/>
        <v>46160890</v>
      </c>
      <c r="S223" s="47"/>
    </row>
    <row r="224" spans="1:19" ht="12.75" customHeight="1" x14ac:dyDescent="0.2">
      <c r="A224" s="494"/>
      <c r="B224" s="494"/>
      <c r="C224" s="53" t="s">
        <v>3</v>
      </c>
      <c r="D224" s="54">
        <v>15</v>
      </c>
      <c r="E224" s="44">
        <f>Assistenti_Tecnici!E770</f>
        <v>14559.71</v>
      </c>
      <c r="F224" s="44">
        <v>0</v>
      </c>
      <c r="G224" s="44">
        <f t="shared" ref="G224" si="1178">1800/13*12</f>
        <v>1661.54</v>
      </c>
      <c r="H224" s="44">
        <v>6280.06</v>
      </c>
      <c r="I224" s="44"/>
      <c r="J224" s="44">
        <f t="shared" ref="J224" si="1179">K224/12</f>
        <v>1875.11</v>
      </c>
      <c r="K224" s="44">
        <f t="shared" ref="K224" si="1180">SUM(E224:I224)</f>
        <v>22501.31</v>
      </c>
      <c r="L224" s="46">
        <f t="shared" ref="L224" si="1181">SUM(E224:J224)</f>
        <v>24376.42</v>
      </c>
      <c r="M224" s="117"/>
      <c r="N224" s="119">
        <f t="shared" ref="N224" si="1182">K224</f>
        <v>22501.31</v>
      </c>
      <c r="O224" s="119">
        <f t="shared" ref="O224" si="1183">E224+F224+G224+I224</f>
        <v>16221.25</v>
      </c>
      <c r="P224" s="119">
        <v>884.4</v>
      </c>
      <c r="Q224" s="119">
        <f t="shared" ref="Q224" si="1184">L224+(IF(P224&gt;O224*0.18,P224,O224*0.18))</f>
        <v>27296.25</v>
      </c>
      <c r="R224" s="119">
        <f t="shared" ref="R224" si="1185">N224+O224*0.18</f>
        <v>25421.14</v>
      </c>
      <c r="S224" s="47"/>
    </row>
    <row r="225" spans="1:19" ht="9" customHeight="1" x14ac:dyDescent="0.2">
      <c r="A225" s="494"/>
      <c r="B225" s="494"/>
      <c r="C225" s="48" t="s">
        <v>4</v>
      </c>
      <c r="D225" s="49">
        <v>20</v>
      </c>
      <c r="E225" s="61">
        <f>Assistenti_Tecnici!E771</f>
        <v>28191530</v>
      </c>
      <c r="F225" s="50">
        <v>0</v>
      </c>
      <c r="G225" s="50">
        <f t="shared" si="859"/>
        <v>3217190</v>
      </c>
      <c r="H225" s="61">
        <v>12159892</v>
      </c>
      <c r="I225" s="61">
        <f t="shared" ref="I225:L225" si="1186">I224*1936.27</f>
        <v>0</v>
      </c>
      <c r="J225" s="51">
        <f t="shared" si="1186"/>
        <v>3630719</v>
      </c>
      <c r="K225" s="51">
        <f t="shared" si="1186"/>
        <v>43568612</v>
      </c>
      <c r="L225" s="61">
        <f t="shared" si="1186"/>
        <v>47199331</v>
      </c>
      <c r="M225" s="118"/>
      <c r="N225" s="120">
        <f t="shared" ref="N225:R239" si="1187">N224*1936.27</f>
        <v>43568612</v>
      </c>
      <c r="O225" s="120">
        <f t="shared" si="1187"/>
        <v>31408720</v>
      </c>
      <c r="P225" s="120">
        <f t="shared" si="1187"/>
        <v>1712437</v>
      </c>
      <c r="Q225" s="120">
        <f t="shared" si="1187"/>
        <v>52852910</v>
      </c>
      <c r="R225" s="120">
        <f t="shared" si="1187"/>
        <v>49222191</v>
      </c>
      <c r="S225" s="47"/>
    </row>
    <row r="226" spans="1:19" ht="12.75" customHeight="1" x14ac:dyDescent="0.2">
      <c r="A226" s="494"/>
      <c r="B226" s="494"/>
      <c r="C226" s="53" t="s">
        <v>3</v>
      </c>
      <c r="D226" s="54">
        <v>21</v>
      </c>
      <c r="E226" s="44">
        <f>Assistenti_Tecnici!E772</f>
        <v>15895.16</v>
      </c>
      <c r="F226" s="44">
        <v>0</v>
      </c>
      <c r="G226" s="44">
        <f t="shared" ref="G226" si="1188">1800/13*12</f>
        <v>1661.54</v>
      </c>
      <c r="H226" s="44">
        <v>6280.06</v>
      </c>
      <c r="I226" s="44"/>
      <c r="J226" s="44">
        <f t="shared" ref="J226" si="1189">K226/12</f>
        <v>1986.4</v>
      </c>
      <c r="K226" s="44">
        <f t="shared" ref="K226" si="1190">SUM(E226:I226)</f>
        <v>23836.76</v>
      </c>
      <c r="L226" s="46">
        <f t="shared" ref="L226" si="1191">SUM(E226:J226)</f>
        <v>25823.16</v>
      </c>
      <c r="M226" s="117"/>
      <c r="N226" s="119">
        <f t="shared" ref="N226" si="1192">K226</f>
        <v>23836.76</v>
      </c>
      <c r="O226" s="119">
        <f t="shared" ref="O226" si="1193">E226+F226+G226+I226</f>
        <v>17556.7</v>
      </c>
      <c r="P226" s="119">
        <v>884.4</v>
      </c>
      <c r="Q226" s="119">
        <f t="shared" ref="Q226" si="1194">L226+(IF(P226&gt;O226*0.18,P226,O226*0.18))</f>
        <v>28983.37</v>
      </c>
      <c r="R226" s="119">
        <f t="shared" ref="R226" si="1195">N226+O226*0.18</f>
        <v>26996.97</v>
      </c>
      <c r="S226" s="47"/>
    </row>
    <row r="227" spans="1:19" ht="9" customHeight="1" x14ac:dyDescent="0.2">
      <c r="A227" s="494"/>
      <c r="B227" s="494"/>
      <c r="C227" s="48" t="s">
        <v>4</v>
      </c>
      <c r="D227" s="49">
        <v>27</v>
      </c>
      <c r="E227" s="61">
        <f>Assistenti_Tecnici!E773</f>
        <v>30777321</v>
      </c>
      <c r="F227" s="50">
        <v>0</v>
      </c>
      <c r="G227" s="50">
        <f t="shared" si="859"/>
        <v>3217190</v>
      </c>
      <c r="H227" s="61">
        <v>12159892</v>
      </c>
      <c r="I227" s="61">
        <f t="shared" ref="I227:L227" si="1196">I226*1936.27</f>
        <v>0</v>
      </c>
      <c r="J227" s="51">
        <f t="shared" si="1196"/>
        <v>3846207</v>
      </c>
      <c r="K227" s="51">
        <f t="shared" si="1196"/>
        <v>46154403</v>
      </c>
      <c r="L227" s="61">
        <f t="shared" si="1196"/>
        <v>50000610</v>
      </c>
      <c r="M227" s="118"/>
      <c r="N227" s="120">
        <f t="shared" ref="N227:O227" si="1197">N226*1936.27</f>
        <v>46154403</v>
      </c>
      <c r="O227" s="120">
        <f t="shared" si="1197"/>
        <v>33994512</v>
      </c>
      <c r="P227" s="120">
        <f t="shared" si="1187"/>
        <v>1712437</v>
      </c>
      <c r="Q227" s="120">
        <f t="shared" si="1187"/>
        <v>56119630</v>
      </c>
      <c r="R227" s="120">
        <f t="shared" si="1187"/>
        <v>52273423</v>
      </c>
      <c r="S227" s="47"/>
    </row>
    <row r="228" spans="1:19" ht="12.75" customHeight="1" x14ac:dyDescent="0.2">
      <c r="A228" s="494"/>
      <c r="B228" s="494"/>
      <c r="C228" s="53" t="s">
        <v>3</v>
      </c>
      <c r="D228" s="54">
        <v>28</v>
      </c>
      <c r="E228" s="44">
        <f>Assistenti_Tecnici!E774</f>
        <v>16855.919999999998</v>
      </c>
      <c r="F228" s="44">
        <v>0</v>
      </c>
      <c r="G228" s="44">
        <f t="shared" ref="G228" si="1198">1800/13*12</f>
        <v>1661.54</v>
      </c>
      <c r="H228" s="44">
        <v>6280.06</v>
      </c>
      <c r="I228" s="44"/>
      <c r="J228" s="44">
        <f t="shared" ref="J228" si="1199">K228/12</f>
        <v>2066.46</v>
      </c>
      <c r="K228" s="44">
        <f t="shared" ref="K228" si="1200">SUM(E228:I228)</f>
        <v>24797.52</v>
      </c>
      <c r="L228" s="46">
        <f t="shared" ref="L228" si="1201">SUM(E228:J228)</f>
        <v>26863.98</v>
      </c>
      <c r="M228" s="117"/>
      <c r="N228" s="119">
        <f t="shared" ref="N228" si="1202">K228</f>
        <v>24797.52</v>
      </c>
      <c r="O228" s="119">
        <f t="shared" ref="O228" si="1203">E228+F228+G228+I228</f>
        <v>18517.46</v>
      </c>
      <c r="P228" s="119">
        <v>884.4</v>
      </c>
      <c r="Q228" s="119">
        <f t="shared" ref="Q228" si="1204">L228+(IF(P228&gt;O228*0.18,P228,O228*0.18))</f>
        <v>30197.119999999999</v>
      </c>
      <c r="R228" s="119">
        <f t="shared" ref="R228" si="1205">N228+O228*0.18</f>
        <v>28130.66</v>
      </c>
      <c r="S228" s="47"/>
    </row>
    <row r="229" spans="1:19" ht="9" customHeight="1" x14ac:dyDescent="0.2">
      <c r="A229" s="494"/>
      <c r="B229" s="494"/>
      <c r="C229" s="48" t="s">
        <v>4</v>
      </c>
      <c r="D229" s="49">
        <v>34</v>
      </c>
      <c r="E229" s="61">
        <f>Assistenti_Tecnici!E775</f>
        <v>32637612</v>
      </c>
      <c r="F229" s="50">
        <v>0</v>
      </c>
      <c r="G229" s="50">
        <f t="shared" si="859"/>
        <v>3217190</v>
      </c>
      <c r="H229" s="61">
        <v>12159892</v>
      </c>
      <c r="I229" s="61">
        <f t="shared" ref="I229:L229" si="1206">I228*1936.27</f>
        <v>0</v>
      </c>
      <c r="J229" s="51">
        <f t="shared" si="1206"/>
        <v>4001225</v>
      </c>
      <c r="K229" s="51">
        <f t="shared" si="1206"/>
        <v>48014694</v>
      </c>
      <c r="L229" s="61">
        <f t="shared" si="1206"/>
        <v>52015919</v>
      </c>
      <c r="M229" s="118"/>
      <c r="N229" s="120">
        <f t="shared" ref="N229:O229" si="1207">N228*1936.27</f>
        <v>48014694</v>
      </c>
      <c r="O229" s="120">
        <f t="shared" si="1207"/>
        <v>35854802</v>
      </c>
      <c r="P229" s="120">
        <f t="shared" si="1187"/>
        <v>1712437</v>
      </c>
      <c r="Q229" s="120">
        <f t="shared" si="1187"/>
        <v>58469778</v>
      </c>
      <c r="R229" s="120">
        <f t="shared" si="1187"/>
        <v>54468553</v>
      </c>
      <c r="S229" s="47"/>
    </row>
    <row r="230" spans="1:19" ht="12.75" customHeight="1" x14ac:dyDescent="0.2">
      <c r="A230" s="494"/>
      <c r="B230" s="494"/>
      <c r="C230" s="53" t="s">
        <v>3</v>
      </c>
      <c r="D230" s="54">
        <v>35</v>
      </c>
      <c r="E230" s="44">
        <f>Assistenti_Tecnici!E776</f>
        <v>17589.79</v>
      </c>
      <c r="F230" s="44">
        <v>0</v>
      </c>
      <c r="G230" s="44">
        <f t="shared" ref="G230" si="1208">1800/13*12</f>
        <v>1661.54</v>
      </c>
      <c r="H230" s="44">
        <v>6280.06</v>
      </c>
      <c r="I230" s="44"/>
      <c r="J230" s="44">
        <f t="shared" ref="J230" si="1209">K230/12</f>
        <v>2127.62</v>
      </c>
      <c r="K230" s="44">
        <f t="shared" ref="K230" si="1210">SUM(E230:I230)</f>
        <v>25531.39</v>
      </c>
      <c r="L230" s="46">
        <f t="shared" ref="L230" si="1211">SUM(E230:J230)</f>
        <v>27659.01</v>
      </c>
      <c r="M230" s="117"/>
      <c r="N230" s="119">
        <f t="shared" ref="N230" si="1212">K230</f>
        <v>25531.39</v>
      </c>
      <c r="O230" s="119">
        <f t="shared" ref="O230" si="1213">E230+F230+G230+I230</f>
        <v>19251.330000000002</v>
      </c>
      <c r="P230" s="119">
        <v>884.4</v>
      </c>
      <c r="Q230" s="119">
        <f t="shared" ref="Q230" si="1214">L230+(IF(P230&gt;O230*0.18,P230,O230*0.18))</f>
        <v>31124.25</v>
      </c>
      <c r="R230" s="119">
        <f t="shared" ref="R230" si="1215">N230+O230*0.18</f>
        <v>28996.63</v>
      </c>
      <c r="S230" s="47"/>
    </row>
    <row r="231" spans="1:19" ht="9" customHeight="1" x14ac:dyDescent="0.2">
      <c r="A231" s="495"/>
      <c r="B231" s="495"/>
      <c r="C231" s="58" t="s">
        <v>4</v>
      </c>
      <c r="D231" s="59"/>
      <c r="E231" s="61">
        <f>Assistenti_Tecnici!E777</f>
        <v>34058583</v>
      </c>
      <c r="F231" s="61">
        <v>0</v>
      </c>
      <c r="G231" s="50">
        <f t="shared" si="859"/>
        <v>3217190</v>
      </c>
      <c r="H231" s="61">
        <v>12159892</v>
      </c>
      <c r="I231" s="61">
        <f t="shared" ref="I231:L231" si="1216">I230*1936.27</f>
        <v>0</v>
      </c>
      <c r="J231" s="51">
        <f t="shared" si="1216"/>
        <v>4119647</v>
      </c>
      <c r="K231" s="51">
        <f t="shared" si="1216"/>
        <v>49435665</v>
      </c>
      <c r="L231" s="61">
        <f t="shared" si="1216"/>
        <v>53555311</v>
      </c>
      <c r="M231" s="118"/>
      <c r="N231" s="120">
        <f t="shared" ref="N231:O231" si="1217">N230*1936.27</f>
        <v>49435665</v>
      </c>
      <c r="O231" s="120">
        <f t="shared" si="1217"/>
        <v>37275773</v>
      </c>
      <c r="P231" s="120">
        <f t="shared" si="1187"/>
        <v>1712437</v>
      </c>
      <c r="Q231" s="120">
        <f t="shared" si="1187"/>
        <v>60264952</v>
      </c>
      <c r="R231" s="120">
        <f t="shared" si="1187"/>
        <v>56145305</v>
      </c>
      <c r="S231" s="47"/>
    </row>
    <row r="232" spans="1:19" ht="12.75" customHeight="1" x14ac:dyDescent="0.2">
      <c r="A232" s="496">
        <f>B220+1</f>
        <v>44197</v>
      </c>
      <c r="B232" s="496">
        <v>44561</v>
      </c>
      <c r="C232" s="42" t="s">
        <v>3</v>
      </c>
      <c r="D232" s="43">
        <v>0</v>
      </c>
      <c r="E232" s="44">
        <f>Assistenti_Tecnici!E778</f>
        <v>11777.22</v>
      </c>
      <c r="F232" s="44">
        <v>0</v>
      </c>
      <c r="G232" s="44">
        <f t="shared" ref="G232" si="1218">1800/13*12</f>
        <v>1661.54</v>
      </c>
      <c r="H232" s="44">
        <v>6280.06</v>
      </c>
      <c r="I232" s="44"/>
      <c r="J232" s="44">
        <f t="shared" ref="J232" si="1219">K232/12</f>
        <v>1643.24</v>
      </c>
      <c r="K232" s="44">
        <f t="shared" ref="K232" si="1220">SUM(E232:I232)</f>
        <v>19718.82</v>
      </c>
      <c r="L232" s="46">
        <f t="shared" ref="L232" si="1221">SUM(E232:J232)</f>
        <v>21362.06</v>
      </c>
      <c r="M232" s="117"/>
      <c r="N232" s="119">
        <f t="shared" ref="N232" si="1222">K232</f>
        <v>19718.82</v>
      </c>
      <c r="O232" s="119">
        <f t="shared" ref="O232" si="1223">E232+F232+G232+I232</f>
        <v>13438.76</v>
      </c>
      <c r="P232" s="119">
        <v>884.4</v>
      </c>
      <c r="Q232" s="119">
        <f t="shared" ref="Q232" si="1224">L232+(IF(P232&gt;O232*0.18,P232,O232*0.18))</f>
        <v>23781.040000000001</v>
      </c>
      <c r="R232" s="119">
        <f t="shared" ref="R232" si="1225">N232+O232*0.18</f>
        <v>22137.8</v>
      </c>
      <c r="S232" s="47"/>
    </row>
    <row r="233" spans="1:19" ht="9" customHeight="1" x14ac:dyDescent="0.2">
      <c r="A233" s="497"/>
      <c r="B233" s="497"/>
      <c r="C233" s="48" t="s">
        <v>4</v>
      </c>
      <c r="D233" s="49">
        <v>8</v>
      </c>
      <c r="E233" s="61">
        <f>Assistenti_Tecnici!E779</f>
        <v>22803878</v>
      </c>
      <c r="F233" s="50">
        <v>0</v>
      </c>
      <c r="G233" s="50">
        <f t="shared" si="859"/>
        <v>3217190</v>
      </c>
      <c r="H233" s="61">
        <v>12159892</v>
      </c>
      <c r="I233" s="61">
        <f t="shared" ref="I233:L233" si="1226">I232*1936.27</f>
        <v>0</v>
      </c>
      <c r="J233" s="51">
        <f t="shared" si="1226"/>
        <v>3181756</v>
      </c>
      <c r="K233" s="51">
        <f t="shared" si="1226"/>
        <v>38180960</v>
      </c>
      <c r="L233" s="61">
        <f t="shared" si="1226"/>
        <v>41362716</v>
      </c>
      <c r="M233" s="118"/>
      <c r="N233" s="120">
        <f t="shared" ref="N233:O233" si="1227">N232*1936.27</f>
        <v>38180960</v>
      </c>
      <c r="O233" s="120">
        <f t="shared" si="1227"/>
        <v>26021068</v>
      </c>
      <c r="P233" s="120">
        <f t="shared" si="1187"/>
        <v>1712437</v>
      </c>
      <c r="Q233" s="120">
        <f t="shared" si="1187"/>
        <v>46046514</v>
      </c>
      <c r="R233" s="120">
        <f t="shared" si="1187"/>
        <v>42864758</v>
      </c>
      <c r="S233" s="47"/>
    </row>
    <row r="234" spans="1:19" ht="12.75" customHeight="1" x14ac:dyDescent="0.2">
      <c r="A234" s="494">
        <f>A232</f>
        <v>44197</v>
      </c>
      <c r="B234" s="494">
        <f>B232</f>
        <v>44561</v>
      </c>
      <c r="C234" s="53" t="s">
        <v>3</v>
      </c>
      <c r="D234" s="54">
        <v>9</v>
      </c>
      <c r="E234" s="44">
        <f>Assistenti_Tecnici!E780</f>
        <v>13612.26</v>
      </c>
      <c r="F234" s="44">
        <v>0</v>
      </c>
      <c r="G234" s="44">
        <f t="shared" ref="G234" si="1228">1800/13*12</f>
        <v>1661.54</v>
      </c>
      <c r="H234" s="44">
        <v>6280.06</v>
      </c>
      <c r="I234" s="44"/>
      <c r="J234" s="44">
        <f t="shared" ref="J234" si="1229">K234/12</f>
        <v>1796.16</v>
      </c>
      <c r="K234" s="44">
        <f t="shared" ref="K234" si="1230">SUM(E234:I234)</f>
        <v>21553.86</v>
      </c>
      <c r="L234" s="46">
        <f t="shared" ref="L234" si="1231">SUM(E234:J234)</f>
        <v>23350.02</v>
      </c>
      <c r="M234" s="117"/>
      <c r="N234" s="119">
        <f t="shared" ref="N234" si="1232">K234</f>
        <v>21553.86</v>
      </c>
      <c r="O234" s="119">
        <f t="shared" ref="O234" si="1233">E234+F234+G234+I234</f>
        <v>15273.8</v>
      </c>
      <c r="P234" s="119">
        <v>884.4</v>
      </c>
      <c r="Q234" s="119">
        <f t="shared" ref="Q234" si="1234">L234+(IF(P234&gt;O234*0.18,P234,O234*0.18))</f>
        <v>26099.3</v>
      </c>
      <c r="R234" s="119">
        <f t="shared" ref="R234" si="1235">N234+O234*0.18</f>
        <v>24303.14</v>
      </c>
      <c r="S234" s="47"/>
    </row>
    <row r="235" spans="1:19" ht="9" customHeight="1" x14ac:dyDescent="0.2">
      <c r="A235" s="494"/>
      <c r="B235" s="494"/>
      <c r="C235" s="48" t="s">
        <v>4</v>
      </c>
      <c r="D235" s="49">
        <v>14</v>
      </c>
      <c r="E235" s="61">
        <f>Assistenti_Tecnici!E781</f>
        <v>26357011</v>
      </c>
      <c r="F235" s="50">
        <v>0</v>
      </c>
      <c r="G235" s="50">
        <f t="shared" si="859"/>
        <v>3217190</v>
      </c>
      <c r="H235" s="61">
        <v>12159892</v>
      </c>
      <c r="I235" s="61">
        <f t="shared" ref="I235:L235" si="1236">I234*1936.27</f>
        <v>0</v>
      </c>
      <c r="J235" s="51">
        <f t="shared" si="1236"/>
        <v>3477851</v>
      </c>
      <c r="K235" s="51">
        <f t="shared" si="1236"/>
        <v>41734093</v>
      </c>
      <c r="L235" s="61">
        <f t="shared" si="1236"/>
        <v>45211943</v>
      </c>
      <c r="M235" s="118"/>
      <c r="N235" s="120">
        <f t="shared" ref="N235:O235" si="1237">N234*1936.27</f>
        <v>41734093</v>
      </c>
      <c r="O235" s="120">
        <f t="shared" si="1237"/>
        <v>29574201</v>
      </c>
      <c r="P235" s="120">
        <f t="shared" si="1187"/>
        <v>1712437</v>
      </c>
      <c r="Q235" s="120">
        <f t="shared" si="1187"/>
        <v>50535292</v>
      </c>
      <c r="R235" s="120">
        <f t="shared" si="1187"/>
        <v>47057441</v>
      </c>
      <c r="S235" s="47"/>
    </row>
    <row r="236" spans="1:19" ht="12.75" customHeight="1" x14ac:dyDescent="0.2">
      <c r="A236" s="494"/>
      <c r="B236" s="494"/>
      <c r="C236" s="53" t="s">
        <v>3</v>
      </c>
      <c r="D236" s="54">
        <v>15</v>
      </c>
      <c r="E236" s="44">
        <f>Assistenti_Tecnici!E782</f>
        <v>14989.31</v>
      </c>
      <c r="F236" s="44">
        <v>0</v>
      </c>
      <c r="G236" s="44">
        <f t="shared" ref="G236" si="1238">1800/13*12</f>
        <v>1661.54</v>
      </c>
      <c r="H236" s="44">
        <v>6280.06</v>
      </c>
      <c r="I236" s="44"/>
      <c r="J236" s="44">
        <f t="shared" ref="J236" si="1239">K236/12</f>
        <v>1910.91</v>
      </c>
      <c r="K236" s="44">
        <f t="shared" ref="K236" si="1240">SUM(E236:I236)</f>
        <v>22930.91</v>
      </c>
      <c r="L236" s="46">
        <f t="shared" ref="L236" si="1241">SUM(E236:J236)</f>
        <v>24841.82</v>
      </c>
      <c r="M236" s="117"/>
      <c r="N236" s="119">
        <f t="shared" ref="N236" si="1242">K236</f>
        <v>22930.91</v>
      </c>
      <c r="O236" s="119">
        <f t="shared" ref="O236" si="1243">E236+F236+G236+I236</f>
        <v>16650.849999999999</v>
      </c>
      <c r="P236" s="119">
        <v>884.4</v>
      </c>
      <c r="Q236" s="119">
        <f t="shared" ref="Q236" si="1244">L236+(IF(P236&gt;O236*0.18,P236,O236*0.18))</f>
        <v>27838.97</v>
      </c>
      <c r="R236" s="119">
        <f t="shared" ref="R236" si="1245">N236+O236*0.18</f>
        <v>25928.06</v>
      </c>
      <c r="S236" s="47"/>
    </row>
    <row r="237" spans="1:19" ht="9" customHeight="1" x14ac:dyDescent="0.2">
      <c r="A237" s="494"/>
      <c r="B237" s="494"/>
      <c r="C237" s="48" t="s">
        <v>4</v>
      </c>
      <c r="D237" s="49">
        <v>20</v>
      </c>
      <c r="E237" s="61">
        <f>Assistenti_Tecnici!E783</f>
        <v>29023351</v>
      </c>
      <c r="F237" s="50">
        <v>0</v>
      </c>
      <c r="G237" s="50">
        <f t="shared" si="859"/>
        <v>3217190</v>
      </c>
      <c r="H237" s="61">
        <v>12159892</v>
      </c>
      <c r="I237" s="61">
        <f t="shared" ref="I237:L237" si="1246">I236*1936.27</f>
        <v>0</v>
      </c>
      <c r="J237" s="51">
        <f t="shared" si="1246"/>
        <v>3700038</v>
      </c>
      <c r="K237" s="51">
        <f t="shared" si="1246"/>
        <v>44400433</v>
      </c>
      <c r="L237" s="61">
        <f t="shared" si="1246"/>
        <v>48100471</v>
      </c>
      <c r="M237" s="118"/>
      <c r="N237" s="120">
        <f t="shared" ref="N237:O237" si="1247">N236*1936.27</f>
        <v>44400433</v>
      </c>
      <c r="O237" s="120">
        <f t="shared" si="1247"/>
        <v>32240541</v>
      </c>
      <c r="P237" s="120">
        <f t="shared" si="1187"/>
        <v>1712437</v>
      </c>
      <c r="Q237" s="120">
        <f t="shared" si="1187"/>
        <v>53903762</v>
      </c>
      <c r="R237" s="120">
        <f t="shared" si="1187"/>
        <v>50203725</v>
      </c>
      <c r="S237" s="47"/>
    </row>
    <row r="238" spans="1:19" ht="12.75" customHeight="1" x14ac:dyDescent="0.2">
      <c r="A238" s="494"/>
      <c r="B238" s="494"/>
      <c r="C238" s="53" t="s">
        <v>3</v>
      </c>
      <c r="D238" s="54">
        <v>21</v>
      </c>
      <c r="E238" s="44">
        <f>Assistenti_Tecnici!E784</f>
        <v>16349.96</v>
      </c>
      <c r="F238" s="44">
        <v>0</v>
      </c>
      <c r="G238" s="44">
        <f t="shared" ref="G238" si="1248">1800/13*12</f>
        <v>1661.54</v>
      </c>
      <c r="H238" s="44">
        <v>6280.06</v>
      </c>
      <c r="I238" s="44"/>
      <c r="J238" s="44">
        <f t="shared" ref="J238" si="1249">K238/12</f>
        <v>2024.3</v>
      </c>
      <c r="K238" s="44">
        <f t="shared" ref="K238" si="1250">SUM(E238:I238)</f>
        <v>24291.56</v>
      </c>
      <c r="L238" s="46">
        <f t="shared" ref="L238" si="1251">SUM(E238:J238)</f>
        <v>26315.86</v>
      </c>
      <c r="M238" s="117"/>
      <c r="N238" s="119">
        <f t="shared" ref="N238" si="1252">K238</f>
        <v>24291.56</v>
      </c>
      <c r="O238" s="119">
        <f t="shared" ref="O238" si="1253">E238+F238+G238+I238</f>
        <v>18011.5</v>
      </c>
      <c r="P238" s="119">
        <v>884.4</v>
      </c>
      <c r="Q238" s="119">
        <f t="shared" ref="Q238" si="1254">L238+(IF(P238&gt;O238*0.18,P238,O238*0.18))</f>
        <v>29557.93</v>
      </c>
      <c r="R238" s="119">
        <f t="shared" ref="R238" si="1255">N238+O238*0.18</f>
        <v>27533.63</v>
      </c>
      <c r="S238" s="47"/>
    </row>
    <row r="239" spans="1:19" ht="9" customHeight="1" x14ac:dyDescent="0.2">
      <c r="A239" s="494"/>
      <c r="B239" s="494"/>
      <c r="C239" s="48" t="s">
        <v>4</v>
      </c>
      <c r="D239" s="49">
        <v>27</v>
      </c>
      <c r="E239" s="61">
        <f>Assistenti_Tecnici!E785</f>
        <v>31657937</v>
      </c>
      <c r="F239" s="50">
        <v>0</v>
      </c>
      <c r="G239" s="50">
        <f t="shared" si="859"/>
        <v>3217190</v>
      </c>
      <c r="H239" s="61">
        <v>12159892</v>
      </c>
      <c r="I239" s="61">
        <f t="shared" ref="I239:L239" si="1256">I238*1936.27</f>
        <v>0</v>
      </c>
      <c r="J239" s="51">
        <f t="shared" si="1256"/>
        <v>3919591</v>
      </c>
      <c r="K239" s="51">
        <f t="shared" si="1256"/>
        <v>47035019</v>
      </c>
      <c r="L239" s="61">
        <f t="shared" si="1256"/>
        <v>50954610</v>
      </c>
      <c r="M239" s="118"/>
      <c r="N239" s="120">
        <f t="shared" ref="N239:O239" si="1257">N238*1936.27</f>
        <v>47035019</v>
      </c>
      <c r="O239" s="120">
        <f t="shared" si="1257"/>
        <v>34875127</v>
      </c>
      <c r="P239" s="120">
        <f t="shared" si="1187"/>
        <v>1712437</v>
      </c>
      <c r="Q239" s="120">
        <f t="shared" si="1187"/>
        <v>57232133</v>
      </c>
      <c r="R239" s="120">
        <f t="shared" si="1187"/>
        <v>53312542</v>
      </c>
      <c r="S239" s="47"/>
    </row>
    <row r="240" spans="1:19" ht="12.75" customHeight="1" x14ac:dyDescent="0.2">
      <c r="A240" s="494"/>
      <c r="B240" s="494"/>
      <c r="C240" s="53" t="s">
        <v>3</v>
      </c>
      <c r="D240" s="54">
        <v>28</v>
      </c>
      <c r="E240" s="44">
        <f>Assistenti_Tecnici!E786</f>
        <v>17331.12</v>
      </c>
      <c r="F240" s="44">
        <v>0</v>
      </c>
      <c r="G240" s="44">
        <f t="shared" ref="G240" si="1258">1800/13*12</f>
        <v>1661.54</v>
      </c>
      <c r="H240" s="44">
        <v>6280.06</v>
      </c>
      <c r="I240" s="44"/>
      <c r="J240" s="44">
        <f t="shared" ref="J240" si="1259">K240/12</f>
        <v>2106.06</v>
      </c>
      <c r="K240" s="44">
        <f t="shared" ref="K240" si="1260">SUM(E240:I240)</f>
        <v>25272.720000000001</v>
      </c>
      <c r="L240" s="46">
        <f t="shared" ref="L240" si="1261">SUM(E240:J240)</f>
        <v>27378.78</v>
      </c>
      <c r="M240" s="117"/>
      <c r="N240" s="119">
        <f t="shared" ref="N240" si="1262">K240</f>
        <v>25272.720000000001</v>
      </c>
      <c r="O240" s="119">
        <f t="shared" ref="O240" si="1263">E240+F240+G240+I240</f>
        <v>18992.66</v>
      </c>
      <c r="P240" s="119">
        <v>884.4</v>
      </c>
      <c r="Q240" s="119">
        <f t="shared" ref="Q240" si="1264">L240+(IF(P240&gt;O240*0.18,P240,O240*0.18))</f>
        <v>30797.46</v>
      </c>
      <c r="R240" s="119">
        <f t="shared" ref="R240" si="1265">N240+O240*0.18</f>
        <v>28691.4</v>
      </c>
      <c r="S240" s="47"/>
    </row>
    <row r="241" spans="1:20" ht="9" customHeight="1" x14ac:dyDescent="0.2">
      <c r="A241" s="494"/>
      <c r="B241" s="494"/>
      <c r="C241" s="48" t="s">
        <v>4</v>
      </c>
      <c r="D241" s="49">
        <v>34</v>
      </c>
      <c r="E241" s="61">
        <f>Assistenti_Tecnici!E787</f>
        <v>33557728</v>
      </c>
      <c r="F241" s="50">
        <v>0</v>
      </c>
      <c r="G241" s="50">
        <f t="shared" si="859"/>
        <v>3217190</v>
      </c>
      <c r="H241" s="61">
        <v>12159892</v>
      </c>
      <c r="I241" s="61">
        <f t="shared" ref="I241:L241" si="1266">I240*1936.27</f>
        <v>0</v>
      </c>
      <c r="J241" s="51">
        <f t="shared" si="1266"/>
        <v>4077901</v>
      </c>
      <c r="K241" s="51">
        <f t="shared" si="1266"/>
        <v>48934810</v>
      </c>
      <c r="L241" s="61">
        <f t="shared" si="1266"/>
        <v>53012710</v>
      </c>
      <c r="M241" s="118"/>
      <c r="N241" s="120">
        <f t="shared" ref="N241:R247" si="1267">N240*1936.27</f>
        <v>48934810</v>
      </c>
      <c r="O241" s="120">
        <f t="shared" si="1267"/>
        <v>36774918</v>
      </c>
      <c r="P241" s="120">
        <f t="shared" si="1267"/>
        <v>1712437</v>
      </c>
      <c r="Q241" s="120">
        <f t="shared" si="1267"/>
        <v>59632198</v>
      </c>
      <c r="R241" s="120">
        <f t="shared" si="1267"/>
        <v>55554297</v>
      </c>
      <c r="S241" s="47"/>
    </row>
    <row r="242" spans="1:20" ht="12.75" customHeight="1" x14ac:dyDescent="0.2">
      <c r="A242" s="494"/>
      <c r="B242" s="494"/>
      <c r="C242" s="53" t="s">
        <v>3</v>
      </c>
      <c r="D242" s="54">
        <v>35</v>
      </c>
      <c r="E242" s="44">
        <f>Assistenti_Tecnici!E788</f>
        <v>18075.79</v>
      </c>
      <c r="F242" s="44">
        <v>0</v>
      </c>
      <c r="G242" s="44">
        <f t="shared" ref="G242" si="1268">1800/13*12</f>
        <v>1661.54</v>
      </c>
      <c r="H242" s="44">
        <v>6280.06</v>
      </c>
      <c r="I242" s="44"/>
      <c r="J242" s="44">
        <f t="shared" ref="J242" si="1269">K242/12</f>
        <v>2168.12</v>
      </c>
      <c r="K242" s="44">
        <f t="shared" ref="K242" si="1270">SUM(E242:I242)</f>
        <v>26017.39</v>
      </c>
      <c r="L242" s="46">
        <f t="shared" ref="L242" si="1271">SUM(E242:J242)</f>
        <v>28185.51</v>
      </c>
      <c r="M242" s="117"/>
      <c r="N242" s="119">
        <f t="shared" ref="N242" si="1272">K242</f>
        <v>26017.39</v>
      </c>
      <c r="O242" s="119">
        <f t="shared" ref="O242" si="1273">E242+F242+G242+I242</f>
        <v>19737.330000000002</v>
      </c>
      <c r="P242" s="119">
        <v>884.4</v>
      </c>
      <c r="Q242" s="119">
        <f t="shared" ref="Q242" si="1274">L242+(IF(P242&gt;O242*0.18,P242,O242*0.18))</f>
        <v>31738.23</v>
      </c>
      <c r="R242" s="119">
        <f t="shared" ref="R242" si="1275">N242+O242*0.18</f>
        <v>29570.11</v>
      </c>
      <c r="S242" s="47"/>
    </row>
    <row r="243" spans="1:20" ht="9" customHeight="1" x14ac:dyDescent="0.2">
      <c r="A243" s="495"/>
      <c r="B243" s="495"/>
      <c r="C243" s="58" t="s">
        <v>4</v>
      </c>
      <c r="D243" s="59"/>
      <c r="E243" s="61">
        <f>Assistenti_Tecnici!E789</f>
        <v>34999610</v>
      </c>
      <c r="F243" s="61">
        <v>0</v>
      </c>
      <c r="G243" s="50">
        <f t="shared" si="859"/>
        <v>3217190</v>
      </c>
      <c r="H243" s="61">
        <v>12159892</v>
      </c>
      <c r="I243" s="61">
        <f t="shared" ref="I243:L243" si="1276">I242*1936.27</f>
        <v>0</v>
      </c>
      <c r="J243" s="51">
        <f t="shared" si="1276"/>
        <v>4198066</v>
      </c>
      <c r="K243" s="51">
        <f t="shared" si="1276"/>
        <v>50376692</v>
      </c>
      <c r="L243" s="61">
        <f t="shared" si="1276"/>
        <v>54574757</v>
      </c>
      <c r="M243" s="118"/>
      <c r="N243" s="120">
        <f t="shared" ref="N243:O243" si="1277">N242*1936.27</f>
        <v>50376692</v>
      </c>
      <c r="O243" s="120">
        <f t="shared" si="1277"/>
        <v>38216800</v>
      </c>
      <c r="P243" s="120">
        <f t="shared" si="1267"/>
        <v>1712437</v>
      </c>
      <c r="Q243" s="120">
        <f t="shared" si="1267"/>
        <v>61453783</v>
      </c>
      <c r="R243" s="120">
        <f t="shared" si="1267"/>
        <v>57255717</v>
      </c>
      <c r="S243" s="47"/>
    </row>
    <row r="244" spans="1:20" ht="12.75" customHeight="1" x14ac:dyDescent="0.2">
      <c r="A244" s="496">
        <f>B232+1</f>
        <v>44562</v>
      </c>
      <c r="B244" s="496">
        <v>44651</v>
      </c>
      <c r="C244" s="42" t="s">
        <v>3</v>
      </c>
      <c r="D244" s="43">
        <v>0</v>
      </c>
      <c r="E244" s="44">
        <f>Assistenti_Tecnici!E790</f>
        <v>11777.22</v>
      </c>
      <c r="F244" s="44">
        <v>0</v>
      </c>
      <c r="G244" s="44">
        <f t="shared" ref="G244" si="1278">1800/13*12</f>
        <v>1661.54</v>
      </c>
      <c r="H244" s="44">
        <v>6280.06</v>
      </c>
      <c r="I244" s="44"/>
      <c r="J244" s="44">
        <f t="shared" ref="J244" si="1279">K244/12</f>
        <v>1643.24</v>
      </c>
      <c r="K244" s="44">
        <f t="shared" ref="K244" si="1280">SUM(E244:I244)</f>
        <v>19718.82</v>
      </c>
      <c r="L244" s="46">
        <f t="shared" ref="L244" si="1281">SUM(E244:J244)</f>
        <v>21362.06</v>
      </c>
      <c r="M244" s="117"/>
      <c r="N244" s="119">
        <f t="shared" ref="N244" si="1282">K244</f>
        <v>19718.82</v>
      </c>
      <c r="O244" s="119">
        <f t="shared" ref="O244" si="1283">E244+F244+G244+I244</f>
        <v>13438.76</v>
      </c>
      <c r="P244" s="119">
        <f>K287</f>
        <v>961.2</v>
      </c>
      <c r="Q244" s="119">
        <f t="shared" ref="Q244" si="1284">L244+(IF(P244&gt;O244*0.18,P244,O244*0.18))</f>
        <v>23781.040000000001</v>
      </c>
      <c r="R244" s="119">
        <f t="shared" ref="R244" si="1285">N244+O244*0.18</f>
        <v>22137.8</v>
      </c>
      <c r="S244" s="47"/>
    </row>
    <row r="245" spans="1:20" ht="9" customHeight="1" x14ac:dyDescent="0.2">
      <c r="A245" s="497"/>
      <c r="B245" s="497"/>
      <c r="C245" s="48" t="s">
        <v>4</v>
      </c>
      <c r="D245" s="49">
        <v>8</v>
      </c>
      <c r="E245" s="61">
        <f>Assistenti_Tecnici!E791</f>
        <v>22803878</v>
      </c>
      <c r="F245" s="50">
        <v>0</v>
      </c>
      <c r="G245" s="50">
        <f t="shared" si="859"/>
        <v>3217190</v>
      </c>
      <c r="H245" s="61">
        <v>12159892</v>
      </c>
      <c r="I245" s="61">
        <f t="shared" ref="I245:L245" si="1286">I244*1936.27</f>
        <v>0</v>
      </c>
      <c r="J245" s="51">
        <f t="shared" si="1286"/>
        <v>3181756</v>
      </c>
      <c r="K245" s="51">
        <f t="shared" si="1286"/>
        <v>38180960</v>
      </c>
      <c r="L245" s="61">
        <f t="shared" si="1286"/>
        <v>41362716</v>
      </c>
      <c r="M245" s="118"/>
      <c r="N245" s="120">
        <f t="shared" ref="N245:O245" si="1287">N244*1936.27</f>
        <v>38180960</v>
      </c>
      <c r="O245" s="120">
        <f t="shared" si="1287"/>
        <v>26021068</v>
      </c>
      <c r="P245" s="120">
        <f t="shared" si="1267"/>
        <v>1861143</v>
      </c>
      <c r="Q245" s="120">
        <f t="shared" si="1267"/>
        <v>46046514</v>
      </c>
      <c r="R245" s="120">
        <f t="shared" si="1267"/>
        <v>42864758</v>
      </c>
      <c r="S245" s="47"/>
    </row>
    <row r="246" spans="1:20" ht="12.75" customHeight="1" x14ac:dyDescent="0.2">
      <c r="A246" s="494">
        <f>A244</f>
        <v>44562</v>
      </c>
      <c r="B246" s="494">
        <f>B244</f>
        <v>44651</v>
      </c>
      <c r="C246" s="53" t="s">
        <v>3</v>
      </c>
      <c r="D246" s="54">
        <v>9</v>
      </c>
      <c r="E246" s="44">
        <f>Assistenti_Tecnici!E792</f>
        <v>13612.26</v>
      </c>
      <c r="F246" s="44">
        <v>0</v>
      </c>
      <c r="G246" s="44">
        <f t="shared" ref="G246" si="1288">1800/13*12</f>
        <v>1661.54</v>
      </c>
      <c r="H246" s="44">
        <v>6280.06</v>
      </c>
      <c r="I246" s="44"/>
      <c r="J246" s="44">
        <f t="shared" ref="J246" si="1289">K246/12</f>
        <v>1796.16</v>
      </c>
      <c r="K246" s="44">
        <f t="shared" ref="K246" si="1290">SUM(E246:I246)</f>
        <v>21553.86</v>
      </c>
      <c r="L246" s="46">
        <f t="shared" ref="L246" si="1291">SUM(E246:J246)</f>
        <v>23350.02</v>
      </c>
      <c r="M246" s="117"/>
      <c r="N246" s="119">
        <f t="shared" ref="N246" si="1292">K246</f>
        <v>21553.86</v>
      </c>
      <c r="O246" s="119">
        <f t="shared" ref="O246" si="1293">E246+F246+G246+I246</f>
        <v>15273.8</v>
      </c>
      <c r="P246" s="119">
        <f>P244</f>
        <v>961.2</v>
      </c>
      <c r="Q246" s="119">
        <f t="shared" ref="Q246" si="1294">L246+(IF(P246&gt;O246*0.18,P246,O246*0.18))</f>
        <v>26099.3</v>
      </c>
      <c r="R246" s="119">
        <f t="shared" ref="R246" si="1295">N246+O246*0.18</f>
        <v>24303.14</v>
      </c>
      <c r="S246" s="47"/>
    </row>
    <row r="247" spans="1:20" ht="9" customHeight="1" x14ac:dyDescent="0.2">
      <c r="A247" s="494"/>
      <c r="B247" s="494"/>
      <c r="C247" s="48" t="s">
        <v>4</v>
      </c>
      <c r="D247" s="49">
        <v>14</v>
      </c>
      <c r="E247" s="61">
        <f>Assistenti_Tecnici!E793</f>
        <v>26357011</v>
      </c>
      <c r="F247" s="50">
        <v>0</v>
      </c>
      <c r="G247" s="50">
        <f t="shared" si="859"/>
        <v>3217190</v>
      </c>
      <c r="H247" s="61">
        <v>12159892</v>
      </c>
      <c r="I247" s="61">
        <f t="shared" ref="I247:L247" si="1296">I246*1936.27</f>
        <v>0</v>
      </c>
      <c r="J247" s="51">
        <f t="shared" si="1296"/>
        <v>3477851</v>
      </c>
      <c r="K247" s="51">
        <f t="shared" si="1296"/>
        <v>41734093</v>
      </c>
      <c r="L247" s="61">
        <f t="shared" si="1296"/>
        <v>45211943</v>
      </c>
      <c r="M247" s="118"/>
      <c r="N247" s="120">
        <f t="shared" ref="N247:O247" si="1297">N246*1936.27</f>
        <v>41734093</v>
      </c>
      <c r="O247" s="120">
        <f t="shared" si="1297"/>
        <v>29574201</v>
      </c>
      <c r="P247" s="120">
        <f t="shared" si="1267"/>
        <v>1861143</v>
      </c>
      <c r="Q247" s="120">
        <f t="shared" si="1267"/>
        <v>50535292</v>
      </c>
      <c r="R247" s="120">
        <f t="shared" si="1267"/>
        <v>47057441</v>
      </c>
      <c r="S247" s="47"/>
    </row>
    <row r="248" spans="1:20" ht="12.75" customHeight="1" x14ac:dyDescent="0.2">
      <c r="A248" s="494"/>
      <c r="B248" s="494"/>
      <c r="C248" s="53" t="s">
        <v>3</v>
      </c>
      <c r="D248" s="54">
        <v>15</v>
      </c>
      <c r="E248" s="44">
        <f>Assistenti_Tecnici!E794</f>
        <v>14989.31</v>
      </c>
      <c r="F248" s="44">
        <v>0</v>
      </c>
      <c r="G248" s="44">
        <f t="shared" ref="G248" si="1298">1800/13*12</f>
        <v>1661.54</v>
      </c>
      <c r="H248" s="44">
        <v>6280.06</v>
      </c>
      <c r="I248" s="44"/>
      <c r="J248" s="44">
        <f t="shared" ref="J248" si="1299">K248/12</f>
        <v>1910.91</v>
      </c>
      <c r="K248" s="44">
        <f t="shared" ref="K248" si="1300">SUM(E248:I248)</f>
        <v>22930.91</v>
      </c>
      <c r="L248" s="46">
        <f t="shared" ref="L248" si="1301">SUM(E248:J248)</f>
        <v>24841.82</v>
      </c>
      <c r="M248" s="117"/>
      <c r="N248" s="119">
        <f t="shared" ref="N248" si="1302">K248</f>
        <v>22930.91</v>
      </c>
      <c r="O248" s="119">
        <f t="shared" ref="O248" si="1303">E248+F248+G248+I248</f>
        <v>16650.849999999999</v>
      </c>
      <c r="P248" s="119">
        <f t="shared" ref="P248" si="1304">P246</f>
        <v>961.2</v>
      </c>
      <c r="Q248" s="119">
        <f t="shared" ref="Q248" si="1305">L248+(IF(P248&gt;O248*0.18,P248,O248*0.18))</f>
        <v>27838.97</v>
      </c>
      <c r="R248" s="119">
        <f t="shared" ref="R248" si="1306">N248+O248*0.18</f>
        <v>25928.06</v>
      </c>
      <c r="S248" s="47"/>
    </row>
    <row r="249" spans="1:20" ht="9" customHeight="1" x14ac:dyDescent="0.2">
      <c r="A249" s="494"/>
      <c r="B249" s="494"/>
      <c r="C249" s="48" t="s">
        <v>4</v>
      </c>
      <c r="D249" s="49">
        <v>20</v>
      </c>
      <c r="E249" s="61">
        <f>Assistenti_Tecnici!E795</f>
        <v>29023351</v>
      </c>
      <c r="F249" s="50">
        <v>0</v>
      </c>
      <c r="G249" s="50">
        <f t="shared" si="859"/>
        <v>3217190</v>
      </c>
      <c r="H249" s="61">
        <v>12159892</v>
      </c>
      <c r="I249" s="61">
        <f t="shared" ref="I249:L249" si="1307">I248*1936.27</f>
        <v>0</v>
      </c>
      <c r="J249" s="51">
        <f t="shared" si="1307"/>
        <v>3700038</v>
      </c>
      <c r="K249" s="51">
        <f t="shared" si="1307"/>
        <v>44400433</v>
      </c>
      <c r="L249" s="61">
        <f t="shared" si="1307"/>
        <v>48100471</v>
      </c>
      <c r="M249" s="118"/>
      <c r="N249" s="120">
        <f t="shared" ref="N249:R249" si="1308">N248*1936.27</f>
        <v>44400433</v>
      </c>
      <c r="O249" s="120">
        <f t="shared" si="1308"/>
        <v>32240541</v>
      </c>
      <c r="P249" s="120">
        <f t="shared" si="1308"/>
        <v>1861143</v>
      </c>
      <c r="Q249" s="120">
        <f t="shared" si="1308"/>
        <v>53903762</v>
      </c>
      <c r="R249" s="120">
        <f t="shared" si="1308"/>
        <v>50203725</v>
      </c>
      <c r="S249" s="47"/>
    </row>
    <row r="250" spans="1:20" ht="12.75" customHeight="1" x14ac:dyDescent="0.2">
      <c r="A250" s="494"/>
      <c r="B250" s="494"/>
      <c r="C250" s="53" t="s">
        <v>3</v>
      </c>
      <c r="D250" s="54">
        <v>21</v>
      </c>
      <c r="E250" s="44">
        <f>Assistenti_Tecnici!E796</f>
        <v>16349.96</v>
      </c>
      <c r="F250" s="44">
        <v>0</v>
      </c>
      <c r="G250" s="44">
        <f t="shared" ref="G250" si="1309">1800/13*12</f>
        <v>1661.54</v>
      </c>
      <c r="H250" s="44">
        <v>6280.06</v>
      </c>
      <c r="I250" s="44"/>
      <c r="J250" s="44">
        <f t="shared" ref="J250" si="1310">K250/12</f>
        <v>2024.3</v>
      </c>
      <c r="K250" s="44">
        <f t="shared" ref="K250" si="1311">SUM(E250:I250)</f>
        <v>24291.56</v>
      </c>
      <c r="L250" s="46">
        <f t="shared" ref="L250" si="1312">SUM(E250:J250)</f>
        <v>26315.86</v>
      </c>
      <c r="M250" s="117"/>
      <c r="N250" s="119">
        <f t="shared" ref="N250" si="1313">K250</f>
        <v>24291.56</v>
      </c>
      <c r="O250" s="119">
        <f t="shared" ref="O250" si="1314">E250+F250+G250+I250</f>
        <v>18011.5</v>
      </c>
      <c r="P250" s="119">
        <f t="shared" ref="P250" si="1315">P248</f>
        <v>961.2</v>
      </c>
      <c r="Q250" s="119">
        <f t="shared" ref="Q250" si="1316">L250+(IF(P250&gt;O250*0.18,P250,O250*0.18))</f>
        <v>29557.93</v>
      </c>
      <c r="R250" s="119">
        <f t="shared" ref="R250" si="1317">N250+O250*0.18</f>
        <v>27533.63</v>
      </c>
      <c r="S250" s="47"/>
    </row>
    <row r="251" spans="1:20" ht="9" customHeight="1" x14ac:dyDescent="0.2">
      <c r="A251" s="494"/>
      <c r="B251" s="494"/>
      <c r="C251" s="48" t="s">
        <v>4</v>
      </c>
      <c r="D251" s="49">
        <v>27</v>
      </c>
      <c r="E251" s="61">
        <f>Assistenti_Tecnici!E797</f>
        <v>31657937</v>
      </c>
      <c r="F251" s="50">
        <v>0</v>
      </c>
      <c r="G251" s="50">
        <f t="shared" ref="G251:G255" si="1318">G250*1936.27</f>
        <v>3217190</v>
      </c>
      <c r="H251" s="61">
        <v>12159892</v>
      </c>
      <c r="I251" s="61">
        <f t="shared" ref="I251:L251" si="1319">I250*1936.27</f>
        <v>0</v>
      </c>
      <c r="J251" s="51">
        <f t="shared" si="1319"/>
        <v>3919591</v>
      </c>
      <c r="K251" s="51">
        <f t="shared" si="1319"/>
        <v>47035019</v>
      </c>
      <c r="L251" s="61">
        <f t="shared" si="1319"/>
        <v>50954610</v>
      </c>
      <c r="M251" s="118"/>
      <c r="N251" s="120">
        <f t="shared" ref="N251:R251" si="1320">N250*1936.27</f>
        <v>47035019</v>
      </c>
      <c r="O251" s="120">
        <f t="shared" si="1320"/>
        <v>34875127</v>
      </c>
      <c r="P251" s="120">
        <f t="shared" si="1320"/>
        <v>1861143</v>
      </c>
      <c r="Q251" s="120">
        <f t="shared" si="1320"/>
        <v>57232133</v>
      </c>
      <c r="R251" s="120">
        <f t="shared" si="1320"/>
        <v>53312542</v>
      </c>
      <c r="S251" s="47"/>
    </row>
    <row r="252" spans="1:20" ht="12.75" customHeight="1" x14ac:dyDescent="0.2">
      <c r="A252" s="494"/>
      <c r="B252" s="494"/>
      <c r="C252" s="53" t="s">
        <v>3</v>
      </c>
      <c r="D252" s="54">
        <v>28</v>
      </c>
      <c r="E252" s="44">
        <f>Assistenti_Tecnici!E798</f>
        <v>17331.12</v>
      </c>
      <c r="F252" s="44">
        <v>0</v>
      </c>
      <c r="G252" s="44">
        <f t="shared" ref="G252" si="1321">1800/13*12</f>
        <v>1661.54</v>
      </c>
      <c r="H252" s="44">
        <v>6280.06</v>
      </c>
      <c r="I252" s="44"/>
      <c r="J252" s="44">
        <f t="shared" ref="J252" si="1322">K252/12</f>
        <v>2106.06</v>
      </c>
      <c r="K252" s="44">
        <f t="shared" ref="K252" si="1323">SUM(E252:I252)</f>
        <v>25272.720000000001</v>
      </c>
      <c r="L252" s="46">
        <f t="shared" ref="L252" si="1324">SUM(E252:J252)</f>
        <v>27378.78</v>
      </c>
      <c r="M252" s="117"/>
      <c r="N252" s="119">
        <f t="shared" ref="N252" si="1325">K252</f>
        <v>25272.720000000001</v>
      </c>
      <c r="O252" s="119">
        <f t="shared" ref="O252" si="1326">E252+F252+G252+I252</f>
        <v>18992.66</v>
      </c>
      <c r="P252" s="119">
        <f t="shared" ref="P252" si="1327">P250</f>
        <v>961.2</v>
      </c>
      <c r="Q252" s="119">
        <f t="shared" ref="Q252" si="1328">L252+(IF(P252&gt;O252*0.18,P252,O252*0.18))</f>
        <v>30797.46</v>
      </c>
      <c r="R252" s="119">
        <f t="shared" ref="R252" si="1329">N252+O252*0.18</f>
        <v>28691.4</v>
      </c>
      <c r="S252" s="47"/>
    </row>
    <row r="253" spans="1:20" ht="9" customHeight="1" x14ac:dyDescent="0.2">
      <c r="A253" s="494"/>
      <c r="B253" s="494"/>
      <c r="C253" s="48" t="s">
        <v>4</v>
      </c>
      <c r="D253" s="49">
        <v>34</v>
      </c>
      <c r="E253" s="61">
        <f>Assistenti_Tecnici!E799</f>
        <v>33557728</v>
      </c>
      <c r="F253" s="50">
        <v>0</v>
      </c>
      <c r="G253" s="50">
        <f t="shared" si="1318"/>
        <v>3217190</v>
      </c>
      <c r="H253" s="61">
        <v>12159892</v>
      </c>
      <c r="I253" s="61">
        <f t="shared" ref="I253:L253" si="1330">I252*1936.27</f>
        <v>0</v>
      </c>
      <c r="J253" s="51">
        <f t="shared" si="1330"/>
        <v>4077901</v>
      </c>
      <c r="K253" s="51">
        <f t="shared" si="1330"/>
        <v>48934810</v>
      </c>
      <c r="L253" s="61">
        <f t="shared" si="1330"/>
        <v>53012710</v>
      </c>
      <c r="M253" s="118"/>
      <c r="N253" s="120">
        <f t="shared" ref="N253:R253" si="1331">N252*1936.27</f>
        <v>48934810</v>
      </c>
      <c r="O253" s="120">
        <f t="shared" si="1331"/>
        <v>36774918</v>
      </c>
      <c r="P253" s="120">
        <f t="shared" si="1331"/>
        <v>1861143</v>
      </c>
      <c r="Q253" s="120">
        <f t="shared" si="1331"/>
        <v>59632198</v>
      </c>
      <c r="R253" s="120">
        <f t="shared" si="1331"/>
        <v>55554297</v>
      </c>
      <c r="S253" s="47"/>
    </row>
    <row r="254" spans="1:20" ht="12.75" customHeight="1" x14ac:dyDescent="0.2">
      <c r="A254" s="494"/>
      <c r="B254" s="494"/>
      <c r="C254" s="53" t="s">
        <v>3</v>
      </c>
      <c r="D254" s="54">
        <v>35</v>
      </c>
      <c r="E254" s="44">
        <f>Assistenti_Tecnici!E800</f>
        <v>18075.79</v>
      </c>
      <c r="F254" s="44">
        <v>0</v>
      </c>
      <c r="G254" s="44">
        <f t="shared" ref="G254" si="1332">1800/13*12</f>
        <v>1661.54</v>
      </c>
      <c r="H254" s="44">
        <v>6280.06</v>
      </c>
      <c r="I254" s="44"/>
      <c r="J254" s="44">
        <f t="shared" ref="J254" si="1333">K254/12</f>
        <v>2168.12</v>
      </c>
      <c r="K254" s="44">
        <f t="shared" ref="K254" si="1334">SUM(E254:I254)</f>
        <v>26017.39</v>
      </c>
      <c r="L254" s="46">
        <f t="shared" ref="L254" si="1335">SUM(E254:J254)</f>
        <v>28185.51</v>
      </c>
      <c r="M254" s="117"/>
      <c r="N254" s="119">
        <f t="shared" ref="N254" si="1336">K254</f>
        <v>26017.39</v>
      </c>
      <c r="O254" s="119">
        <f t="shared" ref="O254" si="1337">E254+F254+G254+I254</f>
        <v>19737.330000000002</v>
      </c>
      <c r="P254" s="119">
        <f t="shared" ref="P254" si="1338">P252</f>
        <v>961.2</v>
      </c>
      <c r="Q254" s="119">
        <f t="shared" ref="Q254" si="1339">L254+(IF(P254&gt;O254*0.18,P254,O254*0.18))</f>
        <v>31738.23</v>
      </c>
      <c r="R254" s="119">
        <f t="shared" ref="R254" si="1340">N254+O254*0.18</f>
        <v>29570.11</v>
      </c>
      <c r="S254" s="47"/>
    </row>
    <row r="255" spans="1:20" ht="9" customHeight="1" x14ac:dyDescent="0.2">
      <c r="A255" s="495"/>
      <c r="B255" s="495"/>
      <c r="C255" s="58" t="s">
        <v>4</v>
      </c>
      <c r="D255" s="59"/>
      <c r="E255" s="61">
        <f>Assistenti_Tecnici!E801</f>
        <v>34999610</v>
      </c>
      <c r="F255" s="61">
        <v>0</v>
      </c>
      <c r="G255" s="50">
        <f t="shared" si="1318"/>
        <v>3217190</v>
      </c>
      <c r="H255" s="61">
        <v>12159892</v>
      </c>
      <c r="I255" s="61">
        <f t="shared" ref="I255:L255" si="1341">I254*1936.27</f>
        <v>0</v>
      </c>
      <c r="J255" s="51">
        <f t="shared" si="1341"/>
        <v>4198066</v>
      </c>
      <c r="K255" s="51">
        <f t="shared" si="1341"/>
        <v>50376692</v>
      </c>
      <c r="L255" s="61">
        <f t="shared" si="1341"/>
        <v>54574757</v>
      </c>
      <c r="M255" s="118"/>
      <c r="N255" s="120">
        <f t="shared" ref="N255:R255" si="1342">N254*1936.27</f>
        <v>50376692</v>
      </c>
      <c r="O255" s="120">
        <f t="shared" si="1342"/>
        <v>38216800</v>
      </c>
      <c r="P255" s="120">
        <f t="shared" si="1342"/>
        <v>1861143</v>
      </c>
      <c r="Q255" s="120">
        <f t="shared" si="1342"/>
        <v>61453783</v>
      </c>
      <c r="R255" s="120">
        <f t="shared" si="1342"/>
        <v>57255717</v>
      </c>
      <c r="S255" s="47"/>
    </row>
    <row r="256" spans="1:20" ht="12.75" customHeight="1" x14ac:dyDescent="0.2">
      <c r="A256" s="496">
        <f>B244+1</f>
        <v>44652</v>
      </c>
      <c r="B256" s="496">
        <v>44742</v>
      </c>
      <c r="C256" s="42" t="s">
        <v>3</v>
      </c>
      <c r="D256" s="43">
        <v>0</v>
      </c>
      <c r="E256" s="44">
        <f>Assistenti_Tecnici!E802</f>
        <v>11777.22</v>
      </c>
      <c r="F256" s="44"/>
      <c r="G256" s="44">
        <f t="shared" ref="G256:G268" si="1343">1800/13*12</f>
        <v>1661.54</v>
      </c>
      <c r="H256" s="44">
        <v>6280.06</v>
      </c>
      <c r="I256" s="44">
        <f>(E256+H256)*0.3%</f>
        <v>54.17</v>
      </c>
      <c r="J256" s="44">
        <f t="shared" ref="J256" si="1344">K256/12</f>
        <v>1647.75</v>
      </c>
      <c r="K256" s="44">
        <f t="shared" ref="K256" si="1345">SUM(E256:I256)</f>
        <v>19772.990000000002</v>
      </c>
      <c r="L256" s="46">
        <f t="shared" ref="L256" si="1346">SUM(E256:J256)</f>
        <v>21420.74</v>
      </c>
      <c r="M256" s="117"/>
      <c r="N256" s="119">
        <f t="shared" ref="N256" si="1347">K256</f>
        <v>19772.990000000002</v>
      </c>
      <c r="O256" s="119">
        <f t="shared" ref="O256" si="1348">E256+F256+G256+I256</f>
        <v>13492.93</v>
      </c>
      <c r="P256" s="119">
        <f t="shared" ref="P256" si="1349">P254</f>
        <v>961.2</v>
      </c>
      <c r="Q256" s="119">
        <f t="shared" ref="Q256" si="1350">L256+(IF(P256&gt;O256*0.18,P256,O256*0.18))</f>
        <v>23849.47</v>
      </c>
      <c r="R256" s="119">
        <f t="shared" ref="R256" si="1351">N256+O256*0.18</f>
        <v>22201.72</v>
      </c>
      <c r="S256" s="47"/>
      <c r="T256" s="194"/>
    </row>
    <row r="257" spans="1:20" ht="9" customHeight="1" x14ac:dyDescent="0.2">
      <c r="A257" s="497"/>
      <c r="B257" s="497"/>
      <c r="C257" s="48" t="s">
        <v>4</v>
      </c>
      <c r="D257" s="49">
        <v>8</v>
      </c>
      <c r="E257" s="61">
        <f>Assistenti_Tecnici!E803</f>
        <v>22803878</v>
      </c>
      <c r="F257" s="61"/>
      <c r="G257" s="50">
        <f t="shared" ref="G257:G273" si="1352">G256*1936.27</f>
        <v>3217190</v>
      </c>
      <c r="H257" s="61">
        <v>12159892</v>
      </c>
      <c r="I257" s="61">
        <f>I256*1936.27</f>
        <v>104888</v>
      </c>
      <c r="J257" s="51">
        <f t="shared" ref="J257:L257" si="1353">J256*1936.27</f>
        <v>3190489</v>
      </c>
      <c r="K257" s="51">
        <f t="shared" si="1353"/>
        <v>38285847</v>
      </c>
      <c r="L257" s="61">
        <f t="shared" si="1353"/>
        <v>41476336</v>
      </c>
      <c r="M257" s="118"/>
      <c r="N257" s="120">
        <f t="shared" ref="N257:R257" si="1354">N256*1936.27</f>
        <v>38285847</v>
      </c>
      <c r="O257" s="120">
        <f t="shared" si="1354"/>
        <v>26125956</v>
      </c>
      <c r="P257" s="120">
        <f t="shared" si="1354"/>
        <v>1861143</v>
      </c>
      <c r="Q257" s="120">
        <f t="shared" si="1354"/>
        <v>46179013</v>
      </c>
      <c r="R257" s="120">
        <f t="shared" si="1354"/>
        <v>42988524</v>
      </c>
      <c r="S257" s="47"/>
    </row>
    <row r="258" spans="1:20" ht="12.75" customHeight="1" x14ac:dyDescent="0.2">
      <c r="A258" s="494">
        <f>A256</f>
        <v>44652</v>
      </c>
      <c r="B258" s="494">
        <f>B256</f>
        <v>44742</v>
      </c>
      <c r="C258" s="53" t="s">
        <v>3</v>
      </c>
      <c r="D258" s="54">
        <v>9</v>
      </c>
      <c r="E258" s="44">
        <f>Assistenti_Tecnici!E804</f>
        <v>13612.26</v>
      </c>
      <c r="F258" s="44"/>
      <c r="G258" s="44">
        <f t="shared" ref="G258:G270" si="1355">1800/13*12</f>
        <v>1661.54</v>
      </c>
      <c r="H258" s="44">
        <v>6280.06</v>
      </c>
      <c r="I258" s="44">
        <f t="shared" ref="I258" si="1356">(E258+H258)*0.3%</f>
        <v>59.68</v>
      </c>
      <c r="J258" s="44">
        <f t="shared" ref="J258" si="1357">K258/12</f>
        <v>1801.13</v>
      </c>
      <c r="K258" s="44">
        <f t="shared" ref="K258" si="1358">SUM(E258:I258)</f>
        <v>21613.54</v>
      </c>
      <c r="L258" s="46">
        <f t="shared" ref="L258" si="1359">SUM(E258:J258)</f>
        <v>23414.67</v>
      </c>
      <c r="M258" s="117"/>
      <c r="N258" s="119">
        <f t="shared" ref="N258" si="1360">K258</f>
        <v>21613.54</v>
      </c>
      <c r="O258" s="119">
        <f t="shared" ref="O258" si="1361">E258+F258+G258+I258</f>
        <v>15333.48</v>
      </c>
      <c r="P258" s="119">
        <f t="shared" ref="P258" si="1362">P256</f>
        <v>961.2</v>
      </c>
      <c r="Q258" s="119">
        <f t="shared" ref="Q258" si="1363">L258+(IF(P258&gt;O258*0.18,P258,O258*0.18))</f>
        <v>26174.7</v>
      </c>
      <c r="R258" s="119">
        <f t="shared" ref="R258" si="1364">N258+O258*0.18</f>
        <v>24373.57</v>
      </c>
      <c r="S258" s="47"/>
      <c r="T258" s="194"/>
    </row>
    <row r="259" spans="1:20" ht="9" customHeight="1" x14ac:dyDescent="0.2">
      <c r="A259" s="494"/>
      <c r="B259" s="494"/>
      <c r="C259" s="48" t="s">
        <v>4</v>
      </c>
      <c r="D259" s="49">
        <v>14</v>
      </c>
      <c r="E259" s="61">
        <f>Assistenti_Tecnici!E805</f>
        <v>26357011</v>
      </c>
      <c r="F259" s="50"/>
      <c r="G259" s="50">
        <f t="shared" si="1352"/>
        <v>3217190</v>
      </c>
      <c r="H259" s="61">
        <v>12159892</v>
      </c>
      <c r="I259" s="61">
        <f t="shared" ref="I259" si="1365">I258*1936.27</f>
        <v>115557</v>
      </c>
      <c r="J259" s="51">
        <f t="shared" ref="J259:L259" si="1366">J258*1936.27</f>
        <v>3487474</v>
      </c>
      <c r="K259" s="51">
        <f t="shared" si="1366"/>
        <v>41849649</v>
      </c>
      <c r="L259" s="61">
        <f t="shared" si="1366"/>
        <v>45337123</v>
      </c>
      <c r="M259" s="118"/>
      <c r="N259" s="120">
        <f t="shared" ref="N259:R259" si="1367">N258*1936.27</f>
        <v>41849649</v>
      </c>
      <c r="O259" s="120">
        <f t="shared" si="1367"/>
        <v>29689757</v>
      </c>
      <c r="P259" s="120">
        <f t="shared" si="1367"/>
        <v>1861143</v>
      </c>
      <c r="Q259" s="120">
        <f t="shared" si="1367"/>
        <v>50681286</v>
      </c>
      <c r="R259" s="120">
        <f t="shared" si="1367"/>
        <v>47193812</v>
      </c>
      <c r="S259" s="47"/>
    </row>
    <row r="260" spans="1:20" ht="12.75" customHeight="1" x14ac:dyDescent="0.2">
      <c r="A260" s="494"/>
      <c r="B260" s="494"/>
      <c r="C260" s="53" t="s">
        <v>3</v>
      </c>
      <c r="D260" s="54">
        <v>15</v>
      </c>
      <c r="E260" s="44">
        <f>Assistenti_Tecnici!E806</f>
        <v>14989.31</v>
      </c>
      <c r="F260" s="44"/>
      <c r="G260" s="44">
        <f t="shared" ref="G260:G272" si="1368">1800/13*12</f>
        <v>1661.54</v>
      </c>
      <c r="H260" s="44">
        <v>6280.06</v>
      </c>
      <c r="I260" s="44">
        <f t="shared" ref="I260" si="1369">(E260+H260)*0.3%</f>
        <v>63.81</v>
      </c>
      <c r="J260" s="44">
        <f t="shared" ref="J260" si="1370">K260/12</f>
        <v>1916.23</v>
      </c>
      <c r="K260" s="44">
        <f t="shared" ref="K260" si="1371">SUM(E260:I260)</f>
        <v>22994.720000000001</v>
      </c>
      <c r="L260" s="46">
        <f t="shared" ref="L260" si="1372">SUM(E260:J260)</f>
        <v>24910.95</v>
      </c>
      <c r="M260" s="117"/>
      <c r="N260" s="119">
        <f t="shared" ref="N260" si="1373">K260</f>
        <v>22994.720000000001</v>
      </c>
      <c r="O260" s="119">
        <f t="shared" ref="O260" si="1374">E260+F260+G260+I260</f>
        <v>16714.66</v>
      </c>
      <c r="P260" s="119">
        <f t="shared" ref="P260" si="1375">P258</f>
        <v>961.2</v>
      </c>
      <c r="Q260" s="119">
        <f t="shared" ref="Q260" si="1376">L260+(IF(P260&gt;O260*0.18,P260,O260*0.18))</f>
        <v>27919.59</v>
      </c>
      <c r="R260" s="119">
        <f t="shared" ref="R260" si="1377">N260+O260*0.18</f>
        <v>26003.360000000001</v>
      </c>
      <c r="S260" s="47"/>
    </row>
    <row r="261" spans="1:20" ht="9" customHeight="1" x14ac:dyDescent="0.2">
      <c r="A261" s="494"/>
      <c r="B261" s="494"/>
      <c r="C261" s="48" t="s">
        <v>4</v>
      </c>
      <c r="D261" s="49">
        <v>20</v>
      </c>
      <c r="E261" s="61">
        <f>Assistenti_Tecnici!E807</f>
        <v>29023351</v>
      </c>
      <c r="F261" s="50"/>
      <c r="G261" s="50">
        <f t="shared" si="1352"/>
        <v>3217190</v>
      </c>
      <c r="H261" s="61">
        <v>12159892</v>
      </c>
      <c r="I261" s="61">
        <f t="shared" ref="I261" si="1378">I260*1936.27</f>
        <v>123553</v>
      </c>
      <c r="J261" s="51">
        <f t="shared" ref="J261:L261" si="1379">J260*1936.27</f>
        <v>3710339</v>
      </c>
      <c r="K261" s="51">
        <f t="shared" si="1379"/>
        <v>44523986</v>
      </c>
      <c r="L261" s="61">
        <f t="shared" si="1379"/>
        <v>48234325</v>
      </c>
      <c r="M261" s="118"/>
      <c r="N261" s="120">
        <f t="shared" ref="N261:R261" si="1380">N260*1936.27</f>
        <v>44523986</v>
      </c>
      <c r="O261" s="120">
        <f t="shared" si="1380"/>
        <v>32364095</v>
      </c>
      <c r="P261" s="120">
        <f t="shared" si="1380"/>
        <v>1861143</v>
      </c>
      <c r="Q261" s="120">
        <f t="shared" si="1380"/>
        <v>54059865</v>
      </c>
      <c r="R261" s="120">
        <f t="shared" si="1380"/>
        <v>50349526</v>
      </c>
      <c r="S261" s="47"/>
    </row>
    <row r="262" spans="1:20" ht="12.75" customHeight="1" x14ac:dyDescent="0.2">
      <c r="A262" s="494"/>
      <c r="B262" s="494"/>
      <c r="C262" s="53" t="s">
        <v>3</v>
      </c>
      <c r="D262" s="54">
        <v>21</v>
      </c>
      <c r="E262" s="44">
        <f>Assistenti_Tecnici!E808</f>
        <v>16349.96</v>
      </c>
      <c r="F262" s="44"/>
      <c r="G262" s="44">
        <f t="shared" ref="G262:G274" si="1381">1800/13*12</f>
        <v>1661.54</v>
      </c>
      <c r="H262" s="44">
        <v>6280.06</v>
      </c>
      <c r="I262" s="44">
        <f t="shared" ref="I262" si="1382">(E262+H262)*0.3%</f>
        <v>67.89</v>
      </c>
      <c r="J262" s="44">
        <f t="shared" ref="J262" si="1383">K262/12</f>
        <v>2029.95</v>
      </c>
      <c r="K262" s="44">
        <f t="shared" ref="K262" si="1384">SUM(E262:I262)</f>
        <v>24359.45</v>
      </c>
      <c r="L262" s="46">
        <f t="shared" ref="L262" si="1385">SUM(E262:J262)</f>
        <v>26389.4</v>
      </c>
      <c r="M262" s="117"/>
      <c r="N262" s="119">
        <f t="shared" ref="N262" si="1386">K262</f>
        <v>24359.45</v>
      </c>
      <c r="O262" s="119">
        <f t="shared" ref="O262" si="1387">E262+F262+G262+I262</f>
        <v>18079.39</v>
      </c>
      <c r="P262" s="119">
        <f t="shared" ref="P262" si="1388">P260</f>
        <v>961.2</v>
      </c>
      <c r="Q262" s="119">
        <f t="shared" ref="Q262" si="1389">L262+(IF(P262&gt;O262*0.18,P262,O262*0.18))</f>
        <v>29643.69</v>
      </c>
      <c r="R262" s="119">
        <f t="shared" ref="R262" si="1390">N262+O262*0.18</f>
        <v>27613.74</v>
      </c>
      <c r="S262" s="47"/>
    </row>
    <row r="263" spans="1:20" ht="9" customHeight="1" x14ac:dyDescent="0.2">
      <c r="A263" s="494"/>
      <c r="B263" s="494"/>
      <c r="C263" s="48" t="s">
        <v>4</v>
      </c>
      <c r="D263" s="49">
        <v>27</v>
      </c>
      <c r="E263" s="61">
        <f>Assistenti_Tecnici!E809</f>
        <v>31657937</v>
      </c>
      <c r="F263" s="50"/>
      <c r="G263" s="50">
        <f t="shared" ref="G263:G279" si="1391">G262*1936.27</f>
        <v>3217190</v>
      </c>
      <c r="H263" s="61">
        <v>12159892</v>
      </c>
      <c r="I263" s="61">
        <f t="shared" ref="I263" si="1392">I262*1936.27</f>
        <v>131453</v>
      </c>
      <c r="J263" s="51">
        <f t="shared" ref="J263:L263" si="1393">J262*1936.27</f>
        <v>3930531</v>
      </c>
      <c r="K263" s="51">
        <f t="shared" si="1393"/>
        <v>47166472</v>
      </c>
      <c r="L263" s="61">
        <f t="shared" si="1393"/>
        <v>51097004</v>
      </c>
      <c r="M263" s="118"/>
      <c r="N263" s="120">
        <f t="shared" ref="N263:R263" si="1394">N262*1936.27</f>
        <v>47166472</v>
      </c>
      <c r="O263" s="120">
        <f t="shared" si="1394"/>
        <v>35006580</v>
      </c>
      <c r="P263" s="120">
        <f t="shared" si="1394"/>
        <v>1861143</v>
      </c>
      <c r="Q263" s="120">
        <f t="shared" si="1394"/>
        <v>57398188</v>
      </c>
      <c r="R263" s="120">
        <f t="shared" si="1394"/>
        <v>53467656</v>
      </c>
      <c r="S263" s="47"/>
    </row>
    <row r="264" spans="1:20" ht="12.75" customHeight="1" x14ac:dyDescent="0.2">
      <c r="A264" s="494"/>
      <c r="B264" s="494"/>
      <c r="C264" s="53" t="s">
        <v>3</v>
      </c>
      <c r="D264" s="54">
        <v>28</v>
      </c>
      <c r="E264" s="44">
        <f>Assistenti_Tecnici!E810</f>
        <v>17331.12</v>
      </c>
      <c r="F264" s="44"/>
      <c r="G264" s="44">
        <f t="shared" ref="G264:G276" si="1395">1800/13*12</f>
        <v>1661.54</v>
      </c>
      <c r="H264" s="44">
        <v>6280.06</v>
      </c>
      <c r="I264" s="44">
        <f t="shared" ref="I264" si="1396">(E264+H264)*0.3%</f>
        <v>70.83</v>
      </c>
      <c r="J264" s="44">
        <f t="shared" ref="J264" si="1397">K264/12</f>
        <v>2111.96</v>
      </c>
      <c r="K264" s="44">
        <f t="shared" ref="K264" si="1398">SUM(E264:I264)</f>
        <v>25343.55</v>
      </c>
      <c r="L264" s="46">
        <f t="shared" ref="L264" si="1399">SUM(E264:J264)</f>
        <v>27455.51</v>
      </c>
      <c r="M264" s="117"/>
      <c r="N264" s="119">
        <f t="shared" ref="N264" si="1400">K264</f>
        <v>25343.55</v>
      </c>
      <c r="O264" s="119">
        <f t="shared" ref="O264" si="1401">E264+F264+G264+I264</f>
        <v>19063.490000000002</v>
      </c>
      <c r="P264" s="119">
        <f t="shared" ref="P264" si="1402">P262</f>
        <v>961.2</v>
      </c>
      <c r="Q264" s="119">
        <f t="shared" ref="Q264" si="1403">L264+(IF(P264&gt;O264*0.18,P264,O264*0.18))</f>
        <v>30886.94</v>
      </c>
      <c r="R264" s="119">
        <f t="shared" ref="R264" si="1404">N264+O264*0.18</f>
        <v>28774.98</v>
      </c>
      <c r="S264" s="47"/>
    </row>
    <row r="265" spans="1:20" ht="9" customHeight="1" x14ac:dyDescent="0.2">
      <c r="A265" s="494"/>
      <c r="B265" s="494"/>
      <c r="C265" s="48" t="s">
        <v>4</v>
      </c>
      <c r="D265" s="49">
        <v>34</v>
      </c>
      <c r="E265" s="61">
        <f>Assistenti_Tecnici!E811</f>
        <v>33557728</v>
      </c>
      <c r="F265" s="50"/>
      <c r="G265" s="50">
        <f t="shared" si="1391"/>
        <v>3217190</v>
      </c>
      <c r="H265" s="61">
        <v>12159892</v>
      </c>
      <c r="I265" s="61">
        <f t="shared" ref="I265" si="1405">I264*1936.27</f>
        <v>137146</v>
      </c>
      <c r="J265" s="51">
        <f t="shared" ref="J265:L265" si="1406">J264*1936.27</f>
        <v>4089325</v>
      </c>
      <c r="K265" s="51">
        <f t="shared" si="1406"/>
        <v>49071956</v>
      </c>
      <c r="L265" s="61">
        <f t="shared" si="1406"/>
        <v>53161280</v>
      </c>
      <c r="M265" s="118"/>
      <c r="N265" s="120">
        <f t="shared" ref="N265:R265" si="1407">N264*1936.27</f>
        <v>49071956</v>
      </c>
      <c r="O265" s="120">
        <f t="shared" si="1407"/>
        <v>36912064</v>
      </c>
      <c r="P265" s="120">
        <f t="shared" si="1407"/>
        <v>1861143</v>
      </c>
      <c r="Q265" s="120">
        <f t="shared" si="1407"/>
        <v>59805455</v>
      </c>
      <c r="R265" s="120">
        <f t="shared" si="1407"/>
        <v>55716131</v>
      </c>
      <c r="S265" s="47"/>
    </row>
    <row r="266" spans="1:20" ht="12.75" customHeight="1" x14ac:dyDescent="0.2">
      <c r="A266" s="494"/>
      <c r="B266" s="494"/>
      <c r="C266" s="53" t="s">
        <v>3</v>
      </c>
      <c r="D266" s="54">
        <v>35</v>
      </c>
      <c r="E266" s="44">
        <f>Assistenti_Tecnici!E812</f>
        <v>18075.79</v>
      </c>
      <c r="F266" s="44"/>
      <c r="G266" s="44">
        <f t="shared" ref="G266:G278" si="1408">1800/13*12</f>
        <v>1661.54</v>
      </c>
      <c r="H266" s="44">
        <v>6280.06</v>
      </c>
      <c r="I266" s="44">
        <f t="shared" ref="I266" si="1409">(E266+H266)*0.3%</f>
        <v>73.069999999999993</v>
      </c>
      <c r="J266" s="44">
        <f t="shared" ref="J266" si="1410">K266/12</f>
        <v>2174.21</v>
      </c>
      <c r="K266" s="44">
        <f t="shared" ref="K266" si="1411">SUM(E266:I266)</f>
        <v>26090.46</v>
      </c>
      <c r="L266" s="46">
        <f t="shared" ref="L266" si="1412">SUM(E266:J266)</f>
        <v>28264.67</v>
      </c>
      <c r="M266" s="117"/>
      <c r="N266" s="119">
        <f t="shared" ref="N266" si="1413">K266</f>
        <v>26090.46</v>
      </c>
      <c r="O266" s="119">
        <f t="shared" ref="O266" si="1414">E266+F266+G266+I266</f>
        <v>19810.400000000001</v>
      </c>
      <c r="P266" s="119">
        <f t="shared" ref="P266" si="1415">P264</f>
        <v>961.2</v>
      </c>
      <c r="Q266" s="119">
        <f t="shared" ref="Q266" si="1416">L266+(IF(P266&gt;O266*0.18,P266,O266*0.18))</f>
        <v>31830.54</v>
      </c>
      <c r="R266" s="119">
        <f t="shared" ref="R266" si="1417">N266+O266*0.18</f>
        <v>29656.33</v>
      </c>
      <c r="S266" s="47"/>
    </row>
    <row r="267" spans="1:20" ht="9" customHeight="1" x14ac:dyDescent="0.2">
      <c r="A267" s="495"/>
      <c r="B267" s="495"/>
      <c r="C267" s="58" t="s">
        <v>4</v>
      </c>
      <c r="D267" s="59"/>
      <c r="E267" s="61">
        <f>Assistenti_Tecnici!E813</f>
        <v>34999610</v>
      </c>
      <c r="F267" s="50"/>
      <c r="G267" s="50">
        <f t="shared" si="1391"/>
        <v>3217190</v>
      </c>
      <c r="H267" s="61">
        <v>12159892</v>
      </c>
      <c r="I267" s="61">
        <f t="shared" ref="I267" si="1418">I266*1936.27</f>
        <v>141483</v>
      </c>
      <c r="J267" s="51">
        <f t="shared" ref="J267:L267" si="1419">J266*1936.27</f>
        <v>4209858</v>
      </c>
      <c r="K267" s="51">
        <f t="shared" si="1419"/>
        <v>50518175</v>
      </c>
      <c r="L267" s="61">
        <f t="shared" si="1419"/>
        <v>54728033</v>
      </c>
      <c r="M267" s="118"/>
      <c r="N267" s="120">
        <f t="shared" ref="N267:R267" si="1420">N266*1936.27</f>
        <v>50518175</v>
      </c>
      <c r="O267" s="120">
        <f t="shared" si="1420"/>
        <v>38358283</v>
      </c>
      <c r="P267" s="120">
        <f t="shared" si="1420"/>
        <v>1861143</v>
      </c>
      <c r="Q267" s="120">
        <f t="shared" si="1420"/>
        <v>61632520</v>
      </c>
      <c r="R267" s="120">
        <f t="shared" si="1420"/>
        <v>57422662</v>
      </c>
      <c r="S267" s="47"/>
    </row>
    <row r="268" spans="1:20" ht="12.75" customHeight="1" x14ac:dyDescent="0.2">
      <c r="A268" s="496">
        <f>B258+1</f>
        <v>44743</v>
      </c>
      <c r="B268" s="496">
        <v>44926</v>
      </c>
      <c r="C268" s="42" t="s">
        <v>3</v>
      </c>
      <c r="D268" s="43">
        <v>0</v>
      </c>
      <c r="E268" s="44">
        <f>Assistenti_Tecnici!E814</f>
        <v>11777.22</v>
      </c>
      <c r="F268" s="44"/>
      <c r="G268" s="44">
        <f t="shared" si="1343"/>
        <v>1661.54</v>
      </c>
      <c r="H268" s="44">
        <v>6280.06</v>
      </c>
      <c r="I268" s="44">
        <f>(E268+H268)*0.5%</f>
        <v>90.29</v>
      </c>
      <c r="J268" s="44">
        <f t="shared" ref="J268" si="1421">K268/12</f>
        <v>1650.76</v>
      </c>
      <c r="K268" s="44">
        <f t="shared" ref="K268" si="1422">SUM(E268:I268)</f>
        <v>19809.11</v>
      </c>
      <c r="L268" s="46">
        <f t="shared" ref="L268" si="1423">SUM(E268:J268)</f>
        <v>21459.87</v>
      </c>
      <c r="M268" s="117"/>
      <c r="N268" s="119">
        <f t="shared" ref="N268" si="1424">K268</f>
        <v>19809.11</v>
      </c>
      <c r="O268" s="119">
        <f t="shared" ref="O268" si="1425">E268+F268+G268+I268</f>
        <v>13529.05</v>
      </c>
      <c r="P268" s="119">
        <f t="shared" ref="P268" si="1426">P266</f>
        <v>961.2</v>
      </c>
      <c r="Q268" s="119">
        <f t="shared" ref="Q268" si="1427">L268+(IF(P268&gt;O268*0.18,P268,O268*0.18))</f>
        <v>23895.1</v>
      </c>
      <c r="R268" s="119">
        <f t="shared" ref="R268" si="1428">N268+O268*0.18</f>
        <v>22244.34</v>
      </c>
      <c r="S268" s="47"/>
    </row>
    <row r="269" spans="1:20" ht="9" customHeight="1" x14ac:dyDescent="0.2">
      <c r="A269" s="497"/>
      <c r="B269" s="497"/>
      <c r="C269" s="48" t="s">
        <v>4</v>
      </c>
      <c r="D269" s="49">
        <v>8</v>
      </c>
      <c r="E269" s="61">
        <f>Assistenti_Tecnici!E815</f>
        <v>22803878</v>
      </c>
      <c r="F269" s="61"/>
      <c r="G269" s="50">
        <f t="shared" si="1352"/>
        <v>3217190</v>
      </c>
      <c r="H269" s="61">
        <v>12159892</v>
      </c>
      <c r="I269" s="61">
        <f t="shared" ref="I269:I279" si="1429">I268*1936.27</f>
        <v>174826</v>
      </c>
      <c r="J269" s="51">
        <f t="shared" ref="J269:L269" si="1430">J268*1936.27</f>
        <v>3196317</v>
      </c>
      <c r="K269" s="51">
        <f t="shared" si="1430"/>
        <v>38355785</v>
      </c>
      <c r="L269" s="61">
        <f t="shared" si="1430"/>
        <v>41552102</v>
      </c>
      <c r="M269" s="118"/>
      <c r="N269" s="120">
        <f t="shared" ref="N269:R269" si="1431">N268*1936.27</f>
        <v>38355785</v>
      </c>
      <c r="O269" s="120">
        <f t="shared" si="1431"/>
        <v>26195894</v>
      </c>
      <c r="P269" s="120">
        <f t="shared" si="1431"/>
        <v>1861143</v>
      </c>
      <c r="Q269" s="120">
        <f t="shared" si="1431"/>
        <v>46267365</v>
      </c>
      <c r="R269" s="120">
        <f t="shared" si="1431"/>
        <v>43071048</v>
      </c>
      <c r="S269" s="47"/>
    </row>
    <row r="270" spans="1:20" ht="12.75" customHeight="1" x14ac:dyDescent="0.2">
      <c r="A270" s="494">
        <f>A268</f>
        <v>44743</v>
      </c>
      <c r="B270" s="494">
        <f>B268</f>
        <v>44926</v>
      </c>
      <c r="C270" s="53" t="s">
        <v>3</v>
      </c>
      <c r="D270" s="54">
        <v>9</v>
      </c>
      <c r="E270" s="44">
        <f>Assistenti_Tecnici!E816</f>
        <v>13612.26</v>
      </c>
      <c r="F270" s="44"/>
      <c r="G270" s="44">
        <f t="shared" si="1355"/>
        <v>1661.54</v>
      </c>
      <c r="H270" s="44">
        <v>6280.06</v>
      </c>
      <c r="I270" s="44">
        <f t="shared" ref="I270" si="1432">(E270+H270)*0.5%</f>
        <v>99.46</v>
      </c>
      <c r="J270" s="44">
        <f t="shared" ref="J270" si="1433">K270/12</f>
        <v>1804.44</v>
      </c>
      <c r="K270" s="44">
        <f t="shared" ref="K270" si="1434">SUM(E270:I270)</f>
        <v>21653.32</v>
      </c>
      <c r="L270" s="46">
        <f t="shared" ref="L270" si="1435">SUM(E270:J270)</f>
        <v>23457.759999999998</v>
      </c>
      <c r="M270" s="117"/>
      <c r="N270" s="119">
        <f t="shared" ref="N270" si="1436">K270</f>
        <v>21653.32</v>
      </c>
      <c r="O270" s="119">
        <f t="shared" ref="O270" si="1437">E270+F270+G270+I270</f>
        <v>15373.26</v>
      </c>
      <c r="P270" s="119">
        <f t="shared" ref="P270" si="1438">P268</f>
        <v>961.2</v>
      </c>
      <c r="Q270" s="119">
        <f t="shared" ref="Q270" si="1439">L270+(IF(P270&gt;O270*0.18,P270,O270*0.18))</f>
        <v>26224.95</v>
      </c>
      <c r="R270" s="119">
        <f t="shared" ref="R270" si="1440">N270+O270*0.18</f>
        <v>24420.51</v>
      </c>
      <c r="S270" s="47"/>
    </row>
    <row r="271" spans="1:20" ht="9" customHeight="1" x14ac:dyDescent="0.2">
      <c r="A271" s="494"/>
      <c r="B271" s="494"/>
      <c r="C271" s="48" t="s">
        <v>4</v>
      </c>
      <c r="D271" s="49">
        <v>14</v>
      </c>
      <c r="E271" s="61">
        <f>Assistenti_Tecnici!E817</f>
        <v>26357011</v>
      </c>
      <c r="F271" s="50"/>
      <c r="G271" s="50">
        <f t="shared" si="1352"/>
        <v>3217190</v>
      </c>
      <c r="H271" s="61">
        <v>12159892</v>
      </c>
      <c r="I271" s="61">
        <f t="shared" si="1429"/>
        <v>192581</v>
      </c>
      <c r="J271" s="51">
        <f t="shared" ref="J271:L271" si="1441">J270*1936.27</f>
        <v>3493883</v>
      </c>
      <c r="K271" s="51">
        <f t="shared" si="1441"/>
        <v>41926674</v>
      </c>
      <c r="L271" s="61">
        <f t="shared" si="1441"/>
        <v>45420557</v>
      </c>
      <c r="M271" s="118"/>
      <c r="N271" s="120">
        <f t="shared" ref="N271:R271" si="1442">N270*1936.27</f>
        <v>41926674</v>
      </c>
      <c r="O271" s="120">
        <f t="shared" si="1442"/>
        <v>29766782</v>
      </c>
      <c r="P271" s="120">
        <f t="shared" si="1442"/>
        <v>1861143</v>
      </c>
      <c r="Q271" s="120">
        <f t="shared" si="1442"/>
        <v>50778584</v>
      </c>
      <c r="R271" s="120">
        <f t="shared" si="1442"/>
        <v>47284701</v>
      </c>
      <c r="S271" s="47"/>
    </row>
    <row r="272" spans="1:20" ht="12.75" customHeight="1" x14ac:dyDescent="0.2">
      <c r="A272" s="494"/>
      <c r="B272" s="494"/>
      <c r="C272" s="53" t="s">
        <v>3</v>
      </c>
      <c r="D272" s="54">
        <v>15</v>
      </c>
      <c r="E272" s="44">
        <f>Assistenti_Tecnici!E818</f>
        <v>14989.31</v>
      </c>
      <c r="F272" s="44"/>
      <c r="G272" s="44">
        <f t="shared" si="1368"/>
        <v>1661.54</v>
      </c>
      <c r="H272" s="44">
        <v>6280.06</v>
      </c>
      <c r="I272" s="44">
        <f t="shared" ref="I272" si="1443">(E272+H272)*0.5%</f>
        <v>106.35</v>
      </c>
      <c r="J272" s="44">
        <f t="shared" ref="J272" si="1444">K272/12</f>
        <v>1919.77</v>
      </c>
      <c r="K272" s="44">
        <f t="shared" ref="K272" si="1445">SUM(E272:I272)</f>
        <v>23037.26</v>
      </c>
      <c r="L272" s="46">
        <f t="shared" ref="L272" si="1446">SUM(E272:J272)</f>
        <v>24957.03</v>
      </c>
      <c r="M272" s="117"/>
      <c r="N272" s="119">
        <f t="shared" ref="N272" si="1447">K272</f>
        <v>23037.26</v>
      </c>
      <c r="O272" s="119">
        <f t="shared" ref="O272" si="1448">E272+F272+G272+I272</f>
        <v>16757.2</v>
      </c>
      <c r="P272" s="119">
        <f t="shared" ref="P272" si="1449">P270</f>
        <v>961.2</v>
      </c>
      <c r="Q272" s="119">
        <f t="shared" ref="Q272" si="1450">L272+(IF(P272&gt;O272*0.18,P272,O272*0.18))</f>
        <v>27973.33</v>
      </c>
      <c r="R272" s="119">
        <f t="shared" ref="R272" si="1451">N272+O272*0.18</f>
        <v>26053.56</v>
      </c>
      <c r="S272" s="47"/>
    </row>
    <row r="273" spans="1:19" ht="9" customHeight="1" x14ac:dyDescent="0.2">
      <c r="A273" s="494"/>
      <c r="B273" s="494"/>
      <c r="C273" s="48" t="s">
        <v>4</v>
      </c>
      <c r="D273" s="49">
        <v>20</v>
      </c>
      <c r="E273" s="61">
        <f>Assistenti_Tecnici!E819</f>
        <v>29023351</v>
      </c>
      <c r="F273" s="50"/>
      <c r="G273" s="50">
        <f t="shared" si="1352"/>
        <v>3217190</v>
      </c>
      <c r="H273" s="61">
        <v>12159892</v>
      </c>
      <c r="I273" s="61">
        <f t="shared" si="1429"/>
        <v>205922</v>
      </c>
      <c r="J273" s="51">
        <f t="shared" ref="J273:L273" si="1452">J272*1936.27</f>
        <v>3717193</v>
      </c>
      <c r="K273" s="51">
        <f t="shared" si="1452"/>
        <v>44606355</v>
      </c>
      <c r="L273" s="61">
        <f t="shared" si="1452"/>
        <v>48323548</v>
      </c>
      <c r="M273" s="118"/>
      <c r="N273" s="120">
        <f t="shared" ref="N273:R273" si="1453">N272*1936.27</f>
        <v>44606355</v>
      </c>
      <c r="O273" s="120">
        <f t="shared" si="1453"/>
        <v>32446464</v>
      </c>
      <c r="P273" s="120">
        <f t="shared" si="1453"/>
        <v>1861143</v>
      </c>
      <c r="Q273" s="120">
        <f t="shared" si="1453"/>
        <v>54163920</v>
      </c>
      <c r="R273" s="120">
        <f t="shared" si="1453"/>
        <v>50446727</v>
      </c>
      <c r="S273" s="47"/>
    </row>
    <row r="274" spans="1:19" ht="12.75" customHeight="1" x14ac:dyDescent="0.2">
      <c r="A274" s="494"/>
      <c r="B274" s="494"/>
      <c r="C274" s="53" t="s">
        <v>3</v>
      </c>
      <c r="D274" s="54">
        <v>21</v>
      </c>
      <c r="E274" s="44">
        <f>Assistenti_Tecnici!E820</f>
        <v>16349.96</v>
      </c>
      <c r="F274" s="44"/>
      <c r="G274" s="44">
        <f t="shared" si="1381"/>
        <v>1661.54</v>
      </c>
      <c r="H274" s="44">
        <v>6280.06</v>
      </c>
      <c r="I274" s="44">
        <f t="shared" ref="I274" si="1454">(E274+H274)*0.5%</f>
        <v>113.15</v>
      </c>
      <c r="J274" s="44">
        <f t="shared" ref="J274" si="1455">K274/12</f>
        <v>2033.73</v>
      </c>
      <c r="K274" s="44">
        <f t="shared" ref="K274" si="1456">SUM(E274:I274)</f>
        <v>24404.71</v>
      </c>
      <c r="L274" s="46">
        <f t="shared" ref="L274" si="1457">SUM(E274:J274)</f>
        <v>26438.44</v>
      </c>
      <c r="M274" s="117"/>
      <c r="N274" s="119">
        <f t="shared" ref="N274" si="1458">K274</f>
        <v>24404.71</v>
      </c>
      <c r="O274" s="119">
        <f t="shared" ref="O274" si="1459">E274+F274+G274+I274</f>
        <v>18124.650000000001</v>
      </c>
      <c r="P274" s="119">
        <f t="shared" ref="P274" si="1460">P272</f>
        <v>961.2</v>
      </c>
      <c r="Q274" s="119">
        <f t="shared" ref="Q274" si="1461">L274+(IF(P274&gt;O274*0.18,P274,O274*0.18))</f>
        <v>29700.880000000001</v>
      </c>
      <c r="R274" s="119">
        <f t="shared" ref="R274" si="1462">N274+O274*0.18</f>
        <v>27667.15</v>
      </c>
      <c r="S274" s="47"/>
    </row>
    <row r="275" spans="1:19" ht="9" customHeight="1" x14ac:dyDescent="0.2">
      <c r="A275" s="494"/>
      <c r="B275" s="494"/>
      <c r="C275" s="48" t="s">
        <v>4</v>
      </c>
      <c r="D275" s="49">
        <v>27</v>
      </c>
      <c r="E275" s="61">
        <f>Assistenti_Tecnici!E821</f>
        <v>31657937</v>
      </c>
      <c r="F275" s="50"/>
      <c r="G275" s="50">
        <f t="shared" si="1391"/>
        <v>3217190</v>
      </c>
      <c r="H275" s="61">
        <v>12159892</v>
      </c>
      <c r="I275" s="61">
        <f t="shared" si="1429"/>
        <v>219089</v>
      </c>
      <c r="J275" s="51">
        <f t="shared" ref="J275:L275" si="1463">J274*1936.27</f>
        <v>3937850</v>
      </c>
      <c r="K275" s="51">
        <f t="shared" si="1463"/>
        <v>47254108</v>
      </c>
      <c r="L275" s="61">
        <f t="shared" si="1463"/>
        <v>51191958</v>
      </c>
      <c r="M275" s="118"/>
      <c r="N275" s="120">
        <f t="shared" ref="N275:R275" si="1464">N274*1936.27</f>
        <v>47254108</v>
      </c>
      <c r="O275" s="120">
        <f t="shared" si="1464"/>
        <v>35094216</v>
      </c>
      <c r="P275" s="120">
        <f t="shared" si="1464"/>
        <v>1861143</v>
      </c>
      <c r="Q275" s="120">
        <f t="shared" si="1464"/>
        <v>57508923</v>
      </c>
      <c r="R275" s="120">
        <f t="shared" si="1464"/>
        <v>53571073</v>
      </c>
      <c r="S275" s="47"/>
    </row>
    <row r="276" spans="1:19" ht="12.75" customHeight="1" x14ac:dyDescent="0.2">
      <c r="A276" s="494"/>
      <c r="B276" s="494"/>
      <c r="C276" s="53" t="s">
        <v>3</v>
      </c>
      <c r="D276" s="54">
        <v>28</v>
      </c>
      <c r="E276" s="44">
        <f>Assistenti_Tecnici!E822</f>
        <v>17331.12</v>
      </c>
      <c r="F276" s="44"/>
      <c r="G276" s="44">
        <f t="shared" si="1395"/>
        <v>1661.54</v>
      </c>
      <c r="H276" s="44">
        <v>6280.06</v>
      </c>
      <c r="I276" s="44">
        <f t="shared" ref="I276" si="1465">(E276+H276)*0.5%</f>
        <v>118.06</v>
      </c>
      <c r="J276" s="44">
        <f t="shared" ref="J276" si="1466">K276/12</f>
        <v>2115.9</v>
      </c>
      <c r="K276" s="44">
        <f t="shared" ref="K276" si="1467">SUM(E276:I276)</f>
        <v>25390.78</v>
      </c>
      <c r="L276" s="46">
        <f t="shared" ref="L276" si="1468">SUM(E276:J276)</f>
        <v>27506.68</v>
      </c>
      <c r="M276" s="117"/>
      <c r="N276" s="119">
        <f t="shared" ref="N276" si="1469">K276</f>
        <v>25390.78</v>
      </c>
      <c r="O276" s="119">
        <f t="shared" ref="O276" si="1470">E276+F276+G276+I276</f>
        <v>19110.72</v>
      </c>
      <c r="P276" s="119">
        <f t="shared" ref="P276" si="1471">P274</f>
        <v>961.2</v>
      </c>
      <c r="Q276" s="119">
        <f t="shared" ref="Q276" si="1472">L276+(IF(P276&gt;O276*0.18,P276,O276*0.18))</f>
        <v>30946.61</v>
      </c>
      <c r="R276" s="119">
        <f t="shared" ref="R276" si="1473">N276+O276*0.18</f>
        <v>28830.71</v>
      </c>
      <c r="S276" s="47"/>
    </row>
    <row r="277" spans="1:19" ht="9" customHeight="1" x14ac:dyDescent="0.2">
      <c r="A277" s="494"/>
      <c r="B277" s="494"/>
      <c r="C277" s="48" t="s">
        <v>4</v>
      </c>
      <c r="D277" s="49">
        <v>34</v>
      </c>
      <c r="E277" s="61">
        <f>Assistenti_Tecnici!E823</f>
        <v>33557728</v>
      </c>
      <c r="F277" s="50"/>
      <c r="G277" s="50">
        <f t="shared" si="1391"/>
        <v>3217190</v>
      </c>
      <c r="H277" s="61">
        <v>12159892</v>
      </c>
      <c r="I277" s="61">
        <f t="shared" si="1429"/>
        <v>228596</v>
      </c>
      <c r="J277" s="51">
        <f t="shared" ref="J277:L277" si="1474">J276*1936.27</f>
        <v>4096954</v>
      </c>
      <c r="K277" s="51">
        <f t="shared" si="1474"/>
        <v>49163406</v>
      </c>
      <c r="L277" s="61">
        <f t="shared" si="1474"/>
        <v>53260359</v>
      </c>
      <c r="M277" s="118"/>
      <c r="N277" s="120">
        <f t="shared" ref="N277:R277" si="1475">N276*1936.27</f>
        <v>49163406</v>
      </c>
      <c r="O277" s="120">
        <f t="shared" si="1475"/>
        <v>37003514</v>
      </c>
      <c r="P277" s="120">
        <f t="shared" si="1475"/>
        <v>1861143</v>
      </c>
      <c r="Q277" s="120">
        <f t="shared" si="1475"/>
        <v>59920993</v>
      </c>
      <c r="R277" s="120">
        <f t="shared" si="1475"/>
        <v>55824039</v>
      </c>
      <c r="S277" s="47"/>
    </row>
    <row r="278" spans="1:19" ht="12.75" customHeight="1" x14ac:dyDescent="0.2">
      <c r="A278" s="494"/>
      <c r="B278" s="494"/>
      <c r="C278" s="53" t="s">
        <v>3</v>
      </c>
      <c r="D278" s="54">
        <v>35</v>
      </c>
      <c r="E278" s="44">
        <f>Assistenti_Tecnici!E824</f>
        <v>18075.79</v>
      </c>
      <c r="F278" s="44"/>
      <c r="G278" s="44">
        <f t="shared" si="1408"/>
        <v>1661.54</v>
      </c>
      <c r="H278" s="44">
        <v>6280.06</v>
      </c>
      <c r="I278" s="44">
        <f t="shared" ref="I278" si="1476">(E278+H278)*0.5%</f>
        <v>121.78</v>
      </c>
      <c r="J278" s="44">
        <f t="shared" ref="J278" si="1477">K278/12</f>
        <v>2178.2600000000002</v>
      </c>
      <c r="K278" s="44">
        <f t="shared" ref="K278" si="1478">SUM(E278:I278)</f>
        <v>26139.17</v>
      </c>
      <c r="L278" s="46">
        <f t="shared" ref="L278" si="1479">SUM(E278:J278)</f>
        <v>28317.43</v>
      </c>
      <c r="M278" s="117"/>
      <c r="N278" s="119">
        <f t="shared" ref="N278" si="1480">K278</f>
        <v>26139.17</v>
      </c>
      <c r="O278" s="119">
        <f t="shared" ref="O278" si="1481">E278+F278+G278+I278</f>
        <v>19859.11</v>
      </c>
      <c r="P278" s="119">
        <f t="shared" ref="P278" si="1482">P276</f>
        <v>961.2</v>
      </c>
      <c r="Q278" s="119">
        <f t="shared" ref="Q278" si="1483">L278+(IF(P278&gt;O278*0.18,P278,O278*0.18))</f>
        <v>31892.07</v>
      </c>
      <c r="R278" s="119">
        <f t="shared" ref="R278" si="1484">N278+O278*0.18</f>
        <v>29713.81</v>
      </c>
      <c r="S278" s="47"/>
    </row>
    <row r="279" spans="1:19" ht="9" customHeight="1" x14ac:dyDescent="0.2">
      <c r="A279" s="495"/>
      <c r="B279" s="495"/>
      <c r="C279" s="58" t="s">
        <v>4</v>
      </c>
      <c r="D279" s="59"/>
      <c r="E279" s="61">
        <f>Assistenti_Tecnici!E825</f>
        <v>34999610</v>
      </c>
      <c r="F279" s="61"/>
      <c r="G279" s="61">
        <f t="shared" si="1391"/>
        <v>3217190</v>
      </c>
      <c r="H279" s="61">
        <v>12159892</v>
      </c>
      <c r="I279" s="61">
        <f t="shared" si="1429"/>
        <v>235799</v>
      </c>
      <c r="J279" s="195">
        <f t="shared" ref="J279:L279" si="1485">J278*1936.27</f>
        <v>4217699</v>
      </c>
      <c r="K279" s="62">
        <f t="shared" si="1485"/>
        <v>50612491</v>
      </c>
      <c r="L279" s="61">
        <f t="shared" si="1485"/>
        <v>54830190</v>
      </c>
      <c r="M279" s="118"/>
      <c r="N279" s="123">
        <f t="shared" ref="N279:R279" si="1486">N278*1936.27</f>
        <v>50612491</v>
      </c>
      <c r="O279" s="123">
        <f t="shared" si="1486"/>
        <v>38452599</v>
      </c>
      <c r="P279" s="123">
        <f t="shared" si="1486"/>
        <v>1861143</v>
      </c>
      <c r="Q279" s="123">
        <f t="shared" si="1486"/>
        <v>61751658</v>
      </c>
      <c r="R279" s="123">
        <f t="shared" si="1486"/>
        <v>57533959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14" t="s">
        <v>117</v>
      </c>
      <c r="C285" s="546"/>
      <c r="D285" s="546"/>
      <c r="E285" s="546"/>
      <c r="F285" s="546"/>
      <c r="G285" s="546"/>
      <c r="H285" s="546"/>
      <c r="I285" s="546"/>
      <c r="J285" s="546"/>
      <c r="K285" s="546"/>
      <c r="L285" s="547"/>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4104" priority="390" stopIfTrue="1" operator="equal">
      <formula>0</formula>
    </cfRule>
  </conditionalFormatting>
  <conditionalFormatting sqref="E280:Q283">
    <cfRule type="cellIs" dxfId="4103" priority="389" stopIfTrue="1" operator="equal">
      <formula>0</formula>
    </cfRule>
  </conditionalFormatting>
  <conditionalFormatting sqref="N280:Q280 N282:Q282 N284:Q284 N286:Q286 N288:Q288">
    <cfRule type="cellIs" dxfId="4102" priority="388" stopIfTrue="1" operator="equal">
      <formula>0</formula>
    </cfRule>
  </conditionalFormatting>
  <conditionalFormatting sqref="M280:Q283">
    <cfRule type="cellIs" dxfId="4101" priority="387" stopIfTrue="1" operator="equal">
      <formula>0</formula>
    </cfRule>
  </conditionalFormatting>
  <conditionalFormatting sqref="N280:Q280 N282:Q282 N284:Q284 N286:Q286 N288:Q288">
    <cfRule type="cellIs" dxfId="4100" priority="386" stopIfTrue="1" operator="equal">
      <formula>0</formula>
    </cfRule>
  </conditionalFormatting>
  <conditionalFormatting sqref="E280:K283">
    <cfRule type="cellIs" dxfId="4099" priority="385" stopIfTrue="1" operator="equal">
      <formula>0</formula>
    </cfRule>
  </conditionalFormatting>
  <conditionalFormatting sqref="N280:Q280 N282:Q282 N284:Q284 N286:Q286 N288:Q288">
    <cfRule type="cellIs" dxfId="4098" priority="384" stopIfTrue="1" operator="equal">
      <formula>0</formula>
    </cfRule>
  </conditionalFormatting>
  <conditionalFormatting sqref="I280:Q283">
    <cfRule type="cellIs" dxfId="4097" priority="383" stopIfTrue="1" operator="equal">
      <formula>0</formula>
    </cfRule>
  </conditionalFormatting>
  <conditionalFormatting sqref="N280:Q280 N282:Q282 N284:Q284 N286:Q286 N288:Q288">
    <cfRule type="cellIs" dxfId="4096" priority="382" stopIfTrue="1" operator="equal">
      <formula>0</formula>
    </cfRule>
  </conditionalFormatting>
  <conditionalFormatting sqref="F172:F183 H172:H183">
    <cfRule type="cellIs" dxfId="4095" priority="379" stopIfTrue="1" operator="equal">
      <formula>0</formula>
    </cfRule>
  </conditionalFormatting>
  <conditionalFormatting sqref="F184:F195 H184:H195">
    <cfRule type="cellIs" dxfId="4094" priority="378" stopIfTrue="1" operator="equal">
      <formula>0</formula>
    </cfRule>
  </conditionalFormatting>
  <conditionalFormatting sqref="F196:F207 H196:I207">
    <cfRule type="cellIs" dxfId="4093" priority="377" stopIfTrue="1" operator="equal">
      <formula>0</formula>
    </cfRule>
  </conditionalFormatting>
  <conditionalFormatting sqref="I172:I195">
    <cfRule type="cellIs" dxfId="4092" priority="376" stopIfTrue="1" operator="equal">
      <formula>0</formula>
    </cfRule>
  </conditionalFormatting>
  <conditionalFormatting sqref="E172:E195">
    <cfRule type="cellIs" dxfId="4091" priority="374" stopIfTrue="1" operator="equal">
      <formula>0</formula>
    </cfRule>
  </conditionalFormatting>
  <conditionalFormatting sqref="R280:R282">
    <cfRule type="cellIs" dxfId="4090" priority="370" stopIfTrue="1" operator="equal">
      <formula>0</formula>
    </cfRule>
  </conditionalFormatting>
  <conditionalFormatting sqref="R280 R282">
    <cfRule type="cellIs" dxfId="4089" priority="371" stopIfTrue="1" operator="equal">
      <formula>0</formula>
    </cfRule>
  </conditionalFormatting>
  <conditionalFormatting sqref="E160:F171 E172:E195 H160:I171">
    <cfRule type="cellIs" dxfId="4088" priority="381" stopIfTrue="1" operator="equal">
      <formula>0</formula>
    </cfRule>
  </conditionalFormatting>
  <conditionalFormatting sqref="E146:F159 H146:I159">
    <cfRule type="cellIs" dxfId="4087" priority="380" stopIfTrue="1" operator="equal">
      <formula>0</formula>
    </cfRule>
  </conditionalFormatting>
  <conditionalFormatting sqref="E196:E207">
    <cfRule type="cellIs" dxfId="4086" priority="375" stopIfTrue="1" operator="equal">
      <formula>0</formula>
    </cfRule>
  </conditionalFormatting>
  <conditionalFormatting sqref="R283:R288">
    <cfRule type="cellIs" dxfId="4085" priority="372" stopIfTrue="1" operator="equal">
      <formula>0</formula>
    </cfRule>
  </conditionalFormatting>
  <conditionalFormatting sqref="R283 R285 R287">
    <cfRule type="cellIs" dxfId="4084" priority="373" stopIfTrue="1" operator="equal">
      <formula>0</formula>
    </cfRule>
  </conditionalFormatting>
  <conditionalFormatting sqref="F244:F255">
    <cfRule type="cellIs" dxfId="4083" priority="359" stopIfTrue="1" operator="equal">
      <formula>0</formula>
    </cfRule>
  </conditionalFormatting>
  <conditionalFormatting sqref="F232:F243">
    <cfRule type="cellIs" dxfId="4082" priority="369" stopIfTrue="1" operator="equal">
      <formula>0</formula>
    </cfRule>
  </conditionalFormatting>
  <conditionalFormatting sqref="E232:E243">
    <cfRule type="cellIs" dxfId="4081" priority="368" stopIfTrue="1" operator="equal">
      <formula>0</formula>
    </cfRule>
  </conditionalFormatting>
  <conditionalFormatting sqref="H232:H243">
    <cfRule type="cellIs" dxfId="4080" priority="367" stopIfTrue="1" operator="equal">
      <formula>0</formula>
    </cfRule>
  </conditionalFormatting>
  <conditionalFormatting sqref="E244:E255">
    <cfRule type="cellIs" dxfId="4079" priority="358" stopIfTrue="1" operator="equal">
      <formula>0</formula>
    </cfRule>
  </conditionalFormatting>
  <conditionalFormatting sqref="H244:H255">
    <cfRule type="cellIs" dxfId="4078" priority="357" stopIfTrue="1" operator="equal">
      <formula>0</formula>
    </cfRule>
  </conditionalFormatting>
  <conditionalFormatting sqref="L7:O7 N6:O6 J6:K7 Q6:R7">
    <cfRule type="cellIs" dxfId="4077" priority="347" stopIfTrue="1" operator="equal">
      <formula>0</formula>
    </cfRule>
  </conditionalFormatting>
  <conditionalFormatting sqref="Q6">
    <cfRule type="cellIs" dxfId="4076" priority="346" stopIfTrue="1" operator="equal">
      <formula>0</formula>
    </cfRule>
  </conditionalFormatting>
  <conditionalFormatting sqref="P7">
    <cfRule type="cellIs" dxfId="4075" priority="341" stopIfTrue="1" operator="equal">
      <formula>0</formula>
    </cfRule>
  </conditionalFormatting>
  <conditionalFormatting sqref="P6">
    <cfRule type="cellIs" dxfId="4074" priority="340" stopIfTrue="1" operator="equal">
      <formula>0</formula>
    </cfRule>
  </conditionalFormatting>
  <conditionalFormatting sqref="P7">
    <cfRule type="cellIs" dxfId="4073" priority="338" stopIfTrue="1" operator="equal">
      <formula>0</formula>
    </cfRule>
  </conditionalFormatting>
  <conditionalFormatting sqref="G6:G7">
    <cfRule type="cellIs" dxfId="4072" priority="349" stopIfTrue="1" operator="equal">
      <formula>0</formula>
    </cfRule>
  </conditionalFormatting>
  <conditionalFormatting sqref="R6">
    <cfRule type="cellIs" dxfId="4071" priority="344" stopIfTrue="1" operator="equal">
      <formula>0</formula>
    </cfRule>
  </conditionalFormatting>
  <conditionalFormatting sqref="L6:O6 Q6">
    <cfRule type="cellIs" dxfId="4070" priority="348" stopIfTrue="1" operator="equal">
      <formula>0</formula>
    </cfRule>
  </conditionalFormatting>
  <conditionalFormatting sqref="R6">
    <cfRule type="cellIs" dxfId="4069" priority="345" stopIfTrue="1" operator="equal">
      <formula>0</formula>
    </cfRule>
  </conditionalFormatting>
  <conditionalFormatting sqref="P6:P7">
    <cfRule type="cellIs" dxfId="4068" priority="343" stopIfTrue="1" operator="equal">
      <formula>0</formula>
    </cfRule>
  </conditionalFormatting>
  <conditionalFormatting sqref="P6">
    <cfRule type="cellIs" dxfId="4067" priority="342" stopIfTrue="1" operator="equal">
      <formula>0</formula>
    </cfRule>
  </conditionalFormatting>
  <conditionalFormatting sqref="P6">
    <cfRule type="cellIs" dxfId="4066" priority="339" stopIfTrue="1" operator="equal">
      <formula>0</formula>
    </cfRule>
  </conditionalFormatting>
  <conditionalFormatting sqref="P6">
    <cfRule type="cellIs" dxfId="4065" priority="337" stopIfTrue="1" operator="equal">
      <formula>0</formula>
    </cfRule>
  </conditionalFormatting>
  <conditionalFormatting sqref="G10:G47 G76:G207 G232:G255">
    <cfRule type="cellIs" dxfId="4064" priority="336"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63" priority="331"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062" priority="334"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061" priority="335"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060" priority="33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59" priority="332" stopIfTrue="1" operator="equal">
      <formula>0</formula>
    </cfRule>
  </conditionalFormatting>
  <conditionalFormatting sqref="P8:P47 P76:P117">
    <cfRule type="cellIs" dxfId="4058" priority="330"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7" priority="329"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6" priority="32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5" priority="327"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4" priority="326"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3" priority="325"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2" priority="324"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51" priority="319"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050" priority="322"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049" priority="323"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048" priority="321"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47" priority="320" stopIfTrue="1" operator="equal">
      <formula>0</formula>
    </cfRule>
  </conditionalFormatting>
  <conditionalFormatting sqref="P118:P183">
    <cfRule type="cellIs" dxfId="4046" priority="318"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5" priority="317"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4" priority="31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3" priority="315"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2" priority="314"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1" priority="313"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0" priority="312" stopIfTrue="1" operator="equal">
      <formula>0</formula>
    </cfRule>
  </conditionalFormatting>
  <conditionalFormatting sqref="P184:P185">
    <cfRule type="cellIs" dxfId="4039" priority="306" stopIfTrue="1" operator="equal">
      <formula>0</formula>
    </cfRule>
  </conditionalFormatting>
  <conditionalFormatting sqref="P184">
    <cfRule type="cellIs" dxfId="4038" priority="305" stopIfTrue="1" operator="equal">
      <formula>0</formula>
    </cfRule>
  </conditionalFormatting>
  <conditionalFormatting sqref="P184">
    <cfRule type="cellIs" dxfId="4037" priority="307" stopIfTrue="1" operator="equal">
      <formula>0</formula>
    </cfRule>
  </conditionalFormatting>
  <conditionalFormatting sqref="P184">
    <cfRule type="cellIs" dxfId="4036" priority="310" stopIfTrue="1" operator="equal">
      <formula>0</formula>
    </cfRule>
  </conditionalFormatting>
  <conditionalFormatting sqref="P184:P185">
    <cfRule type="cellIs" dxfId="4035" priority="309" stopIfTrue="1" operator="equal">
      <formula>0</formula>
    </cfRule>
  </conditionalFormatting>
  <conditionalFormatting sqref="P184">
    <cfRule type="cellIs" dxfId="4034" priority="308" stopIfTrue="1" operator="equal">
      <formula>0</formula>
    </cfRule>
  </conditionalFormatting>
  <conditionalFormatting sqref="P184:P185">
    <cfRule type="cellIs" dxfId="4033" priority="311" stopIfTrue="1" operator="equal">
      <formula>0</formula>
    </cfRule>
  </conditionalFormatting>
  <conditionalFormatting sqref="R186 R188 R190 R192 R194 R196 R198 R200 R202 R204 R206">
    <cfRule type="cellIs" dxfId="4032" priority="300"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031" priority="303" stopIfTrue="1" operator="equal">
      <formula>0</formula>
    </cfRule>
  </conditionalFormatting>
  <conditionalFormatting sqref="L186:O186 L188:O188 L190:O190 L192:O192 L194:O194 L196:O196 L198:O198 L200:O200 L202:O202 L204:O204 L206:O206 Q186 Q188 Q190 Q192 Q194 Q196 Q198 Q200 Q202 Q204 Q206">
    <cfRule type="cellIs" dxfId="4030" priority="304" stopIfTrue="1" operator="equal">
      <formula>0</formula>
    </cfRule>
  </conditionalFormatting>
  <conditionalFormatting sqref="Q186 Q188 Q190 Q192 Q194 Q196 Q198 Q200 Q202 Q204 Q206">
    <cfRule type="cellIs" dxfId="4029" priority="302" stopIfTrue="1" operator="equal">
      <formula>0</formula>
    </cfRule>
  </conditionalFormatting>
  <conditionalFormatting sqref="R186 R188 R190 R192 R194 R196 R198 R200 R202 R204 R206">
    <cfRule type="cellIs" dxfId="4028" priority="301" stopIfTrue="1" operator="equal">
      <formula>0</formula>
    </cfRule>
  </conditionalFormatting>
  <conditionalFormatting sqref="P186:P207">
    <cfRule type="cellIs" dxfId="4027" priority="294" stopIfTrue="1" operator="equal">
      <formula>0</formula>
    </cfRule>
  </conditionalFormatting>
  <conditionalFormatting sqref="P186 P188 P190 P192 P194 P196 P198 P200 P202 P204 P206">
    <cfRule type="cellIs" dxfId="4026" priority="293" stopIfTrue="1" operator="equal">
      <formula>0</formula>
    </cfRule>
  </conditionalFormatting>
  <conditionalFormatting sqref="P186 P188 P190 P192 P194 P196 P198 P200 P202 P204 P206">
    <cfRule type="cellIs" dxfId="4025" priority="295" stopIfTrue="1" operator="equal">
      <formula>0</formula>
    </cfRule>
  </conditionalFormatting>
  <conditionalFormatting sqref="P186 P188 P190 P192 P194 P196 P198 P200 P202 P204 P206">
    <cfRule type="cellIs" dxfId="4024" priority="298" stopIfTrue="1" operator="equal">
      <formula>0</formula>
    </cfRule>
  </conditionalFormatting>
  <conditionalFormatting sqref="P186:P207">
    <cfRule type="cellIs" dxfId="4023" priority="297" stopIfTrue="1" operator="equal">
      <formula>0</formula>
    </cfRule>
  </conditionalFormatting>
  <conditionalFormatting sqref="P186 P188 P190 P192 P194 P196 P198 P200 P202 P204 P206">
    <cfRule type="cellIs" dxfId="4022" priority="296" stopIfTrue="1" operator="equal">
      <formula>0</formula>
    </cfRule>
  </conditionalFormatting>
  <conditionalFormatting sqref="P186:P207">
    <cfRule type="cellIs" dxfId="4021" priority="299" stopIfTrue="1" operator="equal">
      <formula>0</formula>
    </cfRule>
  </conditionalFormatting>
  <conditionalFormatting sqref="G6:G47 G76:G207 G232:G255">
    <cfRule type="cellIs" dxfId="4020" priority="292" stopIfTrue="1" operator="equal">
      <formula>0</formula>
    </cfRule>
  </conditionalFormatting>
  <conditionalFormatting sqref="E48:F61 H48:I61">
    <cfRule type="cellIs" dxfId="4019" priority="291" stopIfTrue="1" operator="equal">
      <formula>0</formula>
    </cfRule>
  </conditionalFormatting>
  <conditionalFormatting sqref="G48:G61">
    <cfRule type="cellIs" dxfId="4018" priority="290" stopIfTrue="1" operator="equal">
      <formula>0</formula>
    </cfRule>
  </conditionalFormatting>
  <conditionalFormatting sqref="R48 R50 R52 R54 R56 R58 R60">
    <cfRule type="cellIs" dxfId="4017" priority="285" stopIfTrue="1" operator="equal">
      <formula>0</formula>
    </cfRule>
  </conditionalFormatting>
  <conditionalFormatting sqref="L49:O49 L51:O51 L53:O53 L55:O55 L57:O57 L59:O59 L61:O61 N48:O48 N50:O50 N52:O52 N54:O54 N56:O56 N58:O58 N60:O60 J48:K61 Q48:R61">
    <cfRule type="cellIs" dxfId="4016" priority="288" stopIfTrue="1" operator="equal">
      <formula>0</formula>
    </cfRule>
  </conditionalFormatting>
  <conditionalFormatting sqref="L48:O48 L50:O50 L52:O52 L54:O54 L56:O56 L58:O58 L60:O60 Q48 Q50 Q52 Q54 Q56 Q58 Q60">
    <cfRule type="cellIs" dxfId="4015" priority="289" stopIfTrue="1" operator="equal">
      <formula>0</formula>
    </cfRule>
  </conditionalFormatting>
  <conditionalFormatting sqref="Q48 Q50 Q52 Q54 Q56 Q58 Q60">
    <cfRule type="cellIs" dxfId="4014" priority="287" stopIfTrue="1" operator="equal">
      <formula>0</formula>
    </cfRule>
  </conditionalFormatting>
  <conditionalFormatting sqref="R48 R50 R52 R54 R56 R58 R60">
    <cfRule type="cellIs" dxfId="4013" priority="286" stopIfTrue="1" operator="equal">
      <formula>0</formula>
    </cfRule>
  </conditionalFormatting>
  <conditionalFormatting sqref="P48:P61">
    <cfRule type="cellIs" dxfId="4012" priority="284" stopIfTrue="1" operator="equal">
      <formula>0</formula>
    </cfRule>
  </conditionalFormatting>
  <conditionalFormatting sqref="P48 P50 P52 P54 P56 P58 P60">
    <cfRule type="cellIs" dxfId="4011" priority="283" stopIfTrue="1" operator="equal">
      <formula>0</formula>
    </cfRule>
  </conditionalFormatting>
  <conditionalFormatting sqref="P49 P51 P53 P55 P57 P59 P61">
    <cfRule type="cellIs" dxfId="4010" priority="282" stopIfTrue="1" operator="equal">
      <formula>0</formula>
    </cfRule>
  </conditionalFormatting>
  <conditionalFormatting sqref="P48 P50 P52 P54 P56 P58 P60">
    <cfRule type="cellIs" dxfId="4009" priority="281" stopIfTrue="1" operator="equal">
      <formula>0</formula>
    </cfRule>
  </conditionalFormatting>
  <conditionalFormatting sqref="P48 P50 P52 P54 P56 P58 P60">
    <cfRule type="cellIs" dxfId="4008" priority="280" stopIfTrue="1" operator="equal">
      <formula>0</formula>
    </cfRule>
  </conditionalFormatting>
  <conditionalFormatting sqref="P49 P51 P53 P55 P57 P59 P61">
    <cfRule type="cellIs" dxfId="4007" priority="279" stopIfTrue="1" operator="equal">
      <formula>0</formula>
    </cfRule>
  </conditionalFormatting>
  <conditionalFormatting sqref="P48 P50 P52 P54 P56 P58 P60">
    <cfRule type="cellIs" dxfId="4006" priority="278" stopIfTrue="1" operator="equal">
      <formula>0</formula>
    </cfRule>
  </conditionalFormatting>
  <conditionalFormatting sqref="G48:G61">
    <cfRule type="cellIs" dxfId="4005" priority="277" stopIfTrue="1" operator="equal">
      <formula>0</formula>
    </cfRule>
  </conditionalFormatting>
  <conditionalFormatting sqref="E62:F75 H62:I75">
    <cfRule type="cellIs" dxfId="4004" priority="276" stopIfTrue="1" operator="equal">
      <formula>0</formula>
    </cfRule>
  </conditionalFormatting>
  <conditionalFormatting sqref="G62:G75">
    <cfRule type="cellIs" dxfId="4003" priority="275" stopIfTrue="1" operator="equal">
      <formula>0</formula>
    </cfRule>
  </conditionalFormatting>
  <conditionalFormatting sqref="R62 R64 R66 R68 R70 R72 R74">
    <cfRule type="cellIs" dxfId="4002" priority="270" stopIfTrue="1" operator="equal">
      <formula>0</formula>
    </cfRule>
  </conditionalFormatting>
  <conditionalFormatting sqref="L63:O63 L65:O65 L67:O67 L69:O69 L71:O71 L73:O73 L75:O75 N62:O62 N64:O64 N66:O66 N68:O68 N70:O70 N72:O72 N74:O74 J62:K75 Q62:R75">
    <cfRule type="cellIs" dxfId="4001" priority="273" stopIfTrue="1" operator="equal">
      <formula>0</formula>
    </cfRule>
  </conditionalFormatting>
  <conditionalFormatting sqref="L62:O62 L64:O64 L66:O66 L68:O68 L70:O70 L72:O72 L74:O74 Q62 Q64 Q66 Q68 Q70 Q72 Q74">
    <cfRule type="cellIs" dxfId="4000" priority="274" stopIfTrue="1" operator="equal">
      <formula>0</formula>
    </cfRule>
  </conditionalFormatting>
  <conditionalFormatting sqref="Q62 Q64 Q66 Q68 Q70 Q72 Q74">
    <cfRule type="cellIs" dxfId="3999" priority="272" stopIfTrue="1" operator="equal">
      <formula>0</formula>
    </cfRule>
  </conditionalFormatting>
  <conditionalFormatting sqref="R62 R64 R66 R68 R70 R72 R74">
    <cfRule type="cellIs" dxfId="3998" priority="271" stopIfTrue="1" operator="equal">
      <formula>0</formula>
    </cfRule>
  </conditionalFormatting>
  <conditionalFormatting sqref="P62:P75">
    <cfRule type="cellIs" dxfId="3997" priority="269" stopIfTrue="1" operator="equal">
      <formula>0</formula>
    </cfRule>
  </conditionalFormatting>
  <conditionalFormatting sqref="P62 P64 P66 P68 P70 P72 P74">
    <cfRule type="cellIs" dxfId="3996" priority="268" stopIfTrue="1" operator="equal">
      <formula>0</formula>
    </cfRule>
  </conditionalFormatting>
  <conditionalFormatting sqref="P63 P65 P67 P69 P71 P73 P75">
    <cfRule type="cellIs" dxfId="3995" priority="267" stopIfTrue="1" operator="equal">
      <formula>0</formula>
    </cfRule>
  </conditionalFormatting>
  <conditionalFormatting sqref="P62 P64 P66 P68 P70 P72 P74">
    <cfRule type="cellIs" dxfId="3994" priority="266" stopIfTrue="1" operator="equal">
      <formula>0</formula>
    </cfRule>
  </conditionalFormatting>
  <conditionalFormatting sqref="P62 P64 P66 P68 P70 P72 P74">
    <cfRule type="cellIs" dxfId="3993" priority="265" stopIfTrue="1" operator="equal">
      <formula>0</formula>
    </cfRule>
  </conditionalFormatting>
  <conditionalFormatting sqref="P63 P65 P67 P69 P71 P73 P75">
    <cfRule type="cellIs" dxfId="3992" priority="264" stopIfTrue="1" operator="equal">
      <formula>0</formula>
    </cfRule>
  </conditionalFormatting>
  <conditionalFormatting sqref="P62 P64 P66 P68 P70 P72 P74">
    <cfRule type="cellIs" dxfId="3991" priority="263" stopIfTrue="1" operator="equal">
      <formula>0</formula>
    </cfRule>
  </conditionalFormatting>
  <conditionalFormatting sqref="G62:G75">
    <cfRule type="cellIs" dxfId="3990" priority="262" stopIfTrue="1" operator="equal">
      <formula>0</formula>
    </cfRule>
  </conditionalFormatting>
  <conditionalFormatting sqref="F256:F279">
    <cfRule type="cellIs" dxfId="3989" priority="227" stopIfTrue="1" operator="equal">
      <formula>0</formula>
    </cfRule>
  </conditionalFormatting>
  <conditionalFormatting sqref="E256:E279">
    <cfRule type="cellIs" dxfId="3988" priority="226" stopIfTrue="1" operator="equal">
      <formula>0</formula>
    </cfRule>
  </conditionalFormatting>
  <conditionalFormatting sqref="H256:H279">
    <cfRule type="cellIs" dxfId="3987" priority="225" stopIfTrue="1" operator="equal">
      <formula>0</formula>
    </cfRule>
  </conditionalFormatting>
  <conditionalFormatting sqref="G256:G279">
    <cfRule type="cellIs" dxfId="3986" priority="215" stopIfTrue="1" operator="equal">
      <formula>0</formula>
    </cfRule>
  </conditionalFormatting>
  <conditionalFormatting sqref="G256:G279">
    <cfRule type="cellIs" dxfId="3985" priority="216" stopIfTrue="1" operator="equal">
      <formula>0</formula>
    </cfRule>
  </conditionalFormatting>
  <conditionalFormatting sqref="F220:F231">
    <cfRule type="cellIs" dxfId="3984" priority="214" stopIfTrue="1" operator="equal">
      <formula>0</formula>
    </cfRule>
  </conditionalFormatting>
  <conditionalFormatting sqref="E220:E231">
    <cfRule type="cellIs" dxfId="3983" priority="213" stopIfTrue="1" operator="equal">
      <formula>0</formula>
    </cfRule>
  </conditionalFormatting>
  <conditionalFormatting sqref="H220:H231">
    <cfRule type="cellIs" dxfId="3982" priority="212" stopIfTrue="1" operator="equal">
      <formula>0</formula>
    </cfRule>
  </conditionalFormatting>
  <conditionalFormatting sqref="G220:G231">
    <cfRule type="cellIs" dxfId="3981" priority="204" stopIfTrue="1" operator="equal">
      <formula>0</formula>
    </cfRule>
  </conditionalFormatting>
  <conditionalFormatting sqref="G220:G231">
    <cfRule type="cellIs" dxfId="3980" priority="191" stopIfTrue="1" operator="equal">
      <formula>0</formula>
    </cfRule>
  </conditionalFormatting>
  <conditionalFormatting sqref="F208:F219">
    <cfRule type="cellIs" dxfId="3979" priority="190" stopIfTrue="1" operator="equal">
      <formula>0</formula>
    </cfRule>
  </conditionalFormatting>
  <conditionalFormatting sqref="E208:E219">
    <cfRule type="cellIs" dxfId="3978" priority="189" stopIfTrue="1" operator="equal">
      <formula>0</formula>
    </cfRule>
  </conditionalFormatting>
  <conditionalFormatting sqref="H208:H219">
    <cfRule type="cellIs" dxfId="3977" priority="188" stopIfTrue="1" operator="equal">
      <formula>0</formula>
    </cfRule>
  </conditionalFormatting>
  <conditionalFormatting sqref="G208:G219">
    <cfRule type="cellIs" dxfId="3976" priority="180" stopIfTrue="1" operator="equal">
      <formula>0</formula>
    </cfRule>
  </conditionalFormatting>
  <conditionalFormatting sqref="G208:G219">
    <cfRule type="cellIs" dxfId="3975" priority="167" stopIfTrue="1" operator="equal">
      <formula>0</formula>
    </cfRule>
  </conditionalFormatting>
  <conditionalFormatting sqref="Q232 I234:J234 J232:O233 I236:J236 J235 I238:J238 J237 I240:J240 J239 I242:J242 J241 J243 M234:N243">
    <cfRule type="cellIs" dxfId="3974" priority="166" stopIfTrue="1" operator="equal">
      <formula>0</formula>
    </cfRule>
  </conditionalFormatting>
  <conditionalFormatting sqref="Q232 N234 N236 N238 N240 N242 N232:O232">
    <cfRule type="cellIs" dxfId="3973" priority="165" stopIfTrue="1" operator="equal">
      <formula>0</formula>
    </cfRule>
  </conditionalFormatting>
  <conditionalFormatting sqref="P232">
    <cfRule type="cellIs" dxfId="3972" priority="164" stopIfTrue="1" operator="equal">
      <formula>0</formula>
    </cfRule>
  </conditionalFormatting>
  <conditionalFormatting sqref="P232">
    <cfRule type="cellIs" dxfId="3971" priority="163" stopIfTrue="1" operator="equal">
      <formula>0</formula>
    </cfRule>
  </conditionalFormatting>
  <conditionalFormatting sqref="P233">
    <cfRule type="cellIs" dxfId="3970" priority="162" stopIfTrue="1" operator="equal">
      <formula>0</formula>
    </cfRule>
  </conditionalFormatting>
  <conditionalFormatting sqref="P234 P236 P238 P240 P242">
    <cfRule type="cellIs" dxfId="3969" priority="161" stopIfTrue="1" operator="equal">
      <formula>0</formula>
    </cfRule>
  </conditionalFormatting>
  <conditionalFormatting sqref="P234 P236 P238 P240 P242">
    <cfRule type="cellIs" dxfId="3968" priority="160" stopIfTrue="1" operator="equal">
      <formula>0</formula>
    </cfRule>
  </conditionalFormatting>
  <conditionalFormatting sqref="P235 P237 P239 P241 P243">
    <cfRule type="cellIs" dxfId="3967" priority="159" stopIfTrue="1" operator="equal">
      <formula>0</formula>
    </cfRule>
  </conditionalFormatting>
  <conditionalFormatting sqref="Q233">
    <cfRule type="cellIs" dxfId="3966" priority="158" stopIfTrue="1" operator="equal">
      <formula>0</formula>
    </cfRule>
  </conditionalFormatting>
  <conditionalFormatting sqref="Q234 Q236 Q238 Q240 Q242">
    <cfRule type="cellIs" dxfId="3965" priority="157" stopIfTrue="1" operator="equal">
      <formula>0</formula>
    </cfRule>
  </conditionalFormatting>
  <conditionalFormatting sqref="Q234 Q236 Q238 Q240 Q242">
    <cfRule type="cellIs" dxfId="3964" priority="156" stopIfTrue="1" operator="equal">
      <formula>0</formula>
    </cfRule>
  </conditionalFormatting>
  <conditionalFormatting sqref="Q235 Q237 Q239 Q241 Q243">
    <cfRule type="cellIs" dxfId="3963" priority="155" stopIfTrue="1" operator="equal">
      <formula>0</formula>
    </cfRule>
  </conditionalFormatting>
  <conditionalFormatting sqref="I232">
    <cfRule type="cellIs" dxfId="3962" priority="154" stopIfTrue="1" operator="equal">
      <formula>0</formula>
    </cfRule>
  </conditionalFormatting>
  <conditionalFormatting sqref="I233">
    <cfRule type="cellIs" dxfId="3961" priority="153" stopIfTrue="1" operator="equal">
      <formula>0</formula>
    </cfRule>
  </conditionalFormatting>
  <conditionalFormatting sqref="I235">
    <cfRule type="cellIs" dxfId="3960" priority="152" stopIfTrue="1" operator="equal">
      <formula>0</formula>
    </cfRule>
  </conditionalFormatting>
  <conditionalFormatting sqref="I237">
    <cfRule type="cellIs" dxfId="3959" priority="151" stopIfTrue="1" operator="equal">
      <formula>0</formula>
    </cfRule>
  </conditionalFormatting>
  <conditionalFormatting sqref="I239">
    <cfRule type="cellIs" dxfId="3958" priority="150" stopIfTrue="1" operator="equal">
      <formula>0</formula>
    </cfRule>
  </conditionalFormatting>
  <conditionalFormatting sqref="I241">
    <cfRule type="cellIs" dxfId="3957" priority="149" stopIfTrue="1" operator="equal">
      <formula>0</formula>
    </cfRule>
  </conditionalFormatting>
  <conditionalFormatting sqref="I243">
    <cfRule type="cellIs" dxfId="3956" priority="148" stopIfTrue="1" operator="equal">
      <formula>0</formula>
    </cfRule>
  </conditionalFormatting>
  <conditionalFormatting sqref="Q244 I246:J246 J244:J245 I248:J248 J247 I250:J250 J249 I252:J252 J251 I254:J254 J253 J255 M244:N255">
    <cfRule type="cellIs" dxfId="3955" priority="147" stopIfTrue="1" operator="equal">
      <formula>0</formula>
    </cfRule>
  </conditionalFormatting>
  <conditionalFormatting sqref="Q244 N246 N248 N250 N252 N254 N244">
    <cfRule type="cellIs" dxfId="3954" priority="146" stopIfTrue="1" operator="equal">
      <formula>0</formula>
    </cfRule>
  </conditionalFormatting>
  <conditionalFormatting sqref="P244">
    <cfRule type="cellIs" dxfId="3953" priority="145" stopIfTrue="1" operator="equal">
      <formula>0</formula>
    </cfRule>
  </conditionalFormatting>
  <conditionalFormatting sqref="P244">
    <cfRule type="cellIs" dxfId="3952" priority="144" stopIfTrue="1" operator="equal">
      <formula>0</formula>
    </cfRule>
  </conditionalFormatting>
  <conditionalFormatting sqref="P245">
    <cfRule type="cellIs" dxfId="3951" priority="143" stopIfTrue="1" operator="equal">
      <formula>0</formula>
    </cfRule>
  </conditionalFormatting>
  <conditionalFormatting sqref="P246">
    <cfRule type="cellIs" dxfId="3950" priority="142" stopIfTrue="1" operator="equal">
      <formula>0</formula>
    </cfRule>
  </conditionalFormatting>
  <conditionalFormatting sqref="P246">
    <cfRule type="cellIs" dxfId="3949" priority="141" stopIfTrue="1" operator="equal">
      <formula>0</formula>
    </cfRule>
  </conditionalFormatting>
  <conditionalFormatting sqref="P247">
    <cfRule type="cellIs" dxfId="3948" priority="140" stopIfTrue="1" operator="equal">
      <formula>0</formula>
    </cfRule>
  </conditionalFormatting>
  <conditionalFormatting sqref="Q245">
    <cfRule type="cellIs" dxfId="3947" priority="139" stopIfTrue="1" operator="equal">
      <formula>0</formula>
    </cfRule>
  </conditionalFormatting>
  <conditionalFormatting sqref="Q246 Q248 Q250 Q252 Q254">
    <cfRule type="cellIs" dxfId="3946" priority="138" stopIfTrue="1" operator="equal">
      <formula>0</formula>
    </cfRule>
  </conditionalFormatting>
  <conditionalFormatting sqref="Q246 Q248 Q250 Q252 Q254">
    <cfRule type="cellIs" dxfId="3945" priority="137" stopIfTrue="1" operator="equal">
      <formula>0</formula>
    </cfRule>
  </conditionalFormatting>
  <conditionalFormatting sqref="Q247 Q249 Q251 Q253 Q255">
    <cfRule type="cellIs" dxfId="3944" priority="136" stopIfTrue="1" operator="equal">
      <formula>0</formula>
    </cfRule>
  </conditionalFormatting>
  <conditionalFormatting sqref="I244">
    <cfRule type="cellIs" dxfId="3943" priority="135" stopIfTrue="1" operator="equal">
      <formula>0</formula>
    </cfRule>
  </conditionalFormatting>
  <conditionalFormatting sqref="I245">
    <cfRule type="cellIs" dxfId="3942" priority="134" stopIfTrue="1" operator="equal">
      <formula>0</formula>
    </cfRule>
  </conditionalFormatting>
  <conditionalFormatting sqref="I247">
    <cfRule type="cellIs" dxfId="3941" priority="133" stopIfTrue="1" operator="equal">
      <formula>0</formula>
    </cfRule>
  </conditionalFormatting>
  <conditionalFormatting sqref="I249">
    <cfRule type="cellIs" dxfId="3940" priority="132" stopIfTrue="1" operator="equal">
      <formula>0</formula>
    </cfRule>
  </conditionalFormatting>
  <conditionalFormatting sqref="I251">
    <cfRule type="cellIs" dxfId="3939" priority="131" stopIfTrue="1" operator="equal">
      <formula>0</formula>
    </cfRule>
  </conditionalFormatting>
  <conditionalFormatting sqref="I253">
    <cfRule type="cellIs" dxfId="3938" priority="130" stopIfTrue="1" operator="equal">
      <formula>0</formula>
    </cfRule>
  </conditionalFormatting>
  <conditionalFormatting sqref="I255">
    <cfRule type="cellIs" dxfId="3937" priority="129" stopIfTrue="1" operator="equal">
      <formula>0</formula>
    </cfRule>
  </conditionalFormatting>
  <conditionalFormatting sqref="O234:O255">
    <cfRule type="cellIs" dxfId="3936" priority="128" stopIfTrue="1" operator="equal">
      <formula>0</formula>
    </cfRule>
  </conditionalFormatting>
  <conditionalFormatting sqref="O234 O236 O238 O240 O242 O244 O246 O248 O250 O252 O254">
    <cfRule type="cellIs" dxfId="3935" priority="127" stopIfTrue="1" operator="equal">
      <formula>0</formula>
    </cfRule>
  </conditionalFormatting>
  <conditionalFormatting sqref="R232:R255">
    <cfRule type="cellIs" dxfId="3934" priority="125" stopIfTrue="1" operator="equal">
      <formula>0</formula>
    </cfRule>
  </conditionalFormatting>
  <conditionalFormatting sqref="R232 R234 R236 R238 R240 R242 R244 R246 R248 R250 R252 R254">
    <cfRule type="cellIs" dxfId="3933" priority="126" stopIfTrue="1" operator="equal">
      <formula>0</formula>
    </cfRule>
  </conditionalFormatting>
  <conditionalFormatting sqref="R232:R255">
    <cfRule type="cellIs" dxfId="3932" priority="124" stopIfTrue="1" operator="equal">
      <formula>0</formula>
    </cfRule>
  </conditionalFormatting>
  <conditionalFormatting sqref="R232 R234 R236 R238 R240 R242 R244 R246 R248 R250 R252 R254">
    <cfRule type="cellIs" dxfId="3931" priority="123" stopIfTrue="1" operator="equal">
      <formula>0</formula>
    </cfRule>
  </conditionalFormatting>
  <conditionalFormatting sqref="R232">
    <cfRule type="cellIs" dxfId="3930" priority="122" stopIfTrue="1" operator="equal">
      <formula>0</formula>
    </cfRule>
  </conditionalFormatting>
  <conditionalFormatting sqref="R232">
    <cfRule type="cellIs" dxfId="3929" priority="121" stopIfTrue="1" operator="equal">
      <formula>0</formula>
    </cfRule>
  </conditionalFormatting>
  <conditionalFormatting sqref="R233">
    <cfRule type="cellIs" dxfId="3928" priority="120" stopIfTrue="1" operator="equal">
      <formula>0</formula>
    </cfRule>
  </conditionalFormatting>
  <conditionalFormatting sqref="R234 R236 R238 R240 R242">
    <cfRule type="cellIs" dxfId="3927" priority="119" stopIfTrue="1" operator="equal">
      <formula>0</formula>
    </cfRule>
  </conditionalFormatting>
  <conditionalFormatting sqref="R234 R236 R238 R240 R242">
    <cfRule type="cellIs" dxfId="3926" priority="118" stopIfTrue="1" operator="equal">
      <formula>0</formula>
    </cfRule>
  </conditionalFormatting>
  <conditionalFormatting sqref="R235 R237 R239 R241 R243">
    <cfRule type="cellIs" dxfId="3925" priority="117" stopIfTrue="1" operator="equal">
      <formula>0</formula>
    </cfRule>
  </conditionalFormatting>
  <conditionalFormatting sqref="R244">
    <cfRule type="cellIs" dxfId="3924" priority="116" stopIfTrue="1" operator="equal">
      <formula>0</formula>
    </cfRule>
  </conditionalFormatting>
  <conditionalFormatting sqref="R244">
    <cfRule type="cellIs" dxfId="3923" priority="115" stopIfTrue="1" operator="equal">
      <formula>0</formula>
    </cfRule>
  </conditionalFormatting>
  <conditionalFormatting sqref="R245">
    <cfRule type="cellIs" dxfId="3922" priority="114" stopIfTrue="1" operator="equal">
      <formula>0</formula>
    </cfRule>
  </conditionalFormatting>
  <conditionalFormatting sqref="R246 R248 R250 R252 R254">
    <cfRule type="cellIs" dxfId="3921" priority="113" stopIfTrue="1" operator="equal">
      <formula>0</formula>
    </cfRule>
  </conditionalFormatting>
  <conditionalFormatting sqref="R246 R248 R250 R252 R254">
    <cfRule type="cellIs" dxfId="3920" priority="112" stopIfTrue="1" operator="equal">
      <formula>0</formula>
    </cfRule>
  </conditionalFormatting>
  <conditionalFormatting sqref="R247 R249 R251 R253 R255">
    <cfRule type="cellIs" dxfId="3919" priority="111" stopIfTrue="1" operator="equal">
      <formula>0</formula>
    </cfRule>
  </conditionalFormatting>
  <conditionalFormatting sqref="K234:L255">
    <cfRule type="cellIs" dxfId="3918" priority="110" stopIfTrue="1" operator="equal">
      <formula>0</formula>
    </cfRule>
  </conditionalFormatting>
  <conditionalFormatting sqref="M268:M279">
    <cfRule type="cellIs" dxfId="3917" priority="109" stopIfTrue="1" operator="equal">
      <formula>0</formula>
    </cfRule>
  </conditionalFormatting>
  <conditionalFormatting sqref="Q257">
    <cfRule type="cellIs" dxfId="3916" priority="106" stopIfTrue="1" operator="equal">
      <formula>0</formula>
    </cfRule>
  </conditionalFormatting>
  <conditionalFormatting sqref="Q256 J256:J257 M256:N257 M258:M267">
    <cfRule type="cellIs" dxfId="3915" priority="108" stopIfTrue="1" operator="equal">
      <formula>0</formula>
    </cfRule>
  </conditionalFormatting>
  <conditionalFormatting sqref="Q256 N256">
    <cfRule type="cellIs" dxfId="3914" priority="107" stopIfTrue="1" operator="equal">
      <formula>0</formula>
    </cfRule>
  </conditionalFormatting>
  <conditionalFormatting sqref="O256:O257">
    <cfRule type="cellIs" dxfId="3913" priority="105" stopIfTrue="1" operator="equal">
      <formula>0</formula>
    </cfRule>
  </conditionalFormatting>
  <conditionalFormatting sqref="R256:R257">
    <cfRule type="cellIs" dxfId="3912" priority="102" stopIfTrue="1" operator="equal">
      <formula>0</formula>
    </cfRule>
  </conditionalFormatting>
  <conditionalFormatting sqref="R256:R257">
    <cfRule type="cellIs" dxfId="3911" priority="101" stopIfTrue="1" operator="equal">
      <formula>0</formula>
    </cfRule>
  </conditionalFormatting>
  <conditionalFormatting sqref="R256">
    <cfRule type="cellIs" dxfId="3910" priority="99" stopIfTrue="1" operator="equal">
      <formula>0</formula>
    </cfRule>
  </conditionalFormatting>
  <conditionalFormatting sqref="R257">
    <cfRule type="cellIs" dxfId="3909" priority="97" stopIfTrue="1" operator="equal">
      <formula>0</formula>
    </cfRule>
  </conditionalFormatting>
  <conditionalFormatting sqref="K256:L257">
    <cfRule type="cellIs" dxfId="3908" priority="96" stopIfTrue="1" operator="equal">
      <formula>0</formula>
    </cfRule>
  </conditionalFormatting>
  <conditionalFormatting sqref="O256">
    <cfRule type="cellIs" dxfId="3907" priority="104" stopIfTrue="1" operator="equal">
      <formula>0</formula>
    </cfRule>
  </conditionalFormatting>
  <conditionalFormatting sqref="R256">
    <cfRule type="cellIs" dxfId="3906" priority="103" stopIfTrue="1" operator="equal">
      <formula>0</formula>
    </cfRule>
  </conditionalFormatting>
  <conditionalFormatting sqref="R256">
    <cfRule type="cellIs" dxfId="3905" priority="100" stopIfTrue="1" operator="equal">
      <formula>0</formula>
    </cfRule>
  </conditionalFormatting>
  <conditionalFormatting sqref="R256">
    <cfRule type="cellIs" dxfId="3904" priority="98" stopIfTrue="1" operator="equal">
      <formula>0</formula>
    </cfRule>
  </conditionalFormatting>
  <conditionalFormatting sqref="J258:J279">
    <cfRule type="cellIs" dxfId="3903" priority="95" stopIfTrue="1" operator="equal">
      <formula>0</formula>
    </cfRule>
  </conditionalFormatting>
  <conditionalFormatting sqref="K258:L279">
    <cfRule type="cellIs" dxfId="3902" priority="94" stopIfTrue="1" operator="equal">
      <formula>0</formula>
    </cfRule>
  </conditionalFormatting>
  <conditionalFormatting sqref="Q258 Q260 Q262 Q264 Q266 Q268 Q270 Q272 Q274 Q276 Q278 N258:N279">
    <cfRule type="cellIs" dxfId="3901" priority="93" stopIfTrue="1" operator="equal">
      <formula>0</formula>
    </cfRule>
  </conditionalFormatting>
  <conditionalFormatting sqref="Q258 Q260 Q262 Q264 Q266 Q268 Q270 Q272 Q274 Q276 Q278 N258 N260 N262 N264 N266 N268 N270 N272 N274 N276 N278">
    <cfRule type="cellIs" dxfId="3900" priority="92" stopIfTrue="1" operator="equal">
      <formula>0</formula>
    </cfRule>
  </conditionalFormatting>
  <conditionalFormatting sqref="Q259 Q261 Q263 Q265 Q267 Q269 Q271 Q273 Q275 Q277 Q279">
    <cfRule type="cellIs" dxfId="3899" priority="91" stopIfTrue="1" operator="equal">
      <formula>0</formula>
    </cfRule>
  </conditionalFormatting>
  <conditionalFormatting sqref="O258:O279">
    <cfRule type="cellIs" dxfId="3898" priority="90" stopIfTrue="1" operator="equal">
      <formula>0</formula>
    </cfRule>
  </conditionalFormatting>
  <conditionalFormatting sqref="O258 O260 O262 O264 O266 O268 O270 O272 O274 O276 O278">
    <cfRule type="cellIs" dxfId="3897" priority="89" stopIfTrue="1" operator="equal">
      <formula>0</formula>
    </cfRule>
  </conditionalFormatting>
  <conditionalFormatting sqref="R258:R279">
    <cfRule type="cellIs" dxfId="3896" priority="87" stopIfTrue="1" operator="equal">
      <formula>0</formula>
    </cfRule>
  </conditionalFormatting>
  <conditionalFormatting sqref="R258 R260 R262 R264 R266 R268 R270 R272 R274 R276 R278">
    <cfRule type="cellIs" dxfId="3895" priority="88" stopIfTrue="1" operator="equal">
      <formula>0</formula>
    </cfRule>
  </conditionalFormatting>
  <conditionalFormatting sqref="R258:R279">
    <cfRule type="cellIs" dxfId="3894" priority="86" stopIfTrue="1" operator="equal">
      <formula>0</formula>
    </cfRule>
  </conditionalFormatting>
  <conditionalFormatting sqref="R258 R260 R262 R264 R266 R268 R270 R272 R274 R276 R278">
    <cfRule type="cellIs" dxfId="3893" priority="85" stopIfTrue="1" operator="equal">
      <formula>0</formula>
    </cfRule>
  </conditionalFormatting>
  <conditionalFormatting sqref="R258 R260 R262 R264 R266 R268 R270 R272 R274 R276 R278">
    <cfRule type="cellIs" dxfId="3892" priority="84" stopIfTrue="1" operator="equal">
      <formula>0</formula>
    </cfRule>
  </conditionalFormatting>
  <conditionalFormatting sqref="R258 R260 R262 R264 R266 R268 R270 R272 R274 R276 R278">
    <cfRule type="cellIs" dxfId="3891" priority="83" stopIfTrue="1" operator="equal">
      <formula>0</formula>
    </cfRule>
  </conditionalFormatting>
  <conditionalFormatting sqref="R259 R261 R263 R265 R267 R269 R271 R273 R275 R277 R279">
    <cfRule type="cellIs" dxfId="3890"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3889" priority="73" stopIfTrue="1" operator="equal">
      <formula>0</formula>
    </cfRule>
  </conditionalFormatting>
  <conditionalFormatting sqref="Q220 N210 N222 N212 N224 N214 N226 N216 N228 N218 N230 N220:O220">
    <cfRule type="cellIs" dxfId="3888" priority="72" stopIfTrue="1" operator="equal">
      <formula>0</formula>
    </cfRule>
  </conditionalFormatting>
  <conditionalFormatting sqref="P220">
    <cfRule type="cellIs" dxfId="3887" priority="71" stopIfTrue="1" operator="equal">
      <formula>0</formula>
    </cfRule>
  </conditionalFormatting>
  <conditionalFormatting sqref="P220">
    <cfRule type="cellIs" dxfId="3886" priority="70" stopIfTrue="1" operator="equal">
      <formula>0</formula>
    </cfRule>
  </conditionalFormatting>
  <conditionalFormatting sqref="P221">
    <cfRule type="cellIs" dxfId="3885" priority="69" stopIfTrue="1" operator="equal">
      <formula>0</formula>
    </cfRule>
  </conditionalFormatting>
  <conditionalFormatting sqref="P210 P222 P212 P224 P214 P226 P216 P228 P218 P230">
    <cfRule type="cellIs" dxfId="3884" priority="68" stopIfTrue="1" operator="equal">
      <formula>0</formula>
    </cfRule>
  </conditionalFormatting>
  <conditionalFormatting sqref="P210 P222 P212 P224 P214 P226 P216 P228 P218 P230">
    <cfRule type="cellIs" dxfId="3883" priority="67" stopIfTrue="1" operator="equal">
      <formula>0</formula>
    </cfRule>
  </conditionalFormatting>
  <conditionalFormatting sqref="P211 P223 P213 P225 P215 P227 P217 P229 P219 P231">
    <cfRule type="cellIs" dxfId="3882" priority="66" stopIfTrue="1" operator="equal">
      <formula>0</formula>
    </cfRule>
  </conditionalFormatting>
  <conditionalFormatting sqref="Q221">
    <cfRule type="cellIs" dxfId="3881" priority="65" stopIfTrue="1" operator="equal">
      <formula>0</formula>
    </cfRule>
  </conditionalFormatting>
  <conditionalFormatting sqref="Q210 Q222 Q212 Q224 Q214 Q226 Q216 Q228 Q218 Q230">
    <cfRule type="cellIs" dxfId="3880" priority="64" stopIfTrue="1" operator="equal">
      <formula>0</formula>
    </cfRule>
  </conditionalFormatting>
  <conditionalFormatting sqref="Q210 Q222 Q212 Q224 Q214 Q226 Q216 Q228 Q218 Q230">
    <cfRule type="cellIs" dxfId="3879" priority="63" stopIfTrue="1" operator="equal">
      <formula>0</formula>
    </cfRule>
  </conditionalFormatting>
  <conditionalFormatting sqref="Q211 Q223 Q213 Q225 Q215 Q227 Q217 Q229 Q219 Q231">
    <cfRule type="cellIs" dxfId="3878" priority="62" stopIfTrue="1" operator="equal">
      <formula>0</formula>
    </cfRule>
  </conditionalFormatting>
  <conditionalFormatting sqref="I220">
    <cfRule type="cellIs" dxfId="3877" priority="61" stopIfTrue="1" operator="equal">
      <formula>0</formula>
    </cfRule>
  </conditionalFormatting>
  <conditionalFormatting sqref="I221">
    <cfRule type="cellIs" dxfId="3876" priority="60" stopIfTrue="1" operator="equal">
      <formula>0</formula>
    </cfRule>
  </conditionalFormatting>
  <conditionalFormatting sqref="I211 I223">
    <cfRule type="cellIs" dxfId="3875" priority="59" stopIfTrue="1" operator="equal">
      <formula>0</formula>
    </cfRule>
  </conditionalFormatting>
  <conditionalFormatting sqref="I213 I225">
    <cfRule type="cellIs" dxfId="3874" priority="58" stopIfTrue="1" operator="equal">
      <formula>0</formula>
    </cfRule>
  </conditionalFormatting>
  <conditionalFormatting sqref="I215 I227">
    <cfRule type="cellIs" dxfId="3873" priority="57" stopIfTrue="1" operator="equal">
      <formula>0</formula>
    </cfRule>
  </conditionalFormatting>
  <conditionalFormatting sqref="I217 I229">
    <cfRule type="cellIs" dxfId="3872" priority="56" stopIfTrue="1" operator="equal">
      <formula>0</formula>
    </cfRule>
  </conditionalFormatting>
  <conditionalFormatting sqref="I219 I231">
    <cfRule type="cellIs" dxfId="3871" priority="55" stopIfTrue="1" operator="equal">
      <formula>0</formula>
    </cfRule>
  </conditionalFormatting>
  <conditionalFormatting sqref="O210:O219 O222:O231">
    <cfRule type="cellIs" dxfId="3870" priority="54" stopIfTrue="1" operator="equal">
      <formula>0</formula>
    </cfRule>
  </conditionalFormatting>
  <conditionalFormatting sqref="O210 O222 O212 O224 O214 O226 O216 O228 O218 O230">
    <cfRule type="cellIs" dxfId="3869" priority="53" stopIfTrue="1" operator="equal">
      <formula>0</formula>
    </cfRule>
  </conditionalFormatting>
  <conditionalFormatting sqref="R210:R231">
    <cfRule type="cellIs" dxfId="3868" priority="51" stopIfTrue="1" operator="equal">
      <formula>0</formula>
    </cfRule>
  </conditionalFormatting>
  <conditionalFormatting sqref="R220 R210 R222 R212 R224 R214 R226 R216 R228 R218 R230">
    <cfRule type="cellIs" dxfId="3867" priority="52" stopIfTrue="1" operator="equal">
      <formula>0</formula>
    </cfRule>
  </conditionalFormatting>
  <conditionalFormatting sqref="R210:R231">
    <cfRule type="cellIs" dxfId="3866" priority="50" stopIfTrue="1" operator="equal">
      <formula>0</formula>
    </cfRule>
  </conditionalFormatting>
  <conditionalFormatting sqref="R220 R210 R222 R212 R224 R214 R226 R216 R228 R218 R230">
    <cfRule type="cellIs" dxfId="3865" priority="49" stopIfTrue="1" operator="equal">
      <formula>0</formula>
    </cfRule>
  </conditionalFormatting>
  <conditionalFormatting sqref="R220">
    <cfRule type="cellIs" dxfId="3864" priority="48" stopIfTrue="1" operator="equal">
      <formula>0</formula>
    </cfRule>
  </conditionalFormatting>
  <conditionalFormatting sqref="R220">
    <cfRule type="cellIs" dxfId="3863" priority="47" stopIfTrue="1" operator="equal">
      <formula>0</formula>
    </cfRule>
  </conditionalFormatting>
  <conditionalFormatting sqref="R221">
    <cfRule type="cellIs" dxfId="3862" priority="46" stopIfTrue="1" operator="equal">
      <formula>0</formula>
    </cfRule>
  </conditionalFormatting>
  <conditionalFormatting sqref="R210 R222 R212 R224 R214 R226 R216 R228 R218 R230">
    <cfRule type="cellIs" dxfId="3861" priority="45" stopIfTrue="1" operator="equal">
      <formula>0</formula>
    </cfRule>
  </conditionalFormatting>
  <conditionalFormatting sqref="R210 R222 R212 R224 R214 R226 R216 R228 R218 R230">
    <cfRule type="cellIs" dxfId="3860" priority="44" stopIfTrue="1" operator="equal">
      <formula>0</formula>
    </cfRule>
  </conditionalFormatting>
  <conditionalFormatting sqref="R211 R223 R213 R225 R215 R227 R217 R229 R219 R231">
    <cfRule type="cellIs" dxfId="3859" priority="43" stopIfTrue="1" operator="equal">
      <formula>0</formula>
    </cfRule>
  </conditionalFormatting>
  <conditionalFormatting sqref="K210:L219 K222:L231">
    <cfRule type="cellIs" dxfId="3858"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3857"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3856" priority="40" stopIfTrue="1" operator="equal">
      <formula>0</formula>
    </cfRule>
  </conditionalFormatting>
  <conditionalFormatting sqref="P210 P212 P214 P216 P218 P220 P222 P224 P226 P228 P230 P232 P234 P236 P238 P240 P242 P244 P246">
    <cfRule type="cellIs" dxfId="3855" priority="39" stopIfTrue="1" operator="equal">
      <formula>0</formula>
    </cfRule>
  </conditionalFormatting>
  <conditionalFormatting sqref="P210 P212 P214 P216 P218 P220 P222 P224 P226 P228 P230 P232 P234 P236 P238 P240 P242 P244 P246">
    <cfRule type="cellIs" dxfId="3854" priority="38" stopIfTrue="1" operator="equal">
      <formula>0</formula>
    </cfRule>
  </conditionalFormatting>
  <conditionalFormatting sqref="P209 P211 P213 P215 P217 P219 P221 P223 P225 P227 P229 P231 P233 P235 P237 P239 P241 P243 P245 P247">
    <cfRule type="cellIs" dxfId="3853"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3852" priority="36" stopIfTrue="1" operator="equal">
      <formula>0</formula>
    </cfRule>
  </conditionalFormatting>
  <conditionalFormatting sqref="I208 I210 I212 I214 I216 I218 I220 I222 I224 I226 I228 I230 I232 I234 I236 I238 I240 I242 I244 I246 I248 I250 I252 I254">
    <cfRule type="cellIs" dxfId="3851"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50" priority="34" stopIfTrue="1" operator="equal">
      <formula>0</formula>
    </cfRule>
  </conditionalFormatting>
  <conditionalFormatting sqref="R208:R279">
    <cfRule type="cellIs" dxfId="3849" priority="32" stopIfTrue="1" operator="equal">
      <formula>0</formula>
    </cfRule>
  </conditionalFormatting>
  <conditionalFormatting sqref="R208:R279">
    <cfRule type="cellIs" dxfId="3848"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7"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3846"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5"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4" priority="31" stopIfTrue="1" operator="equal">
      <formula>0</formula>
    </cfRule>
  </conditionalFormatting>
  <conditionalFormatting sqref="I209 I211 I213 I215 I217 I219 I221 I223 I225 I227 I229 I231 I233 I235 I237 I239 I241 I243 I245 I247 I249 I251 I253 I255">
    <cfRule type="cellIs" dxfId="3843" priority="27" stopIfTrue="1" operator="equal">
      <formula>0</formula>
    </cfRule>
  </conditionalFormatting>
  <conditionalFormatting sqref="P208 P210 P212 P214 P216 P218 P220 P222 P224 P226 P228 P230 P232 P234 P236 P238 P240 P242 P244 P246">
    <cfRule type="cellIs" dxfId="3842" priority="21" stopIfTrue="1" operator="equal">
      <formula>0</formula>
    </cfRule>
  </conditionalFormatting>
  <conditionalFormatting sqref="P208 P210 P212 P214 P216 P218 P220 P222 P224 P226 P228 P230 P232 P234 P236 P238 P240 P242 P244 P246">
    <cfRule type="cellIs" dxfId="3841" priority="20" stopIfTrue="1" operator="equal">
      <formula>0</formula>
    </cfRule>
  </conditionalFormatting>
  <conditionalFormatting sqref="P208 P210 P212 P214 P216 P218 P220 P222 P224 P226 P228 P230 P232 P234 P236 P238 P240 P242 P244 P246">
    <cfRule type="cellIs" dxfId="3840" priority="22" stopIfTrue="1" operator="equal">
      <formula>0</formula>
    </cfRule>
  </conditionalFormatting>
  <conditionalFormatting sqref="P208 P210 P212 P214 P216 P218 P220 P222 P224 P226 P228 P230 P232 P234 P236 P238 P240 P242 P244 P246">
    <cfRule type="cellIs" dxfId="3839" priority="25" stopIfTrue="1" operator="equal">
      <formula>0</formula>
    </cfRule>
  </conditionalFormatting>
  <conditionalFormatting sqref="P208 P210 P212 P214 P216 P218 P220 P222 P224 P226 P228 P230 P232 P234 P236 P238 P240 P242 P244 P246">
    <cfRule type="cellIs" dxfId="3838" priority="24" stopIfTrue="1" operator="equal">
      <formula>0</formula>
    </cfRule>
  </conditionalFormatting>
  <conditionalFormatting sqref="P208 P210 P212 P214 P216 P218 P220 P222 P224 P226 P228 P230 P232 P234 P236 P238 P240 P242 P244 P246">
    <cfRule type="cellIs" dxfId="3837" priority="23" stopIfTrue="1" operator="equal">
      <formula>0</formula>
    </cfRule>
  </conditionalFormatting>
  <conditionalFormatting sqref="P208 P210 P212 P214 P216 P218 P220 P222 P224 P226 P228 P230 P232 P234 P236 P238 P240 P242 P244 P246">
    <cfRule type="cellIs" dxfId="3836" priority="26" stopIfTrue="1" operator="equal">
      <formula>0</formula>
    </cfRule>
  </conditionalFormatting>
  <conditionalFormatting sqref="P248 P250 P252 P254 P256 P258 P260 P262 P264 P266 P268 P270 P272 P274 P276 P278">
    <cfRule type="cellIs" dxfId="3835" priority="19" stopIfTrue="1" operator="equal">
      <formula>0</formula>
    </cfRule>
  </conditionalFormatting>
  <conditionalFormatting sqref="P248 P250 P252 P254 P256 P258 P260 P262 P264 P266 P268 P270 P272 P274 P276 P278">
    <cfRule type="cellIs" dxfId="3834" priority="18" stopIfTrue="1" operator="equal">
      <formula>0</formula>
    </cfRule>
  </conditionalFormatting>
  <conditionalFormatting sqref="P249 P251 P253 P255 P257 P259 P261 P263 P265 P267 P269 P271 P273 P275 P277 P279">
    <cfRule type="cellIs" dxfId="3833" priority="17" stopIfTrue="1" operator="equal">
      <formula>0</formula>
    </cfRule>
  </conditionalFormatting>
  <conditionalFormatting sqref="P248 P250 P252 P254 P256 P258 P260 P262 P264 P266 P268 P270 P272 P274 P276 P278">
    <cfRule type="cellIs" dxfId="3832" priority="16" stopIfTrue="1" operator="equal">
      <formula>0</formula>
    </cfRule>
  </conditionalFormatting>
  <conditionalFormatting sqref="P248 P250 P252 P254 P256 P258 P260 P262 P264 P266 P268 P270 P272 P274 P276 P278">
    <cfRule type="cellIs" dxfId="3831" priority="15" stopIfTrue="1" operator="equal">
      <formula>0</formula>
    </cfRule>
  </conditionalFormatting>
  <conditionalFormatting sqref="P249 P251 P253 P255 P257 P259 P261 P263 P265 P267 P269 P271 P273 P275 P277 P279">
    <cfRule type="cellIs" dxfId="3830" priority="14" stopIfTrue="1" operator="equal">
      <formula>0</formula>
    </cfRule>
  </conditionalFormatting>
  <conditionalFormatting sqref="P248 P250 P252 P254 P256 P258 P260 P262 P264 P266 P268 P270 P272 P274 P276 P278">
    <cfRule type="cellIs" dxfId="3829" priority="8" stopIfTrue="1" operator="equal">
      <formula>0</formula>
    </cfRule>
  </conditionalFormatting>
  <conditionalFormatting sqref="P248 P250 P252 P254 P256 P258 P260 P262 P264 P266 P268 P270 P272 P274 P276 P278">
    <cfRule type="cellIs" dxfId="3828" priority="7" stopIfTrue="1" operator="equal">
      <formula>0</formula>
    </cfRule>
  </conditionalFormatting>
  <conditionalFormatting sqref="P248 P250 P252 P254 P256 P258 P260 P262 P264 P266 P268 P270 P272 P274 P276 P278">
    <cfRule type="cellIs" dxfId="3827" priority="9" stopIfTrue="1" operator="equal">
      <formula>0</formula>
    </cfRule>
  </conditionalFormatting>
  <conditionalFormatting sqref="P248 P250 P252 P254 P256 P258 P260 P262 P264 P266 P268 P270 P272 P274 P276 P278">
    <cfRule type="cellIs" dxfId="3826" priority="12" stopIfTrue="1" operator="equal">
      <formula>0</formula>
    </cfRule>
  </conditionalFormatting>
  <conditionalFormatting sqref="P248 P250 P252 P254 P256 P258 P260 P262 P264 P266 P268 P270 P272 P274 P276 P278">
    <cfRule type="cellIs" dxfId="3825" priority="11" stopIfTrue="1" operator="equal">
      <formula>0</formula>
    </cfRule>
  </conditionalFormatting>
  <conditionalFormatting sqref="P248 P250 P252 P254 P256 P258 P260 P262 P264 P266 P268 P270 P272 P274 P276 P278">
    <cfRule type="cellIs" dxfId="3824" priority="10" stopIfTrue="1" operator="equal">
      <formula>0</formula>
    </cfRule>
  </conditionalFormatting>
  <conditionalFormatting sqref="P248 P250 P252 P254 P256 P258 P260 P262 P264 P266 P268 P270 P272 P274 P276 P278">
    <cfRule type="cellIs" dxfId="3823" priority="13" stopIfTrue="1" operator="equal">
      <formula>0</formula>
    </cfRule>
  </conditionalFormatting>
  <conditionalFormatting sqref="I256">
    <cfRule type="cellIs" dxfId="3822" priority="6" stopIfTrue="1" operator="equal">
      <formula>0</formula>
    </cfRule>
  </conditionalFormatting>
  <conditionalFormatting sqref="I257">
    <cfRule type="cellIs" dxfId="3821" priority="5" stopIfTrue="1" operator="equal">
      <formula>0</formula>
    </cfRule>
  </conditionalFormatting>
  <conditionalFormatting sqref="I258 I260 I262 I264 I266 I268">
    <cfRule type="cellIs" dxfId="3820" priority="4" stopIfTrue="1" operator="equal">
      <formula>0</formula>
    </cfRule>
  </conditionalFormatting>
  <conditionalFormatting sqref="I259 I261 I263 I265 I267 I269">
    <cfRule type="cellIs" dxfId="3819" priority="3" stopIfTrue="1" operator="equal">
      <formula>0</formula>
    </cfRule>
  </conditionalFormatting>
  <conditionalFormatting sqref="I270 I272 I274 I276 I278">
    <cfRule type="cellIs" dxfId="3818" priority="2" stopIfTrue="1" operator="equal">
      <formula>0</formula>
    </cfRule>
  </conditionalFormatting>
  <conditionalFormatting sqref="I271 I273 I275 I277 I279">
    <cfRule type="cellIs" dxfId="381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15">
    <tabColor rgb="FF00B0F0"/>
    <pageSetUpPr fitToPage="1"/>
  </sheetPr>
  <dimension ref="A1:S835"/>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28</v>
      </c>
      <c r="D1" s="553"/>
      <c r="E1" s="553"/>
      <c r="F1" s="553"/>
      <c r="G1" s="553"/>
      <c r="H1" s="553"/>
      <c r="I1" s="553"/>
      <c r="J1" s="553"/>
      <c r="K1" s="553"/>
      <c r="L1" s="554"/>
      <c r="M1" s="130"/>
      <c r="N1" s="538" t="s">
        <v>149</v>
      </c>
      <c r="O1" s="509"/>
      <c r="P1" s="510"/>
      <c r="Q1" s="137" t="s">
        <v>161</v>
      </c>
      <c r="R1" s="137" t="s">
        <v>182</v>
      </c>
      <c r="S1" s="64">
        <v>17</v>
      </c>
    </row>
    <row r="2" spans="1:19" ht="12" customHeight="1" x14ac:dyDescent="0.2">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2">
      <c r="A7" s="521"/>
      <c r="B7" s="521"/>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2">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2">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2">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2">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2">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2">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2">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2">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2">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2">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2">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2">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2">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2">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2">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2">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2">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2">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2">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2">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2">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2">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2">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2">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2">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2">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2">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2">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2">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2">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2">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2">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2">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2">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2">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2">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2">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2">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2">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2">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2">
      <c r="A48" s="496">
        <v>33178</v>
      </c>
      <c r="B48" s="496">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2">
      <c r="A49" s="521"/>
      <c r="B49" s="521"/>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2">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2">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2">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2">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2">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2">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2">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2">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2">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2">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2">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2">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2">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2">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2">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2">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2">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2">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2">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2">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2">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2">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2">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2">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2">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2">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2">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2">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2">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2">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2">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2">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2">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2">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2">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2">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2">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2">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2">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2">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2">
      <c r="A90" s="496">
        <v>33359</v>
      </c>
      <c r="B90" s="496">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2">
      <c r="A91" s="521"/>
      <c r="B91" s="521"/>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2">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2">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2">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2">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2">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2">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2">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2">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2">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2">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2">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2">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2">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2">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2">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2">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2">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2">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2">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2">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2">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2">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2">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2">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2">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2">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2">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2">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2">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2">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2">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2">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2">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2">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2">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2">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2">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2">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2">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2">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2">
      <c r="A132" s="496">
        <v>33543</v>
      </c>
      <c r="B132" s="496">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2">
      <c r="A133" s="521"/>
      <c r="B133" s="521"/>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2">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2">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2">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2">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2">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2">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2">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2">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2">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2">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2">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2">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2">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2">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2">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2">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2">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2">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2">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2">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2">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2">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2">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2">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2">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2">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2">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2">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2">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2">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2">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2">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2">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2">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2">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2">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2">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2">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2">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2">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2">
      <c r="A174" s="496">
        <v>33970</v>
      </c>
      <c r="B174" s="496">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2">
      <c r="A175" s="521"/>
      <c r="B175" s="521"/>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2">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2">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2">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2">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2">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2">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2">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2">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2">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2">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2">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2">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2">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2">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2">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2">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2">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2">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2">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2">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2">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2">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2">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2">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2">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2">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2">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2">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2">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2">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2">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2">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2">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2">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2">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2">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2">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2">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2">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2">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2">
      <c r="A216" s="496">
        <v>34425</v>
      </c>
      <c r="B216" s="496">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2">
      <c r="A217" s="521"/>
      <c r="B217" s="521"/>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2">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2">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2">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2">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2">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2">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2">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2">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2">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2">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2">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2">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2">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2">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2">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2">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2">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2">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2">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2">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2">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2">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2">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2">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2">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2">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2">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2">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2">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2">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2">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2">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2">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2">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2">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2">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2">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2">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2">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2">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2">
      <c r="A258" s="496">
        <v>34516</v>
      </c>
      <c r="B258" s="496">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2">
      <c r="A259" s="521"/>
      <c r="B259" s="521"/>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2">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2">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2">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2">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2">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2">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2">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2">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2">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2">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2">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2">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2">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2">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2">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2">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2">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2">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2">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2">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2">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2">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2">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2">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2">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2">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2">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2">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2">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2">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2">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2">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2">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2">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2">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2">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2">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2">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2">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2">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2">
      <c r="A300" s="496">
        <v>34700</v>
      </c>
      <c r="B300" s="496">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2">
      <c r="A301" s="521"/>
      <c r="B301" s="521"/>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2">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2">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2">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2">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2">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2">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2">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2">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2">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2">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2">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2">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2">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2">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2">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2">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2">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2">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2">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2">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2">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2">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2">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2">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2">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2">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2">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2">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2">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2">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2">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2">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2">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2">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2">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2">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2">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2">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2">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2">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2">
      <c r="A342" s="496">
        <v>35034</v>
      </c>
      <c r="B342" s="496">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2">
      <c r="A343" s="521"/>
      <c r="B343" s="521"/>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2">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2">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2">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2">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2">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2">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2">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2">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2">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2">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2">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2">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2">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2">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2">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2">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2">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2">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2">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2">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2">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2">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2">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2">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2">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2">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2">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2">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2">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2">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2">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2">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2">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2">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2">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2">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2">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2">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2">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2">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2">
      <c r="A384" s="496">
        <v>35065</v>
      </c>
      <c r="B384" s="496">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2">
      <c r="A385" s="497"/>
      <c r="B385" s="497"/>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2">
      <c r="A386" s="519">
        <v>35065</v>
      </c>
      <c r="B386" s="519">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2">
      <c r="A387" s="519"/>
      <c r="B387" s="519"/>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2">
      <c r="A388" s="519"/>
      <c r="B388" s="519"/>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2">
      <c r="A389" s="519"/>
      <c r="B389" s="519"/>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2">
      <c r="A390" s="519"/>
      <c r="B390" s="519"/>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2">
      <c r="A391" s="519"/>
      <c r="B391" s="519"/>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2">
      <c r="A392" s="519"/>
      <c r="B392" s="519"/>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2">
      <c r="A393" s="519"/>
      <c r="B393" s="519"/>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2">
      <c r="A394" s="519"/>
      <c r="B394" s="519"/>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2">
      <c r="A395" s="519"/>
      <c r="B395" s="519"/>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2">
      <c r="A396" s="519"/>
      <c r="B396" s="519"/>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2">
      <c r="A397" s="520"/>
      <c r="B397" s="520"/>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2">
      <c r="A398" s="496">
        <v>35370</v>
      </c>
      <c r="B398" s="496">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2">
      <c r="A399" s="497"/>
      <c r="B399" s="497"/>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2">
      <c r="A400" s="519">
        <v>35370</v>
      </c>
      <c r="B400" s="519">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2">
      <c r="A401" s="519"/>
      <c r="B401" s="519"/>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2">
      <c r="A402" s="519"/>
      <c r="B402" s="519"/>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2">
      <c r="A403" s="519"/>
      <c r="B403" s="519"/>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2">
      <c r="A404" s="519"/>
      <c r="B404" s="519"/>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2">
      <c r="A405" s="519"/>
      <c r="B405" s="519"/>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2">
      <c r="A406" s="519"/>
      <c r="B406" s="519"/>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2">
      <c r="A407" s="519"/>
      <c r="B407" s="519"/>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2">
      <c r="A408" s="519"/>
      <c r="B408" s="519"/>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2">
      <c r="A409" s="519"/>
      <c r="B409" s="519"/>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2">
      <c r="A410" s="519"/>
      <c r="B410" s="519"/>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2">
      <c r="A411" s="520"/>
      <c r="B411" s="520"/>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2">
      <c r="A412" s="496">
        <v>35612</v>
      </c>
      <c r="B412" s="496">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2">
      <c r="A413" s="497"/>
      <c r="B413" s="497"/>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2">
      <c r="A414" s="519">
        <v>35612</v>
      </c>
      <c r="B414" s="519">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2">
      <c r="A415" s="519"/>
      <c r="B415" s="519"/>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2">
      <c r="A416" s="519"/>
      <c r="B416" s="519"/>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2">
      <c r="A417" s="519"/>
      <c r="B417" s="519"/>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2">
      <c r="A418" s="519"/>
      <c r="B418" s="519"/>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2">
      <c r="A419" s="519"/>
      <c r="B419" s="519"/>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2">
      <c r="A420" s="519"/>
      <c r="B420" s="519"/>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2">
      <c r="A421" s="519"/>
      <c r="B421" s="519"/>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2">
      <c r="A422" s="519"/>
      <c r="B422" s="519"/>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2">
      <c r="A423" s="519"/>
      <c r="B423" s="519"/>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2">
      <c r="A424" s="519"/>
      <c r="B424" s="519"/>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2">
      <c r="A425" s="520"/>
      <c r="B425" s="520"/>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2">
      <c r="A426" s="496">
        <v>36100</v>
      </c>
      <c r="B426" s="496">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2">
      <c r="A427" s="497"/>
      <c r="B427" s="497"/>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2">
      <c r="A428" s="519">
        <v>36100</v>
      </c>
      <c r="B428" s="519">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2">
      <c r="A429" s="519"/>
      <c r="B429" s="519"/>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2">
      <c r="A430" s="519"/>
      <c r="B430" s="519"/>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2">
      <c r="A431" s="519"/>
      <c r="B431" s="519"/>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2">
      <c r="A432" s="519"/>
      <c r="B432" s="519"/>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2">
      <c r="A433" s="519"/>
      <c r="B433" s="519"/>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2">
      <c r="A434" s="519"/>
      <c r="B434" s="519"/>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2">
      <c r="A435" s="519"/>
      <c r="B435" s="519"/>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2">
      <c r="A436" s="519"/>
      <c r="B436" s="519"/>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2">
      <c r="A437" s="519"/>
      <c r="B437" s="519"/>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2">
      <c r="A438" s="519"/>
      <c r="B438" s="519"/>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2">
      <c r="A439" s="520"/>
      <c r="B439" s="520"/>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2">
      <c r="A440" s="496">
        <v>36312</v>
      </c>
      <c r="B440" s="496">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2">
      <c r="A441" s="497"/>
      <c r="B441" s="497"/>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2">
      <c r="A442" s="519">
        <v>36312</v>
      </c>
      <c r="B442" s="519">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2">
      <c r="A443" s="519"/>
      <c r="B443" s="519"/>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2">
      <c r="A444" s="519"/>
      <c r="B444" s="519"/>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2">
      <c r="A445" s="519"/>
      <c r="B445" s="519"/>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2">
      <c r="A446" s="519"/>
      <c r="B446" s="519"/>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2">
      <c r="A447" s="519"/>
      <c r="B447" s="519"/>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2">
      <c r="A448" s="519"/>
      <c r="B448" s="519"/>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2">
      <c r="A449" s="519"/>
      <c r="B449" s="519"/>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2">
      <c r="A450" s="519"/>
      <c r="B450" s="519"/>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2">
      <c r="A451" s="519"/>
      <c r="B451" s="519"/>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2">
      <c r="A452" s="519"/>
      <c r="B452" s="519"/>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2">
      <c r="A453" s="520"/>
      <c r="B453" s="520"/>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2">
      <c r="A454" s="496">
        <v>36708</v>
      </c>
      <c r="B454" s="496">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2">
      <c r="A455" s="497"/>
      <c r="B455" s="497"/>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2">
      <c r="A456" s="519">
        <v>36708</v>
      </c>
      <c r="B456" s="519">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2">
      <c r="A457" s="519"/>
      <c r="B457" s="519"/>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2">
      <c r="A458" s="519"/>
      <c r="B458" s="519"/>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2">
      <c r="A459" s="519"/>
      <c r="B459" s="519"/>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2">
      <c r="A460" s="519"/>
      <c r="B460" s="519"/>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2">
      <c r="A461" s="519"/>
      <c r="B461" s="519"/>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2">
      <c r="A462" s="519"/>
      <c r="B462" s="519"/>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2">
      <c r="A463" s="519"/>
      <c r="B463" s="519"/>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2">
      <c r="A464" s="519"/>
      <c r="B464" s="519"/>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2">
      <c r="A465" s="519"/>
      <c r="B465" s="519"/>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2">
      <c r="A466" s="519"/>
      <c r="B466" s="519"/>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2">
      <c r="A467" s="520"/>
      <c r="B467" s="520"/>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2">
      <c r="A468" s="496">
        <v>36770</v>
      </c>
      <c r="B468" s="496">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2">
      <c r="A469" s="497"/>
      <c r="B469" s="497"/>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2">
      <c r="A470" s="519">
        <v>36770</v>
      </c>
      <c r="B470" s="519">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2">
      <c r="A471" s="519"/>
      <c r="B471" s="519"/>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2">
      <c r="A472" s="519"/>
      <c r="B472" s="519"/>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2">
      <c r="A473" s="519"/>
      <c r="B473" s="519"/>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2">
      <c r="A474" s="519"/>
      <c r="B474" s="519"/>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2">
      <c r="A475" s="519"/>
      <c r="B475" s="519"/>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2">
      <c r="A476" s="519"/>
      <c r="B476" s="519"/>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2">
      <c r="A477" s="519"/>
      <c r="B477" s="519"/>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2">
      <c r="A478" s="519"/>
      <c r="B478" s="519"/>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2">
      <c r="A479" s="519"/>
      <c r="B479" s="519"/>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2">
      <c r="A480" s="519"/>
      <c r="B480" s="519"/>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2">
      <c r="A481" s="520"/>
      <c r="B481" s="520"/>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2">
      <c r="A482" s="496">
        <v>36892</v>
      </c>
      <c r="B482" s="496">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2">
      <c r="A483" s="497"/>
      <c r="B483" s="497"/>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2">
      <c r="A484" s="519">
        <v>36892</v>
      </c>
      <c r="B484" s="519">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2">
      <c r="A485" s="519"/>
      <c r="B485" s="519"/>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2">
      <c r="A486" s="519"/>
      <c r="B486" s="519"/>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2">
      <c r="A487" s="519"/>
      <c r="B487" s="519"/>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2">
      <c r="A488" s="519"/>
      <c r="B488" s="519"/>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2">
      <c r="A489" s="519"/>
      <c r="B489" s="519"/>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2">
      <c r="A490" s="519"/>
      <c r="B490" s="519"/>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2">
      <c r="A491" s="519"/>
      <c r="B491" s="519"/>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2">
      <c r="A492" s="519"/>
      <c r="B492" s="519"/>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2">
      <c r="A493" s="519"/>
      <c r="B493" s="519"/>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2">
      <c r="A494" s="519"/>
      <c r="B494" s="519"/>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2">
      <c r="A495" s="520"/>
      <c r="B495" s="520"/>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2">
      <c r="A496" s="496">
        <v>37257</v>
      </c>
      <c r="B496" s="496">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2">
      <c r="A497" s="497"/>
      <c r="B497" s="497"/>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2">
      <c r="A498" s="519">
        <v>37257</v>
      </c>
      <c r="B498" s="519">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2">
      <c r="A499" s="519"/>
      <c r="B499" s="519"/>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2">
      <c r="A500" s="519"/>
      <c r="B500" s="519"/>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2">
      <c r="A501" s="519"/>
      <c r="B501" s="519"/>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2">
      <c r="A502" s="519"/>
      <c r="B502" s="519"/>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2">
      <c r="A503" s="519"/>
      <c r="B503" s="519"/>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2">
      <c r="A504" s="519"/>
      <c r="B504" s="519"/>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2">
      <c r="A505" s="519"/>
      <c r="B505" s="519"/>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2">
      <c r="A506" s="519"/>
      <c r="B506" s="519"/>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2">
      <c r="A507" s="519"/>
      <c r="B507" s="519"/>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2">
      <c r="A508" s="519"/>
      <c r="B508" s="519"/>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2">
      <c r="A509" s="520"/>
      <c r="B509" s="520"/>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2">
      <c r="A510" s="496">
        <v>37622</v>
      </c>
      <c r="B510" s="496">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2">
      <c r="A511" s="497"/>
      <c r="B511" s="497"/>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2">
      <c r="A512" s="519">
        <v>37622</v>
      </c>
      <c r="B512" s="519">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2">
      <c r="A513" s="519"/>
      <c r="B513" s="519"/>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2">
      <c r="A514" s="519"/>
      <c r="B514" s="519"/>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2">
      <c r="A515" s="519"/>
      <c r="B515" s="519"/>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2">
      <c r="A516" s="519"/>
      <c r="B516" s="519"/>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2">
      <c r="A517" s="519"/>
      <c r="B517" s="519"/>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2">
      <c r="A518" s="519"/>
      <c r="B518" s="519"/>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2">
      <c r="A519" s="519"/>
      <c r="B519" s="519"/>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2">
      <c r="A520" s="519"/>
      <c r="B520" s="519"/>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2">
      <c r="A521" s="519"/>
      <c r="B521" s="519"/>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2">
      <c r="A522" s="519"/>
      <c r="B522" s="519"/>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2">
      <c r="A523" s="520"/>
      <c r="B523" s="520"/>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2">
      <c r="A524" s="496">
        <v>37987</v>
      </c>
      <c r="B524" s="496">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2">
      <c r="A525" s="497"/>
      <c r="B525" s="497"/>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2">
      <c r="A526" s="519">
        <v>37987</v>
      </c>
      <c r="B526" s="519">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2">
      <c r="A527" s="519"/>
      <c r="B527" s="519"/>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2">
      <c r="A528" s="519"/>
      <c r="B528" s="519"/>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2">
      <c r="A529" s="519"/>
      <c r="B529" s="519"/>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2">
      <c r="A530" s="519"/>
      <c r="B530" s="519"/>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2">
      <c r="A531" s="519"/>
      <c r="B531" s="519"/>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2">
      <c r="A532" s="519"/>
      <c r="B532" s="519"/>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2">
      <c r="A533" s="519"/>
      <c r="B533" s="519"/>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2">
      <c r="A534" s="519"/>
      <c r="B534" s="519"/>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2">
      <c r="A535" s="519"/>
      <c r="B535" s="519"/>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2">
      <c r="A536" s="519"/>
      <c r="B536" s="519"/>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2">
      <c r="A537" s="520"/>
      <c r="B537" s="520"/>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2">
      <c r="A538" s="496">
        <v>38384</v>
      </c>
      <c r="B538" s="496">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2">
      <c r="A539" s="497"/>
      <c r="B539" s="497"/>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2">
      <c r="A540" s="519">
        <v>38384</v>
      </c>
      <c r="B540" s="519">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2">
      <c r="A541" s="519"/>
      <c r="B541" s="519"/>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2">
      <c r="A542" s="519"/>
      <c r="B542" s="519"/>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2">
      <c r="A543" s="519"/>
      <c r="B543" s="519"/>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2">
      <c r="A544" s="519"/>
      <c r="B544" s="519"/>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2">
      <c r="A545" s="519"/>
      <c r="B545" s="519"/>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2">
      <c r="A546" s="519"/>
      <c r="B546" s="519"/>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2">
      <c r="A547" s="519"/>
      <c r="B547" s="519"/>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2">
      <c r="A548" s="519"/>
      <c r="B548" s="519"/>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2">
      <c r="A549" s="519"/>
      <c r="B549" s="519"/>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2">
      <c r="A550" s="519"/>
      <c r="B550" s="519"/>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2">
      <c r="A551" s="520"/>
      <c r="B551" s="520"/>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2">
      <c r="A552" s="496">
        <v>38718</v>
      </c>
      <c r="B552" s="496">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2">
      <c r="A553" s="497"/>
      <c r="B553" s="497"/>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2">
      <c r="A554" s="519">
        <v>38718</v>
      </c>
      <c r="B554" s="519">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2">
      <c r="A555" s="519"/>
      <c r="B555" s="519"/>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2">
      <c r="A556" s="519"/>
      <c r="B556" s="519"/>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2">
      <c r="A557" s="519"/>
      <c r="B557" s="519"/>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2">
      <c r="A558" s="519"/>
      <c r="B558" s="519"/>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2">
      <c r="A559" s="519"/>
      <c r="B559" s="519"/>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2">
      <c r="A560" s="519"/>
      <c r="B560" s="519"/>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2">
      <c r="A561" s="519"/>
      <c r="B561" s="519"/>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2">
      <c r="A562" s="519"/>
      <c r="B562" s="519"/>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2">
      <c r="A563" s="519"/>
      <c r="B563" s="519"/>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2">
      <c r="A564" s="519"/>
      <c r="B564" s="519"/>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2">
      <c r="A565" s="520"/>
      <c r="B565" s="520"/>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2">
      <c r="A566" s="496">
        <v>39083</v>
      </c>
      <c r="B566" s="496">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2">
      <c r="A567" s="497"/>
      <c r="B567" s="497"/>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2">
      <c r="A568" s="519">
        <v>39083</v>
      </c>
      <c r="B568" s="519">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2">
      <c r="A569" s="519"/>
      <c r="B569" s="519"/>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2">
      <c r="A570" s="519"/>
      <c r="B570" s="519"/>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2">
      <c r="A571" s="519"/>
      <c r="B571" s="519"/>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2">
      <c r="A572" s="519"/>
      <c r="B572" s="519"/>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2">
      <c r="A573" s="519"/>
      <c r="B573" s="519"/>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2">
      <c r="A574" s="519"/>
      <c r="B574" s="519"/>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2">
      <c r="A575" s="519"/>
      <c r="B575" s="519"/>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2">
      <c r="A576" s="519"/>
      <c r="B576" s="519"/>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2">
      <c r="A577" s="519"/>
      <c r="B577" s="519"/>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2">
      <c r="A578" s="519"/>
      <c r="B578" s="519"/>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2">
      <c r="A579" s="520"/>
      <c r="B579" s="520"/>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2">
      <c r="A580" s="496">
        <f>B568+1</f>
        <v>39114</v>
      </c>
      <c r="B580" s="496">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2">
      <c r="A581" s="497"/>
      <c r="B581" s="497"/>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2">
      <c r="A582" s="519">
        <f>A580</f>
        <v>39114</v>
      </c>
      <c r="B582" s="519">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2">
      <c r="A583" s="519"/>
      <c r="B583" s="519"/>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2">
      <c r="A584" s="519"/>
      <c r="B584" s="519"/>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2">
      <c r="A585" s="519"/>
      <c r="B585" s="519"/>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2">
      <c r="A586" s="519"/>
      <c r="B586" s="519"/>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2">
      <c r="A587" s="519"/>
      <c r="B587" s="519"/>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2">
      <c r="A588" s="519"/>
      <c r="B588" s="519"/>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2">
      <c r="A589" s="519"/>
      <c r="B589" s="519"/>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2">
      <c r="A590" s="519"/>
      <c r="B590" s="519"/>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2">
      <c r="A591" s="519"/>
      <c r="B591" s="519"/>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2">
      <c r="A592" s="519"/>
      <c r="B592" s="519"/>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2">
      <c r="A593" s="520"/>
      <c r="B593" s="520"/>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2">
      <c r="A594" s="496">
        <f>B582+1</f>
        <v>39447</v>
      </c>
      <c r="B594" s="496">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2">
      <c r="A595" s="497"/>
      <c r="B595" s="497"/>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2">
      <c r="A596" s="519">
        <f>A594</f>
        <v>39447</v>
      </c>
      <c r="B596" s="519">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2">
      <c r="A597" s="519"/>
      <c r="B597" s="519"/>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2">
      <c r="A598" s="519"/>
      <c r="B598" s="519"/>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2">
      <c r="A599" s="519"/>
      <c r="B599" s="519"/>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2">
      <c r="A600" s="519"/>
      <c r="B600" s="519"/>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2">
      <c r="A601" s="519"/>
      <c r="B601" s="519"/>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2">
      <c r="A602" s="519"/>
      <c r="B602" s="519"/>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2">
      <c r="A603" s="519"/>
      <c r="B603" s="519"/>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2">
      <c r="A604" s="519"/>
      <c r="B604" s="519"/>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2">
      <c r="A605" s="519"/>
      <c r="B605" s="519"/>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2">
      <c r="A606" s="519"/>
      <c r="B606" s="519"/>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2">
      <c r="A607" s="520"/>
      <c r="B607" s="520"/>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2">
      <c r="A608" s="496">
        <f>B596+1</f>
        <v>39448</v>
      </c>
      <c r="B608" s="496">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2">
      <c r="A609" s="497"/>
      <c r="B609" s="497"/>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2">
      <c r="A610" s="519">
        <f>A608</f>
        <v>39448</v>
      </c>
      <c r="B610" s="519">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2">
      <c r="A611" s="519"/>
      <c r="B611" s="519"/>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2">
      <c r="A612" s="519"/>
      <c r="B612" s="519"/>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2">
      <c r="A613" s="519"/>
      <c r="B613" s="519"/>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2">
      <c r="A614" s="519"/>
      <c r="B614" s="519"/>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2">
      <c r="A615" s="519"/>
      <c r="B615" s="519"/>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2">
      <c r="A616" s="519"/>
      <c r="B616" s="519"/>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2">
      <c r="A617" s="519"/>
      <c r="B617" s="519"/>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2">
      <c r="A618" s="519"/>
      <c r="B618" s="519"/>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2">
      <c r="A619" s="519"/>
      <c r="B619" s="519"/>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2">
      <c r="A620" s="519"/>
      <c r="B620" s="519"/>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2">
      <c r="A621" s="520"/>
      <c r="B621" s="520"/>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2">
      <c r="A622" s="496">
        <v>39539</v>
      </c>
      <c r="B622" s="496">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2">
      <c r="A623" s="497"/>
      <c r="B623" s="497"/>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2">
      <c r="A624" s="519">
        <v>39539</v>
      </c>
      <c r="B624" s="519">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2">
      <c r="A625" s="519"/>
      <c r="B625" s="519"/>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2">
      <c r="A626" s="519"/>
      <c r="B626" s="519"/>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2">
      <c r="A627" s="519"/>
      <c r="B627" s="519"/>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2">
      <c r="A628" s="519"/>
      <c r="B628" s="519"/>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2">
      <c r="A629" s="519"/>
      <c r="B629" s="519"/>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2">
      <c r="A630" s="519"/>
      <c r="B630" s="519"/>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2">
      <c r="A631" s="519"/>
      <c r="B631" s="519"/>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2">
      <c r="A632" s="519"/>
      <c r="B632" s="519"/>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2">
      <c r="A633" s="519"/>
      <c r="B633" s="519"/>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2">
      <c r="A634" s="519"/>
      <c r="B634" s="519"/>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2">
      <c r="A635" s="520"/>
      <c r="B635" s="520"/>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2">
      <c r="A636" s="496">
        <v>39630</v>
      </c>
      <c r="B636" s="496">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2">
      <c r="A637" s="497"/>
      <c r="B637" s="497"/>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2">
      <c r="A638" s="519">
        <v>39630</v>
      </c>
      <c r="B638" s="519">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2">
      <c r="A639" s="519"/>
      <c r="B639" s="519"/>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2">
      <c r="A640" s="519"/>
      <c r="B640" s="519"/>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2">
      <c r="A641" s="519"/>
      <c r="B641" s="519"/>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2">
      <c r="A642" s="519"/>
      <c r="B642" s="519"/>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2">
      <c r="A643" s="519"/>
      <c r="B643" s="519"/>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2">
      <c r="A644" s="519"/>
      <c r="B644" s="519"/>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2">
      <c r="A645" s="519"/>
      <c r="B645" s="519"/>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2">
      <c r="A646" s="519"/>
      <c r="B646" s="519"/>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2">
      <c r="A647" s="519"/>
      <c r="B647" s="519"/>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2">
      <c r="A648" s="519"/>
      <c r="B648" s="519"/>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2">
      <c r="A649" s="520"/>
      <c r="B649" s="520"/>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2">
      <c r="A650" s="496">
        <v>39814</v>
      </c>
      <c r="B650" s="496">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2">
      <c r="A651" s="497"/>
      <c r="B651" s="497"/>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2">
      <c r="A652" s="519">
        <v>39814</v>
      </c>
      <c r="B652" s="519">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2">
      <c r="A653" s="519"/>
      <c r="B653" s="519"/>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2">
      <c r="A654" s="519"/>
      <c r="B654" s="519"/>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2">
      <c r="A655" s="519"/>
      <c r="B655" s="519"/>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2">
      <c r="A656" s="519"/>
      <c r="B656" s="519"/>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2">
      <c r="A657" s="519"/>
      <c r="B657" s="519"/>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2">
      <c r="A658" s="519"/>
      <c r="B658" s="519"/>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2">
      <c r="A659" s="519"/>
      <c r="B659" s="519"/>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2">
      <c r="A660" s="519"/>
      <c r="B660" s="519"/>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2">
      <c r="A661" s="519"/>
      <c r="B661" s="519"/>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2">
      <c r="A662" s="519"/>
      <c r="B662" s="519"/>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2">
      <c r="A663" s="520"/>
      <c r="B663" s="520"/>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2">
      <c r="A664" s="496">
        <v>40269</v>
      </c>
      <c r="B664" s="496">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2">
      <c r="A665" s="497"/>
      <c r="B665" s="497"/>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2">
      <c r="A666" s="519">
        <v>40269</v>
      </c>
      <c r="B666" s="519">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2">
      <c r="A667" s="519"/>
      <c r="B667" s="519"/>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2">
      <c r="A668" s="519"/>
      <c r="B668" s="519"/>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2">
      <c r="A669" s="519"/>
      <c r="B669" s="519"/>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2">
      <c r="A670" s="519"/>
      <c r="B670" s="519"/>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2">
      <c r="A671" s="519"/>
      <c r="B671" s="519"/>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2">
      <c r="A672" s="519"/>
      <c r="B672" s="519"/>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2">
      <c r="A673" s="519"/>
      <c r="B673" s="519"/>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2">
      <c r="A674" s="519"/>
      <c r="B674" s="519"/>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2">
      <c r="A675" s="519"/>
      <c r="B675" s="519"/>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2">
      <c r="A676" s="519"/>
      <c r="B676" s="519"/>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2">
      <c r="A677" s="520"/>
      <c r="B677" s="520"/>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2">
      <c r="A678" s="496">
        <v>40360</v>
      </c>
      <c r="B678" s="496">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2">
      <c r="A679" s="497"/>
      <c r="B679" s="497"/>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2">
      <c r="A680" s="519">
        <v>40360</v>
      </c>
      <c r="B680" s="519">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2">
      <c r="A681" s="519"/>
      <c r="B681" s="519"/>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2">
      <c r="A682" s="519"/>
      <c r="B682" s="519"/>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2">
      <c r="A683" s="519"/>
      <c r="B683" s="519"/>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2">
      <c r="A684" s="519"/>
      <c r="B684" s="519"/>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2">
      <c r="A685" s="519"/>
      <c r="B685" s="519"/>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2">
      <c r="A686" s="519"/>
      <c r="B686" s="519"/>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2">
      <c r="A687" s="519"/>
      <c r="B687" s="519"/>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2">
      <c r="A688" s="519"/>
      <c r="B688" s="519"/>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2">
      <c r="A689" s="519"/>
      <c r="B689" s="519"/>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2">
      <c r="A690" s="519"/>
      <c r="B690" s="519"/>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2">
      <c r="A691" s="520"/>
      <c r="B691" s="520"/>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2">
      <c r="A692" s="496">
        <v>40544</v>
      </c>
      <c r="B692" s="496">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2">
      <c r="A693" s="497"/>
      <c r="B693" s="497"/>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2">
      <c r="A694" s="519">
        <v>40544</v>
      </c>
      <c r="B694" s="519">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2">
      <c r="A695" s="519"/>
      <c r="B695" s="519"/>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2">
      <c r="A696" s="519"/>
      <c r="B696" s="519"/>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2">
      <c r="A697" s="519"/>
      <c r="B697" s="519"/>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2">
      <c r="A698" s="519"/>
      <c r="B698" s="519"/>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2">
      <c r="A699" s="519"/>
      <c r="B699" s="519"/>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2">
      <c r="A700" s="519"/>
      <c r="B700" s="519"/>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2">
      <c r="A701" s="519"/>
      <c r="B701" s="519"/>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2">
      <c r="A702" s="519"/>
      <c r="B702" s="519"/>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2">
      <c r="A703" s="519"/>
      <c r="B703" s="519"/>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2">
      <c r="A704" s="519"/>
      <c r="B704" s="519"/>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2">
      <c r="A705" s="520"/>
      <c r="B705" s="520"/>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2">
      <c r="A706" s="496">
        <v>42370</v>
      </c>
      <c r="B706" s="496">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2">
      <c r="A707" s="497"/>
      <c r="B707" s="497"/>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2">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2">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2">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2">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2">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2">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2">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2">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2">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2">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2">
      <c r="A718" s="496">
        <v>42736</v>
      </c>
      <c r="B718" s="496">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2">
      <c r="A719" s="497"/>
      <c r="B719" s="497"/>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2">
      <c r="A720" s="517">
        <v>42736</v>
      </c>
      <c r="B720" s="517">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2">
      <c r="A721" s="517"/>
      <c r="B721" s="517"/>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2">
      <c r="A722" s="517"/>
      <c r="B722" s="517"/>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2">
      <c r="A723" s="517"/>
      <c r="B723" s="517"/>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2">
      <c r="A724" s="517"/>
      <c r="B724" s="517"/>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2">
      <c r="A725" s="517"/>
      <c r="B725" s="517"/>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2">
      <c r="A726" s="517"/>
      <c r="B726" s="517"/>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2">
      <c r="A727" s="517"/>
      <c r="B727" s="517"/>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2">
      <c r="A728" s="517"/>
      <c r="B728" s="517"/>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2">
      <c r="A729" s="518"/>
      <c r="B729" s="518"/>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2">
      <c r="A730" s="496">
        <v>43160</v>
      </c>
      <c r="B730" s="496">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2">
      <c r="A731" s="497"/>
      <c r="B731" s="497"/>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2">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2">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2">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2">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2">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2">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2">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2">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2">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2">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2">
      <c r="A742" s="496">
        <v>43191</v>
      </c>
      <c r="B742" s="496">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2">
      <c r="A743" s="497"/>
      <c r="B743" s="497"/>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2">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2">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2">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2">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2">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2">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2">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2">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2">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2">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2">
      <c r="A754" s="496">
        <f>B742+1</f>
        <v>43466</v>
      </c>
      <c r="B754" s="496">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2">
      <c r="A755" s="497"/>
      <c r="B755" s="497"/>
      <c r="C755" s="48" t="s">
        <v>4</v>
      </c>
      <c r="D755" s="49">
        <v>8</v>
      </c>
      <c r="E755" s="61">
        <f t="shared" ref="E755:L767" si="0">E754*1936.27</f>
        <v>21839615</v>
      </c>
      <c r="F755" s="50">
        <f t="shared" si="0"/>
        <v>0</v>
      </c>
      <c r="G755" s="50">
        <f t="shared" si="0"/>
        <v>0</v>
      </c>
      <c r="H755" s="61">
        <f t="shared" si="0"/>
        <v>12159892</v>
      </c>
      <c r="I755" s="61">
        <f t="shared" si="0"/>
        <v>0</v>
      </c>
      <c r="J755" s="51">
        <f t="shared" si="0"/>
        <v>2833286</v>
      </c>
      <c r="K755" s="61">
        <f t="shared" si="0"/>
        <v>33999507</v>
      </c>
      <c r="L755" s="61">
        <f t="shared" si="0"/>
        <v>36832793</v>
      </c>
      <c r="M755" s="118"/>
      <c r="N755" s="120">
        <f t="shared" ref="N755:R769" si="1">N754*1936.27</f>
        <v>33999507</v>
      </c>
      <c r="O755" s="120">
        <f t="shared" si="1"/>
        <v>21839615</v>
      </c>
      <c r="P755" s="123">
        <f t="shared" si="1"/>
        <v>1712437</v>
      </c>
      <c r="Q755" s="120">
        <f t="shared" si="1"/>
        <v>40763924</v>
      </c>
      <c r="R755" s="120">
        <f t="shared" si="1"/>
        <v>37930639</v>
      </c>
      <c r="S755" s="47"/>
    </row>
    <row r="756" spans="1:19" ht="12.75" customHeight="1" x14ac:dyDescent="0.2">
      <c r="A756" s="494">
        <f>A754</f>
        <v>43466</v>
      </c>
      <c r="B756" s="494">
        <f>B754</f>
        <v>43830</v>
      </c>
      <c r="C756" s="53" t="s">
        <v>3</v>
      </c>
      <c r="D756" s="54">
        <v>9</v>
      </c>
      <c r="E756" s="44">
        <v>13069.86</v>
      </c>
      <c r="F756" s="44">
        <v>0</v>
      </c>
      <c r="G756" s="44"/>
      <c r="H756" s="44">
        <v>6280.06</v>
      </c>
      <c r="I756" s="44"/>
      <c r="J756" s="44">
        <f t="shared" ref="J756" si="2">K756/12</f>
        <v>1612.49</v>
      </c>
      <c r="K756" s="44">
        <f t="shared" ref="K756" si="3">SUM(E756:I756)</f>
        <v>19349.919999999998</v>
      </c>
      <c r="L756" s="46">
        <f t="shared" ref="L756" si="4">SUM(E756:J756)</f>
        <v>20962.41</v>
      </c>
      <c r="M756" s="117"/>
      <c r="N756" s="119">
        <f t="shared" ref="N756" si="5">K756</f>
        <v>19349.919999999998</v>
      </c>
      <c r="O756" s="119">
        <f t="shared" ref="O756" si="6">E756+F756+G756+I756</f>
        <v>13069.86</v>
      </c>
      <c r="P756" s="119">
        <v>884.4</v>
      </c>
      <c r="Q756" s="119">
        <f t="shared" ref="Q756" si="7">L756+(IF(P756&gt;O756*0.18,P756,O756*0.18))</f>
        <v>23314.98</v>
      </c>
      <c r="R756" s="119">
        <f t="shared" ref="R756" si="8">N756+O756*0.18</f>
        <v>21702.49</v>
      </c>
      <c r="S756" s="47"/>
    </row>
    <row r="757" spans="1:19" ht="9" customHeight="1" x14ac:dyDescent="0.2">
      <c r="A757" s="494"/>
      <c r="B757" s="494"/>
      <c r="C757" s="48" t="s">
        <v>4</v>
      </c>
      <c r="D757" s="49">
        <v>14</v>
      </c>
      <c r="E757" s="61">
        <f t="shared" ref="E757:L757" si="9">E756*1936.27</f>
        <v>25306778</v>
      </c>
      <c r="F757" s="50">
        <f t="shared" si="9"/>
        <v>0</v>
      </c>
      <c r="G757" s="50">
        <f t="shared" si="9"/>
        <v>0</v>
      </c>
      <c r="H757" s="61">
        <f t="shared" si="9"/>
        <v>12159892</v>
      </c>
      <c r="I757" s="61">
        <f t="shared" si="9"/>
        <v>0</v>
      </c>
      <c r="J757" s="51">
        <f t="shared" si="9"/>
        <v>3122216</v>
      </c>
      <c r="K757" s="61">
        <f t="shared" si="9"/>
        <v>37466670</v>
      </c>
      <c r="L757" s="61">
        <f t="shared" si="9"/>
        <v>40588886</v>
      </c>
      <c r="M757" s="118"/>
      <c r="N757" s="120">
        <f t="shared" ref="N757:R757" si="10">N756*1936.27</f>
        <v>37466670</v>
      </c>
      <c r="O757" s="120">
        <f t="shared" si="10"/>
        <v>25306778</v>
      </c>
      <c r="P757" s="123">
        <f t="shared" si="1"/>
        <v>1712437</v>
      </c>
      <c r="Q757" s="120">
        <f t="shared" si="10"/>
        <v>45144096</v>
      </c>
      <c r="R757" s="120">
        <f t="shared" si="10"/>
        <v>42021880</v>
      </c>
      <c r="S757" s="47"/>
    </row>
    <row r="758" spans="1:19" ht="12.75" customHeight="1" x14ac:dyDescent="0.2">
      <c r="A758" s="494"/>
      <c r="B758" s="494"/>
      <c r="C758" s="53" t="s">
        <v>3</v>
      </c>
      <c r="D758" s="54">
        <v>15</v>
      </c>
      <c r="E758" s="44">
        <v>14400.11</v>
      </c>
      <c r="F758" s="44">
        <v>0</v>
      </c>
      <c r="G758" s="44"/>
      <c r="H758" s="44">
        <v>6280.06</v>
      </c>
      <c r="I758" s="44"/>
      <c r="J758" s="44">
        <f t="shared" ref="J758" si="11">K758/12</f>
        <v>1723.35</v>
      </c>
      <c r="K758" s="44">
        <f t="shared" ref="K758" si="12">SUM(E758:I758)</f>
        <v>20680.169999999998</v>
      </c>
      <c r="L758" s="46">
        <f t="shared" ref="L758" si="13">SUM(E758:J758)</f>
        <v>22403.52</v>
      </c>
      <c r="M758" s="117"/>
      <c r="N758" s="119">
        <f t="shared" ref="N758" si="14">K758</f>
        <v>20680.169999999998</v>
      </c>
      <c r="O758" s="119">
        <f t="shared" ref="O758" si="15">E758+F758+G758+I758</f>
        <v>14400.11</v>
      </c>
      <c r="P758" s="119">
        <v>884.4</v>
      </c>
      <c r="Q758" s="119">
        <f t="shared" ref="Q758" si="16">L758+(IF(P758&gt;O758*0.18,P758,O758*0.18))</f>
        <v>24995.54</v>
      </c>
      <c r="R758" s="119">
        <f t="shared" ref="R758" si="17">N758+O758*0.18</f>
        <v>23272.19</v>
      </c>
      <c r="S758" s="47"/>
    </row>
    <row r="759" spans="1:19" ht="9" customHeight="1" x14ac:dyDescent="0.2">
      <c r="A759" s="494"/>
      <c r="B759" s="494"/>
      <c r="C759" s="48" t="s">
        <v>4</v>
      </c>
      <c r="D759" s="49">
        <v>20</v>
      </c>
      <c r="E759" s="61">
        <f t="shared" ref="E759:L759" si="18">E758*1936.27</f>
        <v>27882501</v>
      </c>
      <c r="F759" s="50">
        <f t="shared" si="18"/>
        <v>0</v>
      </c>
      <c r="G759" s="50">
        <f t="shared" si="18"/>
        <v>0</v>
      </c>
      <c r="H759" s="61">
        <f t="shared" si="18"/>
        <v>12159892</v>
      </c>
      <c r="I759" s="61">
        <f t="shared" si="18"/>
        <v>0</v>
      </c>
      <c r="J759" s="51">
        <f t="shared" si="18"/>
        <v>3336871</v>
      </c>
      <c r="K759" s="61">
        <f t="shared" si="18"/>
        <v>40042393</v>
      </c>
      <c r="L759" s="61">
        <f t="shared" si="18"/>
        <v>43379264</v>
      </c>
      <c r="M759" s="118"/>
      <c r="N759" s="120">
        <f t="shared" ref="N759:R759" si="19">N758*1936.27</f>
        <v>40042393</v>
      </c>
      <c r="O759" s="120">
        <f t="shared" si="19"/>
        <v>27882501</v>
      </c>
      <c r="P759" s="123">
        <f t="shared" si="1"/>
        <v>1712437</v>
      </c>
      <c r="Q759" s="120">
        <f t="shared" si="19"/>
        <v>48398114</v>
      </c>
      <c r="R759" s="120">
        <f t="shared" si="19"/>
        <v>45061243</v>
      </c>
      <c r="S759" s="47"/>
    </row>
    <row r="760" spans="1:19" ht="12.75" customHeight="1" x14ac:dyDescent="0.2">
      <c r="A760" s="494"/>
      <c r="B760" s="494"/>
      <c r="C760" s="53" t="s">
        <v>3</v>
      </c>
      <c r="D760" s="54">
        <v>21</v>
      </c>
      <c r="E760" s="44">
        <v>15724.76</v>
      </c>
      <c r="F760" s="44">
        <v>0</v>
      </c>
      <c r="G760" s="44"/>
      <c r="H760" s="44">
        <v>6280.06</v>
      </c>
      <c r="I760" s="44"/>
      <c r="J760" s="44">
        <f t="shared" ref="J760" si="20">K760/12</f>
        <v>1833.74</v>
      </c>
      <c r="K760" s="44">
        <f t="shared" ref="K760" si="21">SUM(E760:I760)</f>
        <v>22004.82</v>
      </c>
      <c r="L760" s="46">
        <f t="shared" ref="L760" si="22">SUM(E760:J760)</f>
        <v>23838.560000000001</v>
      </c>
      <c r="M760" s="117"/>
      <c r="N760" s="119">
        <f t="shared" ref="N760" si="23">K760</f>
        <v>22004.82</v>
      </c>
      <c r="O760" s="119">
        <f t="shared" ref="O760" si="24">E760+F760+G760+I760</f>
        <v>15724.76</v>
      </c>
      <c r="P760" s="119">
        <v>884.4</v>
      </c>
      <c r="Q760" s="119">
        <f t="shared" ref="Q760" si="25">L760+(IF(P760&gt;O760*0.18,P760,O760*0.18))</f>
        <v>26669.02</v>
      </c>
      <c r="R760" s="119">
        <f t="shared" ref="R760" si="26">N760+O760*0.18</f>
        <v>24835.279999999999</v>
      </c>
      <c r="S760" s="47"/>
    </row>
    <row r="761" spans="1:19" ht="9" customHeight="1" x14ac:dyDescent="0.2">
      <c r="A761" s="494"/>
      <c r="B761" s="494"/>
      <c r="C761" s="48" t="s">
        <v>4</v>
      </c>
      <c r="D761" s="49">
        <v>27</v>
      </c>
      <c r="E761" s="61">
        <f t="shared" ref="E761:L761" si="27">E760*1936.27</f>
        <v>30447381</v>
      </c>
      <c r="F761" s="50">
        <f t="shared" si="27"/>
        <v>0</v>
      </c>
      <c r="G761" s="50">
        <f t="shared" si="27"/>
        <v>0</v>
      </c>
      <c r="H761" s="61">
        <f t="shared" si="27"/>
        <v>12159892</v>
      </c>
      <c r="I761" s="61">
        <f t="shared" si="27"/>
        <v>0</v>
      </c>
      <c r="J761" s="51">
        <f t="shared" si="27"/>
        <v>3550616</v>
      </c>
      <c r="K761" s="61">
        <f t="shared" si="27"/>
        <v>42607273</v>
      </c>
      <c r="L761" s="61">
        <f t="shared" si="27"/>
        <v>46157889</v>
      </c>
      <c r="M761" s="118"/>
      <c r="N761" s="120">
        <f t="shared" ref="N761:R761" si="28">N760*1936.27</f>
        <v>42607273</v>
      </c>
      <c r="O761" s="120">
        <f t="shared" si="28"/>
        <v>30447381</v>
      </c>
      <c r="P761" s="123">
        <f t="shared" si="1"/>
        <v>1712437</v>
      </c>
      <c r="Q761" s="120">
        <f t="shared" si="28"/>
        <v>51638423</v>
      </c>
      <c r="R761" s="120">
        <f t="shared" si="28"/>
        <v>48087808</v>
      </c>
      <c r="S761" s="47"/>
    </row>
    <row r="762" spans="1:19" ht="12.75" customHeight="1" x14ac:dyDescent="0.2">
      <c r="A762" s="494"/>
      <c r="B762" s="494"/>
      <c r="C762" s="53" t="s">
        <v>3</v>
      </c>
      <c r="D762" s="54">
        <v>28</v>
      </c>
      <c r="E762" s="44">
        <v>16678.32</v>
      </c>
      <c r="F762" s="44">
        <v>0</v>
      </c>
      <c r="G762" s="44"/>
      <c r="H762" s="44">
        <v>6280.06</v>
      </c>
      <c r="I762" s="44"/>
      <c r="J762" s="44">
        <f t="shared" ref="J762" si="29">K762/12</f>
        <v>1913.2</v>
      </c>
      <c r="K762" s="44">
        <f t="shared" ref="K762" si="30">SUM(E762:I762)</f>
        <v>22958.38</v>
      </c>
      <c r="L762" s="46">
        <f t="shared" ref="L762" si="31">SUM(E762:J762)</f>
        <v>24871.58</v>
      </c>
      <c r="M762" s="117"/>
      <c r="N762" s="119">
        <f t="shared" ref="N762" si="32">K762</f>
        <v>22958.38</v>
      </c>
      <c r="O762" s="119">
        <f t="shared" ref="O762" si="33">E762+F762+G762+I762</f>
        <v>16678.32</v>
      </c>
      <c r="P762" s="119">
        <v>884.4</v>
      </c>
      <c r="Q762" s="119">
        <f t="shared" ref="Q762" si="34">L762+(IF(P762&gt;O762*0.18,P762,O762*0.18))</f>
        <v>27873.68</v>
      </c>
      <c r="R762" s="119">
        <f t="shared" ref="R762" si="35">N762+O762*0.18</f>
        <v>25960.48</v>
      </c>
      <c r="S762" s="47"/>
    </row>
    <row r="763" spans="1:19" ht="9" customHeight="1" x14ac:dyDescent="0.2">
      <c r="A763" s="494"/>
      <c r="B763" s="494"/>
      <c r="C763" s="48" t="s">
        <v>4</v>
      </c>
      <c r="D763" s="49">
        <v>34</v>
      </c>
      <c r="E763" s="61">
        <f t="shared" ref="E763:L763" si="36">E762*1936.27</f>
        <v>32293731</v>
      </c>
      <c r="F763" s="50">
        <f t="shared" si="36"/>
        <v>0</v>
      </c>
      <c r="G763" s="50">
        <f t="shared" si="36"/>
        <v>0</v>
      </c>
      <c r="H763" s="61">
        <f t="shared" si="36"/>
        <v>12159892</v>
      </c>
      <c r="I763" s="61">
        <f t="shared" si="36"/>
        <v>0</v>
      </c>
      <c r="J763" s="51">
        <f t="shared" si="36"/>
        <v>3704472</v>
      </c>
      <c r="K763" s="61">
        <f t="shared" si="36"/>
        <v>44453622</v>
      </c>
      <c r="L763" s="61">
        <f t="shared" si="36"/>
        <v>48158094</v>
      </c>
      <c r="M763" s="118"/>
      <c r="N763" s="120">
        <f t="shared" ref="N763:R763" si="37">N762*1936.27</f>
        <v>44453622</v>
      </c>
      <c r="O763" s="120">
        <f t="shared" si="37"/>
        <v>32293731</v>
      </c>
      <c r="P763" s="123">
        <f t="shared" si="1"/>
        <v>1712437</v>
      </c>
      <c r="Q763" s="120">
        <f t="shared" si="37"/>
        <v>53970970</v>
      </c>
      <c r="R763" s="120">
        <f t="shared" si="37"/>
        <v>50266499</v>
      </c>
      <c r="S763" s="47"/>
    </row>
    <row r="764" spans="1:19" ht="12.75" customHeight="1" x14ac:dyDescent="0.2">
      <c r="A764" s="494"/>
      <c r="B764" s="494"/>
      <c r="C764" s="53" t="s">
        <v>3</v>
      </c>
      <c r="D764" s="54">
        <v>35</v>
      </c>
      <c r="E764" s="44">
        <v>17406.189999999999</v>
      </c>
      <c r="F764" s="44">
        <v>0</v>
      </c>
      <c r="G764" s="44"/>
      <c r="H764" s="44">
        <v>6280.06</v>
      </c>
      <c r="I764" s="44"/>
      <c r="J764" s="44">
        <f t="shared" ref="J764" si="38">K764/12</f>
        <v>1973.85</v>
      </c>
      <c r="K764" s="44">
        <f t="shared" ref="K764" si="39">SUM(E764:I764)</f>
        <v>23686.25</v>
      </c>
      <c r="L764" s="46">
        <f t="shared" ref="L764" si="40">SUM(E764:J764)</f>
        <v>25660.1</v>
      </c>
      <c r="M764" s="117"/>
      <c r="N764" s="119">
        <f t="shared" ref="N764" si="41">K764</f>
        <v>23686.25</v>
      </c>
      <c r="O764" s="119">
        <f t="shared" ref="O764" si="42">E764+F764+G764+I764</f>
        <v>17406.189999999999</v>
      </c>
      <c r="P764" s="119">
        <v>884.4</v>
      </c>
      <c r="Q764" s="119">
        <f t="shared" ref="Q764" si="43">L764+(IF(P764&gt;O764*0.18,P764,O764*0.18))</f>
        <v>28793.21</v>
      </c>
      <c r="R764" s="119">
        <f t="shared" ref="R764" si="44">N764+O764*0.18</f>
        <v>26819.360000000001</v>
      </c>
      <c r="S764" s="47"/>
    </row>
    <row r="765" spans="1:19" ht="9" customHeight="1" x14ac:dyDescent="0.2">
      <c r="A765" s="495"/>
      <c r="B765" s="495"/>
      <c r="C765" s="58" t="s">
        <v>4</v>
      </c>
      <c r="D765" s="59"/>
      <c r="E765" s="61">
        <f t="shared" ref="E765:L765" si="45">E764*1936.27</f>
        <v>33703084</v>
      </c>
      <c r="F765" s="61">
        <f t="shared" si="45"/>
        <v>0</v>
      </c>
      <c r="G765" s="61">
        <f t="shared" si="45"/>
        <v>0</v>
      </c>
      <c r="H765" s="61">
        <f t="shared" si="45"/>
        <v>12159892</v>
      </c>
      <c r="I765" s="61">
        <f t="shared" si="45"/>
        <v>0</v>
      </c>
      <c r="J765" s="61">
        <f t="shared" si="45"/>
        <v>3821907</v>
      </c>
      <c r="K765" s="61">
        <f t="shared" si="45"/>
        <v>45862975</v>
      </c>
      <c r="L765" s="61">
        <f t="shared" si="45"/>
        <v>49684882</v>
      </c>
      <c r="M765" s="118"/>
      <c r="N765" s="123">
        <f t="shared" ref="N765:R765" si="46">N764*1936.27</f>
        <v>45862975</v>
      </c>
      <c r="O765" s="123">
        <f t="shared" si="46"/>
        <v>33703084</v>
      </c>
      <c r="P765" s="123">
        <f t="shared" si="1"/>
        <v>1712437</v>
      </c>
      <c r="Q765" s="123">
        <f t="shared" si="46"/>
        <v>55751429</v>
      </c>
      <c r="R765" s="120">
        <f t="shared" si="46"/>
        <v>51929522</v>
      </c>
      <c r="S765" s="47"/>
    </row>
    <row r="766" spans="1:19" ht="12.75" customHeight="1" x14ac:dyDescent="0.2">
      <c r="A766" s="496">
        <f>B754+1</f>
        <v>43831</v>
      </c>
      <c r="B766" s="496">
        <v>44196</v>
      </c>
      <c r="C766" s="42" t="s">
        <v>3</v>
      </c>
      <c r="D766" s="43">
        <v>0</v>
      </c>
      <c r="E766" s="44">
        <v>11414.82</v>
      </c>
      <c r="F766" s="44">
        <v>0</v>
      </c>
      <c r="G766" s="44"/>
      <c r="H766" s="44">
        <v>6280.06</v>
      </c>
      <c r="I766" s="44"/>
      <c r="J766" s="44">
        <f t="shared" ref="J766" si="47">K766/12</f>
        <v>1474.57</v>
      </c>
      <c r="K766" s="44">
        <f t="shared" ref="K766" si="48">SUM(E766:I766)</f>
        <v>17694.88</v>
      </c>
      <c r="L766" s="46">
        <f t="shared" ref="L766" si="49">SUM(E766:J766)</f>
        <v>19169.45</v>
      </c>
      <c r="M766" s="117"/>
      <c r="N766" s="119">
        <f t="shared" ref="N766" si="50">K766</f>
        <v>17694.88</v>
      </c>
      <c r="O766" s="119">
        <f t="shared" ref="O766" si="51">E766+F766+G766+I766</f>
        <v>11414.82</v>
      </c>
      <c r="P766" s="119">
        <v>884.4</v>
      </c>
      <c r="Q766" s="119">
        <f t="shared" ref="Q766" si="52">L766+(IF(P766&gt;O766*0.18,P766,O766*0.18))</f>
        <v>21224.12</v>
      </c>
      <c r="R766" s="119">
        <f t="shared" ref="R766" si="53">N766+O766*0.18</f>
        <v>19749.55</v>
      </c>
      <c r="S766" s="47"/>
    </row>
    <row r="767" spans="1:19" ht="9" customHeight="1" x14ac:dyDescent="0.2">
      <c r="A767" s="497"/>
      <c r="B767" s="497"/>
      <c r="C767" s="48" t="s">
        <v>4</v>
      </c>
      <c r="D767" s="49">
        <v>8</v>
      </c>
      <c r="E767" s="61">
        <f t="shared" si="0"/>
        <v>22102174</v>
      </c>
      <c r="F767" s="50">
        <f t="shared" si="0"/>
        <v>0</v>
      </c>
      <c r="G767" s="50">
        <f t="shared" si="0"/>
        <v>0</v>
      </c>
      <c r="H767" s="61">
        <f t="shared" si="0"/>
        <v>12159892</v>
      </c>
      <c r="I767" s="61">
        <f t="shared" si="0"/>
        <v>0</v>
      </c>
      <c r="J767" s="51">
        <f t="shared" si="0"/>
        <v>2855166</v>
      </c>
      <c r="K767" s="61">
        <f t="shared" si="0"/>
        <v>34262065</v>
      </c>
      <c r="L767" s="61">
        <f t="shared" si="0"/>
        <v>37117231</v>
      </c>
      <c r="M767" s="118"/>
      <c r="N767" s="120">
        <f t="shared" ref="N767:R767" si="54">N766*1936.27</f>
        <v>34262065</v>
      </c>
      <c r="O767" s="120">
        <f t="shared" si="54"/>
        <v>22102174</v>
      </c>
      <c r="P767" s="123">
        <f t="shared" si="1"/>
        <v>1712437</v>
      </c>
      <c r="Q767" s="120">
        <f t="shared" si="54"/>
        <v>41095627</v>
      </c>
      <c r="R767" s="120">
        <f t="shared" si="54"/>
        <v>38240461</v>
      </c>
      <c r="S767" s="47"/>
    </row>
    <row r="768" spans="1:19" ht="12.75" customHeight="1" x14ac:dyDescent="0.2">
      <c r="A768" s="494">
        <f>A766</f>
        <v>43831</v>
      </c>
      <c r="B768" s="494">
        <f>B766</f>
        <v>44196</v>
      </c>
      <c r="C768" s="53" t="s">
        <v>3</v>
      </c>
      <c r="D768" s="54">
        <v>9</v>
      </c>
      <c r="E768" s="44">
        <v>13219.86</v>
      </c>
      <c r="F768" s="44">
        <v>0</v>
      </c>
      <c r="G768" s="44"/>
      <c r="H768" s="44">
        <v>6280.06</v>
      </c>
      <c r="I768" s="44"/>
      <c r="J768" s="44">
        <f t="shared" ref="J768" si="55">K768/12</f>
        <v>1624.99</v>
      </c>
      <c r="K768" s="44">
        <f t="shared" ref="K768" si="56">SUM(E768:I768)</f>
        <v>19499.919999999998</v>
      </c>
      <c r="L768" s="46">
        <f t="shared" ref="L768" si="57">SUM(E768:J768)</f>
        <v>21124.91</v>
      </c>
      <c r="M768" s="117"/>
      <c r="N768" s="119">
        <f t="shared" ref="N768" si="58">K768</f>
        <v>19499.919999999998</v>
      </c>
      <c r="O768" s="119">
        <f t="shared" ref="O768" si="59">E768+F768+G768+I768</f>
        <v>13219.86</v>
      </c>
      <c r="P768" s="119">
        <v>884.4</v>
      </c>
      <c r="Q768" s="119">
        <f t="shared" ref="Q768" si="60">L768+(IF(P768&gt;O768*0.18,P768,O768*0.18))</f>
        <v>23504.48</v>
      </c>
      <c r="R768" s="119">
        <f t="shared" ref="R768" si="61">N768+O768*0.18</f>
        <v>21879.49</v>
      </c>
      <c r="S768" s="47"/>
    </row>
    <row r="769" spans="1:19" ht="9" customHeight="1" x14ac:dyDescent="0.2">
      <c r="A769" s="494"/>
      <c r="B769" s="494"/>
      <c r="C769" s="48" t="s">
        <v>4</v>
      </c>
      <c r="D769" s="49">
        <v>14</v>
      </c>
      <c r="E769" s="61">
        <f t="shared" ref="E769:L769" si="62">E768*1936.27</f>
        <v>25597218</v>
      </c>
      <c r="F769" s="50">
        <f t="shared" si="62"/>
        <v>0</v>
      </c>
      <c r="G769" s="50">
        <f t="shared" si="62"/>
        <v>0</v>
      </c>
      <c r="H769" s="61">
        <f t="shared" si="62"/>
        <v>12159892</v>
      </c>
      <c r="I769" s="61">
        <f t="shared" si="62"/>
        <v>0</v>
      </c>
      <c r="J769" s="51">
        <f t="shared" si="62"/>
        <v>3146419</v>
      </c>
      <c r="K769" s="61">
        <f t="shared" si="62"/>
        <v>37757110</v>
      </c>
      <c r="L769" s="61">
        <f t="shared" si="62"/>
        <v>40903529</v>
      </c>
      <c r="M769" s="118"/>
      <c r="N769" s="120">
        <f t="shared" ref="N769:R769" si="63">N768*1936.27</f>
        <v>37757110</v>
      </c>
      <c r="O769" s="120">
        <f t="shared" si="63"/>
        <v>25597218</v>
      </c>
      <c r="P769" s="123">
        <f t="shared" si="1"/>
        <v>1712437</v>
      </c>
      <c r="Q769" s="120">
        <f t="shared" si="63"/>
        <v>45511019</v>
      </c>
      <c r="R769" s="120">
        <f t="shared" si="63"/>
        <v>42364600</v>
      </c>
      <c r="S769" s="47"/>
    </row>
    <row r="770" spans="1:19" ht="12.75" customHeight="1" x14ac:dyDescent="0.2">
      <c r="A770" s="494"/>
      <c r="B770" s="494"/>
      <c r="C770" s="53" t="s">
        <v>3</v>
      </c>
      <c r="D770" s="54">
        <v>15</v>
      </c>
      <c r="E770" s="44">
        <v>14559.71</v>
      </c>
      <c r="F770" s="44">
        <v>0</v>
      </c>
      <c r="G770" s="44"/>
      <c r="H770" s="44">
        <v>6280.06</v>
      </c>
      <c r="I770" s="44"/>
      <c r="J770" s="44">
        <f t="shared" ref="J770" si="64">K770/12</f>
        <v>1736.65</v>
      </c>
      <c r="K770" s="44">
        <f t="shared" ref="K770" si="65">SUM(E770:I770)</f>
        <v>20839.77</v>
      </c>
      <c r="L770" s="46">
        <f t="shared" ref="L770" si="66">SUM(E770:J770)</f>
        <v>22576.42</v>
      </c>
      <c r="M770" s="117"/>
      <c r="N770" s="119">
        <f t="shared" ref="N770" si="67">K770</f>
        <v>20839.77</v>
      </c>
      <c r="O770" s="119">
        <f t="shared" ref="O770" si="68">E770+F770+G770+I770</f>
        <v>14559.71</v>
      </c>
      <c r="P770" s="119">
        <v>884.4</v>
      </c>
      <c r="Q770" s="119">
        <f t="shared" ref="Q770" si="69">L770+(IF(P770&gt;O770*0.18,P770,O770*0.18))</f>
        <v>25197.17</v>
      </c>
      <c r="R770" s="119">
        <f t="shared" ref="R770" si="70">N770+O770*0.18</f>
        <v>23460.52</v>
      </c>
      <c r="S770" s="47"/>
    </row>
    <row r="771" spans="1:19" ht="9" customHeight="1" x14ac:dyDescent="0.2">
      <c r="A771" s="494"/>
      <c r="B771" s="494"/>
      <c r="C771" s="48" t="s">
        <v>4</v>
      </c>
      <c r="D771" s="49">
        <v>20</v>
      </c>
      <c r="E771" s="61">
        <f t="shared" ref="E771:L771" si="71">E770*1936.27</f>
        <v>28191530</v>
      </c>
      <c r="F771" s="50">
        <f t="shared" si="71"/>
        <v>0</v>
      </c>
      <c r="G771" s="50">
        <f t="shared" si="71"/>
        <v>0</v>
      </c>
      <c r="H771" s="61">
        <f t="shared" si="71"/>
        <v>12159892</v>
      </c>
      <c r="I771" s="61">
        <f t="shared" si="71"/>
        <v>0</v>
      </c>
      <c r="J771" s="51">
        <f t="shared" si="71"/>
        <v>3362623</v>
      </c>
      <c r="K771" s="61">
        <f t="shared" si="71"/>
        <v>40351421</v>
      </c>
      <c r="L771" s="61">
        <f t="shared" si="71"/>
        <v>43714045</v>
      </c>
      <c r="M771" s="118"/>
      <c r="N771" s="120">
        <f t="shared" ref="N771:R793" si="72">N770*1936.27</f>
        <v>40351421</v>
      </c>
      <c r="O771" s="120">
        <f t="shared" si="72"/>
        <v>28191530</v>
      </c>
      <c r="P771" s="123">
        <f t="shared" si="72"/>
        <v>1712437</v>
      </c>
      <c r="Q771" s="120">
        <f t="shared" si="72"/>
        <v>48788524</v>
      </c>
      <c r="R771" s="120">
        <f t="shared" si="72"/>
        <v>45425901</v>
      </c>
      <c r="S771" s="47"/>
    </row>
    <row r="772" spans="1:19" ht="12.75" customHeight="1" x14ac:dyDescent="0.2">
      <c r="A772" s="494"/>
      <c r="B772" s="494"/>
      <c r="C772" s="53" t="s">
        <v>3</v>
      </c>
      <c r="D772" s="54">
        <v>21</v>
      </c>
      <c r="E772" s="44">
        <v>15895.16</v>
      </c>
      <c r="F772" s="44">
        <v>0</v>
      </c>
      <c r="G772" s="44"/>
      <c r="H772" s="44">
        <v>6280.06</v>
      </c>
      <c r="I772" s="44"/>
      <c r="J772" s="44">
        <f t="shared" ref="J772" si="73">K772/12</f>
        <v>1847.94</v>
      </c>
      <c r="K772" s="44">
        <f t="shared" ref="K772" si="74">SUM(E772:I772)</f>
        <v>22175.22</v>
      </c>
      <c r="L772" s="46">
        <f t="shared" ref="L772" si="75">SUM(E772:J772)</f>
        <v>24023.16</v>
      </c>
      <c r="M772" s="117"/>
      <c r="N772" s="119">
        <f t="shared" ref="N772" si="76">K772</f>
        <v>22175.22</v>
      </c>
      <c r="O772" s="119">
        <f t="shared" ref="O772" si="77">E772+F772+G772+I772</f>
        <v>15895.16</v>
      </c>
      <c r="P772" s="119">
        <v>884.4</v>
      </c>
      <c r="Q772" s="119">
        <f t="shared" ref="Q772" si="78">L772+(IF(P772&gt;O772*0.18,P772,O772*0.18))</f>
        <v>26884.29</v>
      </c>
      <c r="R772" s="119">
        <f t="shared" ref="R772" si="79">N772+O772*0.18</f>
        <v>25036.35</v>
      </c>
      <c r="S772" s="47"/>
    </row>
    <row r="773" spans="1:19" ht="9" customHeight="1" x14ac:dyDescent="0.2">
      <c r="A773" s="494"/>
      <c r="B773" s="494"/>
      <c r="C773" s="48" t="s">
        <v>4</v>
      </c>
      <c r="D773" s="49">
        <v>27</v>
      </c>
      <c r="E773" s="61">
        <f t="shared" ref="E773:L773" si="80">E772*1936.27</f>
        <v>30777321</v>
      </c>
      <c r="F773" s="50">
        <f t="shared" si="80"/>
        <v>0</v>
      </c>
      <c r="G773" s="50">
        <f t="shared" si="80"/>
        <v>0</v>
      </c>
      <c r="H773" s="61">
        <f t="shared" si="80"/>
        <v>12159892</v>
      </c>
      <c r="I773" s="61">
        <f t="shared" si="80"/>
        <v>0</v>
      </c>
      <c r="J773" s="51">
        <f t="shared" si="80"/>
        <v>3578111</v>
      </c>
      <c r="K773" s="61">
        <f t="shared" si="80"/>
        <v>42937213</v>
      </c>
      <c r="L773" s="61">
        <f t="shared" si="80"/>
        <v>46515324</v>
      </c>
      <c r="M773" s="118"/>
      <c r="N773" s="120">
        <f t="shared" ref="N773:R773" si="81">N772*1936.27</f>
        <v>42937213</v>
      </c>
      <c r="O773" s="120">
        <f t="shared" si="81"/>
        <v>30777321</v>
      </c>
      <c r="P773" s="123">
        <f t="shared" si="72"/>
        <v>1712437</v>
      </c>
      <c r="Q773" s="120">
        <f t="shared" si="81"/>
        <v>52055244</v>
      </c>
      <c r="R773" s="120">
        <f t="shared" si="81"/>
        <v>48477133</v>
      </c>
      <c r="S773" s="47"/>
    </row>
    <row r="774" spans="1:19" ht="12.75" customHeight="1" x14ac:dyDescent="0.2">
      <c r="A774" s="494"/>
      <c r="B774" s="494"/>
      <c r="C774" s="53" t="s">
        <v>3</v>
      </c>
      <c r="D774" s="54">
        <v>28</v>
      </c>
      <c r="E774" s="44">
        <v>16855.919999999998</v>
      </c>
      <c r="F774" s="44">
        <v>0</v>
      </c>
      <c r="G774" s="44"/>
      <c r="H774" s="44">
        <v>6280.06</v>
      </c>
      <c r="I774" s="44"/>
      <c r="J774" s="44">
        <f t="shared" ref="J774" si="82">K774/12</f>
        <v>1928</v>
      </c>
      <c r="K774" s="44">
        <f t="shared" ref="K774" si="83">SUM(E774:I774)</f>
        <v>23135.98</v>
      </c>
      <c r="L774" s="46">
        <f t="shared" ref="L774" si="84">SUM(E774:J774)</f>
        <v>25063.98</v>
      </c>
      <c r="M774" s="117"/>
      <c r="N774" s="119">
        <f t="shared" ref="N774" si="85">K774</f>
        <v>23135.98</v>
      </c>
      <c r="O774" s="119">
        <f t="shared" ref="O774" si="86">E774+F774+G774+I774</f>
        <v>16855.919999999998</v>
      </c>
      <c r="P774" s="119">
        <v>884.4</v>
      </c>
      <c r="Q774" s="119">
        <f t="shared" ref="Q774" si="87">L774+(IF(P774&gt;O774*0.18,P774,O774*0.18))</f>
        <v>28098.05</v>
      </c>
      <c r="R774" s="119">
        <f t="shared" ref="R774" si="88">N774+O774*0.18</f>
        <v>26170.05</v>
      </c>
      <c r="S774" s="47"/>
    </row>
    <row r="775" spans="1:19" ht="9" customHeight="1" x14ac:dyDescent="0.2">
      <c r="A775" s="494"/>
      <c r="B775" s="494"/>
      <c r="C775" s="48" t="s">
        <v>4</v>
      </c>
      <c r="D775" s="49">
        <v>34</v>
      </c>
      <c r="E775" s="61">
        <f t="shared" ref="E775:L775" si="89">E774*1936.27</f>
        <v>32637612</v>
      </c>
      <c r="F775" s="50">
        <f t="shared" si="89"/>
        <v>0</v>
      </c>
      <c r="G775" s="50">
        <f t="shared" si="89"/>
        <v>0</v>
      </c>
      <c r="H775" s="61">
        <f t="shared" si="89"/>
        <v>12159892</v>
      </c>
      <c r="I775" s="61">
        <f t="shared" si="89"/>
        <v>0</v>
      </c>
      <c r="J775" s="51">
        <f t="shared" si="89"/>
        <v>3733129</v>
      </c>
      <c r="K775" s="61">
        <f t="shared" si="89"/>
        <v>44797504</v>
      </c>
      <c r="L775" s="61">
        <f t="shared" si="89"/>
        <v>48530633</v>
      </c>
      <c r="M775" s="118"/>
      <c r="N775" s="120">
        <f t="shared" ref="N775:R775" si="90">N774*1936.27</f>
        <v>44797504</v>
      </c>
      <c r="O775" s="120">
        <f t="shared" si="90"/>
        <v>32637612</v>
      </c>
      <c r="P775" s="123">
        <f t="shared" si="72"/>
        <v>1712437</v>
      </c>
      <c r="Q775" s="120">
        <f t="shared" si="90"/>
        <v>54405411</v>
      </c>
      <c r="R775" s="120">
        <f t="shared" si="90"/>
        <v>50672283</v>
      </c>
      <c r="S775" s="47"/>
    </row>
    <row r="776" spans="1:19" ht="12.75" customHeight="1" x14ac:dyDescent="0.2">
      <c r="A776" s="494"/>
      <c r="B776" s="494"/>
      <c r="C776" s="53" t="s">
        <v>3</v>
      </c>
      <c r="D776" s="54">
        <v>35</v>
      </c>
      <c r="E776" s="44">
        <v>17589.79</v>
      </c>
      <c r="F776" s="44">
        <v>0</v>
      </c>
      <c r="G776" s="44"/>
      <c r="H776" s="44">
        <v>6280.06</v>
      </c>
      <c r="I776" s="44"/>
      <c r="J776" s="44">
        <f t="shared" ref="J776" si="91">K776/12</f>
        <v>1989.15</v>
      </c>
      <c r="K776" s="44">
        <f t="shared" ref="K776" si="92">SUM(E776:I776)</f>
        <v>23869.85</v>
      </c>
      <c r="L776" s="46">
        <f t="shared" ref="L776" si="93">SUM(E776:J776)</f>
        <v>25859</v>
      </c>
      <c r="M776" s="117"/>
      <c r="N776" s="119">
        <f t="shared" ref="N776" si="94">K776</f>
        <v>23869.85</v>
      </c>
      <c r="O776" s="119">
        <f t="shared" ref="O776" si="95">E776+F776+G776+I776</f>
        <v>17589.79</v>
      </c>
      <c r="P776" s="119">
        <v>884.4</v>
      </c>
      <c r="Q776" s="119">
        <f t="shared" ref="Q776" si="96">L776+(IF(P776&gt;O776*0.18,P776,O776*0.18))</f>
        <v>29025.16</v>
      </c>
      <c r="R776" s="119">
        <f t="shared" ref="R776" si="97">N776+O776*0.18</f>
        <v>27036.01</v>
      </c>
      <c r="S776" s="47"/>
    </row>
    <row r="777" spans="1:19" ht="9" customHeight="1" x14ac:dyDescent="0.2">
      <c r="A777" s="495"/>
      <c r="B777" s="495"/>
      <c r="C777" s="58" t="s">
        <v>4</v>
      </c>
      <c r="D777" s="59"/>
      <c r="E777" s="61">
        <f t="shared" ref="E777:L777" si="98">E776*1936.27</f>
        <v>34058583</v>
      </c>
      <c r="F777" s="61">
        <f t="shared" si="98"/>
        <v>0</v>
      </c>
      <c r="G777" s="61">
        <f t="shared" si="98"/>
        <v>0</v>
      </c>
      <c r="H777" s="61">
        <f t="shared" si="98"/>
        <v>12159892</v>
      </c>
      <c r="I777" s="61">
        <f t="shared" si="98"/>
        <v>0</v>
      </c>
      <c r="J777" s="61">
        <f t="shared" si="98"/>
        <v>3851531</v>
      </c>
      <c r="K777" s="61">
        <f t="shared" si="98"/>
        <v>46218474</v>
      </c>
      <c r="L777" s="61">
        <f t="shared" si="98"/>
        <v>50070006</v>
      </c>
      <c r="M777" s="118"/>
      <c r="N777" s="123">
        <f t="shared" ref="N777:R777" si="99">N776*1936.27</f>
        <v>46218474</v>
      </c>
      <c r="O777" s="123">
        <f t="shared" si="99"/>
        <v>34058583</v>
      </c>
      <c r="P777" s="123">
        <f t="shared" si="72"/>
        <v>1712437</v>
      </c>
      <c r="Q777" s="123">
        <f t="shared" si="99"/>
        <v>56200547</v>
      </c>
      <c r="R777" s="120">
        <f t="shared" si="99"/>
        <v>52349015</v>
      </c>
      <c r="S777" s="47"/>
    </row>
    <row r="778" spans="1:19" ht="12.75" customHeight="1" x14ac:dyDescent="0.2">
      <c r="A778" s="496">
        <f>B766+1</f>
        <v>44197</v>
      </c>
      <c r="B778" s="496">
        <v>44561</v>
      </c>
      <c r="C778" s="42" t="s">
        <v>3</v>
      </c>
      <c r="D778" s="43">
        <v>0</v>
      </c>
      <c r="E778" s="44">
        <v>11777.22</v>
      </c>
      <c r="F778" s="44">
        <v>0</v>
      </c>
      <c r="G778" s="44"/>
      <c r="H778" s="44">
        <v>6280.06</v>
      </c>
      <c r="I778" s="44"/>
      <c r="J778" s="44">
        <f t="shared" ref="J778" si="100">K778/12</f>
        <v>1504.77</v>
      </c>
      <c r="K778" s="44">
        <f t="shared" ref="K778" si="101">SUM(E778:I778)</f>
        <v>18057.28</v>
      </c>
      <c r="L778" s="46">
        <f t="shared" ref="L778" si="102">SUM(E778:J778)</f>
        <v>19562.05</v>
      </c>
      <c r="M778" s="117"/>
      <c r="N778" s="119">
        <f t="shared" ref="N778" si="103">K778</f>
        <v>18057.28</v>
      </c>
      <c r="O778" s="119">
        <f t="shared" ref="O778" si="104">E778+F778+G778+I778</f>
        <v>11777.22</v>
      </c>
      <c r="P778" s="119">
        <v>884.4</v>
      </c>
      <c r="Q778" s="119">
        <f t="shared" ref="Q778" si="105">L778+(IF(P778&gt;O778*0.18,P778,O778*0.18))</f>
        <v>21681.95</v>
      </c>
      <c r="R778" s="119">
        <f t="shared" ref="R778" si="106">N778+O778*0.18</f>
        <v>20177.18</v>
      </c>
      <c r="S778" s="47"/>
    </row>
    <row r="779" spans="1:19" ht="9" customHeight="1" x14ac:dyDescent="0.2">
      <c r="A779" s="497"/>
      <c r="B779" s="497"/>
      <c r="C779" s="48" t="s">
        <v>4</v>
      </c>
      <c r="D779" s="49">
        <v>8</v>
      </c>
      <c r="E779" s="61">
        <f t="shared" ref="E779:L779" si="107">E778*1936.27</f>
        <v>22803878</v>
      </c>
      <c r="F779" s="50">
        <f t="shared" si="107"/>
        <v>0</v>
      </c>
      <c r="G779" s="50">
        <f t="shared" si="107"/>
        <v>0</v>
      </c>
      <c r="H779" s="61">
        <f t="shared" si="107"/>
        <v>12159892</v>
      </c>
      <c r="I779" s="61">
        <f t="shared" si="107"/>
        <v>0</v>
      </c>
      <c r="J779" s="51">
        <f t="shared" si="107"/>
        <v>2913641</v>
      </c>
      <c r="K779" s="61">
        <f t="shared" si="107"/>
        <v>34963770</v>
      </c>
      <c r="L779" s="61">
        <f t="shared" si="107"/>
        <v>37877411</v>
      </c>
      <c r="M779" s="118"/>
      <c r="N779" s="120">
        <f t="shared" ref="N779:R779" si="108">N778*1936.27</f>
        <v>34963770</v>
      </c>
      <c r="O779" s="120">
        <f t="shared" si="108"/>
        <v>22803878</v>
      </c>
      <c r="P779" s="123">
        <f t="shared" si="72"/>
        <v>1712437</v>
      </c>
      <c r="Q779" s="120">
        <f t="shared" si="108"/>
        <v>41982109</v>
      </c>
      <c r="R779" s="120">
        <f t="shared" si="108"/>
        <v>39068468</v>
      </c>
      <c r="S779" s="47"/>
    </row>
    <row r="780" spans="1:19" ht="12.75" customHeight="1" x14ac:dyDescent="0.2">
      <c r="A780" s="494">
        <f>A778</f>
        <v>44197</v>
      </c>
      <c r="B780" s="494">
        <f>B778</f>
        <v>44561</v>
      </c>
      <c r="C780" s="53" t="s">
        <v>3</v>
      </c>
      <c r="D780" s="54">
        <v>9</v>
      </c>
      <c r="E780" s="44">
        <v>13612.26</v>
      </c>
      <c r="F780" s="44">
        <v>0</v>
      </c>
      <c r="G780" s="44"/>
      <c r="H780" s="44">
        <v>6280.06</v>
      </c>
      <c r="I780" s="44"/>
      <c r="J780" s="44">
        <f t="shared" ref="J780" si="109">K780/12</f>
        <v>1657.69</v>
      </c>
      <c r="K780" s="44">
        <f t="shared" ref="K780" si="110">SUM(E780:I780)</f>
        <v>19892.32</v>
      </c>
      <c r="L780" s="46">
        <f t="shared" ref="L780" si="111">SUM(E780:J780)</f>
        <v>21550.01</v>
      </c>
      <c r="M780" s="117"/>
      <c r="N780" s="119">
        <f t="shared" ref="N780" si="112">K780</f>
        <v>19892.32</v>
      </c>
      <c r="O780" s="119">
        <f t="shared" ref="O780" si="113">E780+F780+G780+I780</f>
        <v>13612.26</v>
      </c>
      <c r="P780" s="119">
        <v>884.4</v>
      </c>
      <c r="Q780" s="119">
        <f t="shared" ref="Q780" si="114">L780+(IF(P780&gt;O780*0.18,P780,O780*0.18))</f>
        <v>24000.22</v>
      </c>
      <c r="R780" s="119">
        <f t="shared" ref="R780" si="115">N780+O780*0.18</f>
        <v>22342.53</v>
      </c>
      <c r="S780" s="47"/>
    </row>
    <row r="781" spans="1:19" ht="9" customHeight="1" x14ac:dyDescent="0.2">
      <c r="A781" s="494"/>
      <c r="B781" s="494"/>
      <c r="C781" s="48" t="s">
        <v>4</v>
      </c>
      <c r="D781" s="49">
        <v>14</v>
      </c>
      <c r="E781" s="61">
        <f t="shared" ref="E781:L781" si="116">E780*1936.27</f>
        <v>26357011</v>
      </c>
      <c r="F781" s="50">
        <f t="shared" si="116"/>
        <v>0</v>
      </c>
      <c r="G781" s="50">
        <f t="shared" si="116"/>
        <v>0</v>
      </c>
      <c r="H781" s="61">
        <f t="shared" si="116"/>
        <v>12159892</v>
      </c>
      <c r="I781" s="61">
        <f t="shared" si="116"/>
        <v>0</v>
      </c>
      <c r="J781" s="51">
        <f t="shared" si="116"/>
        <v>3209735</v>
      </c>
      <c r="K781" s="61">
        <f t="shared" si="116"/>
        <v>38516902</v>
      </c>
      <c r="L781" s="61">
        <f t="shared" si="116"/>
        <v>41726638</v>
      </c>
      <c r="M781" s="118"/>
      <c r="N781" s="120">
        <f t="shared" ref="N781:R781" si="117">N780*1936.27</f>
        <v>38516902</v>
      </c>
      <c r="O781" s="120">
        <f t="shared" si="117"/>
        <v>26357011</v>
      </c>
      <c r="P781" s="123">
        <f t="shared" si="72"/>
        <v>1712437</v>
      </c>
      <c r="Q781" s="120">
        <f t="shared" si="117"/>
        <v>46470906</v>
      </c>
      <c r="R781" s="120">
        <f t="shared" si="117"/>
        <v>43261171</v>
      </c>
      <c r="S781" s="47"/>
    </row>
    <row r="782" spans="1:19" ht="12.75" customHeight="1" x14ac:dyDescent="0.2">
      <c r="A782" s="494"/>
      <c r="B782" s="494"/>
      <c r="C782" s="53" t="s">
        <v>3</v>
      </c>
      <c r="D782" s="54">
        <v>15</v>
      </c>
      <c r="E782" s="44">
        <v>14989.31</v>
      </c>
      <c r="F782" s="44">
        <v>0</v>
      </c>
      <c r="G782" s="44"/>
      <c r="H782" s="44">
        <v>6280.06</v>
      </c>
      <c r="I782" s="44"/>
      <c r="J782" s="44">
        <f t="shared" ref="J782" si="118">K782/12</f>
        <v>1772.45</v>
      </c>
      <c r="K782" s="44">
        <f t="shared" ref="K782" si="119">SUM(E782:I782)</f>
        <v>21269.37</v>
      </c>
      <c r="L782" s="46">
        <f t="shared" ref="L782" si="120">SUM(E782:J782)</f>
        <v>23041.82</v>
      </c>
      <c r="M782" s="117"/>
      <c r="N782" s="119">
        <f t="shared" ref="N782" si="121">K782</f>
        <v>21269.37</v>
      </c>
      <c r="O782" s="119">
        <f t="shared" ref="O782" si="122">E782+F782+G782+I782</f>
        <v>14989.31</v>
      </c>
      <c r="P782" s="119">
        <v>884.4</v>
      </c>
      <c r="Q782" s="119">
        <f t="shared" ref="Q782" si="123">L782+(IF(P782&gt;O782*0.18,P782,O782*0.18))</f>
        <v>25739.9</v>
      </c>
      <c r="R782" s="119">
        <f t="shared" ref="R782" si="124">N782+O782*0.18</f>
        <v>23967.45</v>
      </c>
      <c r="S782" s="47"/>
    </row>
    <row r="783" spans="1:19" ht="9" customHeight="1" x14ac:dyDescent="0.2">
      <c r="A783" s="494"/>
      <c r="B783" s="494"/>
      <c r="C783" s="48" t="s">
        <v>4</v>
      </c>
      <c r="D783" s="49">
        <v>20</v>
      </c>
      <c r="E783" s="61">
        <f t="shared" ref="E783:L783" si="125">E782*1936.27</f>
        <v>29023351</v>
      </c>
      <c r="F783" s="50">
        <f t="shared" si="125"/>
        <v>0</v>
      </c>
      <c r="G783" s="50">
        <f t="shared" si="125"/>
        <v>0</v>
      </c>
      <c r="H783" s="61">
        <f t="shared" si="125"/>
        <v>12159892</v>
      </c>
      <c r="I783" s="61">
        <f t="shared" si="125"/>
        <v>0</v>
      </c>
      <c r="J783" s="51">
        <f t="shared" si="125"/>
        <v>3431942</v>
      </c>
      <c r="K783" s="61">
        <f t="shared" si="125"/>
        <v>41183243</v>
      </c>
      <c r="L783" s="61">
        <f t="shared" si="125"/>
        <v>44615185</v>
      </c>
      <c r="M783" s="118"/>
      <c r="N783" s="120">
        <f t="shared" ref="N783:R783" si="126">N782*1936.27</f>
        <v>41183243</v>
      </c>
      <c r="O783" s="120">
        <f t="shared" si="126"/>
        <v>29023351</v>
      </c>
      <c r="P783" s="123">
        <f t="shared" si="72"/>
        <v>1712437</v>
      </c>
      <c r="Q783" s="120">
        <f t="shared" si="126"/>
        <v>49839396</v>
      </c>
      <c r="R783" s="120">
        <f t="shared" si="126"/>
        <v>46407454</v>
      </c>
      <c r="S783" s="47"/>
    </row>
    <row r="784" spans="1:19" ht="12.75" customHeight="1" x14ac:dyDescent="0.2">
      <c r="A784" s="494"/>
      <c r="B784" s="494"/>
      <c r="C784" s="53" t="s">
        <v>3</v>
      </c>
      <c r="D784" s="54">
        <v>21</v>
      </c>
      <c r="E784" s="44">
        <v>16349.96</v>
      </c>
      <c r="F784" s="44">
        <v>0</v>
      </c>
      <c r="G784" s="44"/>
      <c r="H784" s="44">
        <v>6280.06</v>
      </c>
      <c r="I784" s="44"/>
      <c r="J784" s="44">
        <f t="shared" ref="J784" si="127">K784/12</f>
        <v>1885.84</v>
      </c>
      <c r="K784" s="44">
        <f t="shared" ref="K784" si="128">SUM(E784:I784)</f>
        <v>22630.02</v>
      </c>
      <c r="L784" s="46">
        <f t="shared" ref="L784" si="129">SUM(E784:J784)</f>
        <v>24515.86</v>
      </c>
      <c r="M784" s="117"/>
      <c r="N784" s="119">
        <f t="shared" ref="N784" si="130">K784</f>
        <v>22630.02</v>
      </c>
      <c r="O784" s="119">
        <f t="shared" ref="O784" si="131">E784+F784+G784+I784</f>
        <v>16349.96</v>
      </c>
      <c r="P784" s="119">
        <v>884.4</v>
      </c>
      <c r="Q784" s="119">
        <f t="shared" ref="Q784" si="132">L784+(IF(P784&gt;O784*0.18,P784,O784*0.18))</f>
        <v>27458.85</v>
      </c>
      <c r="R784" s="119">
        <f t="shared" ref="R784" si="133">N784+O784*0.18</f>
        <v>25573.01</v>
      </c>
      <c r="S784" s="47"/>
    </row>
    <row r="785" spans="1:19" ht="9" customHeight="1" x14ac:dyDescent="0.2">
      <c r="A785" s="494"/>
      <c r="B785" s="494"/>
      <c r="C785" s="48" t="s">
        <v>4</v>
      </c>
      <c r="D785" s="49">
        <v>27</v>
      </c>
      <c r="E785" s="61">
        <f t="shared" ref="E785:L785" si="134">E784*1936.27</f>
        <v>31657937</v>
      </c>
      <c r="F785" s="50">
        <f t="shared" si="134"/>
        <v>0</v>
      </c>
      <c r="G785" s="50">
        <f t="shared" si="134"/>
        <v>0</v>
      </c>
      <c r="H785" s="61">
        <f t="shared" si="134"/>
        <v>12159892</v>
      </c>
      <c r="I785" s="61">
        <f t="shared" si="134"/>
        <v>0</v>
      </c>
      <c r="J785" s="51">
        <f t="shared" si="134"/>
        <v>3651495</v>
      </c>
      <c r="K785" s="61">
        <f t="shared" si="134"/>
        <v>43817829</v>
      </c>
      <c r="L785" s="61">
        <f t="shared" si="134"/>
        <v>47469324</v>
      </c>
      <c r="M785" s="118"/>
      <c r="N785" s="120">
        <f t="shared" ref="N785:R785" si="135">N784*1936.27</f>
        <v>43817829</v>
      </c>
      <c r="O785" s="120">
        <f t="shared" si="135"/>
        <v>31657937</v>
      </c>
      <c r="P785" s="123">
        <f t="shared" si="72"/>
        <v>1712437</v>
      </c>
      <c r="Q785" s="120">
        <f t="shared" si="135"/>
        <v>53167747</v>
      </c>
      <c r="R785" s="120">
        <f t="shared" si="135"/>
        <v>49516252</v>
      </c>
      <c r="S785" s="47"/>
    </row>
    <row r="786" spans="1:19" ht="12.75" customHeight="1" x14ac:dyDescent="0.2">
      <c r="A786" s="494"/>
      <c r="B786" s="494"/>
      <c r="C786" s="53" t="s">
        <v>3</v>
      </c>
      <c r="D786" s="54">
        <v>28</v>
      </c>
      <c r="E786" s="44">
        <v>17331.12</v>
      </c>
      <c r="F786" s="44">
        <v>0</v>
      </c>
      <c r="G786" s="44"/>
      <c r="H786" s="44">
        <v>6280.06</v>
      </c>
      <c r="I786" s="44"/>
      <c r="J786" s="44">
        <f t="shared" ref="J786" si="136">K786/12</f>
        <v>1967.6</v>
      </c>
      <c r="K786" s="44">
        <f t="shared" ref="K786" si="137">SUM(E786:I786)</f>
        <v>23611.18</v>
      </c>
      <c r="L786" s="46">
        <f t="shared" ref="L786" si="138">SUM(E786:J786)</f>
        <v>25578.78</v>
      </c>
      <c r="M786" s="117"/>
      <c r="N786" s="119">
        <f t="shared" ref="N786" si="139">K786</f>
        <v>23611.18</v>
      </c>
      <c r="O786" s="119">
        <f t="shared" ref="O786" si="140">E786+F786+G786+I786</f>
        <v>17331.12</v>
      </c>
      <c r="P786" s="119">
        <v>884.4</v>
      </c>
      <c r="Q786" s="119">
        <f t="shared" ref="Q786" si="141">L786+(IF(P786&gt;O786*0.18,P786,O786*0.18))</f>
        <v>28698.38</v>
      </c>
      <c r="R786" s="119">
        <f t="shared" ref="R786" si="142">N786+O786*0.18</f>
        <v>26730.78</v>
      </c>
      <c r="S786" s="47"/>
    </row>
    <row r="787" spans="1:19" ht="9" customHeight="1" x14ac:dyDescent="0.2">
      <c r="A787" s="494"/>
      <c r="B787" s="494"/>
      <c r="C787" s="48" t="s">
        <v>4</v>
      </c>
      <c r="D787" s="49">
        <v>34</v>
      </c>
      <c r="E787" s="61">
        <f t="shared" ref="E787:L787" si="143">E786*1936.27</f>
        <v>33557728</v>
      </c>
      <c r="F787" s="50">
        <f t="shared" si="143"/>
        <v>0</v>
      </c>
      <c r="G787" s="50">
        <f t="shared" si="143"/>
        <v>0</v>
      </c>
      <c r="H787" s="61">
        <f t="shared" si="143"/>
        <v>12159892</v>
      </c>
      <c r="I787" s="61">
        <f t="shared" si="143"/>
        <v>0</v>
      </c>
      <c r="J787" s="51">
        <f t="shared" si="143"/>
        <v>3809805</v>
      </c>
      <c r="K787" s="61">
        <f t="shared" si="143"/>
        <v>45717619</v>
      </c>
      <c r="L787" s="61">
        <f t="shared" si="143"/>
        <v>49527424</v>
      </c>
      <c r="M787" s="118"/>
      <c r="N787" s="120">
        <f t="shared" ref="N787:R787" si="144">N786*1936.27</f>
        <v>45717619</v>
      </c>
      <c r="O787" s="120">
        <f t="shared" si="144"/>
        <v>33557728</v>
      </c>
      <c r="P787" s="123">
        <f t="shared" si="72"/>
        <v>1712437</v>
      </c>
      <c r="Q787" s="120">
        <f t="shared" si="144"/>
        <v>55567812</v>
      </c>
      <c r="R787" s="120">
        <f t="shared" si="144"/>
        <v>51758007</v>
      </c>
      <c r="S787" s="47"/>
    </row>
    <row r="788" spans="1:19" ht="12.75" customHeight="1" x14ac:dyDescent="0.2">
      <c r="A788" s="494"/>
      <c r="B788" s="494"/>
      <c r="C788" s="53" t="s">
        <v>3</v>
      </c>
      <c r="D788" s="54">
        <v>35</v>
      </c>
      <c r="E788" s="44">
        <v>18075.79</v>
      </c>
      <c r="F788" s="44">
        <v>0</v>
      </c>
      <c r="G788" s="44"/>
      <c r="H788" s="44">
        <v>6280.06</v>
      </c>
      <c r="I788" s="44"/>
      <c r="J788" s="44">
        <f t="shared" ref="J788" si="145">K788/12</f>
        <v>2029.65</v>
      </c>
      <c r="K788" s="44">
        <f t="shared" ref="K788" si="146">SUM(E788:I788)</f>
        <v>24355.85</v>
      </c>
      <c r="L788" s="46">
        <f t="shared" ref="L788" si="147">SUM(E788:J788)</f>
        <v>26385.5</v>
      </c>
      <c r="M788" s="117"/>
      <c r="N788" s="119">
        <f t="shared" ref="N788" si="148">K788</f>
        <v>24355.85</v>
      </c>
      <c r="O788" s="119">
        <f t="shared" ref="O788" si="149">E788+F788+G788+I788</f>
        <v>18075.79</v>
      </c>
      <c r="P788" s="119">
        <v>884.4</v>
      </c>
      <c r="Q788" s="119">
        <f t="shared" ref="Q788" si="150">L788+(IF(P788&gt;O788*0.18,P788,O788*0.18))</f>
        <v>29639.14</v>
      </c>
      <c r="R788" s="119">
        <f t="shared" ref="R788" si="151">N788+O788*0.18</f>
        <v>27609.49</v>
      </c>
      <c r="S788" s="47"/>
    </row>
    <row r="789" spans="1:19" ht="9" customHeight="1" x14ac:dyDescent="0.2">
      <c r="A789" s="495"/>
      <c r="B789" s="495"/>
      <c r="C789" s="58" t="s">
        <v>4</v>
      </c>
      <c r="D789" s="59"/>
      <c r="E789" s="61">
        <f t="shared" ref="E789:L789" si="152">E788*1936.27</f>
        <v>34999610</v>
      </c>
      <c r="F789" s="61">
        <f t="shared" si="152"/>
        <v>0</v>
      </c>
      <c r="G789" s="61">
        <f t="shared" si="152"/>
        <v>0</v>
      </c>
      <c r="H789" s="61">
        <f t="shared" si="152"/>
        <v>12159892</v>
      </c>
      <c r="I789" s="61">
        <f t="shared" si="152"/>
        <v>0</v>
      </c>
      <c r="J789" s="61">
        <f t="shared" si="152"/>
        <v>3929950</v>
      </c>
      <c r="K789" s="61">
        <f t="shared" si="152"/>
        <v>47159502</v>
      </c>
      <c r="L789" s="61">
        <f t="shared" si="152"/>
        <v>51089452</v>
      </c>
      <c r="M789" s="118"/>
      <c r="N789" s="123">
        <f t="shared" ref="N789:R789" si="153">N788*1936.27</f>
        <v>47159502</v>
      </c>
      <c r="O789" s="123">
        <f t="shared" si="153"/>
        <v>34999610</v>
      </c>
      <c r="P789" s="123">
        <f t="shared" si="72"/>
        <v>1712437</v>
      </c>
      <c r="Q789" s="123">
        <f t="shared" si="153"/>
        <v>57389378</v>
      </c>
      <c r="R789" s="120">
        <f t="shared" si="153"/>
        <v>53459427</v>
      </c>
      <c r="S789" s="47"/>
    </row>
    <row r="790" spans="1:19" ht="12.75" customHeight="1" x14ac:dyDescent="0.2">
      <c r="A790" s="496">
        <f>B778+1</f>
        <v>44562</v>
      </c>
      <c r="B790" s="496">
        <v>44651</v>
      </c>
      <c r="C790" s="42" t="s">
        <v>3</v>
      </c>
      <c r="D790" s="43">
        <v>0</v>
      </c>
      <c r="E790" s="44">
        <f>E778</f>
        <v>11777.22</v>
      </c>
      <c r="F790" s="44">
        <v>0</v>
      </c>
      <c r="G790" s="44"/>
      <c r="H790" s="44">
        <v>6280.06</v>
      </c>
      <c r="I790" s="44"/>
      <c r="J790" s="44">
        <f t="shared" ref="J790" si="154">K790/12</f>
        <v>1504.77</v>
      </c>
      <c r="K790" s="44">
        <f t="shared" ref="K790" si="155">SUM(E790:I790)</f>
        <v>18057.28</v>
      </c>
      <c r="L790" s="46">
        <f t="shared" ref="L790" si="156">SUM(E790:J790)</f>
        <v>19562.05</v>
      </c>
      <c r="M790" s="117"/>
      <c r="N790" s="119">
        <f t="shared" ref="N790" si="157">K790</f>
        <v>18057.28</v>
      </c>
      <c r="O790" s="119">
        <f t="shared" ref="O790" si="158">E790+F790+G790+I790</f>
        <v>11777.22</v>
      </c>
      <c r="P790" s="119">
        <f>K833</f>
        <v>961.2</v>
      </c>
      <c r="Q790" s="119">
        <f t="shared" ref="Q790" si="159">L790+(IF(P790&gt;O790*0.18,P790,O790*0.18))</f>
        <v>21681.95</v>
      </c>
      <c r="R790" s="119">
        <f t="shared" ref="R790" si="160">N790+O790*0.18</f>
        <v>20177.18</v>
      </c>
      <c r="S790" s="47"/>
    </row>
    <row r="791" spans="1:19" ht="9" customHeight="1" x14ac:dyDescent="0.2">
      <c r="A791" s="497"/>
      <c r="B791" s="497"/>
      <c r="C791" s="48" t="s">
        <v>4</v>
      </c>
      <c r="D791" s="49">
        <v>8</v>
      </c>
      <c r="E791" s="61">
        <f t="shared" ref="E791:L791" si="161">E790*1936.27</f>
        <v>22803878</v>
      </c>
      <c r="F791" s="50">
        <f t="shared" si="161"/>
        <v>0</v>
      </c>
      <c r="G791" s="50">
        <f t="shared" si="161"/>
        <v>0</v>
      </c>
      <c r="H791" s="61">
        <f t="shared" si="161"/>
        <v>12159892</v>
      </c>
      <c r="I791" s="61">
        <f t="shared" si="161"/>
        <v>0</v>
      </c>
      <c r="J791" s="51">
        <f t="shared" si="161"/>
        <v>2913641</v>
      </c>
      <c r="K791" s="61">
        <f t="shared" si="161"/>
        <v>34963770</v>
      </c>
      <c r="L791" s="61">
        <f t="shared" si="161"/>
        <v>37877411</v>
      </c>
      <c r="M791" s="118"/>
      <c r="N791" s="120">
        <f t="shared" ref="N791:R791" si="162">N790*1936.27</f>
        <v>34963770</v>
      </c>
      <c r="O791" s="120">
        <f t="shared" si="162"/>
        <v>22803878</v>
      </c>
      <c r="P791" s="123">
        <f t="shared" si="72"/>
        <v>1861143</v>
      </c>
      <c r="Q791" s="120">
        <f t="shared" si="162"/>
        <v>41982109</v>
      </c>
      <c r="R791" s="120">
        <f t="shared" si="162"/>
        <v>39068468</v>
      </c>
      <c r="S791" s="47"/>
    </row>
    <row r="792" spans="1:19" ht="12.75" customHeight="1" x14ac:dyDescent="0.2">
      <c r="A792" s="494">
        <f>A790</f>
        <v>44562</v>
      </c>
      <c r="B792" s="494">
        <f>B790</f>
        <v>44651</v>
      </c>
      <c r="C792" s="53" t="s">
        <v>3</v>
      </c>
      <c r="D792" s="54">
        <v>9</v>
      </c>
      <c r="E792" s="44">
        <f t="shared" ref="E792" si="163">E780</f>
        <v>13612.26</v>
      </c>
      <c r="F792" s="44">
        <v>0</v>
      </c>
      <c r="G792" s="44"/>
      <c r="H792" s="44">
        <v>6280.06</v>
      </c>
      <c r="I792" s="44"/>
      <c r="J792" s="44">
        <f t="shared" ref="J792" si="164">K792/12</f>
        <v>1657.69</v>
      </c>
      <c r="K792" s="44">
        <f t="shared" ref="K792" si="165">SUM(E792:I792)</f>
        <v>19892.32</v>
      </c>
      <c r="L792" s="46">
        <f t="shared" ref="L792" si="166">SUM(E792:J792)</f>
        <v>21550.01</v>
      </c>
      <c r="M792" s="117"/>
      <c r="N792" s="119">
        <f t="shared" ref="N792" si="167">K792</f>
        <v>19892.32</v>
      </c>
      <c r="O792" s="119">
        <f t="shared" ref="O792" si="168">E792+F792+G792+I792</f>
        <v>13612.26</v>
      </c>
      <c r="P792" s="119">
        <f>P790</f>
        <v>961.2</v>
      </c>
      <c r="Q792" s="119">
        <f t="shared" ref="Q792" si="169">L792+(IF(P792&gt;O792*0.18,P792,O792*0.18))</f>
        <v>24000.22</v>
      </c>
      <c r="R792" s="119">
        <f t="shared" ref="R792" si="170">N792+O792*0.18</f>
        <v>22342.53</v>
      </c>
      <c r="S792" s="47"/>
    </row>
    <row r="793" spans="1:19" ht="9" customHeight="1" x14ac:dyDescent="0.2">
      <c r="A793" s="494"/>
      <c r="B793" s="494"/>
      <c r="C793" s="48" t="s">
        <v>4</v>
      </c>
      <c r="D793" s="49">
        <v>14</v>
      </c>
      <c r="E793" s="61">
        <f t="shared" ref="E793:L793" si="171">E792*1936.27</f>
        <v>26357011</v>
      </c>
      <c r="F793" s="50">
        <f t="shared" si="171"/>
        <v>0</v>
      </c>
      <c r="G793" s="50">
        <f t="shared" si="171"/>
        <v>0</v>
      </c>
      <c r="H793" s="61">
        <f t="shared" si="171"/>
        <v>12159892</v>
      </c>
      <c r="I793" s="61">
        <f t="shared" si="171"/>
        <v>0</v>
      </c>
      <c r="J793" s="51">
        <f t="shared" si="171"/>
        <v>3209735</v>
      </c>
      <c r="K793" s="61">
        <f t="shared" si="171"/>
        <v>38516902</v>
      </c>
      <c r="L793" s="61">
        <f t="shared" si="171"/>
        <v>41726638</v>
      </c>
      <c r="M793" s="118"/>
      <c r="N793" s="120">
        <f t="shared" ref="N793:R793" si="172">N792*1936.27</f>
        <v>38516902</v>
      </c>
      <c r="O793" s="120">
        <f t="shared" si="172"/>
        <v>26357011</v>
      </c>
      <c r="P793" s="123">
        <f t="shared" si="72"/>
        <v>1861143</v>
      </c>
      <c r="Q793" s="120">
        <f t="shared" si="172"/>
        <v>46470906</v>
      </c>
      <c r="R793" s="120">
        <f t="shared" si="172"/>
        <v>43261171</v>
      </c>
      <c r="S793" s="47"/>
    </row>
    <row r="794" spans="1:19" ht="12.75" customHeight="1" x14ac:dyDescent="0.2">
      <c r="A794" s="494"/>
      <c r="B794" s="494"/>
      <c r="C794" s="53" t="s">
        <v>3</v>
      </c>
      <c r="D794" s="54">
        <v>15</v>
      </c>
      <c r="E794" s="44">
        <f t="shared" ref="E794" si="173">E782</f>
        <v>14989.31</v>
      </c>
      <c r="F794" s="44">
        <v>0</v>
      </c>
      <c r="G794" s="44"/>
      <c r="H794" s="44">
        <v>6280.06</v>
      </c>
      <c r="I794" s="44"/>
      <c r="J794" s="44">
        <f t="shared" ref="J794" si="174">K794/12</f>
        <v>1772.45</v>
      </c>
      <c r="K794" s="44">
        <f t="shared" ref="K794" si="175">SUM(E794:I794)</f>
        <v>21269.37</v>
      </c>
      <c r="L794" s="46">
        <f t="shared" ref="L794" si="176">SUM(E794:J794)</f>
        <v>23041.82</v>
      </c>
      <c r="M794" s="117"/>
      <c r="N794" s="119">
        <f t="shared" ref="N794" si="177">K794</f>
        <v>21269.37</v>
      </c>
      <c r="O794" s="119">
        <f t="shared" ref="O794" si="178">E794+F794+G794+I794</f>
        <v>14989.31</v>
      </c>
      <c r="P794" s="119">
        <f t="shared" ref="P794" si="179">P792</f>
        <v>961.2</v>
      </c>
      <c r="Q794" s="119">
        <f t="shared" ref="Q794" si="180">L794+(IF(P794&gt;O794*0.18,P794,O794*0.18))</f>
        <v>25739.9</v>
      </c>
      <c r="R794" s="119">
        <f t="shared" ref="R794" si="181">N794+O794*0.18</f>
        <v>23967.45</v>
      </c>
      <c r="S794" s="47"/>
    </row>
    <row r="795" spans="1:19" ht="9" customHeight="1" x14ac:dyDescent="0.2">
      <c r="A795" s="494"/>
      <c r="B795" s="494"/>
      <c r="C795" s="48" t="s">
        <v>4</v>
      </c>
      <c r="D795" s="49">
        <v>20</v>
      </c>
      <c r="E795" s="61">
        <f t="shared" ref="E795:L795" si="182">E794*1936.27</f>
        <v>29023351</v>
      </c>
      <c r="F795" s="50">
        <f t="shared" si="182"/>
        <v>0</v>
      </c>
      <c r="G795" s="50">
        <f t="shared" si="182"/>
        <v>0</v>
      </c>
      <c r="H795" s="61">
        <f t="shared" si="182"/>
        <v>12159892</v>
      </c>
      <c r="I795" s="61">
        <f t="shared" si="182"/>
        <v>0</v>
      </c>
      <c r="J795" s="51">
        <f t="shared" si="182"/>
        <v>3431942</v>
      </c>
      <c r="K795" s="61">
        <f t="shared" si="182"/>
        <v>41183243</v>
      </c>
      <c r="L795" s="61">
        <f t="shared" si="182"/>
        <v>44615185</v>
      </c>
      <c r="M795" s="118"/>
      <c r="N795" s="120">
        <f t="shared" ref="N795:R795" si="183">N794*1936.27</f>
        <v>41183243</v>
      </c>
      <c r="O795" s="120">
        <f t="shared" si="183"/>
        <v>29023351</v>
      </c>
      <c r="P795" s="123">
        <f t="shared" si="183"/>
        <v>1861143</v>
      </c>
      <c r="Q795" s="120">
        <f t="shared" si="183"/>
        <v>49839396</v>
      </c>
      <c r="R795" s="120">
        <f t="shared" si="183"/>
        <v>46407454</v>
      </c>
      <c r="S795" s="47"/>
    </row>
    <row r="796" spans="1:19" ht="12.75" customHeight="1" x14ac:dyDescent="0.2">
      <c r="A796" s="494"/>
      <c r="B796" s="494"/>
      <c r="C796" s="53" t="s">
        <v>3</v>
      </c>
      <c r="D796" s="54">
        <v>21</v>
      </c>
      <c r="E796" s="44">
        <f t="shared" ref="E796" si="184">E784</f>
        <v>16349.96</v>
      </c>
      <c r="F796" s="44">
        <v>0</v>
      </c>
      <c r="G796" s="44"/>
      <c r="H796" s="44">
        <v>6280.06</v>
      </c>
      <c r="I796" s="44"/>
      <c r="J796" s="44">
        <f t="shared" ref="J796" si="185">K796/12</f>
        <v>1885.84</v>
      </c>
      <c r="K796" s="44">
        <f t="shared" ref="K796" si="186">SUM(E796:I796)</f>
        <v>22630.02</v>
      </c>
      <c r="L796" s="46">
        <f t="shared" ref="L796" si="187">SUM(E796:J796)</f>
        <v>24515.86</v>
      </c>
      <c r="M796" s="117"/>
      <c r="N796" s="119">
        <f t="shared" ref="N796" si="188">K796</f>
        <v>22630.02</v>
      </c>
      <c r="O796" s="119">
        <f t="shared" ref="O796" si="189">E796+F796+G796+I796</f>
        <v>16349.96</v>
      </c>
      <c r="P796" s="119">
        <f t="shared" ref="P796" si="190">P794</f>
        <v>961.2</v>
      </c>
      <c r="Q796" s="119">
        <f t="shared" ref="Q796" si="191">L796+(IF(P796&gt;O796*0.18,P796,O796*0.18))</f>
        <v>27458.85</v>
      </c>
      <c r="R796" s="119">
        <f t="shared" ref="R796" si="192">N796+O796*0.18</f>
        <v>25573.01</v>
      </c>
      <c r="S796" s="47"/>
    </row>
    <row r="797" spans="1:19" ht="9" customHeight="1" x14ac:dyDescent="0.2">
      <c r="A797" s="494"/>
      <c r="B797" s="494"/>
      <c r="C797" s="48" t="s">
        <v>4</v>
      </c>
      <c r="D797" s="49">
        <v>27</v>
      </c>
      <c r="E797" s="61">
        <f t="shared" ref="E797:L797" si="193">E796*1936.27</f>
        <v>31657937</v>
      </c>
      <c r="F797" s="50">
        <f t="shared" si="193"/>
        <v>0</v>
      </c>
      <c r="G797" s="50">
        <f t="shared" si="193"/>
        <v>0</v>
      </c>
      <c r="H797" s="61">
        <f t="shared" si="193"/>
        <v>12159892</v>
      </c>
      <c r="I797" s="61">
        <f t="shared" si="193"/>
        <v>0</v>
      </c>
      <c r="J797" s="51">
        <f t="shared" si="193"/>
        <v>3651495</v>
      </c>
      <c r="K797" s="61">
        <f t="shared" si="193"/>
        <v>43817829</v>
      </c>
      <c r="L797" s="61">
        <f t="shared" si="193"/>
        <v>47469324</v>
      </c>
      <c r="M797" s="118"/>
      <c r="N797" s="120">
        <f t="shared" ref="N797:R797" si="194">N796*1936.27</f>
        <v>43817829</v>
      </c>
      <c r="O797" s="120">
        <f t="shared" si="194"/>
        <v>31657937</v>
      </c>
      <c r="P797" s="123">
        <f t="shared" si="194"/>
        <v>1861143</v>
      </c>
      <c r="Q797" s="120">
        <f t="shared" si="194"/>
        <v>53167747</v>
      </c>
      <c r="R797" s="120">
        <f t="shared" si="194"/>
        <v>49516252</v>
      </c>
      <c r="S797" s="47"/>
    </row>
    <row r="798" spans="1:19" ht="12.75" customHeight="1" x14ac:dyDescent="0.2">
      <c r="A798" s="494"/>
      <c r="B798" s="494"/>
      <c r="C798" s="53" t="s">
        <v>3</v>
      </c>
      <c r="D798" s="54">
        <v>28</v>
      </c>
      <c r="E798" s="44">
        <f t="shared" ref="E798" si="195">E786</f>
        <v>17331.12</v>
      </c>
      <c r="F798" s="44">
        <v>0</v>
      </c>
      <c r="G798" s="44"/>
      <c r="H798" s="44">
        <v>6280.06</v>
      </c>
      <c r="I798" s="44"/>
      <c r="J798" s="44">
        <f t="shared" ref="J798" si="196">K798/12</f>
        <v>1967.6</v>
      </c>
      <c r="K798" s="44">
        <f t="shared" ref="K798" si="197">SUM(E798:I798)</f>
        <v>23611.18</v>
      </c>
      <c r="L798" s="46">
        <f t="shared" ref="L798" si="198">SUM(E798:J798)</f>
        <v>25578.78</v>
      </c>
      <c r="M798" s="117"/>
      <c r="N798" s="119">
        <f t="shared" ref="N798" si="199">K798</f>
        <v>23611.18</v>
      </c>
      <c r="O798" s="119">
        <f t="shared" ref="O798" si="200">E798+F798+G798+I798</f>
        <v>17331.12</v>
      </c>
      <c r="P798" s="119">
        <f t="shared" ref="P798" si="201">P796</f>
        <v>961.2</v>
      </c>
      <c r="Q798" s="119">
        <f t="shared" ref="Q798" si="202">L798+(IF(P798&gt;O798*0.18,P798,O798*0.18))</f>
        <v>28698.38</v>
      </c>
      <c r="R798" s="119">
        <f t="shared" ref="R798" si="203">N798+O798*0.18</f>
        <v>26730.78</v>
      </c>
      <c r="S798" s="47"/>
    </row>
    <row r="799" spans="1:19" ht="9" customHeight="1" x14ac:dyDescent="0.2">
      <c r="A799" s="494"/>
      <c r="B799" s="494"/>
      <c r="C799" s="48" t="s">
        <v>4</v>
      </c>
      <c r="D799" s="49">
        <v>34</v>
      </c>
      <c r="E799" s="61">
        <f t="shared" ref="E799:L799" si="204">E798*1936.27</f>
        <v>33557728</v>
      </c>
      <c r="F799" s="50">
        <f t="shared" si="204"/>
        <v>0</v>
      </c>
      <c r="G799" s="50">
        <f t="shared" si="204"/>
        <v>0</v>
      </c>
      <c r="H799" s="61">
        <f t="shared" si="204"/>
        <v>12159892</v>
      </c>
      <c r="I799" s="61">
        <f t="shared" si="204"/>
        <v>0</v>
      </c>
      <c r="J799" s="51">
        <f t="shared" si="204"/>
        <v>3809805</v>
      </c>
      <c r="K799" s="61">
        <f t="shared" si="204"/>
        <v>45717619</v>
      </c>
      <c r="L799" s="61">
        <f t="shared" si="204"/>
        <v>49527424</v>
      </c>
      <c r="M799" s="118"/>
      <c r="N799" s="120">
        <f t="shared" ref="N799:R799" si="205">N798*1936.27</f>
        <v>45717619</v>
      </c>
      <c r="O799" s="120">
        <f t="shared" si="205"/>
        <v>33557728</v>
      </c>
      <c r="P799" s="123">
        <f t="shared" si="205"/>
        <v>1861143</v>
      </c>
      <c r="Q799" s="120">
        <f t="shared" si="205"/>
        <v>55567812</v>
      </c>
      <c r="R799" s="120">
        <f t="shared" si="205"/>
        <v>51758007</v>
      </c>
      <c r="S799" s="47"/>
    </row>
    <row r="800" spans="1:19" ht="12.75" customHeight="1" x14ac:dyDescent="0.2">
      <c r="A800" s="494"/>
      <c r="B800" s="494"/>
      <c r="C800" s="53" t="s">
        <v>3</v>
      </c>
      <c r="D800" s="54">
        <v>35</v>
      </c>
      <c r="E800" s="44">
        <f t="shared" ref="E800" si="206">E788</f>
        <v>18075.79</v>
      </c>
      <c r="F800" s="44">
        <v>0</v>
      </c>
      <c r="G800" s="44"/>
      <c r="H800" s="44">
        <v>6280.06</v>
      </c>
      <c r="I800" s="44"/>
      <c r="J800" s="44">
        <f t="shared" ref="J800" si="207">K800/12</f>
        <v>2029.65</v>
      </c>
      <c r="K800" s="44">
        <f t="shared" ref="K800" si="208">SUM(E800:I800)</f>
        <v>24355.85</v>
      </c>
      <c r="L800" s="46">
        <f t="shared" ref="L800" si="209">SUM(E800:J800)</f>
        <v>26385.5</v>
      </c>
      <c r="M800" s="117"/>
      <c r="N800" s="119">
        <f t="shared" ref="N800" si="210">K800</f>
        <v>24355.85</v>
      </c>
      <c r="O800" s="119">
        <f t="shared" ref="O800" si="211">E800+F800+G800+I800</f>
        <v>18075.79</v>
      </c>
      <c r="P800" s="119">
        <f t="shared" ref="P800" si="212">P798</f>
        <v>961.2</v>
      </c>
      <c r="Q800" s="119">
        <f t="shared" ref="Q800" si="213">L800+(IF(P800&gt;O800*0.18,P800,O800*0.18))</f>
        <v>29639.14</v>
      </c>
      <c r="R800" s="119">
        <f t="shared" ref="R800" si="214">N800+O800*0.18</f>
        <v>27609.49</v>
      </c>
      <c r="S800" s="47"/>
    </row>
    <row r="801" spans="1:19" ht="9" customHeight="1" x14ac:dyDescent="0.2">
      <c r="A801" s="495"/>
      <c r="B801" s="495"/>
      <c r="C801" s="58" t="s">
        <v>4</v>
      </c>
      <c r="D801" s="59"/>
      <c r="E801" s="61">
        <f t="shared" ref="E801:L801" si="215">E800*1936.27</f>
        <v>34999610</v>
      </c>
      <c r="F801" s="61">
        <f t="shared" si="215"/>
        <v>0</v>
      </c>
      <c r="G801" s="61">
        <f t="shared" si="215"/>
        <v>0</v>
      </c>
      <c r="H801" s="61">
        <f t="shared" si="215"/>
        <v>12159892</v>
      </c>
      <c r="I801" s="61">
        <f t="shared" si="215"/>
        <v>0</v>
      </c>
      <c r="J801" s="61">
        <f t="shared" si="215"/>
        <v>3929950</v>
      </c>
      <c r="K801" s="61">
        <f t="shared" si="215"/>
        <v>47159502</v>
      </c>
      <c r="L801" s="61">
        <f t="shared" si="215"/>
        <v>51089452</v>
      </c>
      <c r="M801" s="118"/>
      <c r="N801" s="123">
        <f t="shared" ref="N801:R801" si="216">N800*1936.27</f>
        <v>47159502</v>
      </c>
      <c r="O801" s="123">
        <f t="shared" si="216"/>
        <v>34999610</v>
      </c>
      <c r="P801" s="123">
        <f t="shared" si="216"/>
        <v>1861143</v>
      </c>
      <c r="Q801" s="123">
        <f t="shared" si="216"/>
        <v>57389378</v>
      </c>
      <c r="R801" s="120">
        <f t="shared" si="216"/>
        <v>53459427</v>
      </c>
      <c r="S801" s="47"/>
    </row>
    <row r="802" spans="1:19" ht="12.75" customHeight="1" x14ac:dyDescent="0.2">
      <c r="A802" s="496">
        <f>B790+1</f>
        <v>44652</v>
      </c>
      <c r="B802" s="496">
        <v>44742</v>
      </c>
      <c r="C802" s="42" t="s">
        <v>3</v>
      </c>
      <c r="D802" s="43">
        <v>0</v>
      </c>
      <c r="E802" s="44">
        <f t="shared" ref="E802" si="217">E790</f>
        <v>11777.22</v>
      </c>
      <c r="F802" s="44"/>
      <c r="G802" s="44"/>
      <c r="H802" s="44">
        <v>6280.06</v>
      </c>
      <c r="I802" s="44">
        <f>(E802+H802)*0.3%</f>
        <v>54.17</v>
      </c>
      <c r="J802" s="44">
        <f t="shared" ref="J802" si="218">K802/12</f>
        <v>1509.29</v>
      </c>
      <c r="K802" s="44">
        <f t="shared" ref="K802" si="219">SUM(E802:I802)</f>
        <v>18111.45</v>
      </c>
      <c r="L802" s="46">
        <f t="shared" ref="L802" si="220">SUM(E802:J802)</f>
        <v>19620.740000000002</v>
      </c>
      <c r="M802" s="117"/>
      <c r="N802" s="119">
        <f t="shared" ref="N802" si="221">K802</f>
        <v>18111.45</v>
      </c>
      <c r="O802" s="119">
        <f t="shared" ref="O802" si="222">E802+F802+G802+I802</f>
        <v>11831.39</v>
      </c>
      <c r="P802" s="119">
        <f t="shared" ref="P802" si="223">P800</f>
        <v>961.2</v>
      </c>
      <c r="Q802" s="119">
        <f t="shared" ref="Q802" si="224">L802+(IF(P802&gt;O802*0.18,P802,O802*0.18))</f>
        <v>21750.39</v>
      </c>
      <c r="R802" s="119">
        <f t="shared" ref="R802" si="225">N802+O802*0.18</f>
        <v>20241.099999999999</v>
      </c>
      <c r="S802" s="47"/>
    </row>
    <row r="803" spans="1:19" ht="9" customHeight="1" x14ac:dyDescent="0.2">
      <c r="A803" s="497"/>
      <c r="B803" s="497"/>
      <c r="C803" s="48" t="s">
        <v>4</v>
      </c>
      <c r="D803" s="49">
        <v>8</v>
      </c>
      <c r="E803" s="61">
        <f t="shared" ref="E803:E815" si="226">E802*1936.27</f>
        <v>22803878</v>
      </c>
      <c r="F803" s="50"/>
      <c r="G803" s="50">
        <v>0</v>
      </c>
      <c r="H803" s="61">
        <v>12159892</v>
      </c>
      <c r="I803" s="61">
        <f>I802*1936.27</f>
        <v>104888</v>
      </c>
      <c r="J803" s="51">
        <f t="shared" ref="J803:L803" si="227">J802*1936.27</f>
        <v>2922393</v>
      </c>
      <c r="K803" s="61">
        <f t="shared" si="227"/>
        <v>35068657</v>
      </c>
      <c r="L803" s="61">
        <f t="shared" si="227"/>
        <v>37991050</v>
      </c>
      <c r="M803" s="118"/>
      <c r="N803" s="120">
        <f t="shared" ref="N803:R803" si="228">N802*1936.27</f>
        <v>35068657</v>
      </c>
      <c r="O803" s="120">
        <f t="shared" si="228"/>
        <v>22908766</v>
      </c>
      <c r="P803" s="123">
        <f t="shared" si="228"/>
        <v>1861143</v>
      </c>
      <c r="Q803" s="120">
        <f t="shared" si="228"/>
        <v>42114628</v>
      </c>
      <c r="R803" s="120">
        <f t="shared" si="228"/>
        <v>39192235</v>
      </c>
      <c r="S803" s="47"/>
    </row>
    <row r="804" spans="1:19" ht="12.75" customHeight="1" x14ac:dyDescent="0.2">
      <c r="A804" s="494">
        <f>A802</f>
        <v>44652</v>
      </c>
      <c r="B804" s="494">
        <f>B802</f>
        <v>44742</v>
      </c>
      <c r="C804" s="53" t="s">
        <v>3</v>
      </c>
      <c r="D804" s="54">
        <v>9</v>
      </c>
      <c r="E804" s="44">
        <f t="shared" ref="E804:E816" si="229">E792</f>
        <v>13612.26</v>
      </c>
      <c r="F804" s="44"/>
      <c r="G804" s="44">
        <v>0</v>
      </c>
      <c r="H804" s="44">
        <v>6280.06</v>
      </c>
      <c r="I804" s="44">
        <f t="shared" ref="I804" si="230">(E804+H804)*0.3%</f>
        <v>59.68</v>
      </c>
      <c r="J804" s="44">
        <f t="shared" ref="J804" si="231">K804/12</f>
        <v>1662.67</v>
      </c>
      <c r="K804" s="44">
        <f t="shared" ref="K804" si="232">SUM(E804:I804)</f>
        <v>19952</v>
      </c>
      <c r="L804" s="46">
        <f t="shared" ref="L804" si="233">SUM(E804:J804)</f>
        <v>21614.67</v>
      </c>
      <c r="M804" s="117"/>
      <c r="N804" s="119">
        <f t="shared" ref="N804" si="234">K804</f>
        <v>19952</v>
      </c>
      <c r="O804" s="119">
        <f t="shared" ref="O804" si="235">E804+F804+G804+I804</f>
        <v>13671.94</v>
      </c>
      <c r="P804" s="119">
        <f t="shared" ref="P804" si="236">P802</f>
        <v>961.2</v>
      </c>
      <c r="Q804" s="119">
        <f t="shared" ref="Q804" si="237">L804+(IF(P804&gt;O804*0.18,P804,O804*0.18))</f>
        <v>24075.62</v>
      </c>
      <c r="R804" s="119">
        <f t="shared" ref="R804" si="238">N804+O804*0.18</f>
        <v>22412.95</v>
      </c>
      <c r="S804" s="47"/>
    </row>
    <row r="805" spans="1:19" ht="9" customHeight="1" x14ac:dyDescent="0.2">
      <c r="A805" s="494"/>
      <c r="B805" s="494"/>
      <c r="C805" s="48" t="s">
        <v>4</v>
      </c>
      <c r="D805" s="49">
        <v>14</v>
      </c>
      <c r="E805" s="61">
        <f t="shared" ref="E805:E817" si="239">E804*1936.27</f>
        <v>26357011</v>
      </c>
      <c r="F805" s="50"/>
      <c r="G805" s="50">
        <v>0</v>
      </c>
      <c r="H805" s="61">
        <v>12159892</v>
      </c>
      <c r="I805" s="61">
        <f t="shared" ref="I805" si="240">I804*1936.27</f>
        <v>115557</v>
      </c>
      <c r="J805" s="51">
        <f t="shared" ref="J805:L805" si="241">J804*1936.27</f>
        <v>3219378</v>
      </c>
      <c r="K805" s="61">
        <f t="shared" si="241"/>
        <v>38632459</v>
      </c>
      <c r="L805" s="61">
        <f t="shared" si="241"/>
        <v>41851837</v>
      </c>
      <c r="M805" s="118"/>
      <c r="N805" s="120">
        <f t="shared" ref="N805:R805" si="242">N804*1936.27</f>
        <v>38632459</v>
      </c>
      <c r="O805" s="120">
        <f t="shared" si="242"/>
        <v>26472567</v>
      </c>
      <c r="P805" s="123">
        <f t="shared" si="242"/>
        <v>1861143</v>
      </c>
      <c r="Q805" s="120">
        <f t="shared" si="242"/>
        <v>46616901</v>
      </c>
      <c r="R805" s="120">
        <f t="shared" si="242"/>
        <v>43397523</v>
      </c>
      <c r="S805" s="47"/>
    </row>
    <row r="806" spans="1:19" ht="12.75" customHeight="1" x14ac:dyDescent="0.2">
      <c r="A806" s="494"/>
      <c r="B806" s="494"/>
      <c r="C806" s="53" t="s">
        <v>3</v>
      </c>
      <c r="D806" s="54">
        <v>15</v>
      </c>
      <c r="E806" s="44">
        <f t="shared" ref="E806:E818" si="243">E794</f>
        <v>14989.31</v>
      </c>
      <c r="F806" s="44"/>
      <c r="G806" s="44">
        <v>0</v>
      </c>
      <c r="H806" s="44">
        <v>6280.06</v>
      </c>
      <c r="I806" s="44">
        <f t="shared" ref="I806" si="244">(E806+H806)*0.3%</f>
        <v>63.81</v>
      </c>
      <c r="J806" s="44">
        <f t="shared" ref="J806" si="245">K806/12</f>
        <v>1777.77</v>
      </c>
      <c r="K806" s="44">
        <f t="shared" ref="K806" si="246">SUM(E806:I806)</f>
        <v>21333.18</v>
      </c>
      <c r="L806" s="46">
        <f t="shared" ref="L806" si="247">SUM(E806:J806)</f>
        <v>23110.95</v>
      </c>
      <c r="M806" s="117"/>
      <c r="N806" s="119">
        <f t="shared" ref="N806" si="248">K806</f>
        <v>21333.18</v>
      </c>
      <c r="O806" s="119">
        <f t="shared" ref="O806" si="249">E806+F806+G806+I806</f>
        <v>15053.12</v>
      </c>
      <c r="P806" s="119">
        <f t="shared" ref="P806" si="250">P804</f>
        <v>961.2</v>
      </c>
      <c r="Q806" s="119">
        <f t="shared" ref="Q806" si="251">L806+(IF(P806&gt;O806*0.18,P806,O806*0.18))</f>
        <v>25820.51</v>
      </c>
      <c r="R806" s="119">
        <f t="shared" ref="R806" si="252">N806+O806*0.18</f>
        <v>24042.74</v>
      </c>
      <c r="S806" s="47"/>
    </row>
    <row r="807" spans="1:19" ht="9" customHeight="1" x14ac:dyDescent="0.2">
      <c r="A807" s="494"/>
      <c r="B807" s="494"/>
      <c r="C807" s="48" t="s">
        <v>4</v>
      </c>
      <c r="D807" s="49">
        <v>20</v>
      </c>
      <c r="E807" s="61">
        <f t="shared" ref="E807:E819" si="253">E806*1936.27</f>
        <v>29023351</v>
      </c>
      <c r="F807" s="50"/>
      <c r="G807" s="50">
        <v>0</v>
      </c>
      <c r="H807" s="61">
        <v>12159892</v>
      </c>
      <c r="I807" s="61">
        <f t="shared" ref="I807" si="254">I806*1936.27</f>
        <v>123553</v>
      </c>
      <c r="J807" s="51">
        <f t="shared" ref="J807:L807" si="255">J806*1936.27</f>
        <v>3442243</v>
      </c>
      <c r="K807" s="61">
        <f t="shared" si="255"/>
        <v>41306796</v>
      </c>
      <c r="L807" s="61">
        <f t="shared" si="255"/>
        <v>44749039</v>
      </c>
      <c r="M807" s="118"/>
      <c r="N807" s="120">
        <f t="shared" ref="N807:R807" si="256">N806*1936.27</f>
        <v>41306796</v>
      </c>
      <c r="O807" s="120">
        <f t="shared" si="256"/>
        <v>29146905</v>
      </c>
      <c r="P807" s="123">
        <f t="shared" si="256"/>
        <v>1861143</v>
      </c>
      <c r="Q807" s="120">
        <f t="shared" si="256"/>
        <v>49995479</v>
      </c>
      <c r="R807" s="120">
        <f t="shared" si="256"/>
        <v>46553236</v>
      </c>
      <c r="S807" s="47"/>
    </row>
    <row r="808" spans="1:19" ht="12.75" customHeight="1" x14ac:dyDescent="0.2">
      <c r="A808" s="494"/>
      <c r="B808" s="494"/>
      <c r="C808" s="53" t="s">
        <v>3</v>
      </c>
      <c r="D808" s="54">
        <v>21</v>
      </c>
      <c r="E808" s="44">
        <f t="shared" ref="E808:E820" si="257">E796</f>
        <v>16349.96</v>
      </c>
      <c r="F808" s="44"/>
      <c r="G808" s="44">
        <v>0</v>
      </c>
      <c r="H808" s="44">
        <v>6280.06</v>
      </c>
      <c r="I808" s="44">
        <f t="shared" ref="I808" si="258">(E808+H808)*0.3%</f>
        <v>67.89</v>
      </c>
      <c r="J808" s="44">
        <f t="shared" ref="J808" si="259">K808/12</f>
        <v>1891.49</v>
      </c>
      <c r="K808" s="44">
        <f t="shared" ref="K808" si="260">SUM(E808:I808)</f>
        <v>22697.91</v>
      </c>
      <c r="L808" s="46">
        <f t="shared" ref="L808" si="261">SUM(E808:J808)</f>
        <v>24589.4</v>
      </c>
      <c r="M808" s="117"/>
      <c r="N808" s="119">
        <f t="shared" ref="N808" si="262">K808</f>
        <v>22697.91</v>
      </c>
      <c r="O808" s="119">
        <f t="shared" ref="O808" si="263">E808+F808+G808+I808</f>
        <v>16417.849999999999</v>
      </c>
      <c r="P808" s="119">
        <f t="shared" ref="P808" si="264">P806</f>
        <v>961.2</v>
      </c>
      <c r="Q808" s="119">
        <f t="shared" ref="Q808" si="265">L808+(IF(P808&gt;O808*0.18,P808,O808*0.18))</f>
        <v>27544.61</v>
      </c>
      <c r="R808" s="119">
        <f t="shared" ref="R808" si="266">N808+O808*0.18</f>
        <v>25653.119999999999</v>
      </c>
      <c r="S808" s="47"/>
    </row>
    <row r="809" spans="1:19" ht="9" customHeight="1" x14ac:dyDescent="0.2">
      <c r="A809" s="494"/>
      <c r="B809" s="494"/>
      <c r="C809" s="48" t="s">
        <v>4</v>
      </c>
      <c r="D809" s="49">
        <v>27</v>
      </c>
      <c r="E809" s="61">
        <f t="shared" ref="E809:E821" si="267">E808*1936.27</f>
        <v>31657937</v>
      </c>
      <c r="F809" s="50"/>
      <c r="G809" s="50">
        <v>0</v>
      </c>
      <c r="H809" s="61">
        <v>12159892</v>
      </c>
      <c r="I809" s="61">
        <f t="shared" ref="I809" si="268">I808*1936.27</f>
        <v>131453</v>
      </c>
      <c r="J809" s="51">
        <f t="shared" ref="J809:L809" si="269">J808*1936.27</f>
        <v>3662435</v>
      </c>
      <c r="K809" s="61">
        <f t="shared" si="269"/>
        <v>43949282</v>
      </c>
      <c r="L809" s="61">
        <f t="shared" si="269"/>
        <v>47611718</v>
      </c>
      <c r="M809" s="118"/>
      <c r="N809" s="120">
        <f t="shared" ref="N809:R809" si="270">N808*1936.27</f>
        <v>43949282</v>
      </c>
      <c r="O809" s="120">
        <f t="shared" si="270"/>
        <v>31789390</v>
      </c>
      <c r="P809" s="123">
        <f t="shared" si="270"/>
        <v>1861143</v>
      </c>
      <c r="Q809" s="120">
        <f t="shared" si="270"/>
        <v>53333802</v>
      </c>
      <c r="R809" s="120">
        <f t="shared" si="270"/>
        <v>49671367</v>
      </c>
      <c r="S809" s="47"/>
    </row>
    <row r="810" spans="1:19" ht="12.75" customHeight="1" x14ac:dyDescent="0.2">
      <c r="A810" s="494"/>
      <c r="B810" s="494"/>
      <c r="C810" s="53" t="s">
        <v>3</v>
      </c>
      <c r="D810" s="54">
        <v>28</v>
      </c>
      <c r="E810" s="44">
        <f t="shared" ref="E810:E822" si="271">E798</f>
        <v>17331.12</v>
      </c>
      <c r="F810" s="44"/>
      <c r="G810" s="44">
        <v>0</v>
      </c>
      <c r="H810" s="44">
        <v>6280.06</v>
      </c>
      <c r="I810" s="44">
        <f t="shared" ref="I810" si="272">(E810+H810)*0.3%</f>
        <v>70.83</v>
      </c>
      <c r="J810" s="44">
        <f t="shared" ref="J810" si="273">K810/12</f>
        <v>1973.5</v>
      </c>
      <c r="K810" s="44">
        <f t="shared" ref="K810" si="274">SUM(E810:I810)</f>
        <v>23682.01</v>
      </c>
      <c r="L810" s="46">
        <f t="shared" ref="L810" si="275">SUM(E810:J810)</f>
        <v>25655.51</v>
      </c>
      <c r="M810" s="117"/>
      <c r="N810" s="119">
        <f t="shared" ref="N810" si="276">K810</f>
        <v>23682.01</v>
      </c>
      <c r="O810" s="119">
        <f t="shared" ref="O810" si="277">E810+F810+G810+I810</f>
        <v>17401.95</v>
      </c>
      <c r="P810" s="119">
        <f t="shared" ref="P810" si="278">P808</f>
        <v>961.2</v>
      </c>
      <c r="Q810" s="119">
        <f t="shared" ref="Q810" si="279">L810+(IF(P810&gt;O810*0.18,P810,O810*0.18))</f>
        <v>28787.86</v>
      </c>
      <c r="R810" s="119">
        <f t="shared" ref="R810" si="280">N810+O810*0.18</f>
        <v>26814.36</v>
      </c>
      <c r="S810" s="47"/>
    </row>
    <row r="811" spans="1:19" ht="9" customHeight="1" x14ac:dyDescent="0.2">
      <c r="A811" s="494"/>
      <c r="B811" s="494"/>
      <c r="C811" s="48" t="s">
        <v>4</v>
      </c>
      <c r="D811" s="49">
        <v>34</v>
      </c>
      <c r="E811" s="61">
        <f t="shared" ref="E811:E823" si="281">E810*1936.27</f>
        <v>33557728</v>
      </c>
      <c r="F811" s="50"/>
      <c r="G811" s="50">
        <v>0</v>
      </c>
      <c r="H811" s="61">
        <v>12159892</v>
      </c>
      <c r="I811" s="61">
        <f t="shared" ref="I811" si="282">I810*1936.27</f>
        <v>137146</v>
      </c>
      <c r="J811" s="51">
        <f t="shared" ref="J811:L811" si="283">J810*1936.27</f>
        <v>3821229</v>
      </c>
      <c r="K811" s="61">
        <f t="shared" si="283"/>
        <v>45854766</v>
      </c>
      <c r="L811" s="61">
        <f t="shared" si="283"/>
        <v>49675994</v>
      </c>
      <c r="M811" s="118"/>
      <c r="N811" s="120">
        <f t="shared" ref="N811:R811" si="284">N810*1936.27</f>
        <v>45854766</v>
      </c>
      <c r="O811" s="120">
        <f t="shared" si="284"/>
        <v>33694874</v>
      </c>
      <c r="P811" s="123">
        <f t="shared" si="284"/>
        <v>1861143</v>
      </c>
      <c r="Q811" s="120">
        <f t="shared" si="284"/>
        <v>55741070</v>
      </c>
      <c r="R811" s="120">
        <f t="shared" si="284"/>
        <v>51919841</v>
      </c>
      <c r="S811" s="47"/>
    </row>
    <row r="812" spans="1:19" ht="12.75" customHeight="1" x14ac:dyDescent="0.2">
      <c r="A812" s="494"/>
      <c r="B812" s="494"/>
      <c r="C812" s="53" t="s">
        <v>3</v>
      </c>
      <c r="D812" s="54">
        <v>35</v>
      </c>
      <c r="E812" s="44">
        <f t="shared" ref="E812:E824" si="285">E800</f>
        <v>18075.79</v>
      </c>
      <c r="F812" s="44"/>
      <c r="G812" s="44">
        <v>0</v>
      </c>
      <c r="H812" s="44">
        <v>6280.06</v>
      </c>
      <c r="I812" s="44">
        <f t="shared" ref="I812" si="286">(E812+H812)*0.3%</f>
        <v>73.069999999999993</v>
      </c>
      <c r="J812" s="44">
        <f t="shared" ref="J812" si="287">K812/12</f>
        <v>2035.74</v>
      </c>
      <c r="K812" s="44">
        <f t="shared" ref="K812" si="288">SUM(E812:I812)</f>
        <v>24428.92</v>
      </c>
      <c r="L812" s="46">
        <f t="shared" ref="L812" si="289">SUM(E812:J812)</f>
        <v>26464.66</v>
      </c>
      <c r="M812" s="117"/>
      <c r="N812" s="119">
        <f t="shared" ref="N812" si="290">K812</f>
        <v>24428.92</v>
      </c>
      <c r="O812" s="119">
        <f t="shared" ref="O812" si="291">E812+F812+G812+I812</f>
        <v>18148.86</v>
      </c>
      <c r="P812" s="119">
        <f t="shared" ref="P812" si="292">P810</f>
        <v>961.2</v>
      </c>
      <c r="Q812" s="119">
        <f t="shared" ref="Q812" si="293">L812+(IF(P812&gt;O812*0.18,P812,O812*0.18))</f>
        <v>29731.45</v>
      </c>
      <c r="R812" s="119">
        <f t="shared" ref="R812" si="294">N812+O812*0.18</f>
        <v>27695.71</v>
      </c>
      <c r="S812" s="47"/>
    </row>
    <row r="813" spans="1:19" ht="9" customHeight="1" x14ac:dyDescent="0.2">
      <c r="A813" s="495"/>
      <c r="B813" s="495"/>
      <c r="C813" s="58" t="s">
        <v>4</v>
      </c>
      <c r="D813" s="59"/>
      <c r="E813" s="61">
        <f t="shared" ref="E813:E825" si="295">E812*1936.27</f>
        <v>34999610</v>
      </c>
      <c r="F813" s="61"/>
      <c r="G813" s="61">
        <v>0</v>
      </c>
      <c r="H813" s="61">
        <v>12159892</v>
      </c>
      <c r="I813" s="61">
        <f t="shared" ref="I813" si="296">I812*1936.27</f>
        <v>141483</v>
      </c>
      <c r="J813" s="61">
        <f t="shared" ref="J813:L813" si="297">J812*1936.27</f>
        <v>3941742</v>
      </c>
      <c r="K813" s="61">
        <f t="shared" si="297"/>
        <v>47300985</v>
      </c>
      <c r="L813" s="61">
        <f t="shared" si="297"/>
        <v>51242727</v>
      </c>
      <c r="M813" s="118"/>
      <c r="N813" s="123">
        <f t="shared" ref="N813:R813" si="298">N812*1936.27</f>
        <v>47300985</v>
      </c>
      <c r="O813" s="123">
        <f t="shared" si="298"/>
        <v>35141093</v>
      </c>
      <c r="P813" s="123">
        <f t="shared" si="298"/>
        <v>1861143</v>
      </c>
      <c r="Q813" s="123">
        <f t="shared" si="298"/>
        <v>57568115</v>
      </c>
      <c r="R813" s="120">
        <f t="shared" si="298"/>
        <v>53626372</v>
      </c>
      <c r="S813" s="47"/>
    </row>
    <row r="814" spans="1:19" ht="12.75" customHeight="1" x14ac:dyDescent="0.2">
      <c r="A814" s="496">
        <f>B804+1</f>
        <v>44743</v>
      </c>
      <c r="B814" s="496">
        <v>44926</v>
      </c>
      <c r="C814" s="42" t="s">
        <v>3</v>
      </c>
      <c r="D814" s="43">
        <v>0</v>
      </c>
      <c r="E814" s="44">
        <f t="shared" ref="E814" si="299">E802</f>
        <v>11777.22</v>
      </c>
      <c r="F814" s="44"/>
      <c r="G814" s="44"/>
      <c r="H814" s="44">
        <v>6280.06</v>
      </c>
      <c r="I814" s="44">
        <f>(E814+H814)*0.5%</f>
        <v>90.29</v>
      </c>
      <c r="J814" s="44">
        <f t="shared" ref="J814" si="300">K814/12</f>
        <v>1512.3</v>
      </c>
      <c r="K814" s="44">
        <f t="shared" ref="K814" si="301">SUM(E814:I814)</f>
        <v>18147.57</v>
      </c>
      <c r="L814" s="46">
        <f t="shared" ref="L814" si="302">SUM(E814:J814)</f>
        <v>19659.87</v>
      </c>
      <c r="M814" s="117"/>
      <c r="N814" s="119">
        <f t="shared" ref="N814" si="303">K814</f>
        <v>18147.57</v>
      </c>
      <c r="O814" s="119">
        <f t="shared" ref="O814" si="304">E814+F814+G814+I814</f>
        <v>11867.51</v>
      </c>
      <c r="P814" s="119">
        <f t="shared" ref="P814" si="305">P812</f>
        <v>961.2</v>
      </c>
      <c r="Q814" s="119">
        <f t="shared" ref="Q814" si="306">L814+(IF(P814&gt;O814*0.18,P814,O814*0.18))</f>
        <v>21796.02</v>
      </c>
      <c r="R814" s="119">
        <f t="shared" ref="R814" si="307">N814+O814*0.18</f>
        <v>20283.72</v>
      </c>
      <c r="S814" s="47"/>
    </row>
    <row r="815" spans="1:19" ht="9" customHeight="1" x14ac:dyDescent="0.2">
      <c r="A815" s="497"/>
      <c r="B815" s="497"/>
      <c r="C815" s="48" t="s">
        <v>4</v>
      </c>
      <c r="D815" s="49">
        <v>8</v>
      </c>
      <c r="E815" s="61">
        <f t="shared" si="226"/>
        <v>22803878</v>
      </c>
      <c r="F815" s="50"/>
      <c r="G815" s="50">
        <v>0</v>
      </c>
      <c r="H815" s="61">
        <v>12159892</v>
      </c>
      <c r="I815" s="61">
        <f t="shared" ref="I815:I825" si="308">I814*1936.27</f>
        <v>174826</v>
      </c>
      <c r="J815" s="51">
        <f t="shared" ref="J815:L815" si="309">J814*1936.27</f>
        <v>2928221</v>
      </c>
      <c r="K815" s="61">
        <f t="shared" si="309"/>
        <v>35138595</v>
      </c>
      <c r="L815" s="61">
        <f t="shared" si="309"/>
        <v>38066816</v>
      </c>
      <c r="M815" s="118"/>
      <c r="N815" s="120">
        <f t="shared" ref="N815:R815" si="310">N814*1936.27</f>
        <v>35138595</v>
      </c>
      <c r="O815" s="120">
        <f t="shared" si="310"/>
        <v>22978704</v>
      </c>
      <c r="P815" s="123">
        <f t="shared" si="310"/>
        <v>1861143</v>
      </c>
      <c r="Q815" s="120">
        <f t="shared" si="310"/>
        <v>42202980</v>
      </c>
      <c r="R815" s="120">
        <f t="shared" si="310"/>
        <v>39274759</v>
      </c>
      <c r="S815" s="47"/>
    </row>
    <row r="816" spans="1:19" ht="12.75" customHeight="1" x14ac:dyDescent="0.2">
      <c r="A816" s="494">
        <f>A814</f>
        <v>44743</v>
      </c>
      <c r="B816" s="494">
        <f>B814</f>
        <v>44926</v>
      </c>
      <c r="C816" s="53" t="s">
        <v>3</v>
      </c>
      <c r="D816" s="54">
        <v>9</v>
      </c>
      <c r="E816" s="44">
        <f t="shared" si="229"/>
        <v>13612.26</v>
      </c>
      <c r="F816" s="44"/>
      <c r="G816" s="44">
        <v>0</v>
      </c>
      <c r="H816" s="44">
        <v>6280.06</v>
      </c>
      <c r="I816" s="44">
        <f t="shared" ref="I816" si="311">(E816+H816)*0.5%</f>
        <v>99.46</v>
      </c>
      <c r="J816" s="44">
        <f t="shared" ref="J816" si="312">K816/12</f>
        <v>1665.98</v>
      </c>
      <c r="K816" s="44">
        <f t="shared" ref="K816" si="313">SUM(E816:I816)</f>
        <v>19991.78</v>
      </c>
      <c r="L816" s="46">
        <f t="shared" ref="L816" si="314">SUM(E816:J816)</f>
        <v>21657.759999999998</v>
      </c>
      <c r="M816" s="117"/>
      <c r="N816" s="119">
        <f t="shared" ref="N816" si="315">K816</f>
        <v>19991.78</v>
      </c>
      <c r="O816" s="119">
        <f t="shared" ref="O816" si="316">E816+F816+G816+I816</f>
        <v>13711.72</v>
      </c>
      <c r="P816" s="119">
        <f t="shared" ref="P816" si="317">P814</f>
        <v>961.2</v>
      </c>
      <c r="Q816" s="119">
        <f t="shared" ref="Q816" si="318">L816+(IF(P816&gt;O816*0.18,P816,O816*0.18))</f>
        <v>24125.87</v>
      </c>
      <c r="R816" s="119">
        <f t="shared" ref="R816" si="319">N816+O816*0.18</f>
        <v>22459.89</v>
      </c>
      <c r="S816" s="47"/>
    </row>
    <row r="817" spans="1:19" ht="9" customHeight="1" x14ac:dyDescent="0.2">
      <c r="A817" s="494"/>
      <c r="B817" s="494"/>
      <c r="C817" s="48" t="s">
        <v>4</v>
      </c>
      <c r="D817" s="49">
        <v>14</v>
      </c>
      <c r="E817" s="61">
        <f t="shared" si="239"/>
        <v>26357011</v>
      </c>
      <c r="F817" s="50"/>
      <c r="G817" s="50">
        <v>0</v>
      </c>
      <c r="H817" s="61">
        <v>12159892</v>
      </c>
      <c r="I817" s="61">
        <f t="shared" si="308"/>
        <v>192581</v>
      </c>
      <c r="J817" s="51">
        <f t="shared" ref="J817:L817" si="320">J816*1936.27</f>
        <v>3225787</v>
      </c>
      <c r="K817" s="61">
        <f t="shared" si="320"/>
        <v>38709484</v>
      </c>
      <c r="L817" s="61">
        <f t="shared" si="320"/>
        <v>41935271</v>
      </c>
      <c r="M817" s="118"/>
      <c r="N817" s="120">
        <f t="shared" ref="N817:R817" si="321">N816*1936.27</f>
        <v>38709484</v>
      </c>
      <c r="O817" s="120">
        <f t="shared" si="321"/>
        <v>26549592</v>
      </c>
      <c r="P817" s="123">
        <f t="shared" si="321"/>
        <v>1861143</v>
      </c>
      <c r="Q817" s="120">
        <f t="shared" si="321"/>
        <v>46714198</v>
      </c>
      <c r="R817" s="120">
        <f t="shared" si="321"/>
        <v>43488411</v>
      </c>
      <c r="S817" s="47"/>
    </row>
    <row r="818" spans="1:19" ht="12.75" customHeight="1" x14ac:dyDescent="0.2">
      <c r="A818" s="494"/>
      <c r="B818" s="494"/>
      <c r="C818" s="53" t="s">
        <v>3</v>
      </c>
      <c r="D818" s="54">
        <v>15</v>
      </c>
      <c r="E818" s="44">
        <f t="shared" si="243"/>
        <v>14989.31</v>
      </c>
      <c r="F818" s="44"/>
      <c r="G818" s="44">
        <v>0</v>
      </c>
      <c r="H818" s="44">
        <v>6280.06</v>
      </c>
      <c r="I818" s="44">
        <f t="shared" ref="I818" si="322">(E818+H818)*0.5%</f>
        <v>106.35</v>
      </c>
      <c r="J818" s="44">
        <f t="shared" ref="J818" si="323">K818/12</f>
        <v>1781.31</v>
      </c>
      <c r="K818" s="44">
        <f t="shared" ref="K818" si="324">SUM(E818:I818)</f>
        <v>21375.72</v>
      </c>
      <c r="L818" s="46">
        <f t="shared" ref="L818" si="325">SUM(E818:J818)</f>
        <v>23157.03</v>
      </c>
      <c r="M818" s="117"/>
      <c r="N818" s="119">
        <f t="shared" ref="N818" si="326">K818</f>
        <v>21375.72</v>
      </c>
      <c r="O818" s="119">
        <f t="shared" ref="O818" si="327">E818+F818+G818+I818</f>
        <v>15095.66</v>
      </c>
      <c r="P818" s="119">
        <f t="shared" ref="P818" si="328">P816</f>
        <v>961.2</v>
      </c>
      <c r="Q818" s="119">
        <f t="shared" ref="Q818" si="329">L818+(IF(P818&gt;O818*0.18,P818,O818*0.18))</f>
        <v>25874.25</v>
      </c>
      <c r="R818" s="119">
        <f t="shared" ref="R818" si="330">N818+O818*0.18</f>
        <v>24092.94</v>
      </c>
      <c r="S818" s="47"/>
    </row>
    <row r="819" spans="1:19" ht="9" customHeight="1" x14ac:dyDescent="0.2">
      <c r="A819" s="494"/>
      <c r="B819" s="494"/>
      <c r="C819" s="48" t="s">
        <v>4</v>
      </c>
      <c r="D819" s="49">
        <v>20</v>
      </c>
      <c r="E819" s="61">
        <f t="shared" si="253"/>
        <v>29023351</v>
      </c>
      <c r="F819" s="50"/>
      <c r="G819" s="50">
        <v>0</v>
      </c>
      <c r="H819" s="61">
        <v>12159892</v>
      </c>
      <c r="I819" s="61">
        <f t="shared" si="308"/>
        <v>205922</v>
      </c>
      <c r="J819" s="51">
        <f t="shared" ref="J819:L819" si="331">J818*1936.27</f>
        <v>3449097</v>
      </c>
      <c r="K819" s="61">
        <f t="shared" si="331"/>
        <v>41389165</v>
      </c>
      <c r="L819" s="61">
        <f t="shared" si="331"/>
        <v>44838262</v>
      </c>
      <c r="M819" s="118"/>
      <c r="N819" s="120">
        <f t="shared" ref="N819:R819" si="332">N818*1936.27</f>
        <v>41389165</v>
      </c>
      <c r="O819" s="120">
        <f t="shared" si="332"/>
        <v>29229274</v>
      </c>
      <c r="P819" s="123">
        <f t="shared" si="332"/>
        <v>1861143</v>
      </c>
      <c r="Q819" s="120">
        <f t="shared" si="332"/>
        <v>50099534</v>
      </c>
      <c r="R819" s="120">
        <f t="shared" si="332"/>
        <v>46650437</v>
      </c>
      <c r="S819" s="47"/>
    </row>
    <row r="820" spans="1:19" ht="12.75" customHeight="1" x14ac:dyDescent="0.2">
      <c r="A820" s="494"/>
      <c r="B820" s="494"/>
      <c r="C820" s="53" t="s">
        <v>3</v>
      </c>
      <c r="D820" s="54">
        <v>21</v>
      </c>
      <c r="E820" s="44">
        <f t="shared" si="257"/>
        <v>16349.96</v>
      </c>
      <c r="F820" s="44"/>
      <c r="G820" s="44">
        <v>0</v>
      </c>
      <c r="H820" s="44">
        <v>6280.06</v>
      </c>
      <c r="I820" s="44">
        <f t="shared" ref="I820" si="333">(E820+H820)*0.5%</f>
        <v>113.15</v>
      </c>
      <c r="J820" s="44">
        <f t="shared" ref="J820" si="334">K820/12</f>
        <v>1895.26</v>
      </c>
      <c r="K820" s="44">
        <f t="shared" ref="K820" si="335">SUM(E820:I820)</f>
        <v>22743.17</v>
      </c>
      <c r="L820" s="46">
        <f t="shared" ref="L820" si="336">SUM(E820:J820)</f>
        <v>24638.43</v>
      </c>
      <c r="M820" s="117"/>
      <c r="N820" s="119">
        <f t="shared" ref="N820" si="337">K820</f>
        <v>22743.17</v>
      </c>
      <c r="O820" s="119">
        <f t="shared" ref="O820" si="338">E820+F820+G820+I820</f>
        <v>16463.11</v>
      </c>
      <c r="P820" s="119">
        <f t="shared" ref="P820" si="339">P818</f>
        <v>961.2</v>
      </c>
      <c r="Q820" s="119">
        <f t="shared" ref="Q820" si="340">L820+(IF(P820&gt;O820*0.18,P820,O820*0.18))</f>
        <v>27601.79</v>
      </c>
      <c r="R820" s="119">
        <f t="shared" ref="R820" si="341">N820+O820*0.18</f>
        <v>25706.53</v>
      </c>
      <c r="S820" s="47"/>
    </row>
    <row r="821" spans="1:19" ht="9" customHeight="1" x14ac:dyDescent="0.2">
      <c r="A821" s="494"/>
      <c r="B821" s="494"/>
      <c r="C821" s="48" t="s">
        <v>4</v>
      </c>
      <c r="D821" s="49">
        <v>27</v>
      </c>
      <c r="E821" s="61">
        <f t="shared" si="267"/>
        <v>31657937</v>
      </c>
      <c r="F821" s="50"/>
      <c r="G821" s="50">
        <v>0</v>
      </c>
      <c r="H821" s="61">
        <v>12159892</v>
      </c>
      <c r="I821" s="61">
        <f t="shared" si="308"/>
        <v>219089</v>
      </c>
      <c r="J821" s="51">
        <f t="shared" ref="J821:L821" si="342">J820*1936.27</f>
        <v>3669735</v>
      </c>
      <c r="K821" s="61">
        <f t="shared" si="342"/>
        <v>44036918</v>
      </c>
      <c r="L821" s="61">
        <f t="shared" si="342"/>
        <v>47706653</v>
      </c>
      <c r="M821" s="118"/>
      <c r="N821" s="120">
        <f t="shared" ref="N821:R821" si="343">N820*1936.27</f>
        <v>44036918</v>
      </c>
      <c r="O821" s="120">
        <f t="shared" si="343"/>
        <v>31877026</v>
      </c>
      <c r="P821" s="123">
        <f t="shared" si="343"/>
        <v>1861143</v>
      </c>
      <c r="Q821" s="120">
        <f t="shared" si="343"/>
        <v>53444518</v>
      </c>
      <c r="R821" s="120">
        <f t="shared" si="343"/>
        <v>49774783</v>
      </c>
      <c r="S821" s="47"/>
    </row>
    <row r="822" spans="1:19" ht="12.75" customHeight="1" x14ac:dyDescent="0.2">
      <c r="A822" s="494"/>
      <c r="B822" s="494"/>
      <c r="C822" s="53" t="s">
        <v>3</v>
      </c>
      <c r="D822" s="54">
        <v>28</v>
      </c>
      <c r="E822" s="44">
        <f t="shared" si="271"/>
        <v>17331.12</v>
      </c>
      <c r="F822" s="44"/>
      <c r="G822" s="44">
        <v>0</v>
      </c>
      <c r="H822" s="44">
        <v>6280.06</v>
      </c>
      <c r="I822" s="44">
        <f t="shared" ref="I822" si="344">(E822+H822)*0.5%</f>
        <v>118.06</v>
      </c>
      <c r="J822" s="44">
        <f t="shared" ref="J822" si="345">K822/12</f>
        <v>1977.44</v>
      </c>
      <c r="K822" s="44">
        <f t="shared" ref="K822" si="346">SUM(E822:I822)</f>
        <v>23729.24</v>
      </c>
      <c r="L822" s="46">
        <f t="shared" ref="L822" si="347">SUM(E822:J822)</f>
        <v>25706.68</v>
      </c>
      <c r="M822" s="117"/>
      <c r="N822" s="119">
        <f t="shared" ref="N822" si="348">K822</f>
        <v>23729.24</v>
      </c>
      <c r="O822" s="119">
        <f t="shared" ref="O822" si="349">E822+F822+G822+I822</f>
        <v>17449.18</v>
      </c>
      <c r="P822" s="119">
        <f t="shared" ref="P822" si="350">P820</f>
        <v>961.2</v>
      </c>
      <c r="Q822" s="119">
        <f t="shared" ref="Q822" si="351">L822+(IF(P822&gt;O822*0.18,P822,O822*0.18))</f>
        <v>28847.53</v>
      </c>
      <c r="R822" s="119">
        <f t="shared" ref="R822" si="352">N822+O822*0.18</f>
        <v>26870.09</v>
      </c>
      <c r="S822" s="47"/>
    </row>
    <row r="823" spans="1:19" ht="9" customHeight="1" x14ac:dyDescent="0.2">
      <c r="A823" s="494"/>
      <c r="B823" s="494"/>
      <c r="C823" s="48" t="s">
        <v>4</v>
      </c>
      <c r="D823" s="49">
        <v>34</v>
      </c>
      <c r="E823" s="61">
        <f t="shared" si="281"/>
        <v>33557728</v>
      </c>
      <c r="F823" s="50"/>
      <c r="G823" s="50">
        <v>0</v>
      </c>
      <c r="H823" s="61">
        <v>12159892</v>
      </c>
      <c r="I823" s="61">
        <f t="shared" si="308"/>
        <v>228596</v>
      </c>
      <c r="J823" s="51">
        <f t="shared" ref="J823:L823" si="353">J822*1936.27</f>
        <v>3828858</v>
      </c>
      <c r="K823" s="61">
        <f t="shared" si="353"/>
        <v>45946216</v>
      </c>
      <c r="L823" s="61">
        <f t="shared" si="353"/>
        <v>49775073</v>
      </c>
      <c r="M823" s="118"/>
      <c r="N823" s="120">
        <f t="shared" ref="N823:R823" si="354">N822*1936.27</f>
        <v>45946216</v>
      </c>
      <c r="O823" s="120">
        <f t="shared" si="354"/>
        <v>33786324</v>
      </c>
      <c r="P823" s="123">
        <f t="shared" si="354"/>
        <v>1861143</v>
      </c>
      <c r="Q823" s="120">
        <f t="shared" si="354"/>
        <v>55856607</v>
      </c>
      <c r="R823" s="120">
        <f t="shared" si="354"/>
        <v>52027749</v>
      </c>
      <c r="S823" s="47"/>
    </row>
    <row r="824" spans="1:19" ht="12.75" customHeight="1" x14ac:dyDescent="0.2">
      <c r="A824" s="494"/>
      <c r="B824" s="494"/>
      <c r="C824" s="53" t="s">
        <v>3</v>
      </c>
      <c r="D824" s="54">
        <v>35</v>
      </c>
      <c r="E824" s="44">
        <f t="shared" si="285"/>
        <v>18075.79</v>
      </c>
      <c r="F824" s="44"/>
      <c r="G824" s="44">
        <v>0</v>
      </c>
      <c r="H824" s="44">
        <v>6280.06</v>
      </c>
      <c r="I824" s="44">
        <f t="shared" ref="I824" si="355">(E824+H824)*0.5%</f>
        <v>121.78</v>
      </c>
      <c r="J824" s="44">
        <f t="shared" ref="J824" si="356">K824/12</f>
        <v>2039.8</v>
      </c>
      <c r="K824" s="44">
        <f t="shared" ref="K824" si="357">SUM(E824:I824)</f>
        <v>24477.63</v>
      </c>
      <c r="L824" s="46">
        <f t="shared" ref="L824" si="358">SUM(E824:J824)</f>
        <v>26517.43</v>
      </c>
      <c r="M824" s="117"/>
      <c r="N824" s="119">
        <f t="shared" ref="N824" si="359">K824</f>
        <v>24477.63</v>
      </c>
      <c r="O824" s="119">
        <f t="shared" ref="O824" si="360">E824+F824+G824+I824</f>
        <v>18197.57</v>
      </c>
      <c r="P824" s="119">
        <f t="shared" ref="P824" si="361">P822</f>
        <v>961.2</v>
      </c>
      <c r="Q824" s="119">
        <f t="shared" ref="Q824" si="362">L824+(IF(P824&gt;O824*0.18,P824,O824*0.18))</f>
        <v>29792.99</v>
      </c>
      <c r="R824" s="119">
        <f t="shared" ref="R824" si="363">N824+O824*0.18</f>
        <v>27753.19</v>
      </c>
      <c r="S824" s="47"/>
    </row>
    <row r="825" spans="1:19" ht="9" customHeight="1" x14ac:dyDescent="0.2">
      <c r="A825" s="495"/>
      <c r="B825" s="495"/>
      <c r="C825" s="58" t="s">
        <v>4</v>
      </c>
      <c r="D825" s="59"/>
      <c r="E825" s="61">
        <f t="shared" si="295"/>
        <v>34999610</v>
      </c>
      <c r="F825" s="61"/>
      <c r="G825" s="61">
        <v>0</v>
      </c>
      <c r="H825" s="61">
        <v>12159892</v>
      </c>
      <c r="I825" s="61">
        <f t="shared" si="308"/>
        <v>235799</v>
      </c>
      <c r="J825" s="61">
        <f t="shared" ref="J825:L825" si="364">J824*1936.27</f>
        <v>3949604</v>
      </c>
      <c r="K825" s="61">
        <f t="shared" si="364"/>
        <v>47395301</v>
      </c>
      <c r="L825" s="61">
        <f t="shared" si="364"/>
        <v>51344904</v>
      </c>
      <c r="M825" s="118"/>
      <c r="N825" s="123">
        <f t="shared" ref="N825:R825" si="365">N824*1936.27</f>
        <v>47395301</v>
      </c>
      <c r="O825" s="123">
        <f t="shared" si="365"/>
        <v>35235409</v>
      </c>
      <c r="P825" s="123">
        <f t="shared" si="365"/>
        <v>1861143</v>
      </c>
      <c r="Q825" s="123">
        <f t="shared" si="365"/>
        <v>57687273</v>
      </c>
      <c r="R825" s="123">
        <f t="shared" si="365"/>
        <v>53737669</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14" t="s">
        <v>117</v>
      </c>
      <c r="C831" s="515"/>
      <c r="D831" s="515"/>
      <c r="E831" s="515"/>
      <c r="F831" s="515"/>
      <c r="G831" s="515"/>
      <c r="H831" s="515"/>
      <c r="I831" s="515"/>
      <c r="J831" s="515"/>
      <c r="K831" s="515"/>
      <c r="L831" s="516"/>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v>1712437</v>
      </c>
      <c r="K834" s="90">
        <f t="shared" ref="K834" si="366">K833*1936.27</f>
        <v>1861143</v>
      </c>
      <c r="L834" s="90"/>
      <c r="N834" s="122"/>
      <c r="O834" s="122"/>
      <c r="P834" s="122"/>
      <c r="R834" s="121"/>
      <c r="S834" s="47"/>
    </row>
    <row r="835" spans="2:19" x14ac:dyDescent="0.2">
      <c r="B835" s="47" t="s">
        <v>24</v>
      </c>
      <c r="N835" s="121"/>
      <c r="O835" s="121"/>
      <c r="P835" s="121"/>
      <c r="Q835" s="81"/>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B744:B753"/>
    <mergeCell ref="A754:A755"/>
    <mergeCell ref="B754:B755"/>
    <mergeCell ref="A756:A765"/>
    <mergeCell ref="B756:B765"/>
    <mergeCell ref="A766:A767"/>
    <mergeCell ref="B766:B767"/>
    <mergeCell ref="A768:A777"/>
    <mergeCell ref="B768:B777"/>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566:A567"/>
    <mergeCell ref="B566:B567"/>
    <mergeCell ref="A568:A579"/>
    <mergeCell ref="B568:B579"/>
    <mergeCell ref="A552:A553"/>
    <mergeCell ref="B552:B553"/>
    <mergeCell ref="A554:A565"/>
    <mergeCell ref="B554:B565"/>
    <mergeCell ref="A594:A595"/>
    <mergeCell ref="B594:B595"/>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B792:B801"/>
    <mergeCell ref="A732:A741"/>
    <mergeCell ref="B732:B741"/>
    <mergeCell ref="A742:A743"/>
    <mergeCell ref="B742:B743"/>
    <mergeCell ref="A744:A753"/>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16" priority="5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15" priority="5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814" priority="5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813" priority="5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12" priority="5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11" priority="5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10" priority="5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9" priority="5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8" priority="5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7" priority="5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6" priority="5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5" priority="51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04" priority="5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03" priority="5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2" priority="5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1" priority="5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0" priority="5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9" priority="50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798" priority="50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7" priority="50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796" priority="50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5" priority="5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794" priority="5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93" priority="5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92" priority="4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91" priority="4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90" priority="4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9" priority="4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8" priority="4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7" priority="4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6" priority="4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5" priority="4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4" priority="4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3" priority="4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2" priority="4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1" priority="488" stopIfTrue="1" operator="equal">
      <formula>0</formula>
    </cfRule>
  </conditionalFormatting>
  <conditionalFormatting sqref="Q6:Q593 Q622:Q691">
    <cfRule type="cellIs" dxfId="3780" priority="4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9" priority="486" stopIfTrue="1" operator="equal">
      <formula>0</formula>
    </cfRule>
  </conditionalFormatting>
  <conditionalFormatting sqref="Q6:Q593 Q622:Q691">
    <cfRule type="cellIs" dxfId="3778" priority="48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7" priority="484" stopIfTrue="1" operator="equal">
      <formula>0</formula>
    </cfRule>
  </conditionalFormatting>
  <conditionalFormatting sqref="E826:Q829">
    <cfRule type="cellIs" dxfId="3776" priority="483" stopIfTrue="1" operator="equal">
      <formula>0</formula>
    </cfRule>
  </conditionalFormatting>
  <conditionalFormatting sqref="M826:Q829">
    <cfRule type="cellIs" dxfId="3775" priority="482" stopIfTrue="1" operator="equal">
      <formula>0</formula>
    </cfRule>
  </conditionalFormatting>
  <conditionalFormatting sqref="N826:Q826 N828:Q828 N830:Q830 N832:Q832 N834:Q834">
    <cfRule type="cellIs" dxfId="3774" priority="481" stopIfTrue="1" operator="equal">
      <formula>0</formula>
    </cfRule>
  </conditionalFormatting>
  <conditionalFormatting sqref="M826:Q829">
    <cfRule type="cellIs" dxfId="3773" priority="480" stopIfTrue="1" operator="equal">
      <formula>0</formula>
    </cfRule>
  </conditionalFormatting>
  <conditionalFormatting sqref="N826:Q826 N828:Q828 N830:Q830 N832:Q832 N834:Q834">
    <cfRule type="cellIs" dxfId="3772" priority="479" stopIfTrue="1" operator="equal">
      <formula>0</formula>
    </cfRule>
  </conditionalFormatting>
  <conditionalFormatting sqref="N826:Q826 N828:Q828 N830:Q830 N832:Q832 N834:Q834">
    <cfRule type="cellIs" dxfId="3771" priority="478" stopIfTrue="1" operator="equal">
      <formula>0</formula>
    </cfRule>
  </conditionalFormatting>
  <conditionalFormatting sqref="M826:Q829">
    <cfRule type="cellIs" dxfId="3770" priority="477" stopIfTrue="1" operator="equal">
      <formula>0</formula>
    </cfRule>
  </conditionalFormatting>
  <conditionalFormatting sqref="N826:Q826 N828:Q828 N830:Q830 N832:Q832 N834:Q834">
    <cfRule type="cellIs" dxfId="3769" priority="476" stopIfTrue="1" operator="equal">
      <formula>0</formula>
    </cfRule>
  </conditionalFormatting>
  <conditionalFormatting sqref="E826:Q829">
    <cfRule type="cellIs" dxfId="3768" priority="475" stopIfTrue="1" operator="equal">
      <formula>0</formula>
    </cfRule>
  </conditionalFormatting>
  <conditionalFormatting sqref="N826:Q826 N828:Q828 N830:Q830 N832:Q832 N834:Q834">
    <cfRule type="cellIs" dxfId="3767" priority="474" stopIfTrue="1" operator="equal">
      <formula>0</formula>
    </cfRule>
  </conditionalFormatting>
  <conditionalFormatting sqref="M826:Q829">
    <cfRule type="cellIs" dxfId="3766" priority="473" stopIfTrue="1" operator="equal">
      <formula>0</formula>
    </cfRule>
  </conditionalFormatting>
  <conditionalFormatting sqref="N826:Q826 N828:Q828 N830:Q830 N832:Q832 N834:Q834">
    <cfRule type="cellIs" dxfId="3765" priority="472" stopIfTrue="1" operator="equal">
      <formula>0</formula>
    </cfRule>
  </conditionalFormatting>
  <conditionalFormatting sqref="E826:K829">
    <cfRule type="cellIs" dxfId="3764" priority="471" stopIfTrue="1" operator="equal">
      <formula>0</formula>
    </cfRule>
  </conditionalFormatting>
  <conditionalFormatting sqref="N826:Q826 N828:Q828 N830:Q830 N832:Q832 N834:Q834">
    <cfRule type="cellIs" dxfId="3763" priority="470" stopIfTrue="1" operator="equal">
      <formula>0</formula>
    </cfRule>
  </conditionalFormatting>
  <conditionalFormatting sqref="I826:Q829">
    <cfRule type="cellIs" dxfId="3762" priority="469" stopIfTrue="1" operator="equal">
      <formula>0</formula>
    </cfRule>
  </conditionalFormatting>
  <conditionalFormatting sqref="N826:Q826 N828:Q828 N830:Q830 N832:Q832 N834:Q834">
    <cfRule type="cellIs" dxfId="3761" priority="468" stopIfTrue="1" operator="equal">
      <formula>0</formula>
    </cfRule>
  </conditionalFormatting>
  <conditionalFormatting sqref="Q826:Q829">
    <cfRule type="cellIs" dxfId="3760" priority="467" stopIfTrue="1" operator="equal">
      <formula>0</formula>
    </cfRule>
  </conditionalFormatting>
  <conditionalFormatting sqref="Q826 Q828 Q830 Q832 Q834">
    <cfRule type="cellIs" dxfId="3759" priority="466" stopIfTrue="1" operator="equal">
      <formula>0</formula>
    </cfRule>
  </conditionalFormatting>
  <conditionalFormatting sqref="Q826:Q829">
    <cfRule type="cellIs" dxfId="3758" priority="465" stopIfTrue="1" operator="equal">
      <formula>0</formula>
    </cfRule>
  </conditionalFormatting>
  <conditionalFormatting sqref="Q826 Q828 Q830 Q832 Q834">
    <cfRule type="cellIs" dxfId="3757" priority="464" stopIfTrue="1" operator="equal">
      <formula>0</formula>
    </cfRule>
  </conditionalFormatting>
  <conditionalFormatting sqref="Q826 Q828 Q830 Q832 Q834">
    <cfRule type="cellIs" dxfId="3756" priority="463" stopIfTrue="1" operator="equal">
      <formula>0</formula>
    </cfRule>
  </conditionalFormatting>
  <conditionalFormatting sqref="Q826:Q829">
    <cfRule type="cellIs" dxfId="3755" priority="462" stopIfTrue="1" operator="equal">
      <formula>0</formula>
    </cfRule>
  </conditionalFormatting>
  <conditionalFormatting sqref="Q826 Q828 Q830 Q832 Q834">
    <cfRule type="cellIs" dxfId="3754" priority="461" stopIfTrue="1" operator="equal">
      <formula>0</formula>
    </cfRule>
  </conditionalFormatting>
  <conditionalFormatting sqref="P692 P694 P696 P698 P700 P702 P704 P706 P708 P710 P712 P714 P716 P718 P720 P722 P724 P726 P728 P730 P732 P734 P736 P738 P740 P742 P744 P746 P748 P750 P752">
    <cfRule type="cellIs" dxfId="3753" priority="441" stopIfTrue="1" operator="equal">
      <formula>0</formula>
    </cfRule>
  </conditionalFormatting>
  <conditionalFormatting sqref="F718:H729 J718:O729 Q718:Q729">
    <cfRule type="cellIs" dxfId="3752" priority="456" stopIfTrue="1" operator="equal">
      <formula>0</formula>
    </cfRule>
  </conditionalFormatting>
  <conditionalFormatting sqref="F730:H741 J730:O741 Q730:Q741">
    <cfRule type="cellIs" dxfId="3751" priority="454" stopIfTrue="1" operator="equal">
      <formula>0</formula>
    </cfRule>
  </conditionalFormatting>
  <conditionalFormatting sqref="N718:O718 N720:O720 N722:O722 N724:O724 N726:O726 N728:O728 Q728 Q726 Q724 Q722 Q720 Q718">
    <cfRule type="cellIs" dxfId="3750" priority="455" stopIfTrue="1" operator="equal">
      <formula>0</formula>
    </cfRule>
  </conditionalFormatting>
  <conditionalFormatting sqref="N730:O730 N732:O732 N734:O734 N736:O736 N738:O738 N740:O740 Q740 Q738 Q736 Q734 Q732 Q730">
    <cfRule type="cellIs" dxfId="3749" priority="453" stopIfTrue="1" operator="equal">
      <formula>0</formula>
    </cfRule>
  </conditionalFormatting>
  <conditionalFormatting sqref="F742:O753 Q742:Q753">
    <cfRule type="cellIs" dxfId="3748" priority="452" stopIfTrue="1" operator="equal">
      <formula>0</formula>
    </cfRule>
  </conditionalFormatting>
  <conditionalFormatting sqref="N742:O742 N744:O744 N746:O746 N748:O748 N750:O750 N752:O752 Q752 Q750 Q748 Q746 Q744 Q742">
    <cfRule type="cellIs" dxfId="3747" priority="451" stopIfTrue="1" operator="equal">
      <formula>0</formula>
    </cfRule>
  </conditionalFormatting>
  <conditionalFormatting sqref="I718:I741">
    <cfRule type="cellIs" dxfId="3746" priority="450" stopIfTrue="1" operator="equal">
      <formula>0</formula>
    </cfRule>
  </conditionalFormatting>
  <conditionalFormatting sqref="E718:E741">
    <cfRule type="cellIs" dxfId="3745" priority="448" stopIfTrue="1" operator="equal">
      <formula>0</formula>
    </cfRule>
  </conditionalFormatting>
  <conditionalFormatting sqref="P692:P753">
    <cfRule type="cellIs" dxfId="3744" priority="4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743" priority="443" stopIfTrue="1" operator="equal">
      <formula>0</formula>
    </cfRule>
  </conditionalFormatting>
  <conditionalFormatting sqref="E706:O717 Q706:Q717 E718:E741">
    <cfRule type="cellIs" dxfId="3742" priority="460" stopIfTrue="1" operator="equal">
      <formula>0</formula>
    </cfRule>
  </conditionalFormatting>
  <conditionalFormatting sqref="E692:O705 Q692:Q705">
    <cfRule type="cellIs" dxfId="3741" priority="458" stopIfTrue="1" operator="equal">
      <formula>0</formula>
    </cfRule>
  </conditionalFormatting>
  <conditionalFormatting sqref="N692:O692 N694:O694 N696:O696 N698:O698 N700:O700 N702:O702 N704:O704 Q704 Q702 Q700 Q698 Q696 Q694 Q692">
    <cfRule type="cellIs" dxfId="3740" priority="459" stopIfTrue="1" operator="equal">
      <formula>0</formula>
    </cfRule>
  </conditionalFormatting>
  <conditionalFormatting sqref="N706:O706 N708:O708 N710:O710 N712:O712 N714:O714 N716:O716 Q716 Q714 Q712 Q710 Q708 Q706">
    <cfRule type="cellIs" dxfId="3739" priority="457" stopIfTrue="1" operator="equal">
      <formula>0</formula>
    </cfRule>
  </conditionalFormatting>
  <conditionalFormatting sqref="E742:E753">
    <cfRule type="cellIs" dxfId="3738" priority="449"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7" priority="446" stopIfTrue="1" operator="equal">
      <formula>0</formula>
    </cfRule>
  </conditionalFormatting>
  <conditionalFormatting sqref="P692:P753">
    <cfRule type="cellIs" dxfId="3736" priority="445"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5" priority="444" stopIfTrue="1" operator="equal">
      <formula>0</formula>
    </cfRule>
  </conditionalFormatting>
  <conditionalFormatting sqref="P692:P753">
    <cfRule type="cellIs" dxfId="3734" priority="447" stopIfTrue="1" operator="equal">
      <formula>0</formula>
    </cfRule>
  </conditionalFormatting>
  <conditionalFormatting sqref="R6:R593 R622:R753">
    <cfRule type="cellIs" dxfId="3733" priority="3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2" priority="396" stopIfTrue="1" operator="equal">
      <formula>0</formula>
    </cfRule>
  </conditionalFormatting>
  <conditionalFormatting sqref="R6:R593 R622:R753">
    <cfRule type="cellIs" dxfId="3731" priority="39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0" priority="393" stopIfTrue="1" operator="equal">
      <formula>0</formula>
    </cfRule>
  </conditionalFormatting>
  <conditionalFormatting sqref="R706:R717 R829:R834">
    <cfRule type="cellIs" dxfId="3729" priority="391" stopIfTrue="1" operator="equal">
      <formula>0</formula>
    </cfRule>
  </conditionalFormatting>
  <conditionalFormatting sqref="R829 R831 R833">
    <cfRule type="cellIs" dxfId="3728" priority="392" stopIfTrue="1" operator="equal">
      <formula>0</formula>
    </cfRule>
  </conditionalFormatting>
  <conditionalFormatting sqref="R692:R705">
    <cfRule type="cellIs" dxfId="3727" priority="389" stopIfTrue="1" operator="equal">
      <formula>0</formula>
    </cfRule>
  </conditionalFormatting>
  <conditionalFormatting sqref="R692 R694 R696 R698 R700 R702 R704">
    <cfRule type="cellIs" dxfId="3726" priority="390" stopIfTrue="1" operator="equal">
      <formula>0</formula>
    </cfRule>
  </conditionalFormatting>
  <conditionalFormatting sqref="R826:R828">
    <cfRule type="cellIs" dxfId="3725" priority="386" stopIfTrue="1" operator="equal">
      <formula>0</formula>
    </cfRule>
  </conditionalFormatting>
  <conditionalFormatting sqref="R706 R708 R710 R712 R714 R716">
    <cfRule type="cellIs" dxfId="3724" priority="388" stopIfTrue="1" operator="equal">
      <formula>0</formula>
    </cfRule>
  </conditionalFormatting>
  <conditionalFormatting sqref="R826 R828">
    <cfRule type="cellIs" dxfId="3723" priority="387" stopIfTrue="1" operator="equal">
      <formula>0</formula>
    </cfRule>
  </conditionalFormatting>
  <conditionalFormatting sqref="R718:R729">
    <cfRule type="cellIs" dxfId="3722" priority="385" stopIfTrue="1" operator="equal">
      <formula>0</formula>
    </cfRule>
  </conditionalFormatting>
  <conditionalFormatting sqref="R718 R720 R722 R724 R726 R728">
    <cfRule type="cellIs" dxfId="3721" priority="384" stopIfTrue="1" operator="equal">
      <formula>0</formula>
    </cfRule>
  </conditionalFormatting>
  <conditionalFormatting sqref="R730:R741">
    <cfRule type="cellIs" dxfId="3720" priority="383" stopIfTrue="1" operator="equal">
      <formula>0</formula>
    </cfRule>
  </conditionalFormatting>
  <conditionalFormatting sqref="R730 R740 R738 R736 R734 R732">
    <cfRule type="cellIs" dxfId="3719" priority="382" stopIfTrue="1" operator="equal">
      <formula>0</formula>
    </cfRule>
  </conditionalFormatting>
  <conditionalFormatting sqref="R742:R753">
    <cfRule type="cellIs" dxfId="3718" priority="381" stopIfTrue="1" operator="equal">
      <formula>0</formula>
    </cfRule>
  </conditionalFormatting>
  <conditionalFormatting sqref="R752 R750 R748 R746 R744 R742">
    <cfRule type="cellIs" dxfId="3717" priority="380" stopIfTrue="1" operator="equal">
      <formula>0</formula>
    </cfRule>
  </conditionalFormatting>
  <conditionalFormatting sqref="E594:Q607">
    <cfRule type="cellIs" dxfId="3716" priority="306" stopIfTrue="1" operator="equal">
      <formula>0</formula>
    </cfRule>
  </conditionalFormatting>
  <conditionalFormatting sqref="M594:Q607">
    <cfRule type="cellIs" dxfId="3715" priority="305" stopIfTrue="1" operator="equal">
      <formula>0</formula>
    </cfRule>
  </conditionalFormatting>
  <conditionalFormatting sqref="M594:Q594 M596:Q596 M598:Q598 M600:Q600 M602:Q602 M604:Q604 M606:Q606">
    <cfRule type="cellIs" dxfId="3714" priority="304" stopIfTrue="1" operator="equal">
      <formula>0</formula>
    </cfRule>
  </conditionalFormatting>
  <conditionalFormatting sqref="M595:Q595 M597:Q597 M599:Q599 M601:Q601 M603:Q603 M605:Q605 M607:Q607">
    <cfRule type="cellIs" dxfId="3713" priority="303" stopIfTrue="1" operator="equal">
      <formula>0</formula>
    </cfRule>
  </conditionalFormatting>
  <conditionalFormatting sqref="M594:Q594 M596:Q596 M598:Q598 M600:Q600 M602:Q602 M604:Q604 M606:Q606">
    <cfRule type="cellIs" dxfId="3712" priority="302" stopIfTrue="1" operator="equal">
      <formula>0</formula>
    </cfRule>
  </conditionalFormatting>
  <conditionalFormatting sqref="M594:Q594 M596:Q596 M598:Q598 M600:Q600 M602:Q602 M604:Q604 M606:Q606">
    <cfRule type="cellIs" dxfId="3711" priority="301" stopIfTrue="1" operator="equal">
      <formula>0</formula>
    </cfRule>
  </conditionalFormatting>
  <conditionalFormatting sqref="M595:Q595 M597:Q597 M599:Q599 M601:Q601 M603:Q603 M605:Q605 M607:Q607">
    <cfRule type="cellIs" dxfId="3710" priority="300" stopIfTrue="1" operator="equal">
      <formula>0</formula>
    </cfRule>
  </conditionalFormatting>
  <conditionalFormatting sqref="M594:Q594 M596:Q596 M598:Q598 M600:Q600 M602:Q602 M604:Q604 M606:Q606">
    <cfRule type="cellIs" dxfId="3709" priority="299" stopIfTrue="1" operator="equal">
      <formula>0</formula>
    </cfRule>
  </conditionalFormatting>
  <conditionalFormatting sqref="E594:Q607">
    <cfRule type="cellIs" dxfId="3708" priority="298" stopIfTrue="1" operator="equal">
      <formula>0</formula>
    </cfRule>
  </conditionalFormatting>
  <conditionalFormatting sqref="M594:Q594 M596:Q596 M598:Q598 M600:Q600 M602:Q602 M604:Q604 M606:Q606">
    <cfRule type="cellIs" dxfId="3707" priority="297" stopIfTrue="1" operator="equal">
      <formula>0</formula>
    </cfRule>
  </conditionalFormatting>
  <conditionalFormatting sqref="M595:Q595 M597:Q597 M599:Q599 M601:Q601 M603:Q603 M605:Q605 M607:Q607">
    <cfRule type="cellIs" dxfId="3706" priority="296" stopIfTrue="1" operator="equal">
      <formula>0</formula>
    </cfRule>
  </conditionalFormatting>
  <conditionalFormatting sqref="M594:Q594 M596:Q596 M598:Q598 M600:Q600 M602:Q602 M604:Q604 M606:Q606">
    <cfRule type="cellIs" dxfId="3705" priority="295" stopIfTrue="1" operator="equal">
      <formula>0</formula>
    </cfRule>
  </conditionalFormatting>
  <conditionalFormatting sqref="E594:K607">
    <cfRule type="cellIs" dxfId="3704" priority="294" stopIfTrue="1" operator="equal">
      <formula>0</formula>
    </cfRule>
  </conditionalFormatting>
  <conditionalFormatting sqref="M594:Q594 M596:Q596 M598:Q598 M600:Q600 M602:Q602 M604:Q604 M606:Q606">
    <cfRule type="cellIs" dxfId="3703" priority="293" stopIfTrue="1" operator="equal">
      <formula>0</formula>
    </cfRule>
  </conditionalFormatting>
  <conditionalFormatting sqref="L595:Q595 L597:Q597 L599:Q599 L601:Q601 L603:Q603 L605:Q605 L607:Q607 E594:K607">
    <cfRule type="cellIs" dxfId="3702" priority="292" stopIfTrue="1" operator="equal">
      <formula>0</formula>
    </cfRule>
  </conditionalFormatting>
  <conditionalFormatting sqref="L594:Q594 L596:Q596 L598:Q598 L600:Q600 L602:Q602 L604:Q604 L606:Q606">
    <cfRule type="cellIs" dxfId="3701" priority="291" stopIfTrue="1" operator="equal">
      <formula>0</formula>
    </cfRule>
  </conditionalFormatting>
  <conditionalFormatting sqref="Q594:Q607">
    <cfRule type="cellIs" dxfId="3700" priority="290" stopIfTrue="1" operator="equal">
      <formula>0</formula>
    </cfRule>
  </conditionalFormatting>
  <conditionalFormatting sqref="Q594 Q596 Q598 Q600 Q602 Q604 Q606">
    <cfRule type="cellIs" dxfId="3699" priority="289" stopIfTrue="1" operator="equal">
      <formula>0</formula>
    </cfRule>
  </conditionalFormatting>
  <conditionalFormatting sqref="Q595 Q597 Q599 Q601 Q603 Q605 Q607">
    <cfRule type="cellIs" dxfId="3698" priority="288" stopIfTrue="1" operator="equal">
      <formula>0</formula>
    </cfRule>
  </conditionalFormatting>
  <conditionalFormatting sqref="Q594 Q596 Q598 Q600 Q602 Q604 Q606">
    <cfRule type="cellIs" dxfId="3697" priority="287" stopIfTrue="1" operator="equal">
      <formula>0</formula>
    </cfRule>
  </conditionalFormatting>
  <conditionalFormatting sqref="Q594 Q596 Q598 Q600 Q602 Q604 Q606">
    <cfRule type="cellIs" dxfId="3696" priority="286" stopIfTrue="1" operator="equal">
      <formula>0</formula>
    </cfRule>
  </conditionalFormatting>
  <conditionalFormatting sqref="Q595 Q597 Q599 Q601 Q603 Q605 Q607">
    <cfRule type="cellIs" dxfId="3695" priority="285" stopIfTrue="1" operator="equal">
      <formula>0</formula>
    </cfRule>
  </conditionalFormatting>
  <conditionalFormatting sqref="Q594 Q596 Q598 Q600 Q602 Q604 Q606">
    <cfRule type="cellIs" dxfId="3694" priority="284" stopIfTrue="1" operator="equal">
      <formula>0</formula>
    </cfRule>
  </conditionalFormatting>
  <conditionalFormatting sqref="Q594 Q596 Q598 Q600 Q602 Q604 Q606">
    <cfRule type="cellIs" dxfId="3693" priority="283" stopIfTrue="1" operator="equal">
      <formula>0</formula>
    </cfRule>
  </conditionalFormatting>
  <conditionalFormatting sqref="Q595 Q597 Q599 Q601 Q603 Q605 Q607">
    <cfRule type="cellIs" dxfId="3692" priority="282" stopIfTrue="1" operator="equal">
      <formula>0</formula>
    </cfRule>
  </conditionalFormatting>
  <conditionalFormatting sqref="Q594 Q596 Q598 Q600 Q602 Q604 Q606">
    <cfRule type="cellIs" dxfId="3691" priority="281" stopIfTrue="1" operator="equal">
      <formula>0</formula>
    </cfRule>
  </conditionalFormatting>
  <conditionalFormatting sqref="Q594:Q607">
    <cfRule type="cellIs" dxfId="3690" priority="280" stopIfTrue="1" operator="equal">
      <formula>0</formula>
    </cfRule>
  </conditionalFormatting>
  <conditionalFormatting sqref="Q594 Q596 Q598 Q600 Q602 Q604 Q606">
    <cfRule type="cellIs" dxfId="3689" priority="279" stopIfTrue="1" operator="equal">
      <formula>0</formula>
    </cfRule>
  </conditionalFormatting>
  <conditionalFormatting sqref="Q594:Q607">
    <cfRule type="cellIs" dxfId="3688" priority="278" stopIfTrue="1" operator="equal">
      <formula>0</formula>
    </cfRule>
  </conditionalFormatting>
  <conditionalFormatting sqref="Q594 Q596 Q598 Q600 Q602 Q604 Q606">
    <cfRule type="cellIs" dxfId="3687" priority="277" stopIfTrue="1" operator="equal">
      <formula>0</formula>
    </cfRule>
  </conditionalFormatting>
  <conditionalFormatting sqref="R594:R607">
    <cfRule type="cellIs" dxfId="3686" priority="275" stopIfTrue="1" operator="equal">
      <formula>0</formula>
    </cfRule>
  </conditionalFormatting>
  <conditionalFormatting sqref="R594 R596 R598 R600 R602 R604 R606">
    <cfRule type="cellIs" dxfId="3685" priority="276" stopIfTrue="1" operator="equal">
      <formula>0</formula>
    </cfRule>
  </conditionalFormatting>
  <conditionalFormatting sqref="R594:R607">
    <cfRule type="cellIs" dxfId="3684" priority="274" stopIfTrue="1" operator="equal">
      <formula>0</formula>
    </cfRule>
  </conditionalFormatting>
  <conditionalFormatting sqref="R594 R596 R598 R600 R602 R604 R606">
    <cfRule type="cellIs" dxfId="3683" priority="273" stopIfTrue="1" operator="equal">
      <formula>0</formula>
    </cfRule>
  </conditionalFormatting>
  <conditionalFormatting sqref="E608:Q621">
    <cfRule type="cellIs" dxfId="3682" priority="272" stopIfTrue="1" operator="equal">
      <formula>0</formula>
    </cfRule>
  </conditionalFormatting>
  <conditionalFormatting sqref="M608:Q621">
    <cfRule type="cellIs" dxfId="3681" priority="271" stopIfTrue="1" operator="equal">
      <formula>0</formula>
    </cfRule>
  </conditionalFormatting>
  <conditionalFormatting sqref="M608:Q608 M610:Q610 M612:Q612 M614:Q614 M616:Q616 M618:Q618 M620:Q620">
    <cfRule type="cellIs" dxfId="3680" priority="270" stopIfTrue="1" operator="equal">
      <formula>0</formula>
    </cfRule>
  </conditionalFormatting>
  <conditionalFormatting sqref="M609:Q609 M611:Q611 M613:Q613 M615:Q615 M617:Q617 M619:Q619 M621:Q621">
    <cfRule type="cellIs" dxfId="3679" priority="269" stopIfTrue="1" operator="equal">
      <formula>0</formula>
    </cfRule>
  </conditionalFormatting>
  <conditionalFormatting sqref="M608:Q608 M610:Q610 M612:Q612 M614:Q614 M616:Q616 M618:Q618 M620:Q620">
    <cfRule type="cellIs" dxfId="3678" priority="268" stopIfTrue="1" operator="equal">
      <formula>0</formula>
    </cfRule>
  </conditionalFormatting>
  <conditionalFormatting sqref="M608:Q608 M610:Q610 M612:Q612 M614:Q614 M616:Q616 M618:Q618 M620:Q620">
    <cfRule type="cellIs" dxfId="3677" priority="267" stopIfTrue="1" operator="equal">
      <formula>0</formula>
    </cfRule>
  </conditionalFormatting>
  <conditionalFormatting sqref="M609:Q609 M611:Q611 M613:Q613 M615:Q615 M617:Q617 M619:Q619 M621:Q621">
    <cfRule type="cellIs" dxfId="3676" priority="266" stopIfTrue="1" operator="equal">
      <formula>0</formula>
    </cfRule>
  </conditionalFormatting>
  <conditionalFormatting sqref="M608:Q608 M610:Q610 M612:Q612 M614:Q614 M616:Q616 M618:Q618 M620:Q620">
    <cfRule type="cellIs" dxfId="3675" priority="265" stopIfTrue="1" operator="equal">
      <formula>0</formula>
    </cfRule>
  </conditionalFormatting>
  <conditionalFormatting sqref="E608:Q621">
    <cfRule type="cellIs" dxfId="3674" priority="264" stopIfTrue="1" operator="equal">
      <formula>0</formula>
    </cfRule>
  </conditionalFormatting>
  <conditionalFormatting sqref="M608:Q608 M610:Q610 M612:Q612 M614:Q614 M616:Q616 M618:Q618 M620:Q620">
    <cfRule type="cellIs" dxfId="3673" priority="263" stopIfTrue="1" operator="equal">
      <formula>0</formula>
    </cfRule>
  </conditionalFormatting>
  <conditionalFormatting sqref="M609:Q609 M611:Q611 M613:Q613 M615:Q615 M617:Q617 M619:Q619 M621:Q621">
    <cfRule type="cellIs" dxfId="3672" priority="262" stopIfTrue="1" operator="equal">
      <formula>0</formula>
    </cfRule>
  </conditionalFormatting>
  <conditionalFormatting sqref="M608:Q608 M610:Q610 M612:Q612 M614:Q614 M616:Q616 M618:Q618 M620:Q620">
    <cfRule type="cellIs" dxfId="3671" priority="261" stopIfTrue="1" operator="equal">
      <formula>0</formula>
    </cfRule>
  </conditionalFormatting>
  <conditionalFormatting sqref="E608:K621">
    <cfRule type="cellIs" dxfId="3670" priority="260" stopIfTrue="1" operator="equal">
      <formula>0</formula>
    </cfRule>
  </conditionalFormatting>
  <conditionalFormatting sqref="M608:Q608 M610:Q610 M612:Q612 M614:Q614 M616:Q616 M618:Q618 M620:Q620">
    <cfRule type="cellIs" dxfId="3669" priority="259" stopIfTrue="1" operator="equal">
      <formula>0</formula>
    </cfRule>
  </conditionalFormatting>
  <conditionalFormatting sqref="L609:Q609 L611:Q611 L613:Q613 L615:Q615 L617:Q617 L619:Q619 L621:Q621 E608:K621">
    <cfRule type="cellIs" dxfId="3668" priority="258" stopIfTrue="1" operator="equal">
      <formula>0</formula>
    </cfRule>
  </conditionalFormatting>
  <conditionalFormatting sqref="L608:Q608 L610:Q610 L612:Q612 L614:Q614 L616:Q616 L618:Q618 L620:Q620">
    <cfRule type="cellIs" dxfId="3667" priority="257" stopIfTrue="1" operator="equal">
      <formula>0</formula>
    </cfRule>
  </conditionalFormatting>
  <conditionalFormatting sqref="Q608:Q621">
    <cfRule type="cellIs" dxfId="3666" priority="256" stopIfTrue="1" operator="equal">
      <formula>0</formula>
    </cfRule>
  </conditionalFormatting>
  <conditionalFormatting sqref="Q608 Q610 Q612 Q614 Q616 Q618 Q620">
    <cfRule type="cellIs" dxfId="3665" priority="255" stopIfTrue="1" operator="equal">
      <formula>0</formula>
    </cfRule>
  </conditionalFormatting>
  <conditionalFormatting sqref="Q609 Q611 Q613 Q615 Q617 Q619 Q621">
    <cfRule type="cellIs" dxfId="3664" priority="254" stopIfTrue="1" operator="equal">
      <formula>0</formula>
    </cfRule>
  </conditionalFormatting>
  <conditionalFormatting sqref="Q608 Q610 Q612 Q614 Q616 Q618 Q620">
    <cfRule type="cellIs" dxfId="3663" priority="253" stopIfTrue="1" operator="equal">
      <formula>0</formula>
    </cfRule>
  </conditionalFormatting>
  <conditionalFormatting sqref="Q608 Q610 Q612 Q614 Q616 Q618 Q620">
    <cfRule type="cellIs" dxfId="3662" priority="252" stopIfTrue="1" operator="equal">
      <formula>0</formula>
    </cfRule>
  </conditionalFormatting>
  <conditionalFormatting sqref="Q609 Q611 Q613 Q615 Q617 Q619 Q621">
    <cfRule type="cellIs" dxfId="3661" priority="251" stopIfTrue="1" operator="equal">
      <formula>0</formula>
    </cfRule>
  </conditionalFormatting>
  <conditionalFormatting sqref="Q608 Q610 Q612 Q614 Q616 Q618 Q620">
    <cfRule type="cellIs" dxfId="3660" priority="250" stopIfTrue="1" operator="equal">
      <formula>0</formula>
    </cfRule>
  </conditionalFormatting>
  <conditionalFormatting sqref="Q608 Q610 Q612 Q614 Q616 Q618 Q620">
    <cfRule type="cellIs" dxfId="3659" priority="249" stopIfTrue="1" operator="equal">
      <formula>0</formula>
    </cfRule>
  </conditionalFormatting>
  <conditionalFormatting sqref="Q609 Q611 Q613 Q615 Q617 Q619 Q621">
    <cfRule type="cellIs" dxfId="3658" priority="248" stopIfTrue="1" operator="equal">
      <formula>0</formula>
    </cfRule>
  </conditionalFormatting>
  <conditionalFormatting sqref="Q608 Q610 Q612 Q614 Q616 Q618 Q620">
    <cfRule type="cellIs" dxfId="3657" priority="247" stopIfTrue="1" operator="equal">
      <formula>0</formula>
    </cfRule>
  </conditionalFormatting>
  <conditionalFormatting sqref="Q608:Q621">
    <cfRule type="cellIs" dxfId="3656" priority="246" stopIfTrue="1" operator="equal">
      <formula>0</formula>
    </cfRule>
  </conditionalFormatting>
  <conditionalFormatting sqref="Q608 Q610 Q612 Q614 Q616 Q618 Q620">
    <cfRule type="cellIs" dxfId="3655" priority="245" stopIfTrue="1" operator="equal">
      <formula>0</formula>
    </cfRule>
  </conditionalFormatting>
  <conditionalFormatting sqref="Q608:Q621">
    <cfRule type="cellIs" dxfId="3654" priority="244" stopIfTrue="1" operator="equal">
      <formula>0</formula>
    </cfRule>
  </conditionalFormatting>
  <conditionalFormatting sqref="Q608 Q610 Q612 Q614 Q616 Q618 Q620">
    <cfRule type="cellIs" dxfId="3653" priority="243" stopIfTrue="1" operator="equal">
      <formula>0</formula>
    </cfRule>
  </conditionalFormatting>
  <conditionalFormatting sqref="R608:R621">
    <cfRule type="cellIs" dxfId="3652" priority="241" stopIfTrue="1" operator="equal">
      <formula>0</formula>
    </cfRule>
  </conditionalFormatting>
  <conditionalFormatting sqref="R608 R610 R612 R614 R616 R618 R620">
    <cfRule type="cellIs" dxfId="3651" priority="242" stopIfTrue="1" operator="equal">
      <formula>0</formula>
    </cfRule>
  </conditionalFormatting>
  <conditionalFormatting sqref="R608:R621">
    <cfRule type="cellIs" dxfId="3650" priority="240" stopIfTrue="1" operator="equal">
      <formula>0</formula>
    </cfRule>
  </conditionalFormatting>
  <conditionalFormatting sqref="R608 R610 R612 R614 R616 R618 R620">
    <cfRule type="cellIs" dxfId="3649" priority="239"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8" priority="13" stopIfTrue="1" operator="equal">
      <formula>0</formula>
    </cfRule>
  </conditionalFormatting>
  <conditionalFormatting sqref="F754:O801 Q754:Q825 F802:H825 J802:O825">
    <cfRule type="cellIs" dxfId="3647" priority="22" stopIfTrue="1" operator="equal">
      <formula>0</formula>
    </cfRule>
  </conditionalFormatting>
  <conditionalFormatting sqref="N754:O754 N766:O766 N778:O778 N790:O790 N802:O802 N814:O814 N756:O756 N768:O768 N780:O780 N792:O792 N804:O804 N816:O816 N758:O758 N770:O770 N782:O782 N794:O794 N806:O806 N818:O818 N760:O760 N772:O772 N784:O784 N796:O796 N808:O808 N820:O820 N762:O762 N774:O774 N786:O786 N798:O798 N810:O810 N822:O822 N764:O764 N776:O776 N788:O788 N800:O800 N812:O812 N824:O824 Q764 Q776 Q788 Q800 Q812 Q824 Q762 Q774 Q786 Q798 Q810 Q822 Q760 Q772 Q784 Q796 Q808 Q820 Q758 Q770 Q782 Q794 Q806 Q818 Q756 Q768 Q780 Q792 Q804 Q816 Q754 Q766 Q778 Q790 Q802 Q814">
    <cfRule type="cellIs" dxfId="3646" priority="21" stopIfTrue="1" operator="equal">
      <formula>0</formula>
    </cfRule>
  </conditionalFormatting>
  <conditionalFormatting sqref="P754:P825">
    <cfRule type="cellIs" dxfId="3645" priority="14"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4" priority="15" stopIfTrue="1" operator="equal">
      <formula>0</formula>
    </cfRule>
  </conditionalFormatting>
  <conditionalFormatting sqref="E754:E825">
    <cfRule type="cellIs" dxfId="3643" priority="20"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2" priority="18" stopIfTrue="1" operator="equal">
      <formula>0</formula>
    </cfRule>
  </conditionalFormatting>
  <conditionalFormatting sqref="P754:P825">
    <cfRule type="cellIs" dxfId="3641" priority="17"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0" priority="16" stopIfTrue="1" operator="equal">
      <formula>0</formula>
    </cfRule>
  </conditionalFormatting>
  <conditionalFormatting sqref="P754:P825">
    <cfRule type="cellIs" dxfId="3639" priority="19" stopIfTrue="1" operator="equal">
      <formula>0</formula>
    </cfRule>
  </conditionalFormatting>
  <conditionalFormatting sqref="R754:R825">
    <cfRule type="cellIs" dxfId="3638" priority="11"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7" priority="12" stopIfTrue="1" operator="equal">
      <formula>0</formula>
    </cfRule>
  </conditionalFormatting>
  <conditionalFormatting sqref="R754:R825">
    <cfRule type="cellIs" dxfId="3636" priority="10"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5" priority="9" stopIfTrue="1" operator="equal">
      <formula>0</formula>
    </cfRule>
  </conditionalFormatting>
  <conditionalFormatting sqref="R754:R825">
    <cfRule type="cellIs" dxfId="3634" priority="8" stopIfTrue="1" operator="equal">
      <formula>0</formula>
    </cfRule>
  </conditionalFormatting>
  <conditionalFormatting sqref="R764 R776 R788 R800 R812 R824 R762 R774 R786 R798 R810 R822 R760 R772 R784 R796 R808 R820 R758 R770 R782 R794 R806 R818 R756 R768 R780 R792 R804 R816 R754 R766 R778 R790 R802 R814">
    <cfRule type="cellIs" dxfId="3633" priority="7" stopIfTrue="1" operator="equal">
      <formula>0</formula>
    </cfRule>
  </conditionalFormatting>
  <conditionalFormatting sqref="I802">
    <cfRule type="cellIs" dxfId="3632" priority="6" stopIfTrue="1" operator="equal">
      <formula>0</formula>
    </cfRule>
  </conditionalFormatting>
  <conditionalFormatting sqref="I803">
    <cfRule type="cellIs" dxfId="3631" priority="5" stopIfTrue="1" operator="equal">
      <formula>0</formula>
    </cfRule>
  </conditionalFormatting>
  <conditionalFormatting sqref="I804 I806 I808 I810 I812 I814">
    <cfRule type="cellIs" dxfId="3630" priority="4" stopIfTrue="1" operator="equal">
      <formula>0</formula>
    </cfRule>
  </conditionalFormatting>
  <conditionalFormatting sqref="I805 I807 I809 I811 I813 I815">
    <cfRule type="cellIs" dxfId="3629" priority="3" stopIfTrue="1" operator="equal">
      <formula>0</formula>
    </cfRule>
  </conditionalFormatting>
  <conditionalFormatting sqref="I816 I818 I820 I822 I824">
    <cfRule type="cellIs" dxfId="3628" priority="2" stopIfTrue="1" operator="equal">
      <formula>0</formula>
    </cfRule>
  </conditionalFormatting>
  <conditionalFormatting sqref="I817 I819 I821 I823 I825">
    <cfRule type="cellIs" dxfId="362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0144-282B-4438-B588-E820B420F729}">
  <sheetPr codeName="Foglio25">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210</v>
      </c>
      <c r="D1" s="553"/>
      <c r="E1" s="553"/>
      <c r="F1" s="553"/>
      <c r="G1" s="553"/>
      <c r="H1" s="553"/>
      <c r="I1" s="553"/>
      <c r="J1" s="553"/>
      <c r="K1" s="553"/>
      <c r="L1" s="554"/>
      <c r="M1" s="130"/>
      <c r="N1" s="538" t="s">
        <v>149</v>
      </c>
      <c r="O1" s="509"/>
      <c r="P1" s="510"/>
      <c r="Q1" s="137" t="s">
        <v>161</v>
      </c>
      <c r="R1" s="137" t="s">
        <v>182</v>
      </c>
      <c r="S1" s="64">
        <v>17</v>
      </c>
    </row>
    <row r="2" spans="1:19" ht="12" customHeight="1" x14ac:dyDescent="0.2">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2">
      <c r="A5" s="69" t="s">
        <v>5</v>
      </c>
      <c r="B5" s="192"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38718</v>
      </c>
      <c r="B6" s="496">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2">
      <c r="A7" s="497"/>
      <c r="B7" s="497"/>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2">
      <c r="A8" s="519">
        <v>38718</v>
      </c>
      <c r="B8" s="519">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2">
      <c r="A9" s="519"/>
      <c r="B9" s="519"/>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2">
      <c r="A10" s="519"/>
      <c r="B10" s="519"/>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2">
      <c r="A11" s="519"/>
      <c r="B11" s="519"/>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2">
      <c r="A12" s="519"/>
      <c r="B12" s="519"/>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2">
      <c r="A13" s="519"/>
      <c r="B13" s="519"/>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2">
      <c r="A14" s="519"/>
      <c r="B14" s="519"/>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2">
      <c r="A15" s="519"/>
      <c r="B15" s="519"/>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2">
      <c r="A16" s="519"/>
      <c r="B16" s="519"/>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2">
      <c r="A17" s="519"/>
      <c r="B17" s="519"/>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2">
      <c r="A18" s="519"/>
      <c r="B18" s="519"/>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2">
      <c r="A19" s="520"/>
      <c r="B19" s="520"/>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2">
      <c r="A20" s="496">
        <v>39083</v>
      </c>
      <c r="B20" s="496">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2">
      <c r="A21" s="497"/>
      <c r="B21" s="497"/>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2">
      <c r="A22" s="519">
        <v>39083</v>
      </c>
      <c r="B22" s="519">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2">
      <c r="A23" s="519"/>
      <c r="B23" s="519"/>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2">
      <c r="A24" s="519"/>
      <c r="B24" s="519"/>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2">
      <c r="A25" s="519"/>
      <c r="B25" s="519"/>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2">
      <c r="A26" s="519"/>
      <c r="B26" s="519"/>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2">
      <c r="A27" s="519"/>
      <c r="B27" s="519"/>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2">
      <c r="A28" s="519"/>
      <c r="B28" s="519"/>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2">
      <c r="A29" s="519"/>
      <c r="B29" s="519"/>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2">
      <c r="A30" s="519"/>
      <c r="B30" s="519"/>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2">
      <c r="A31" s="519"/>
      <c r="B31" s="519"/>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2">
      <c r="A32" s="519"/>
      <c r="B32" s="519"/>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2">
      <c r="A33" s="520"/>
      <c r="B33" s="520"/>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2">
      <c r="A34" s="496">
        <f>B22+1</f>
        <v>39114</v>
      </c>
      <c r="B34" s="496">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2">
      <c r="A35" s="497"/>
      <c r="B35" s="497"/>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2">
      <c r="A36" s="519">
        <f>A34</f>
        <v>39114</v>
      </c>
      <c r="B36" s="519">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2">
      <c r="A37" s="519"/>
      <c r="B37" s="519"/>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2">
      <c r="A38" s="519"/>
      <c r="B38" s="519"/>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2">
      <c r="A39" s="519"/>
      <c r="B39" s="519"/>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2">
      <c r="A40" s="519"/>
      <c r="B40" s="519"/>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2">
      <c r="A41" s="519"/>
      <c r="B41" s="519"/>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2">
      <c r="A42" s="519"/>
      <c r="B42" s="519"/>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2">
      <c r="A43" s="519"/>
      <c r="B43" s="519"/>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2">
      <c r="A44" s="519"/>
      <c r="B44" s="519"/>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2">
      <c r="A45" s="519"/>
      <c r="B45" s="519"/>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2">
      <c r="A46" s="519"/>
      <c r="B46" s="519"/>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2">
      <c r="A47" s="520"/>
      <c r="B47" s="520"/>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2">
      <c r="A48" s="496">
        <f>B36+1</f>
        <v>39447</v>
      </c>
      <c r="B48" s="496">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2">
      <c r="A49" s="497"/>
      <c r="B49" s="497"/>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2">
      <c r="A50" s="519">
        <f>A48</f>
        <v>39447</v>
      </c>
      <c r="B50" s="519">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2">
      <c r="A51" s="519"/>
      <c r="B51" s="519"/>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2">
      <c r="A52" s="519"/>
      <c r="B52" s="519"/>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2">
      <c r="A53" s="519"/>
      <c r="B53" s="519"/>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2">
      <c r="A54" s="519"/>
      <c r="B54" s="519"/>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2">
      <c r="A55" s="519"/>
      <c r="B55" s="519"/>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2">
      <c r="A56" s="519"/>
      <c r="B56" s="519"/>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2">
      <c r="A57" s="519"/>
      <c r="B57" s="519"/>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2">
      <c r="A58" s="519"/>
      <c r="B58" s="519"/>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2">
      <c r="A59" s="519"/>
      <c r="B59" s="519"/>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2">
      <c r="A60" s="519"/>
      <c r="B60" s="519"/>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2">
      <c r="A61" s="520"/>
      <c r="B61" s="520"/>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2">
      <c r="A62" s="496">
        <f>B50+1</f>
        <v>39448</v>
      </c>
      <c r="B62" s="496">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2">
      <c r="A63" s="497"/>
      <c r="B63" s="497"/>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2">
      <c r="A64" s="519">
        <f>A62</f>
        <v>39448</v>
      </c>
      <c r="B64" s="519">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2">
      <c r="A65" s="519"/>
      <c r="B65" s="519"/>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2">
      <c r="A66" s="519"/>
      <c r="B66" s="519"/>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2">
      <c r="A67" s="519"/>
      <c r="B67" s="519"/>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2">
      <c r="A68" s="519"/>
      <c r="B68" s="519"/>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2">
      <c r="A69" s="519"/>
      <c r="B69" s="519"/>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2">
      <c r="A70" s="519"/>
      <c r="B70" s="519"/>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2">
      <c r="A71" s="519"/>
      <c r="B71" s="519"/>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2">
      <c r="A72" s="519"/>
      <c r="B72" s="519"/>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2">
      <c r="A73" s="519"/>
      <c r="B73" s="519"/>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2">
      <c r="A74" s="519"/>
      <c r="B74" s="519"/>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2">
      <c r="A75" s="520"/>
      <c r="B75" s="520"/>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2">
      <c r="A76" s="496">
        <v>39539</v>
      </c>
      <c r="B76" s="496">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2">
      <c r="A77" s="497"/>
      <c r="B77" s="497"/>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2">
      <c r="A78" s="519">
        <v>39539</v>
      </c>
      <c r="B78" s="519">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2">
      <c r="A79" s="519"/>
      <c r="B79" s="519"/>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2">
      <c r="A80" s="519"/>
      <c r="B80" s="519"/>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2">
      <c r="A81" s="519"/>
      <c r="B81" s="519"/>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2">
      <c r="A82" s="519"/>
      <c r="B82" s="519"/>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2">
      <c r="A83" s="519"/>
      <c r="B83" s="519"/>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2">
      <c r="A84" s="519"/>
      <c r="B84" s="519"/>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2">
      <c r="A85" s="519"/>
      <c r="B85" s="519"/>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2">
      <c r="A86" s="519"/>
      <c r="B86" s="519"/>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2">
      <c r="A87" s="519"/>
      <c r="B87" s="519"/>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2">
      <c r="A88" s="519"/>
      <c r="B88" s="519"/>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2">
      <c r="A89" s="520"/>
      <c r="B89" s="520"/>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2">
      <c r="A90" s="496">
        <v>39630</v>
      </c>
      <c r="B90" s="496">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2">
      <c r="A91" s="497"/>
      <c r="B91" s="497"/>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2">
      <c r="A92" s="519">
        <v>39630</v>
      </c>
      <c r="B92" s="519">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2">
      <c r="A93" s="519"/>
      <c r="B93" s="519"/>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2">
      <c r="A94" s="519"/>
      <c r="B94" s="519"/>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2">
      <c r="A95" s="519"/>
      <c r="B95" s="519"/>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2">
      <c r="A96" s="519"/>
      <c r="B96" s="519"/>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2">
      <c r="A97" s="519"/>
      <c r="B97" s="519"/>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2">
      <c r="A98" s="519"/>
      <c r="B98" s="519"/>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2">
      <c r="A99" s="519"/>
      <c r="B99" s="519"/>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2">
      <c r="A100" s="519"/>
      <c r="B100" s="519"/>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2">
      <c r="A101" s="519"/>
      <c r="B101" s="519"/>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2">
      <c r="A102" s="519"/>
      <c r="B102" s="519"/>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2">
      <c r="A103" s="520"/>
      <c r="B103" s="520"/>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2">
      <c r="A104" s="496">
        <v>39814</v>
      </c>
      <c r="B104" s="496">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2">
      <c r="A105" s="497"/>
      <c r="B105" s="497"/>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2">
      <c r="A106" s="519">
        <v>39814</v>
      </c>
      <c r="B106" s="519">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2">
      <c r="A107" s="519"/>
      <c r="B107" s="519"/>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2">
      <c r="A108" s="519"/>
      <c r="B108" s="519"/>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2">
      <c r="A109" s="519"/>
      <c r="B109" s="519"/>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2">
      <c r="A110" s="519"/>
      <c r="B110" s="519"/>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2">
      <c r="A111" s="519"/>
      <c r="B111" s="519"/>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2">
      <c r="A112" s="519"/>
      <c r="B112" s="519"/>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2">
      <c r="A113" s="519"/>
      <c r="B113" s="519"/>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2">
      <c r="A114" s="519"/>
      <c r="B114" s="519"/>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2">
      <c r="A115" s="519"/>
      <c r="B115" s="519"/>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2">
      <c r="A116" s="519"/>
      <c r="B116" s="519"/>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2">
      <c r="A117" s="520"/>
      <c r="B117" s="520"/>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2">
      <c r="A118" s="496">
        <v>40269</v>
      </c>
      <c r="B118" s="496">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2">
      <c r="A119" s="497"/>
      <c r="B119" s="497"/>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2">
      <c r="A120" s="519">
        <v>40269</v>
      </c>
      <c r="B120" s="519">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2">
      <c r="A121" s="519"/>
      <c r="B121" s="519"/>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2">
      <c r="A122" s="519"/>
      <c r="B122" s="519"/>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2">
      <c r="A123" s="519"/>
      <c r="B123" s="519"/>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2">
      <c r="A124" s="519"/>
      <c r="B124" s="519"/>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2">
      <c r="A125" s="519"/>
      <c r="B125" s="519"/>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2">
      <c r="A126" s="519"/>
      <c r="B126" s="519"/>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2">
      <c r="A127" s="519"/>
      <c r="B127" s="519"/>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2">
      <c r="A128" s="519"/>
      <c r="B128" s="519"/>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2">
      <c r="A129" s="519"/>
      <c r="B129" s="519"/>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2">
      <c r="A130" s="519"/>
      <c r="B130" s="519"/>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2">
      <c r="A131" s="520"/>
      <c r="B131" s="520"/>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2">
      <c r="A132" s="496">
        <v>40360</v>
      </c>
      <c r="B132" s="496">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2">
      <c r="A133" s="497"/>
      <c r="B133" s="497"/>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2">
      <c r="A134" s="519">
        <v>40360</v>
      </c>
      <c r="B134" s="519">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2">
      <c r="A135" s="519"/>
      <c r="B135" s="519"/>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2">
      <c r="A136" s="519"/>
      <c r="B136" s="519"/>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2">
      <c r="A137" s="519"/>
      <c r="B137" s="519"/>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2">
      <c r="A138" s="519"/>
      <c r="B138" s="519"/>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2">
      <c r="A139" s="519"/>
      <c r="B139" s="519"/>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2">
      <c r="A140" s="519"/>
      <c r="B140" s="519"/>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2">
      <c r="A141" s="519"/>
      <c r="B141" s="519"/>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2">
      <c r="A142" s="519"/>
      <c r="B142" s="519"/>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2">
      <c r="A143" s="519"/>
      <c r="B143" s="519"/>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2">
      <c r="A144" s="519"/>
      <c r="B144" s="519"/>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2">
      <c r="A145" s="520"/>
      <c r="B145" s="520"/>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2">
      <c r="A146" s="496">
        <v>40544</v>
      </c>
      <c r="B146" s="496">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2">
      <c r="A147" s="497"/>
      <c r="B147" s="497"/>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2">
      <c r="A148" s="519">
        <v>40544</v>
      </c>
      <c r="B148" s="519">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2">
      <c r="A149" s="519"/>
      <c r="B149" s="519"/>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2">
      <c r="A150" s="519"/>
      <c r="B150" s="519"/>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2">
      <c r="A151" s="519"/>
      <c r="B151" s="519"/>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2">
      <c r="A152" s="519"/>
      <c r="B152" s="519"/>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2">
      <c r="A153" s="519"/>
      <c r="B153" s="519"/>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2">
      <c r="A154" s="519"/>
      <c r="B154" s="519"/>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2">
      <c r="A155" s="519"/>
      <c r="B155" s="519"/>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2">
      <c r="A156" s="519"/>
      <c r="B156" s="519"/>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2">
      <c r="A157" s="519"/>
      <c r="B157" s="519"/>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2">
      <c r="A158" s="519"/>
      <c r="B158" s="519"/>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2">
      <c r="A159" s="520"/>
      <c r="B159" s="520"/>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2">
      <c r="A160" s="496">
        <v>42370</v>
      </c>
      <c r="B160" s="496">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2">
      <c r="A161" s="497"/>
      <c r="B161" s="497"/>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2">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2">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2">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2">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2">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2">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2">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2">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2">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2">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2">
      <c r="A172" s="496">
        <v>42736</v>
      </c>
      <c r="B172" s="496">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2">
      <c r="A173" s="497"/>
      <c r="B173" s="497"/>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2">
      <c r="A174" s="517">
        <v>42736</v>
      </c>
      <c r="B174" s="517">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2">
      <c r="A175" s="517"/>
      <c r="B175" s="517"/>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2">
      <c r="A176" s="517"/>
      <c r="B176" s="517"/>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2">
      <c r="A177" s="517"/>
      <c r="B177" s="517"/>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2">
      <c r="A178" s="517"/>
      <c r="B178" s="517"/>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2">
      <c r="A179" s="517"/>
      <c r="B179" s="517"/>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2">
      <c r="A180" s="517"/>
      <c r="B180" s="517"/>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2">
      <c r="A181" s="517"/>
      <c r="B181" s="517"/>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2">
      <c r="A182" s="517"/>
      <c r="B182" s="517"/>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2">
      <c r="A183" s="518"/>
      <c r="B183" s="518"/>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2">
      <c r="A184" s="496">
        <v>43160</v>
      </c>
      <c r="B184" s="496">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2">
      <c r="A185" s="497"/>
      <c r="B185" s="497"/>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2">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2">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2">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2">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2">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2">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2">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2">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2">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2">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2">
      <c r="A196" s="496">
        <v>43191</v>
      </c>
      <c r="B196" s="496">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2">
      <c r="A197" s="497"/>
      <c r="B197" s="497"/>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2">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2">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2">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2">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2">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2">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2">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2">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2">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2">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2">
      <c r="A208" s="496">
        <f>B196+1</f>
        <v>43466</v>
      </c>
      <c r="B208" s="496">
        <v>43830</v>
      </c>
      <c r="C208" s="42" t="s">
        <v>3</v>
      </c>
      <c r="D208" s="43">
        <v>0</v>
      </c>
      <c r="E208" s="44">
        <f>Assistenti_Amm.vo!E754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2">
      <c r="A209" s="497"/>
      <c r="B209" s="497"/>
      <c r="C209" s="48" t="s">
        <v>4</v>
      </c>
      <c r="D209" s="49">
        <v>8</v>
      </c>
      <c r="E209" s="61">
        <f>Assistenti_Amm.vo!E755</f>
        <v>21839615</v>
      </c>
      <c r="F209" s="50">
        <v>0</v>
      </c>
      <c r="G209" s="50">
        <f t="shared" si="859"/>
        <v>2144787</v>
      </c>
      <c r="H209" s="61">
        <v>12159892</v>
      </c>
      <c r="I209" s="61">
        <f t="shared" ref="I209:L221" si="1106">I208*1936.27</f>
        <v>0</v>
      </c>
      <c r="J209" s="51">
        <f t="shared" si="1106"/>
        <v>3012023</v>
      </c>
      <c r="K209" s="61">
        <f t="shared" si="1106"/>
        <v>36144294</v>
      </c>
      <c r="L209" s="61">
        <f t="shared" si="1106"/>
        <v>39156317</v>
      </c>
      <c r="M209" s="118"/>
      <c r="N209" s="120">
        <f t="shared" ref="N209:R223" si="1107">N208*1936.27</f>
        <v>36144294</v>
      </c>
      <c r="O209" s="120">
        <f t="shared" si="1107"/>
        <v>23984402</v>
      </c>
      <c r="P209" s="123">
        <f t="shared" si="1107"/>
        <v>1712437</v>
      </c>
      <c r="Q209" s="120">
        <f t="shared" si="1107"/>
        <v>43473502</v>
      </c>
      <c r="R209" s="120">
        <f t="shared" si="1107"/>
        <v>40461479</v>
      </c>
      <c r="S209" s="47"/>
    </row>
    <row r="210" spans="1:19" ht="12.75" customHeight="1" x14ac:dyDescent="0.2">
      <c r="A210" s="494">
        <f>A208</f>
        <v>43466</v>
      </c>
      <c r="B210" s="494">
        <f>B208</f>
        <v>43830</v>
      </c>
      <c r="C210" s="53" t="s">
        <v>3</v>
      </c>
      <c r="D210" s="54">
        <v>9</v>
      </c>
      <c r="E210" s="44">
        <f>Assistenti_Amm.vo!E756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2">
      <c r="A211" s="494"/>
      <c r="B211" s="494"/>
      <c r="C211" s="48" t="s">
        <v>4</v>
      </c>
      <c r="D211" s="49">
        <v>14</v>
      </c>
      <c r="E211" s="61">
        <f>Assistenti_Amm.vo!E757</f>
        <v>25306778</v>
      </c>
      <c r="F211" s="50">
        <v>0</v>
      </c>
      <c r="G211" s="50">
        <f t="shared" si="859"/>
        <v>2144787</v>
      </c>
      <c r="H211" s="61">
        <v>12159892</v>
      </c>
      <c r="I211" s="61">
        <f t="shared" ref="I211:L211" si="1116">I210*1936.27</f>
        <v>0</v>
      </c>
      <c r="J211" s="51">
        <f t="shared" si="1116"/>
        <v>3300953</v>
      </c>
      <c r="K211" s="61">
        <f t="shared" si="1116"/>
        <v>39611457</v>
      </c>
      <c r="L211" s="61">
        <f t="shared" si="1116"/>
        <v>42912410</v>
      </c>
      <c r="M211" s="118"/>
      <c r="N211" s="120">
        <f t="shared" ref="N211:R211" si="1117">N210*1936.27</f>
        <v>39611457</v>
      </c>
      <c r="O211" s="120">
        <f t="shared" si="1117"/>
        <v>27451565</v>
      </c>
      <c r="P211" s="123">
        <f t="shared" si="1107"/>
        <v>1712437</v>
      </c>
      <c r="Q211" s="120">
        <f t="shared" si="1117"/>
        <v>47853693</v>
      </c>
      <c r="R211" s="120">
        <f t="shared" si="1117"/>
        <v>44552740</v>
      </c>
      <c r="S211" s="47"/>
    </row>
    <row r="212" spans="1:19" ht="12.75" customHeight="1" x14ac:dyDescent="0.2">
      <c r="A212" s="494"/>
      <c r="B212" s="494"/>
      <c r="C212" s="53" t="s">
        <v>3</v>
      </c>
      <c r="D212" s="54">
        <v>15</v>
      </c>
      <c r="E212" s="44">
        <f>Assistenti_Amm.vo!E758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2">
      <c r="A213" s="494"/>
      <c r="B213" s="494"/>
      <c r="C213" s="48" t="s">
        <v>4</v>
      </c>
      <c r="D213" s="49">
        <v>20</v>
      </c>
      <c r="E213" s="61">
        <f>Assistenti_Amm.vo!E759</f>
        <v>27882501</v>
      </c>
      <c r="F213" s="50">
        <v>0</v>
      </c>
      <c r="G213" s="50">
        <f t="shared" si="859"/>
        <v>2144787</v>
      </c>
      <c r="H213" s="61">
        <v>12159892</v>
      </c>
      <c r="I213" s="61">
        <f t="shared" ref="I213:L213" si="1126">I212*1936.27</f>
        <v>0</v>
      </c>
      <c r="J213" s="51">
        <f t="shared" si="1126"/>
        <v>3515608</v>
      </c>
      <c r="K213" s="61">
        <f t="shared" si="1126"/>
        <v>42187180</v>
      </c>
      <c r="L213" s="61">
        <f t="shared" si="1126"/>
        <v>45702788</v>
      </c>
      <c r="M213" s="118"/>
      <c r="N213" s="120">
        <f t="shared" ref="N213:R213" si="1127">N212*1936.27</f>
        <v>42187180</v>
      </c>
      <c r="O213" s="120">
        <f t="shared" si="1127"/>
        <v>30027288</v>
      </c>
      <c r="P213" s="123">
        <f t="shared" si="1107"/>
        <v>1712437</v>
      </c>
      <c r="Q213" s="120">
        <f t="shared" si="1127"/>
        <v>51107692</v>
      </c>
      <c r="R213" s="120">
        <f t="shared" si="1127"/>
        <v>47592084</v>
      </c>
      <c r="S213" s="47"/>
    </row>
    <row r="214" spans="1:19" ht="12.75" customHeight="1" x14ac:dyDescent="0.2">
      <c r="A214" s="494"/>
      <c r="B214" s="494"/>
      <c r="C214" s="53" t="s">
        <v>3</v>
      </c>
      <c r="D214" s="54">
        <v>21</v>
      </c>
      <c r="E214" s="44">
        <f>Assistenti_Amm.vo!E760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2">
      <c r="A215" s="494"/>
      <c r="B215" s="494"/>
      <c r="C215" s="48" t="s">
        <v>4</v>
      </c>
      <c r="D215" s="49">
        <v>27</v>
      </c>
      <c r="E215" s="61">
        <f>Assistenti_Amm.vo!E761</f>
        <v>30447381</v>
      </c>
      <c r="F215" s="50">
        <v>0</v>
      </c>
      <c r="G215" s="50">
        <f t="shared" si="859"/>
        <v>2144787</v>
      </c>
      <c r="H215" s="61">
        <v>12159892</v>
      </c>
      <c r="I215" s="61">
        <f t="shared" ref="I215:L215" si="1136">I214*1936.27</f>
        <v>0</v>
      </c>
      <c r="J215" s="51">
        <f t="shared" si="1136"/>
        <v>3729333</v>
      </c>
      <c r="K215" s="61">
        <f t="shared" si="1136"/>
        <v>44752060</v>
      </c>
      <c r="L215" s="61">
        <f t="shared" si="1136"/>
        <v>48481393</v>
      </c>
      <c r="M215" s="118"/>
      <c r="N215" s="120">
        <f t="shared" ref="N215:R215" si="1137">N214*1936.27</f>
        <v>44752060</v>
      </c>
      <c r="O215" s="120">
        <f t="shared" si="1137"/>
        <v>32592168</v>
      </c>
      <c r="P215" s="123">
        <f t="shared" si="1107"/>
        <v>1712437</v>
      </c>
      <c r="Q215" s="120">
        <f t="shared" si="1137"/>
        <v>54347982</v>
      </c>
      <c r="R215" s="120">
        <f t="shared" si="1137"/>
        <v>50618648</v>
      </c>
      <c r="S215" s="47"/>
    </row>
    <row r="216" spans="1:19" ht="12.75" customHeight="1" x14ac:dyDescent="0.2">
      <c r="A216" s="494"/>
      <c r="B216" s="494"/>
      <c r="C216" s="53" t="s">
        <v>3</v>
      </c>
      <c r="D216" s="54">
        <v>28</v>
      </c>
      <c r="E216" s="44">
        <f>Assistenti_Amm.vo!E762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2">
      <c r="A217" s="494"/>
      <c r="B217" s="494"/>
      <c r="C217" s="48" t="s">
        <v>4</v>
      </c>
      <c r="D217" s="49">
        <v>34</v>
      </c>
      <c r="E217" s="61">
        <f>Assistenti_Amm.vo!E763</f>
        <v>32293731</v>
      </c>
      <c r="F217" s="50">
        <v>0</v>
      </c>
      <c r="G217" s="50">
        <f t="shared" si="859"/>
        <v>2144787</v>
      </c>
      <c r="H217" s="61">
        <v>12159892</v>
      </c>
      <c r="I217" s="61">
        <f t="shared" ref="I217:L217" si="1146">I216*1936.27</f>
        <v>0</v>
      </c>
      <c r="J217" s="51">
        <f t="shared" si="1146"/>
        <v>3883209</v>
      </c>
      <c r="K217" s="61">
        <f t="shared" si="1146"/>
        <v>46598409</v>
      </c>
      <c r="L217" s="61">
        <f t="shared" si="1146"/>
        <v>50481618</v>
      </c>
      <c r="M217" s="118"/>
      <c r="N217" s="120">
        <f t="shared" ref="N217:R217" si="1147">N216*1936.27</f>
        <v>46598409</v>
      </c>
      <c r="O217" s="120">
        <f t="shared" si="1147"/>
        <v>34438518</v>
      </c>
      <c r="P217" s="123">
        <f t="shared" si="1107"/>
        <v>1712437</v>
      </c>
      <c r="Q217" s="120">
        <f t="shared" si="1147"/>
        <v>56680548</v>
      </c>
      <c r="R217" s="120">
        <f t="shared" si="1147"/>
        <v>52797339</v>
      </c>
      <c r="S217" s="47"/>
    </row>
    <row r="218" spans="1:19" ht="12.75" customHeight="1" x14ac:dyDescent="0.2">
      <c r="A218" s="494"/>
      <c r="B218" s="494"/>
      <c r="C218" s="53" t="s">
        <v>3</v>
      </c>
      <c r="D218" s="54">
        <v>35</v>
      </c>
      <c r="E218" s="44">
        <f>Assistenti_Amm.vo!E764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2">
      <c r="A219" s="495"/>
      <c r="B219" s="495"/>
      <c r="C219" s="58" t="s">
        <v>4</v>
      </c>
      <c r="D219" s="59"/>
      <c r="E219" s="61">
        <f>Assistenti_Amm.vo!E765</f>
        <v>33703084</v>
      </c>
      <c r="F219" s="61">
        <v>0</v>
      </c>
      <c r="G219" s="50">
        <f t="shared" si="859"/>
        <v>2144787</v>
      </c>
      <c r="H219" s="61">
        <v>12159892</v>
      </c>
      <c r="I219" s="61">
        <f t="shared" ref="I219:L219" si="1156">I218*1936.27</f>
        <v>0</v>
      </c>
      <c r="J219" s="61">
        <f t="shared" si="1156"/>
        <v>4000644</v>
      </c>
      <c r="K219" s="61">
        <f t="shared" si="1156"/>
        <v>48007762</v>
      </c>
      <c r="L219" s="61">
        <f t="shared" si="1156"/>
        <v>52008406</v>
      </c>
      <c r="M219" s="118"/>
      <c r="N219" s="123">
        <f t="shared" ref="N219:R219" si="1157">N218*1936.27</f>
        <v>48007762</v>
      </c>
      <c r="O219" s="123">
        <f t="shared" si="1157"/>
        <v>35847870</v>
      </c>
      <c r="P219" s="123">
        <f t="shared" si="1107"/>
        <v>1712437</v>
      </c>
      <c r="Q219" s="123">
        <f t="shared" si="1157"/>
        <v>58461026</v>
      </c>
      <c r="R219" s="120">
        <f t="shared" si="1157"/>
        <v>54460382</v>
      </c>
      <c r="S219" s="47"/>
    </row>
    <row r="220" spans="1:19" ht="12.75" customHeight="1" x14ac:dyDescent="0.2">
      <c r="A220" s="496">
        <f>B208+1</f>
        <v>43831</v>
      </c>
      <c r="B220" s="496">
        <v>44196</v>
      </c>
      <c r="C220" s="42" t="s">
        <v>3</v>
      </c>
      <c r="D220" s="43">
        <v>0</v>
      </c>
      <c r="E220" s="44">
        <f>Assistenti_Amm.vo!E766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2">
      <c r="A221" s="497"/>
      <c r="B221" s="497"/>
      <c r="C221" s="48" t="s">
        <v>4</v>
      </c>
      <c r="D221" s="49">
        <v>8</v>
      </c>
      <c r="E221" s="61">
        <f>Assistenti_Amm.vo!E767</f>
        <v>22102174</v>
      </c>
      <c r="F221" s="50">
        <v>0</v>
      </c>
      <c r="G221" s="50">
        <f t="shared" si="859"/>
        <v>2144787</v>
      </c>
      <c r="H221" s="61">
        <v>12159892</v>
      </c>
      <c r="I221" s="61">
        <f t="shared" si="1106"/>
        <v>0</v>
      </c>
      <c r="J221" s="51">
        <f t="shared" si="1106"/>
        <v>3033903</v>
      </c>
      <c r="K221" s="61">
        <f t="shared" si="1106"/>
        <v>36406852</v>
      </c>
      <c r="L221" s="61">
        <f t="shared" si="1106"/>
        <v>39440755</v>
      </c>
      <c r="M221" s="118"/>
      <c r="N221" s="120">
        <f t="shared" ref="N221:R221" si="1166">N220*1936.27</f>
        <v>36406852</v>
      </c>
      <c r="O221" s="120">
        <f t="shared" si="1166"/>
        <v>24246960</v>
      </c>
      <c r="P221" s="123">
        <f t="shared" si="1107"/>
        <v>1712437</v>
      </c>
      <c r="Q221" s="120">
        <f t="shared" si="1166"/>
        <v>43805204</v>
      </c>
      <c r="R221" s="120">
        <f t="shared" si="1166"/>
        <v>40771302</v>
      </c>
      <c r="S221" s="47"/>
    </row>
    <row r="222" spans="1:19" ht="12.75" customHeight="1" x14ac:dyDescent="0.2">
      <c r="A222" s="494">
        <f>A220</f>
        <v>43831</v>
      </c>
      <c r="B222" s="494">
        <f>B220</f>
        <v>44196</v>
      </c>
      <c r="C222" s="53" t="s">
        <v>3</v>
      </c>
      <c r="D222" s="54">
        <v>9</v>
      </c>
      <c r="E222" s="44">
        <f>Assistenti_Amm.vo!E768</f>
        <v>13219.86</v>
      </c>
      <c r="F222" s="44">
        <v>0</v>
      </c>
      <c r="G222" s="44">
        <f t="shared" ref="G222" si="1167">1200/13*12</f>
        <v>1107.69</v>
      </c>
      <c r="H222" s="44">
        <v>6280.06</v>
      </c>
      <c r="I222" s="44"/>
      <c r="J222" s="44">
        <f t="shared" ref="J222" si="1168">K222/12</f>
        <v>1717.3</v>
      </c>
      <c r="K222" s="44">
        <f t="shared" ref="K222" si="1169">SUM(E222:I222)</f>
        <v>20607.61</v>
      </c>
      <c r="L222" s="46">
        <f t="shared" ref="L222" si="1170">SUM(E222:J222)</f>
        <v>22324.91</v>
      </c>
      <c r="M222" s="117"/>
      <c r="N222" s="119">
        <f t="shared" ref="N222" si="1171">K222</f>
        <v>20607.61</v>
      </c>
      <c r="O222" s="119">
        <f t="shared" ref="O222" si="1172">E222+F222+G222+I222</f>
        <v>14327.55</v>
      </c>
      <c r="P222" s="119">
        <v>884.4</v>
      </c>
      <c r="Q222" s="119">
        <f t="shared" ref="Q222" si="1173">L222+(IF(P222&gt;O222*0.18,P222,O222*0.18))</f>
        <v>24903.87</v>
      </c>
      <c r="R222" s="119">
        <f t="shared" ref="R222" si="1174">N222+O222*0.18</f>
        <v>23186.57</v>
      </c>
      <c r="S222" s="47"/>
    </row>
    <row r="223" spans="1:19" ht="9" customHeight="1" x14ac:dyDescent="0.2">
      <c r="A223" s="494"/>
      <c r="B223" s="494"/>
      <c r="C223" s="48" t="s">
        <v>4</v>
      </c>
      <c r="D223" s="49">
        <v>14</v>
      </c>
      <c r="E223" s="61">
        <f>Assistenti_Amm.vo!E769</f>
        <v>25597218</v>
      </c>
      <c r="F223" s="50">
        <v>0</v>
      </c>
      <c r="G223" s="50">
        <f t="shared" si="859"/>
        <v>2144787</v>
      </c>
      <c r="H223" s="61">
        <v>12159892</v>
      </c>
      <c r="I223" s="61">
        <f t="shared" ref="I223:L223" si="1175">I222*1936.27</f>
        <v>0</v>
      </c>
      <c r="J223" s="51">
        <f t="shared" si="1175"/>
        <v>3325156</v>
      </c>
      <c r="K223" s="61">
        <f t="shared" si="1175"/>
        <v>39901897</v>
      </c>
      <c r="L223" s="61">
        <f t="shared" si="1175"/>
        <v>43227053</v>
      </c>
      <c r="M223" s="118"/>
      <c r="N223" s="120">
        <f t="shared" ref="N223:R223" si="1176">N222*1936.27</f>
        <v>39901897</v>
      </c>
      <c r="O223" s="120">
        <f t="shared" si="1176"/>
        <v>27742005</v>
      </c>
      <c r="P223" s="123">
        <f t="shared" si="1107"/>
        <v>1712437</v>
      </c>
      <c r="Q223" s="120">
        <f t="shared" si="1176"/>
        <v>48220616</v>
      </c>
      <c r="R223" s="120">
        <f t="shared" si="1176"/>
        <v>44895460</v>
      </c>
      <c r="S223" s="47"/>
    </row>
    <row r="224" spans="1:19" ht="12.75" customHeight="1" x14ac:dyDescent="0.2">
      <c r="A224" s="494"/>
      <c r="B224" s="494"/>
      <c r="C224" s="53" t="s">
        <v>3</v>
      </c>
      <c r="D224" s="54">
        <v>15</v>
      </c>
      <c r="E224" s="44">
        <f>Assistenti_Amm.vo!E770</f>
        <v>14559.71</v>
      </c>
      <c r="F224" s="44">
        <v>0</v>
      </c>
      <c r="G224" s="44">
        <f t="shared" ref="G224" si="1177">1200/13*12</f>
        <v>1107.69</v>
      </c>
      <c r="H224" s="44">
        <v>6280.06</v>
      </c>
      <c r="I224" s="44"/>
      <c r="J224" s="44">
        <f t="shared" ref="J224" si="1178">K224/12</f>
        <v>1828.96</v>
      </c>
      <c r="K224" s="44">
        <f t="shared" ref="K224" si="1179">SUM(E224:I224)</f>
        <v>21947.46</v>
      </c>
      <c r="L224" s="46">
        <f t="shared" ref="L224" si="1180">SUM(E224:J224)</f>
        <v>23776.42</v>
      </c>
      <c r="M224" s="117"/>
      <c r="N224" s="119">
        <f t="shared" ref="N224" si="1181">K224</f>
        <v>21947.46</v>
      </c>
      <c r="O224" s="119">
        <f t="shared" ref="O224" si="1182">E224+F224+G224+I224</f>
        <v>15667.4</v>
      </c>
      <c r="P224" s="119">
        <v>884.4</v>
      </c>
      <c r="Q224" s="119">
        <f t="shared" ref="Q224" si="1183">L224+(IF(P224&gt;O224*0.18,P224,O224*0.18))</f>
        <v>26596.55</v>
      </c>
      <c r="R224" s="119">
        <f t="shared" ref="R224" si="1184">N224+O224*0.18</f>
        <v>24767.59</v>
      </c>
      <c r="S224" s="47"/>
    </row>
    <row r="225" spans="1:19" ht="9" customHeight="1" x14ac:dyDescent="0.2">
      <c r="A225" s="494"/>
      <c r="B225" s="494"/>
      <c r="C225" s="48" t="s">
        <v>4</v>
      </c>
      <c r="D225" s="49">
        <v>20</v>
      </c>
      <c r="E225" s="61">
        <f>Assistenti_Amm.vo!E771</f>
        <v>28191530</v>
      </c>
      <c r="F225" s="50">
        <v>0</v>
      </c>
      <c r="G225" s="50">
        <f t="shared" si="859"/>
        <v>2144787</v>
      </c>
      <c r="H225" s="61">
        <v>12159892</v>
      </c>
      <c r="I225" s="61">
        <f t="shared" ref="I225:L225" si="1185">I224*1936.27</f>
        <v>0</v>
      </c>
      <c r="J225" s="51">
        <f t="shared" si="1185"/>
        <v>3541360</v>
      </c>
      <c r="K225" s="61">
        <f t="shared" si="1185"/>
        <v>42496208</v>
      </c>
      <c r="L225" s="61">
        <f t="shared" si="1185"/>
        <v>46037569</v>
      </c>
      <c r="M225" s="118"/>
      <c r="N225" s="120">
        <f t="shared" ref="N225:R239" si="1186">N224*1936.27</f>
        <v>42496208</v>
      </c>
      <c r="O225" s="120">
        <f t="shared" si="1186"/>
        <v>30336317</v>
      </c>
      <c r="P225" s="123">
        <f t="shared" si="1186"/>
        <v>1712437</v>
      </c>
      <c r="Q225" s="120">
        <f t="shared" si="1186"/>
        <v>51498102</v>
      </c>
      <c r="R225" s="120">
        <f t="shared" si="1186"/>
        <v>47956741</v>
      </c>
      <c r="S225" s="47"/>
    </row>
    <row r="226" spans="1:19" ht="12.75" customHeight="1" x14ac:dyDescent="0.2">
      <c r="A226" s="494"/>
      <c r="B226" s="494"/>
      <c r="C226" s="53" t="s">
        <v>3</v>
      </c>
      <c r="D226" s="54">
        <v>21</v>
      </c>
      <c r="E226" s="44">
        <f>Assistenti_Amm.vo!E772</f>
        <v>15895.16</v>
      </c>
      <c r="F226" s="44">
        <v>0</v>
      </c>
      <c r="G226" s="44">
        <f t="shared" ref="G226" si="1187">1200/13*12</f>
        <v>1107.69</v>
      </c>
      <c r="H226" s="44">
        <v>6280.06</v>
      </c>
      <c r="I226" s="44"/>
      <c r="J226" s="44">
        <f t="shared" ref="J226" si="1188">K226/12</f>
        <v>1940.24</v>
      </c>
      <c r="K226" s="44">
        <f t="shared" ref="K226" si="1189">SUM(E226:I226)</f>
        <v>23282.91</v>
      </c>
      <c r="L226" s="46">
        <f t="shared" ref="L226" si="1190">SUM(E226:J226)</f>
        <v>25223.15</v>
      </c>
      <c r="M226" s="117"/>
      <c r="N226" s="119">
        <f t="shared" ref="N226" si="1191">K226</f>
        <v>23282.91</v>
      </c>
      <c r="O226" s="119">
        <f t="shared" ref="O226" si="1192">E226+F226+G226+I226</f>
        <v>17002.849999999999</v>
      </c>
      <c r="P226" s="119">
        <v>884.4</v>
      </c>
      <c r="Q226" s="119">
        <f t="shared" ref="Q226" si="1193">L226+(IF(P226&gt;O226*0.18,P226,O226*0.18))</f>
        <v>28283.66</v>
      </c>
      <c r="R226" s="119">
        <f t="shared" ref="R226" si="1194">N226+O226*0.18</f>
        <v>26343.42</v>
      </c>
      <c r="S226" s="47"/>
    </row>
    <row r="227" spans="1:19" ht="9" customHeight="1" x14ac:dyDescent="0.2">
      <c r="A227" s="494"/>
      <c r="B227" s="494"/>
      <c r="C227" s="48" t="s">
        <v>4</v>
      </c>
      <c r="D227" s="49">
        <v>27</v>
      </c>
      <c r="E227" s="61">
        <f>Assistenti_Amm.vo!E773</f>
        <v>30777321</v>
      </c>
      <c r="F227" s="50">
        <v>0</v>
      </c>
      <c r="G227" s="50">
        <f t="shared" si="859"/>
        <v>2144787</v>
      </c>
      <c r="H227" s="61">
        <v>12159892</v>
      </c>
      <c r="I227" s="61">
        <f t="shared" ref="I227:L227" si="1195">I226*1936.27</f>
        <v>0</v>
      </c>
      <c r="J227" s="51">
        <f t="shared" si="1195"/>
        <v>3756829</v>
      </c>
      <c r="K227" s="61">
        <f t="shared" si="1195"/>
        <v>45082000</v>
      </c>
      <c r="L227" s="61">
        <f t="shared" si="1195"/>
        <v>48838829</v>
      </c>
      <c r="M227" s="118"/>
      <c r="N227" s="120">
        <f t="shared" ref="N227:R227" si="1196">N226*1936.27</f>
        <v>45082000</v>
      </c>
      <c r="O227" s="120">
        <f t="shared" si="1196"/>
        <v>32922108</v>
      </c>
      <c r="P227" s="123">
        <f t="shared" si="1186"/>
        <v>1712437</v>
      </c>
      <c r="Q227" s="120">
        <f t="shared" si="1196"/>
        <v>54764802</v>
      </c>
      <c r="R227" s="120">
        <f t="shared" si="1196"/>
        <v>51007974</v>
      </c>
      <c r="S227" s="47"/>
    </row>
    <row r="228" spans="1:19" ht="12.75" customHeight="1" x14ac:dyDescent="0.2">
      <c r="A228" s="494"/>
      <c r="B228" s="494"/>
      <c r="C228" s="53" t="s">
        <v>3</v>
      </c>
      <c r="D228" s="54">
        <v>28</v>
      </c>
      <c r="E228" s="44">
        <f>Assistenti_Amm.vo!E774</f>
        <v>16855.919999999998</v>
      </c>
      <c r="F228" s="44">
        <v>0</v>
      </c>
      <c r="G228" s="44">
        <f t="shared" ref="G228" si="1197">1200/13*12</f>
        <v>1107.69</v>
      </c>
      <c r="H228" s="44">
        <v>6280.06</v>
      </c>
      <c r="I228" s="44"/>
      <c r="J228" s="44">
        <f t="shared" ref="J228" si="1198">K228/12</f>
        <v>2020.31</v>
      </c>
      <c r="K228" s="44">
        <f t="shared" ref="K228" si="1199">SUM(E228:I228)</f>
        <v>24243.67</v>
      </c>
      <c r="L228" s="46">
        <f t="shared" ref="L228" si="1200">SUM(E228:J228)</f>
        <v>26263.98</v>
      </c>
      <c r="M228" s="117"/>
      <c r="N228" s="119">
        <f t="shared" ref="N228" si="1201">K228</f>
        <v>24243.67</v>
      </c>
      <c r="O228" s="119">
        <f t="shared" ref="O228" si="1202">E228+F228+G228+I228</f>
        <v>17963.61</v>
      </c>
      <c r="P228" s="119">
        <v>884.4</v>
      </c>
      <c r="Q228" s="119">
        <f t="shared" ref="Q228" si="1203">L228+(IF(P228&gt;O228*0.18,P228,O228*0.18))</f>
        <v>29497.43</v>
      </c>
      <c r="R228" s="119">
        <f t="shared" ref="R228" si="1204">N228+O228*0.18</f>
        <v>27477.119999999999</v>
      </c>
      <c r="S228" s="47"/>
    </row>
    <row r="229" spans="1:19" ht="9" customHeight="1" x14ac:dyDescent="0.2">
      <c r="A229" s="494"/>
      <c r="B229" s="494"/>
      <c r="C229" s="48" t="s">
        <v>4</v>
      </c>
      <c r="D229" s="49">
        <v>34</v>
      </c>
      <c r="E229" s="61">
        <f>Assistenti_Amm.vo!E775</f>
        <v>32637612</v>
      </c>
      <c r="F229" s="50">
        <v>0</v>
      </c>
      <c r="G229" s="50">
        <f t="shared" si="859"/>
        <v>2144787</v>
      </c>
      <c r="H229" s="61">
        <v>12159892</v>
      </c>
      <c r="I229" s="61">
        <f t="shared" ref="I229:L229" si="1205">I228*1936.27</f>
        <v>0</v>
      </c>
      <c r="J229" s="51">
        <f t="shared" si="1205"/>
        <v>3911866</v>
      </c>
      <c r="K229" s="61">
        <f t="shared" si="1205"/>
        <v>46942291</v>
      </c>
      <c r="L229" s="61">
        <f t="shared" si="1205"/>
        <v>50854157</v>
      </c>
      <c r="M229" s="118"/>
      <c r="N229" s="120">
        <f t="shared" ref="N229:R229" si="1206">N228*1936.27</f>
        <v>46942291</v>
      </c>
      <c r="O229" s="120">
        <f t="shared" si="1206"/>
        <v>34782399</v>
      </c>
      <c r="P229" s="123">
        <f t="shared" si="1186"/>
        <v>1712437</v>
      </c>
      <c r="Q229" s="120">
        <f t="shared" si="1206"/>
        <v>57114989</v>
      </c>
      <c r="R229" s="120">
        <f t="shared" si="1206"/>
        <v>53203123</v>
      </c>
      <c r="S229" s="47"/>
    </row>
    <row r="230" spans="1:19" ht="12.75" customHeight="1" x14ac:dyDescent="0.2">
      <c r="A230" s="494"/>
      <c r="B230" s="494"/>
      <c r="C230" s="53" t="s">
        <v>3</v>
      </c>
      <c r="D230" s="54">
        <v>35</v>
      </c>
      <c r="E230" s="44">
        <f>Assistenti_Amm.vo!E776</f>
        <v>17589.79</v>
      </c>
      <c r="F230" s="44">
        <v>0</v>
      </c>
      <c r="G230" s="44">
        <f t="shared" ref="G230" si="1207">1200/13*12</f>
        <v>1107.69</v>
      </c>
      <c r="H230" s="44">
        <v>6280.06</v>
      </c>
      <c r="I230" s="44"/>
      <c r="J230" s="44">
        <f t="shared" ref="J230" si="1208">K230/12</f>
        <v>2081.46</v>
      </c>
      <c r="K230" s="44">
        <f t="shared" ref="K230" si="1209">SUM(E230:I230)</f>
        <v>24977.54</v>
      </c>
      <c r="L230" s="46">
        <f t="shared" ref="L230" si="1210">SUM(E230:J230)</f>
        <v>27059</v>
      </c>
      <c r="M230" s="117"/>
      <c r="N230" s="119">
        <f t="shared" ref="N230" si="1211">K230</f>
        <v>24977.54</v>
      </c>
      <c r="O230" s="119">
        <f t="shared" ref="O230" si="1212">E230+F230+G230+I230</f>
        <v>18697.48</v>
      </c>
      <c r="P230" s="119">
        <v>884.4</v>
      </c>
      <c r="Q230" s="119">
        <f t="shared" ref="Q230" si="1213">L230+(IF(P230&gt;O230*0.18,P230,O230*0.18))</f>
        <v>30424.55</v>
      </c>
      <c r="R230" s="119">
        <f t="shared" ref="R230" si="1214">N230+O230*0.18</f>
        <v>28343.09</v>
      </c>
      <c r="S230" s="47"/>
    </row>
    <row r="231" spans="1:19" ht="9" customHeight="1" x14ac:dyDescent="0.2">
      <c r="A231" s="495"/>
      <c r="B231" s="495"/>
      <c r="C231" s="58" t="s">
        <v>4</v>
      </c>
      <c r="D231" s="59"/>
      <c r="E231" s="61">
        <f>Assistenti_Amm.vo!E777</f>
        <v>34058583</v>
      </c>
      <c r="F231" s="61">
        <v>0</v>
      </c>
      <c r="G231" s="50">
        <f t="shared" si="859"/>
        <v>2144787</v>
      </c>
      <c r="H231" s="61">
        <v>12159892</v>
      </c>
      <c r="I231" s="61">
        <f t="shared" ref="I231:L231" si="1215">I230*1936.27</f>
        <v>0</v>
      </c>
      <c r="J231" s="61">
        <f t="shared" si="1215"/>
        <v>4030269</v>
      </c>
      <c r="K231" s="61">
        <f t="shared" si="1215"/>
        <v>48363261</v>
      </c>
      <c r="L231" s="61">
        <f t="shared" si="1215"/>
        <v>52393530</v>
      </c>
      <c r="M231" s="118"/>
      <c r="N231" s="123">
        <f t="shared" ref="N231:R231" si="1216">N230*1936.27</f>
        <v>48363261</v>
      </c>
      <c r="O231" s="123">
        <f t="shared" si="1216"/>
        <v>36203370</v>
      </c>
      <c r="P231" s="123">
        <f t="shared" si="1186"/>
        <v>1712437</v>
      </c>
      <c r="Q231" s="123">
        <f t="shared" si="1216"/>
        <v>58910143</v>
      </c>
      <c r="R231" s="120">
        <f t="shared" si="1216"/>
        <v>54879875</v>
      </c>
      <c r="S231" s="47"/>
    </row>
    <row r="232" spans="1:19" ht="12.75" customHeight="1" x14ac:dyDescent="0.2">
      <c r="A232" s="496">
        <f>B220+1</f>
        <v>44197</v>
      </c>
      <c r="B232" s="496">
        <v>44561</v>
      </c>
      <c r="C232" s="42" t="s">
        <v>3</v>
      </c>
      <c r="D232" s="43">
        <v>0</v>
      </c>
      <c r="E232" s="44">
        <f>Assistenti_Amm.vo!E778</f>
        <v>11777.22</v>
      </c>
      <c r="F232" s="44">
        <v>0</v>
      </c>
      <c r="G232" s="44">
        <f t="shared" ref="G232" si="1217">1200/13*12</f>
        <v>1107.69</v>
      </c>
      <c r="H232" s="44">
        <v>6280.06</v>
      </c>
      <c r="I232" s="44"/>
      <c r="J232" s="44">
        <f t="shared" ref="J232" si="1218">K232/12</f>
        <v>1597.08</v>
      </c>
      <c r="K232" s="44">
        <f t="shared" ref="K232" si="1219">SUM(E232:I232)</f>
        <v>19164.97</v>
      </c>
      <c r="L232" s="46">
        <f t="shared" ref="L232" si="1220">SUM(E232:J232)</f>
        <v>20762.05</v>
      </c>
      <c r="M232" s="117"/>
      <c r="N232" s="119">
        <f t="shared" ref="N232" si="1221">K232</f>
        <v>19164.97</v>
      </c>
      <c r="O232" s="119">
        <f t="shared" ref="O232" si="1222">E232+F232+G232+I232</f>
        <v>12884.91</v>
      </c>
      <c r="P232" s="119">
        <v>884.4</v>
      </c>
      <c r="Q232" s="119">
        <f t="shared" ref="Q232" si="1223">L232+(IF(P232&gt;O232*0.18,P232,O232*0.18))</f>
        <v>23081.33</v>
      </c>
      <c r="R232" s="119">
        <f t="shared" ref="R232" si="1224">N232+O232*0.18</f>
        <v>21484.25</v>
      </c>
      <c r="S232" s="47"/>
    </row>
    <row r="233" spans="1:19" ht="9" customHeight="1" x14ac:dyDescent="0.2">
      <c r="A233" s="497"/>
      <c r="B233" s="497"/>
      <c r="C233" s="48" t="s">
        <v>4</v>
      </c>
      <c r="D233" s="49">
        <v>8</v>
      </c>
      <c r="E233" s="61">
        <f>Assistenti_Amm.vo!E779</f>
        <v>22803878</v>
      </c>
      <c r="F233" s="50">
        <v>0</v>
      </c>
      <c r="G233" s="50">
        <f t="shared" si="859"/>
        <v>2144787</v>
      </c>
      <c r="H233" s="61">
        <v>12159892</v>
      </c>
      <c r="I233" s="61">
        <f t="shared" ref="I233:L233" si="1225">I232*1936.27</f>
        <v>0</v>
      </c>
      <c r="J233" s="51">
        <f t="shared" si="1225"/>
        <v>3092378</v>
      </c>
      <c r="K233" s="61">
        <f t="shared" si="1225"/>
        <v>37108556</v>
      </c>
      <c r="L233" s="61">
        <f t="shared" si="1225"/>
        <v>40200935</v>
      </c>
      <c r="M233" s="118"/>
      <c r="N233" s="120">
        <f t="shared" ref="N233:R233" si="1226">N232*1936.27</f>
        <v>37108556</v>
      </c>
      <c r="O233" s="120">
        <f t="shared" si="1226"/>
        <v>24948665</v>
      </c>
      <c r="P233" s="123">
        <f t="shared" si="1186"/>
        <v>1712437</v>
      </c>
      <c r="Q233" s="120">
        <f t="shared" si="1226"/>
        <v>44691687</v>
      </c>
      <c r="R233" s="120">
        <f t="shared" si="1226"/>
        <v>41599309</v>
      </c>
      <c r="S233" s="47"/>
    </row>
    <row r="234" spans="1:19" ht="12.75" customHeight="1" x14ac:dyDescent="0.2">
      <c r="A234" s="494">
        <f>A232</f>
        <v>44197</v>
      </c>
      <c r="B234" s="494">
        <f>B232</f>
        <v>44561</v>
      </c>
      <c r="C234" s="53" t="s">
        <v>3</v>
      </c>
      <c r="D234" s="54">
        <v>9</v>
      </c>
      <c r="E234" s="44">
        <f>Assistenti_Amm.vo!E780</f>
        <v>13612.26</v>
      </c>
      <c r="F234" s="44">
        <v>0</v>
      </c>
      <c r="G234" s="44">
        <f t="shared" ref="G234" si="1227">1200/13*12</f>
        <v>1107.69</v>
      </c>
      <c r="H234" s="44">
        <v>6280.06</v>
      </c>
      <c r="I234" s="44"/>
      <c r="J234" s="44">
        <f t="shared" ref="J234" si="1228">K234/12</f>
        <v>1750</v>
      </c>
      <c r="K234" s="44">
        <f t="shared" ref="K234" si="1229">SUM(E234:I234)</f>
        <v>21000.01</v>
      </c>
      <c r="L234" s="46">
        <f t="shared" ref="L234" si="1230">SUM(E234:J234)</f>
        <v>22750.01</v>
      </c>
      <c r="M234" s="117"/>
      <c r="N234" s="119">
        <f t="shared" ref="N234" si="1231">K234</f>
        <v>21000.01</v>
      </c>
      <c r="O234" s="119">
        <f t="shared" ref="O234" si="1232">E234+F234+G234+I234</f>
        <v>14719.95</v>
      </c>
      <c r="P234" s="119">
        <v>884.4</v>
      </c>
      <c r="Q234" s="119">
        <f t="shared" ref="Q234" si="1233">L234+(IF(P234&gt;O234*0.18,P234,O234*0.18))</f>
        <v>25399.599999999999</v>
      </c>
      <c r="R234" s="119">
        <f t="shared" ref="R234" si="1234">N234+O234*0.18</f>
        <v>23649.599999999999</v>
      </c>
      <c r="S234" s="47"/>
    </row>
    <row r="235" spans="1:19" ht="9" customHeight="1" x14ac:dyDescent="0.2">
      <c r="A235" s="494"/>
      <c r="B235" s="494"/>
      <c r="C235" s="48" t="s">
        <v>4</v>
      </c>
      <c r="D235" s="49">
        <v>14</v>
      </c>
      <c r="E235" s="61">
        <f>Assistenti_Amm.vo!E781</f>
        <v>26357011</v>
      </c>
      <c r="F235" s="50">
        <v>0</v>
      </c>
      <c r="G235" s="50">
        <f t="shared" si="859"/>
        <v>2144787</v>
      </c>
      <c r="H235" s="61">
        <v>12159892</v>
      </c>
      <c r="I235" s="61">
        <f t="shared" ref="I235:L235" si="1235">I234*1936.27</f>
        <v>0</v>
      </c>
      <c r="J235" s="51">
        <f t="shared" si="1235"/>
        <v>3388473</v>
      </c>
      <c r="K235" s="61">
        <f t="shared" si="1235"/>
        <v>40661689</v>
      </c>
      <c r="L235" s="61">
        <f t="shared" si="1235"/>
        <v>44050162</v>
      </c>
      <c r="M235" s="118"/>
      <c r="N235" s="120">
        <f t="shared" ref="N235:R235" si="1236">N234*1936.27</f>
        <v>40661689</v>
      </c>
      <c r="O235" s="120">
        <f t="shared" si="1236"/>
        <v>28501798</v>
      </c>
      <c r="P235" s="123">
        <f t="shared" si="1186"/>
        <v>1712437</v>
      </c>
      <c r="Q235" s="120">
        <f t="shared" si="1236"/>
        <v>49180483</v>
      </c>
      <c r="R235" s="120">
        <f t="shared" si="1236"/>
        <v>45792011</v>
      </c>
      <c r="S235" s="47"/>
    </row>
    <row r="236" spans="1:19" ht="12.75" customHeight="1" x14ac:dyDescent="0.2">
      <c r="A236" s="494"/>
      <c r="B236" s="494"/>
      <c r="C236" s="53" t="s">
        <v>3</v>
      </c>
      <c r="D236" s="54">
        <v>15</v>
      </c>
      <c r="E236" s="44">
        <f>Assistenti_Amm.vo!E782</f>
        <v>14989.31</v>
      </c>
      <c r="F236" s="44">
        <v>0</v>
      </c>
      <c r="G236" s="44">
        <f t="shared" ref="G236" si="1237">1200/13*12</f>
        <v>1107.69</v>
      </c>
      <c r="H236" s="44">
        <v>6280.06</v>
      </c>
      <c r="I236" s="44"/>
      <c r="J236" s="44">
        <f t="shared" ref="J236" si="1238">K236/12</f>
        <v>1864.76</v>
      </c>
      <c r="K236" s="44">
        <f t="shared" ref="K236" si="1239">SUM(E236:I236)</f>
        <v>22377.06</v>
      </c>
      <c r="L236" s="46">
        <f t="shared" ref="L236" si="1240">SUM(E236:J236)</f>
        <v>24241.82</v>
      </c>
      <c r="M236" s="117"/>
      <c r="N236" s="119">
        <f t="shared" ref="N236" si="1241">K236</f>
        <v>22377.06</v>
      </c>
      <c r="O236" s="119">
        <f t="shared" ref="O236" si="1242">E236+F236+G236+I236</f>
        <v>16097</v>
      </c>
      <c r="P236" s="119">
        <v>884.4</v>
      </c>
      <c r="Q236" s="119">
        <f t="shared" ref="Q236" si="1243">L236+(IF(P236&gt;O236*0.18,P236,O236*0.18))</f>
        <v>27139.279999999999</v>
      </c>
      <c r="R236" s="119">
        <f t="shared" ref="R236" si="1244">N236+O236*0.18</f>
        <v>25274.52</v>
      </c>
      <c r="S236" s="47"/>
    </row>
    <row r="237" spans="1:19" ht="9" customHeight="1" x14ac:dyDescent="0.2">
      <c r="A237" s="494"/>
      <c r="B237" s="494"/>
      <c r="C237" s="48" t="s">
        <v>4</v>
      </c>
      <c r="D237" s="49">
        <v>20</v>
      </c>
      <c r="E237" s="61">
        <f>Assistenti_Amm.vo!E783</f>
        <v>29023351</v>
      </c>
      <c r="F237" s="50">
        <v>0</v>
      </c>
      <c r="G237" s="50">
        <f t="shared" si="859"/>
        <v>2144787</v>
      </c>
      <c r="H237" s="61">
        <v>12159892</v>
      </c>
      <c r="I237" s="61">
        <f t="shared" ref="I237:L237" si="1245">I236*1936.27</f>
        <v>0</v>
      </c>
      <c r="J237" s="51">
        <f t="shared" si="1245"/>
        <v>3610679</v>
      </c>
      <c r="K237" s="61">
        <f t="shared" si="1245"/>
        <v>43328030</v>
      </c>
      <c r="L237" s="61">
        <f t="shared" si="1245"/>
        <v>46938709</v>
      </c>
      <c r="M237" s="118"/>
      <c r="N237" s="120">
        <f t="shared" ref="N237:R237" si="1246">N236*1936.27</f>
        <v>43328030</v>
      </c>
      <c r="O237" s="120">
        <f t="shared" si="1246"/>
        <v>31168138</v>
      </c>
      <c r="P237" s="123">
        <f t="shared" si="1186"/>
        <v>1712437</v>
      </c>
      <c r="Q237" s="120">
        <f t="shared" si="1246"/>
        <v>52548974</v>
      </c>
      <c r="R237" s="120">
        <f t="shared" si="1246"/>
        <v>48938295</v>
      </c>
      <c r="S237" s="47"/>
    </row>
    <row r="238" spans="1:19" ht="12.75" customHeight="1" x14ac:dyDescent="0.2">
      <c r="A238" s="494"/>
      <c r="B238" s="494"/>
      <c r="C238" s="53" t="s">
        <v>3</v>
      </c>
      <c r="D238" s="54">
        <v>21</v>
      </c>
      <c r="E238" s="44">
        <f>Assistenti_Amm.vo!E784</f>
        <v>16349.96</v>
      </c>
      <c r="F238" s="44">
        <v>0</v>
      </c>
      <c r="G238" s="44">
        <f t="shared" ref="G238" si="1247">1200/13*12</f>
        <v>1107.69</v>
      </c>
      <c r="H238" s="44">
        <v>6280.06</v>
      </c>
      <c r="I238" s="44"/>
      <c r="J238" s="44">
        <f t="shared" ref="J238" si="1248">K238/12</f>
        <v>1978.14</v>
      </c>
      <c r="K238" s="44">
        <f t="shared" ref="K238" si="1249">SUM(E238:I238)</f>
        <v>23737.71</v>
      </c>
      <c r="L238" s="46">
        <f t="shared" ref="L238" si="1250">SUM(E238:J238)</f>
        <v>25715.85</v>
      </c>
      <c r="M238" s="117"/>
      <c r="N238" s="119">
        <f t="shared" ref="N238" si="1251">K238</f>
        <v>23737.71</v>
      </c>
      <c r="O238" s="119">
        <f t="shared" ref="O238" si="1252">E238+F238+G238+I238</f>
        <v>17457.650000000001</v>
      </c>
      <c r="P238" s="119">
        <v>884.4</v>
      </c>
      <c r="Q238" s="119">
        <f t="shared" ref="Q238" si="1253">L238+(IF(P238&gt;O238*0.18,P238,O238*0.18))</f>
        <v>28858.23</v>
      </c>
      <c r="R238" s="119">
        <f t="shared" ref="R238" si="1254">N238+O238*0.18</f>
        <v>26880.09</v>
      </c>
      <c r="S238" s="47"/>
    </row>
    <row r="239" spans="1:19" ht="9" customHeight="1" x14ac:dyDescent="0.2">
      <c r="A239" s="494"/>
      <c r="B239" s="494"/>
      <c r="C239" s="48" t="s">
        <v>4</v>
      </c>
      <c r="D239" s="49">
        <v>27</v>
      </c>
      <c r="E239" s="61">
        <f>Assistenti_Amm.vo!E785</f>
        <v>31657937</v>
      </c>
      <c r="F239" s="50">
        <v>0</v>
      </c>
      <c r="G239" s="50">
        <f t="shared" si="859"/>
        <v>2144787</v>
      </c>
      <c r="H239" s="61">
        <v>12159892</v>
      </c>
      <c r="I239" s="61">
        <f t="shared" ref="I239:L239" si="1255">I238*1936.27</f>
        <v>0</v>
      </c>
      <c r="J239" s="51">
        <f t="shared" si="1255"/>
        <v>3830213</v>
      </c>
      <c r="K239" s="61">
        <f t="shared" si="1255"/>
        <v>45962616</v>
      </c>
      <c r="L239" s="61">
        <f t="shared" si="1255"/>
        <v>49792829</v>
      </c>
      <c r="M239" s="118"/>
      <c r="N239" s="120">
        <f t="shared" ref="N239:R239" si="1256">N238*1936.27</f>
        <v>45962616</v>
      </c>
      <c r="O239" s="120">
        <f t="shared" si="1256"/>
        <v>33802724</v>
      </c>
      <c r="P239" s="123">
        <f t="shared" si="1186"/>
        <v>1712437</v>
      </c>
      <c r="Q239" s="120">
        <f t="shared" si="1256"/>
        <v>55877325</v>
      </c>
      <c r="R239" s="120">
        <f t="shared" si="1256"/>
        <v>52047112</v>
      </c>
      <c r="S239" s="47"/>
    </row>
    <row r="240" spans="1:19" ht="12.75" customHeight="1" x14ac:dyDescent="0.2">
      <c r="A240" s="494"/>
      <c r="B240" s="494"/>
      <c r="C240" s="53" t="s">
        <v>3</v>
      </c>
      <c r="D240" s="54">
        <v>28</v>
      </c>
      <c r="E240" s="44">
        <f>Assistenti_Amm.vo!E786</f>
        <v>17331.12</v>
      </c>
      <c r="F240" s="44">
        <v>0</v>
      </c>
      <c r="G240" s="44">
        <f t="shared" ref="G240" si="1257">1200/13*12</f>
        <v>1107.69</v>
      </c>
      <c r="H240" s="44">
        <v>6280.06</v>
      </c>
      <c r="I240" s="44"/>
      <c r="J240" s="44">
        <f t="shared" ref="J240" si="1258">K240/12</f>
        <v>2059.91</v>
      </c>
      <c r="K240" s="44">
        <f t="shared" ref="K240" si="1259">SUM(E240:I240)</f>
        <v>24718.87</v>
      </c>
      <c r="L240" s="46">
        <f t="shared" ref="L240" si="1260">SUM(E240:J240)</f>
        <v>26778.78</v>
      </c>
      <c r="M240" s="117"/>
      <c r="N240" s="119">
        <f t="shared" ref="N240" si="1261">K240</f>
        <v>24718.87</v>
      </c>
      <c r="O240" s="119">
        <f t="shared" ref="O240" si="1262">E240+F240+G240+I240</f>
        <v>18438.810000000001</v>
      </c>
      <c r="P240" s="119">
        <v>884.4</v>
      </c>
      <c r="Q240" s="119">
        <f t="shared" ref="Q240" si="1263">L240+(IF(P240&gt;O240*0.18,P240,O240*0.18))</f>
        <v>30097.77</v>
      </c>
      <c r="R240" s="119">
        <f t="shared" ref="R240" si="1264">N240+O240*0.18</f>
        <v>28037.86</v>
      </c>
      <c r="S240" s="47"/>
    </row>
    <row r="241" spans="1:20" ht="9" customHeight="1" x14ac:dyDescent="0.2">
      <c r="A241" s="494"/>
      <c r="B241" s="494"/>
      <c r="C241" s="48" t="s">
        <v>4</v>
      </c>
      <c r="D241" s="49">
        <v>34</v>
      </c>
      <c r="E241" s="61">
        <f>Assistenti_Amm.vo!E787</f>
        <v>33557728</v>
      </c>
      <c r="F241" s="50">
        <v>0</v>
      </c>
      <c r="G241" s="50">
        <f t="shared" si="859"/>
        <v>2144787</v>
      </c>
      <c r="H241" s="61">
        <v>12159892</v>
      </c>
      <c r="I241" s="61">
        <f t="shared" ref="I241:L241" si="1265">I240*1936.27</f>
        <v>0</v>
      </c>
      <c r="J241" s="51">
        <f t="shared" si="1265"/>
        <v>3988542</v>
      </c>
      <c r="K241" s="61">
        <f t="shared" si="1265"/>
        <v>47862406</v>
      </c>
      <c r="L241" s="61">
        <f t="shared" si="1265"/>
        <v>51850948</v>
      </c>
      <c r="M241" s="118"/>
      <c r="N241" s="120">
        <f t="shared" ref="N241:R247" si="1266">N240*1936.27</f>
        <v>47862406</v>
      </c>
      <c r="O241" s="120">
        <f t="shared" si="1266"/>
        <v>35702515</v>
      </c>
      <c r="P241" s="123">
        <f t="shared" si="1266"/>
        <v>1712437</v>
      </c>
      <c r="Q241" s="120">
        <f t="shared" si="1266"/>
        <v>58277409</v>
      </c>
      <c r="R241" s="120">
        <f t="shared" si="1266"/>
        <v>54288867</v>
      </c>
      <c r="S241" s="47"/>
    </row>
    <row r="242" spans="1:20" ht="12.75" customHeight="1" x14ac:dyDescent="0.2">
      <c r="A242" s="494"/>
      <c r="B242" s="494"/>
      <c r="C242" s="53" t="s">
        <v>3</v>
      </c>
      <c r="D242" s="54">
        <v>35</v>
      </c>
      <c r="E242" s="44">
        <f>Assistenti_Amm.vo!E788</f>
        <v>18075.79</v>
      </c>
      <c r="F242" s="44">
        <v>0</v>
      </c>
      <c r="G242" s="44">
        <f t="shared" ref="G242" si="1267">1200/13*12</f>
        <v>1107.69</v>
      </c>
      <c r="H242" s="44">
        <v>6280.06</v>
      </c>
      <c r="I242" s="44"/>
      <c r="J242" s="44">
        <f t="shared" ref="J242" si="1268">K242/12</f>
        <v>2121.96</v>
      </c>
      <c r="K242" s="44">
        <f t="shared" ref="K242" si="1269">SUM(E242:I242)</f>
        <v>25463.54</v>
      </c>
      <c r="L242" s="46">
        <f t="shared" ref="L242" si="1270">SUM(E242:J242)</f>
        <v>27585.5</v>
      </c>
      <c r="M242" s="117"/>
      <c r="N242" s="119">
        <f t="shared" ref="N242" si="1271">K242</f>
        <v>25463.54</v>
      </c>
      <c r="O242" s="119">
        <f t="shared" ref="O242" si="1272">E242+F242+G242+I242</f>
        <v>19183.48</v>
      </c>
      <c r="P242" s="119">
        <v>884.4</v>
      </c>
      <c r="Q242" s="119">
        <f t="shared" ref="Q242" si="1273">L242+(IF(P242&gt;O242*0.18,P242,O242*0.18))</f>
        <v>31038.53</v>
      </c>
      <c r="R242" s="119">
        <f t="shared" ref="R242" si="1274">N242+O242*0.18</f>
        <v>28916.57</v>
      </c>
      <c r="S242" s="47"/>
    </row>
    <row r="243" spans="1:20" ht="9" customHeight="1" x14ac:dyDescent="0.2">
      <c r="A243" s="495"/>
      <c r="B243" s="495"/>
      <c r="C243" s="58" t="s">
        <v>4</v>
      </c>
      <c r="D243" s="59"/>
      <c r="E243" s="61">
        <f>Assistenti_Amm.vo!E789</f>
        <v>34999610</v>
      </c>
      <c r="F243" s="61">
        <v>0</v>
      </c>
      <c r="G243" s="50">
        <f t="shared" si="859"/>
        <v>2144787</v>
      </c>
      <c r="H243" s="61">
        <v>12159892</v>
      </c>
      <c r="I243" s="61">
        <f t="shared" ref="I243:L243" si="1275">I242*1936.27</f>
        <v>0</v>
      </c>
      <c r="J243" s="61">
        <f t="shared" si="1275"/>
        <v>4108687</v>
      </c>
      <c r="K243" s="61">
        <f t="shared" si="1275"/>
        <v>49304289</v>
      </c>
      <c r="L243" s="61">
        <f t="shared" si="1275"/>
        <v>53412976</v>
      </c>
      <c r="M243" s="118"/>
      <c r="N243" s="123">
        <f t="shared" ref="N243:R243" si="1276">N242*1936.27</f>
        <v>49304289</v>
      </c>
      <c r="O243" s="123">
        <f t="shared" si="1276"/>
        <v>37144397</v>
      </c>
      <c r="P243" s="123">
        <f t="shared" si="1266"/>
        <v>1712437</v>
      </c>
      <c r="Q243" s="123">
        <f t="shared" si="1276"/>
        <v>60098974</v>
      </c>
      <c r="R243" s="120">
        <f t="shared" si="1276"/>
        <v>55990287</v>
      </c>
      <c r="S243" s="47"/>
    </row>
    <row r="244" spans="1:20" ht="12.75" customHeight="1" x14ac:dyDescent="0.2">
      <c r="A244" s="496">
        <f>B232+1</f>
        <v>44562</v>
      </c>
      <c r="B244" s="496">
        <v>44651</v>
      </c>
      <c r="C244" s="42" t="s">
        <v>3</v>
      </c>
      <c r="D244" s="43">
        <v>0</v>
      </c>
      <c r="E244" s="44">
        <f>Assistenti_Amm.vo!E790</f>
        <v>11777.22</v>
      </c>
      <c r="F244" s="44">
        <v>0</v>
      </c>
      <c r="G244" s="44">
        <f t="shared" ref="G244" si="1277">1200/13*12</f>
        <v>1107.69</v>
      </c>
      <c r="H244" s="44">
        <v>6280.06</v>
      </c>
      <c r="I244" s="44"/>
      <c r="J244" s="44">
        <f t="shared" ref="J244" si="1278">K244/12</f>
        <v>1597.08</v>
      </c>
      <c r="K244" s="44">
        <f t="shared" ref="K244" si="1279">SUM(E244:I244)</f>
        <v>19164.97</v>
      </c>
      <c r="L244" s="46">
        <f t="shared" ref="L244" si="1280">SUM(E244:J244)</f>
        <v>20762.05</v>
      </c>
      <c r="M244" s="117"/>
      <c r="N244" s="119">
        <f t="shared" ref="N244" si="1281">K244</f>
        <v>19164.97</v>
      </c>
      <c r="O244" s="119">
        <f t="shared" ref="O244" si="1282">E244+F244+G244+I244</f>
        <v>12884.91</v>
      </c>
      <c r="P244" s="119">
        <f>K287</f>
        <v>961.2</v>
      </c>
      <c r="Q244" s="119">
        <f t="shared" ref="Q244" si="1283">L244+(IF(P244&gt;O244*0.18,P244,O244*0.18))</f>
        <v>23081.33</v>
      </c>
      <c r="R244" s="119">
        <f t="shared" ref="R244" si="1284">N244+O244*0.18</f>
        <v>21484.25</v>
      </c>
      <c r="S244" s="47"/>
    </row>
    <row r="245" spans="1:20" ht="9" customHeight="1" x14ac:dyDescent="0.2">
      <c r="A245" s="497"/>
      <c r="B245" s="497"/>
      <c r="C245" s="48" t="s">
        <v>4</v>
      </c>
      <c r="D245" s="49">
        <v>8</v>
      </c>
      <c r="E245" s="61">
        <f>Assistenti_Amm.vo!E791</f>
        <v>22803878</v>
      </c>
      <c r="F245" s="50">
        <v>0</v>
      </c>
      <c r="G245" s="50">
        <f t="shared" si="859"/>
        <v>2144787</v>
      </c>
      <c r="H245" s="61">
        <v>12159892</v>
      </c>
      <c r="I245" s="61">
        <f t="shared" ref="I245:L245" si="1285">I244*1936.27</f>
        <v>0</v>
      </c>
      <c r="J245" s="51">
        <f t="shared" si="1285"/>
        <v>3092378</v>
      </c>
      <c r="K245" s="61">
        <f t="shared" si="1285"/>
        <v>37108556</v>
      </c>
      <c r="L245" s="61">
        <f t="shared" si="1285"/>
        <v>40200935</v>
      </c>
      <c r="M245" s="118"/>
      <c r="N245" s="120">
        <f t="shared" ref="N245:R245" si="1286">N244*1936.27</f>
        <v>37108556</v>
      </c>
      <c r="O245" s="120">
        <f t="shared" si="1286"/>
        <v>24948665</v>
      </c>
      <c r="P245" s="123">
        <f t="shared" si="1266"/>
        <v>1861143</v>
      </c>
      <c r="Q245" s="120">
        <f t="shared" si="1286"/>
        <v>44691687</v>
      </c>
      <c r="R245" s="120">
        <f t="shared" si="1286"/>
        <v>41599309</v>
      </c>
      <c r="S245" s="47"/>
    </row>
    <row r="246" spans="1:20" ht="12.75" customHeight="1" x14ac:dyDescent="0.2">
      <c r="A246" s="494">
        <f>A244</f>
        <v>44562</v>
      </c>
      <c r="B246" s="494">
        <f>B244</f>
        <v>44651</v>
      </c>
      <c r="C246" s="53" t="s">
        <v>3</v>
      </c>
      <c r="D246" s="54">
        <v>9</v>
      </c>
      <c r="E246" s="44">
        <f>Assistenti_Amm.vo!E792</f>
        <v>13612.26</v>
      </c>
      <c r="F246" s="44">
        <v>0</v>
      </c>
      <c r="G246" s="44">
        <f t="shared" ref="G246" si="1287">1200/13*12</f>
        <v>1107.69</v>
      </c>
      <c r="H246" s="44">
        <v>6280.06</v>
      </c>
      <c r="I246" s="44"/>
      <c r="J246" s="44">
        <f t="shared" ref="J246" si="1288">K246/12</f>
        <v>1750</v>
      </c>
      <c r="K246" s="44">
        <f t="shared" ref="K246" si="1289">SUM(E246:I246)</f>
        <v>21000.01</v>
      </c>
      <c r="L246" s="46">
        <f t="shared" ref="L246" si="1290">SUM(E246:J246)</f>
        <v>22750.01</v>
      </c>
      <c r="M246" s="117"/>
      <c r="N246" s="119">
        <f t="shared" ref="N246" si="1291">K246</f>
        <v>21000.01</v>
      </c>
      <c r="O246" s="119">
        <f t="shared" ref="O246" si="1292">E246+F246+G246+I246</f>
        <v>14719.95</v>
      </c>
      <c r="P246" s="119">
        <f>P244</f>
        <v>961.2</v>
      </c>
      <c r="Q246" s="119">
        <f t="shared" ref="Q246" si="1293">L246+(IF(P246&gt;O246*0.18,P246,O246*0.18))</f>
        <v>25399.599999999999</v>
      </c>
      <c r="R246" s="119">
        <f t="shared" ref="R246" si="1294">N246+O246*0.18</f>
        <v>23649.599999999999</v>
      </c>
      <c r="S246" s="47"/>
    </row>
    <row r="247" spans="1:20" ht="9" customHeight="1" x14ac:dyDescent="0.2">
      <c r="A247" s="494"/>
      <c r="B247" s="494"/>
      <c r="C247" s="48" t="s">
        <v>4</v>
      </c>
      <c r="D247" s="49">
        <v>14</v>
      </c>
      <c r="E247" s="61">
        <f>Assistenti_Amm.vo!E793</f>
        <v>26357011</v>
      </c>
      <c r="F247" s="50">
        <v>0</v>
      </c>
      <c r="G247" s="50">
        <f t="shared" si="859"/>
        <v>2144787</v>
      </c>
      <c r="H247" s="61">
        <v>12159892</v>
      </c>
      <c r="I247" s="61">
        <f t="shared" ref="I247:L247" si="1295">I246*1936.27</f>
        <v>0</v>
      </c>
      <c r="J247" s="51">
        <f t="shared" si="1295"/>
        <v>3388473</v>
      </c>
      <c r="K247" s="61">
        <f t="shared" si="1295"/>
        <v>40661689</v>
      </c>
      <c r="L247" s="61">
        <f t="shared" si="1295"/>
        <v>44050162</v>
      </c>
      <c r="M247" s="118"/>
      <c r="N247" s="120">
        <f t="shared" ref="N247:R247" si="1296">N246*1936.27</f>
        <v>40661689</v>
      </c>
      <c r="O247" s="120">
        <f t="shared" si="1296"/>
        <v>28501798</v>
      </c>
      <c r="P247" s="123">
        <f t="shared" si="1266"/>
        <v>1861143</v>
      </c>
      <c r="Q247" s="120">
        <f t="shared" si="1296"/>
        <v>49180483</v>
      </c>
      <c r="R247" s="120">
        <f t="shared" si="1296"/>
        <v>45792011</v>
      </c>
      <c r="S247" s="47"/>
    </row>
    <row r="248" spans="1:20" ht="12.75" customHeight="1" x14ac:dyDescent="0.2">
      <c r="A248" s="494"/>
      <c r="B248" s="494"/>
      <c r="C248" s="53" t="s">
        <v>3</v>
      </c>
      <c r="D248" s="54">
        <v>15</v>
      </c>
      <c r="E248" s="44">
        <f>Assistenti_Amm.vo!E794</f>
        <v>14989.31</v>
      </c>
      <c r="F248" s="44">
        <v>0</v>
      </c>
      <c r="G248" s="44">
        <f t="shared" ref="G248" si="1297">1200/13*12</f>
        <v>1107.69</v>
      </c>
      <c r="H248" s="44">
        <v>6280.06</v>
      </c>
      <c r="I248" s="44"/>
      <c r="J248" s="44">
        <f t="shared" ref="J248" si="1298">K248/12</f>
        <v>1864.76</v>
      </c>
      <c r="K248" s="44">
        <f t="shared" ref="K248" si="1299">SUM(E248:I248)</f>
        <v>22377.06</v>
      </c>
      <c r="L248" s="46">
        <f t="shared" ref="L248" si="1300">SUM(E248:J248)</f>
        <v>24241.82</v>
      </c>
      <c r="M248" s="117"/>
      <c r="N248" s="119">
        <f t="shared" ref="N248" si="1301">K248</f>
        <v>22377.06</v>
      </c>
      <c r="O248" s="119">
        <f t="shared" ref="O248" si="1302">E248+F248+G248+I248</f>
        <v>16097</v>
      </c>
      <c r="P248" s="119">
        <f t="shared" ref="P248" si="1303">P246</f>
        <v>961.2</v>
      </c>
      <c r="Q248" s="119">
        <f t="shared" ref="Q248" si="1304">L248+(IF(P248&gt;O248*0.18,P248,O248*0.18))</f>
        <v>27139.279999999999</v>
      </c>
      <c r="R248" s="119">
        <f t="shared" ref="R248" si="1305">N248+O248*0.18</f>
        <v>25274.52</v>
      </c>
      <c r="S248" s="47"/>
    </row>
    <row r="249" spans="1:20" ht="9" customHeight="1" x14ac:dyDescent="0.2">
      <c r="A249" s="494"/>
      <c r="B249" s="494"/>
      <c r="C249" s="48" t="s">
        <v>4</v>
      </c>
      <c r="D249" s="49">
        <v>20</v>
      </c>
      <c r="E249" s="61">
        <f>Assistenti_Amm.vo!E795</f>
        <v>29023351</v>
      </c>
      <c r="F249" s="50">
        <v>0</v>
      </c>
      <c r="G249" s="50">
        <f t="shared" si="859"/>
        <v>2144787</v>
      </c>
      <c r="H249" s="61">
        <v>12159892</v>
      </c>
      <c r="I249" s="61">
        <f t="shared" ref="I249:L249" si="1306">I248*1936.27</f>
        <v>0</v>
      </c>
      <c r="J249" s="51">
        <f t="shared" si="1306"/>
        <v>3610679</v>
      </c>
      <c r="K249" s="61">
        <f t="shared" si="1306"/>
        <v>43328030</v>
      </c>
      <c r="L249" s="61">
        <f t="shared" si="1306"/>
        <v>46938709</v>
      </c>
      <c r="M249" s="118"/>
      <c r="N249" s="120">
        <f t="shared" ref="N249:R249" si="1307">N248*1936.27</f>
        <v>43328030</v>
      </c>
      <c r="O249" s="120">
        <f t="shared" si="1307"/>
        <v>31168138</v>
      </c>
      <c r="P249" s="123">
        <f t="shared" si="1307"/>
        <v>1861143</v>
      </c>
      <c r="Q249" s="120">
        <f t="shared" si="1307"/>
        <v>52548974</v>
      </c>
      <c r="R249" s="120">
        <f t="shared" si="1307"/>
        <v>48938295</v>
      </c>
      <c r="S249" s="47"/>
    </row>
    <row r="250" spans="1:20" ht="12.75" customHeight="1" x14ac:dyDescent="0.2">
      <c r="A250" s="494"/>
      <c r="B250" s="494"/>
      <c r="C250" s="53" t="s">
        <v>3</v>
      </c>
      <c r="D250" s="54">
        <v>21</v>
      </c>
      <c r="E250" s="44">
        <f>Assistenti_Amm.vo!E796</f>
        <v>16349.96</v>
      </c>
      <c r="F250" s="44">
        <v>0</v>
      </c>
      <c r="G250" s="44">
        <f t="shared" ref="G250" si="1308">1200/13*12</f>
        <v>1107.69</v>
      </c>
      <c r="H250" s="44">
        <v>6280.06</v>
      </c>
      <c r="I250" s="44"/>
      <c r="J250" s="44">
        <f t="shared" ref="J250" si="1309">K250/12</f>
        <v>1978.14</v>
      </c>
      <c r="K250" s="44">
        <f t="shared" ref="K250" si="1310">SUM(E250:I250)</f>
        <v>23737.71</v>
      </c>
      <c r="L250" s="46">
        <f t="shared" ref="L250" si="1311">SUM(E250:J250)</f>
        <v>25715.85</v>
      </c>
      <c r="M250" s="117"/>
      <c r="N250" s="119">
        <f t="shared" ref="N250" si="1312">K250</f>
        <v>23737.71</v>
      </c>
      <c r="O250" s="119">
        <f t="shared" ref="O250" si="1313">E250+F250+G250+I250</f>
        <v>17457.650000000001</v>
      </c>
      <c r="P250" s="119">
        <f t="shared" ref="P250" si="1314">P248</f>
        <v>961.2</v>
      </c>
      <c r="Q250" s="119">
        <f t="shared" ref="Q250" si="1315">L250+(IF(P250&gt;O250*0.18,P250,O250*0.18))</f>
        <v>28858.23</v>
      </c>
      <c r="R250" s="119">
        <f t="shared" ref="R250" si="1316">N250+O250*0.18</f>
        <v>26880.09</v>
      </c>
      <c r="S250" s="47"/>
    </row>
    <row r="251" spans="1:20" ht="9" customHeight="1" x14ac:dyDescent="0.2">
      <c r="A251" s="494"/>
      <c r="B251" s="494"/>
      <c r="C251" s="48" t="s">
        <v>4</v>
      </c>
      <c r="D251" s="49">
        <v>27</v>
      </c>
      <c r="E251" s="61">
        <f>Assistenti_Amm.vo!E797</f>
        <v>31657937</v>
      </c>
      <c r="F251" s="50">
        <v>0</v>
      </c>
      <c r="G251" s="50">
        <f t="shared" ref="G251:G255" si="1317">G250*1936.27</f>
        <v>2144787</v>
      </c>
      <c r="H251" s="61">
        <v>12159892</v>
      </c>
      <c r="I251" s="61">
        <f t="shared" ref="I251:L251" si="1318">I250*1936.27</f>
        <v>0</v>
      </c>
      <c r="J251" s="51">
        <f t="shared" si="1318"/>
        <v>3830213</v>
      </c>
      <c r="K251" s="61">
        <f t="shared" si="1318"/>
        <v>45962616</v>
      </c>
      <c r="L251" s="61">
        <f t="shared" si="1318"/>
        <v>49792829</v>
      </c>
      <c r="M251" s="118"/>
      <c r="N251" s="120">
        <f t="shared" ref="N251:R251" si="1319">N250*1936.27</f>
        <v>45962616</v>
      </c>
      <c r="O251" s="120">
        <f t="shared" si="1319"/>
        <v>33802724</v>
      </c>
      <c r="P251" s="123">
        <f t="shared" si="1319"/>
        <v>1861143</v>
      </c>
      <c r="Q251" s="120">
        <f t="shared" si="1319"/>
        <v>55877325</v>
      </c>
      <c r="R251" s="120">
        <f t="shared" si="1319"/>
        <v>52047112</v>
      </c>
      <c r="S251" s="47"/>
    </row>
    <row r="252" spans="1:20" ht="12.75" customHeight="1" x14ac:dyDescent="0.2">
      <c r="A252" s="494"/>
      <c r="B252" s="494"/>
      <c r="C252" s="53" t="s">
        <v>3</v>
      </c>
      <c r="D252" s="54">
        <v>28</v>
      </c>
      <c r="E252" s="44">
        <f>Assistenti_Amm.vo!E798</f>
        <v>17331.12</v>
      </c>
      <c r="F252" s="44">
        <v>0</v>
      </c>
      <c r="G252" s="44">
        <f t="shared" ref="G252" si="1320">1200/13*12</f>
        <v>1107.69</v>
      </c>
      <c r="H252" s="44">
        <v>6280.06</v>
      </c>
      <c r="I252" s="44"/>
      <c r="J252" s="44">
        <f t="shared" ref="J252" si="1321">K252/12</f>
        <v>2059.91</v>
      </c>
      <c r="K252" s="44">
        <f t="shared" ref="K252" si="1322">SUM(E252:I252)</f>
        <v>24718.87</v>
      </c>
      <c r="L252" s="46">
        <f t="shared" ref="L252" si="1323">SUM(E252:J252)</f>
        <v>26778.78</v>
      </c>
      <c r="M252" s="117"/>
      <c r="N252" s="119">
        <f t="shared" ref="N252" si="1324">K252</f>
        <v>24718.87</v>
      </c>
      <c r="O252" s="119">
        <f t="shared" ref="O252" si="1325">E252+F252+G252+I252</f>
        <v>18438.810000000001</v>
      </c>
      <c r="P252" s="119">
        <f t="shared" ref="P252" si="1326">P250</f>
        <v>961.2</v>
      </c>
      <c r="Q252" s="119">
        <f t="shared" ref="Q252" si="1327">L252+(IF(P252&gt;O252*0.18,P252,O252*0.18))</f>
        <v>30097.77</v>
      </c>
      <c r="R252" s="119">
        <f t="shared" ref="R252" si="1328">N252+O252*0.18</f>
        <v>28037.86</v>
      </c>
      <c r="S252" s="47"/>
    </row>
    <row r="253" spans="1:20" ht="9" customHeight="1" x14ac:dyDescent="0.2">
      <c r="A253" s="494"/>
      <c r="B253" s="494"/>
      <c r="C253" s="48" t="s">
        <v>4</v>
      </c>
      <c r="D253" s="49">
        <v>34</v>
      </c>
      <c r="E253" s="61">
        <f>Assistenti_Amm.vo!E799</f>
        <v>33557728</v>
      </c>
      <c r="F253" s="50">
        <v>0</v>
      </c>
      <c r="G253" s="50">
        <f t="shared" si="1317"/>
        <v>2144787</v>
      </c>
      <c r="H253" s="61">
        <v>12159892</v>
      </c>
      <c r="I253" s="61">
        <f t="shared" ref="I253:L253" si="1329">I252*1936.27</f>
        <v>0</v>
      </c>
      <c r="J253" s="51">
        <f t="shared" si="1329"/>
        <v>3988542</v>
      </c>
      <c r="K253" s="61">
        <f t="shared" si="1329"/>
        <v>47862406</v>
      </c>
      <c r="L253" s="61">
        <f t="shared" si="1329"/>
        <v>51850948</v>
      </c>
      <c r="M253" s="118"/>
      <c r="N253" s="120">
        <f t="shared" ref="N253:R253" si="1330">N252*1936.27</f>
        <v>47862406</v>
      </c>
      <c r="O253" s="120">
        <f t="shared" si="1330"/>
        <v>35702515</v>
      </c>
      <c r="P253" s="123">
        <f t="shared" si="1330"/>
        <v>1861143</v>
      </c>
      <c r="Q253" s="120">
        <f t="shared" si="1330"/>
        <v>58277409</v>
      </c>
      <c r="R253" s="120">
        <f t="shared" si="1330"/>
        <v>54288867</v>
      </c>
      <c r="S253" s="47"/>
    </row>
    <row r="254" spans="1:20" ht="12.75" customHeight="1" x14ac:dyDescent="0.2">
      <c r="A254" s="494"/>
      <c r="B254" s="494"/>
      <c r="C254" s="53" t="s">
        <v>3</v>
      </c>
      <c r="D254" s="54">
        <v>35</v>
      </c>
      <c r="E254" s="44">
        <f>Assistenti_Amm.vo!E800</f>
        <v>18075.79</v>
      </c>
      <c r="F254" s="44">
        <v>0</v>
      </c>
      <c r="G254" s="44">
        <f t="shared" ref="G254" si="1331">1200/13*12</f>
        <v>1107.69</v>
      </c>
      <c r="H254" s="44">
        <v>6280.06</v>
      </c>
      <c r="I254" s="44"/>
      <c r="J254" s="44">
        <f t="shared" ref="J254" si="1332">K254/12</f>
        <v>2121.96</v>
      </c>
      <c r="K254" s="44">
        <f t="shared" ref="K254" si="1333">SUM(E254:I254)</f>
        <v>25463.54</v>
      </c>
      <c r="L254" s="46">
        <f t="shared" ref="L254" si="1334">SUM(E254:J254)</f>
        <v>27585.5</v>
      </c>
      <c r="M254" s="117"/>
      <c r="N254" s="119">
        <f t="shared" ref="N254" si="1335">K254</f>
        <v>25463.54</v>
      </c>
      <c r="O254" s="119">
        <f t="shared" ref="O254" si="1336">E254+F254+G254+I254</f>
        <v>19183.48</v>
      </c>
      <c r="P254" s="119">
        <f t="shared" ref="P254" si="1337">P252</f>
        <v>961.2</v>
      </c>
      <c r="Q254" s="119">
        <f t="shared" ref="Q254" si="1338">L254+(IF(P254&gt;O254*0.18,P254,O254*0.18))</f>
        <v>31038.53</v>
      </c>
      <c r="R254" s="119">
        <f t="shared" ref="R254" si="1339">N254+O254*0.18</f>
        <v>28916.57</v>
      </c>
      <c r="S254" s="47"/>
    </row>
    <row r="255" spans="1:20" ht="9" customHeight="1" x14ac:dyDescent="0.2">
      <c r="A255" s="495"/>
      <c r="B255" s="495"/>
      <c r="C255" s="58" t="s">
        <v>4</v>
      </c>
      <c r="D255" s="59"/>
      <c r="E255" s="61">
        <f>Assistenti_Amm.vo!E801</f>
        <v>34999610</v>
      </c>
      <c r="F255" s="61">
        <v>0</v>
      </c>
      <c r="G255" s="61">
        <f t="shared" si="1317"/>
        <v>2144787</v>
      </c>
      <c r="H255" s="61">
        <v>12159892</v>
      </c>
      <c r="I255" s="61">
        <f t="shared" ref="I255:L255" si="1340">I254*1936.27</f>
        <v>0</v>
      </c>
      <c r="J255" s="61">
        <f t="shared" si="1340"/>
        <v>4108687</v>
      </c>
      <c r="K255" s="61">
        <f t="shared" si="1340"/>
        <v>49304289</v>
      </c>
      <c r="L255" s="61">
        <f t="shared" si="1340"/>
        <v>53412976</v>
      </c>
      <c r="M255" s="118"/>
      <c r="N255" s="123">
        <f t="shared" ref="N255:R255" si="1341">N254*1936.27</f>
        <v>49304289</v>
      </c>
      <c r="O255" s="123">
        <f t="shared" si="1341"/>
        <v>37144397</v>
      </c>
      <c r="P255" s="123">
        <f t="shared" si="1341"/>
        <v>1861143</v>
      </c>
      <c r="Q255" s="123">
        <f t="shared" si="1341"/>
        <v>60098974</v>
      </c>
      <c r="R255" s="120">
        <f t="shared" si="1341"/>
        <v>55990287</v>
      </c>
      <c r="S255" s="47"/>
    </row>
    <row r="256" spans="1:20" ht="12.75" customHeight="1" x14ac:dyDescent="0.2">
      <c r="A256" s="496">
        <f>B244+1</f>
        <v>44652</v>
      </c>
      <c r="B256" s="496">
        <v>44742</v>
      </c>
      <c r="C256" s="42" t="s">
        <v>3</v>
      </c>
      <c r="D256" s="43">
        <v>0</v>
      </c>
      <c r="E256" s="44">
        <f>Assistenti_Amm.vo!E802</f>
        <v>11777.22</v>
      </c>
      <c r="F256" s="44"/>
      <c r="G256" s="44">
        <f t="shared" ref="G256:G268" si="1342">1200/13*12</f>
        <v>1107.69</v>
      </c>
      <c r="H256" s="44">
        <v>6280.06</v>
      </c>
      <c r="I256" s="44">
        <f>(E256+H256)*0.3%</f>
        <v>54.17</v>
      </c>
      <c r="J256" s="44">
        <f t="shared" ref="J256" si="1343">K256/12</f>
        <v>1601.6</v>
      </c>
      <c r="K256" s="44">
        <f t="shared" ref="K256" si="1344">SUM(E256:I256)</f>
        <v>19219.14</v>
      </c>
      <c r="L256" s="46">
        <f t="shared" ref="L256" si="1345">SUM(E256:J256)</f>
        <v>20820.740000000002</v>
      </c>
      <c r="M256" s="117"/>
      <c r="N256" s="119">
        <f t="shared" ref="N256" si="1346">K256</f>
        <v>19219.14</v>
      </c>
      <c r="O256" s="119">
        <f t="shared" ref="O256" si="1347">E256+F256+G256+I256</f>
        <v>12939.08</v>
      </c>
      <c r="P256" s="119">
        <f t="shared" ref="P256" si="1348">P254</f>
        <v>961.2</v>
      </c>
      <c r="Q256" s="119">
        <f t="shared" ref="Q256" si="1349">L256+(IF(P256&gt;O256*0.18,P256,O256*0.18))</f>
        <v>23149.77</v>
      </c>
      <c r="R256" s="119">
        <f t="shared" ref="R256" si="1350">N256+O256*0.18</f>
        <v>21548.17</v>
      </c>
      <c r="S256" s="47"/>
      <c r="T256" s="194"/>
    </row>
    <row r="257" spans="1:20" ht="9" customHeight="1" x14ac:dyDescent="0.2">
      <c r="A257" s="497"/>
      <c r="B257" s="497"/>
      <c r="C257" s="48" t="s">
        <v>4</v>
      </c>
      <c r="D257" s="49">
        <v>8</v>
      </c>
      <c r="E257" s="61">
        <f>Assistenti_Amm.vo!E803</f>
        <v>22803878</v>
      </c>
      <c r="F257" s="61"/>
      <c r="G257" s="50">
        <f t="shared" ref="G257:G273" si="1351">G256*1936.27</f>
        <v>2144787</v>
      </c>
      <c r="H257" s="61">
        <v>12159892</v>
      </c>
      <c r="I257" s="61">
        <f>I256*1936.27</f>
        <v>104888</v>
      </c>
      <c r="J257" s="51">
        <f t="shared" ref="J257:L257" si="1352">J256*1936.27</f>
        <v>3101130</v>
      </c>
      <c r="K257" s="61">
        <f t="shared" si="1352"/>
        <v>37213444</v>
      </c>
      <c r="L257" s="61">
        <f t="shared" si="1352"/>
        <v>40314574</v>
      </c>
      <c r="M257" s="118"/>
      <c r="N257" s="120">
        <f t="shared" ref="N257:R257" si="1353">N256*1936.27</f>
        <v>37213444</v>
      </c>
      <c r="O257" s="120">
        <f t="shared" si="1353"/>
        <v>25053552</v>
      </c>
      <c r="P257" s="123">
        <f t="shared" si="1353"/>
        <v>1861143</v>
      </c>
      <c r="Q257" s="120">
        <f t="shared" si="1353"/>
        <v>44824205</v>
      </c>
      <c r="R257" s="120">
        <f t="shared" si="1353"/>
        <v>41723075</v>
      </c>
      <c r="S257" s="47"/>
    </row>
    <row r="258" spans="1:20" ht="12.75" customHeight="1" x14ac:dyDescent="0.2">
      <c r="A258" s="494">
        <f>A256</f>
        <v>44652</v>
      </c>
      <c r="B258" s="494">
        <f>B256</f>
        <v>44742</v>
      </c>
      <c r="C258" s="53" t="s">
        <v>3</v>
      </c>
      <c r="D258" s="54">
        <v>9</v>
      </c>
      <c r="E258" s="44">
        <f>Assistenti_Amm.vo!E804</f>
        <v>13612.26</v>
      </c>
      <c r="F258" s="44"/>
      <c r="G258" s="44">
        <f t="shared" ref="G258:G270" si="1354">1200/13*12</f>
        <v>1107.69</v>
      </c>
      <c r="H258" s="44">
        <v>6280.06</v>
      </c>
      <c r="I258" s="44">
        <f t="shared" ref="I258" si="1355">(E258+H258)*0.3%</f>
        <v>59.68</v>
      </c>
      <c r="J258" s="44">
        <f t="shared" ref="J258" si="1356">K258/12</f>
        <v>1754.97</v>
      </c>
      <c r="K258" s="44">
        <f t="shared" ref="K258" si="1357">SUM(E258:I258)</f>
        <v>21059.69</v>
      </c>
      <c r="L258" s="46">
        <f t="shared" ref="L258" si="1358">SUM(E258:J258)</f>
        <v>22814.66</v>
      </c>
      <c r="M258" s="117"/>
      <c r="N258" s="119">
        <f t="shared" ref="N258" si="1359">K258</f>
        <v>21059.69</v>
      </c>
      <c r="O258" s="119">
        <f t="shared" ref="O258" si="1360">E258+F258+G258+I258</f>
        <v>14779.63</v>
      </c>
      <c r="P258" s="119">
        <f t="shared" ref="P258" si="1361">P256</f>
        <v>961.2</v>
      </c>
      <c r="Q258" s="119">
        <f t="shared" ref="Q258" si="1362">L258+(IF(P258&gt;O258*0.18,P258,O258*0.18))</f>
        <v>25474.99</v>
      </c>
      <c r="R258" s="119">
        <f t="shared" ref="R258" si="1363">N258+O258*0.18</f>
        <v>23720.02</v>
      </c>
      <c r="S258" s="47"/>
      <c r="T258" s="194"/>
    </row>
    <row r="259" spans="1:20" ht="9" customHeight="1" x14ac:dyDescent="0.2">
      <c r="A259" s="494"/>
      <c r="B259" s="494"/>
      <c r="C259" s="48" t="s">
        <v>4</v>
      </c>
      <c r="D259" s="49">
        <v>14</v>
      </c>
      <c r="E259" s="61">
        <f>Assistenti_Amm.vo!E805</f>
        <v>26357011</v>
      </c>
      <c r="F259" s="50"/>
      <c r="G259" s="50">
        <f t="shared" si="1351"/>
        <v>2144787</v>
      </c>
      <c r="H259" s="61">
        <v>12159892</v>
      </c>
      <c r="I259" s="61">
        <f t="shared" ref="I259" si="1364">I258*1936.27</f>
        <v>115557</v>
      </c>
      <c r="J259" s="51">
        <f t="shared" ref="J259:L259" si="1365">J258*1936.27</f>
        <v>3398096</v>
      </c>
      <c r="K259" s="61">
        <f t="shared" si="1365"/>
        <v>40777246</v>
      </c>
      <c r="L259" s="61">
        <f t="shared" si="1365"/>
        <v>44175342</v>
      </c>
      <c r="M259" s="118"/>
      <c r="N259" s="120">
        <f t="shared" ref="N259:R259" si="1366">N258*1936.27</f>
        <v>40777246</v>
      </c>
      <c r="O259" s="120">
        <f t="shared" si="1366"/>
        <v>28617354</v>
      </c>
      <c r="P259" s="123">
        <f t="shared" si="1366"/>
        <v>1861143</v>
      </c>
      <c r="Q259" s="120">
        <f t="shared" si="1366"/>
        <v>49326459</v>
      </c>
      <c r="R259" s="120">
        <f t="shared" si="1366"/>
        <v>45928363</v>
      </c>
      <c r="S259" s="47"/>
    </row>
    <row r="260" spans="1:20" ht="12.75" customHeight="1" x14ac:dyDescent="0.2">
      <c r="A260" s="494"/>
      <c r="B260" s="494"/>
      <c r="C260" s="53" t="s">
        <v>3</v>
      </c>
      <c r="D260" s="54">
        <v>15</v>
      </c>
      <c r="E260" s="44">
        <f>Assistenti_Amm.vo!E806</f>
        <v>14989.31</v>
      </c>
      <c r="F260" s="44"/>
      <c r="G260" s="44">
        <f t="shared" ref="G260:G272" si="1367">1200/13*12</f>
        <v>1107.69</v>
      </c>
      <c r="H260" s="44">
        <v>6280.06</v>
      </c>
      <c r="I260" s="44">
        <f t="shared" ref="I260" si="1368">(E260+H260)*0.3%</f>
        <v>63.81</v>
      </c>
      <c r="J260" s="44">
        <f t="shared" ref="J260" si="1369">K260/12</f>
        <v>1870.07</v>
      </c>
      <c r="K260" s="44">
        <f t="shared" ref="K260" si="1370">SUM(E260:I260)</f>
        <v>22440.87</v>
      </c>
      <c r="L260" s="46">
        <f t="shared" ref="L260" si="1371">SUM(E260:J260)</f>
        <v>24310.94</v>
      </c>
      <c r="M260" s="117"/>
      <c r="N260" s="119">
        <f t="shared" ref="N260" si="1372">K260</f>
        <v>22440.87</v>
      </c>
      <c r="O260" s="119">
        <f t="shared" ref="O260" si="1373">E260+F260+G260+I260</f>
        <v>16160.81</v>
      </c>
      <c r="P260" s="119">
        <f t="shared" ref="P260" si="1374">P258</f>
        <v>961.2</v>
      </c>
      <c r="Q260" s="119">
        <f t="shared" ref="Q260" si="1375">L260+(IF(P260&gt;O260*0.18,P260,O260*0.18))</f>
        <v>27219.89</v>
      </c>
      <c r="R260" s="119">
        <f t="shared" ref="R260" si="1376">N260+O260*0.18</f>
        <v>25349.82</v>
      </c>
      <c r="S260" s="47"/>
    </row>
    <row r="261" spans="1:20" ht="9" customHeight="1" x14ac:dyDescent="0.2">
      <c r="A261" s="494"/>
      <c r="B261" s="494"/>
      <c r="C261" s="48" t="s">
        <v>4</v>
      </c>
      <c r="D261" s="49">
        <v>20</v>
      </c>
      <c r="E261" s="61">
        <f>Assistenti_Amm.vo!E807</f>
        <v>29023351</v>
      </c>
      <c r="F261" s="50"/>
      <c r="G261" s="50">
        <f t="shared" si="1351"/>
        <v>2144787</v>
      </c>
      <c r="H261" s="61">
        <v>12159892</v>
      </c>
      <c r="I261" s="61">
        <f t="shared" ref="I261" si="1377">I260*1936.27</f>
        <v>123553</v>
      </c>
      <c r="J261" s="51">
        <f t="shared" ref="J261:L261" si="1378">J260*1936.27</f>
        <v>3620960</v>
      </c>
      <c r="K261" s="61">
        <f t="shared" si="1378"/>
        <v>43451583</v>
      </c>
      <c r="L261" s="61">
        <f t="shared" si="1378"/>
        <v>47072544</v>
      </c>
      <c r="M261" s="118"/>
      <c r="N261" s="120">
        <f t="shared" ref="N261:R261" si="1379">N260*1936.27</f>
        <v>43451583</v>
      </c>
      <c r="O261" s="120">
        <f t="shared" si="1379"/>
        <v>31291692</v>
      </c>
      <c r="P261" s="123">
        <f t="shared" si="1379"/>
        <v>1861143</v>
      </c>
      <c r="Q261" s="120">
        <f t="shared" si="1379"/>
        <v>52705056</v>
      </c>
      <c r="R261" s="120">
        <f t="shared" si="1379"/>
        <v>49084096</v>
      </c>
      <c r="S261" s="47"/>
    </row>
    <row r="262" spans="1:20" ht="12.75" customHeight="1" x14ac:dyDescent="0.2">
      <c r="A262" s="494"/>
      <c r="B262" s="494"/>
      <c r="C262" s="53" t="s">
        <v>3</v>
      </c>
      <c r="D262" s="54">
        <v>21</v>
      </c>
      <c r="E262" s="44">
        <f>Assistenti_Amm.vo!E808</f>
        <v>16349.96</v>
      </c>
      <c r="F262" s="44"/>
      <c r="G262" s="44">
        <f t="shared" ref="G262:G274" si="1380">1200/13*12</f>
        <v>1107.69</v>
      </c>
      <c r="H262" s="44">
        <v>6280.06</v>
      </c>
      <c r="I262" s="44">
        <f t="shared" ref="I262" si="1381">(E262+H262)*0.3%</f>
        <v>67.89</v>
      </c>
      <c r="J262" s="44">
        <f t="shared" ref="J262" si="1382">K262/12</f>
        <v>1983.8</v>
      </c>
      <c r="K262" s="44">
        <f t="shared" ref="K262" si="1383">SUM(E262:I262)</f>
        <v>23805.599999999999</v>
      </c>
      <c r="L262" s="46">
        <f t="shared" ref="L262" si="1384">SUM(E262:J262)</f>
        <v>25789.4</v>
      </c>
      <c r="M262" s="117"/>
      <c r="N262" s="119">
        <f t="shared" ref="N262" si="1385">K262</f>
        <v>23805.599999999999</v>
      </c>
      <c r="O262" s="119">
        <f t="shared" ref="O262" si="1386">E262+F262+G262+I262</f>
        <v>17525.54</v>
      </c>
      <c r="P262" s="119">
        <f t="shared" ref="P262" si="1387">P260</f>
        <v>961.2</v>
      </c>
      <c r="Q262" s="119">
        <f t="shared" ref="Q262" si="1388">L262+(IF(P262&gt;O262*0.18,P262,O262*0.18))</f>
        <v>28944</v>
      </c>
      <c r="R262" s="119">
        <f t="shared" ref="R262" si="1389">N262+O262*0.18</f>
        <v>26960.2</v>
      </c>
      <c r="S262" s="47"/>
    </row>
    <row r="263" spans="1:20" ht="9" customHeight="1" x14ac:dyDescent="0.2">
      <c r="A263" s="494"/>
      <c r="B263" s="494"/>
      <c r="C263" s="48" t="s">
        <v>4</v>
      </c>
      <c r="D263" s="49">
        <v>27</v>
      </c>
      <c r="E263" s="61">
        <f>Assistenti_Amm.vo!E809</f>
        <v>31657937</v>
      </c>
      <c r="F263" s="50"/>
      <c r="G263" s="50">
        <f t="shared" ref="G263:G279" si="1390">G262*1936.27</f>
        <v>2144787</v>
      </c>
      <c r="H263" s="61">
        <v>12159892</v>
      </c>
      <c r="I263" s="61">
        <f t="shared" ref="I263" si="1391">I262*1936.27</f>
        <v>131453</v>
      </c>
      <c r="J263" s="51">
        <f t="shared" ref="J263:L263" si="1392">J262*1936.27</f>
        <v>3841172</v>
      </c>
      <c r="K263" s="61">
        <f t="shared" si="1392"/>
        <v>46094069</v>
      </c>
      <c r="L263" s="61">
        <f t="shared" si="1392"/>
        <v>49935242</v>
      </c>
      <c r="M263" s="118"/>
      <c r="N263" s="120">
        <f t="shared" ref="N263:R263" si="1393">N262*1936.27</f>
        <v>46094069</v>
      </c>
      <c r="O263" s="120">
        <f t="shared" si="1393"/>
        <v>33934177</v>
      </c>
      <c r="P263" s="123">
        <f t="shared" si="1393"/>
        <v>1861143</v>
      </c>
      <c r="Q263" s="120">
        <f t="shared" si="1393"/>
        <v>56043399</v>
      </c>
      <c r="R263" s="120">
        <f t="shared" si="1393"/>
        <v>52202226</v>
      </c>
      <c r="S263" s="47"/>
    </row>
    <row r="264" spans="1:20" ht="12.75" customHeight="1" x14ac:dyDescent="0.2">
      <c r="A264" s="494"/>
      <c r="B264" s="494"/>
      <c r="C264" s="53" t="s">
        <v>3</v>
      </c>
      <c r="D264" s="54">
        <v>28</v>
      </c>
      <c r="E264" s="44">
        <f>Assistenti_Amm.vo!E810</f>
        <v>17331.12</v>
      </c>
      <c r="F264" s="44"/>
      <c r="G264" s="44">
        <f t="shared" ref="G264:G276" si="1394">1200/13*12</f>
        <v>1107.69</v>
      </c>
      <c r="H264" s="44">
        <v>6280.06</v>
      </c>
      <c r="I264" s="44">
        <f t="shared" ref="I264" si="1395">(E264+H264)*0.3%</f>
        <v>70.83</v>
      </c>
      <c r="J264" s="44">
        <f t="shared" ref="J264" si="1396">K264/12</f>
        <v>2065.81</v>
      </c>
      <c r="K264" s="44">
        <f t="shared" ref="K264" si="1397">SUM(E264:I264)</f>
        <v>24789.7</v>
      </c>
      <c r="L264" s="46">
        <f t="shared" ref="L264" si="1398">SUM(E264:J264)</f>
        <v>26855.51</v>
      </c>
      <c r="M264" s="117"/>
      <c r="N264" s="119">
        <f t="shared" ref="N264" si="1399">K264</f>
        <v>24789.7</v>
      </c>
      <c r="O264" s="119">
        <f t="shared" ref="O264" si="1400">E264+F264+G264+I264</f>
        <v>18509.64</v>
      </c>
      <c r="P264" s="119">
        <f t="shared" ref="P264" si="1401">P262</f>
        <v>961.2</v>
      </c>
      <c r="Q264" s="119">
        <f t="shared" ref="Q264" si="1402">L264+(IF(P264&gt;O264*0.18,P264,O264*0.18))</f>
        <v>30187.25</v>
      </c>
      <c r="R264" s="119">
        <f t="shared" ref="R264" si="1403">N264+O264*0.18</f>
        <v>28121.439999999999</v>
      </c>
      <c r="S264" s="47"/>
    </row>
    <row r="265" spans="1:20" ht="9" customHeight="1" x14ac:dyDescent="0.2">
      <c r="A265" s="494"/>
      <c r="B265" s="494"/>
      <c r="C265" s="48" t="s">
        <v>4</v>
      </c>
      <c r="D265" s="49">
        <v>34</v>
      </c>
      <c r="E265" s="61">
        <f>Assistenti_Amm.vo!E811</f>
        <v>33557728</v>
      </c>
      <c r="F265" s="50"/>
      <c r="G265" s="50">
        <f t="shared" si="1390"/>
        <v>2144787</v>
      </c>
      <c r="H265" s="61">
        <v>12159892</v>
      </c>
      <c r="I265" s="61">
        <f t="shared" ref="I265" si="1404">I264*1936.27</f>
        <v>137146</v>
      </c>
      <c r="J265" s="51">
        <f t="shared" ref="J265:L265" si="1405">J264*1936.27</f>
        <v>3999966</v>
      </c>
      <c r="K265" s="61">
        <f t="shared" si="1405"/>
        <v>47999552</v>
      </c>
      <c r="L265" s="61">
        <f t="shared" si="1405"/>
        <v>51999518</v>
      </c>
      <c r="M265" s="118"/>
      <c r="N265" s="120">
        <f t="shared" ref="N265:R265" si="1406">N264*1936.27</f>
        <v>47999552</v>
      </c>
      <c r="O265" s="120">
        <f t="shared" si="1406"/>
        <v>35839661</v>
      </c>
      <c r="P265" s="123">
        <f t="shared" si="1406"/>
        <v>1861143</v>
      </c>
      <c r="Q265" s="120">
        <f t="shared" si="1406"/>
        <v>58450667</v>
      </c>
      <c r="R265" s="120">
        <f t="shared" si="1406"/>
        <v>54450701</v>
      </c>
      <c r="S265" s="47"/>
    </row>
    <row r="266" spans="1:20" ht="12.75" customHeight="1" x14ac:dyDescent="0.2">
      <c r="A266" s="494"/>
      <c r="B266" s="494"/>
      <c r="C266" s="53" t="s">
        <v>3</v>
      </c>
      <c r="D266" s="54">
        <v>35</v>
      </c>
      <c r="E266" s="44">
        <f>Assistenti_Amm.vo!E812</f>
        <v>18075.79</v>
      </c>
      <c r="F266" s="44"/>
      <c r="G266" s="44">
        <f t="shared" ref="G266:G278" si="1407">1200/13*12</f>
        <v>1107.69</v>
      </c>
      <c r="H266" s="44">
        <v>6280.06</v>
      </c>
      <c r="I266" s="44">
        <f t="shared" ref="I266" si="1408">(E266+H266)*0.3%</f>
        <v>73.069999999999993</v>
      </c>
      <c r="J266" s="44">
        <f t="shared" ref="J266" si="1409">K266/12</f>
        <v>2128.0500000000002</v>
      </c>
      <c r="K266" s="44">
        <f t="shared" ref="K266" si="1410">SUM(E266:I266)</f>
        <v>25536.61</v>
      </c>
      <c r="L266" s="46">
        <f t="shared" ref="L266" si="1411">SUM(E266:J266)</f>
        <v>27664.66</v>
      </c>
      <c r="M266" s="117"/>
      <c r="N266" s="119">
        <f t="shared" ref="N266" si="1412">K266</f>
        <v>25536.61</v>
      </c>
      <c r="O266" s="119">
        <f t="shared" ref="O266" si="1413">E266+F266+G266+I266</f>
        <v>19256.55</v>
      </c>
      <c r="P266" s="119">
        <f t="shared" ref="P266" si="1414">P264</f>
        <v>961.2</v>
      </c>
      <c r="Q266" s="119">
        <f t="shared" ref="Q266" si="1415">L266+(IF(P266&gt;O266*0.18,P266,O266*0.18))</f>
        <v>31130.84</v>
      </c>
      <c r="R266" s="119">
        <f t="shared" ref="R266" si="1416">N266+O266*0.18</f>
        <v>29002.79</v>
      </c>
      <c r="S266" s="47"/>
    </row>
    <row r="267" spans="1:20" ht="9" customHeight="1" x14ac:dyDescent="0.2">
      <c r="A267" s="495"/>
      <c r="B267" s="495"/>
      <c r="C267" s="58" t="s">
        <v>4</v>
      </c>
      <c r="D267" s="59"/>
      <c r="E267" s="61">
        <f>Assistenti_Amm.vo!E813</f>
        <v>34999610</v>
      </c>
      <c r="F267" s="50"/>
      <c r="G267" s="61">
        <f t="shared" si="1390"/>
        <v>2144787</v>
      </c>
      <c r="H267" s="61">
        <v>12159892</v>
      </c>
      <c r="I267" s="61">
        <f t="shared" ref="I267" si="1417">I266*1936.27</f>
        <v>141483</v>
      </c>
      <c r="J267" s="61">
        <f t="shared" ref="J267:L267" si="1418">J266*1936.27</f>
        <v>4120479</v>
      </c>
      <c r="K267" s="61">
        <f t="shared" si="1418"/>
        <v>49445772</v>
      </c>
      <c r="L267" s="61">
        <f t="shared" si="1418"/>
        <v>53566251</v>
      </c>
      <c r="M267" s="118"/>
      <c r="N267" s="123">
        <f t="shared" ref="N267:R267" si="1419">N266*1936.27</f>
        <v>49445772</v>
      </c>
      <c r="O267" s="123">
        <f t="shared" si="1419"/>
        <v>37285880</v>
      </c>
      <c r="P267" s="123">
        <f t="shared" si="1419"/>
        <v>1861143</v>
      </c>
      <c r="Q267" s="123">
        <f t="shared" si="1419"/>
        <v>60277712</v>
      </c>
      <c r="R267" s="120">
        <f t="shared" si="1419"/>
        <v>56157232</v>
      </c>
      <c r="S267" s="47"/>
    </row>
    <row r="268" spans="1:20" ht="12.75" customHeight="1" x14ac:dyDescent="0.2">
      <c r="A268" s="496">
        <f>B258+1</f>
        <v>44743</v>
      </c>
      <c r="B268" s="496">
        <v>44926</v>
      </c>
      <c r="C268" s="42" t="s">
        <v>3</v>
      </c>
      <c r="D268" s="43">
        <v>0</v>
      </c>
      <c r="E268" s="44">
        <f>Assistenti_Amm.vo!E814</f>
        <v>11777.22</v>
      </c>
      <c r="F268" s="44"/>
      <c r="G268" s="44">
        <f t="shared" si="1342"/>
        <v>1107.69</v>
      </c>
      <c r="H268" s="44">
        <v>6280.06</v>
      </c>
      <c r="I268" s="44">
        <f>(E268+H268)*0.5%</f>
        <v>90.29</v>
      </c>
      <c r="J268" s="44">
        <f t="shared" ref="J268" si="1420">K268/12</f>
        <v>1604.61</v>
      </c>
      <c r="K268" s="44">
        <f t="shared" ref="K268" si="1421">SUM(E268:I268)</f>
        <v>19255.259999999998</v>
      </c>
      <c r="L268" s="46">
        <f t="shared" ref="L268" si="1422">SUM(E268:J268)</f>
        <v>20859.87</v>
      </c>
      <c r="M268" s="117"/>
      <c r="N268" s="119">
        <f t="shared" ref="N268" si="1423">K268</f>
        <v>19255.259999999998</v>
      </c>
      <c r="O268" s="119">
        <f t="shared" ref="O268" si="1424">E268+F268+G268+I268</f>
        <v>12975.2</v>
      </c>
      <c r="P268" s="119">
        <f t="shared" ref="P268" si="1425">P266</f>
        <v>961.2</v>
      </c>
      <c r="Q268" s="119">
        <f t="shared" ref="Q268" si="1426">L268+(IF(P268&gt;O268*0.18,P268,O268*0.18))</f>
        <v>23195.41</v>
      </c>
      <c r="R268" s="119">
        <f t="shared" ref="R268" si="1427">N268+O268*0.18</f>
        <v>21590.799999999999</v>
      </c>
      <c r="S268" s="47"/>
    </row>
    <row r="269" spans="1:20" ht="9" customHeight="1" x14ac:dyDescent="0.2">
      <c r="A269" s="497"/>
      <c r="B269" s="497"/>
      <c r="C269" s="48" t="s">
        <v>4</v>
      </c>
      <c r="D269" s="49">
        <v>8</v>
      </c>
      <c r="E269" s="61">
        <f>Assistenti_Amm.vo!E815</f>
        <v>22803878</v>
      </c>
      <c r="F269" s="61"/>
      <c r="G269" s="50">
        <f t="shared" si="1351"/>
        <v>2144787</v>
      </c>
      <c r="H269" s="61">
        <v>12159892</v>
      </c>
      <c r="I269" s="61">
        <f t="shared" ref="I269:I279" si="1428">I268*1936.27</f>
        <v>174826</v>
      </c>
      <c r="J269" s="51">
        <f t="shared" ref="J269:L269" si="1429">J268*1936.27</f>
        <v>3106958</v>
      </c>
      <c r="K269" s="61">
        <f t="shared" si="1429"/>
        <v>37283382</v>
      </c>
      <c r="L269" s="61">
        <f t="shared" si="1429"/>
        <v>40390340</v>
      </c>
      <c r="M269" s="118"/>
      <c r="N269" s="120">
        <f t="shared" ref="N269:R269" si="1430">N268*1936.27</f>
        <v>37283382</v>
      </c>
      <c r="O269" s="120">
        <f t="shared" si="1430"/>
        <v>25123491</v>
      </c>
      <c r="P269" s="123">
        <f t="shared" si="1430"/>
        <v>1861143</v>
      </c>
      <c r="Q269" s="120">
        <f t="shared" si="1430"/>
        <v>44912577</v>
      </c>
      <c r="R269" s="120">
        <f t="shared" si="1430"/>
        <v>41805618</v>
      </c>
      <c r="S269" s="47"/>
    </row>
    <row r="270" spans="1:20" ht="12.75" customHeight="1" x14ac:dyDescent="0.2">
      <c r="A270" s="494">
        <f>A268</f>
        <v>44743</v>
      </c>
      <c r="B270" s="494">
        <f>B268</f>
        <v>44926</v>
      </c>
      <c r="C270" s="53" t="s">
        <v>3</v>
      </c>
      <c r="D270" s="54">
        <v>9</v>
      </c>
      <c r="E270" s="44">
        <f>Assistenti_Amm.vo!E816</f>
        <v>13612.26</v>
      </c>
      <c r="F270" s="44"/>
      <c r="G270" s="44">
        <f t="shared" si="1354"/>
        <v>1107.69</v>
      </c>
      <c r="H270" s="44">
        <v>6280.06</v>
      </c>
      <c r="I270" s="44">
        <f t="shared" ref="I270" si="1431">(E270+H270)*0.5%</f>
        <v>99.46</v>
      </c>
      <c r="J270" s="44">
        <f t="shared" ref="J270" si="1432">K270/12</f>
        <v>1758.29</v>
      </c>
      <c r="K270" s="44">
        <f t="shared" ref="K270" si="1433">SUM(E270:I270)</f>
        <v>21099.47</v>
      </c>
      <c r="L270" s="46">
        <f t="shared" ref="L270" si="1434">SUM(E270:J270)</f>
        <v>22857.759999999998</v>
      </c>
      <c r="M270" s="117"/>
      <c r="N270" s="119">
        <f t="shared" ref="N270" si="1435">K270</f>
        <v>21099.47</v>
      </c>
      <c r="O270" s="119">
        <f t="shared" ref="O270" si="1436">E270+F270+G270+I270</f>
        <v>14819.41</v>
      </c>
      <c r="P270" s="119">
        <f t="shared" ref="P270" si="1437">P268</f>
        <v>961.2</v>
      </c>
      <c r="Q270" s="119">
        <f t="shared" ref="Q270" si="1438">L270+(IF(P270&gt;O270*0.18,P270,O270*0.18))</f>
        <v>25525.25</v>
      </c>
      <c r="R270" s="119">
        <f t="shared" ref="R270" si="1439">N270+O270*0.18</f>
        <v>23766.959999999999</v>
      </c>
      <c r="S270" s="47"/>
    </row>
    <row r="271" spans="1:20" ht="9" customHeight="1" x14ac:dyDescent="0.2">
      <c r="A271" s="494"/>
      <c r="B271" s="494"/>
      <c r="C271" s="48" t="s">
        <v>4</v>
      </c>
      <c r="D271" s="49">
        <v>14</v>
      </c>
      <c r="E271" s="61">
        <f>Assistenti_Amm.vo!E817</f>
        <v>26357011</v>
      </c>
      <c r="F271" s="50"/>
      <c r="G271" s="50">
        <f t="shared" si="1351"/>
        <v>2144787</v>
      </c>
      <c r="H271" s="61">
        <v>12159892</v>
      </c>
      <c r="I271" s="61">
        <f t="shared" si="1428"/>
        <v>192581</v>
      </c>
      <c r="J271" s="51">
        <f t="shared" ref="J271:L271" si="1440">J270*1936.27</f>
        <v>3404524</v>
      </c>
      <c r="K271" s="61">
        <f t="shared" si="1440"/>
        <v>40854271</v>
      </c>
      <c r="L271" s="61">
        <f t="shared" si="1440"/>
        <v>44258795</v>
      </c>
      <c r="M271" s="118"/>
      <c r="N271" s="120">
        <f t="shared" ref="N271:R271" si="1441">N270*1936.27</f>
        <v>40854271</v>
      </c>
      <c r="O271" s="120">
        <f t="shared" si="1441"/>
        <v>28694379</v>
      </c>
      <c r="P271" s="123">
        <f t="shared" si="1441"/>
        <v>1861143</v>
      </c>
      <c r="Q271" s="120">
        <f t="shared" si="1441"/>
        <v>49423776</v>
      </c>
      <c r="R271" s="120">
        <f t="shared" si="1441"/>
        <v>46019252</v>
      </c>
      <c r="S271" s="47"/>
    </row>
    <row r="272" spans="1:20" ht="12.75" customHeight="1" x14ac:dyDescent="0.2">
      <c r="A272" s="494"/>
      <c r="B272" s="494"/>
      <c r="C272" s="53" t="s">
        <v>3</v>
      </c>
      <c r="D272" s="54">
        <v>15</v>
      </c>
      <c r="E272" s="44">
        <f>Assistenti_Amm.vo!E818</f>
        <v>14989.31</v>
      </c>
      <c r="F272" s="44"/>
      <c r="G272" s="44">
        <f t="shared" si="1367"/>
        <v>1107.69</v>
      </c>
      <c r="H272" s="44">
        <v>6280.06</v>
      </c>
      <c r="I272" s="44">
        <f t="shared" ref="I272" si="1442">(E272+H272)*0.5%</f>
        <v>106.35</v>
      </c>
      <c r="J272" s="44">
        <f t="shared" ref="J272" si="1443">K272/12</f>
        <v>1873.62</v>
      </c>
      <c r="K272" s="44">
        <f t="shared" ref="K272" si="1444">SUM(E272:I272)</f>
        <v>22483.41</v>
      </c>
      <c r="L272" s="46">
        <f t="shared" ref="L272" si="1445">SUM(E272:J272)</f>
        <v>24357.03</v>
      </c>
      <c r="M272" s="117"/>
      <c r="N272" s="119">
        <f t="shared" ref="N272" si="1446">K272</f>
        <v>22483.41</v>
      </c>
      <c r="O272" s="119">
        <f t="shared" ref="O272" si="1447">E272+F272+G272+I272</f>
        <v>16203.35</v>
      </c>
      <c r="P272" s="119">
        <f t="shared" ref="P272" si="1448">P270</f>
        <v>961.2</v>
      </c>
      <c r="Q272" s="119">
        <f t="shared" ref="Q272" si="1449">L272+(IF(P272&gt;O272*0.18,P272,O272*0.18))</f>
        <v>27273.63</v>
      </c>
      <c r="R272" s="119">
        <f t="shared" ref="R272" si="1450">N272+O272*0.18</f>
        <v>25400.01</v>
      </c>
      <c r="S272" s="47"/>
    </row>
    <row r="273" spans="1:19" ht="9" customHeight="1" x14ac:dyDescent="0.2">
      <c r="A273" s="494"/>
      <c r="B273" s="494"/>
      <c r="C273" s="48" t="s">
        <v>4</v>
      </c>
      <c r="D273" s="49">
        <v>20</v>
      </c>
      <c r="E273" s="61">
        <f>Assistenti_Amm.vo!E819</f>
        <v>29023351</v>
      </c>
      <c r="F273" s="50"/>
      <c r="G273" s="50">
        <f t="shared" si="1351"/>
        <v>2144787</v>
      </c>
      <c r="H273" s="61">
        <v>12159892</v>
      </c>
      <c r="I273" s="61">
        <f t="shared" si="1428"/>
        <v>205922</v>
      </c>
      <c r="J273" s="51">
        <f t="shared" ref="J273:L273" si="1451">J272*1936.27</f>
        <v>3627834</v>
      </c>
      <c r="K273" s="61">
        <f t="shared" si="1451"/>
        <v>43533952</v>
      </c>
      <c r="L273" s="61">
        <f t="shared" si="1451"/>
        <v>47161786</v>
      </c>
      <c r="M273" s="118"/>
      <c r="N273" s="120">
        <f t="shared" ref="N273:R273" si="1452">N272*1936.27</f>
        <v>43533952</v>
      </c>
      <c r="O273" s="120">
        <f t="shared" si="1452"/>
        <v>31374061</v>
      </c>
      <c r="P273" s="123">
        <f t="shared" si="1452"/>
        <v>1861143</v>
      </c>
      <c r="Q273" s="120">
        <f t="shared" si="1452"/>
        <v>52809112</v>
      </c>
      <c r="R273" s="120">
        <f t="shared" si="1452"/>
        <v>49181277</v>
      </c>
      <c r="S273" s="47"/>
    </row>
    <row r="274" spans="1:19" ht="12.75" customHeight="1" x14ac:dyDescent="0.2">
      <c r="A274" s="494"/>
      <c r="B274" s="494"/>
      <c r="C274" s="53" t="s">
        <v>3</v>
      </c>
      <c r="D274" s="54">
        <v>21</v>
      </c>
      <c r="E274" s="44">
        <f>Assistenti_Amm.vo!E820</f>
        <v>16349.96</v>
      </c>
      <c r="F274" s="44"/>
      <c r="G274" s="44">
        <f t="shared" si="1380"/>
        <v>1107.69</v>
      </c>
      <c r="H274" s="44">
        <v>6280.06</v>
      </c>
      <c r="I274" s="44">
        <f t="shared" ref="I274" si="1453">(E274+H274)*0.5%</f>
        <v>113.15</v>
      </c>
      <c r="J274" s="44">
        <f t="shared" ref="J274" si="1454">K274/12</f>
        <v>1987.57</v>
      </c>
      <c r="K274" s="44">
        <f t="shared" ref="K274" si="1455">SUM(E274:I274)</f>
        <v>23850.86</v>
      </c>
      <c r="L274" s="46">
        <f t="shared" ref="L274" si="1456">SUM(E274:J274)</f>
        <v>25838.43</v>
      </c>
      <c r="M274" s="117"/>
      <c r="N274" s="119">
        <f t="shared" ref="N274" si="1457">K274</f>
        <v>23850.86</v>
      </c>
      <c r="O274" s="119">
        <f t="shared" ref="O274" si="1458">E274+F274+G274+I274</f>
        <v>17570.8</v>
      </c>
      <c r="P274" s="119">
        <f t="shared" ref="P274" si="1459">P272</f>
        <v>961.2</v>
      </c>
      <c r="Q274" s="119">
        <f t="shared" ref="Q274" si="1460">L274+(IF(P274&gt;O274*0.18,P274,O274*0.18))</f>
        <v>29001.17</v>
      </c>
      <c r="R274" s="119">
        <f t="shared" ref="R274" si="1461">N274+O274*0.18</f>
        <v>27013.599999999999</v>
      </c>
      <c r="S274" s="47"/>
    </row>
    <row r="275" spans="1:19" ht="9" customHeight="1" x14ac:dyDescent="0.2">
      <c r="A275" s="494"/>
      <c r="B275" s="494"/>
      <c r="C275" s="48" t="s">
        <v>4</v>
      </c>
      <c r="D275" s="49">
        <v>27</v>
      </c>
      <c r="E275" s="61">
        <f>Assistenti_Amm.vo!E821</f>
        <v>31657937</v>
      </c>
      <c r="F275" s="50"/>
      <c r="G275" s="50">
        <f t="shared" si="1390"/>
        <v>2144787</v>
      </c>
      <c r="H275" s="61">
        <v>12159892</v>
      </c>
      <c r="I275" s="61">
        <f t="shared" si="1428"/>
        <v>219089</v>
      </c>
      <c r="J275" s="51">
        <f t="shared" ref="J275:L275" si="1462">J274*1936.27</f>
        <v>3848472</v>
      </c>
      <c r="K275" s="61">
        <f t="shared" si="1462"/>
        <v>46181705</v>
      </c>
      <c r="L275" s="61">
        <f t="shared" si="1462"/>
        <v>50030177</v>
      </c>
      <c r="M275" s="118"/>
      <c r="N275" s="120">
        <f t="shared" ref="N275:R275" si="1463">N274*1936.27</f>
        <v>46181705</v>
      </c>
      <c r="O275" s="120">
        <f t="shared" si="1463"/>
        <v>34021813</v>
      </c>
      <c r="P275" s="123">
        <f t="shared" si="1463"/>
        <v>1861143</v>
      </c>
      <c r="Q275" s="120">
        <f t="shared" si="1463"/>
        <v>56154095</v>
      </c>
      <c r="R275" s="120">
        <f t="shared" si="1463"/>
        <v>52305623</v>
      </c>
      <c r="S275" s="47"/>
    </row>
    <row r="276" spans="1:19" ht="12.75" customHeight="1" x14ac:dyDescent="0.2">
      <c r="A276" s="494"/>
      <c r="B276" s="494"/>
      <c r="C276" s="53" t="s">
        <v>3</v>
      </c>
      <c r="D276" s="54">
        <v>28</v>
      </c>
      <c r="E276" s="44">
        <f>Assistenti_Amm.vo!E822</f>
        <v>17331.12</v>
      </c>
      <c r="F276" s="44"/>
      <c r="G276" s="44">
        <f t="shared" si="1394"/>
        <v>1107.69</v>
      </c>
      <c r="H276" s="44">
        <v>6280.06</v>
      </c>
      <c r="I276" s="44">
        <f t="shared" ref="I276" si="1464">(E276+H276)*0.5%</f>
        <v>118.06</v>
      </c>
      <c r="J276" s="44">
        <f t="shared" ref="J276" si="1465">K276/12</f>
        <v>2069.7399999999998</v>
      </c>
      <c r="K276" s="44">
        <f t="shared" ref="K276" si="1466">SUM(E276:I276)</f>
        <v>24836.93</v>
      </c>
      <c r="L276" s="46">
        <f t="shared" ref="L276" si="1467">SUM(E276:J276)</f>
        <v>26906.67</v>
      </c>
      <c r="M276" s="117"/>
      <c r="N276" s="119">
        <f t="shared" ref="N276" si="1468">K276</f>
        <v>24836.93</v>
      </c>
      <c r="O276" s="119">
        <f t="shared" ref="O276" si="1469">E276+F276+G276+I276</f>
        <v>18556.87</v>
      </c>
      <c r="P276" s="119">
        <f t="shared" ref="P276" si="1470">P274</f>
        <v>961.2</v>
      </c>
      <c r="Q276" s="119">
        <f t="shared" ref="Q276" si="1471">L276+(IF(P276&gt;O276*0.18,P276,O276*0.18))</f>
        <v>30246.91</v>
      </c>
      <c r="R276" s="119">
        <f t="shared" ref="R276" si="1472">N276+O276*0.18</f>
        <v>28177.17</v>
      </c>
      <c r="S276" s="47"/>
    </row>
    <row r="277" spans="1:19" ht="9" customHeight="1" x14ac:dyDescent="0.2">
      <c r="A277" s="494"/>
      <c r="B277" s="494"/>
      <c r="C277" s="48" t="s">
        <v>4</v>
      </c>
      <c r="D277" s="49">
        <v>34</v>
      </c>
      <c r="E277" s="61">
        <f>Assistenti_Amm.vo!E823</f>
        <v>33557728</v>
      </c>
      <c r="F277" s="50"/>
      <c r="G277" s="50">
        <f t="shared" si="1390"/>
        <v>2144787</v>
      </c>
      <c r="H277" s="61">
        <v>12159892</v>
      </c>
      <c r="I277" s="61">
        <f t="shared" si="1428"/>
        <v>228596</v>
      </c>
      <c r="J277" s="51">
        <f t="shared" ref="J277:L277" si="1473">J276*1936.27</f>
        <v>4007575</v>
      </c>
      <c r="K277" s="61">
        <f t="shared" si="1473"/>
        <v>48091002</v>
      </c>
      <c r="L277" s="61">
        <f t="shared" si="1473"/>
        <v>52098578</v>
      </c>
      <c r="M277" s="118"/>
      <c r="N277" s="120">
        <f t="shared" ref="N277:R277" si="1474">N276*1936.27</f>
        <v>48091002</v>
      </c>
      <c r="O277" s="120">
        <f t="shared" si="1474"/>
        <v>35931111</v>
      </c>
      <c r="P277" s="123">
        <f t="shared" si="1474"/>
        <v>1861143</v>
      </c>
      <c r="Q277" s="120">
        <f t="shared" si="1474"/>
        <v>58566184</v>
      </c>
      <c r="R277" s="120">
        <f t="shared" si="1474"/>
        <v>54558609</v>
      </c>
      <c r="S277" s="47"/>
    </row>
    <row r="278" spans="1:19" ht="12.75" customHeight="1" x14ac:dyDescent="0.2">
      <c r="A278" s="494"/>
      <c r="B278" s="494"/>
      <c r="C278" s="53" t="s">
        <v>3</v>
      </c>
      <c r="D278" s="54">
        <v>35</v>
      </c>
      <c r="E278" s="44">
        <f>Assistenti_Amm.vo!E824</f>
        <v>18075.79</v>
      </c>
      <c r="F278" s="44"/>
      <c r="G278" s="44">
        <f t="shared" si="1407"/>
        <v>1107.69</v>
      </c>
      <c r="H278" s="44">
        <v>6280.06</v>
      </c>
      <c r="I278" s="44">
        <f t="shared" ref="I278" si="1475">(E278+H278)*0.5%</f>
        <v>121.78</v>
      </c>
      <c r="J278" s="44">
        <f t="shared" ref="J278" si="1476">K278/12</f>
        <v>2132.11</v>
      </c>
      <c r="K278" s="44">
        <f t="shared" ref="K278" si="1477">SUM(E278:I278)</f>
        <v>25585.32</v>
      </c>
      <c r="L278" s="46">
        <f t="shared" ref="L278" si="1478">SUM(E278:J278)</f>
        <v>27717.43</v>
      </c>
      <c r="M278" s="117"/>
      <c r="N278" s="119">
        <f t="shared" ref="N278" si="1479">K278</f>
        <v>25585.32</v>
      </c>
      <c r="O278" s="119">
        <f t="shared" ref="O278" si="1480">E278+F278+G278+I278</f>
        <v>19305.259999999998</v>
      </c>
      <c r="P278" s="119">
        <f t="shared" ref="P278" si="1481">P276</f>
        <v>961.2</v>
      </c>
      <c r="Q278" s="119">
        <f t="shared" ref="Q278" si="1482">L278+(IF(P278&gt;O278*0.18,P278,O278*0.18))</f>
        <v>31192.38</v>
      </c>
      <c r="R278" s="119">
        <f t="shared" ref="R278" si="1483">N278+O278*0.18</f>
        <v>29060.27</v>
      </c>
      <c r="S278" s="47"/>
    </row>
    <row r="279" spans="1:19" ht="9" customHeight="1" x14ac:dyDescent="0.2">
      <c r="A279" s="495"/>
      <c r="B279" s="495"/>
      <c r="C279" s="58" t="s">
        <v>4</v>
      </c>
      <c r="D279" s="59"/>
      <c r="E279" s="61">
        <f>Assistenti_Amm.vo!E825</f>
        <v>34999610</v>
      </c>
      <c r="F279" s="61"/>
      <c r="G279" s="61">
        <f t="shared" si="1390"/>
        <v>2144787</v>
      </c>
      <c r="H279" s="61">
        <v>12159892</v>
      </c>
      <c r="I279" s="61">
        <f t="shared" si="1428"/>
        <v>235799</v>
      </c>
      <c r="J279" s="61">
        <f t="shared" ref="J279:L279" si="1484">J278*1936.27</f>
        <v>4128341</v>
      </c>
      <c r="K279" s="61">
        <f t="shared" si="1484"/>
        <v>49540088</v>
      </c>
      <c r="L279" s="61">
        <f t="shared" si="1484"/>
        <v>53668428</v>
      </c>
      <c r="M279" s="118"/>
      <c r="N279" s="123">
        <f t="shared" ref="N279:R279" si="1485">N278*1936.27</f>
        <v>49540088</v>
      </c>
      <c r="O279" s="123">
        <f t="shared" si="1485"/>
        <v>37380196</v>
      </c>
      <c r="P279" s="123">
        <f t="shared" si="1485"/>
        <v>1861143</v>
      </c>
      <c r="Q279" s="123">
        <f t="shared" si="1485"/>
        <v>60396870</v>
      </c>
      <c r="R279" s="123">
        <f t="shared" si="1485"/>
        <v>56268529</v>
      </c>
      <c r="S279" s="47"/>
    </row>
    <row r="285" spans="1:19" ht="27.75" customHeight="1" x14ac:dyDescent="0.2">
      <c r="B285" s="514" t="s">
        <v>117</v>
      </c>
      <c r="C285" s="515"/>
      <c r="D285" s="515"/>
      <c r="E285" s="515"/>
      <c r="F285" s="515"/>
      <c r="G285" s="515"/>
      <c r="H285" s="515"/>
      <c r="I285" s="515"/>
      <c r="J285" s="515"/>
      <c r="K285" s="515"/>
      <c r="L285" s="516"/>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v>1712437</v>
      </c>
      <c r="K288" s="90">
        <f t="shared" ref="K288" si="1486">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A20:A21"/>
    <mergeCell ref="B20:B21"/>
    <mergeCell ref="A22:A33"/>
    <mergeCell ref="B22:B33"/>
    <mergeCell ref="A34:A35"/>
    <mergeCell ref="B34:B35"/>
    <mergeCell ref="R3:R4"/>
    <mergeCell ref="C5:D5"/>
    <mergeCell ref="A6:A7"/>
    <mergeCell ref="B6:B7"/>
    <mergeCell ref="A8:A19"/>
    <mergeCell ref="B8:B19"/>
    <mergeCell ref="Q3:Q4"/>
    <mergeCell ref="A1:B1"/>
    <mergeCell ref="C1:L2"/>
    <mergeCell ref="N1:P2"/>
    <mergeCell ref="A3:B3"/>
    <mergeCell ref="C3:D4"/>
    <mergeCell ref="E3:J3"/>
    <mergeCell ref="K3:K4"/>
    <mergeCell ref="L3:L4"/>
    <mergeCell ref="N3:N4"/>
    <mergeCell ref="O3:O4"/>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08:A209"/>
    <mergeCell ref="B208:B209"/>
    <mergeCell ref="A210:A219"/>
    <mergeCell ref="B210:B219"/>
    <mergeCell ref="A256:A257"/>
    <mergeCell ref="B256:B257"/>
    <mergeCell ref="A246:A255"/>
    <mergeCell ref="B246:B255"/>
    <mergeCell ref="A232:A233"/>
    <mergeCell ref="B232:B233"/>
    <mergeCell ref="A234:A243"/>
    <mergeCell ref="B234:B243"/>
    <mergeCell ref="A244:A245"/>
    <mergeCell ref="B244:B245"/>
    <mergeCell ref="B285:L285"/>
    <mergeCell ref="A220:A221"/>
    <mergeCell ref="B220:B221"/>
    <mergeCell ref="A222:A231"/>
    <mergeCell ref="B222:B231"/>
    <mergeCell ref="A258:A267"/>
    <mergeCell ref="B258:B267"/>
    <mergeCell ref="A268:A269"/>
    <mergeCell ref="B268:B269"/>
    <mergeCell ref="A270:A279"/>
    <mergeCell ref="B270:B279"/>
  </mergeCells>
  <conditionalFormatting sqref="E6:F47 H6:I47 H76:I145 E76:F145">
    <cfRule type="cellIs" dxfId="3626" priority="361" stopIfTrue="1" operator="equal">
      <formula>0</formula>
    </cfRule>
  </conditionalFormatting>
  <conditionalFormatting sqref="H232:H243">
    <cfRule type="cellIs" dxfId="3625" priority="257" stopIfTrue="1" operator="equal">
      <formula>0</formula>
    </cfRule>
  </conditionalFormatting>
  <conditionalFormatting sqref="F172:F183 H172:H183">
    <cfRule type="cellIs" dxfId="3624" priority="295" stopIfTrue="1" operator="equal">
      <formula>0</formula>
    </cfRule>
  </conditionalFormatting>
  <conditionalFormatting sqref="F184:F195 H184:H195">
    <cfRule type="cellIs" dxfId="3623" priority="293" stopIfTrue="1" operator="equal">
      <formula>0</formula>
    </cfRule>
  </conditionalFormatting>
  <conditionalFormatting sqref="F196:F207 H196:I207">
    <cfRule type="cellIs" dxfId="3622" priority="291" stopIfTrue="1" operator="equal">
      <formula>0</formula>
    </cfRule>
  </conditionalFormatting>
  <conditionalFormatting sqref="I172:I195">
    <cfRule type="cellIs" dxfId="3621" priority="289" stopIfTrue="1" operator="equal">
      <formula>0</formula>
    </cfRule>
  </conditionalFormatting>
  <conditionalFormatting sqref="E172:E195">
    <cfRule type="cellIs" dxfId="3620" priority="287" stopIfTrue="1" operator="equal">
      <formula>0</formula>
    </cfRule>
  </conditionalFormatting>
  <conditionalFormatting sqref="E160:F171 E172:E195 H160:I171">
    <cfRule type="cellIs" dxfId="3619" priority="299" stopIfTrue="1" operator="equal">
      <formula>0</formula>
    </cfRule>
  </conditionalFormatting>
  <conditionalFormatting sqref="E146:F159 H146:I159">
    <cfRule type="cellIs" dxfId="3618" priority="297" stopIfTrue="1" operator="equal">
      <formula>0</formula>
    </cfRule>
  </conditionalFormatting>
  <conditionalFormatting sqref="E196:E207">
    <cfRule type="cellIs" dxfId="3617" priority="288" stopIfTrue="1" operator="equal">
      <formula>0</formula>
    </cfRule>
  </conditionalFormatting>
  <conditionalFormatting sqref="F232:F243">
    <cfRule type="cellIs" dxfId="3616" priority="262" stopIfTrue="1" operator="equal">
      <formula>0</formula>
    </cfRule>
  </conditionalFormatting>
  <conditionalFormatting sqref="E232:E243">
    <cfRule type="cellIs" dxfId="3615" priority="260" stopIfTrue="1" operator="equal">
      <formula>0</formula>
    </cfRule>
  </conditionalFormatting>
  <conditionalFormatting sqref="F244:F255">
    <cfRule type="cellIs" dxfId="3614" priority="241" stopIfTrue="1" operator="equal">
      <formula>0</formula>
    </cfRule>
  </conditionalFormatting>
  <conditionalFormatting sqref="E244:E255">
    <cfRule type="cellIs" dxfId="3613" priority="239" stopIfTrue="1" operator="equal">
      <formula>0</formula>
    </cfRule>
  </conditionalFormatting>
  <conditionalFormatting sqref="H244:H255">
    <cfRule type="cellIs" dxfId="3612" priority="236" stopIfTrue="1" operator="equal">
      <formula>0</formula>
    </cfRule>
  </conditionalFormatting>
  <conditionalFormatting sqref="G6:G7">
    <cfRule type="cellIs" dxfId="3611" priority="201" stopIfTrue="1" operator="equal">
      <formula>0</formula>
    </cfRule>
  </conditionalFormatting>
  <conditionalFormatting sqref="G8:G47 G76:G207 G232:G255">
    <cfRule type="cellIs" dxfId="3610" priority="200" stopIfTrue="1" operator="equal">
      <formula>0</formula>
    </cfRule>
  </conditionalFormatting>
  <conditionalFormatting sqref="L7:O7 N6:O6 J6:K7 Q6:R7">
    <cfRule type="cellIs" dxfId="3609" priority="198" stopIfTrue="1" operator="equal">
      <formula>0</formula>
    </cfRule>
  </conditionalFormatting>
  <conditionalFormatting sqref="Q6">
    <cfRule type="cellIs" dxfId="3608" priority="197" stopIfTrue="1" operator="equal">
      <formula>0</formula>
    </cfRule>
  </conditionalFormatting>
  <conditionalFormatting sqref="P7">
    <cfRule type="cellIs" dxfId="3607" priority="192" stopIfTrue="1" operator="equal">
      <formula>0</formula>
    </cfRule>
  </conditionalFormatting>
  <conditionalFormatting sqref="P6">
    <cfRule type="cellIs" dxfId="3606" priority="191" stopIfTrue="1" operator="equal">
      <formula>0</formula>
    </cfRule>
  </conditionalFormatting>
  <conditionalFormatting sqref="P7">
    <cfRule type="cellIs" dxfId="3605" priority="189" stopIfTrue="1" operator="equal">
      <formula>0</formula>
    </cfRule>
  </conditionalFormatting>
  <conditionalFormatting sqref="R6">
    <cfRule type="cellIs" dxfId="3604" priority="195" stopIfTrue="1" operator="equal">
      <formula>0</formula>
    </cfRule>
  </conditionalFormatting>
  <conditionalFormatting sqref="L6:O6 Q6">
    <cfRule type="cellIs" dxfId="3603" priority="199" stopIfTrue="1" operator="equal">
      <formula>0</formula>
    </cfRule>
  </conditionalFormatting>
  <conditionalFormatting sqref="R6">
    <cfRule type="cellIs" dxfId="3602" priority="196" stopIfTrue="1" operator="equal">
      <formula>0</formula>
    </cfRule>
  </conditionalFormatting>
  <conditionalFormatting sqref="P6:P7">
    <cfRule type="cellIs" dxfId="3601" priority="194" stopIfTrue="1" operator="equal">
      <formula>0</formula>
    </cfRule>
  </conditionalFormatting>
  <conditionalFormatting sqref="P6">
    <cfRule type="cellIs" dxfId="3600" priority="193" stopIfTrue="1" operator="equal">
      <formula>0</formula>
    </cfRule>
  </conditionalFormatting>
  <conditionalFormatting sqref="P6">
    <cfRule type="cellIs" dxfId="3599" priority="190" stopIfTrue="1" operator="equal">
      <formula>0</formula>
    </cfRule>
  </conditionalFormatting>
  <conditionalFormatting sqref="P6">
    <cfRule type="cellIs" dxfId="3598" priority="188"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597" priority="186"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6" priority="18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5" priority="18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94" priority="179"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3" priority="17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2" priority="183"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1" priority="18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0" priority="184" stopIfTrue="1" operator="equal">
      <formula>0</formula>
    </cfRule>
  </conditionalFormatting>
  <conditionalFormatting sqref="P8:P47 P76:P183">
    <cfRule type="cellIs" dxfId="3589" priority="182"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8" priority="18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7"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6" priority="176" stopIfTrue="1" operator="equal">
      <formula>0</formula>
    </cfRule>
  </conditionalFormatting>
  <conditionalFormatting sqref="P184">
    <cfRule type="cellIs" dxfId="3585" priority="169" stopIfTrue="1" operator="equal">
      <formula>0</formula>
    </cfRule>
  </conditionalFormatting>
  <conditionalFormatting sqref="P184:P185">
    <cfRule type="cellIs" dxfId="3584" priority="170" stopIfTrue="1" operator="equal">
      <formula>0</formula>
    </cfRule>
  </conditionalFormatting>
  <conditionalFormatting sqref="P184">
    <cfRule type="cellIs" dxfId="3583" priority="171" stopIfTrue="1" operator="equal">
      <formula>0</formula>
    </cfRule>
  </conditionalFormatting>
  <conditionalFormatting sqref="P184">
    <cfRule type="cellIs" dxfId="3582" priority="174" stopIfTrue="1" operator="equal">
      <formula>0</formula>
    </cfRule>
  </conditionalFormatting>
  <conditionalFormatting sqref="P184:P185">
    <cfRule type="cellIs" dxfId="3581" priority="173" stopIfTrue="1" operator="equal">
      <formula>0</formula>
    </cfRule>
  </conditionalFormatting>
  <conditionalFormatting sqref="P184">
    <cfRule type="cellIs" dxfId="3580" priority="172" stopIfTrue="1" operator="equal">
      <formula>0</formula>
    </cfRule>
  </conditionalFormatting>
  <conditionalFormatting sqref="P184:P185">
    <cfRule type="cellIs" dxfId="3579" priority="175"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578" priority="167" stopIfTrue="1" operator="equal">
      <formula>0</formula>
    </cfRule>
  </conditionalFormatting>
  <conditionalFormatting sqref="Q186 Q188 Q190 Q192 Q194 Q196 Q198 Q200 Q202 Q204 Q206">
    <cfRule type="cellIs" dxfId="3577" priority="166" stopIfTrue="1" operator="equal">
      <formula>0</formula>
    </cfRule>
  </conditionalFormatting>
  <conditionalFormatting sqref="R186 R188 R190 R192 R194 R196 R198 R200 R202 R204 R206">
    <cfRule type="cellIs" dxfId="3576" priority="164" stopIfTrue="1" operator="equal">
      <formula>0</formula>
    </cfRule>
  </conditionalFormatting>
  <conditionalFormatting sqref="L186:O186 L188:O188 L190:O190 L192:O192 L194:O194 L196:O196 L198:O198 L200:O200 L202:O202 L204:O204 L206:O206 Q186 Q188 Q190 Q192 Q194 Q196 Q198 Q200 Q202 Q204 Q206">
    <cfRule type="cellIs" dxfId="3575" priority="168" stopIfTrue="1" operator="equal">
      <formula>0</formula>
    </cfRule>
  </conditionalFormatting>
  <conditionalFormatting sqref="R186 R188 R190 R192 R194 R196 R198 R200 R202 R204 R206">
    <cfRule type="cellIs" dxfId="3574" priority="165" stopIfTrue="1" operator="equal">
      <formula>0</formula>
    </cfRule>
  </conditionalFormatting>
  <conditionalFormatting sqref="P186 P188 P190 P192 P194 P196 P198 P200 P202 P204 P206">
    <cfRule type="cellIs" dxfId="3573" priority="157" stopIfTrue="1" operator="equal">
      <formula>0</formula>
    </cfRule>
  </conditionalFormatting>
  <conditionalFormatting sqref="P186:P207">
    <cfRule type="cellIs" dxfId="3572" priority="158" stopIfTrue="1" operator="equal">
      <formula>0</formula>
    </cfRule>
  </conditionalFormatting>
  <conditionalFormatting sqref="P186 P188 P190 P192 P194 P196 P198 P200 P202 P204 P206">
    <cfRule type="cellIs" dxfId="3571" priority="159" stopIfTrue="1" operator="equal">
      <formula>0</formula>
    </cfRule>
  </conditionalFormatting>
  <conditionalFormatting sqref="P186 P188 P190 P192 P194 P196 P198 P200 P202 P204 P206">
    <cfRule type="cellIs" dxfId="3570" priority="162" stopIfTrue="1" operator="equal">
      <formula>0</formula>
    </cfRule>
  </conditionalFormatting>
  <conditionalFormatting sqref="P186:P207">
    <cfRule type="cellIs" dxfId="3569" priority="161" stopIfTrue="1" operator="equal">
      <formula>0</formula>
    </cfRule>
  </conditionalFormatting>
  <conditionalFormatting sqref="P186 P188 P190 P192 P194 P196 P198 P200 P202 P204 P206">
    <cfRule type="cellIs" dxfId="3568" priority="160" stopIfTrue="1" operator="equal">
      <formula>0</formula>
    </cfRule>
  </conditionalFormatting>
  <conditionalFormatting sqref="P186:P207">
    <cfRule type="cellIs" dxfId="3567" priority="163" stopIfTrue="1" operator="equal">
      <formula>0</formula>
    </cfRule>
  </conditionalFormatting>
  <conditionalFormatting sqref="E48:F61 H48:I61">
    <cfRule type="cellIs" dxfId="3566" priority="156" stopIfTrue="1" operator="equal">
      <formula>0</formula>
    </cfRule>
  </conditionalFormatting>
  <conditionalFormatting sqref="G48:G61">
    <cfRule type="cellIs" dxfId="3565" priority="155" stopIfTrue="1" operator="equal">
      <formula>0</formula>
    </cfRule>
  </conditionalFormatting>
  <conditionalFormatting sqref="L49:O49 L51:O51 L53:O53 L55:O55 L57:O57 L59:O59 L61:O61 N48:O48 N50:O50 N52:O52 N54:O54 N56:O56 N58:O58 N60:O60 J48:K61 Q48:R61">
    <cfRule type="cellIs" dxfId="3564" priority="153" stopIfTrue="1" operator="equal">
      <formula>0</formula>
    </cfRule>
  </conditionalFormatting>
  <conditionalFormatting sqref="Q48 Q50 Q52 Q54 Q56 Q58 Q60">
    <cfRule type="cellIs" dxfId="3563" priority="152" stopIfTrue="1" operator="equal">
      <formula>0</formula>
    </cfRule>
  </conditionalFormatting>
  <conditionalFormatting sqref="P49 P51 P53 P55 P57 P59 P61">
    <cfRule type="cellIs" dxfId="3562" priority="147" stopIfTrue="1" operator="equal">
      <formula>0</formula>
    </cfRule>
  </conditionalFormatting>
  <conditionalFormatting sqref="P48 P50 P52 P54 P56 P58 P60">
    <cfRule type="cellIs" dxfId="3561" priority="146" stopIfTrue="1" operator="equal">
      <formula>0</formula>
    </cfRule>
  </conditionalFormatting>
  <conditionalFormatting sqref="P49 P51 P53 P55 P57 P59 P61">
    <cfRule type="cellIs" dxfId="3560" priority="144" stopIfTrue="1" operator="equal">
      <formula>0</formula>
    </cfRule>
  </conditionalFormatting>
  <conditionalFormatting sqref="R48 R50 R52 R54 R56 R58 R60">
    <cfRule type="cellIs" dxfId="3559" priority="150" stopIfTrue="1" operator="equal">
      <formula>0</formula>
    </cfRule>
  </conditionalFormatting>
  <conditionalFormatting sqref="L48:O48 L50:O50 L52:O52 L54:O54 L56:O56 L58:O58 L60:O60 Q48 Q50 Q52 Q54 Q56 Q58 Q60">
    <cfRule type="cellIs" dxfId="3558" priority="154" stopIfTrue="1" operator="equal">
      <formula>0</formula>
    </cfRule>
  </conditionalFormatting>
  <conditionalFormatting sqref="R48 R50 R52 R54 R56 R58 R60">
    <cfRule type="cellIs" dxfId="3557" priority="151" stopIfTrue="1" operator="equal">
      <formula>0</formula>
    </cfRule>
  </conditionalFormatting>
  <conditionalFormatting sqref="P48:P61">
    <cfRule type="cellIs" dxfId="3556" priority="149" stopIfTrue="1" operator="equal">
      <formula>0</formula>
    </cfRule>
  </conditionalFormatting>
  <conditionalFormatting sqref="P48 P50 P52 P54 P56 P58 P60">
    <cfRule type="cellIs" dxfId="3555" priority="148" stopIfTrue="1" operator="equal">
      <formula>0</formula>
    </cfRule>
  </conditionalFormatting>
  <conditionalFormatting sqref="P48 P50 P52 P54 P56 P58 P60">
    <cfRule type="cellIs" dxfId="3554" priority="145" stopIfTrue="1" operator="equal">
      <formula>0</formula>
    </cfRule>
  </conditionalFormatting>
  <conditionalFormatting sqref="P48 P50 P52 P54 P56 P58 P60">
    <cfRule type="cellIs" dxfId="3553" priority="143" stopIfTrue="1" operator="equal">
      <formula>0</formula>
    </cfRule>
  </conditionalFormatting>
  <conditionalFormatting sqref="E62:F75 H62:I75">
    <cfRule type="cellIs" dxfId="3552" priority="142" stopIfTrue="1" operator="equal">
      <formula>0</formula>
    </cfRule>
  </conditionalFormatting>
  <conditionalFormatting sqref="G62:G75">
    <cfRule type="cellIs" dxfId="3551" priority="141" stopIfTrue="1" operator="equal">
      <formula>0</formula>
    </cfRule>
  </conditionalFormatting>
  <conditionalFormatting sqref="L63:O63 L65:O65 L67:O67 L69:O69 L71:O71 L73:O73 L75:O75 N62:O62 N64:O64 N66:O66 N68:O68 N70:O70 N72:O72 N74:O74 J62:K75 Q62:R75">
    <cfRule type="cellIs" dxfId="3550" priority="139" stopIfTrue="1" operator="equal">
      <formula>0</formula>
    </cfRule>
  </conditionalFormatting>
  <conditionalFormatting sqref="Q62 Q64 Q66 Q68 Q70 Q72 Q74">
    <cfRule type="cellIs" dxfId="3549" priority="138" stopIfTrue="1" operator="equal">
      <formula>0</formula>
    </cfRule>
  </conditionalFormatting>
  <conditionalFormatting sqref="P63 P65 P67 P69 P71 P73 P75">
    <cfRule type="cellIs" dxfId="3548" priority="133" stopIfTrue="1" operator="equal">
      <formula>0</formula>
    </cfRule>
  </conditionalFormatting>
  <conditionalFormatting sqref="P62 P64 P66 P68 P70 P72 P74">
    <cfRule type="cellIs" dxfId="3547" priority="132" stopIfTrue="1" operator="equal">
      <formula>0</formula>
    </cfRule>
  </conditionalFormatting>
  <conditionalFormatting sqref="P63 P65 P67 P69 P71 P73 P75">
    <cfRule type="cellIs" dxfId="3546" priority="130" stopIfTrue="1" operator="equal">
      <formula>0</formula>
    </cfRule>
  </conditionalFormatting>
  <conditionalFormatting sqref="R62 R64 R66 R68 R70 R72 R74">
    <cfRule type="cellIs" dxfId="3545" priority="136" stopIfTrue="1" operator="equal">
      <formula>0</formula>
    </cfRule>
  </conditionalFormatting>
  <conditionalFormatting sqref="L62:O62 L64:O64 L66:O66 L68:O68 L70:O70 L72:O72 L74:O74 Q62 Q64 Q66 Q68 Q70 Q72 Q74">
    <cfRule type="cellIs" dxfId="3544" priority="140" stopIfTrue="1" operator="equal">
      <formula>0</formula>
    </cfRule>
  </conditionalFormatting>
  <conditionalFormatting sqref="R62 R64 R66 R68 R70 R72 R74">
    <cfRule type="cellIs" dxfId="3543" priority="137" stopIfTrue="1" operator="equal">
      <formula>0</formula>
    </cfRule>
  </conditionalFormatting>
  <conditionalFormatting sqref="P62:P75">
    <cfRule type="cellIs" dxfId="3542" priority="135" stopIfTrue="1" operator="equal">
      <formula>0</formula>
    </cfRule>
  </conditionalFormatting>
  <conditionalFormatting sqref="P62 P64 P66 P68 P70 P72 P74">
    <cfRule type="cellIs" dxfId="3541" priority="134" stopIfTrue="1" operator="equal">
      <formula>0</formula>
    </cfRule>
  </conditionalFormatting>
  <conditionalFormatting sqref="P62 P64 P66 P68 P70 P72 P74">
    <cfRule type="cellIs" dxfId="3540" priority="131" stopIfTrue="1" operator="equal">
      <formula>0</formula>
    </cfRule>
  </conditionalFormatting>
  <conditionalFormatting sqref="P62 P64 P66 P68 P70 P72 P74">
    <cfRule type="cellIs" dxfId="3539" priority="129" stopIfTrue="1" operator="equal">
      <formula>0</formula>
    </cfRule>
  </conditionalFormatting>
  <conditionalFormatting sqref="F256:F279">
    <cfRule type="cellIs" dxfId="3538" priority="94" stopIfTrue="1" operator="equal">
      <formula>0</formula>
    </cfRule>
  </conditionalFormatting>
  <conditionalFormatting sqref="E256:E279">
    <cfRule type="cellIs" dxfId="3537" priority="93" stopIfTrue="1" operator="equal">
      <formula>0</formula>
    </cfRule>
  </conditionalFormatting>
  <conditionalFormatting sqref="H256:H279">
    <cfRule type="cellIs" dxfId="3536" priority="92" stopIfTrue="1" operator="equal">
      <formula>0</formula>
    </cfRule>
  </conditionalFormatting>
  <conditionalFormatting sqref="G256:G279">
    <cfRule type="cellIs" dxfId="3535" priority="82" stopIfTrue="1" operator="equal">
      <formula>0</formula>
    </cfRule>
  </conditionalFormatting>
  <conditionalFormatting sqref="H220:H231">
    <cfRule type="cellIs" dxfId="3534" priority="79" stopIfTrue="1" operator="equal">
      <formula>0</formula>
    </cfRule>
  </conditionalFormatting>
  <conditionalFormatting sqref="F220:F231">
    <cfRule type="cellIs" dxfId="3533" priority="81" stopIfTrue="1" operator="equal">
      <formula>0</formula>
    </cfRule>
  </conditionalFormatting>
  <conditionalFormatting sqref="E220:E231">
    <cfRule type="cellIs" dxfId="3532" priority="80" stopIfTrue="1" operator="equal">
      <formula>0</formula>
    </cfRule>
  </conditionalFormatting>
  <conditionalFormatting sqref="G220:G231">
    <cfRule type="cellIs" dxfId="3531" priority="71" stopIfTrue="1" operator="equal">
      <formula>0</formula>
    </cfRule>
  </conditionalFormatting>
  <conditionalFormatting sqref="H208:H219">
    <cfRule type="cellIs" dxfId="3530" priority="56" stopIfTrue="1" operator="equal">
      <formula>0</formula>
    </cfRule>
  </conditionalFormatting>
  <conditionalFormatting sqref="F208:F219">
    <cfRule type="cellIs" dxfId="3529" priority="58" stopIfTrue="1" operator="equal">
      <formula>0</formula>
    </cfRule>
  </conditionalFormatting>
  <conditionalFormatting sqref="E208:E219">
    <cfRule type="cellIs" dxfId="3528" priority="57" stopIfTrue="1" operator="equal">
      <formula>0</formula>
    </cfRule>
  </conditionalFormatting>
  <conditionalFormatting sqref="G208:G219">
    <cfRule type="cellIs" dxfId="3527" priority="48" stopIfTrue="1" operator="equal">
      <formula>0</formula>
    </cfRule>
  </conditionalFormatting>
  <conditionalFormatting sqref="N286:Q286 N288:Q288">
    <cfRule type="cellIs" dxfId="3526" priority="35" stopIfTrue="1" operator="equal">
      <formula>0</formula>
    </cfRule>
  </conditionalFormatting>
  <conditionalFormatting sqref="N286:Q286 N288:Q288">
    <cfRule type="cellIs" dxfId="3525" priority="34" stopIfTrue="1" operator="equal">
      <formula>0</formula>
    </cfRule>
  </conditionalFormatting>
  <conditionalFormatting sqref="N286:Q286 N288:Q288">
    <cfRule type="cellIs" dxfId="3524" priority="33" stopIfTrue="1" operator="equal">
      <formula>0</formula>
    </cfRule>
  </conditionalFormatting>
  <conditionalFormatting sqref="N286:Q286 N288:Q288">
    <cfRule type="cellIs" dxfId="3523" priority="32" stopIfTrue="1" operator="equal">
      <formula>0</formula>
    </cfRule>
  </conditionalFormatting>
  <conditionalFormatting sqref="N286:Q286 N288:Q288">
    <cfRule type="cellIs" dxfId="3522" priority="31" stopIfTrue="1" operator="equal">
      <formula>0</formula>
    </cfRule>
  </conditionalFormatting>
  <conditionalFormatting sqref="N286:Q286 N288:Q288">
    <cfRule type="cellIs" dxfId="3521" priority="30" stopIfTrue="1" operator="equal">
      <formula>0</formula>
    </cfRule>
  </conditionalFormatting>
  <conditionalFormatting sqref="N286:Q286 N288:Q288">
    <cfRule type="cellIs" dxfId="3520" priority="29" stopIfTrue="1" operator="equal">
      <formula>0</formula>
    </cfRule>
  </conditionalFormatting>
  <conditionalFormatting sqref="N286:Q286 N288:Q288">
    <cfRule type="cellIs" dxfId="3519" priority="28" stopIfTrue="1" operator="equal">
      <formula>0</formula>
    </cfRule>
  </conditionalFormatting>
  <conditionalFormatting sqref="Q286 Q288">
    <cfRule type="cellIs" dxfId="3518" priority="27" stopIfTrue="1" operator="equal">
      <formula>0</formula>
    </cfRule>
  </conditionalFormatting>
  <conditionalFormatting sqref="Q286 Q288">
    <cfRule type="cellIs" dxfId="3517" priority="26" stopIfTrue="1" operator="equal">
      <formula>0</formula>
    </cfRule>
  </conditionalFormatting>
  <conditionalFormatting sqref="Q286 Q288">
    <cfRule type="cellIs" dxfId="3516" priority="25" stopIfTrue="1" operator="equal">
      <formula>0</formula>
    </cfRule>
  </conditionalFormatting>
  <conditionalFormatting sqref="Q286 Q288">
    <cfRule type="cellIs" dxfId="3515" priority="24" stopIfTrue="1" operator="equal">
      <formula>0</formula>
    </cfRule>
  </conditionalFormatting>
  <conditionalFormatting sqref="R285:R288">
    <cfRule type="cellIs" dxfId="3514" priority="22" stopIfTrue="1" operator="equal">
      <formula>0</formula>
    </cfRule>
  </conditionalFormatting>
  <conditionalFormatting sqref="R285 R287">
    <cfRule type="cellIs" dxfId="3513" priority="23"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12" priority="13" stopIfTrue="1" operator="equal">
      <formula>0</formula>
    </cfRule>
  </conditionalFormatting>
  <conditionalFormatting sqref="I208:O255 Q208:Q279 J256:O279">
    <cfRule type="cellIs" dxfId="3511"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510" priority="20" stopIfTrue="1" operator="equal">
      <formula>0</formula>
    </cfRule>
  </conditionalFormatting>
  <conditionalFormatting sqref="P208:P279">
    <cfRule type="cellIs" dxfId="3509"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8"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7" priority="18" stopIfTrue="1" operator="equal">
      <formula>0</formula>
    </cfRule>
  </conditionalFormatting>
  <conditionalFormatting sqref="P208:P279">
    <cfRule type="cellIs" dxfId="3506"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5" priority="16" stopIfTrue="1" operator="equal">
      <formula>0</formula>
    </cfRule>
  </conditionalFormatting>
  <conditionalFormatting sqref="P208:P279">
    <cfRule type="cellIs" dxfId="3504" priority="19" stopIfTrue="1" operator="equal">
      <formula>0</formula>
    </cfRule>
  </conditionalFormatting>
  <conditionalFormatting sqref="R208:R279">
    <cfRule type="cellIs" dxfId="3503"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2" priority="12" stopIfTrue="1" operator="equal">
      <formula>0</formula>
    </cfRule>
  </conditionalFormatting>
  <conditionalFormatting sqref="R208:R279">
    <cfRule type="cellIs" dxfId="3501"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0" priority="9" stopIfTrue="1" operator="equal">
      <formula>0</formula>
    </cfRule>
  </conditionalFormatting>
  <conditionalFormatting sqref="R208:R279">
    <cfRule type="cellIs" dxfId="3499"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498" priority="7" stopIfTrue="1" operator="equal">
      <formula>0</formula>
    </cfRule>
  </conditionalFormatting>
  <conditionalFormatting sqref="I256">
    <cfRule type="cellIs" dxfId="3497" priority="6" stopIfTrue="1" operator="equal">
      <formula>0</formula>
    </cfRule>
  </conditionalFormatting>
  <conditionalFormatting sqref="I257">
    <cfRule type="cellIs" dxfId="3496" priority="5" stopIfTrue="1" operator="equal">
      <formula>0</formula>
    </cfRule>
  </conditionalFormatting>
  <conditionalFormatting sqref="I258 I260 I262 I264 I266 I268">
    <cfRule type="cellIs" dxfId="3495" priority="4" stopIfTrue="1" operator="equal">
      <formula>0</formula>
    </cfRule>
  </conditionalFormatting>
  <conditionalFormatting sqref="I259 I261 I263 I265 I267 I269">
    <cfRule type="cellIs" dxfId="3494" priority="3" stopIfTrue="1" operator="equal">
      <formula>0</formula>
    </cfRule>
  </conditionalFormatting>
  <conditionalFormatting sqref="I270 I272 I274 I276 I278">
    <cfRule type="cellIs" dxfId="3493" priority="2" stopIfTrue="1" operator="equal">
      <formula>0</formula>
    </cfRule>
  </conditionalFormatting>
  <conditionalFormatting sqref="I271 I273 I275 I277 I279">
    <cfRule type="cellIs" dxfId="349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pageSetUpPr fitToPage="1"/>
  </sheetPr>
  <dimension ref="A1:P96"/>
  <sheetViews>
    <sheetView showGridLines="0" topLeftCell="A35" workbookViewId="0">
      <selection activeCell="B54" sqref="B54:G55"/>
    </sheetView>
  </sheetViews>
  <sheetFormatPr defaultRowHeight="12.75" x14ac:dyDescent="0.2"/>
  <cols>
    <col min="1" max="1" width="3.5703125" style="2" customWidth="1"/>
    <col min="2" max="6" width="10.5703125" customWidth="1"/>
    <col min="7" max="7" width="10.85546875" customWidth="1"/>
    <col min="8" max="8" width="3.5703125" style="2" customWidth="1"/>
    <col min="9" max="14" width="10.5703125" customWidth="1"/>
    <col min="15" max="15" width="11.7109375" customWidth="1"/>
  </cols>
  <sheetData>
    <row r="1" spans="1:15" ht="4.5" customHeight="1" thickTop="1" x14ac:dyDescent="0.2">
      <c r="A1" s="354" t="s">
        <v>35</v>
      </c>
      <c r="B1" s="355"/>
      <c r="C1" s="355"/>
      <c r="D1" s="355"/>
      <c r="E1" s="355"/>
      <c r="F1" s="355"/>
      <c r="G1" s="355"/>
      <c r="H1" s="355"/>
      <c r="I1" s="355"/>
      <c r="J1" s="355"/>
      <c r="K1" s="355"/>
      <c r="L1" s="355"/>
      <c r="M1" s="355"/>
      <c r="N1" s="355"/>
      <c r="O1" s="356"/>
    </row>
    <row r="2" spans="1:15" x14ac:dyDescent="0.2">
      <c r="A2" s="357"/>
      <c r="B2" s="358"/>
      <c r="C2" s="358"/>
      <c r="D2" s="358"/>
      <c r="E2" s="358"/>
      <c r="F2" s="358"/>
      <c r="G2" s="358"/>
      <c r="H2" s="358"/>
      <c r="I2" s="358"/>
      <c r="J2" s="358"/>
      <c r="K2" s="358"/>
      <c r="L2" s="358"/>
      <c r="M2" s="358"/>
      <c r="N2" s="358"/>
      <c r="O2" s="359"/>
    </row>
    <row r="3" spans="1:15" ht="4.5" customHeight="1" x14ac:dyDescent="0.2">
      <c r="A3" s="360"/>
      <c r="B3" s="361"/>
      <c r="C3" s="361"/>
      <c r="D3" s="361"/>
      <c r="E3" s="361"/>
      <c r="F3" s="361"/>
      <c r="G3" s="361"/>
      <c r="H3" s="361"/>
      <c r="I3" s="361"/>
      <c r="J3" s="361"/>
      <c r="K3" s="361"/>
      <c r="L3" s="361"/>
      <c r="M3" s="361"/>
      <c r="N3" s="361"/>
      <c r="O3" s="362"/>
    </row>
    <row r="4" spans="1:15" ht="12" customHeight="1" x14ac:dyDescent="0.2">
      <c r="A4" s="23" t="s">
        <v>54</v>
      </c>
      <c r="B4" s="16" t="s">
        <v>63</v>
      </c>
      <c r="C4" s="17"/>
      <c r="D4" s="18"/>
      <c r="E4" s="18"/>
      <c r="F4" s="18"/>
      <c r="G4" s="19"/>
      <c r="H4" s="15" t="s">
        <v>71</v>
      </c>
      <c r="I4" s="16" t="s">
        <v>62</v>
      </c>
      <c r="J4" s="17"/>
      <c r="K4" s="18"/>
      <c r="L4" s="18"/>
      <c r="M4" s="18"/>
      <c r="N4" s="18"/>
      <c r="O4" s="24"/>
    </row>
    <row r="5" spans="1:15" ht="12" customHeight="1" x14ac:dyDescent="0.2">
      <c r="A5" s="25" t="s">
        <v>53</v>
      </c>
      <c r="B5" s="1" t="s">
        <v>64</v>
      </c>
      <c r="C5" s="6"/>
      <c r="D5" s="1"/>
      <c r="E5" s="1"/>
      <c r="F5" s="1"/>
      <c r="G5" s="4"/>
      <c r="H5" s="5" t="s">
        <v>72</v>
      </c>
      <c r="I5" s="1" t="s">
        <v>48</v>
      </c>
      <c r="J5" s="6"/>
      <c r="K5" s="1"/>
      <c r="L5" s="1"/>
      <c r="M5" s="1"/>
      <c r="N5" s="1"/>
      <c r="O5" s="26"/>
    </row>
    <row r="6" spans="1:15" ht="12" customHeight="1" x14ac:dyDescent="0.2">
      <c r="A6" s="25"/>
      <c r="B6" s="1" t="s">
        <v>65</v>
      </c>
      <c r="C6" s="6"/>
      <c r="D6" s="1"/>
      <c r="E6" s="1"/>
      <c r="F6" s="1"/>
      <c r="G6" s="4"/>
      <c r="H6" s="5"/>
      <c r="I6" s="7" t="s">
        <v>41</v>
      </c>
      <c r="J6" s="1"/>
      <c r="K6" s="1"/>
      <c r="L6" s="1"/>
      <c r="M6" s="1"/>
      <c r="N6" s="1"/>
      <c r="O6" s="26"/>
    </row>
    <row r="7" spans="1:15" ht="12" customHeight="1" x14ac:dyDescent="0.2">
      <c r="A7" s="25"/>
      <c r="B7" s="7" t="s">
        <v>74</v>
      </c>
      <c r="C7" s="1"/>
      <c r="D7" s="1"/>
      <c r="E7" s="1"/>
      <c r="F7" s="1"/>
      <c r="G7" s="4"/>
      <c r="H7" s="5"/>
      <c r="I7" s="7" t="s">
        <v>76</v>
      </c>
      <c r="J7" s="1"/>
      <c r="K7" s="1"/>
      <c r="L7" s="1"/>
      <c r="M7" s="1"/>
      <c r="N7" s="1"/>
      <c r="O7" s="27"/>
    </row>
    <row r="8" spans="1:15" ht="12" customHeight="1" x14ac:dyDescent="0.2">
      <c r="A8" s="25"/>
      <c r="B8" s="20" t="s">
        <v>75</v>
      </c>
      <c r="C8" s="1"/>
      <c r="D8" s="1"/>
      <c r="E8" s="1"/>
      <c r="F8" s="1"/>
      <c r="G8" s="4"/>
      <c r="H8" s="5"/>
      <c r="I8" s="20" t="s">
        <v>112</v>
      </c>
      <c r="J8" s="1"/>
      <c r="K8" s="1"/>
      <c r="L8" s="1"/>
      <c r="M8" s="1"/>
      <c r="N8" s="1"/>
      <c r="O8" s="27"/>
    </row>
    <row r="9" spans="1:15" ht="12" customHeight="1" x14ac:dyDescent="0.2">
      <c r="A9" s="25"/>
      <c r="B9" s="7" t="s">
        <v>78</v>
      </c>
      <c r="C9" s="1"/>
      <c r="D9" s="1"/>
      <c r="E9" s="1"/>
      <c r="F9" s="1"/>
      <c r="G9" s="14" t="s">
        <v>66</v>
      </c>
      <c r="H9" s="5"/>
      <c r="I9" s="7" t="s">
        <v>166</v>
      </c>
      <c r="J9" s="1"/>
      <c r="K9" s="1"/>
      <c r="L9" s="1"/>
      <c r="M9" s="1"/>
      <c r="N9" s="1"/>
      <c r="O9" s="27"/>
    </row>
    <row r="10" spans="1:15" ht="12" customHeight="1" x14ac:dyDescent="0.2">
      <c r="A10" s="25"/>
      <c r="B10" s="7" t="s">
        <v>67</v>
      </c>
      <c r="C10" s="1"/>
      <c r="D10" s="1"/>
      <c r="E10" s="1"/>
      <c r="F10" s="1"/>
      <c r="G10" s="4"/>
      <c r="H10" s="9"/>
      <c r="I10" s="139" t="s">
        <v>59</v>
      </c>
      <c r="J10" s="10"/>
      <c r="K10" s="21">
        <v>37257</v>
      </c>
      <c r="L10" s="140" t="s">
        <v>165</v>
      </c>
      <c r="M10" s="11"/>
      <c r="N10" s="11"/>
      <c r="O10" s="29"/>
    </row>
    <row r="11" spans="1:15" ht="12" customHeight="1" x14ac:dyDescent="0.2">
      <c r="A11" s="25"/>
      <c r="B11" s="7" t="s">
        <v>39</v>
      </c>
      <c r="C11" s="1"/>
      <c r="D11" s="1"/>
      <c r="E11" s="8"/>
      <c r="F11" s="8"/>
      <c r="G11" s="4"/>
      <c r="H11" s="5" t="s">
        <v>69</v>
      </c>
      <c r="I11" s="20" t="s">
        <v>73</v>
      </c>
      <c r="J11" s="1"/>
      <c r="K11" s="1"/>
      <c r="L11" s="1"/>
      <c r="M11" s="1"/>
      <c r="N11" s="1"/>
      <c r="O11" s="26"/>
    </row>
    <row r="12" spans="1:15" ht="12" customHeight="1" x14ac:dyDescent="0.2">
      <c r="A12" s="28"/>
      <c r="B12" s="8">
        <v>32325</v>
      </c>
      <c r="C12" s="8">
        <v>32509</v>
      </c>
      <c r="D12" s="21">
        <v>32994</v>
      </c>
      <c r="E12" s="11"/>
      <c r="F12" s="11"/>
      <c r="G12" s="12"/>
      <c r="H12" s="5"/>
      <c r="I12" s="7" t="s">
        <v>41</v>
      </c>
      <c r="J12" s="1"/>
      <c r="K12" s="1"/>
      <c r="L12" s="1"/>
      <c r="M12" s="1"/>
      <c r="N12" s="1"/>
      <c r="O12" s="26"/>
    </row>
    <row r="13" spans="1:15" ht="12" customHeight="1" x14ac:dyDescent="0.2">
      <c r="A13" s="23" t="s">
        <v>55</v>
      </c>
      <c r="B13" s="16" t="s">
        <v>52</v>
      </c>
      <c r="C13" s="17"/>
      <c r="D13" s="18"/>
      <c r="E13" s="18"/>
      <c r="F13" s="18"/>
      <c r="G13" s="19"/>
      <c r="H13" s="5"/>
      <c r="I13" s="7" t="s">
        <v>74</v>
      </c>
      <c r="J13" s="1"/>
      <c r="K13" s="1"/>
      <c r="L13" s="1"/>
      <c r="M13" s="1"/>
      <c r="N13" s="1"/>
      <c r="O13" s="27"/>
    </row>
    <row r="14" spans="1:15" ht="12" customHeight="1" x14ac:dyDescent="0.2">
      <c r="A14" s="25" t="s">
        <v>57</v>
      </c>
      <c r="B14" s="1" t="s">
        <v>36</v>
      </c>
      <c r="C14" s="6"/>
      <c r="D14" s="1"/>
      <c r="E14" s="1"/>
      <c r="F14" s="1"/>
      <c r="G14" s="4"/>
      <c r="H14" s="5"/>
      <c r="I14" s="20" t="s">
        <v>86</v>
      </c>
      <c r="J14" s="1"/>
      <c r="K14" s="1"/>
      <c r="L14" s="1"/>
      <c r="M14" s="1"/>
      <c r="N14" s="1"/>
      <c r="O14" s="27"/>
    </row>
    <row r="15" spans="1:15" ht="12" customHeight="1" x14ac:dyDescent="0.2">
      <c r="A15" s="25"/>
      <c r="B15" s="7" t="s">
        <v>76</v>
      </c>
      <c r="C15" s="1"/>
      <c r="D15" s="1"/>
      <c r="E15" s="1"/>
      <c r="F15" s="1"/>
      <c r="G15" s="4"/>
      <c r="H15" s="5"/>
      <c r="I15" s="141" t="s">
        <v>167</v>
      </c>
      <c r="J15" s="1"/>
      <c r="K15" s="22"/>
      <c r="L15" s="1"/>
      <c r="M15" s="1"/>
      <c r="N15" s="1"/>
      <c r="O15" s="27"/>
    </row>
    <row r="16" spans="1:15" ht="12" customHeight="1" x14ac:dyDescent="0.2">
      <c r="A16" s="25"/>
      <c r="B16" s="20" t="s">
        <v>77</v>
      </c>
      <c r="C16" s="1"/>
      <c r="D16" s="1"/>
      <c r="E16" s="1"/>
      <c r="F16" s="1"/>
      <c r="G16" s="4"/>
      <c r="H16" s="5"/>
      <c r="I16" s="7" t="s">
        <v>59</v>
      </c>
      <c r="J16" s="1"/>
      <c r="K16" s="22">
        <v>37987</v>
      </c>
      <c r="L16" s="140" t="s">
        <v>168</v>
      </c>
      <c r="M16" s="8"/>
      <c r="N16" s="8"/>
      <c r="O16" s="26"/>
    </row>
    <row r="17" spans="1:16" ht="12" customHeight="1" x14ac:dyDescent="0.2">
      <c r="A17" s="25"/>
      <c r="B17" s="7" t="s">
        <v>79</v>
      </c>
      <c r="C17" s="1"/>
      <c r="D17" s="1"/>
      <c r="E17" s="1"/>
      <c r="F17" s="1"/>
      <c r="G17" s="14" t="s">
        <v>37</v>
      </c>
      <c r="H17" s="15" t="s">
        <v>136</v>
      </c>
      <c r="I17" s="16" t="s">
        <v>134</v>
      </c>
      <c r="J17" s="17"/>
      <c r="K17" s="18"/>
      <c r="L17" s="18"/>
      <c r="M17" s="18"/>
      <c r="N17" s="18"/>
      <c r="O17" s="24"/>
    </row>
    <row r="18" spans="1:16" ht="12" customHeight="1" x14ac:dyDescent="0.2">
      <c r="A18" s="25"/>
      <c r="B18" s="7" t="s">
        <v>38</v>
      </c>
      <c r="C18" s="1"/>
      <c r="D18" s="1"/>
      <c r="E18" s="1"/>
      <c r="F18" s="1"/>
      <c r="G18" s="4"/>
      <c r="H18" s="40" t="s">
        <v>137</v>
      </c>
      <c r="I18" s="1" t="s">
        <v>133</v>
      </c>
      <c r="J18" s="6"/>
      <c r="K18" s="1"/>
      <c r="L18" s="1"/>
      <c r="M18" s="1"/>
      <c r="N18" s="1"/>
      <c r="O18" s="26"/>
    </row>
    <row r="19" spans="1:16" ht="12" customHeight="1" x14ac:dyDescent="0.2">
      <c r="A19" s="25"/>
      <c r="B19" s="7" t="s">
        <v>39</v>
      </c>
      <c r="C19" s="1"/>
      <c r="D19" s="1"/>
      <c r="E19" s="8"/>
      <c r="F19" s="8"/>
      <c r="G19" s="4"/>
      <c r="H19" s="5"/>
      <c r="I19" s="7" t="s">
        <v>41</v>
      </c>
      <c r="J19" s="1"/>
      <c r="K19" s="1"/>
      <c r="L19" s="1"/>
      <c r="M19" s="1"/>
      <c r="N19" s="1"/>
      <c r="O19" s="26"/>
    </row>
    <row r="20" spans="1:16" ht="12" customHeight="1" x14ac:dyDescent="0.2">
      <c r="A20" s="28"/>
      <c r="B20" s="11">
        <v>34700</v>
      </c>
      <c r="C20" s="11">
        <v>35034</v>
      </c>
      <c r="D20" s="11">
        <v>35065</v>
      </c>
      <c r="E20" s="11">
        <v>35370</v>
      </c>
      <c r="F20" s="11"/>
      <c r="G20" s="12"/>
      <c r="H20" s="5"/>
      <c r="I20" s="7" t="s">
        <v>76</v>
      </c>
      <c r="J20" s="1"/>
      <c r="K20" s="1"/>
      <c r="L20" s="1"/>
      <c r="M20" s="1"/>
      <c r="N20" s="1"/>
      <c r="O20" s="27"/>
    </row>
    <row r="21" spans="1:16" ht="12" customHeight="1" x14ac:dyDescent="0.2">
      <c r="A21" s="25" t="s">
        <v>58</v>
      </c>
      <c r="B21" s="1" t="s">
        <v>40</v>
      </c>
      <c r="C21" s="6"/>
      <c r="D21" s="1"/>
      <c r="E21" s="1"/>
      <c r="F21" s="1"/>
      <c r="G21" s="4"/>
      <c r="H21" s="5"/>
      <c r="I21" s="20" t="s">
        <v>138</v>
      </c>
      <c r="J21" s="1"/>
      <c r="K21" s="1"/>
      <c r="L21" s="1"/>
      <c r="M21" s="1"/>
      <c r="N21" s="1"/>
      <c r="O21" s="27"/>
      <c r="P21" s="1"/>
    </row>
    <row r="22" spans="1:16" ht="12" customHeight="1" x14ac:dyDescent="0.2">
      <c r="A22" s="25"/>
      <c r="B22" s="7" t="s">
        <v>41</v>
      </c>
      <c r="C22" s="1"/>
      <c r="D22" s="1"/>
      <c r="E22" s="1"/>
      <c r="F22" s="1"/>
      <c r="G22" s="4"/>
      <c r="H22" s="5"/>
      <c r="I22" s="7" t="s">
        <v>135</v>
      </c>
      <c r="J22" s="1"/>
      <c r="K22" s="1"/>
      <c r="L22" s="1"/>
      <c r="M22" s="1"/>
      <c r="N22" s="1"/>
      <c r="O22" s="27" t="s">
        <v>60</v>
      </c>
      <c r="P22" s="1"/>
    </row>
    <row r="23" spans="1:16" ht="12" customHeight="1" x14ac:dyDescent="0.2">
      <c r="A23" s="25"/>
      <c r="B23" s="7" t="s">
        <v>76</v>
      </c>
      <c r="C23" s="1"/>
      <c r="D23" s="1"/>
      <c r="E23" s="1"/>
      <c r="F23" s="1"/>
      <c r="G23" s="4"/>
      <c r="H23" s="5"/>
      <c r="I23" s="7" t="s">
        <v>59</v>
      </c>
      <c r="J23" s="1"/>
      <c r="K23" s="22">
        <v>38718</v>
      </c>
      <c r="L23" s="8"/>
      <c r="M23" s="8"/>
      <c r="N23" s="8"/>
      <c r="O23" s="26"/>
      <c r="P23" s="1"/>
    </row>
    <row r="24" spans="1:16" ht="12" customHeight="1" x14ac:dyDescent="0.2">
      <c r="A24" s="25"/>
      <c r="B24" s="20" t="s">
        <v>81</v>
      </c>
      <c r="C24" s="1"/>
      <c r="D24" s="1"/>
      <c r="E24" s="1"/>
      <c r="F24" s="1"/>
      <c r="G24" s="4"/>
      <c r="H24" s="5"/>
      <c r="I24" s="141" t="s">
        <v>169</v>
      </c>
      <c r="J24" s="1"/>
      <c r="K24" s="22"/>
      <c r="L24" s="8"/>
      <c r="M24" s="8"/>
      <c r="N24" s="8"/>
      <c r="O24" s="26"/>
      <c r="P24" s="1"/>
    </row>
    <row r="25" spans="1:16" ht="12" customHeight="1" x14ac:dyDescent="0.2">
      <c r="A25" s="25"/>
      <c r="B25" s="7" t="s">
        <v>80</v>
      </c>
      <c r="C25" s="1"/>
      <c r="D25" s="1"/>
      <c r="E25" s="1"/>
      <c r="F25" s="1"/>
      <c r="G25" s="14" t="s">
        <v>42</v>
      </c>
      <c r="H25" s="5"/>
      <c r="I25" s="367" t="s">
        <v>170</v>
      </c>
      <c r="J25" s="368"/>
      <c r="K25" s="368"/>
      <c r="L25" s="368"/>
      <c r="M25" s="368"/>
      <c r="N25" s="368"/>
      <c r="O25" s="369"/>
      <c r="P25" s="1"/>
    </row>
    <row r="26" spans="1:16" ht="12" customHeight="1" x14ac:dyDescent="0.2">
      <c r="A26" s="25"/>
      <c r="B26" s="7" t="s">
        <v>43</v>
      </c>
      <c r="C26" s="1"/>
      <c r="D26" s="1"/>
      <c r="E26" s="1"/>
      <c r="F26" s="1"/>
      <c r="G26" s="4"/>
      <c r="H26" s="107"/>
      <c r="I26" s="370"/>
      <c r="J26" s="370"/>
      <c r="K26" s="370"/>
      <c r="L26" s="370"/>
      <c r="M26" s="370"/>
      <c r="N26" s="370"/>
      <c r="O26" s="371"/>
      <c r="P26" s="1"/>
    </row>
    <row r="27" spans="1:16" ht="12" customHeight="1" x14ac:dyDescent="0.2">
      <c r="A27" s="25"/>
      <c r="B27" s="7" t="s">
        <v>39</v>
      </c>
      <c r="C27" s="1"/>
      <c r="D27" s="1"/>
      <c r="E27" s="8"/>
      <c r="F27" s="8"/>
      <c r="G27" s="4"/>
      <c r="H27" s="40" t="s">
        <v>137</v>
      </c>
      <c r="I27" s="41" t="s">
        <v>140</v>
      </c>
      <c r="J27" s="6"/>
      <c r="K27" s="1"/>
      <c r="L27" s="1"/>
      <c r="M27" s="1"/>
      <c r="N27" s="1"/>
      <c r="O27" s="26"/>
      <c r="P27" s="1"/>
    </row>
    <row r="28" spans="1:16" ht="12" customHeight="1" x14ac:dyDescent="0.2">
      <c r="A28" s="25"/>
      <c r="B28" s="8">
        <v>35065</v>
      </c>
      <c r="C28" s="8">
        <v>35370</v>
      </c>
      <c r="D28" s="22">
        <v>35612</v>
      </c>
      <c r="E28" s="8"/>
      <c r="F28" s="8"/>
      <c r="G28" s="4"/>
      <c r="H28" s="5"/>
      <c r="I28" s="7" t="s">
        <v>41</v>
      </c>
      <c r="J28" s="1"/>
      <c r="K28" s="1"/>
      <c r="L28" s="1"/>
      <c r="M28" s="1"/>
      <c r="N28" s="1"/>
      <c r="O28" s="26"/>
      <c r="P28" s="1"/>
    </row>
    <row r="29" spans="1:16" ht="12" customHeight="1" x14ac:dyDescent="0.2">
      <c r="A29" s="23" t="s">
        <v>61</v>
      </c>
      <c r="B29" s="16" t="s">
        <v>56</v>
      </c>
      <c r="C29" s="17"/>
      <c r="D29" s="18"/>
      <c r="E29" s="18"/>
      <c r="F29" s="18"/>
      <c r="G29" s="19"/>
      <c r="H29" s="5"/>
      <c r="I29" s="7" t="s">
        <v>143</v>
      </c>
      <c r="J29" s="1"/>
      <c r="K29" s="1"/>
      <c r="L29" s="1"/>
      <c r="M29" s="1"/>
      <c r="N29" s="1"/>
      <c r="O29" s="27"/>
      <c r="P29" s="1"/>
    </row>
    <row r="30" spans="1:16" ht="12" customHeight="1" x14ac:dyDescent="0.2">
      <c r="A30" s="25" t="s">
        <v>68</v>
      </c>
      <c r="B30" s="1" t="s">
        <v>44</v>
      </c>
      <c r="C30" s="6"/>
      <c r="D30" s="1"/>
      <c r="E30" s="1"/>
      <c r="F30" s="1"/>
      <c r="G30" s="4"/>
      <c r="H30" s="5"/>
      <c r="I30" s="20" t="s">
        <v>144</v>
      </c>
      <c r="J30" s="1"/>
      <c r="K30" s="1"/>
      <c r="L30" s="1"/>
      <c r="M30" s="1"/>
      <c r="N30" s="1"/>
      <c r="O30" s="27"/>
      <c r="P30" s="1"/>
    </row>
    <row r="31" spans="1:16" ht="12" customHeight="1" x14ac:dyDescent="0.2">
      <c r="A31" s="25"/>
      <c r="B31" s="7" t="s">
        <v>41</v>
      </c>
      <c r="C31" s="1"/>
      <c r="D31" s="1"/>
      <c r="E31" s="1"/>
      <c r="F31" s="1"/>
      <c r="G31" s="4"/>
      <c r="H31" s="5"/>
      <c r="I31" s="7" t="s">
        <v>141</v>
      </c>
      <c r="J31" s="1"/>
      <c r="K31" s="1"/>
      <c r="L31" s="1"/>
      <c r="M31" s="7" t="s">
        <v>59</v>
      </c>
      <c r="N31" s="1"/>
      <c r="O31" s="145">
        <v>39448</v>
      </c>
      <c r="P31" s="1"/>
    </row>
    <row r="32" spans="1:16" ht="12" customHeight="1" x14ac:dyDescent="0.2">
      <c r="A32" s="25"/>
      <c r="B32" s="7" t="s">
        <v>76</v>
      </c>
      <c r="C32" s="1"/>
      <c r="D32" s="1"/>
      <c r="E32" s="1"/>
      <c r="F32" s="1"/>
      <c r="G32" s="14"/>
      <c r="H32" s="5"/>
      <c r="I32" s="3" t="s">
        <v>171</v>
      </c>
      <c r="J32" s="1"/>
      <c r="K32" s="1"/>
      <c r="L32" s="8"/>
      <c r="M32" s="8"/>
      <c r="N32" s="8"/>
      <c r="O32" s="26"/>
      <c r="P32" s="1"/>
    </row>
    <row r="33" spans="1:16" ht="12" customHeight="1" x14ac:dyDescent="0.2">
      <c r="A33" s="25"/>
      <c r="B33" s="20" t="s">
        <v>82</v>
      </c>
      <c r="C33" s="1"/>
      <c r="D33" s="1"/>
      <c r="E33" s="1"/>
      <c r="F33" s="1"/>
      <c r="G33" s="14"/>
      <c r="H33" s="111" t="s">
        <v>146</v>
      </c>
      <c r="I33" s="363" t="s">
        <v>145</v>
      </c>
      <c r="J33" s="364"/>
      <c r="K33" s="364"/>
      <c r="L33" s="364"/>
      <c r="M33" s="364"/>
      <c r="N33" s="364"/>
      <c r="O33" s="365"/>
      <c r="P33" s="1"/>
    </row>
    <row r="34" spans="1:16" ht="12" customHeight="1" x14ac:dyDescent="0.2">
      <c r="A34" s="25"/>
      <c r="B34" s="7" t="s">
        <v>83</v>
      </c>
      <c r="C34" s="1"/>
      <c r="D34" s="1"/>
      <c r="E34" s="1"/>
      <c r="F34" s="1"/>
      <c r="G34" s="14" t="s">
        <v>84</v>
      </c>
      <c r="H34" s="110"/>
      <c r="I34" s="366"/>
      <c r="J34" s="366"/>
      <c r="K34" s="366"/>
      <c r="L34" s="366"/>
      <c r="M34" s="366"/>
      <c r="N34" s="366"/>
      <c r="O34" s="348"/>
      <c r="P34" s="1"/>
    </row>
    <row r="35" spans="1:16" ht="12" customHeight="1" x14ac:dyDescent="0.2">
      <c r="A35" s="25"/>
      <c r="B35" s="7" t="s">
        <v>45</v>
      </c>
      <c r="C35" s="1"/>
      <c r="D35" s="1"/>
      <c r="E35" s="8"/>
      <c r="F35" s="8"/>
      <c r="G35" s="4"/>
      <c r="H35" s="40"/>
      <c r="I35" s="3" t="s">
        <v>180</v>
      </c>
      <c r="J35" s="1"/>
      <c r="K35" s="1"/>
      <c r="L35" s="8"/>
      <c r="M35" s="6"/>
      <c r="N35" s="6"/>
      <c r="O35" s="109"/>
      <c r="P35" s="1"/>
    </row>
    <row r="36" spans="1:16" ht="12" customHeight="1" x14ac:dyDescent="0.2">
      <c r="A36" s="25"/>
      <c r="B36" s="3" t="s">
        <v>39</v>
      </c>
      <c r="C36" s="1"/>
      <c r="D36" s="1"/>
      <c r="E36" s="8"/>
      <c r="F36" s="8"/>
      <c r="G36" s="4"/>
      <c r="H36" s="5"/>
      <c r="I36" s="8">
        <v>40269</v>
      </c>
      <c r="J36" s="8">
        <v>40360</v>
      </c>
      <c r="K36" s="22"/>
      <c r="L36" s="8"/>
      <c r="M36" s="6"/>
      <c r="N36" s="6"/>
      <c r="O36" s="27"/>
      <c r="P36" s="1"/>
    </row>
    <row r="37" spans="1:16" ht="12" customHeight="1" x14ac:dyDescent="0.2">
      <c r="A37" s="28"/>
      <c r="B37" s="21">
        <v>36100</v>
      </c>
      <c r="C37" s="21">
        <v>36312</v>
      </c>
      <c r="D37" s="10"/>
      <c r="E37" s="11"/>
      <c r="F37" s="11"/>
      <c r="G37" s="12"/>
      <c r="H37" s="111" t="s">
        <v>172</v>
      </c>
      <c r="I37" s="142" t="s">
        <v>173</v>
      </c>
      <c r="J37" s="143"/>
      <c r="K37" s="143"/>
      <c r="L37" s="143"/>
      <c r="M37" s="143"/>
      <c r="N37" s="143"/>
      <c r="O37" s="144"/>
      <c r="P37" s="1"/>
    </row>
    <row r="38" spans="1:16" ht="12" customHeight="1" x14ac:dyDescent="0.2">
      <c r="A38" s="25" t="s">
        <v>70</v>
      </c>
      <c r="B38" s="20" t="s">
        <v>46</v>
      </c>
      <c r="C38" s="1"/>
      <c r="D38" s="1"/>
      <c r="E38" s="1"/>
      <c r="F38" s="1"/>
      <c r="G38" s="4"/>
      <c r="H38" s="5"/>
      <c r="I38" s="146" t="s">
        <v>174</v>
      </c>
      <c r="J38" s="1"/>
      <c r="K38" s="1"/>
      <c r="L38" s="1"/>
      <c r="M38" s="1"/>
      <c r="N38" s="1"/>
      <c r="O38" s="26"/>
      <c r="P38" s="1"/>
    </row>
    <row r="39" spans="1:16" ht="12" customHeight="1" x14ac:dyDescent="0.2">
      <c r="A39" s="25"/>
      <c r="B39" s="7" t="s">
        <v>41</v>
      </c>
      <c r="C39" s="1"/>
      <c r="D39" s="1"/>
      <c r="E39" s="1"/>
      <c r="F39" s="1"/>
      <c r="G39" s="4"/>
      <c r="H39" s="5"/>
      <c r="I39" s="7" t="s">
        <v>175</v>
      </c>
      <c r="J39" s="1"/>
      <c r="K39" s="1"/>
      <c r="L39" s="1"/>
      <c r="M39" s="1"/>
      <c r="N39" s="1"/>
      <c r="O39" s="27"/>
      <c r="P39" s="1"/>
    </row>
    <row r="40" spans="1:16" ht="12" customHeight="1" x14ac:dyDescent="0.2">
      <c r="A40" s="25"/>
      <c r="B40" s="7" t="s">
        <v>74</v>
      </c>
      <c r="C40" s="1"/>
      <c r="D40" s="1"/>
      <c r="E40" s="1"/>
      <c r="F40" s="1"/>
      <c r="G40" s="14"/>
      <c r="H40" s="5"/>
      <c r="I40" s="7" t="s">
        <v>59</v>
      </c>
      <c r="J40" s="1"/>
      <c r="K40" s="22">
        <v>42370</v>
      </c>
      <c r="L40" s="8"/>
      <c r="M40" s="8"/>
      <c r="N40" s="8"/>
      <c r="O40" s="26"/>
      <c r="P40" s="1"/>
    </row>
    <row r="41" spans="1:16" ht="12" customHeight="1" x14ac:dyDescent="0.2">
      <c r="A41" s="25"/>
      <c r="B41" s="20" t="s">
        <v>85</v>
      </c>
      <c r="C41" s="1"/>
      <c r="D41" s="1"/>
      <c r="E41" s="1"/>
      <c r="F41" s="1"/>
      <c r="G41" s="14"/>
      <c r="H41" s="107"/>
      <c r="I41" s="147" t="s">
        <v>176</v>
      </c>
      <c r="J41" s="13"/>
      <c r="K41" s="108"/>
      <c r="L41" s="39"/>
      <c r="M41" s="39"/>
      <c r="N41" s="39"/>
      <c r="O41" s="30"/>
      <c r="P41" s="1"/>
    </row>
    <row r="42" spans="1:16" ht="12" customHeight="1" x14ac:dyDescent="0.2">
      <c r="A42" s="25"/>
      <c r="B42" s="7" t="s">
        <v>47</v>
      </c>
      <c r="C42" s="1"/>
      <c r="D42" s="1"/>
      <c r="E42" s="1"/>
      <c r="F42" s="1"/>
      <c r="G42" s="14" t="s">
        <v>60</v>
      </c>
      <c r="H42" s="297" t="s">
        <v>177</v>
      </c>
      <c r="I42" s="7" t="s">
        <v>179</v>
      </c>
      <c r="J42" s="6"/>
      <c r="K42" s="6"/>
      <c r="L42" s="6"/>
      <c r="M42" s="6"/>
      <c r="N42" s="6"/>
      <c r="O42" s="109"/>
      <c r="P42" s="1"/>
    </row>
    <row r="43" spans="1:16" ht="12" customHeight="1" x14ac:dyDescent="0.2">
      <c r="A43" s="25"/>
      <c r="B43" s="7" t="s">
        <v>59</v>
      </c>
      <c r="C43" s="1"/>
      <c r="D43" s="1"/>
      <c r="E43" s="8"/>
      <c r="F43" s="8"/>
      <c r="G43" s="4"/>
      <c r="H43" s="5"/>
      <c r="I43" s="156" t="s">
        <v>178</v>
      </c>
      <c r="J43" s="6"/>
      <c r="K43" s="6"/>
      <c r="L43" s="6"/>
      <c r="M43" s="6"/>
      <c r="N43" s="6"/>
      <c r="O43" s="109"/>
      <c r="P43" s="1"/>
    </row>
    <row r="44" spans="1:16" ht="12" customHeight="1" x14ac:dyDescent="0.2">
      <c r="A44" s="25"/>
      <c r="B44" s="3" t="s">
        <v>39</v>
      </c>
      <c r="C44" s="1"/>
      <c r="D44" s="1"/>
      <c r="E44" s="8"/>
      <c r="F44" s="8"/>
      <c r="G44" s="4"/>
      <c r="H44" s="5"/>
      <c r="I44" s="3" t="s">
        <v>180</v>
      </c>
      <c r="J44" s="1"/>
      <c r="K44" s="1"/>
      <c r="L44" s="1"/>
      <c r="M44" s="1"/>
      <c r="N44" s="1"/>
      <c r="O44" s="26"/>
      <c r="P44" s="1"/>
    </row>
    <row r="45" spans="1:16" ht="12" customHeight="1" thickBot="1" x14ac:dyDescent="0.25">
      <c r="A45" s="31"/>
      <c r="B45" s="32">
        <v>36708</v>
      </c>
      <c r="C45" s="32">
        <v>36892</v>
      </c>
      <c r="D45" s="33"/>
      <c r="E45" s="33"/>
      <c r="F45" s="33"/>
      <c r="G45" s="34"/>
      <c r="H45" s="148"/>
      <c r="I45" s="32">
        <v>43556</v>
      </c>
      <c r="J45" s="32">
        <v>43647</v>
      </c>
      <c r="K45" s="33"/>
      <c r="L45" s="33"/>
      <c r="M45" s="33"/>
      <c r="N45" s="33"/>
      <c r="O45" s="149"/>
      <c r="P45" s="1"/>
    </row>
    <row r="46" spans="1:16" ht="12" customHeight="1" thickTop="1" x14ac:dyDescent="0.2">
      <c r="A46" s="141"/>
      <c r="B46" s="8"/>
      <c r="C46" s="8"/>
      <c r="D46" s="1"/>
      <c r="E46" s="1"/>
      <c r="F46" s="1"/>
      <c r="G46" s="1"/>
      <c r="H46" s="301"/>
      <c r="I46" s="8"/>
      <c r="J46" s="8"/>
      <c r="K46" s="1"/>
      <c r="L46" s="1"/>
      <c r="M46" s="1"/>
      <c r="N46" s="1"/>
      <c r="O46" s="1"/>
      <c r="P46" s="1"/>
    </row>
    <row r="47" spans="1:16" ht="12" customHeight="1" x14ac:dyDescent="0.2">
      <c r="A47" s="141"/>
      <c r="B47" s="8"/>
      <c r="C47" s="8"/>
      <c r="D47" s="1"/>
      <c r="E47" s="1"/>
      <c r="F47" s="1"/>
      <c r="G47" s="1"/>
      <c r="H47" s="301"/>
      <c r="I47" s="8"/>
      <c r="J47" s="8"/>
      <c r="K47" s="1"/>
      <c r="L47" s="1"/>
      <c r="M47" s="1"/>
      <c r="N47" s="1"/>
      <c r="O47" s="1"/>
      <c r="P47" s="1"/>
    </row>
    <row r="48" spans="1:16" ht="12" customHeight="1" x14ac:dyDescent="0.2">
      <c r="A48" s="141"/>
      <c r="B48" s="8"/>
      <c r="C48" s="8"/>
      <c r="D48" s="1"/>
      <c r="E48" s="1"/>
      <c r="F48" s="1"/>
      <c r="G48" s="1"/>
      <c r="H48" s="301"/>
      <c r="I48" s="8"/>
      <c r="J48" s="8"/>
      <c r="K48" s="1"/>
      <c r="L48" s="1"/>
      <c r="M48" s="1"/>
      <c r="N48" s="1"/>
      <c r="O48" s="1"/>
      <c r="P48" s="1"/>
    </row>
    <row r="49" spans="1:16" ht="12" customHeight="1" x14ac:dyDescent="0.2">
      <c r="A49" s="141"/>
      <c r="B49" s="8"/>
      <c r="C49" s="8"/>
      <c r="D49" s="1"/>
      <c r="E49" s="1"/>
      <c r="F49" s="1"/>
      <c r="G49" s="1"/>
      <c r="H49" s="301"/>
      <c r="I49" s="8"/>
      <c r="J49" s="8"/>
      <c r="K49" s="1"/>
      <c r="L49" s="1"/>
      <c r="M49" s="1"/>
      <c r="N49" s="1"/>
      <c r="O49" s="1"/>
      <c r="P49" s="1"/>
    </row>
    <row r="50" spans="1:16" ht="13.5" thickBot="1" x14ac:dyDescent="0.25">
      <c r="P50" s="1"/>
    </row>
    <row r="51" spans="1:16" ht="13.5" thickTop="1" x14ac:dyDescent="0.2">
      <c r="A51" s="354" t="s">
        <v>35</v>
      </c>
      <c r="B51" s="355"/>
      <c r="C51" s="355"/>
      <c r="D51" s="355"/>
      <c r="E51" s="355"/>
      <c r="F51" s="355"/>
      <c r="G51" s="355"/>
      <c r="H51" s="355"/>
      <c r="I51" s="355"/>
      <c r="J51" s="355"/>
      <c r="K51" s="355"/>
      <c r="L51" s="355"/>
      <c r="M51" s="355"/>
      <c r="N51" s="355"/>
      <c r="O51" s="356"/>
      <c r="P51" s="1"/>
    </row>
    <row r="52" spans="1:16" x14ac:dyDescent="0.2">
      <c r="A52" s="357"/>
      <c r="B52" s="358"/>
      <c r="C52" s="358"/>
      <c r="D52" s="358"/>
      <c r="E52" s="358"/>
      <c r="F52" s="358"/>
      <c r="G52" s="358"/>
      <c r="H52" s="358"/>
      <c r="I52" s="358"/>
      <c r="J52" s="358"/>
      <c r="K52" s="358"/>
      <c r="L52" s="358"/>
      <c r="M52" s="358"/>
      <c r="N52" s="358"/>
      <c r="O52" s="359"/>
      <c r="P52" s="1"/>
    </row>
    <row r="53" spans="1:16" x14ac:dyDescent="0.2">
      <c r="A53" s="360"/>
      <c r="B53" s="361"/>
      <c r="C53" s="361"/>
      <c r="D53" s="361"/>
      <c r="E53" s="361"/>
      <c r="F53" s="361"/>
      <c r="G53" s="361"/>
      <c r="H53" s="361"/>
      <c r="I53" s="361"/>
      <c r="J53" s="361"/>
      <c r="K53" s="361"/>
      <c r="L53" s="361"/>
      <c r="M53" s="361"/>
      <c r="N53" s="361"/>
      <c r="O53" s="362"/>
    </row>
    <row r="54" spans="1:16" x14ac:dyDescent="0.2">
      <c r="A54" s="309" t="s">
        <v>220</v>
      </c>
      <c r="B54" s="349" t="s">
        <v>221</v>
      </c>
      <c r="C54" s="350"/>
      <c r="D54" s="350"/>
      <c r="E54" s="350"/>
      <c r="F54" s="350"/>
      <c r="G54" s="351"/>
      <c r="H54" s="111"/>
      <c r="I54" s="302"/>
      <c r="J54" s="143"/>
      <c r="K54" s="303"/>
      <c r="L54" s="303"/>
      <c r="M54" s="303"/>
      <c r="N54" s="303"/>
      <c r="O54" s="310"/>
    </row>
    <row r="55" spans="1:16" x14ac:dyDescent="0.2">
      <c r="A55" s="308"/>
      <c r="B55" s="352"/>
      <c r="C55" s="352"/>
      <c r="D55" s="352"/>
      <c r="E55" s="352"/>
      <c r="F55" s="352"/>
      <c r="G55" s="353"/>
      <c r="H55" s="301"/>
      <c r="I55" s="1"/>
      <c r="J55" s="6"/>
      <c r="K55" s="1"/>
      <c r="L55" s="1"/>
      <c r="M55" s="1"/>
      <c r="N55" s="1"/>
      <c r="O55" s="26"/>
    </row>
    <row r="56" spans="1:16" x14ac:dyDescent="0.2">
      <c r="A56" s="304"/>
      <c r="B56" s="305" t="s">
        <v>180</v>
      </c>
      <c r="C56" s="306"/>
      <c r="D56" s="306"/>
      <c r="E56" s="306"/>
      <c r="F56" s="39">
        <v>44652</v>
      </c>
      <c r="G56" s="307">
        <v>44743</v>
      </c>
      <c r="H56" s="301"/>
      <c r="I56" s="7"/>
      <c r="J56" s="1"/>
      <c r="K56" s="1"/>
      <c r="L56" s="1"/>
      <c r="M56" s="1"/>
      <c r="N56" s="1"/>
      <c r="O56" s="26"/>
    </row>
    <row r="57" spans="1:16" ht="12.75" customHeight="1" x14ac:dyDescent="0.2">
      <c r="A57" s="309" t="s">
        <v>231</v>
      </c>
      <c r="B57" s="142" t="s">
        <v>225</v>
      </c>
      <c r="C57" s="143"/>
      <c r="D57" s="143"/>
      <c r="E57" s="143"/>
      <c r="F57" s="143"/>
      <c r="G57" s="314"/>
      <c r="H57" s="20"/>
      <c r="I57" s="1"/>
      <c r="J57" s="1"/>
      <c r="K57" s="1"/>
      <c r="L57" s="1"/>
      <c r="M57" s="1"/>
      <c r="N57" s="1"/>
      <c r="O57" s="27"/>
    </row>
    <row r="58" spans="1:16" x14ac:dyDescent="0.2">
      <c r="A58" s="25"/>
      <c r="B58" s="146" t="s">
        <v>250</v>
      </c>
      <c r="C58" s="1"/>
      <c r="D58" s="1"/>
      <c r="E58" s="1"/>
      <c r="F58" s="1"/>
      <c r="G58" s="4"/>
      <c r="H58" s="7"/>
      <c r="I58" s="1"/>
      <c r="J58" s="1"/>
      <c r="K58" s="1"/>
      <c r="L58" s="1"/>
      <c r="M58" s="1"/>
      <c r="N58" s="1"/>
      <c r="O58" s="27"/>
    </row>
    <row r="59" spans="1:16" x14ac:dyDescent="0.2">
      <c r="A59" s="25"/>
      <c r="B59" s="7" t="s">
        <v>227</v>
      </c>
      <c r="C59" s="1"/>
      <c r="D59" s="298">
        <v>44901</v>
      </c>
      <c r="E59" s="1"/>
      <c r="F59" s="313" t="s">
        <v>228</v>
      </c>
      <c r="G59" s="315">
        <v>43466</v>
      </c>
      <c r="H59" s="7"/>
      <c r="I59" s="1"/>
      <c r="J59" s="22"/>
      <c r="K59" s="298"/>
      <c r="L59" s="8"/>
      <c r="M59" s="8"/>
      <c r="N59" s="8"/>
      <c r="O59" s="26"/>
    </row>
    <row r="60" spans="1:16" x14ac:dyDescent="0.2">
      <c r="A60" s="25"/>
      <c r="B60" s="7" t="s">
        <v>59</v>
      </c>
      <c r="C60" s="1"/>
      <c r="D60" s="22">
        <v>43466</v>
      </c>
      <c r="E60" s="311" t="s">
        <v>226</v>
      </c>
      <c r="F60" s="8"/>
      <c r="G60" s="4"/>
      <c r="H60" s="20"/>
      <c r="I60" s="1"/>
      <c r="J60" s="1"/>
      <c r="K60" s="1"/>
      <c r="L60" s="1"/>
      <c r="M60" s="1"/>
      <c r="N60" s="1"/>
      <c r="O60" s="26"/>
    </row>
    <row r="61" spans="1:16" x14ac:dyDescent="0.2">
      <c r="A61" s="25"/>
      <c r="B61" s="141" t="s">
        <v>229</v>
      </c>
      <c r="C61" s="1"/>
      <c r="D61" s="22"/>
      <c r="E61" s="8"/>
      <c r="F61" s="8"/>
      <c r="G61" s="4"/>
      <c r="H61" s="20"/>
      <c r="I61" s="1"/>
      <c r="J61" s="1"/>
      <c r="K61" s="1"/>
      <c r="L61" s="1"/>
      <c r="M61" s="1"/>
      <c r="N61" s="1"/>
      <c r="O61" s="26"/>
    </row>
    <row r="62" spans="1:16" x14ac:dyDescent="0.2">
      <c r="A62" s="25"/>
      <c r="B62" s="372" t="s">
        <v>230</v>
      </c>
      <c r="C62" s="373"/>
      <c r="D62" s="373"/>
      <c r="E62" s="373"/>
      <c r="F62" s="373"/>
      <c r="G62" s="374"/>
      <c r="H62" s="5"/>
      <c r="I62" s="7"/>
      <c r="J62" s="1"/>
      <c r="K62" s="1"/>
      <c r="L62" s="1"/>
      <c r="M62" s="1"/>
      <c r="N62" s="1"/>
      <c r="O62" s="26"/>
    </row>
    <row r="63" spans="1:16" x14ac:dyDescent="0.2">
      <c r="A63" s="299"/>
      <c r="B63" s="373"/>
      <c r="C63" s="373"/>
      <c r="D63" s="373"/>
      <c r="E63" s="373"/>
      <c r="F63" s="373"/>
      <c r="G63" s="374"/>
      <c r="H63" s="5"/>
      <c r="I63" s="7"/>
      <c r="J63" s="1"/>
      <c r="K63" s="1"/>
      <c r="L63" s="1"/>
      <c r="M63" s="1"/>
      <c r="N63" s="1"/>
      <c r="O63" s="27"/>
    </row>
    <row r="64" spans="1:16" x14ac:dyDescent="0.2">
      <c r="A64" s="25"/>
      <c r="B64" s="373"/>
      <c r="C64" s="373"/>
      <c r="D64" s="373"/>
      <c r="E64" s="373"/>
      <c r="F64" s="373"/>
      <c r="G64" s="374"/>
      <c r="H64" s="5"/>
      <c r="I64" s="20"/>
      <c r="J64" s="1"/>
      <c r="K64" s="1"/>
      <c r="L64" s="1"/>
      <c r="M64" s="1"/>
      <c r="N64" s="1"/>
      <c r="O64" s="27"/>
    </row>
    <row r="65" spans="1:15" x14ac:dyDescent="0.2">
      <c r="A65" s="25"/>
      <c r="B65" s="373"/>
      <c r="C65" s="373"/>
      <c r="D65" s="373"/>
      <c r="E65" s="373"/>
      <c r="F65" s="373"/>
      <c r="G65" s="374"/>
      <c r="H65" s="5"/>
      <c r="I65" s="141"/>
      <c r="J65" s="1"/>
      <c r="K65" s="22"/>
      <c r="L65" s="1"/>
      <c r="M65" s="1"/>
      <c r="N65" s="1"/>
      <c r="O65" s="27"/>
    </row>
    <row r="66" spans="1:15" x14ac:dyDescent="0.2">
      <c r="A66" s="25"/>
      <c r="B66" s="373"/>
      <c r="C66" s="373"/>
      <c r="D66" s="373"/>
      <c r="E66" s="373"/>
      <c r="F66" s="373"/>
      <c r="G66" s="374"/>
      <c r="H66" s="5"/>
      <c r="I66" s="7"/>
      <c r="J66" s="1"/>
      <c r="K66" s="22"/>
      <c r="L66" s="298"/>
      <c r="M66" s="8"/>
      <c r="N66" s="8"/>
      <c r="O66" s="26"/>
    </row>
    <row r="67" spans="1:15" x14ac:dyDescent="0.2">
      <c r="A67" s="25"/>
      <c r="B67" s="373"/>
      <c r="C67" s="373"/>
      <c r="D67" s="373"/>
      <c r="E67" s="373"/>
      <c r="F67" s="373"/>
      <c r="G67" s="374"/>
      <c r="H67" s="300"/>
      <c r="I67" s="3"/>
      <c r="J67" s="6"/>
      <c r="K67" s="1"/>
      <c r="L67" s="1"/>
      <c r="M67" s="1"/>
      <c r="N67" s="1"/>
      <c r="O67" s="26"/>
    </row>
    <row r="68" spans="1:15" x14ac:dyDescent="0.2">
      <c r="A68" s="25"/>
      <c r="B68" s="41" t="s">
        <v>251</v>
      </c>
      <c r="C68" s="1"/>
      <c r="D68" s="1"/>
      <c r="E68" s="334" t="s">
        <v>252</v>
      </c>
      <c r="F68" s="1"/>
      <c r="G68" s="1"/>
      <c r="H68" s="40"/>
      <c r="I68" s="1"/>
      <c r="J68" s="6"/>
      <c r="K68" s="1"/>
      <c r="L68" s="1"/>
      <c r="M68" s="1"/>
      <c r="N68" s="1"/>
      <c r="O68" s="26"/>
    </row>
    <row r="69" spans="1:15" x14ac:dyDescent="0.2">
      <c r="A69" s="316"/>
      <c r="B69" s="332"/>
      <c r="C69" s="13"/>
      <c r="D69" s="13"/>
      <c r="E69" s="39"/>
      <c r="F69" s="39"/>
      <c r="G69" s="333"/>
      <c r="H69" s="5"/>
      <c r="I69" s="7"/>
      <c r="J69" s="1"/>
      <c r="K69" s="1"/>
      <c r="L69" s="1"/>
      <c r="M69" s="1"/>
      <c r="N69" s="1"/>
      <c r="O69" s="26"/>
    </row>
    <row r="70" spans="1:15" x14ac:dyDescent="0.2">
      <c r="A70" s="25"/>
      <c r="B70" s="8"/>
      <c r="C70" s="8"/>
      <c r="D70" s="8"/>
      <c r="E70" s="8"/>
      <c r="F70" s="8"/>
      <c r="G70" s="4"/>
      <c r="H70" s="5"/>
      <c r="I70" s="7"/>
      <c r="J70" s="1"/>
      <c r="K70" s="1"/>
      <c r="L70" s="1"/>
      <c r="M70" s="1"/>
      <c r="N70" s="1"/>
      <c r="O70" s="27"/>
    </row>
    <row r="71" spans="1:15" x14ac:dyDescent="0.2">
      <c r="A71" s="25"/>
      <c r="B71" s="1"/>
      <c r="C71" s="6"/>
      <c r="D71" s="1"/>
      <c r="E71" s="1"/>
      <c r="F71" s="1"/>
      <c r="G71" s="4"/>
      <c r="H71" s="5"/>
      <c r="I71" s="20"/>
      <c r="J71" s="1"/>
      <c r="K71" s="1"/>
      <c r="L71" s="1"/>
      <c r="M71" s="1"/>
      <c r="N71" s="1"/>
      <c r="O71" s="27"/>
    </row>
    <row r="72" spans="1:15" x14ac:dyDescent="0.2">
      <c r="A72" s="25"/>
      <c r="B72" s="7"/>
      <c r="C72" s="1"/>
      <c r="D72" s="1"/>
      <c r="E72" s="1"/>
      <c r="F72" s="1"/>
      <c r="G72" s="4"/>
      <c r="H72" s="5"/>
      <c r="I72" s="7"/>
      <c r="J72" s="1"/>
      <c r="K72" s="1"/>
      <c r="L72" s="1"/>
      <c r="M72" s="1"/>
      <c r="N72" s="1"/>
      <c r="O72" s="27"/>
    </row>
    <row r="73" spans="1:15" x14ac:dyDescent="0.2">
      <c r="A73" s="25"/>
      <c r="B73" s="7"/>
      <c r="C73" s="1"/>
      <c r="D73" s="1"/>
      <c r="E73" s="1"/>
      <c r="F73" s="1"/>
      <c r="G73" s="4"/>
      <c r="H73" s="5"/>
      <c r="I73" s="7"/>
      <c r="J73" s="1"/>
      <c r="K73" s="22"/>
      <c r="L73" s="8"/>
      <c r="M73" s="8"/>
      <c r="N73" s="8"/>
      <c r="O73" s="26"/>
    </row>
    <row r="74" spans="1:15" x14ac:dyDescent="0.2">
      <c r="A74" s="25"/>
      <c r="B74" s="20"/>
      <c r="C74" s="1"/>
      <c r="D74" s="1"/>
      <c r="E74" s="1"/>
      <c r="F74" s="1"/>
      <c r="G74" s="4"/>
      <c r="H74" s="5"/>
      <c r="I74" s="141"/>
      <c r="J74" s="1"/>
      <c r="K74" s="22"/>
      <c r="L74" s="8"/>
      <c r="M74" s="8"/>
      <c r="N74" s="8"/>
      <c r="O74" s="26"/>
    </row>
    <row r="75" spans="1:15" x14ac:dyDescent="0.2">
      <c r="A75" s="25"/>
      <c r="B75" s="7"/>
      <c r="C75" s="1"/>
      <c r="D75" s="1"/>
      <c r="E75" s="1"/>
      <c r="F75" s="1"/>
      <c r="G75" s="14"/>
      <c r="H75" s="5"/>
      <c r="I75" s="367"/>
      <c r="J75" s="368"/>
      <c r="K75" s="368"/>
      <c r="L75" s="368"/>
      <c r="M75" s="368"/>
      <c r="N75" s="368"/>
      <c r="O75" s="369"/>
    </row>
    <row r="76" spans="1:15" x14ac:dyDescent="0.2">
      <c r="A76" s="25"/>
      <c r="B76" s="7"/>
      <c r="C76" s="1"/>
      <c r="D76" s="1"/>
      <c r="E76" s="1"/>
      <c r="F76" s="1"/>
      <c r="G76" s="4"/>
      <c r="H76" s="5"/>
      <c r="I76" s="368"/>
      <c r="J76" s="368"/>
      <c r="K76" s="368"/>
      <c r="L76" s="368"/>
      <c r="M76" s="368"/>
      <c r="N76" s="368"/>
      <c r="O76" s="369"/>
    </row>
    <row r="77" spans="1:15" x14ac:dyDescent="0.2">
      <c r="A77" s="25"/>
      <c r="B77" s="7"/>
      <c r="C77" s="1"/>
      <c r="D77" s="1"/>
      <c r="E77" s="8"/>
      <c r="F77" s="8"/>
      <c r="G77" s="4"/>
      <c r="H77" s="40"/>
      <c r="I77" s="41"/>
      <c r="J77" s="6"/>
      <c r="K77" s="1"/>
      <c r="L77" s="1"/>
      <c r="M77" s="1"/>
      <c r="N77" s="1"/>
      <c r="O77" s="26"/>
    </row>
    <row r="78" spans="1:15" x14ac:dyDescent="0.2">
      <c r="A78" s="25"/>
      <c r="B78" s="8"/>
      <c r="C78" s="8"/>
      <c r="D78" s="22"/>
      <c r="E78" s="8"/>
      <c r="F78" s="8"/>
      <c r="G78" s="4"/>
      <c r="H78" s="5"/>
      <c r="I78" s="7"/>
      <c r="J78" s="1"/>
      <c r="K78" s="1"/>
      <c r="L78" s="1"/>
      <c r="M78" s="1"/>
      <c r="N78" s="1"/>
      <c r="O78" s="26"/>
    </row>
    <row r="79" spans="1:15" x14ac:dyDescent="0.2">
      <c r="A79" s="299"/>
      <c r="B79" s="3"/>
      <c r="C79" s="6"/>
      <c r="D79" s="1"/>
      <c r="E79" s="1"/>
      <c r="F79" s="1"/>
      <c r="G79" s="4"/>
      <c r="H79" s="5"/>
      <c r="I79" s="7"/>
      <c r="J79" s="1"/>
      <c r="K79" s="1"/>
      <c r="L79" s="1"/>
      <c r="M79" s="1"/>
      <c r="N79" s="1"/>
      <c r="O79" s="27"/>
    </row>
    <row r="80" spans="1:15" x14ac:dyDescent="0.2">
      <c r="A80" s="25"/>
      <c r="B80" s="1"/>
      <c r="C80" s="6"/>
      <c r="D80" s="1"/>
      <c r="E80" s="1"/>
      <c r="F80" s="1"/>
      <c r="G80" s="4"/>
      <c r="H80" s="5"/>
      <c r="I80" s="20"/>
      <c r="J80" s="1"/>
      <c r="K80" s="1"/>
      <c r="L80" s="1"/>
      <c r="M80" s="1"/>
      <c r="N80" s="1"/>
      <c r="O80" s="27"/>
    </row>
    <row r="81" spans="1:15" x14ac:dyDescent="0.2">
      <c r="A81" s="25"/>
      <c r="B81" s="7"/>
      <c r="C81" s="1"/>
      <c r="D81" s="1"/>
      <c r="E81" s="1"/>
      <c r="F81" s="1"/>
      <c r="G81" s="4"/>
      <c r="H81" s="5"/>
      <c r="I81" s="7"/>
      <c r="J81" s="1"/>
      <c r="K81" s="1"/>
      <c r="L81" s="1"/>
      <c r="M81" s="7"/>
      <c r="N81" s="1"/>
      <c r="O81" s="145"/>
    </row>
    <row r="82" spans="1:15" x14ac:dyDescent="0.2">
      <c r="A82" s="25"/>
      <c r="B82" s="7"/>
      <c r="C82" s="1"/>
      <c r="D82" s="1"/>
      <c r="E82" s="1"/>
      <c r="F82" s="1"/>
      <c r="G82" s="14"/>
      <c r="H82" s="5"/>
      <c r="I82" s="3"/>
      <c r="J82" s="1"/>
      <c r="K82" s="1"/>
      <c r="L82" s="8"/>
      <c r="M82" s="8"/>
      <c r="N82" s="8"/>
      <c r="O82" s="26"/>
    </row>
    <row r="83" spans="1:15" x14ac:dyDescent="0.2">
      <c r="A83" s="25"/>
      <c r="B83" s="20"/>
      <c r="C83" s="1"/>
      <c r="D83" s="1"/>
      <c r="E83" s="1"/>
      <c r="F83" s="1"/>
      <c r="G83" s="14"/>
      <c r="H83" s="300"/>
      <c r="I83" s="346"/>
      <c r="J83" s="347"/>
      <c r="K83" s="347"/>
      <c r="L83" s="347"/>
      <c r="M83" s="347"/>
      <c r="N83" s="347"/>
      <c r="O83" s="348"/>
    </row>
    <row r="84" spans="1:15" x14ac:dyDescent="0.2">
      <c r="A84" s="25"/>
      <c r="B84" s="7"/>
      <c r="C84" s="1"/>
      <c r="D84" s="1"/>
      <c r="E84" s="1"/>
      <c r="F84" s="1"/>
      <c r="G84" s="14"/>
      <c r="H84" s="110"/>
      <c r="I84" s="347"/>
      <c r="J84" s="347"/>
      <c r="K84" s="347"/>
      <c r="L84" s="347"/>
      <c r="M84" s="347"/>
      <c r="N84" s="347"/>
      <c r="O84" s="348"/>
    </row>
    <row r="85" spans="1:15" x14ac:dyDescent="0.2">
      <c r="A85" s="25"/>
      <c r="B85" s="7"/>
      <c r="C85" s="1"/>
      <c r="D85" s="1"/>
      <c r="E85" s="8"/>
      <c r="F85" s="8"/>
      <c r="G85" s="4"/>
      <c r="H85" s="40"/>
      <c r="I85" s="3"/>
      <c r="J85" s="1"/>
      <c r="K85" s="1"/>
      <c r="L85" s="8"/>
      <c r="M85" s="6"/>
      <c r="N85" s="6"/>
      <c r="O85" s="109"/>
    </row>
    <row r="86" spans="1:15" x14ac:dyDescent="0.2">
      <c r="A86" s="25"/>
      <c r="B86" s="3"/>
      <c r="C86" s="1"/>
      <c r="D86" s="1"/>
      <c r="E86" s="8"/>
      <c r="F86" s="8"/>
      <c r="G86" s="4"/>
      <c r="H86" s="5"/>
      <c r="I86" s="8"/>
      <c r="J86" s="8"/>
      <c r="K86" s="22"/>
      <c r="L86" s="8"/>
      <c r="M86" s="6"/>
      <c r="N86" s="6"/>
      <c r="O86" s="27"/>
    </row>
    <row r="87" spans="1:15" x14ac:dyDescent="0.2">
      <c r="A87" s="25"/>
      <c r="B87" s="22"/>
      <c r="C87" s="22"/>
      <c r="D87" s="1"/>
      <c r="E87" s="8"/>
      <c r="F87" s="8"/>
      <c r="G87" s="4"/>
      <c r="H87" s="300"/>
      <c r="I87" s="7"/>
      <c r="J87" s="6"/>
      <c r="K87" s="6"/>
      <c r="L87" s="6"/>
      <c r="M87" s="6"/>
      <c r="N87" s="6"/>
      <c r="O87" s="109"/>
    </row>
    <row r="88" spans="1:15" x14ac:dyDescent="0.2">
      <c r="A88" s="25"/>
      <c r="B88" s="20"/>
      <c r="C88" s="1"/>
      <c r="D88" s="1"/>
      <c r="E88" s="1"/>
      <c r="F88" s="1"/>
      <c r="G88" s="4"/>
      <c r="H88" s="5"/>
      <c r="I88" s="146"/>
      <c r="J88" s="1"/>
      <c r="K88" s="1"/>
      <c r="L88" s="1"/>
      <c r="M88" s="1"/>
      <c r="N88" s="1"/>
      <c r="O88" s="26"/>
    </row>
    <row r="89" spans="1:15" x14ac:dyDescent="0.2">
      <c r="A89" s="25"/>
      <c r="B89" s="7"/>
      <c r="C89" s="1"/>
      <c r="D89" s="1"/>
      <c r="E89" s="1"/>
      <c r="F89" s="1"/>
      <c r="G89" s="4"/>
      <c r="H89" s="5"/>
      <c r="I89" s="7"/>
      <c r="J89" s="1"/>
      <c r="K89" s="1"/>
      <c r="L89" s="1"/>
      <c r="M89" s="1"/>
      <c r="N89" s="1"/>
      <c r="O89" s="27"/>
    </row>
    <row r="90" spans="1:15" x14ac:dyDescent="0.2">
      <c r="A90" s="25"/>
      <c r="B90" s="7"/>
      <c r="C90" s="1"/>
      <c r="D90" s="1"/>
      <c r="E90" s="1"/>
      <c r="F90" s="1"/>
      <c r="G90" s="14"/>
      <c r="H90" s="5"/>
      <c r="I90" s="7"/>
      <c r="J90" s="1"/>
      <c r="K90" s="22"/>
      <c r="L90" s="8"/>
      <c r="M90" s="8"/>
      <c r="N90" s="8"/>
      <c r="O90" s="26"/>
    </row>
    <row r="91" spans="1:15" x14ac:dyDescent="0.2">
      <c r="A91" s="25"/>
      <c r="B91" s="20"/>
      <c r="C91" s="1"/>
      <c r="D91" s="1"/>
      <c r="E91" s="1"/>
      <c r="F91" s="1"/>
      <c r="G91" s="14"/>
      <c r="H91" s="5"/>
      <c r="I91" s="141"/>
      <c r="J91" s="1"/>
      <c r="K91" s="22"/>
      <c r="L91" s="8"/>
      <c r="M91" s="8"/>
      <c r="N91" s="8"/>
      <c r="O91" s="26"/>
    </row>
    <row r="92" spans="1:15" x14ac:dyDescent="0.2">
      <c r="A92" s="25"/>
      <c r="B92" s="7"/>
      <c r="C92" s="1"/>
      <c r="D92" s="1"/>
      <c r="E92" s="1"/>
      <c r="F92" s="1"/>
      <c r="G92" s="14"/>
      <c r="H92" s="5"/>
      <c r="I92" s="7"/>
      <c r="J92" s="6"/>
      <c r="K92" s="6"/>
      <c r="L92" s="6"/>
      <c r="M92" s="6"/>
      <c r="N92" s="6"/>
      <c r="O92" s="109"/>
    </row>
    <row r="93" spans="1:15" x14ac:dyDescent="0.2">
      <c r="A93" s="25"/>
      <c r="B93" s="7"/>
      <c r="C93" s="1"/>
      <c r="D93" s="1"/>
      <c r="E93" s="8"/>
      <c r="F93" s="8"/>
      <c r="G93" s="4"/>
      <c r="H93" s="5"/>
      <c r="I93" s="156"/>
      <c r="J93" s="6"/>
      <c r="K93" s="6"/>
      <c r="L93" s="6"/>
      <c r="M93" s="6"/>
      <c r="N93" s="6"/>
      <c r="O93" s="109"/>
    </row>
    <row r="94" spans="1:15" x14ac:dyDescent="0.2">
      <c r="A94" s="25"/>
      <c r="B94" s="3"/>
      <c r="C94" s="1"/>
      <c r="D94" s="1"/>
      <c r="E94" s="8"/>
      <c r="F94" s="8"/>
      <c r="G94" s="4"/>
      <c r="H94" s="5"/>
      <c r="I94" s="3"/>
      <c r="J94" s="1"/>
      <c r="K94" s="1"/>
      <c r="L94" s="1"/>
      <c r="M94" s="1"/>
      <c r="N94" s="1"/>
      <c r="O94" s="26"/>
    </row>
    <row r="95" spans="1:15" ht="13.5" thickBot="1" x14ac:dyDescent="0.25">
      <c r="A95" s="31"/>
      <c r="B95" s="32"/>
      <c r="C95" s="32"/>
      <c r="D95" s="33"/>
      <c r="E95" s="33"/>
      <c r="F95" s="33"/>
      <c r="G95" s="34"/>
      <c r="H95" s="148"/>
      <c r="I95" s="32"/>
      <c r="J95" s="32"/>
      <c r="K95" s="33"/>
      <c r="L95" s="33"/>
      <c r="M95" s="33"/>
      <c r="N95" s="33"/>
      <c r="O95" s="149"/>
    </row>
    <row r="96" spans="1:15" ht="13.5" thickTop="1" x14ac:dyDescent="0.2"/>
  </sheetData>
  <mergeCells count="8">
    <mergeCell ref="I83:O84"/>
    <mergeCell ref="B54:G55"/>
    <mergeCell ref="A1:O3"/>
    <mergeCell ref="I33:O34"/>
    <mergeCell ref="I25:O26"/>
    <mergeCell ref="A51:O53"/>
    <mergeCell ref="I75:O76"/>
    <mergeCell ref="B62:G67"/>
  </mergeCells>
  <phoneticPr fontId="3"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FA3A-18CD-45F5-B556-FF09093B4924}">
  <sheetPr codeName="Foglio26">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8" width="11.7109375" style="47"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212</v>
      </c>
      <c r="D1" s="553"/>
      <c r="E1" s="553"/>
      <c r="F1" s="553"/>
      <c r="G1" s="553"/>
      <c r="H1" s="553"/>
      <c r="I1" s="553"/>
      <c r="J1" s="553"/>
      <c r="K1" s="553"/>
      <c r="L1" s="554"/>
      <c r="M1" s="130"/>
      <c r="N1" s="538" t="s">
        <v>149</v>
      </c>
      <c r="O1" s="509"/>
      <c r="P1" s="510"/>
      <c r="Q1" s="137" t="s">
        <v>161</v>
      </c>
      <c r="R1" s="137" t="s">
        <v>182</v>
      </c>
      <c r="S1" s="64">
        <v>17</v>
      </c>
    </row>
    <row r="2" spans="1:19" ht="12" customHeight="1" x14ac:dyDescent="0.2">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2">
      <c r="A5" s="69" t="s">
        <v>5</v>
      </c>
      <c r="B5" s="192"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38718</v>
      </c>
      <c r="B6" s="496">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2">
      <c r="A7" s="497"/>
      <c r="B7" s="497"/>
      <c r="C7" s="48" t="s">
        <v>4</v>
      </c>
      <c r="D7" s="49">
        <v>2</v>
      </c>
      <c r="E7" s="50">
        <v>17605516</v>
      </c>
      <c r="F7" s="50">
        <v>0</v>
      </c>
      <c r="G7" s="50">
        <f t="shared" ref="G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2">
      <c r="A8" s="519">
        <v>38718</v>
      </c>
      <c r="B8" s="519">
        <v>39082</v>
      </c>
      <c r="C8" s="53" t="s">
        <v>3</v>
      </c>
      <c r="D8" s="54">
        <v>3</v>
      </c>
      <c r="E8" s="44">
        <v>9438.0300000000007</v>
      </c>
      <c r="F8" s="44">
        <v>0</v>
      </c>
      <c r="G8" s="44">
        <f t="shared" ref="G8:G98" si="4">1800/13*12</f>
        <v>1661.54</v>
      </c>
      <c r="H8" s="44">
        <v>6280.06</v>
      </c>
      <c r="I8" s="44">
        <v>0</v>
      </c>
      <c r="J8" s="44">
        <f t="shared" ref="J8" si="5">(E8+F8+G8+H8+I8)/12</f>
        <v>1448.3</v>
      </c>
      <c r="K8" s="45">
        <f t="shared" ref="K8" si="6">(E8+F8+G8+H8+I8)</f>
        <v>17379.63</v>
      </c>
      <c r="L8" s="46">
        <f t="shared" ref="L8" si="7">K8+J8</f>
        <v>18827.93</v>
      </c>
      <c r="M8" s="117"/>
      <c r="N8" s="119">
        <f t="shared" ref="N8" si="8">K8</f>
        <v>17379.63</v>
      </c>
      <c r="O8" s="119">
        <f t="shared" ref="O8" si="9">E8+G8+F8+I8</f>
        <v>11099.57</v>
      </c>
      <c r="P8" s="119">
        <v>774</v>
      </c>
      <c r="Q8" s="119">
        <f t="shared" ref="Q8" si="10">IF(P8&gt;(O8*0.18),P8,O8*0.18)+N8+J8</f>
        <v>20825.849999999999</v>
      </c>
      <c r="R8" s="119">
        <f t="shared" ref="R8" si="11">N8+O8*0.18</f>
        <v>19377.55</v>
      </c>
      <c r="S8" s="47"/>
    </row>
    <row r="9" spans="1:19" ht="9" customHeight="1" x14ac:dyDescent="0.2">
      <c r="A9" s="519"/>
      <c r="B9" s="519"/>
      <c r="C9" s="48" t="s">
        <v>4</v>
      </c>
      <c r="D9" s="49">
        <v>8</v>
      </c>
      <c r="E9" s="50">
        <v>18274574</v>
      </c>
      <c r="F9" s="50">
        <v>0</v>
      </c>
      <c r="G9" s="50">
        <f t="shared" ref="G9:G99" si="12">G8*1936.27</f>
        <v>3217190</v>
      </c>
      <c r="H9" s="50">
        <v>12159892</v>
      </c>
      <c r="I9" s="50">
        <v>0</v>
      </c>
      <c r="J9" s="51">
        <f t="shared" ref="J9:L9" si="13">J8*1936.27</f>
        <v>2804300</v>
      </c>
      <c r="K9" s="50">
        <f t="shared" si="13"/>
        <v>33651656</v>
      </c>
      <c r="L9" s="52">
        <f t="shared" si="13"/>
        <v>36455956</v>
      </c>
      <c r="M9" s="118"/>
      <c r="N9" s="120">
        <f t="shared" ref="N9:O9" si="14">N8*1936.27</f>
        <v>33651656</v>
      </c>
      <c r="O9" s="120">
        <f t="shared" si="14"/>
        <v>21491764</v>
      </c>
      <c r="P9" s="120">
        <v>1498673</v>
      </c>
      <c r="Q9" s="120">
        <f t="shared" ref="Q9:R9" si="15">Q8*1936.27</f>
        <v>40324469</v>
      </c>
      <c r="R9" s="120">
        <f t="shared" si="15"/>
        <v>37520169</v>
      </c>
      <c r="S9" s="47"/>
    </row>
    <row r="10" spans="1:19" ht="12.75" customHeight="1" x14ac:dyDescent="0.2">
      <c r="A10" s="519"/>
      <c r="B10" s="519"/>
      <c r="C10" s="53" t="s">
        <v>3</v>
      </c>
      <c r="D10" s="54">
        <v>9</v>
      </c>
      <c r="E10" s="44">
        <v>10671.71</v>
      </c>
      <c r="F10" s="44">
        <v>0</v>
      </c>
      <c r="G10" s="44">
        <f t="shared" si="4"/>
        <v>1661.54</v>
      </c>
      <c r="H10" s="44">
        <v>6280.06</v>
      </c>
      <c r="I10" s="44">
        <v>0</v>
      </c>
      <c r="J10" s="44">
        <f t="shared" ref="J10" si="16">(E10+F10+G10+H10+I10)/12</f>
        <v>1551.11</v>
      </c>
      <c r="K10" s="45">
        <f t="shared" ref="K10" si="17">(E10+F10+G10+H10+I10)</f>
        <v>18613.310000000001</v>
      </c>
      <c r="L10" s="46">
        <f t="shared" ref="L10" si="18">K10+J10</f>
        <v>20164.419999999998</v>
      </c>
      <c r="M10" s="117"/>
      <c r="N10" s="119">
        <f t="shared" ref="N10" si="19">K10</f>
        <v>18613.310000000001</v>
      </c>
      <c r="O10" s="119">
        <f t="shared" ref="O10" si="20">E10+G10+F10+I10</f>
        <v>12333.25</v>
      </c>
      <c r="P10" s="119">
        <v>774</v>
      </c>
      <c r="Q10" s="119">
        <f t="shared" ref="Q10" si="21">IF(P10&gt;(O10*0.18),P10,O10*0.18)+N10+J10</f>
        <v>22384.41</v>
      </c>
      <c r="R10" s="119">
        <f t="shared" ref="R10" si="22">N10+O10*0.18</f>
        <v>20833.3</v>
      </c>
      <c r="S10" s="47"/>
    </row>
    <row r="11" spans="1:19" ht="9" customHeight="1" x14ac:dyDescent="0.2">
      <c r="A11" s="519"/>
      <c r="B11" s="519"/>
      <c r="C11" s="48" t="s">
        <v>4</v>
      </c>
      <c r="D11" s="49">
        <v>14</v>
      </c>
      <c r="E11" s="50">
        <v>20663312</v>
      </c>
      <c r="F11" s="50">
        <v>0</v>
      </c>
      <c r="G11" s="50">
        <f t="shared" si="12"/>
        <v>3217190</v>
      </c>
      <c r="H11" s="50">
        <v>12159892</v>
      </c>
      <c r="I11" s="50">
        <v>0</v>
      </c>
      <c r="J11" s="51">
        <f t="shared" ref="J11:L11" si="23">J10*1936.27</f>
        <v>3003368</v>
      </c>
      <c r="K11" s="50">
        <f t="shared" si="23"/>
        <v>36040394</v>
      </c>
      <c r="L11" s="52">
        <f t="shared" si="23"/>
        <v>39043762</v>
      </c>
      <c r="M11" s="118"/>
      <c r="N11" s="120">
        <f t="shared" ref="N11:O11" si="24">N10*1936.27</f>
        <v>36040394</v>
      </c>
      <c r="O11" s="120">
        <f t="shared" si="24"/>
        <v>23880502</v>
      </c>
      <c r="P11" s="120">
        <v>1498673</v>
      </c>
      <c r="Q11" s="120">
        <f t="shared" ref="Q11:R11" si="25">Q10*1936.27</f>
        <v>43342262</v>
      </c>
      <c r="R11" s="120">
        <f t="shared" si="25"/>
        <v>40338894</v>
      </c>
      <c r="S11" s="47"/>
    </row>
    <row r="12" spans="1:19" ht="12.75" customHeight="1" x14ac:dyDescent="0.2">
      <c r="A12" s="519"/>
      <c r="B12" s="519"/>
      <c r="C12" s="53" t="s">
        <v>3</v>
      </c>
      <c r="D12" s="54">
        <v>15</v>
      </c>
      <c r="E12" s="44">
        <v>11840.15</v>
      </c>
      <c r="F12" s="44">
        <v>0</v>
      </c>
      <c r="G12" s="44">
        <f t="shared" si="4"/>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2">
      <c r="A13" s="519"/>
      <c r="B13" s="519"/>
      <c r="C13" s="48" t="s">
        <v>4</v>
      </c>
      <c r="D13" s="49">
        <v>20</v>
      </c>
      <c r="E13" s="50">
        <v>22925727</v>
      </c>
      <c r="F13" s="50">
        <v>0</v>
      </c>
      <c r="G13" s="50">
        <f t="shared" si="12"/>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2">
      <c r="A14" s="519"/>
      <c r="B14" s="519"/>
      <c r="C14" s="53" t="s">
        <v>3</v>
      </c>
      <c r="D14" s="54">
        <v>21</v>
      </c>
      <c r="E14" s="44">
        <v>13015.5</v>
      </c>
      <c r="F14" s="44">
        <v>0</v>
      </c>
      <c r="G14" s="44">
        <f t="shared" si="4"/>
        <v>1661.54</v>
      </c>
      <c r="H14" s="44">
        <v>6280.06</v>
      </c>
      <c r="I14" s="44">
        <v>0</v>
      </c>
      <c r="J14" s="44">
        <f t="shared" ref="J14" si="36">(E14+F14+G14+H14+I14)/12</f>
        <v>1746.43</v>
      </c>
      <c r="K14" s="45">
        <f t="shared" ref="K14" si="37">(E14+F14+G14+H14+I14)</f>
        <v>20957.099999999999</v>
      </c>
      <c r="L14" s="46">
        <f t="shared" ref="L14" si="38">K14+J14</f>
        <v>22703.53</v>
      </c>
      <c r="M14" s="117"/>
      <c r="N14" s="119">
        <f t="shared" ref="N14" si="39">K14</f>
        <v>20957.099999999999</v>
      </c>
      <c r="O14" s="119">
        <f t="shared" ref="O14" si="40">E14+G14+F14+I14</f>
        <v>14677.04</v>
      </c>
      <c r="P14" s="119">
        <v>774</v>
      </c>
      <c r="Q14" s="119">
        <f t="shared" ref="Q14" si="41">IF(P14&gt;(O14*0.18),P14,O14*0.18)+N14+J14</f>
        <v>25345.4</v>
      </c>
      <c r="R14" s="119">
        <f t="shared" ref="R14" si="42">N14+O14*0.18</f>
        <v>23598.97</v>
      </c>
      <c r="S14" s="47"/>
    </row>
    <row r="15" spans="1:19" ht="9" customHeight="1" x14ac:dyDescent="0.2">
      <c r="A15" s="519"/>
      <c r="B15" s="519"/>
      <c r="C15" s="48" t="s">
        <v>4</v>
      </c>
      <c r="D15" s="49">
        <v>27</v>
      </c>
      <c r="E15" s="50">
        <v>25201522</v>
      </c>
      <c r="F15" s="50">
        <v>0</v>
      </c>
      <c r="G15" s="50">
        <f t="shared" si="12"/>
        <v>3217190</v>
      </c>
      <c r="H15" s="50">
        <v>12159892</v>
      </c>
      <c r="I15" s="50">
        <v>0</v>
      </c>
      <c r="J15" s="51">
        <f t="shared" ref="J15:L15" si="43">J14*1936.27</f>
        <v>3381560</v>
      </c>
      <c r="K15" s="50">
        <f t="shared" si="43"/>
        <v>40578604</v>
      </c>
      <c r="L15" s="52">
        <f t="shared" si="43"/>
        <v>43960164</v>
      </c>
      <c r="M15" s="118"/>
      <c r="N15" s="120">
        <f t="shared" ref="N15:O15" si="44">N14*1936.27</f>
        <v>40578604</v>
      </c>
      <c r="O15" s="120">
        <f t="shared" si="44"/>
        <v>28418712</v>
      </c>
      <c r="P15" s="120">
        <v>1498673</v>
      </c>
      <c r="Q15" s="120">
        <f t="shared" ref="Q15:R15" si="45">Q14*1936.27</f>
        <v>49075538</v>
      </c>
      <c r="R15" s="120">
        <f t="shared" si="45"/>
        <v>45693978</v>
      </c>
      <c r="S15" s="47"/>
    </row>
    <row r="16" spans="1:19" ht="12.75" customHeight="1" x14ac:dyDescent="0.2">
      <c r="A16" s="519"/>
      <c r="B16" s="519"/>
      <c r="C16" s="53" t="s">
        <v>3</v>
      </c>
      <c r="D16" s="54">
        <v>28</v>
      </c>
      <c r="E16" s="44">
        <v>13852.59</v>
      </c>
      <c r="F16" s="44">
        <v>0</v>
      </c>
      <c r="G16" s="44">
        <f t="shared" si="4"/>
        <v>1661.54</v>
      </c>
      <c r="H16" s="44">
        <v>6280.06</v>
      </c>
      <c r="I16" s="44">
        <v>0</v>
      </c>
      <c r="J16" s="44">
        <f t="shared" ref="J16" si="46">(E16+F16+G16+H16+I16)/12</f>
        <v>1816.18</v>
      </c>
      <c r="K16" s="45">
        <f t="shared" ref="K16" si="47">(E16+F16+G16+H16+I16)</f>
        <v>21794.19</v>
      </c>
      <c r="L16" s="46">
        <f t="shared" ref="L16" si="48">K16+J16</f>
        <v>23610.37</v>
      </c>
      <c r="M16" s="117"/>
      <c r="N16" s="119">
        <f t="shared" ref="N16" si="49">K16</f>
        <v>21794.19</v>
      </c>
      <c r="O16" s="119">
        <f t="shared" ref="O16" si="50">E16+G16+F16+I16</f>
        <v>15514.13</v>
      </c>
      <c r="P16" s="119">
        <v>774</v>
      </c>
      <c r="Q16" s="119">
        <f t="shared" ref="Q16" si="51">IF(P16&gt;(O16*0.18),P16,O16*0.18)+N16+J16</f>
        <v>26402.91</v>
      </c>
      <c r="R16" s="119">
        <f t="shared" ref="R16" si="52">N16+O16*0.18</f>
        <v>24586.73</v>
      </c>
      <c r="S16" s="47"/>
    </row>
    <row r="17" spans="1:19" ht="9" customHeight="1" x14ac:dyDescent="0.2">
      <c r="A17" s="519"/>
      <c r="B17" s="519"/>
      <c r="C17" s="48" t="s">
        <v>4</v>
      </c>
      <c r="D17" s="49">
        <v>34</v>
      </c>
      <c r="E17" s="50">
        <v>26822354</v>
      </c>
      <c r="F17" s="50">
        <v>0</v>
      </c>
      <c r="G17" s="50">
        <f t="shared" si="12"/>
        <v>3217190</v>
      </c>
      <c r="H17" s="50">
        <v>12159892</v>
      </c>
      <c r="I17" s="50">
        <v>0</v>
      </c>
      <c r="J17" s="51">
        <f t="shared" ref="J17:L17" si="53">J16*1936.27</f>
        <v>3516615</v>
      </c>
      <c r="K17" s="50">
        <f t="shared" si="53"/>
        <v>42199436</v>
      </c>
      <c r="L17" s="52">
        <f t="shared" si="53"/>
        <v>45716051</v>
      </c>
      <c r="M17" s="118"/>
      <c r="N17" s="120">
        <f t="shared" ref="N17:O17" si="54">N16*1936.27</f>
        <v>42199436</v>
      </c>
      <c r="O17" s="120">
        <f t="shared" si="54"/>
        <v>30039544</v>
      </c>
      <c r="P17" s="120">
        <v>1498673</v>
      </c>
      <c r="Q17" s="120">
        <f t="shared" ref="Q17:R17" si="55">Q16*1936.27</f>
        <v>51123163</v>
      </c>
      <c r="R17" s="120">
        <f t="shared" si="55"/>
        <v>47606548</v>
      </c>
      <c r="S17" s="47"/>
    </row>
    <row r="18" spans="1:19" ht="12.75" customHeight="1" x14ac:dyDescent="0.2">
      <c r="A18" s="519"/>
      <c r="B18" s="519"/>
      <c r="C18" s="53" t="s">
        <v>3</v>
      </c>
      <c r="D18" s="54">
        <v>35</v>
      </c>
      <c r="E18" s="44">
        <v>14494.22</v>
      </c>
      <c r="F18" s="44">
        <v>0</v>
      </c>
      <c r="G18" s="44">
        <f t="shared" si="4"/>
        <v>1661.54</v>
      </c>
      <c r="H18" s="44">
        <v>6280.06</v>
      </c>
      <c r="I18" s="44">
        <v>0</v>
      </c>
      <c r="J18" s="44">
        <f t="shared" ref="J18" si="56">(E18+F18+G18+H18+I18)/12</f>
        <v>1869.65</v>
      </c>
      <c r="K18" s="45">
        <f t="shared" ref="K18" si="57">(E18+F18+G18+H18+I18)</f>
        <v>22435.82</v>
      </c>
      <c r="L18" s="46">
        <f t="shared" ref="L18" si="58">K18+J18</f>
        <v>24305.47</v>
      </c>
      <c r="M18" s="117"/>
      <c r="N18" s="119">
        <f t="shared" ref="N18" si="59">K18</f>
        <v>22435.82</v>
      </c>
      <c r="O18" s="119">
        <f t="shared" ref="O18" si="60">E18+G18+F18+I18</f>
        <v>16155.76</v>
      </c>
      <c r="P18" s="119">
        <v>774</v>
      </c>
      <c r="Q18" s="119">
        <f t="shared" ref="Q18" si="61">IF(P18&gt;(O18*0.18),P18,O18*0.18)+N18+J18</f>
        <v>27213.51</v>
      </c>
      <c r="R18" s="119">
        <f t="shared" ref="R18" si="62">N18+O18*0.18</f>
        <v>25343.86</v>
      </c>
      <c r="S18" s="47"/>
    </row>
    <row r="19" spans="1:19" ht="9" customHeight="1" x14ac:dyDescent="0.2">
      <c r="A19" s="520"/>
      <c r="B19" s="520"/>
      <c r="C19" s="58" t="s">
        <v>4</v>
      </c>
      <c r="D19" s="59"/>
      <c r="E19" s="50">
        <v>28064723</v>
      </c>
      <c r="F19" s="50">
        <v>0</v>
      </c>
      <c r="G19" s="50">
        <f t="shared" si="12"/>
        <v>3217190</v>
      </c>
      <c r="H19" s="50">
        <v>12159892</v>
      </c>
      <c r="I19" s="50">
        <v>0</v>
      </c>
      <c r="J19" s="51">
        <f t="shared" ref="J19:L19" si="63">J18*1936.27</f>
        <v>3620147</v>
      </c>
      <c r="K19" s="50">
        <f t="shared" si="63"/>
        <v>43441805</v>
      </c>
      <c r="L19" s="52">
        <f t="shared" si="63"/>
        <v>47061952</v>
      </c>
      <c r="M19" s="118"/>
      <c r="N19" s="120">
        <f t="shared" ref="N19:O19" si="64">N18*1936.27</f>
        <v>43441805</v>
      </c>
      <c r="O19" s="120">
        <f t="shared" si="64"/>
        <v>31281913</v>
      </c>
      <c r="P19" s="120">
        <v>1498673</v>
      </c>
      <c r="Q19" s="120">
        <f t="shared" ref="Q19:R19" si="65">Q18*1936.27</f>
        <v>52692703</v>
      </c>
      <c r="R19" s="120">
        <f t="shared" si="65"/>
        <v>49072556</v>
      </c>
      <c r="S19" s="47"/>
    </row>
    <row r="20" spans="1:19" ht="12.75" customHeight="1" x14ac:dyDescent="0.2">
      <c r="A20" s="496">
        <v>39083</v>
      </c>
      <c r="B20" s="496">
        <v>39113</v>
      </c>
      <c r="C20" s="42" t="s">
        <v>3</v>
      </c>
      <c r="D20" s="43">
        <v>0</v>
      </c>
      <c r="E20" s="44">
        <v>9382.41</v>
      </c>
      <c r="F20" s="44">
        <v>0</v>
      </c>
      <c r="G20" s="44">
        <f t="shared" si="4"/>
        <v>1661.54</v>
      </c>
      <c r="H20" s="44">
        <v>6280.06</v>
      </c>
      <c r="I20" s="44">
        <v>0</v>
      </c>
      <c r="J20" s="44">
        <f t="shared" ref="J20" si="66">(E20+F20+G20+H20+I20)/12</f>
        <v>1443.67</v>
      </c>
      <c r="K20" s="45">
        <f t="shared" ref="K20" si="67">(E20+F20+G20+H20+I20)</f>
        <v>17324.009999999998</v>
      </c>
      <c r="L20" s="46">
        <f t="shared" ref="L20" si="68">K20+J20</f>
        <v>18767.68</v>
      </c>
      <c r="M20" s="117"/>
      <c r="N20" s="119">
        <f t="shared" ref="N20" si="69">K20</f>
        <v>17324.009999999998</v>
      </c>
      <c r="O20" s="119">
        <f t="shared" ref="O20" si="70">E20+G20+F20+I20</f>
        <v>11043.95</v>
      </c>
      <c r="P20" s="119">
        <v>774</v>
      </c>
      <c r="Q20" s="119">
        <f t="shared" ref="Q20" si="71">IF(P20&gt;(O20*0.18),P20,O20*0.18)+N20+J20</f>
        <v>20755.59</v>
      </c>
      <c r="R20" s="119">
        <f t="shared" ref="R20" si="72">N20+O20*0.18</f>
        <v>19311.919999999998</v>
      </c>
      <c r="S20" s="47"/>
    </row>
    <row r="21" spans="1:19" ht="9" customHeight="1" x14ac:dyDescent="0.2">
      <c r="A21" s="497"/>
      <c r="B21" s="497"/>
      <c r="C21" s="48" t="s">
        <v>4</v>
      </c>
      <c r="D21" s="49">
        <v>2</v>
      </c>
      <c r="E21" s="50">
        <v>18166879</v>
      </c>
      <c r="F21" s="50">
        <v>0</v>
      </c>
      <c r="G21" s="50">
        <f t="shared" si="12"/>
        <v>3217190</v>
      </c>
      <c r="H21" s="50">
        <v>12159892</v>
      </c>
      <c r="I21" s="50">
        <v>0</v>
      </c>
      <c r="J21" s="51">
        <f t="shared" ref="J21:L21" si="73">J20*1936.27</f>
        <v>2795335</v>
      </c>
      <c r="K21" s="50">
        <f t="shared" si="73"/>
        <v>33543961</v>
      </c>
      <c r="L21" s="52">
        <f t="shared" si="73"/>
        <v>36339296</v>
      </c>
      <c r="M21" s="118"/>
      <c r="N21" s="120">
        <f t="shared" ref="N21:O21" si="74">N20*1936.27</f>
        <v>33543961</v>
      </c>
      <c r="O21" s="120">
        <f t="shared" si="74"/>
        <v>21384069</v>
      </c>
      <c r="P21" s="120">
        <v>1498673</v>
      </c>
      <c r="Q21" s="120">
        <f t="shared" ref="Q21:R21" si="75">Q20*1936.27</f>
        <v>40188426</v>
      </c>
      <c r="R21" s="120">
        <f t="shared" si="75"/>
        <v>37393091</v>
      </c>
      <c r="S21" s="47"/>
    </row>
    <row r="22" spans="1:19" ht="12.75" customHeight="1" x14ac:dyDescent="0.2">
      <c r="A22" s="519">
        <v>39083</v>
      </c>
      <c r="B22" s="519">
        <v>39113</v>
      </c>
      <c r="C22" s="53" t="s">
        <v>3</v>
      </c>
      <c r="D22" s="54">
        <v>3</v>
      </c>
      <c r="E22" s="44">
        <v>9734.43</v>
      </c>
      <c r="F22" s="44">
        <v>0</v>
      </c>
      <c r="G22" s="44">
        <f t="shared" si="4"/>
        <v>1661.54</v>
      </c>
      <c r="H22" s="44">
        <v>6280.06</v>
      </c>
      <c r="I22" s="44">
        <v>0</v>
      </c>
      <c r="J22" s="44">
        <f t="shared" ref="J22" si="76">(E22+F22+G22+H22+I22)/12</f>
        <v>1473</v>
      </c>
      <c r="K22" s="45">
        <f t="shared" ref="K22" si="77">(E22+F22+G22+H22+I22)</f>
        <v>17676.03</v>
      </c>
      <c r="L22" s="46">
        <f t="shared" ref="L22" si="78">K22+J22</f>
        <v>19149.03</v>
      </c>
      <c r="M22" s="117"/>
      <c r="N22" s="119">
        <f t="shared" ref="N22" si="79">K22</f>
        <v>17676.03</v>
      </c>
      <c r="O22" s="119">
        <f t="shared" ref="O22" si="80">E22+G22+F22+I22</f>
        <v>11395.97</v>
      </c>
      <c r="P22" s="119">
        <v>774</v>
      </c>
      <c r="Q22" s="119">
        <f t="shared" ref="Q22" si="81">IF(P22&gt;(O22*0.18),P22,O22*0.18)+N22+J22</f>
        <v>21200.3</v>
      </c>
      <c r="R22" s="119">
        <f t="shared" ref="R22" si="82">N22+O22*0.18</f>
        <v>19727.3</v>
      </c>
      <c r="S22" s="47"/>
    </row>
    <row r="23" spans="1:19" ht="9" customHeight="1" x14ac:dyDescent="0.2">
      <c r="A23" s="519"/>
      <c r="B23" s="519"/>
      <c r="C23" s="48" t="s">
        <v>4</v>
      </c>
      <c r="D23" s="49">
        <v>8</v>
      </c>
      <c r="E23" s="50">
        <v>18848485</v>
      </c>
      <c r="F23" s="50">
        <v>0</v>
      </c>
      <c r="G23" s="50">
        <f t="shared" si="12"/>
        <v>3217190</v>
      </c>
      <c r="H23" s="50">
        <v>12159892</v>
      </c>
      <c r="I23" s="50">
        <v>0</v>
      </c>
      <c r="J23" s="51">
        <f t="shared" ref="J23:L23" si="83">J22*1936.27</f>
        <v>2852126</v>
      </c>
      <c r="K23" s="50">
        <f t="shared" si="83"/>
        <v>34225567</v>
      </c>
      <c r="L23" s="52">
        <f t="shared" si="83"/>
        <v>37077692</v>
      </c>
      <c r="M23" s="118"/>
      <c r="N23" s="120">
        <f t="shared" ref="N23:O23" si="84">N22*1936.27</f>
        <v>34225567</v>
      </c>
      <c r="O23" s="120">
        <f t="shared" si="84"/>
        <v>22065675</v>
      </c>
      <c r="P23" s="120">
        <v>1498673</v>
      </c>
      <c r="Q23" s="120">
        <f t="shared" ref="Q23:R23" si="85">Q22*1936.27</f>
        <v>41049505</v>
      </c>
      <c r="R23" s="120">
        <f t="shared" si="85"/>
        <v>38197379</v>
      </c>
      <c r="S23" s="47"/>
    </row>
    <row r="24" spans="1:19" ht="12.75" customHeight="1" x14ac:dyDescent="0.2">
      <c r="A24" s="519"/>
      <c r="B24" s="519"/>
      <c r="C24" s="53" t="s">
        <v>3</v>
      </c>
      <c r="D24" s="54">
        <v>9</v>
      </c>
      <c r="E24" s="44">
        <v>10991.39</v>
      </c>
      <c r="F24" s="44">
        <v>0</v>
      </c>
      <c r="G24" s="44">
        <f t="shared" si="4"/>
        <v>1661.54</v>
      </c>
      <c r="H24" s="44">
        <v>6280.06</v>
      </c>
      <c r="I24" s="44">
        <v>0</v>
      </c>
      <c r="J24" s="44">
        <f t="shared" ref="J24" si="86">(E24+F24+G24+H24+I24)/12</f>
        <v>1577.75</v>
      </c>
      <c r="K24" s="45">
        <f t="shared" ref="K24" si="87">(E24+F24+G24+H24+I24)</f>
        <v>18932.990000000002</v>
      </c>
      <c r="L24" s="46">
        <f t="shared" ref="L24" si="88">K24+J24</f>
        <v>20510.740000000002</v>
      </c>
      <c r="M24" s="117"/>
      <c r="N24" s="119">
        <f t="shared" ref="N24" si="89">K24</f>
        <v>18932.990000000002</v>
      </c>
      <c r="O24" s="119">
        <f t="shared" ref="O24" si="90">E24+G24+F24+I24</f>
        <v>12652.93</v>
      </c>
      <c r="P24" s="119">
        <v>774</v>
      </c>
      <c r="Q24" s="119">
        <f t="shared" ref="Q24" si="91">IF(P24&gt;(O24*0.18),P24,O24*0.18)+N24+J24</f>
        <v>22788.27</v>
      </c>
      <c r="R24" s="119">
        <f t="shared" ref="R24" si="92">N24+O24*0.18</f>
        <v>21210.52</v>
      </c>
      <c r="S24" s="47"/>
    </row>
    <row r="25" spans="1:19" ht="9" customHeight="1" x14ac:dyDescent="0.2">
      <c r="A25" s="519"/>
      <c r="B25" s="519"/>
      <c r="C25" s="48" t="s">
        <v>4</v>
      </c>
      <c r="D25" s="49">
        <v>14</v>
      </c>
      <c r="E25" s="50">
        <v>21282299</v>
      </c>
      <c r="F25" s="50">
        <v>0</v>
      </c>
      <c r="G25" s="50">
        <f t="shared" si="12"/>
        <v>3217190</v>
      </c>
      <c r="H25" s="50">
        <v>12159892</v>
      </c>
      <c r="I25" s="50">
        <v>0</v>
      </c>
      <c r="J25" s="51">
        <f t="shared" ref="J25:L25" si="93">J24*1936.27</f>
        <v>3054950</v>
      </c>
      <c r="K25" s="50">
        <f t="shared" si="93"/>
        <v>36659381</v>
      </c>
      <c r="L25" s="52">
        <f t="shared" si="93"/>
        <v>39714331</v>
      </c>
      <c r="M25" s="118"/>
      <c r="N25" s="120">
        <f t="shared" ref="N25:O25" si="94">N24*1936.27</f>
        <v>36659381</v>
      </c>
      <c r="O25" s="120">
        <f t="shared" si="94"/>
        <v>24499489</v>
      </c>
      <c r="P25" s="120">
        <v>1498673</v>
      </c>
      <c r="Q25" s="120">
        <f t="shared" ref="Q25:R25" si="95">Q24*1936.27</f>
        <v>44124244</v>
      </c>
      <c r="R25" s="120">
        <f t="shared" si="95"/>
        <v>41069294</v>
      </c>
      <c r="S25" s="47"/>
    </row>
    <row r="26" spans="1:19" ht="12.75" customHeight="1" x14ac:dyDescent="0.2">
      <c r="A26" s="519"/>
      <c r="B26" s="519"/>
      <c r="C26" s="53" t="s">
        <v>3</v>
      </c>
      <c r="D26" s="54">
        <v>15</v>
      </c>
      <c r="E26" s="44">
        <v>12181.79</v>
      </c>
      <c r="F26" s="44">
        <v>0</v>
      </c>
      <c r="G26" s="44">
        <f t="shared" si="4"/>
        <v>1661.54</v>
      </c>
      <c r="H26" s="44">
        <v>6280.06</v>
      </c>
      <c r="I26" s="44">
        <v>0</v>
      </c>
      <c r="J26" s="44">
        <f t="shared" ref="J26" si="96">(E26+F26+G26+H26+I26)/12</f>
        <v>1676.95</v>
      </c>
      <c r="K26" s="45">
        <f t="shared" ref="K26" si="97">(E26+F26+G26+H26+I26)</f>
        <v>20123.39</v>
      </c>
      <c r="L26" s="46">
        <f t="shared" ref="L26" si="98">K26+J26</f>
        <v>21800.34</v>
      </c>
      <c r="M26" s="117"/>
      <c r="N26" s="119">
        <f t="shared" ref="N26" si="99">K26</f>
        <v>20123.39</v>
      </c>
      <c r="O26" s="119">
        <f t="shared" ref="O26" si="100">E26+G26+F26+I26</f>
        <v>13843.33</v>
      </c>
      <c r="P26" s="119">
        <v>774</v>
      </c>
      <c r="Q26" s="119">
        <f t="shared" ref="Q26" si="101">IF(P26&gt;(O26*0.18),P26,O26*0.18)+N26+J26</f>
        <v>24292.14</v>
      </c>
      <c r="R26" s="119">
        <f t="shared" ref="R26" si="102">N26+O26*0.18</f>
        <v>22615.19</v>
      </c>
      <c r="S26" s="47"/>
    </row>
    <row r="27" spans="1:19" ht="9" customHeight="1" x14ac:dyDescent="0.2">
      <c r="A27" s="519"/>
      <c r="B27" s="519"/>
      <c r="C27" s="48" t="s">
        <v>4</v>
      </c>
      <c r="D27" s="49">
        <v>20</v>
      </c>
      <c r="E27" s="50">
        <v>23587235</v>
      </c>
      <c r="F27" s="50">
        <v>0</v>
      </c>
      <c r="G27" s="50">
        <f t="shared" si="12"/>
        <v>3217190</v>
      </c>
      <c r="H27" s="50">
        <v>12159892</v>
      </c>
      <c r="I27" s="50">
        <v>0</v>
      </c>
      <c r="J27" s="51">
        <f t="shared" ref="J27:L27" si="103">J26*1936.27</f>
        <v>3247028</v>
      </c>
      <c r="K27" s="50">
        <f t="shared" si="103"/>
        <v>38964316</v>
      </c>
      <c r="L27" s="52">
        <f t="shared" si="103"/>
        <v>42211344</v>
      </c>
      <c r="M27" s="118"/>
      <c r="N27" s="120">
        <f t="shared" ref="N27:O27" si="104">N26*1936.27</f>
        <v>38964316</v>
      </c>
      <c r="O27" s="120">
        <f t="shared" si="104"/>
        <v>26804425</v>
      </c>
      <c r="P27" s="120">
        <v>1498673</v>
      </c>
      <c r="Q27" s="120">
        <f t="shared" ref="Q27:R27" si="105">Q26*1936.27</f>
        <v>47036142</v>
      </c>
      <c r="R27" s="120">
        <f t="shared" si="105"/>
        <v>43789114</v>
      </c>
      <c r="S27" s="47"/>
    </row>
    <row r="28" spans="1:19" ht="12.75" customHeight="1" x14ac:dyDescent="0.2">
      <c r="A28" s="519"/>
      <c r="B28" s="519"/>
      <c r="C28" s="53" t="s">
        <v>3</v>
      </c>
      <c r="D28" s="54">
        <v>21</v>
      </c>
      <c r="E28" s="44">
        <v>13379.46</v>
      </c>
      <c r="F28" s="44">
        <v>0</v>
      </c>
      <c r="G28" s="44">
        <f t="shared" si="4"/>
        <v>1661.54</v>
      </c>
      <c r="H28" s="44">
        <v>6280.06</v>
      </c>
      <c r="I28" s="44">
        <v>0</v>
      </c>
      <c r="J28" s="44">
        <f t="shared" ref="J28" si="106">(E28+F28+G28+H28+I28)/12</f>
        <v>1776.76</v>
      </c>
      <c r="K28" s="45">
        <f t="shared" ref="K28" si="107">(E28+F28+G28+H28+I28)</f>
        <v>21321.06</v>
      </c>
      <c r="L28" s="46">
        <f t="shared" ref="L28" si="108">K28+J28</f>
        <v>23097.82</v>
      </c>
      <c r="M28" s="117"/>
      <c r="N28" s="119">
        <f t="shared" ref="N28" si="109">K28</f>
        <v>21321.06</v>
      </c>
      <c r="O28" s="119">
        <f t="shared" ref="O28" si="110">E28+G28+F28+I28</f>
        <v>15041</v>
      </c>
      <c r="P28" s="119">
        <v>774</v>
      </c>
      <c r="Q28" s="119">
        <f t="shared" ref="Q28" si="111">IF(P28&gt;(O28*0.18),P28,O28*0.18)+N28+J28</f>
        <v>25805.200000000001</v>
      </c>
      <c r="R28" s="119">
        <f t="shared" ref="R28" si="112">N28+O28*0.18</f>
        <v>24028.44</v>
      </c>
      <c r="S28" s="47"/>
    </row>
    <row r="29" spans="1:19" ht="9" customHeight="1" x14ac:dyDescent="0.2">
      <c r="A29" s="519"/>
      <c r="B29" s="519"/>
      <c r="C29" s="48" t="s">
        <v>4</v>
      </c>
      <c r="D29" s="49">
        <v>27</v>
      </c>
      <c r="E29" s="50">
        <v>25906247</v>
      </c>
      <c r="F29" s="50">
        <v>0</v>
      </c>
      <c r="G29" s="50">
        <f t="shared" si="12"/>
        <v>3217190</v>
      </c>
      <c r="H29" s="50">
        <v>12159892</v>
      </c>
      <c r="I29" s="50">
        <v>0</v>
      </c>
      <c r="J29" s="51">
        <f t="shared" ref="J29:L29" si="113">J28*1936.27</f>
        <v>3440287</v>
      </c>
      <c r="K29" s="50">
        <f t="shared" si="113"/>
        <v>41283329</v>
      </c>
      <c r="L29" s="52">
        <f t="shared" si="113"/>
        <v>44723616</v>
      </c>
      <c r="M29" s="118"/>
      <c r="N29" s="120">
        <f t="shared" ref="N29:O29" si="114">N28*1936.27</f>
        <v>41283329</v>
      </c>
      <c r="O29" s="120">
        <f t="shared" si="114"/>
        <v>29123437</v>
      </c>
      <c r="P29" s="120">
        <v>1498673</v>
      </c>
      <c r="Q29" s="120">
        <f t="shared" ref="Q29:R29" si="115">Q28*1936.27</f>
        <v>49965835</v>
      </c>
      <c r="R29" s="120">
        <f t="shared" si="115"/>
        <v>46525548</v>
      </c>
      <c r="S29" s="47"/>
    </row>
    <row r="30" spans="1:19" ht="12.75" customHeight="1" x14ac:dyDescent="0.2">
      <c r="A30" s="519"/>
      <c r="B30" s="519"/>
      <c r="C30" s="53" t="s">
        <v>3</v>
      </c>
      <c r="D30" s="54">
        <v>28</v>
      </c>
      <c r="E30" s="44">
        <v>14232.27</v>
      </c>
      <c r="F30" s="44">
        <v>0</v>
      </c>
      <c r="G30" s="44">
        <f t="shared" si="4"/>
        <v>1661.54</v>
      </c>
      <c r="H30" s="44">
        <v>6280.06</v>
      </c>
      <c r="I30" s="44">
        <v>0</v>
      </c>
      <c r="J30" s="44">
        <f t="shared" ref="J30" si="116">(E30+F30+G30+H30+I30)/12</f>
        <v>1847.82</v>
      </c>
      <c r="K30" s="45">
        <f t="shared" ref="K30" si="117">(E30+F30+G30+H30+I30)</f>
        <v>22173.87</v>
      </c>
      <c r="L30" s="46">
        <f t="shared" ref="L30" si="118">K30+J30</f>
        <v>24021.69</v>
      </c>
      <c r="M30" s="117"/>
      <c r="N30" s="119">
        <f t="shared" ref="N30" si="119">K30</f>
        <v>22173.87</v>
      </c>
      <c r="O30" s="119">
        <f t="shared" ref="O30" si="120">E30+G30+F30+I30</f>
        <v>15893.81</v>
      </c>
      <c r="P30" s="119">
        <v>774</v>
      </c>
      <c r="Q30" s="119">
        <f t="shared" ref="Q30" si="121">IF(P30&gt;(O30*0.18),P30,O30*0.18)+N30+J30</f>
        <v>26882.58</v>
      </c>
      <c r="R30" s="119">
        <f t="shared" ref="R30" si="122">N30+O30*0.18</f>
        <v>25034.76</v>
      </c>
      <c r="S30" s="47"/>
    </row>
    <row r="31" spans="1:19" ht="9" customHeight="1" x14ac:dyDescent="0.2">
      <c r="A31" s="519"/>
      <c r="B31" s="519"/>
      <c r="C31" s="48" t="s">
        <v>4</v>
      </c>
      <c r="D31" s="49">
        <v>34</v>
      </c>
      <c r="E31" s="50">
        <v>27557517</v>
      </c>
      <c r="F31" s="50">
        <v>0</v>
      </c>
      <c r="G31" s="50">
        <f t="shared" si="12"/>
        <v>3217190</v>
      </c>
      <c r="H31" s="50">
        <v>12159892</v>
      </c>
      <c r="I31" s="50">
        <v>0</v>
      </c>
      <c r="J31" s="51">
        <f t="shared" ref="J31:L31" si="123">J30*1936.27</f>
        <v>3577878</v>
      </c>
      <c r="K31" s="50">
        <f t="shared" si="123"/>
        <v>42934599</v>
      </c>
      <c r="L31" s="52">
        <f t="shared" si="123"/>
        <v>46512478</v>
      </c>
      <c r="M31" s="118"/>
      <c r="N31" s="120">
        <f t="shared" ref="N31:O31" si="124">N30*1936.27</f>
        <v>42934599</v>
      </c>
      <c r="O31" s="120">
        <f t="shared" si="124"/>
        <v>30774707</v>
      </c>
      <c r="P31" s="120">
        <v>1498673</v>
      </c>
      <c r="Q31" s="120">
        <f t="shared" ref="Q31:R31" si="125">Q30*1936.27</f>
        <v>52051933</v>
      </c>
      <c r="R31" s="120">
        <f t="shared" si="125"/>
        <v>48474055</v>
      </c>
      <c r="S31" s="47"/>
    </row>
    <row r="32" spans="1:19" ht="12.75" customHeight="1" x14ac:dyDescent="0.2">
      <c r="A32" s="519"/>
      <c r="B32" s="519"/>
      <c r="C32" s="53" t="s">
        <v>3</v>
      </c>
      <c r="D32" s="54">
        <v>35</v>
      </c>
      <c r="E32" s="44">
        <v>14885.9</v>
      </c>
      <c r="F32" s="44">
        <v>0</v>
      </c>
      <c r="G32" s="44">
        <f t="shared" si="4"/>
        <v>1661.54</v>
      </c>
      <c r="H32" s="44">
        <v>6280.06</v>
      </c>
      <c r="I32" s="44">
        <v>0</v>
      </c>
      <c r="J32" s="44">
        <f t="shared" ref="J32" si="126">(E32+F32+G32+H32+I32)/12</f>
        <v>1902.29</v>
      </c>
      <c r="K32" s="45">
        <f t="shared" ref="K32" si="127">(E32+F32+G32+H32+I32)</f>
        <v>22827.5</v>
      </c>
      <c r="L32" s="46">
        <f t="shared" ref="L32" si="128">K32+J32</f>
        <v>24729.79</v>
      </c>
      <c r="M32" s="117"/>
      <c r="N32" s="119">
        <f t="shared" ref="N32" si="129">K32</f>
        <v>22827.5</v>
      </c>
      <c r="O32" s="119">
        <f t="shared" ref="O32" si="130">E32+G32+F32+I32</f>
        <v>16547.439999999999</v>
      </c>
      <c r="P32" s="119">
        <v>774</v>
      </c>
      <c r="Q32" s="119">
        <f t="shared" ref="Q32" si="131">IF(P32&gt;(O32*0.18),P32,O32*0.18)+N32+J32</f>
        <v>27708.33</v>
      </c>
      <c r="R32" s="119">
        <f t="shared" ref="R32" si="132">N32+O32*0.18</f>
        <v>25806.04</v>
      </c>
      <c r="S32" s="47"/>
    </row>
    <row r="33" spans="1:19" ht="9" customHeight="1" x14ac:dyDescent="0.2">
      <c r="A33" s="520"/>
      <c r="B33" s="520"/>
      <c r="C33" s="58" t="s">
        <v>4</v>
      </c>
      <c r="D33" s="59"/>
      <c r="E33" s="50">
        <v>28823122</v>
      </c>
      <c r="F33" s="50">
        <v>0</v>
      </c>
      <c r="G33" s="50">
        <f t="shared" si="12"/>
        <v>3217190</v>
      </c>
      <c r="H33" s="50">
        <v>12159892</v>
      </c>
      <c r="I33" s="50">
        <v>0</v>
      </c>
      <c r="J33" s="51">
        <f t="shared" ref="J33:L33" si="133">J32*1936.27</f>
        <v>3683347</v>
      </c>
      <c r="K33" s="50">
        <f t="shared" si="133"/>
        <v>44200203</v>
      </c>
      <c r="L33" s="52">
        <f t="shared" si="133"/>
        <v>47883550</v>
      </c>
      <c r="M33" s="118"/>
      <c r="N33" s="120">
        <f t="shared" ref="N33:O33" si="134">N32*1936.27</f>
        <v>44200203</v>
      </c>
      <c r="O33" s="120">
        <f t="shared" si="134"/>
        <v>32040312</v>
      </c>
      <c r="P33" s="120">
        <v>1498673</v>
      </c>
      <c r="Q33" s="120">
        <f t="shared" ref="Q33:R33" si="135">Q32*1936.27</f>
        <v>53650808</v>
      </c>
      <c r="R33" s="120">
        <f t="shared" si="135"/>
        <v>49967461</v>
      </c>
      <c r="S33" s="47"/>
    </row>
    <row r="34" spans="1:19" ht="12.75" customHeight="1" x14ac:dyDescent="0.2">
      <c r="A34" s="496">
        <f>B22+1</f>
        <v>39114</v>
      </c>
      <c r="B34" s="496">
        <v>39446</v>
      </c>
      <c r="C34" s="42" t="s">
        <v>3</v>
      </c>
      <c r="D34" s="43">
        <v>0</v>
      </c>
      <c r="E34" s="44">
        <v>9805.5300000000007</v>
      </c>
      <c r="F34" s="44">
        <v>0</v>
      </c>
      <c r="G34" s="44">
        <f t="shared" si="4"/>
        <v>1661.54</v>
      </c>
      <c r="H34" s="44">
        <v>6280.06</v>
      </c>
      <c r="I34" s="44">
        <v>0</v>
      </c>
      <c r="J34" s="44">
        <f t="shared" ref="J34" si="136">(E34+F34+G34+H34+I34)/12</f>
        <v>1478.93</v>
      </c>
      <c r="K34" s="45">
        <f t="shared" ref="K34" si="137">(E34+F34+G34+H34+I34)</f>
        <v>17747.13</v>
      </c>
      <c r="L34" s="46">
        <f t="shared" ref="L34" si="138">K34+J34</f>
        <v>19226.060000000001</v>
      </c>
      <c r="M34" s="117"/>
      <c r="N34" s="119">
        <f t="shared" ref="N34" si="139">K34</f>
        <v>17747.13</v>
      </c>
      <c r="O34" s="119">
        <f t="shared" ref="O34" si="140">E34+G34+F34+I34</f>
        <v>11467.07</v>
      </c>
      <c r="P34" s="119">
        <v>774</v>
      </c>
      <c r="Q34" s="119">
        <f t="shared" ref="Q34" si="141">IF(P34&gt;(O34*0.18),P34,O34*0.18)+N34+J34</f>
        <v>21290.13</v>
      </c>
      <c r="R34" s="119">
        <f t="shared" ref="R34" si="142">N34+O34*0.18</f>
        <v>19811.2</v>
      </c>
      <c r="S34" s="47"/>
    </row>
    <row r="35" spans="1:19" ht="9" customHeight="1" x14ac:dyDescent="0.2">
      <c r="A35" s="497"/>
      <c r="B35" s="497"/>
      <c r="C35" s="48" t="s">
        <v>4</v>
      </c>
      <c r="D35" s="49">
        <v>2</v>
      </c>
      <c r="E35" s="50">
        <v>18986154</v>
      </c>
      <c r="F35" s="50">
        <v>0</v>
      </c>
      <c r="G35" s="50">
        <f t="shared" si="12"/>
        <v>3217190</v>
      </c>
      <c r="H35" s="50">
        <v>12159892</v>
      </c>
      <c r="I35" s="50">
        <v>0</v>
      </c>
      <c r="J35" s="51">
        <f t="shared" ref="J35:L35" si="143">J34*1936.27</f>
        <v>2863608</v>
      </c>
      <c r="K35" s="50">
        <f t="shared" si="143"/>
        <v>34363235</v>
      </c>
      <c r="L35" s="52">
        <f t="shared" si="143"/>
        <v>37226843</v>
      </c>
      <c r="M35" s="118"/>
      <c r="N35" s="120">
        <f t="shared" ref="N35:O35" si="144">N34*1936.27</f>
        <v>34363235</v>
      </c>
      <c r="O35" s="120">
        <f t="shared" si="144"/>
        <v>22203344</v>
      </c>
      <c r="P35" s="120">
        <v>1498673</v>
      </c>
      <c r="Q35" s="120">
        <f t="shared" ref="Q35:R35" si="145">Q34*1936.27</f>
        <v>41223440</v>
      </c>
      <c r="R35" s="120">
        <f t="shared" si="145"/>
        <v>38359832</v>
      </c>
      <c r="S35" s="47"/>
    </row>
    <row r="36" spans="1:19" ht="12.75" customHeight="1" x14ac:dyDescent="0.2">
      <c r="A36" s="519">
        <f>A34</f>
        <v>39114</v>
      </c>
      <c r="B36" s="519">
        <f>B34</f>
        <v>39446</v>
      </c>
      <c r="C36" s="53" t="s">
        <v>3</v>
      </c>
      <c r="D36" s="54">
        <v>3</v>
      </c>
      <c r="E36" s="44">
        <v>10167.15</v>
      </c>
      <c r="F36" s="44">
        <v>0</v>
      </c>
      <c r="G36" s="44">
        <f t="shared" si="4"/>
        <v>1661.54</v>
      </c>
      <c r="H36" s="44">
        <v>6280.06</v>
      </c>
      <c r="I36" s="44">
        <v>0</v>
      </c>
      <c r="J36" s="44">
        <f t="shared" ref="J36" si="146">(E36+F36+G36+H36+I36)/12</f>
        <v>1509.06</v>
      </c>
      <c r="K36" s="45">
        <f t="shared" ref="K36" si="147">(E36+F36+G36+H36+I36)</f>
        <v>18108.75</v>
      </c>
      <c r="L36" s="46">
        <f t="shared" ref="L36" si="148">K36+J36</f>
        <v>19617.810000000001</v>
      </c>
      <c r="M36" s="117"/>
      <c r="N36" s="119">
        <f t="shared" ref="N36" si="149">K36</f>
        <v>18108.75</v>
      </c>
      <c r="O36" s="119">
        <f t="shared" ref="O36" si="150">E36+G36+F36+I36</f>
        <v>11828.69</v>
      </c>
      <c r="P36" s="119">
        <v>774</v>
      </c>
      <c r="Q36" s="119">
        <f t="shared" ref="Q36" si="151">IF(P36&gt;(O36*0.18),P36,O36*0.18)+N36+J36</f>
        <v>21746.97</v>
      </c>
      <c r="R36" s="119">
        <f t="shared" ref="R36" si="152">N36+O36*0.18</f>
        <v>20237.91</v>
      </c>
      <c r="S36" s="47"/>
    </row>
    <row r="37" spans="1:19" ht="9" customHeight="1" x14ac:dyDescent="0.2">
      <c r="A37" s="519"/>
      <c r="B37" s="519"/>
      <c r="C37" s="48" t="s">
        <v>4</v>
      </c>
      <c r="D37" s="49">
        <v>8</v>
      </c>
      <c r="E37" s="50">
        <v>19686348</v>
      </c>
      <c r="F37" s="50">
        <v>0</v>
      </c>
      <c r="G37" s="50">
        <f t="shared" si="12"/>
        <v>3217190</v>
      </c>
      <c r="H37" s="50">
        <v>12159892</v>
      </c>
      <c r="I37" s="50">
        <v>0</v>
      </c>
      <c r="J37" s="51">
        <f t="shared" ref="J37:L37" si="153">J36*1936.27</f>
        <v>2921948</v>
      </c>
      <c r="K37" s="50">
        <f t="shared" si="153"/>
        <v>35063429</v>
      </c>
      <c r="L37" s="52">
        <f t="shared" si="153"/>
        <v>37985377</v>
      </c>
      <c r="M37" s="118"/>
      <c r="N37" s="120">
        <f t="shared" ref="N37:O37" si="154">N36*1936.27</f>
        <v>35063429</v>
      </c>
      <c r="O37" s="120">
        <f t="shared" si="154"/>
        <v>22903538</v>
      </c>
      <c r="P37" s="120">
        <v>1498673</v>
      </c>
      <c r="Q37" s="120">
        <f t="shared" ref="Q37:R37" si="155">Q36*1936.27</f>
        <v>42108006</v>
      </c>
      <c r="R37" s="120">
        <f t="shared" si="155"/>
        <v>39186058</v>
      </c>
      <c r="S37" s="47"/>
    </row>
    <row r="38" spans="1:19" ht="12.75" customHeight="1" x14ac:dyDescent="0.2">
      <c r="A38" s="519"/>
      <c r="B38" s="519"/>
      <c r="C38" s="53" t="s">
        <v>3</v>
      </c>
      <c r="D38" s="54">
        <v>9</v>
      </c>
      <c r="E38" s="44">
        <v>11457.95</v>
      </c>
      <c r="F38" s="44">
        <v>0</v>
      </c>
      <c r="G38" s="44">
        <f t="shared" si="4"/>
        <v>1661.54</v>
      </c>
      <c r="H38" s="44">
        <v>6280.06</v>
      </c>
      <c r="I38" s="44">
        <v>0</v>
      </c>
      <c r="J38" s="44">
        <f t="shared" ref="J38" si="156">(E38+F38+G38+H38+I38)/12</f>
        <v>1616.63</v>
      </c>
      <c r="K38" s="45">
        <f t="shared" ref="K38" si="157">(E38+F38+G38+H38+I38)</f>
        <v>19399.55</v>
      </c>
      <c r="L38" s="46">
        <f t="shared" ref="L38" si="158">K38+J38</f>
        <v>21016.18</v>
      </c>
      <c r="M38" s="117"/>
      <c r="N38" s="119">
        <f t="shared" ref="N38" si="159">K38</f>
        <v>19399.55</v>
      </c>
      <c r="O38" s="119">
        <f t="shared" ref="O38" si="160">E38+G38+F38+I38</f>
        <v>13119.49</v>
      </c>
      <c r="P38" s="119">
        <v>774</v>
      </c>
      <c r="Q38" s="119">
        <f t="shared" ref="Q38" si="161">IF(P38&gt;(O38*0.18),P38,O38*0.18)+N38+J38</f>
        <v>23377.69</v>
      </c>
      <c r="R38" s="119">
        <f t="shared" ref="R38" si="162">N38+O38*0.18</f>
        <v>21761.06</v>
      </c>
      <c r="S38" s="47"/>
    </row>
    <row r="39" spans="1:19" ht="9" customHeight="1" x14ac:dyDescent="0.2">
      <c r="A39" s="519"/>
      <c r="B39" s="519"/>
      <c r="C39" s="48" t="s">
        <v>4</v>
      </c>
      <c r="D39" s="49">
        <v>14</v>
      </c>
      <c r="E39" s="50">
        <v>22185685</v>
      </c>
      <c r="F39" s="50">
        <v>0</v>
      </c>
      <c r="G39" s="50">
        <f t="shared" si="12"/>
        <v>3217190</v>
      </c>
      <c r="H39" s="50">
        <v>12159892</v>
      </c>
      <c r="I39" s="50">
        <v>0</v>
      </c>
      <c r="J39" s="51">
        <f t="shared" ref="J39:L39" si="163">J38*1936.27</f>
        <v>3130232</v>
      </c>
      <c r="K39" s="50">
        <f t="shared" si="163"/>
        <v>37562767</v>
      </c>
      <c r="L39" s="52">
        <f t="shared" si="163"/>
        <v>40692999</v>
      </c>
      <c r="M39" s="118"/>
      <c r="N39" s="120">
        <f t="shared" ref="N39:O39" si="164">N38*1936.27</f>
        <v>37562767</v>
      </c>
      <c r="O39" s="120">
        <f t="shared" si="164"/>
        <v>25402875</v>
      </c>
      <c r="P39" s="120">
        <v>1498673</v>
      </c>
      <c r="Q39" s="120">
        <f t="shared" ref="Q39:R39" si="165">Q38*1936.27</f>
        <v>45265520</v>
      </c>
      <c r="R39" s="120">
        <f t="shared" si="165"/>
        <v>42135288</v>
      </c>
      <c r="S39" s="47"/>
    </row>
    <row r="40" spans="1:19" ht="12.75" customHeight="1" x14ac:dyDescent="0.2">
      <c r="A40" s="519"/>
      <c r="B40" s="519"/>
      <c r="C40" s="53" t="s">
        <v>3</v>
      </c>
      <c r="D40" s="54">
        <v>15</v>
      </c>
      <c r="E40" s="44">
        <v>12680.51</v>
      </c>
      <c r="F40" s="44">
        <v>0</v>
      </c>
      <c r="G40" s="44">
        <f t="shared" si="4"/>
        <v>1661.54</v>
      </c>
      <c r="H40" s="44">
        <v>6280.06</v>
      </c>
      <c r="I40" s="44">
        <v>0</v>
      </c>
      <c r="J40" s="44">
        <f t="shared" ref="J40" si="166">(E40+F40+G40+H40+I40)/12</f>
        <v>1718.51</v>
      </c>
      <c r="K40" s="45">
        <f t="shared" ref="K40" si="167">(E40+F40+G40+H40+I40)</f>
        <v>20622.11</v>
      </c>
      <c r="L40" s="46">
        <f t="shared" ref="L40" si="168">K40+J40</f>
        <v>22340.62</v>
      </c>
      <c r="M40" s="117"/>
      <c r="N40" s="119">
        <f t="shared" ref="N40" si="169">K40</f>
        <v>20622.11</v>
      </c>
      <c r="O40" s="119">
        <f t="shared" ref="O40" si="170">E40+G40+F40+I40</f>
        <v>14342.05</v>
      </c>
      <c r="P40" s="119">
        <v>774</v>
      </c>
      <c r="Q40" s="119">
        <f t="shared" ref="Q40" si="171">IF(P40&gt;(O40*0.18),P40,O40*0.18)+N40+J40</f>
        <v>24922.19</v>
      </c>
      <c r="R40" s="119">
        <f t="shared" ref="R40" si="172">N40+O40*0.18</f>
        <v>23203.68</v>
      </c>
      <c r="S40" s="47"/>
    </row>
    <row r="41" spans="1:19" ht="9" customHeight="1" x14ac:dyDescent="0.2">
      <c r="A41" s="519"/>
      <c r="B41" s="519"/>
      <c r="C41" s="48" t="s">
        <v>4</v>
      </c>
      <c r="D41" s="49">
        <v>20</v>
      </c>
      <c r="E41" s="50">
        <v>24552891</v>
      </c>
      <c r="F41" s="50">
        <v>0</v>
      </c>
      <c r="G41" s="50">
        <f t="shared" si="12"/>
        <v>3217190</v>
      </c>
      <c r="H41" s="50">
        <v>12159892</v>
      </c>
      <c r="I41" s="50">
        <v>0</v>
      </c>
      <c r="J41" s="51">
        <f t="shared" ref="J41:L41" si="173">J40*1936.27</f>
        <v>3327499</v>
      </c>
      <c r="K41" s="50">
        <f t="shared" si="173"/>
        <v>39929973</v>
      </c>
      <c r="L41" s="52">
        <f t="shared" si="173"/>
        <v>43257472</v>
      </c>
      <c r="M41" s="118"/>
      <c r="N41" s="120">
        <f t="shared" ref="N41:O41" si="174">N40*1936.27</f>
        <v>39929973</v>
      </c>
      <c r="O41" s="120">
        <f t="shared" si="174"/>
        <v>27770081</v>
      </c>
      <c r="P41" s="120">
        <v>1498673</v>
      </c>
      <c r="Q41" s="120">
        <f t="shared" ref="Q41:R41" si="175">Q40*1936.27</f>
        <v>48256089</v>
      </c>
      <c r="R41" s="120">
        <f t="shared" si="175"/>
        <v>44928589</v>
      </c>
      <c r="S41" s="47"/>
    </row>
    <row r="42" spans="1:19" ht="12.75" customHeight="1" x14ac:dyDescent="0.2">
      <c r="A42" s="519"/>
      <c r="B42" s="519"/>
      <c r="C42" s="53" t="s">
        <v>3</v>
      </c>
      <c r="D42" s="54">
        <v>21</v>
      </c>
      <c r="E42" s="44">
        <v>13910.46</v>
      </c>
      <c r="F42" s="44">
        <v>0</v>
      </c>
      <c r="G42" s="44">
        <f t="shared" si="4"/>
        <v>1661.54</v>
      </c>
      <c r="H42" s="44">
        <v>6280.06</v>
      </c>
      <c r="I42" s="44">
        <v>0</v>
      </c>
      <c r="J42" s="44">
        <f t="shared" ref="J42" si="176">(E42+F42+G42+H42+I42)/12</f>
        <v>1821.01</v>
      </c>
      <c r="K42" s="45">
        <f t="shared" ref="K42" si="177">(E42+F42+G42+H42+I42)</f>
        <v>21852.06</v>
      </c>
      <c r="L42" s="46">
        <f t="shared" ref="L42" si="178">K42+J42</f>
        <v>23673.07</v>
      </c>
      <c r="M42" s="117"/>
      <c r="N42" s="119">
        <f t="shared" ref="N42" si="179">K42</f>
        <v>21852.06</v>
      </c>
      <c r="O42" s="119">
        <f t="shared" ref="O42" si="180">E42+G42+F42+I42</f>
        <v>15572</v>
      </c>
      <c r="P42" s="119">
        <v>774</v>
      </c>
      <c r="Q42" s="119">
        <f t="shared" ref="Q42" si="181">IF(P42&gt;(O42*0.18),P42,O42*0.18)+N42+J42</f>
        <v>26476.03</v>
      </c>
      <c r="R42" s="119">
        <f t="shared" ref="R42" si="182">N42+O42*0.18</f>
        <v>24655.02</v>
      </c>
      <c r="S42" s="47"/>
    </row>
    <row r="43" spans="1:19" ht="9" customHeight="1" x14ac:dyDescent="0.2">
      <c r="A43" s="519"/>
      <c r="B43" s="519"/>
      <c r="C43" s="48" t="s">
        <v>4</v>
      </c>
      <c r="D43" s="49">
        <v>27</v>
      </c>
      <c r="E43" s="50">
        <v>26934406</v>
      </c>
      <c r="F43" s="50">
        <v>0</v>
      </c>
      <c r="G43" s="50">
        <f t="shared" si="12"/>
        <v>3217190</v>
      </c>
      <c r="H43" s="50">
        <v>12159892</v>
      </c>
      <c r="I43" s="50">
        <v>0</v>
      </c>
      <c r="J43" s="51">
        <f t="shared" ref="J43:L43" si="183">J42*1936.27</f>
        <v>3525967</v>
      </c>
      <c r="K43" s="50">
        <f t="shared" si="183"/>
        <v>42311488</v>
      </c>
      <c r="L43" s="52">
        <f t="shared" si="183"/>
        <v>45837455</v>
      </c>
      <c r="M43" s="118"/>
      <c r="N43" s="120">
        <f t="shared" ref="N43:O43" si="184">N42*1936.27</f>
        <v>42311488</v>
      </c>
      <c r="O43" s="120">
        <f t="shared" si="184"/>
        <v>30151596</v>
      </c>
      <c r="P43" s="120">
        <v>1498673</v>
      </c>
      <c r="Q43" s="120">
        <f t="shared" ref="Q43:R43" si="185">Q42*1936.27</f>
        <v>51264743</v>
      </c>
      <c r="R43" s="120">
        <f t="shared" si="185"/>
        <v>47738776</v>
      </c>
      <c r="S43" s="47"/>
    </row>
    <row r="44" spans="1:19" ht="12.75" customHeight="1" x14ac:dyDescent="0.2">
      <c r="A44" s="519"/>
      <c r="B44" s="519"/>
      <c r="C44" s="53" t="s">
        <v>3</v>
      </c>
      <c r="D44" s="54">
        <v>28</v>
      </c>
      <c r="E44" s="44">
        <v>14786.43</v>
      </c>
      <c r="F44" s="44">
        <v>0</v>
      </c>
      <c r="G44" s="44">
        <f t="shared" si="4"/>
        <v>1661.54</v>
      </c>
      <c r="H44" s="44">
        <v>6280.06</v>
      </c>
      <c r="I44" s="44">
        <v>0</v>
      </c>
      <c r="J44" s="44">
        <f t="shared" ref="J44" si="186">(E44+F44+G44+H44+I44)/12</f>
        <v>1894</v>
      </c>
      <c r="K44" s="45">
        <f t="shared" ref="K44" si="187">(E44+F44+G44+H44+I44)</f>
        <v>22728.03</v>
      </c>
      <c r="L44" s="46">
        <f t="shared" ref="L44" si="188">K44+J44</f>
        <v>24622.03</v>
      </c>
      <c r="M44" s="117"/>
      <c r="N44" s="119">
        <f t="shared" ref="N44" si="189">K44</f>
        <v>22728.03</v>
      </c>
      <c r="O44" s="119">
        <f t="shared" ref="O44" si="190">E44+G44+F44+I44</f>
        <v>16447.97</v>
      </c>
      <c r="P44" s="119">
        <v>774</v>
      </c>
      <c r="Q44" s="119">
        <f t="shared" ref="Q44" si="191">IF(P44&gt;(O44*0.18),P44,O44*0.18)+N44+J44</f>
        <v>27582.66</v>
      </c>
      <c r="R44" s="119">
        <f t="shared" ref="R44" si="192">N44+O44*0.18</f>
        <v>25688.66</v>
      </c>
      <c r="S44" s="47"/>
    </row>
    <row r="45" spans="1:19" ht="9" customHeight="1" x14ac:dyDescent="0.2">
      <c r="A45" s="519"/>
      <c r="B45" s="519"/>
      <c r="C45" s="48" t="s">
        <v>4</v>
      </c>
      <c r="D45" s="49">
        <v>34</v>
      </c>
      <c r="E45" s="50">
        <v>28630521</v>
      </c>
      <c r="F45" s="50">
        <v>0</v>
      </c>
      <c r="G45" s="50">
        <f t="shared" si="12"/>
        <v>3217190</v>
      </c>
      <c r="H45" s="50">
        <v>12159892</v>
      </c>
      <c r="I45" s="50">
        <v>0</v>
      </c>
      <c r="J45" s="51">
        <f t="shared" ref="J45:L45" si="193">J44*1936.27</f>
        <v>3667295</v>
      </c>
      <c r="K45" s="50">
        <f t="shared" si="193"/>
        <v>44007603</v>
      </c>
      <c r="L45" s="52">
        <f t="shared" si="193"/>
        <v>47674898</v>
      </c>
      <c r="M45" s="118"/>
      <c r="N45" s="120">
        <f t="shared" ref="N45:O45" si="194">N44*1936.27</f>
        <v>44007603</v>
      </c>
      <c r="O45" s="120">
        <f t="shared" si="194"/>
        <v>31847711</v>
      </c>
      <c r="P45" s="120">
        <v>1498673</v>
      </c>
      <c r="Q45" s="120">
        <f t="shared" ref="Q45:R45" si="195">Q44*1936.27</f>
        <v>53407477</v>
      </c>
      <c r="R45" s="120">
        <f t="shared" si="195"/>
        <v>49740182</v>
      </c>
      <c r="S45" s="47"/>
    </row>
    <row r="46" spans="1:19" ht="12.75" customHeight="1" x14ac:dyDescent="0.2">
      <c r="A46" s="519"/>
      <c r="B46" s="519"/>
      <c r="C46" s="53" t="s">
        <v>3</v>
      </c>
      <c r="D46" s="54">
        <v>35</v>
      </c>
      <c r="E46" s="44">
        <v>15457.7</v>
      </c>
      <c r="F46" s="44">
        <v>0</v>
      </c>
      <c r="G46" s="44">
        <f t="shared" si="4"/>
        <v>1661.54</v>
      </c>
      <c r="H46" s="44">
        <v>6280.06</v>
      </c>
      <c r="I46" s="44">
        <v>0</v>
      </c>
      <c r="J46" s="44">
        <f t="shared" ref="J46" si="196">(E46+F46+G46+H46+I46)/12</f>
        <v>1949.94</v>
      </c>
      <c r="K46" s="45">
        <f t="shared" ref="K46" si="197">(E46+F46+G46+H46+I46)</f>
        <v>23399.3</v>
      </c>
      <c r="L46" s="46">
        <f t="shared" ref="L46" si="198">K46+J46</f>
        <v>25349.24</v>
      </c>
      <c r="M46" s="117"/>
      <c r="N46" s="119">
        <f t="shared" ref="N46" si="199">K46</f>
        <v>23399.3</v>
      </c>
      <c r="O46" s="119">
        <f t="shared" ref="O46" si="200">E46+G46+F46+I46</f>
        <v>17119.240000000002</v>
      </c>
      <c r="P46" s="119">
        <v>774</v>
      </c>
      <c r="Q46" s="119">
        <f t="shared" ref="Q46" si="201">IF(P46&gt;(O46*0.18),P46,O46*0.18)+N46+J46</f>
        <v>28430.7</v>
      </c>
      <c r="R46" s="119">
        <f t="shared" ref="R46" si="202">N46+O46*0.18</f>
        <v>26480.76</v>
      </c>
      <c r="S46" s="47"/>
    </row>
    <row r="47" spans="1:19" ht="9" customHeight="1" x14ac:dyDescent="0.2">
      <c r="A47" s="520"/>
      <c r="B47" s="520"/>
      <c r="C47" s="58" t="s">
        <v>4</v>
      </c>
      <c r="D47" s="59"/>
      <c r="E47" s="61">
        <v>29930281</v>
      </c>
      <c r="F47" s="61">
        <v>0</v>
      </c>
      <c r="G47" s="50">
        <f t="shared" si="12"/>
        <v>3217190</v>
      </c>
      <c r="H47" s="61">
        <v>12159892</v>
      </c>
      <c r="I47" s="61">
        <v>0</v>
      </c>
      <c r="J47" s="51">
        <f t="shared" ref="J47:L47" si="203">J46*1936.27</f>
        <v>3775610</v>
      </c>
      <c r="K47" s="50">
        <f t="shared" si="203"/>
        <v>45307363</v>
      </c>
      <c r="L47" s="52">
        <f t="shared" si="203"/>
        <v>49082973</v>
      </c>
      <c r="M47" s="118"/>
      <c r="N47" s="120">
        <f t="shared" ref="N47:O47" si="204">N46*1936.27</f>
        <v>45307363</v>
      </c>
      <c r="O47" s="120">
        <f t="shared" si="204"/>
        <v>33147471</v>
      </c>
      <c r="P47" s="120">
        <v>1498673</v>
      </c>
      <c r="Q47" s="120">
        <f t="shared" ref="Q47:R47" si="205">Q46*1936.27</f>
        <v>55049511</v>
      </c>
      <c r="R47" s="120">
        <f t="shared" si="205"/>
        <v>51273901</v>
      </c>
      <c r="S47" s="47"/>
    </row>
    <row r="48" spans="1:19" ht="12.75" customHeight="1" x14ac:dyDescent="0.2">
      <c r="A48" s="496">
        <f>B36+1</f>
        <v>39447</v>
      </c>
      <c r="B48" s="496">
        <v>39447</v>
      </c>
      <c r="C48" s="42" t="s">
        <v>3</v>
      </c>
      <c r="D48" s="43">
        <v>0</v>
      </c>
      <c r="E48" s="44">
        <v>9805.5300000000007</v>
      </c>
      <c r="F48" s="44">
        <v>0</v>
      </c>
      <c r="G48" s="44">
        <f t="shared" si="4"/>
        <v>1661.54</v>
      </c>
      <c r="H48" s="44">
        <v>6280.06</v>
      </c>
      <c r="I48" s="44">
        <v>0</v>
      </c>
      <c r="J48" s="44">
        <f t="shared" ref="J48" si="206">(E48+F48+G48+H48+I48)/12</f>
        <v>1478.93</v>
      </c>
      <c r="K48" s="45">
        <f t="shared" ref="K48" si="207">(E48+F48+G48+H48+I48)</f>
        <v>17747.13</v>
      </c>
      <c r="L48" s="46">
        <f t="shared" ref="L48" si="208">K48+J48</f>
        <v>19226.060000000001</v>
      </c>
      <c r="M48" s="117"/>
      <c r="N48" s="119">
        <f t="shared" ref="N48" si="209">K48</f>
        <v>17747.13</v>
      </c>
      <c r="O48" s="119">
        <f t="shared" ref="O48" si="210">E48+G48+F48+I48</f>
        <v>11467.07</v>
      </c>
      <c r="P48" s="119">
        <v>774</v>
      </c>
      <c r="Q48" s="119">
        <f t="shared" ref="Q48" si="211">IF(P48&gt;(O48*0.18),P48,O48*0.18)+N48+J48</f>
        <v>21290.13</v>
      </c>
      <c r="R48" s="119">
        <f t="shared" ref="R48" si="212">N48+O48*0.18</f>
        <v>19811.2</v>
      </c>
      <c r="S48" s="47"/>
    </row>
    <row r="49" spans="1:19" ht="9" customHeight="1" x14ac:dyDescent="0.2">
      <c r="A49" s="497"/>
      <c r="B49" s="497"/>
      <c r="C49" s="48" t="s">
        <v>4</v>
      </c>
      <c r="D49" s="49">
        <v>2</v>
      </c>
      <c r="E49" s="50">
        <v>18986154</v>
      </c>
      <c r="F49" s="50">
        <v>0</v>
      </c>
      <c r="G49" s="50">
        <f t="shared" si="12"/>
        <v>3217190</v>
      </c>
      <c r="H49" s="50">
        <v>12159892</v>
      </c>
      <c r="I49" s="50">
        <v>0</v>
      </c>
      <c r="J49" s="51">
        <f t="shared" ref="J49:L49" si="213">J48*1936.27</f>
        <v>2863608</v>
      </c>
      <c r="K49" s="50">
        <f t="shared" si="213"/>
        <v>34363235</v>
      </c>
      <c r="L49" s="52">
        <f t="shared" si="213"/>
        <v>37226843</v>
      </c>
      <c r="M49" s="118"/>
      <c r="N49" s="120">
        <f t="shared" ref="N49:O49" si="214">N48*1936.27</f>
        <v>34363235</v>
      </c>
      <c r="O49" s="120">
        <f t="shared" si="214"/>
        <v>22203344</v>
      </c>
      <c r="P49" s="120">
        <v>1498673</v>
      </c>
      <c r="Q49" s="120">
        <f t="shared" ref="Q49:R49" si="215">Q48*1936.27</f>
        <v>41223440</v>
      </c>
      <c r="R49" s="120">
        <f t="shared" si="215"/>
        <v>38359832</v>
      </c>
      <c r="S49" s="47"/>
    </row>
    <row r="50" spans="1:19" ht="12.75" customHeight="1" x14ac:dyDescent="0.2">
      <c r="A50" s="519">
        <f>A48</f>
        <v>39447</v>
      </c>
      <c r="B50" s="519">
        <f>B48</f>
        <v>39447</v>
      </c>
      <c r="C50" s="53" t="s">
        <v>3</v>
      </c>
      <c r="D50" s="54">
        <v>3</v>
      </c>
      <c r="E50" s="44">
        <v>10167.15</v>
      </c>
      <c r="F50" s="44">
        <v>0</v>
      </c>
      <c r="G50" s="44">
        <f t="shared" si="4"/>
        <v>1661.54</v>
      </c>
      <c r="H50" s="44">
        <v>6280.06</v>
      </c>
      <c r="I50" s="44">
        <v>0</v>
      </c>
      <c r="J50" s="44">
        <f t="shared" ref="J50" si="216">(E50+F50+G50+H50+I50)/12</f>
        <v>1509.06</v>
      </c>
      <c r="K50" s="45">
        <f t="shared" ref="K50" si="217">(E50+F50+G50+H50+I50)</f>
        <v>18108.75</v>
      </c>
      <c r="L50" s="46">
        <f t="shared" ref="L50" si="218">K50+J50</f>
        <v>19617.810000000001</v>
      </c>
      <c r="M50" s="117"/>
      <c r="N50" s="119">
        <f t="shared" ref="N50" si="219">K50</f>
        <v>18108.75</v>
      </c>
      <c r="O50" s="119">
        <f t="shared" ref="O50" si="220">E50+G50+F50+I50</f>
        <v>11828.69</v>
      </c>
      <c r="P50" s="119">
        <v>774</v>
      </c>
      <c r="Q50" s="119">
        <f t="shared" ref="Q50" si="221">IF(P50&gt;(O50*0.18),P50,O50*0.18)+N50+J50</f>
        <v>21746.97</v>
      </c>
      <c r="R50" s="119">
        <f t="shared" ref="R50" si="222">N50+O50*0.18</f>
        <v>20237.91</v>
      </c>
      <c r="S50" s="47"/>
    </row>
    <row r="51" spans="1:19" ht="9" customHeight="1" x14ac:dyDescent="0.2">
      <c r="A51" s="519"/>
      <c r="B51" s="519"/>
      <c r="C51" s="48" t="s">
        <v>4</v>
      </c>
      <c r="D51" s="49">
        <v>8</v>
      </c>
      <c r="E51" s="50">
        <v>19686348</v>
      </c>
      <c r="F51" s="50">
        <v>0</v>
      </c>
      <c r="G51" s="50">
        <f t="shared" si="12"/>
        <v>3217190</v>
      </c>
      <c r="H51" s="50">
        <v>12159892</v>
      </c>
      <c r="I51" s="50">
        <v>0</v>
      </c>
      <c r="J51" s="51">
        <f t="shared" ref="J51:L51" si="223">J50*1936.27</f>
        <v>2921948</v>
      </c>
      <c r="K51" s="50">
        <f t="shared" si="223"/>
        <v>35063429</v>
      </c>
      <c r="L51" s="52">
        <f t="shared" si="223"/>
        <v>37985377</v>
      </c>
      <c r="M51" s="118"/>
      <c r="N51" s="120">
        <f t="shared" ref="N51:O51" si="224">N50*1936.27</f>
        <v>35063429</v>
      </c>
      <c r="O51" s="120">
        <f t="shared" si="224"/>
        <v>22903538</v>
      </c>
      <c r="P51" s="120">
        <v>1498673</v>
      </c>
      <c r="Q51" s="120">
        <f t="shared" ref="Q51:R51" si="225">Q50*1936.27</f>
        <v>42108006</v>
      </c>
      <c r="R51" s="120">
        <f t="shared" si="225"/>
        <v>39186058</v>
      </c>
      <c r="S51" s="47"/>
    </row>
    <row r="52" spans="1:19" ht="12.75" customHeight="1" x14ac:dyDescent="0.2">
      <c r="A52" s="519"/>
      <c r="B52" s="519"/>
      <c r="C52" s="53" t="s">
        <v>3</v>
      </c>
      <c r="D52" s="54">
        <v>9</v>
      </c>
      <c r="E52" s="44">
        <v>11457.95</v>
      </c>
      <c r="F52" s="44">
        <v>0</v>
      </c>
      <c r="G52" s="44">
        <f t="shared" si="4"/>
        <v>1661.54</v>
      </c>
      <c r="H52" s="44">
        <v>6280.06</v>
      </c>
      <c r="I52" s="44">
        <v>0</v>
      </c>
      <c r="J52" s="44">
        <f t="shared" ref="J52" si="226">(E52+F52+G52+H52+I52)/12</f>
        <v>1616.63</v>
      </c>
      <c r="K52" s="45">
        <f t="shared" ref="K52" si="227">(E52+F52+G52+H52+I52)</f>
        <v>19399.55</v>
      </c>
      <c r="L52" s="46">
        <f t="shared" ref="L52" si="228">K52+J52</f>
        <v>21016.18</v>
      </c>
      <c r="M52" s="117"/>
      <c r="N52" s="119">
        <f t="shared" ref="N52" si="229">K52</f>
        <v>19399.55</v>
      </c>
      <c r="O52" s="119">
        <f t="shared" ref="O52" si="230">E52+G52+F52+I52</f>
        <v>13119.49</v>
      </c>
      <c r="P52" s="119">
        <v>774</v>
      </c>
      <c r="Q52" s="119">
        <f t="shared" ref="Q52" si="231">IF(P52&gt;(O52*0.18),P52,O52*0.18)+N52+J52</f>
        <v>23377.69</v>
      </c>
      <c r="R52" s="119">
        <f t="shared" ref="R52" si="232">N52+O52*0.18</f>
        <v>21761.06</v>
      </c>
      <c r="S52" s="47"/>
    </row>
    <row r="53" spans="1:19" ht="9" customHeight="1" x14ac:dyDescent="0.2">
      <c r="A53" s="519"/>
      <c r="B53" s="519"/>
      <c r="C53" s="48" t="s">
        <v>4</v>
      </c>
      <c r="D53" s="49">
        <v>14</v>
      </c>
      <c r="E53" s="50">
        <v>22185685</v>
      </c>
      <c r="F53" s="50">
        <v>0</v>
      </c>
      <c r="G53" s="50">
        <f t="shared" si="12"/>
        <v>3217190</v>
      </c>
      <c r="H53" s="50">
        <v>12159892</v>
      </c>
      <c r="I53" s="50">
        <v>0</v>
      </c>
      <c r="J53" s="51">
        <f t="shared" ref="J53:L53" si="233">J52*1936.27</f>
        <v>3130232</v>
      </c>
      <c r="K53" s="50">
        <f t="shared" si="233"/>
        <v>37562767</v>
      </c>
      <c r="L53" s="52">
        <f t="shared" si="233"/>
        <v>40692999</v>
      </c>
      <c r="M53" s="118"/>
      <c r="N53" s="120">
        <f t="shared" ref="N53:O53" si="234">N52*1936.27</f>
        <v>37562767</v>
      </c>
      <c r="O53" s="120">
        <f t="shared" si="234"/>
        <v>25402875</v>
      </c>
      <c r="P53" s="120">
        <v>1498673</v>
      </c>
      <c r="Q53" s="120">
        <f t="shared" ref="Q53:R53" si="235">Q52*1936.27</f>
        <v>45265520</v>
      </c>
      <c r="R53" s="120">
        <f t="shared" si="235"/>
        <v>42135288</v>
      </c>
      <c r="S53" s="47"/>
    </row>
    <row r="54" spans="1:19" ht="12.75" customHeight="1" x14ac:dyDescent="0.2">
      <c r="A54" s="519"/>
      <c r="B54" s="519"/>
      <c r="C54" s="53" t="s">
        <v>3</v>
      </c>
      <c r="D54" s="54">
        <v>15</v>
      </c>
      <c r="E54" s="44">
        <v>12680.51</v>
      </c>
      <c r="F54" s="44">
        <v>0</v>
      </c>
      <c r="G54" s="44">
        <f t="shared" si="4"/>
        <v>1661.54</v>
      </c>
      <c r="H54" s="44">
        <v>6280.06</v>
      </c>
      <c r="I54" s="44">
        <v>0</v>
      </c>
      <c r="J54" s="44">
        <f t="shared" ref="J54" si="236">(E54+F54+G54+H54+I54)/12</f>
        <v>1718.51</v>
      </c>
      <c r="K54" s="45">
        <f t="shared" ref="K54" si="237">(E54+F54+G54+H54+I54)</f>
        <v>20622.11</v>
      </c>
      <c r="L54" s="46">
        <f t="shared" ref="L54" si="238">K54+J54</f>
        <v>22340.62</v>
      </c>
      <c r="M54" s="117"/>
      <c r="N54" s="119">
        <f t="shared" ref="N54" si="239">K54</f>
        <v>20622.11</v>
      </c>
      <c r="O54" s="119">
        <f t="shared" ref="O54" si="240">E54+G54+F54+I54</f>
        <v>14342.05</v>
      </c>
      <c r="P54" s="119">
        <v>774</v>
      </c>
      <c r="Q54" s="119">
        <f t="shared" ref="Q54" si="241">IF(P54&gt;(O54*0.18),P54,O54*0.18)+N54+J54</f>
        <v>24922.19</v>
      </c>
      <c r="R54" s="119">
        <f t="shared" ref="R54" si="242">N54+O54*0.18</f>
        <v>23203.68</v>
      </c>
      <c r="S54" s="47"/>
    </row>
    <row r="55" spans="1:19" ht="9" customHeight="1" x14ac:dyDescent="0.2">
      <c r="A55" s="519"/>
      <c r="B55" s="519"/>
      <c r="C55" s="48" t="s">
        <v>4</v>
      </c>
      <c r="D55" s="49">
        <v>20</v>
      </c>
      <c r="E55" s="50">
        <v>24552891</v>
      </c>
      <c r="F55" s="50">
        <v>0</v>
      </c>
      <c r="G55" s="50">
        <f t="shared" si="12"/>
        <v>3217190</v>
      </c>
      <c r="H55" s="50">
        <v>12159892</v>
      </c>
      <c r="I55" s="50">
        <v>0</v>
      </c>
      <c r="J55" s="51">
        <f t="shared" ref="J55:L55" si="243">J54*1936.27</f>
        <v>3327499</v>
      </c>
      <c r="K55" s="50">
        <f t="shared" si="243"/>
        <v>39929973</v>
      </c>
      <c r="L55" s="52">
        <f t="shared" si="243"/>
        <v>43257472</v>
      </c>
      <c r="M55" s="118"/>
      <c r="N55" s="120">
        <f t="shared" ref="N55:O55" si="244">N54*1936.27</f>
        <v>39929973</v>
      </c>
      <c r="O55" s="120">
        <f t="shared" si="244"/>
        <v>27770081</v>
      </c>
      <c r="P55" s="120">
        <v>1498673</v>
      </c>
      <c r="Q55" s="120">
        <f t="shared" ref="Q55:R55" si="245">Q54*1936.27</f>
        <v>48256089</v>
      </c>
      <c r="R55" s="120">
        <f t="shared" si="245"/>
        <v>44928589</v>
      </c>
      <c r="S55" s="47"/>
    </row>
    <row r="56" spans="1:19" ht="12.75" customHeight="1" x14ac:dyDescent="0.2">
      <c r="A56" s="519"/>
      <c r="B56" s="519"/>
      <c r="C56" s="53" t="s">
        <v>3</v>
      </c>
      <c r="D56" s="54">
        <v>21</v>
      </c>
      <c r="E56" s="44">
        <v>13910.46</v>
      </c>
      <c r="F56" s="44">
        <v>0</v>
      </c>
      <c r="G56" s="44">
        <f t="shared" si="4"/>
        <v>1661.54</v>
      </c>
      <c r="H56" s="44">
        <v>6280.06</v>
      </c>
      <c r="I56" s="44">
        <v>0</v>
      </c>
      <c r="J56" s="44">
        <f t="shared" ref="J56" si="246">(E56+F56+G56+H56+I56)/12</f>
        <v>1821.01</v>
      </c>
      <c r="K56" s="45">
        <f t="shared" ref="K56" si="247">(E56+F56+G56+H56+I56)</f>
        <v>21852.06</v>
      </c>
      <c r="L56" s="46">
        <f t="shared" ref="L56" si="248">K56+J56</f>
        <v>23673.07</v>
      </c>
      <c r="M56" s="117"/>
      <c r="N56" s="119">
        <f t="shared" ref="N56" si="249">K56</f>
        <v>21852.06</v>
      </c>
      <c r="O56" s="119">
        <f t="shared" ref="O56" si="250">E56+G56+F56+I56</f>
        <v>15572</v>
      </c>
      <c r="P56" s="119">
        <v>774</v>
      </c>
      <c r="Q56" s="119">
        <f t="shared" ref="Q56" si="251">IF(P56&gt;(O56*0.18),P56,O56*0.18)+N56+J56</f>
        <v>26476.03</v>
      </c>
      <c r="R56" s="119">
        <f t="shared" ref="R56" si="252">N56+O56*0.18</f>
        <v>24655.02</v>
      </c>
      <c r="S56" s="47"/>
    </row>
    <row r="57" spans="1:19" ht="9" customHeight="1" x14ac:dyDescent="0.2">
      <c r="A57" s="519"/>
      <c r="B57" s="519"/>
      <c r="C57" s="48" t="s">
        <v>4</v>
      </c>
      <c r="D57" s="49">
        <v>27</v>
      </c>
      <c r="E57" s="50">
        <v>26934406</v>
      </c>
      <c r="F57" s="50">
        <v>0</v>
      </c>
      <c r="G57" s="50">
        <f t="shared" si="12"/>
        <v>3217190</v>
      </c>
      <c r="H57" s="50">
        <v>12159892</v>
      </c>
      <c r="I57" s="50">
        <v>0</v>
      </c>
      <c r="J57" s="51">
        <f t="shared" ref="J57:L57" si="253">J56*1936.27</f>
        <v>3525967</v>
      </c>
      <c r="K57" s="50">
        <f t="shared" si="253"/>
        <v>42311488</v>
      </c>
      <c r="L57" s="52">
        <f t="shared" si="253"/>
        <v>45837455</v>
      </c>
      <c r="M57" s="118"/>
      <c r="N57" s="120">
        <f t="shared" ref="N57:O57" si="254">N56*1936.27</f>
        <v>42311488</v>
      </c>
      <c r="O57" s="120">
        <f t="shared" si="254"/>
        <v>30151596</v>
      </c>
      <c r="P57" s="120">
        <v>1498673</v>
      </c>
      <c r="Q57" s="120">
        <f t="shared" ref="Q57:R57" si="255">Q56*1936.27</f>
        <v>51264743</v>
      </c>
      <c r="R57" s="120">
        <f t="shared" si="255"/>
        <v>47738776</v>
      </c>
      <c r="S57" s="47"/>
    </row>
    <row r="58" spans="1:19" ht="12.75" customHeight="1" x14ac:dyDescent="0.2">
      <c r="A58" s="519"/>
      <c r="B58" s="519"/>
      <c r="C58" s="53" t="s">
        <v>3</v>
      </c>
      <c r="D58" s="54">
        <v>28</v>
      </c>
      <c r="E58" s="44">
        <v>14786.43</v>
      </c>
      <c r="F58" s="44">
        <v>0</v>
      </c>
      <c r="G58" s="44">
        <f t="shared" si="4"/>
        <v>1661.54</v>
      </c>
      <c r="H58" s="44">
        <v>6280.06</v>
      </c>
      <c r="I58" s="44">
        <v>0</v>
      </c>
      <c r="J58" s="44">
        <f t="shared" ref="J58" si="256">(E58+F58+G58+H58+I58)/12</f>
        <v>1894</v>
      </c>
      <c r="K58" s="45">
        <f t="shared" ref="K58" si="257">(E58+F58+G58+H58+I58)</f>
        <v>22728.03</v>
      </c>
      <c r="L58" s="46">
        <f t="shared" ref="L58" si="258">K58+J58</f>
        <v>24622.03</v>
      </c>
      <c r="M58" s="117"/>
      <c r="N58" s="119">
        <f t="shared" ref="N58" si="259">K58</f>
        <v>22728.03</v>
      </c>
      <c r="O58" s="119">
        <f t="shared" ref="O58" si="260">E58+G58+F58+I58</f>
        <v>16447.97</v>
      </c>
      <c r="P58" s="119">
        <v>774</v>
      </c>
      <c r="Q58" s="119">
        <f t="shared" ref="Q58" si="261">IF(P58&gt;(O58*0.18),P58,O58*0.18)+N58+J58</f>
        <v>27582.66</v>
      </c>
      <c r="R58" s="119">
        <f t="shared" ref="R58" si="262">N58+O58*0.18</f>
        <v>25688.66</v>
      </c>
      <c r="S58" s="47"/>
    </row>
    <row r="59" spans="1:19" ht="9" customHeight="1" x14ac:dyDescent="0.2">
      <c r="A59" s="519"/>
      <c r="B59" s="519"/>
      <c r="C59" s="48" t="s">
        <v>4</v>
      </c>
      <c r="D59" s="49">
        <v>34</v>
      </c>
      <c r="E59" s="50">
        <v>28630521</v>
      </c>
      <c r="F59" s="50">
        <v>0</v>
      </c>
      <c r="G59" s="50">
        <f t="shared" si="12"/>
        <v>3217190</v>
      </c>
      <c r="H59" s="50">
        <v>12159892</v>
      </c>
      <c r="I59" s="50">
        <v>0</v>
      </c>
      <c r="J59" s="51">
        <f t="shared" ref="J59:L59" si="263">J58*1936.27</f>
        <v>3667295</v>
      </c>
      <c r="K59" s="50">
        <f t="shared" si="263"/>
        <v>44007603</v>
      </c>
      <c r="L59" s="52">
        <f t="shared" si="263"/>
        <v>47674898</v>
      </c>
      <c r="M59" s="118"/>
      <c r="N59" s="120">
        <f t="shared" ref="N59:O59" si="264">N58*1936.27</f>
        <v>44007603</v>
      </c>
      <c r="O59" s="120">
        <f t="shared" si="264"/>
        <v>31847711</v>
      </c>
      <c r="P59" s="120">
        <v>1498673</v>
      </c>
      <c r="Q59" s="120">
        <f t="shared" ref="Q59:R59" si="265">Q58*1936.27</f>
        <v>53407477</v>
      </c>
      <c r="R59" s="120">
        <f t="shared" si="265"/>
        <v>49740182</v>
      </c>
      <c r="S59" s="47"/>
    </row>
    <row r="60" spans="1:19" ht="12.75" customHeight="1" x14ac:dyDescent="0.2">
      <c r="A60" s="519"/>
      <c r="B60" s="519"/>
      <c r="C60" s="53" t="s">
        <v>3</v>
      </c>
      <c r="D60" s="54">
        <v>35</v>
      </c>
      <c r="E60" s="44">
        <v>15457.7</v>
      </c>
      <c r="F60" s="44">
        <v>0</v>
      </c>
      <c r="G60" s="44">
        <f t="shared" si="4"/>
        <v>1661.54</v>
      </c>
      <c r="H60" s="44">
        <v>6280.06</v>
      </c>
      <c r="I60" s="44">
        <v>0</v>
      </c>
      <c r="J60" s="44">
        <f t="shared" ref="J60" si="266">(E60+F60+G60+H60+I60)/12</f>
        <v>1949.94</v>
      </c>
      <c r="K60" s="45">
        <f t="shared" ref="K60" si="267">(E60+F60+G60+H60+I60)</f>
        <v>23399.3</v>
      </c>
      <c r="L60" s="46">
        <f t="shared" ref="L60" si="268">K60+J60</f>
        <v>25349.24</v>
      </c>
      <c r="M60" s="117"/>
      <c r="N60" s="119">
        <f t="shared" ref="N60" si="269">K60</f>
        <v>23399.3</v>
      </c>
      <c r="O60" s="119">
        <f t="shared" ref="O60" si="270">E60+G60+F60+I60</f>
        <v>17119.240000000002</v>
      </c>
      <c r="P60" s="119">
        <v>774</v>
      </c>
      <c r="Q60" s="119">
        <f t="shared" ref="Q60" si="271">IF(P60&gt;(O60*0.18),P60,O60*0.18)+N60+J60</f>
        <v>28430.7</v>
      </c>
      <c r="R60" s="119">
        <f t="shared" ref="R60" si="272">N60+O60*0.18</f>
        <v>26480.76</v>
      </c>
      <c r="S60" s="47"/>
    </row>
    <row r="61" spans="1:19" ht="9" customHeight="1" x14ac:dyDescent="0.2">
      <c r="A61" s="520"/>
      <c r="B61" s="520"/>
      <c r="C61" s="58" t="s">
        <v>4</v>
      </c>
      <c r="D61" s="59"/>
      <c r="E61" s="61">
        <v>29930281</v>
      </c>
      <c r="F61" s="61">
        <v>0</v>
      </c>
      <c r="G61" s="50">
        <f t="shared" si="12"/>
        <v>3217190</v>
      </c>
      <c r="H61" s="61">
        <v>12159892</v>
      </c>
      <c r="I61" s="61">
        <v>0</v>
      </c>
      <c r="J61" s="51">
        <f t="shared" ref="J61:L61" si="273">J60*1936.27</f>
        <v>3775610</v>
      </c>
      <c r="K61" s="50">
        <f t="shared" si="273"/>
        <v>45307363</v>
      </c>
      <c r="L61" s="52">
        <f t="shared" si="273"/>
        <v>49082973</v>
      </c>
      <c r="M61" s="118"/>
      <c r="N61" s="120">
        <f t="shared" ref="N61:O61" si="274">N60*1936.27</f>
        <v>45307363</v>
      </c>
      <c r="O61" s="120">
        <f t="shared" si="274"/>
        <v>33147471</v>
      </c>
      <c r="P61" s="120">
        <v>1498673</v>
      </c>
      <c r="Q61" s="120">
        <f t="shared" ref="Q61:R61" si="275">Q60*1936.27</f>
        <v>55049511</v>
      </c>
      <c r="R61" s="120">
        <f t="shared" si="275"/>
        <v>51273901</v>
      </c>
      <c r="S61" s="47"/>
    </row>
    <row r="62" spans="1:19" ht="12.75" customHeight="1" x14ac:dyDescent="0.2">
      <c r="A62" s="496">
        <f>B50+1</f>
        <v>39448</v>
      </c>
      <c r="B62" s="496">
        <v>39538</v>
      </c>
      <c r="C62" s="42" t="s">
        <v>3</v>
      </c>
      <c r="D62" s="43">
        <v>0</v>
      </c>
      <c r="E62" s="44">
        <v>9805.5300000000007</v>
      </c>
      <c r="F62" s="44">
        <v>0</v>
      </c>
      <c r="G62" s="44">
        <f t="shared" si="4"/>
        <v>1661.54</v>
      </c>
      <c r="H62" s="44">
        <v>6280.06</v>
      </c>
      <c r="I62" s="44">
        <v>0</v>
      </c>
      <c r="J62" s="44">
        <f t="shared" ref="J62" si="276">(E62+F62+G62+H62+I62)/12</f>
        <v>1478.93</v>
      </c>
      <c r="K62" s="45">
        <f t="shared" ref="K62" si="277">(E62+F62+G62+H62+I62)</f>
        <v>17747.13</v>
      </c>
      <c r="L62" s="46">
        <f t="shared" ref="L62" si="278">K62+J62</f>
        <v>19226.060000000001</v>
      </c>
      <c r="M62" s="117"/>
      <c r="N62" s="119">
        <f t="shared" ref="N62" si="279">K62</f>
        <v>17747.13</v>
      </c>
      <c r="O62" s="119">
        <f t="shared" ref="O62" si="280">E62+G62+F62+I62</f>
        <v>11467.07</v>
      </c>
      <c r="P62" s="119">
        <v>774</v>
      </c>
      <c r="Q62" s="119">
        <f t="shared" ref="Q62" si="281">IF(P62&gt;(O62*0.18),P62,O62*0.18)+N62+J62</f>
        <v>21290.13</v>
      </c>
      <c r="R62" s="119">
        <f t="shared" ref="R62" si="282">N62+O62*0.18</f>
        <v>19811.2</v>
      </c>
      <c r="S62" s="47"/>
    </row>
    <row r="63" spans="1:19" ht="9" customHeight="1" x14ac:dyDescent="0.2">
      <c r="A63" s="497"/>
      <c r="B63" s="497"/>
      <c r="C63" s="48" t="s">
        <v>4</v>
      </c>
      <c r="D63" s="49">
        <v>2</v>
      </c>
      <c r="E63" s="50">
        <v>18986154</v>
      </c>
      <c r="F63" s="50">
        <v>0</v>
      </c>
      <c r="G63" s="50">
        <f t="shared" si="12"/>
        <v>3217190</v>
      </c>
      <c r="H63" s="50">
        <v>12159892</v>
      </c>
      <c r="I63" s="50">
        <v>0</v>
      </c>
      <c r="J63" s="51">
        <f t="shared" ref="J63:L63" si="283">J62*1936.27</f>
        <v>2863608</v>
      </c>
      <c r="K63" s="50">
        <f t="shared" si="283"/>
        <v>34363235</v>
      </c>
      <c r="L63" s="52">
        <f t="shared" si="283"/>
        <v>37226843</v>
      </c>
      <c r="M63" s="118"/>
      <c r="N63" s="120">
        <f t="shared" ref="N63:O63" si="284">N62*1936.27</f>
        <v>34363235</v>
      </c>
      <c r="O63" s="120">
        <f t="shared" si="284"/>
        <v>22203344</v>
      </c>
      <c r="P63" s="120">
        <v>1498673</v>
      </c>
      <c r="Q63" s="120">
        <f t="shared" ref="Q63:R63" si="285">Q62*1936.27</f>
        <v>41223440</v>
      </c>
      <c r="R63" s="120">
        <f t="shared" si="285"/>
        <v>38359832</v>
      </c>
      <c r="S63" s="47"/>
    </row>
    <row r="64" spans="1:19" ht="12.75" customHeight="1" x14ac:dyDescent="0.2">
      <c r="A64" s="519">
        <f>A62</f>
        <v>39448</v>
      </c>
      <c r="B64" s="519">
        <f>B62</f>
        <v>39538</v>
      </c>
      <c r="C64" s="53" t="s">
        <v>3</v>
      </c>
      <c r="D64" s="54">
        <v>3</v>
      </c>
      <c r="E64" s="44">
        <v>10167.15</v>
      </c>
      <c r="F64" s="44">
        <v>0</v>
      </c>
      <c r="G64" s="44">
        <f t="shared" si="4"/>
        <v>1661.54</v>
      </c>
      <c r="H64" s="44">
        <v>6280.06</v>
      </c>
      <c r="I64" s="44">
        <v>0</v>
      </c>
      <c r="J64" s="44">
        <f t="shared" ref="J64" si="286">(E64+F64+G64+H64+I64)/12</f>
        <v>1509.06</v>
      </c>
      <c r="K64" s="45">
        <f t="shared" ref="K64" si="287">(E64+F64+G64+H64+I64)</f>
        <v>18108.75</v>
      </c>
      <c r="L64" s="46">
        <f t="shared" ref="L64" si="288">K64+J64</f>
        <v>19617.810000000001</v>
      </c>
      <c r="M64" s="117"/>
      <c r="N64" s="119">
        <f t="shared" ref="N64" si="289">K64</f>
        <v>18108.75</v>
      </c>
      <c r="O64" s="119">
        <f t="shared" ref="O64" si="290">E64+G64+F64+I64</f>
        <v>11828.69</v>
      </c>
      <c r="P64" s="119">
        <v>774</v>
      </c>
      <c r="Q64" s="119">
        <f t="shared" ref="Q64" si="291">IF(P64&gt;(O64*0.18),P64,O64*0.18)+N64+J64</f>
        <v>21746.97</v>
      </c>
      <c r="R64" s="119">
        <f t="shared" ref="R64" si="292">N64+O64*0.18</f>
        <v>20237.91</v>
      </c>
      <c r="S64" s="47"/>
    </row>
    <row r="65" spans="1:19" ht="9" customHeight="1" x14ac:dyDescent="0.2">
      <c r="A65" s="519"/>
      <c r="B65" s="519"/>
      <c r="C65" s="48" t="s">
        <v>4</v>
      </c>
      <c r="D65" s="49">
        <v>8</v>
      </c>
      <c r="E65" s="50">
        <v>19686348</v>
      </c>
      <c r="F65" s="50">
        <v>0</v>
      </c>
      <c r="G65" s="50">
        <f t="shared" si="12"/>
        <v>3217190</v>
      </c>
      <c r="H65" s="50">
        <v>12159892</v>
      </c>
      <c r="I65" s="50">
        <v>0</v>
      </c>
      <c r="J65" s="51">
        <f t="shared" ref="J65:L65" si="293">J64*1936.27</f>
        <v>2921948</v>
      </c>
      <c r="K65" s="50">
        <f t="shared" si="293"/>
        <v>35063429</v>
      </c>
      <c r="L65" s="52">
        <f t="shared" si="293"/>
        <v>37985377</v>
      </c>
      <c r="M65" s="118"/>
      <c r="N65" s="120">
        <f t="shared" ref="N65:O65" si="294">N64*1936.27</f>
        <v>35063429</v>
      </c>
      <c r="O65" s="120">
        <f t="shared" si="294"/>
        <v>22903538</v>
      </c>
      <c r="P65" s="120">
        <v>1498673</v>
      </c>
      <c r="Q65" s="120">
        <f t="shared" ref="Q65:R65" si="295">Q64*1936.27</f>
        <v>42108006</v>
      </c>
      <c r="R65" s="120">
        <f t="shared" si="295"/>
        <v>39186058</v>
      </c>
      <c r="S65" s="47"/>
    </row>
    <row r="66" spans="1:19" ht="12.75" customHeight="1" x14ac:dyDescent="0.2">
      <c r="A66" s="519"/>
      <c r="B66" s="519"/>
      <c r="C66" s="53" t="s">
        <v>3</v>
      </c>
      <c r="D66" s="54">
        <v>9</v>
      </c>
      <c r="E66" s="44">
        <v>11457.95</v>
      </c>
      <c r="F66" s="44">
        <v>0</v>
      </c>
      <c r="G66" s="44">
        <f t="shared" si="4"/>
        <v>1661.54</v>
      </c>
      <c r="H66" s="44">
        <v>6280.06</v>
      </c>
      <c r="I66" s="44">
        <v>0</v>
      </c>
      <c r="J66" s="44">
        <f t="shared" ref="J66" si="296">(E66+F66+G66+H66+I66)/12</f>
        <v>1616.63</v>
      </c>
      <c r="K66" s="45">
        <f t="shared" ref="K66" si="297">(E66+F66+G66+H66+I66)</f>
        <v>19399.55</v>
      </c>
      <c r="L66" s="46">
        <f t="shared" ref="L66" si="298">K66+J66</f>
        <v>21016.18</v>
      </c>
      <c r="M66" s="117"/>
      <c r="N66" s="119">
        <f t="shared" ref="N66" si="299">K66</f>
        <v>19399.55</v>
      </c>
      <c r="O66" s="119">
        <f t="shared" ref="O66" si="300">E66+G66+F66+I66</f>
        <v>13119.49</v>
      </c>
      <c r="P66" s="119">
        <v>774</v>
      </c>
      <c r="Q66" s="119">
        <f t="shared" ref="Q66" si="301">IF(P66&gt;(O66*0.18),P66,O66*0.18)+N66+J66</f>
        <v>23377.69</v>
      </c>
      <c r="R66" s="119">
        <f t="shared" ref="R66" si="302">N66+O66*0.18</f>
        <v>21761.06</v>
      </c>
      <c r="S66" s="47"/>
    </row>
    <row r="67" spans="1:19" ht="9" customHeight="1" x14ac:dyDescent="0.2">
      <c r="A67" s="519"/>
      <c r="B67" s="519"/>
      <c r="C67" s="48" t="s">
        <v>4</v>
      </c>
      <c r="D67" s="49">
        <v>14</v>
      </c>
      <c r="E67" s="50">
        <v>22185685</v>
      </c>
      <c r="F67" s="50">
        <v>0</v>
      </c>
      <c r="G67" s="50">
        <f t="shared" si="12"/>
        <v>3217190</v>
      </c>
      <c r="H67" s="50">
        <v>12159892</v>
      </c>
      <c r="I67" s="50">
        <v>0</v>
      </c>
      <c r="J67" s="51">
        <f t="shared" ref="J67:L67" si="303">J66*1936.27</f>
        <v>3130232</v>
      </c>
      <c r="K67" s="50">
        <f t="shared" si="303"/>
        <v>37562767</v>
      </c>
      <c r="L67" s="52">
        <f t="shared" si="303"/>
        <v>40692999</v>
      </c>
      <c r="M67" s="118"/>
      <c r="N67" s="120">
        <f t="shared" ref="N67:O67" si="304">N66*1936.27</f>
        <v>37562767</v>
      </c>
      <c r="O67" s="120">
        <f t="shared" si="304"/>
        <v>25402875</v>
      </c>
      <c r="P67" s="120">
        <v>1498673</v>
      </c>
      <c r="Q67" s="120">
        <f t="shared" ref="Q67:R67" si="305">Q66*1936.27</f>
        <v>45265520</v>
      </c>
      <c r="R67" s="120">
        <f t="shared" si="305"/>
        <v>42135288</v>
      </c>
      <c r="S67" s="47"/>
    </row>
    <row r="68" spans="1:19" ht="12.75" customHeight="1" x14ac:dyDescent="0.2">
      <c r="A68" s="519"/>
      <c r="B68" s="519"/>
      <c r="C68" s="53" t="s">
        <v>3</v>
      </c>
      <c r="D68" s="54">
        <v>15</v>
      </c>
      <c r="E68" s="44">
        <v>12680.51</v>
      </c>
      <c r="F68" s="44">
        <v>0</v>
      </c>
      <c r="G68" s="44">
        <f t="shared" si="4"/>
        <v>1661.54</v>
      </c>
      <c r="H68" s="44">
        <v>6280.06</v>
      </c>
      <c r="I68" s="44">
        <v>0</v>
      </c>
      <c r="J68" s="44">
        <f t="shared" ref="J68" si="306">(E68+F68+G68+H68+I68)/12</f>
        <v>1718.51</v>
      </c>
      <c r="K68" s="45">
        <f t="shared" ref="K68" si="307">(E68+F68+G68+H68+I68)</f>
        <v>20622.11</v>
      </c>
      <c r="L68" s="46">
        <f t="shared" ref="L68" si="308">K68+J68</f>
        <v>22340.62</v>
      </c>
      <c r="M68" s="117"/>
      <c r="N68" s="119">
        <f t="shared" ref="N68" si="309">K68</f>
        <v>20622.11</v>
      </c>
      <c r="O68" s="119">
        <f t="shared" ref="O68" si="310">E68+G68+F68+I68</f>
        <v>14342.05</v>
      </c>
      <c r="P68" s="119">
        <v>774</v>
      </c>
      <c r="Q68" s="119">
        <f t="shared" ref="Q68" si="311">IF(P68&gt;(O68*0.18),P68,O68*0.18)+N68+J68</f>
        <v>24922.19</v>
      </c>
      <c r="R68" s="119">
        <f t="shared" ref="R68" si="312">N68+O68*0.18</f>
        <v>23203.68</v>
      </c>
      <c r="S68" s="47"/>
    </row>
    <row r="69" spans="1:19" ht="9" customHeight="1" x14ac:dyDescent="0.2">
      <c r="A69" s="519"/>
      <c r="B69" s="519"/>
      <c r="C69" s="48" t="s">
        <v>4</v>
      </c>
      <c r="D69" s="49">
        <v>20</v>
      </c>
      <c r="E69" s="50">
        <v>24552891</v>
      </c>
      <c r="F69" s="50">
        <v>0</v>
      </c>
      <c r="G69" s="50">
        <f t="shared" si="12"/>
        <v>3217190</v>
      </c>
      <c r="H69" s="50">
        <v>12159892</v>
      </c>
      <c r="I69" s="50">
        <v>0</v>
      </c>
      <c r="J69" s="51">
        <f t="shared" ref="J69:L69" si="313">J68*1936.27</f>
        <v>3327499</v>
      </c>
      <c r="K69" s="50">
        <f t="shared" si="313"/>
        <v>39929973</v>
      </c>
      <c r="L69" s="52">
        <f t="shared" si="313"/>
        <v>43257472</v>
      </c>
      <c r="M69" s="118"/>
      <c r="N69" s="120">
        <f t="shared" ref="N69:O69" si="314">N68*1936.27</f>
        <v>39929973</v>
      </c>
      <c r="O69" s="120">
        <f t="shared" si="314"/>
        <v>27770081</v>
      </c>
      <c r="P69" s="120">
        <v>1498673</v>
      </c>
      <c r="Q69" s="120">
        <f t="shared" ref="Q69:R69" si="315">Q68*1936.27</f>
        <v>48256089</v>
      </c>
      <c r="R69" s="120">
        <f t="shared" si="315"/>
        <v>44928589</v>
      </c>
      <c r="S69" s="47"/>
    </row>
    <row r="70" spans="1:19" ht="12.75" customHeight="1" x14ac:dyDescent="0.2">
      <c r="A70" s="519"/>
      <c r="B70" s="519"/>
      <c r="C70" s="53" t="s">
        <v>3</v>
      </c>
      <c r="D70" s="54">
        <v>21</v>
      </c>
      <c r="E70" s="44">
        <v>13910.46</v>
      </c>
      <c r="F70" s="44">
        <v>0</v>
      </c>
      <c r="G70" s="44">
        <f t="shared" si="4"/>
        <v>1661.54</v>
      </c>
      <c r="H70" s="44">
        <v>6280.06</v>
      </c>
      <c r="I70" s="44">
        <v>0</v>
      </c>
      <c r="J70" s="44">
        <f t="shared" ref="J70" si="316">(E70+F70+G70+H70+I70)/12</f>
        <v>1821.01</v>
      </c>
      <c r="K70" s="45">
        <f t="shared" ref="K70" si="317">(E70+F70+G70+H70+I70)</f>
        <v>21852.06</v>
      </c>
      <c r="L70" s="46">
        <f t="shared" ref="L70" si="318">K70+J70</f>
        <v>23673.07</v>
      </c>
      <c r="M70" s="117"/>
      <c r="N70" s="119">
        <f t="shared" ref="N70" si="319">K70</f>
        <v>21852.06</v>
      </c>
      <c r="O70" s="119">
        <f t="shared" ref="O70" si="320">E70+G70+F70+I70</f>
        <v>15572</v>
      </c>
      <c r="P70" s="119">
        <v>774</v>
      </c>
      <c r="Q70" s="119">
        <f t="shared" ref="Q70" si="321">IF(P70&gt;(O70*0.18),P70,O70*0.18)+N70+J70</f>
        <v>26476.03</v>
      </c>
      <c r="R70" s="119">
        <f t="shared" ref="R70" si="322">N70+O70*0.18</f>
        <v>24655.02</v>
      </c>
      <c r="S70" s="47"/>
    </row>
    <row r="71" spans="1:19" ht="9" customHeight="1" x14ac:dyDescent="0.2">
      <c r="A71" s="519"/>
      <c r="B71" s="519"/>
      <c r="C71" s="48" t="s">
        <v>4</v>
      </c>
      <c r="D71" s="49">
        <v>27</v>
      </c>
      <c r="E71" s="50">
        <v>26934406</v>
      </c>
      <c r="F71" s="50">
        <v>0</v>
      </c>
      <c r="G71" s="50">
        <f t="shared" si="12"/>
        <v>3217190</v>
      </c>
      <c r="H71" s="50">
        <v>12159892</v>
      </c>
      <c r="I71" s="50">
        <v>0</v>
      </c>
      <c r="J71" s="51">
        <f t="shared" ref="J71:L71" si="323">J70*1936.27</f>
        <v>3525967</v>
      </c>
      <c r="K71" s="50">
        <f t="shared" si="323"/>
        <v>42311488</v>
      </c>
      <c r="L71" s="52">
        <f t="shared" si="323"/>
        <v>45837455</v>
      </c>
      <c r="M71" s="118"/>
      <c r="N71" s="120">
        <f t="shared" ref="N71:O71" si="324">N70*1936.27</f>
        <v>42311488</v>
      </c>
      <c r="O71" s="120">
        <f t="shared" si="324"/>
        <v>30151596</v>
      </c>
      <c r="P71" s="120">
        <v>1498673</v>
      </c>
      <c r="Q71" s="120">
        <f t="shared" ref="Q71:R71" si="325">Q70*1936.27</f>
        <v>51264743</v>
      </c>
      <c r="R71" s="120">
        <f t="shared" si="325"/>
        <v>47738776</v>
      </c>
      <c r="S71" s="47"/>
    </row>
    <row r="72" spans="1:19" ht="12.75" customHeight="1" x14ac:dyDescent="0.2">
      <c r="A72" s="519"/>
      <c r="B72" s="519"/>
      <c r="C72" s="53" t="s">
        <v>3</v>
      </c>
      <c r="D72" s="54">
        <v>28</v>
      </c>
      <c r="E72" s="44">
        <v>14786.43</v>
      </c>
      <c r="F72" s="44">
        <v>0</v>
      </c>
      <c r="G72" s="44">
        <f t="shared" si="4"/>
        <v>1661.54</v>
      </c>
      <c r="H72" s="44">
        <v>6280.06</v>
      </c>
      <c r="I72" s="44">
        <v>0</v>
      </c>
      <c r="J72" s="44">
        <f t="shared" ref="J72" si="326">(E72+F72+G72+H72+I72)/12</f>
        <v>1894</v>
      </c>
      <c r="K72" s="45">
        <f t="shared" ref="K72" si="327">(E72+F72+G72+H72+I72)</f>
        <v>22728.03</v>
      </c>
      <c r="L72" s="46">
        <f t="shared" ref="L72" si="328">K72+J72</f>
        <v>24622.03</v>
      </c>
      <c r="M72" s="117"/>
      <c r="N72" s="119">
        <f t="shared" ref="N72" si="329">K72</f>
        <v>22728.03</v>
      </c>
      <c r="O72" s="119">
        <f t="shared" ref="O72" si="330">E72+G72+F72+I72</f>
        <v>16447.97</v>
      </c>
      <c r="P72" s="119">
        <v>774</v>
      </c>
      <c r="Q72" s="119">
        <f t="shared" ref="Q72" si="331">IF(P72&gt;(O72*0.18),P72,O72*0.18)+N72+J72</f>
        <v>27582.66</v>
      </c>
      <c r="R72" s="119">
        <f t="shared" ref="R72" si="332">N72+O72*0.18</f>
        <v>25688.66</v>
      </c>
      <c r="S72" s="47"/>
    </row>
    <row r="73" spans="1:19" ht="9" customHeight="1" x14ac:dyDescent="0.2">
      <c r="A73" s="519"/>
      <c r="B73" s="519"/>
      <c r="C73" s="48" t="s">
        <v>4</v>
      </c>
      <c r="D73" s="49">
        <v>34</v>
      </c>
      <c r="E73" s="50">
        <v>28630521</v>
      </c>
      <c r="F73" s="50">
        <v>0</v>
      </c>
      <c r="G73" s="50">
        <f t="shared" si="12"/>
        <v>3217190</v>
      </c>
      <c r="H73" s="50">
        <v>12159892</v>
      </c>
      <c r="I73" s="50">
        <v>0</v>
      </c>
      <c r="J73" s="51">
        <f t="shared" ref="J73:L73" si="333">J72*1936.27</f>
        <v>3667295</v>
      </c>
      <c r="K73" s="50">
        <f t="shared" si="333"/>
        <v>44007603</v>
      </c>
      <c r="L73" s="52">
        <f t="shared" si="333"/>
        <v>47674898</v>
      </c>
      <c r="M73" s="118"/>
      <c r="N73" s="120">
        <f t="shared" ref="N73:O73" si="334">N72*1936.27</f>
        <v>44007603</v>
      </c>
      <c r="O73" s="120">
        <f t="shared" si="334"/>
        <v>31847711</v>
      </c>
      <c r="P73" s="120">
        <v>1498673</v>
      </c>
      <c r="Q73" s="120">
        <f t="shared" ref="Q73:R73" si="335">Q72*1936.27</f>
        <v>53407477</v>
      </c>
      <c r="R73" s="120">
        <f t="shared" si="335"/>
        <v>49740182</v>
      </c>
      <c r="S73" s="47"/>
    </row>
    <row r="74" spans="1:19" ht="12.75" customHeight="1" x14ac:dyDescent="0.2">
      <c r="A74" s="519"/>
      <c r="B74" s="519"/>
      <c r="C74" s="53" t="s">
        <v>3</v>
      </c>
      <c r="D74" s="54">
        <v>35</v>
      </c>
      <c r="E74" s="44">
        <v>15457.7</v>
      </c>
      <c r="F74" s="44">
        <v>0</v>
      </c>
      <c r="G74" s="44">
        <f t="shared" si="4"/>
        <v>1661.54</v>
      </c>
      <c r="H74" s="44">
        <v>6280.06</v>
      </c>
      <c r="I74" s="44">
        <v>0</v>
      </c>
      <c r="J74" s="44">
        <f t="shared" ref="J74" si="336">(E74+F74+G74+H74+I74)/12</f>
        <v>1949.94</v>
      </c>
      <c r="K74" s="45">
        <f t="shared" ref="K74" si="337">(E74+F74+G74+H74+I74)</f>
        <v>23399.3</v>
      </c>
      <c r="L74" s="46">
        <f t="shared" ref="L74" si="338">K74+J74</f>
        <v>25349.24</v>
      </c>
      <c r="M74" s="117"/>
      <c r="N74" s="119">
        <f t="shared" ref="N74" si="339">K74</f>
        <v>23399.3</v>
      </c>
      <c r="O74" s="119">
        <f t="shared" ref="O74" si="340">E74+G74+F74+I74</f>
        <v>17119.240000000002</v>
      </c>
      <c r="P74" s="119">
        <v>774</v>
      </c>
      <c r="Q74" s="119">
        <f t="shared" ref="Q74" si="341">IF(P74&gt;(O74*0.18),P74,O74*0.18)+N74+J74</f>
        <v>28430.7</v>
      </c>
      <c r="R74" s="119">
        <f t="shared" ref="R74" si="342">N74+O74*0.18</f>
        <v>26480.76</v>
      </c>
      <c r="S74" s="47"/>
    </row>
    <row r="75" spans="1:19" ht="9" customHeight="1" x14ac:dyDescent="0.2">
      <c r="A75" s="520"/>
      <c r="B75" s="520"/>
      <c r="C75" s="58" t="s">
        <v>4</v>
      </c>
      <c r="D75" s="59"/>
      <c r="E75" s="61">
        <v>29930281</v>
      </c>
      <c r="F75" s="61">
        <v>0</v>
      </c>
      <c r="G75" s="50">
        <f t="shared" si="12"/>
        <v>3217190</v>
      </c>
      <c r="H75" s="61">
        <v>12159892</v>
      </c>
      <c r="I75" s="61">
        <v>0</v>
      </c>
      <c r="J75" s="51">
        <f t="shared" ref="J75:L75" si="343">J74*1936.27</f>
        <v>3775610</v>
      </c>
      <c r="K75" s="50">
        <f t="shared" si="343"/>
        <v>45307363</v>
      </c>
      <c r="L75" s="52">
        <f t="shared" si="343"/>
        <v>49082973</v>
      </c>
      <c r="M75" s="118"/>
      <c r="N75" s="120">
        <f t="shared" ref="N75:O75" si="344">N74*1936.27</f>
        <v>45307363</v>
      </c>
      <c r="O75" s="120">
        <f t="shared" si="344"/>
        <v>33147471</v>
      </c>
      <c r="P75" s="120">
        <v>1498673</v>
      </c>
      <c r="Q75" s="120">
        <f t="shared" ref="Q75:R75" si="345">Q74*1936.27</f>
        <v>55049511</v>
      </c>
      <c r="R75" s="120">
        <f t="shared" si="345"/>
        <v>51273901</v>
      </c>
      <c r="S75" s="47"/>
    </row>
    <row r="76" spans="1:19" ht="12.75" customHeight="1" x14ac:dyDescent="0.2">
      <c r="A76" s="496">
        <v>39539</v>
      </c>
      <c r="B76" s="496">
        <v>39629</v>
      </c>
      <c r="C76" s="42" t="s">
        <v>3</v>
      </c>
      <c r="D76" s="43">
        <v>0</v>
      </c>
      <c r="E76" s="44">
        <v>9887.61</v>
      </c>
      <c r="F76" s="44">
        <v>0</v>
      </c>
      <c r="G76" s="44">
        <f t="shared" si="4"/>
        <v>1661.54</v>
      </c>
      <c r="H76" s="44">
        <v>6280.06</v>
      </c>
      <c r="I76" s="44">
        <v>0</v>
      </c>
      <c r="J76" s="44">
        <f t="shared" ref="J76" si="346">(E76+F76+G76+H76+I76)/12</f>
        <v>1485.77</v>
      </c>
      <c r="K76" s="45">
        <f t="shared" ref="K76" si="347">(E76+F76+G76+H76+I76)</f>
        <v>17829.21</v>
      </c>
      <c r="L76" s="46">
        <f t="shared" ref="L76" si="348">K76+J76</f>
        <v>19314.98</v>
      </c>
      <c r="M76" s="117"/>
      <c r="N76" s="119">
        <f t="shared" ref="N76" si="349">K76</f>
        <v>17829.21</v>
      </c>
      <c r="O76" s="119">
        <f t="shared" ref="O76" si="350">E76+G76+F76+I76</f>
        <v>11549.15</v>
      </c>
      <c r="P76" s="119">
        <v>774</v>
      </c>
      <c r="Q76" s="119">
        <f t="shared" ref="Q76" si="351">IF(P76&gt;(O76*0.18),P76,O76*0.18)+N76+J76</f>
        <v>21393.83</v>
      </c>
      <c r="R76" s="119">
        <f t="shared" ref="R76" si="352">N76+O76*0.18</f>
        <v>19908.060000000001</v>
      </c>
      <c r="S76" s="47"/>
    </row>
    <row r="77" spans="1:19" ht="9" customHeight="1" x14ac:dyDescent="0.2">
      <c r="A77" s="497"/>
      <c r="B77" s="497"/>
      <c r="C77" s="48" t="s">
        <v>4</v>
      </c>
      <c r="D77" s="49">
        <v>2</v>
      </c>
      <c r="E77" s="50">
        <v>19145083</v>
      </c>
      <c r="F77" s="50">
        <v>0</v>
      </c>
      <c r="G77" s="50">
        <f t="shared" si="12"/>
        <v>3217190</v>
      </c>
      <c r="H77" s="50">
        <v>12159892</v>
      </c>
      <c r="I77" s="50">
        <v>0</v>
      </c>
      <c r="J77" s="51">
        <f t="shared" ref="J77:L77" si="353">J76*1936.27</f>
        <v>2876852</v>
      </c>
      <c r="K77" s="50">
        <f t="shared" si="353"/>
        <v>34522164</v>
      </c>
      <c r="L77" s="52">
        <f t="shared" si="353"/>
        <v>37399016</v>
      </c>
      <c r="M77" s="118"/>
      <c r="N77" s="120">
        <f t="shared" ref="N77:O77" si="354">N76*1936.27</f>
        <v>34522164</v>
      </c>
      <c r="O77" s="120">
        <f t="shared" si="354"/>
        <v>22362273</v>
      </c>
      <c r="P77" s="120">
        <v>1498673</v>
      </c>
      <c r="Q77" s="120">
        <f t="shared" ref="Q77:R77" si="355">Q76*1936.27</f>
        <v>41424231</v>
      </c>
      <c r="R77" s="120">
        <f t="shared" si="355"/>
        <v>38547379</v>
      </c>
      <c r="S77" s="47"/>
    </row>
    <row r="78" spans="1:19" ht="12.75" customHeight="1" x14ac:dyDescent="0.2">
      <c r="A78" s="519">
        <v>39539</v>
      </c>
      <c r="B78" s="519">
        <v>39629</v>
      </c>
      <c r="C78" s="53" t="s">
        <v>3</v>
      </c>
      <c r="D78" s="54">
        <v>3</v>
      </c>
      <c r="E78" s="44">
        <v>10249.23</v>
      </c>
      <c r="F78" s="44">
        <v>0</v>
      </c>
      <c r="G78" s="44">
        <f t="shared" si="4"/>
        <v>1661.54</v>
      </c>
      <c r="H78" s="44">
        <v>6280.06</v>
      </c>
      <c r="I78" s="44">
        <v>0</v>
      </c>
      <c r="J78" s="44">
        <f t="shared" ref="J78" si="356">(E78+F78+G78+H78+I78)/12</f>
        <v>1515.9</v>
      </c>
      <c r="K78" s="45">
        <f t="shared" ref="K78" si="357">(E78+F78+G78+H78+I78)</f>
        <v>18190.830000000002</v>
      </c>
      <c r="L78" s="46">
        <f t="shared" ref="L78" si="358">K78+J78</f>
        <v>19706.73</v>
      </c>
      <c r="M78" s="117"/>
      <c r="N78" s="119">
        <f t="shared" ref="N78" si="359">K78</f>
        <v>18190.830000000002</v>
      </c>
      <c r="O78" s="119">
        <f t="shared" ref="O78" si="360">E78+G78+F78+I78</f>
        <v>11910.77</v>
      </c>
      <c r="P78" s="119">
        <v>774</v>
      </c>
      <c r="Q78" s="119">
        <f t="shared" ref="Q78" si="361">IF(P78&gt;(O78*0.18),P78,O78*0.18)+N78+J78</f>
        <v>21850.67</v>
      </c>
      <c r="R78" s="119">
        <f t="shared" ref="R78" si="362">N78+O78*0.18</f>
        <v>20334.77</v>
      </c>
      <c r="S78" s="47"/>
    </row>
    <row r="79" spans="1:19" ht="9" customHeight="1" x14ac:dyDescent="0.2">
      <c r="A79" s="519"/>
      <c r="B79" s="519"/>
      <c r="C79" s="48" t="s">
        <v>4</v>
      </c>
      <c r="D79" s="49">
        <v>8</v>
      </c>
      <c r="E79" s="50">
        <v>19845277</v>
      </c>
      <c r="F79" s="50">
        <v>0</v>
      </c>
      <c r="G79" s="50">
        <f t="shared" si="12"/>
        <v>3217190</v>
      </c>
      <c r="H79" s="50">
        <v>12159892</v>
      </c>
      <c r="I79" s="50">
        <v>0</v>
      </c>
      <c r="J79" s="51">
        <f t="shared" ref="J79:L79" si="363">J78*1936.27</f>
        <v>2935192</v>
      </c>
      <c r="K79" s="50">
        <f t="shared" si="363"/>
        <v>35222358</v>
      </c>
      <c r="L79" s="52">
        <f t="shared" si="363"/>
        <v>38157550</v>
      </c>
      <c r="M79" s="118"/>
      <c r="N79" s="120">
        <f t="shared" ref="N79:O79" si="364">N78*1936.27</f>
        <v>35222358</v>
      </c>
      <c r="O79" s="120">
        <f t="shared" si="364"/>
        <v>23062467</v>
      </c>
      <c r="P79" s="120">
        <v>1498673</v>
      </c>
      <c r="Q79" s="120">
        <f t="shared" ref="Q79:R79" si="365">Q78*1936.27</f>
        <v>42308797</v>
      </c>
      <c r="R79" s="120">
        <f t="shared" si="365"/>
        <v>39373605</v>
      </c>
      <c r="S79" s="47"/>
    </row>
    <row r="80" spans="1:19" ht="12.75" customHeight="1" x14ac:dyDescent="0.2">
      <c r="A80" s="519"/>
      <c r="B80" s="519"/>
      <c r="C80" s="53" t="s">
        <v>3</v>
      </c>
      <c r="D80" s="54">
        <v>9</v>
      </c>
      <c r="E80" s="44">
        <v>11540.03</v>
      </c>
      <c r="F80" s="44">
        <v>0</v>
      </c>
      <c r="G80" s="44">
        <f t="shared" si="4"/>
        <v>1661.54</v>
      </c>
      <c r="H80" s="44">
        <v>6280.06</v>
      </c>
      <c r="I80" s="44">
        <v>0</v>
      </c>
      <c r="J80" s="44">
        <f t="shared" ref="J80" si="366">(E80+F80+G80+H80+I80)/12</f>
        <v>1623.47</v>
      </c>
      <c r="K80" s="45">
        <f t="shared" ref="K80" si="367">(E80+F80+G80+H80+I80)</f>
        <v>19481.63</v>
      </c>
      <c r="L80" s="46">
        <f t="shared" ref="L80" si="368">K80+J80</f>
        <v>21105.1</v>
      </c>
      <c r="M80" s="117"/>
      <c r="N80" s="119">
        <f t="shared" ref="N80" si="369">K80</f>
        <v>19481.63</v>
      </c>
      <c r="O80" s="119">
        <f t="shared" ref="O80" si="370">E80+G80+F80+I80</f>
        <v>13201.57</v>
      </c>
      <c r="P80" s="119">
        <v>774</v>
      </c>
      <c r="Q80" s="119">
        <f t="shared" ref="Q80" si="371">IF(P80&gt;(O80*0.18),P80,O80*0.18)+N80+J80</f>
        <v>23481.38</v>
      </c>
      <c r="R80" s="119">
        <f t="shared" ref="R80" si="372">N80+O80*0.18</f>
        <v>21857.91</v>
      </c>
      <c r="S80" s="47"/>
    </row>
    <row r="81" spans="1:19" ht="9" customHeight="1" x14ac:dyDescent="0.2">
      <c r="A81" s="519"/>
      <c r="B81" s="519"/>
      <c r="C81" s="48" t="s">
        <v>4</v>
      </c>
      <c r="D81" s="49">
        <v>14</v>
      </c>
      <c r="E81" s="50">
        <v>22344614</v>
      </c>
      <c r="F81" s="50">
        <v>0</v>
      </c>
      <c r="G81" s="50">
        <f t="shared" si="12"/>
        <v>3217190</v>
      </c>
      <c r="H81" s="50">
        <v>12159892</v>
      </c>
      <c r="I81" s="50">
        <v>0</v>
      </c>
      <c r="J81" s="51">
        <f t="shared" ref="J81:L81" si="373">J80*1936.27</f>
        <v>3143476</v>
      </c>
      <c r="K81" s="50">
        <f t="shared" si="373"/>
        <v>37721696</v>
      </c>
      <c r="L81" s="52">
        <f t="shared" si="373"/>
        <v>40865172</v>
      </c>
      <c r="M81" s="118"/>
      <c r="N81" s="120">
        <f t="shared" ref="N81:O81" si="374">N80*1936.27</f>
        <v>37721696</v>
      </c>
      <c r="O81" s="120">
        <f t="shared" si="374"/>
        <v>25561804</v>
      </c>
      <c r="P81" s="120">
        <v>1498673</v>
      </c>
      <c r="Q81" s="120">
        <f t="shared" ref="Q81:R81" si="375">Q80*1936.27</f>
        <v>45466292</v>
      </c>
      <c r="R81" s="120">
        <f t="shared" si="375"/>
        <v>42322815</v>
      </c>
      <c r="S81" s="47"/>
    </row>
    <row r="82" spans="1:19" ht="12.75" customHeight="1" x14ac:dyDescent="0.2">
      <c r="A82" s="519"/>
      <c r="B82" s="519"/>
      <c r="C82" s="53" t="s">
        <v>3</v>
      </c>
      <c r="D82" s="54">
        <v>15</v>
      </c>
      <c r="E82" s="44">
        <v>12762.59</v>
      </c>
      <c r="F82" s="44">
        <v>0</v>
      </c>
      <c r="G82" s="44">
        <f t="shared" si="4"/>
        <v>1661.54</v>
      </c>
      <c r="H82" s="44">
        <v>6280.06</v>
      </c>
      <c r="I82" s="44">
        <v>0</v>
      </c>
      <c r="J82" s="44">
        <f t="shared" ref="J82" si="376">(E82+F82+G82+H82+I82)/12</f>
        <v>1725.35</v>
      </c>
      <c r="K82" s="45">
        <f t="shared" ref="K82" si="377">(E82+F82+G82+H82+I82)</f>
        <v>20704.189999999999</v>
      </c>
      <c r="L82" s="46">
        <f t="shared" ref="L82" si="378">K82+J82</f>
        <v>22429.54</v>
      </c>
      <c r="M82" s="117"/>
      <c r="N82" s="119">
        <f t="shared" ref="N82" si="379">K82</f>
        <v>20704.189999999999</v>
      </c>
      <c r="O82" s="119">
        <f t="shared" ref="O82" si="380">E82+G82+F82+I82</f>
        <v>14424.13</v>
      </c>
      <c r="P82" s="119">
        <v>774</v>
      </c>
      <c r="Q82" s="119">
        <f t="shared" ref="Q82" si="381">IF(P82&gt;(O82*0.18),P82,O82*0.18)+N82+J82</f>
        <v>25025.88</v>
      </c>
      <c r="R82" s="119">
        <f t="shared" ref="R82" si="382">N82+O82*0.18</f>
        <v>23300.53</v>
      </c>
      <c r="S82" s="47"/>
    </row>
    <row r="83" spans="1:19" ht="9" customHeight="1" x14ac:dyDescent="0.2">
      <c r="A83" s="519"/>
      <c r="B83" s="519"/>
      <c r="C83" s="48" t="s">
        <v>4</v>
      </c>
      <c r="D83" s="49">
        <v>20</v>
      </c>
      <c r="E83" s="50">
        <v>24711820</v>
      </c>
      <c r="F83" s="50">
        <v>0</v>
      </c>
      <c r="G83" s="50">
        <f t="shared" si="12"/>
        <v>3217190</v>
      </c>
      <c r="H83" s="50">
        <v>12159892</v>
      </c>
      <c r="I83" s="50">
        <v>0</v>
      </c>
      <c r="J83" s="51">
        <f t="shared" ref="J83:L83" si="383">J82*1936.27</f>
        <v>3340743</v>
      </c>
      <c r="K83" s="50">
        <f t="shared" si="383"/>
        <v>40088902</v>
      </c>
      <c r="L83" s="52">
        <f t="shared" si="383"/>
        <v>43429645</v>
      </c>
      <c r="M83" s="118"/>
      <c r="N83" s="120">
        <f t="shared" ref="N83:O83" si="384">N82*1936.27</f>
        <v>40088902</v>
      </c>
      <c r="O83" s="120">
        <f t="shared" si="384"/>
        <v>27929010</v>
      </c>
      <c r="P83" s="120">
        <v>1498673</v>
      </c>
      <c r="Q83" s="120">
        <f t="shared" ref="Q83:R83" si="385">Q82*1936.27</f>
        <v>48456861</v>
      </c>
      <c r="R83" s="120">
        <f t="shared" si="385"/>
        <v>45116117</v>
      </c>
      <c r="S83" s="47"/>
    </row>
    <row r="84" spans="1:19" ht="12.75" customHeight="1" x14ac:dyDescent="0.2">
      <c r="A84" s="519"/>
      <c r="B84" s="519"/>
      <c r="C84" s="53" t="s">
        <v>3</v>
      </c>
      <c r="D84" s="54">
        <v>21</v>
      </c>
      <c r="E84" s="44">
        <v>13992.54</v>
      </c>
      <c r="F84" s="44">
        <v>0</v>
      </c>
      <c r="G84" s="44">
        <f t="shared" si="4"/>
        <v>1661.54</v>
      </c>
      <c r="H84" s="44">
        <v>6280.06</v>
      </c>
      <c r="I84" s="44">
        <v>0</v>
      </c>
      <c r="J84" s="44">
        <f t="shared" ref="J84" si="386">(E84+F84+G84+H84+I84)/12</f>
        <v>1827.85</v>
      </c>
      <c r="K84" s="45">
        <f t="shared" ref="K84" si="387">(E84+F84+G84+H84+I84)</f>
        <v>21934.14</v>
      </c>
      <c r="L84" s="46">
        <f t="shared" ref="L84" si="388">K84+J84</f>
        <v>23761.99</v>
      </c>
      <c r="M84" s="117"/>
      <c r="N84" s="119">
        <f t="shared" ref="N84" si="389">K84</f>
        <v>21934.14</v>
      </c>
      <c r="O84" s="119">
        <f t="shared" ref="O84" si="390">E84+G84+F84+I84</f>
        <v>15654.08</v>
      </c>
      <c r="P84" s="119">
        <v>774</v>
      </c>
      <c r="Q84" s="119">
        <f t="shared" ref="Q84" si="391">IF(P84&gt;(O84*0.18),P84,O84*0.18)+N84+J84</f>
        <v>26579.72</v>
      </c>
      <c r="R84" s="119">
        <f t="shared" ref="R84" si="392">N84+O84*0.18</f>
        <v>24751.87</v>
      </c>
      <c r="S84" s="47"/>
    </row>
    <row r="85" spans="1:19" ht="9" customHeight="1" x14ac:dyDescent="0.2">
      <c r="A85" s="519"/>
      <c r="B85" s="519"/>
      <c r="C85" s="48" t="s">
        <v>4</v>
      </c>
      <c r="D85" s="49">
        <v>27</v>
      </c>
      <c r="E85" s="50">
        <v>27093335</v>
      </c>
      <c r="F85" s="50">
        <v>0</v>
      </c>
      <c r="G85" s="50">
        <f t="shared" si="12"/>
        <v>3217190</v>
      </c>
      <c r="H85" s="50">
        <v>12159892</v>
      </c>
      <c r="I85" s="50">
        <v>0</v>
      </c>
      <c r="J85" s="51">
        <f t="shared" ref="J85:L85" si="393">J84*1936.27</f>
        <v>3539211</v>
      </c>
      <c r="K85" s="50">
        <f t="shared" si="393"/>
        <v>42470417</v>
      </c>
      <c r="L85" s="52">
        <f t="shared" si="393"/>
        <v>46009628</v>
      </c>
      <c r="M85" s="118"/>
      <c r="N85" s="120">
        <f t="shared" ref="N85:O85" si="394">N84*1936.27</f>
        <v>42470417</v>
      </c>
      <c r="O85" s="120">
        <f t="shared" si="394"/>
        <v>30310525</v>
      </c>
      <c r="P85" s="120">
        <v>1498673</v>
      </c>
      <c r="Q85" s="120">
        <f t="shared" ref="Q85:R85" si="395">Q84*1936.27</f>
        <v>51465514</v>
      </c>
      <c r="R85" s="120">
        <f t="shared" si="395"/>
        <v>47926303</v>
      </c>
      <c r="S85" s="47"/>
    </row>
    <row r="86" spans="1:19" ht="12.75" customHeight="1" x14ac:dyDescent="0.2">
      <c r="A86" s="519"/>
      <c r="B86" s="519"/>
      <c r="C86" s="53" t="s">
        <v>3</v>
      </c>
      <c r="D86" s="54">
        <v>28</v>
      </c>
      <c r="E86" s="44">
        <v>14868.51</v>
      </c>
      <c r="F86" s="44">
        <v>0</v>
      </c>
      <c r="G86" s="44">
        <f t="shared" si="4"/>
        <v>1661.54</v>
      </c>
      <c r="H86" s="44">
        <v>6280.06</v>
      </c>
      <c r="I86" s="44">
        <v>0</v>
      </c>
      <c r="J86" s="44">
        <f t="shared" ref="J86" si="396">(E86+F86+G86+H86+I86)/12</f>
        <v>1900.84</v>
      </c>
      <c r="K86" s="45">
        <f t="shared" ref="K86" si="397">(E86+F86+G86+H86+I86)</f>
        <v>22810.11</v>
      </c>
      <c r="L86" s="46">
        <f t="shared" ref="L86" si="398">K86+J86</f>
        <v>24710.95</v>
      </c>
      <c r="M86" s="117"/>
      <c r="N86" s="119">
        <f t="shared" ref="N86" si="399">K86</f>
        <v>22810.11</v>
      </c>
      <c r="O86" s="119">
        <f t="shared" ref="O86" si="400">E86+G86+F86+I86</f>
        <v>16530.05</v>
      </c>
      <c r="P86" s="119">
        <v>774</v>
      </c>
      <c r="Q86" s="119">
        <f t="shared" ref="Q86" si="401">IF(P86&gt;(O86*0.18),P86,O86*0.18)+N86+J86</f>
        <v>27686.36</v>
      </c>
      <c r="R86" s="119">
        <f t="shared" ref="R86" si="402">N86+O86*0.18</f>
        <v>25785.52</v>
      </c>
      <c r="S86" s="47"/>
    </row>
    <row r="87" spans="1:19" ht="9" customHeight="1" x14ac:dyDescent="0.2">
      <c r="A87" s="519"/>
      <c r="B87" s="519"/>
      <c r="C87" s="48" t="s">
        <v>4</v>
      </c>
      <c r="D87" s="49">
        <v>34</v>
      </c>
      <c r="E87" s="50">
        <v>28789450</v>
      </c>
      <c r="F87" s="50">
        <v>0</v>
      </c>
      <c r="G87" s="50">
        <f t="shared" si="12"/>
        <v>3217190</v>
      </c>
      <c r="H87" s="50">
        <v>12159892</v>
      </c>
      <c r="I87" s="50">
        <v>0</v>
      </c>
      <c r="J87" s="51">
        <f t="shared" ref="J87:L87" si="403">J86*1936.27</f>
        <v>3680539</v>
      </c>
      <c r="K87" s="50">
        <f t="shared" si="403"/>
        <v>44166532</v>
      </c>
      <c r="L87" s="52">
        <f t="shared" si="403"/>
        <v>47847071</v>
      </c>
      <c r="M87" s="118"/>
      <c r="N87" s="120">
        <f t="shared" ref="N87:O87" si="404">N86*1936.27</f>
        <v>44166532</v>
      </c>
      <c r="O87" s="120">
        <f t="shared" si="404"/>
        <v>32006640</v>
      </c>
      <c r="P87" s="120">
        <v>1498673</v>
      </c>
      <c r="Q87" s="120">
        <f t="shared" ref="Q87:R87" si="405">Q86*1936.27</f>
        <v>53608268</v>
      </c>
      <c r="R87" s="120">
        <f t="shared" si="405"/>
        <v>49927729</v>
      </c>
      <c r="S87" s="47"/>
    </row>
    <row r="88" spans="1:19" ht="12.75" customHeight="1" x14ac:dyDescent="0.2">
      <c r="A88" s="519"/>
      <c r="B88" s="519"/>
      <c r="C88" s="53" t="s">
        <v>3</v>
      </c>
      <c r="D88" s="54">
        <v>35</v>
      </c>
      <c r="E88" s="44">
        <v>15539.78</v>
      </c>
      <c r="F88" s="44">
        <v>0</v>
      </c>
      <c r="G88" s="44">
        <f t="shared" si="4"/>
        <v>1661.54</v>
      </c>
      <c r="H88" s="44">
        <v>6280.06</v>
      </c>
      <c r="I88" s="44">
        <v>0</v>
      </c>
      <c r="J88" s="44">
        <f t="shared" ref="J88" si="406">(E88+F88+G88+H88+I88)/12</f>
        <v>1956.78</v>
      </c>
      <c r="K88" s="45">
        <f t="shared" ref="K88" si="407">(E88+F88+G88+H88+I88)</f>
        <v>23481.38</v>
      </c>
      <c r="L88" s="46">
        <f t="shared" ref="L88" si="408">K88+J88</f>
        <v>25438.16</v>
      </c>
      <c r="M88" s="117"/>
      <c r="N88" s="119">
        <f t="shared" ref="N88" si="409">K88</f>
        <v>23481.38</v>
      </c>
      <c r="O88" s="119">
        <f t="shared" ref="O88" si="410">E88+G88+F88+I88</f>
        <v>17201.32</v>
      </c>
      <c r="P88" s="119">
        <v>774</v>
      </c>
      <c r="Q88" s="119">
        <f t="shared" ref="Q88" si="411">IF(P88&gt;(O88*0.18),P88,O88*0.18)+N88+J88</f>
        <v>28534.400000000001</v>
      </c>
      <c r="R88" s="119">
        <f t="shared" ref="R88" si="412">N88+O88*0.18</f>
        <v>26577.62</v>
      </c>
      <c r="S88" s="47"/>
    </row>
    <row r="89" spans="1:19" ht="9" customHeight="1" x14ac:dyDescent="0.2">
      <c r="A89" s="520"/>
      <c r="B89" s="520"/>
      <c r="C89" s="58" t="s">
        <v>4</v>
      </c>
      <c r="D89" s="59"/>
      <c r="E89" s="50">
        <v>30089210</v>
      </c>
      <c r="F89" s="50">
        <v>0</v>
      </c>
      <c r="G89" s="50">
        <f t="shared" si="12"/>
        <v>3217190</v>
      </c>
      <c r="H89" s="50">
        <v>12159892</v>
      </c>
      <c r="I89" s="50">
        <v>0</v>
      </c>
      <c r="J89" s="51">
        <f t="shared" ref="J89:L89" si="413">J88*1936.27</f>
        <v>3788854</v>
      </c>
      <c r="K89" s="50">
        <f t="shared" si="413"/>
        <v>45466292</v>
      </c>
      <c r="L89" s="52">
        <f t="shared" si="413"/>
        <v>49255146</v>
      </c>
      <c r="M89" s="118"/>
      <c r="N89" s="120">
        <f t="shared" ref="N89:O89" si="414">N88*1936.27</f>
        <v>45466292</v>
      </c>
      <c r="O89" s="120">
        <f t="shared" si="414"/>
        <v>33306400</v>
      </c>
      <c r="P89" s="120">
        <v>1498673</v>
      </c>
      <c r="Q89" s="120">
        <f t="shared" ref="Q89:R89" si="415">Q88*1936.27</f>
        <v>55250303</v>
      </c>
      <c r="R89" s="120">
        <f t="shared" si="415"/>
        <v>51461448</v>
      </c>
      <c r="S89" s="47"/>
    </row>
    <row r="90" spans="1:19" ht="12.75" customHeight="1" x14ac:dyDescent="0.2">
      <c r="A90" s="496">
        <v>39630</v>
      </c>
      <c r="B90" s="496">
        <v>39813</v>
      </c>
      <c r="C90" s="42" t="s">
        <v>3</v>
      </c>
      <c r="D90" s="43">
        <v>0</v>
      </c>
      <c r="E90" s="44">
        <v>9942.2099999999991</v>
      </c>
      <c r="F90" s="44">
        <v>0</v>
      </c>
      <c r="G90" s="44">
        <f t="shared" si="4"/>
        <v>1661.54</v>
      </c>
      <c r="H90" s="44">
        <v>6280.06</v>
      </c>
      <c r="I90" s="44">
        <v>0</v>
      </c>
      <c r="J90" s="44">
        <f t="shared" ref="J90" si="416">(E90+F90+G90+H90+I90)/12</f>
        <v>1490.32</v>
      </c>
      <c r="K90" s="45">
        <f t="shared" ref="K90" si="417">(E90+F90+G90+H90+I90)</f>
        <v>17883.810000000001</v>
      </c>
      <c r="L90" s="46">
        <f t="shared" ref="L90" si="418">K90+J90</f>
        <v>19374.13</v>
      </c>
      <c r="M90" s="117"/>
      <c r="N90" s="119">
        <f t="shared" ref="N90" si="419">K90</f>
        <v>17883.810000000001</v>
      </c>
      <c r="O90" s="119">
        <f t="shared" ref="O90" si="420">E90+G90+F90+I90</f>
        <v>11603.75</v>
      </c>
      <c r="P90" s="119">
        <v>774</v>
      </c>
      <c r="Q90" s="119">
        <f t="shared" ref="Q90" si="421">IF(P90&gt;(O90*0.18),P90,O90*0.18)+N90+J90</f>
        <v>21462.81</v>
      </c>
      <c r="R90" s="119">
        <f t="shared" ref="R90" si="422">N90+O90*0.18</f>
        <v>19972.490000000002</v>
      </c>
      <c r="S90" s="47"/>
    </row>
    <row r="91" spans="1:19" ht="9" customHeight="1" x14ac:dyDescent="0.2">
      <c r="A91" s="497"/>
      <c r="B91" s="497"/>
      <c r="C91" s="48" t="s">
        <v>4</v>
      </c>
      <c r="D91" s="49">
        <v>2</v>
      </c>
      <c r="E91" s="50">
        <v>19250803</v>
      </c>
      <c r="F91" s="50">
        <v>0</v>
      </c>
      <c r="G91" s="50">
        <f t="shared" si="12"/>
        <v>3217190</v>
      </c>
      <c r="H91" s="50">
        <v>12159892</v>
      </c>
      <c r="I91" s="50">
        <v>0</v>
      </c>
      <c r="J91" s="51">
        <f t="shared" ref="J91:L91" si="423">J90*1936.27</f>
        <v>2885662</v>
      </c>
      <c r="K91" s="50">
        <f t="shared" si="423"/>
        <v>34627885</v>
      </c>
      <c r="L91" s="52">
        <f t="shared" si="423"/>
        <v>37513547</v>
      </c>
      <c r="M91" s="118"/>
      <c r="N91" s="120">
        <f t="shared" ref="N91:O91" si="424">N90*1936.27</f>
        <v>34627885</v>
      </c>
      <c r="O91" s="120">
        <f t="shared" si="424"/>
        <v>22467993</v>
      </c>
      <c r="P91" s="120">
        <v>1498673</v>
      </c>
      <c r="Q91" s="120">
        <f t="shared" ref="Q91:R91" si="425">Q90*1936.27</f>
        <v>41557795</v>
      </c>
      <c r="R91" s="120">
        <f t="shared" si="425"/>
        <v>38672133</v>
      </c>
      <c r="S91" s="47"/>
    </row>
    <row r="92" spans="1:19" ht="12.75" customHeight="1" x14ac:dyDescent="0.2">
      <c r="A92" s="519">
        <v>39630</v>
      </c>
      <c r="B92" s="519">
        <v>39813</v>
      </c>
      <c r="C92" s="53" t="s">
        <v>3</v>
      </c>
      <c r="D92" s="54">
        <v>3</v>
      </c>
      <c r="E92" s="44">
        <v>10303.83</v>
      </c>
      <c r="F92" s="44">
        <v>0</v>
      </c>
      <c r="G92" s="44">
        <f t="shared" si="4"/>
        <v>1661.54</v>
      </c>
      <c r="H92" s="44">
        <v>6280.06</v>
      </c>
      <c r="I92" s="44">
        <v>0</v>
      </c>
      <c r="J92" s="44">
        <f t="shared" ref="J92" si="426">(E92+F92+G92+H92+I92)/12</f>
        <v>1520.45</v>
      </c>
      <c r="K92" s="45">
        <f t="shared" ref="K92" si="427">(E92+F92+G92+H92+I92)</f>
        <v>18245.43</v>
      </c>
      <c r="L92" s="46">
        <f t="shared" ref="L92" si="428">K92+J92</f>
        <v>19765.88</v>
      </c>
      <c r="M92" s="117"/>
      <c r="N92" s="119">
        <f t="shared" ref="N92" si="429">K92</f>
        <v>18245.43</v>
      </c>
      <c r="O92" s="119">
        <f t="shared" ref="O92" si="430">E92+G92+F92+I92</f>
        <v>11965.37</v>
      </c>
      <c r="P92" s="119">
        <v>774</v>
      </c>
      <c r="Q92" s="119">
        <f t="shared" ref="Q92" si="431">IF(P92&gt;(O92*0.18),P92,O92*0.18)+N92+J92</f>
        <v>21919.65</v>
      </c>
      <c r="R92" s="119">
        <f t="shared" ref="R92" si="432">N92+O92*0.18</f>
        <v>20399.2</v>
      </c>
      <c r="S92" s="47"/>
    </row>
    <row r="93" spans="1:19" ht="9" customHeight="1" x14ac:dyDescent="0.2">
      <c r="A93" s="519"/>
      <c r="B93" s="519"/>
      <c r="C93" s="48" t="s">
        <v>4</v>
      </c>
      <c r="D93" s="49">
        <v>8</v>
      </c>
      <c r="E93" s="50">
        <v>19950997</v>
      </c>
      <c r="F93" s="50">
        <v>0</v>
      </c>
      <c r="G93" s="50">
        <f t="shared" si="12"/>
        <v>3217190</v>
      </c>
      <c r="H93" s="50">
        <v>12159892</v>
      </c>
      <c r="I93" s="50">
        <v>0</v>
      </c>
      <c r="J93" s="51">
        <f t="shared" ref="J93:L93" si="433">J92*1936.27</f>
        <v>2944002</v>
      </c>
      <c r="K93" s="50">
        <f t="shared" si="433"/>
        <v>35328079</v>
      </c>
      <c r="L93" s="52">
        <f t="shared" si="433"/>
        <v>38272080</v>
      </c>
      <c r="M93" s="118"/>
      <c r="N93" s="120">
        <f t="shared" ref="N93:O93" si="434">N92*1936.27</f>
        <v>35328079</v>
      </c>
      <c r="O93" s="120">
        <f t="shared" si="434"/>
        <v>23168187</v>
      </c>
      <c r="P93" s="120">
        <v>1498673</v>
      </c>
      <c r="Q93" s="120">
        <f t="shared" ref="Q93:R93" si="435">Q92*1936.27</f>
        <v>42442361</v>
      </c>
      <c r="R93" s="120">
        <f t="shared" si="435"/>
        <v>39498359</v>
      </c>
      <c r="S93" s="47"/>
    </row>
    <row r="94" spans="1:19" ht="12.75" customHeight="1" x14ac:dyDescent="0.2">
      <c r="A94" s="519"/>
      <c r="B94" s="519"/>
      <c r="C94" s="53" t="s">
        <v>3</v>
      </c>
      <c r="D94" s="54">
        <v>9</v>
      </c>
      <c r="E94" s="44">
        <v>11594.63</v>
      </c>
      <c r="F94" s="44">
        <v>0</v>
      </c>
      <c r="G94" s="44">
        <f t="shared" si="4"/>
        <v>1661.54</v>
      </c>
      <c r="H94" s="44">
        <v>6280.06</v>
      </c>
      <c r="I94" s="44">
        <v>0</v>
      </c>
      <c r="J94" s="44">
        <f t="shared" ref="J94" si="436">(E94+F94+G94+H94+I94)/12</f>
        <v>1628.02</v>
      </c>
      <c r="K94" s="45">
        <f t="shared" ref="K94" si="437">(E94+F94+G94+H94+I94)</f>
        <v>19536.23</v>
      </c>
      <c r="L94" s="46">
        <f t="shared" ref="L94" si="438">K94+J94</f>
        <v>21164.25</v>
      </c>
      <c r="M94" s="117"/>
      <c r="N94" s="119">
        <f t="shared" ref="N94" si="439">K94</f>
        <v>19536.23</v>
      </c>
      <c r="O94" s="119">
        <f t="shared" ref="O94" si="440">E94+G94+F94+I94</f>
        <v>13256.17</v>
      </c>
      <c r="P94" s="119">
        <v>774</v>
      </c>
      <c r="Q94" s="119">
        <f t="shared" ref="Q94" si="441">IF(P94&gt;(O94*0.18),P94,O94*0.18)+N94+J94</f>
        <v>23550.36</v>
      </c>
      <c r="R94" s="119">
        <f t="shared" ref="R94" si="442">N94+O94*0.18</f>
        <v>21922.34</v>
      </c>
      <c r="S94" s="47"/>
    </row>
    <row r="95" spans="1:19" ht="9" customHeight="1" x14ac:dyDescent="0.2">
      <c r="A95" s="519"/>
      <c r="B95" s="519"/>
      <c r="C95" s="48" t="s">
        <v>4</v>
      </c>
      <c r="D95" s="49">
        <v>14</v>
      </c>
      <c r="E95" s="50">
        <v>22450334</v>
      </c>
      <c r="F95" s="50">
        <v>0</v>
      </c>
      <c r="G95" s="50">
        <f t="shared" si="12"/>
        <v>3217190</v>
      </c>
      <c r="H95" s="50">
        <v>12159892</v>
      </c>
      <c r="I95" s="50">
        <v>0</v>
      </c>
      <c r="J95" s="51">
        <f t="shared" ref="J95:L95" si="443">J94*1936.27</f>
        <v>3152286</v>
      </c>
      <c r="K95" s="50">
        <f t="shared" si="443"/>
        <v>37827416</v>
      </c>
      <c r="L95" s="52">
        <f t="shared" si="443"/>
        <v>40979702</v>
      </c>
      <c r="M95" s="118"/>
      <c r="N95" s="120">
        <f t="shared" ref="N95:O95" si="444">N94*1936.27</f>
        <v>37827416</v>
      </c>
      <c r="O95" s="120">
        <f t="shared" si="444"/>
        <v>25667524</v>
      </c>
      <c r="P95" s="120">
        <v>1498673</v>
      </c>
      <c r="Q95" s="120">
        <f t="shared" ref="Q95:R95" si="445">Q94*1936.27</f>
        <v>45599856</v>
      </c>
      <c r="R95" s="120">
        <f t="shared" si="445"/>
        <v>42447569</v>
      </c>
      <c r="S95" s="47"/>
    </row>
    <row r="96" spans="1:19" ht="12.75" customHeight="1" x14ac:dyDescent="0.2">
      <c r="A96" s="519"/>
      <c r="B96" s="519"/>
      <c r="C96" s="53" t="s">
        <v>3</v>
      </c>
      <c r="D96" s="54">
        <v>15</v>
      </c>
      <c r="E96" s="44">
        <v>12817.19</v>
      </c>
      <c r="F96" s="44">
        <v>0</v>
      </c>
      <c r="G96" s="44">
        <f t="shared" si="4"/>
        <v>1661.54</v>
      </c>
      <c r="H96" s="44">
        <v>6280.06</v>
      </c>
      <c r="I96" s="44">
        <v>0</v>
      </c>
      <c r="J96" s="44">
        <f t="shared" ref="J96" si="446">(E96+F96+G96+H96+I96)/12</f>
        <v>1729.9</v>
      </c>
      <c r="K96" s="45">
        <f t="shared" ref="K96" si="447">(E96+F96+G96+H96+I96)</f>
        <v>20758.79</v>
      </c>
      <c r="L96" s="46">
        <f t="shared" ref="L96" si="448">K96+J96</f>
        <v>22488.69</v>
      </c>
      <c r="M96" s="117"/>
      <c r="N96" s="119">
        <f t="shared" ref="N96" si="449">K96</f>
        <v>20758.79</v>
      </c>
      <c r="O96" s="119">
        <f t="shared" ref="O96" si="450">E96+G96+F96+I96</f>
        <v>14478.73</v>
      </c>
      <c r="P96" s="119">
        <v>774</v>
      </c>
      <c r="Q96" s="119">
        <f t="shared" ref="Q96" si="451">IF(P96&gt;(O96*0.18),P96,O96*0.18)+N96+J96</f>
        <v>25094.86</v>
      </c>
      <c r="R96" s="119">
        <f t="shared" ref="R96" si="452">N96+O96*0.18</f>
        <v>23364.959999999999</v>
      </c>
      <c r="S96" s="47"/>
    </row>
    <row r="97" spans="1:19" ht="9" customHeight="1" x14ac:dyDescent="0.2">
      <c r="A97" s="519"/>
      <c r="B97" s="519"/>
      <c r="C97" s="48" t="s">
        <v>4</v>
      </c>
      <c r="D97" s="49">
        <v>20</v>
      </c>
      <c r="E97" s="50">
        <v>24817540</v>
      </c>
      <c r="F97" s="50">
        <v>0</v>
      </c>
      <c r="G97" s="50">
        <f t="shared" si="12"/>
        <v>3217190</v>
      </c>
      <c r="H97" s="50">
        <v>12159892</v>
      </c>
      <c r="I97" s="50">
        <v>0</v>
      </c>
      <c r="J97" s="51">
        <f t="shared" ref="J97:L97" si="453">J96*1936.27</f>
        <v>3349553</v>
      </c>
      <c r="K97" s="50">
        <f t="shared" si="453"/>
        <v>40194622</v>
      </c>
      <c r="L97" s="52">
        <f t="shared" si="453"/>
        <v>43544176</v>
      </c>
      <c r="M97" s="118"/>
      <c r="N97" s="120">
        <f t="shared" ref="N97:O97" si="454">N96*1936.27</f>
        <v>40194622</v>
      </c>
      <c r="O97" s="120">
        <f t="shared" si="454"/>
        <v>28034731</v>
      </c>
      <c r="P97" s="120">
        <v>1498673</v>
      </c>
      <c r="Q97" s="120">
        <f t="shared" ref="Q97:R97" si="455">Q96*1936.27</f>
        <v>48590425</v>
      </c>
      <c r="R97" s="120">
        <f t="shared" si="455"/>
        <v>45240871</v>
      </c>
      <c r="S97" s="47"/>
    </row>
    <row r="98" spans="1:19" ht="12.75" customHeight="1" x14ac:dyDescent="0.2">
      <c r="A98" s="519"/>
      <c r="B98" s="519"/>
      <c r="C98" s="53" t="s">
        <v>3</v>
      </c>
      <c r="D98" s="54">
        <v>21</v>
      </c>
      <c r="E98" s="44">
        <v>14047.14</v>
      </c>
      <c r="F98" s="44">
        <v>0</v>
      </c>
      <c r="G98" s="44">
        <f t="shared" si="4"/>
        <v>1661.54</v>
      </c>
      <c r="H98" s="44">
        <v>6280.06</v>
      </c>
      <c r="I98" s="44">
        <v>0</v>
      </c>
      <c r="J98" s="44">
        <f t="shared" ref="J98" si="456">(E98+F98+G98+H98+I98)/12</f>
        <v>1832.4</v>
      </c>
      <c r="K98" s="45">
        <f t="shared" ref="K98" si="457">(E98+F98+G98+H98+I98)</f>
        <v>21988.74</v>
      </c>
      <c r="L98" s="46">
        <f t="shared" ref="L98" si="458">K98+J98</f>
        <v>23821.14</v>
      </c>
      <c r="M98" s="117"/>
      <c r="N98" s="119">
        <f t="shared" ref="N98" si="459">K98</f>
        <v>21988.74</v>
      </c>
      <c r="O98" s="119">
        <f t="shared" ref="O98" si="460">E98+G98+F98+I98</f>
        <v>15708.68</v>
      </c>
      <c r="P98" s="119">
        <v>774</v>
      </c>
      <c r="Q98" s="119">
        <f t="shared" ref="Q98" si="461">IF(P98&gt;(O98*0.18),P98,O98*0.18)+N98+J98</f>
        <v>26648.7</v>
      </c>
      <c r="R98" s="119">
        <f t="shared" ref="R98" si="462">N98+O98*0.18</f>
        <v>24816.3</v>
      </c>
      <c r="S98" s="47"/>
    </row>
    <row r="99" spans="1:19" ht="9" customHeight="1" x14ac:dyDescent="0.2">
      <c r="A99" s="519"/>
      <c r="B99" s="519"/>
      <c r="C99" s="48" t="s">
        <v>4</v>
      </c>
      <c r="D99" s="49">
        <v>27</v>
      </c>
      <c r="E99" s="50">
        <v>27199056</v>
      </c>
      <c r="F99" s="50">
        <v>0</v>
      </c>
      <c r="G99" s="50">
        <f t="shared" si="12"/>
        <v>3217190</v>
      </c>
      <c r="H99" s="50">
        <v>12159892</v>
      </c>
      <c r="I99" s="50">
        <v>0</v>
      </c>
      <c r="J99" s="51">
        <f t="shared" ref="J99:L99" si="463">J98*1936.27</f>
        <v>3548021</v>
      </c>
      <c r="K99" s="50">
        <f t="shared" si="463"/>
        <v>42576138</v>
      </c>
      <c r="L99" s="52">
        <f t="shared" si="463"/>
        <v>46124159</v>
      </c>
      <c r="M99" s="118"/>
      <c r="N99" s="120">
        <f t="shared" ref="N99:O99" si="464">N98*1936.27</f>
        <v>42576138</v>
      </c>
      <c r="O99" s="120">
        <f t="shared" si="464"/>
        <v>30416246</v>
      </c>
      <c r="P99" s="120">
        <v>1498673</v>
      </c>
      <c r="Q99" s="120">
        <f t="shared" ref="Q99:R99" si="465">Q98*1936.27</f>
        <v>51599078</v>
      </c>
      <c r="R99" s="120">
        <f t="shared" si="465"/>
        <v>48051057</v>
      </c>
      <c r="S99" s="47"/>
    </row>
    <row r="100" spans="1:19" ht="12.75" customHeight="1" x14ac:dyDescent="0.2">
      <c r="A100" s="519"/>
      <c r="B100" s="519"/>
      <c r="C100" s="53" t="s">
        <v>3</v>
      </c>
      <c r="D100" s="54">
        <v>28</v>
      </c>
      <c r="E100" s="44">
        <v>14923.11</v>
      </c>
      <c r="F100" s="44">
        <v>0</v>
      </c>
      <c r="G100" s="44">
        <f t="shared" ref="G100:G162" si="466">1800/13*12</f>
        <v>1661.54</v>
      </c>
      <c r="H100" s="44">
        <v>6280.06</v>
      </c>
      <c r="I100" s="44">
        <v>0</v>
      </c>
      <c r="J100" s="44">
        <f t="shared" ref="J100" si="467">(E100+F100+G100+H100+I100)/12</f>
        <v>1905.39</v>
      </c>
      <c r="K100" s="45">
        <f t="shared" ref="K100" si="468">(E100+F100+G100+H100+I100)</f>
        <v>22864.71</v>
      </c>
      <c r="L100" s="46">
        <f t="shared" ref="L100" si="469">K100+J100</f>
        <v>24770.1</v>
      </c>
      <c r="M100" s="117"/>
      <c r="N100" s="119">
        <f t="shared" ref="N100" si="470">K100</f>
        <v>22864.71</v>
      </c>
      <c r="O100" s="119">
        <f t="shared" ref="O100" si="471">E100+G100+F100+I100</f>
        <v>16584.650000000001</v>
      </c>
      <c r="P100" s="119">
        <v>774</v>
      </c>
      <c r="Q100" s="119">
        <f t="shared" ref="Q100" si="472">IF(P100&gt;(O100*0.18),P100,O100*0.18)+N100+J100</f>
        <v>27755.34</v>
      </c>
      <c r="R100" s="119">
        <f t="shared" ref="R100" si="473">N100+O100*0.18</f>
        <v>25849.95</v>
      </c>
      <c r="S100" s="47"/>
    </row>
    <row r="101" spans="1:19" ht="9" customHeight="1" x14ac:dyDescent="0.2">
      <c r="A101" s="519"/>
      <c r="B101" s="519"/>
      <c r="C101" s="48" t="s">
        <v>4</v>
      </c>
      <c r="D101" s="49">
        <v>34</v>
      </c>
      <c r="E101" s="50">
        <v>28895170</v>
      </c>
      <c r="F101" s="50">
        <v>0</v>
      </c>
      <c r="G101" s="50">
        <f t="shared" ref="G101:G163" si="474">G100*1936.27</f>
        <v>3217190</v>
      </c>
      <c r="H101" s="50">
        <v>12159892</v>
      </c>
      <c r="I101" s="50">
        <v>0</v>
      </c>
      <c r="J101" s="51">
        <f t="shared" ref="J101:L101" si="475">J100*1936.27</f>
        <v>3689349</v>
      </c>
      <c r="K101" s="50">
        <f t="shared" si="475"/>
        <v>44272252</v>
      </c>
      <c r="L101" s="52">
        <f t="shared" si="475"/>
        <v>47961602</v>
      </c>
      <c r="M101" s="118"/>
      <c r="N101" s="120">
        <f t="shared" ref="N101:O101" si="476">N100*1936.27</f>
        <v>44272252</v>
      </c>
      <c r="O101" s="120">
        <f t="shared" si="476"/>
        <v>32112360</v>
      </c>
      <c r="P101" s="120">
        <v>1498673</v>
      </c>
      <c r="Q101" s="120">
        <f t="shared" ref="Q101:R101" si="477">Q100*1936.27</f>
        <v>53741832</v>
      </c>
      <c r="R101" s="120">
        <f t="shared" si="477"/>
        <v>50052483</v>
      </c>
      <c r="S101" s="47"/>
    </row>
    <row r="102" spans="1:19" ht="12.75" customHeight="1" x14ac:dyDescent="0.2">
      <c r="A102" s="519"/>
      <c r="B102" s="519"/>
      <c r="C102" s="53" t="s">
        <v>3</v>
      </c>
      <c r="D102" s="54">
        <v>35</v>
      </c>
      <c r="E102" s="44">
        <v>15594.38</v>
      </c>
      <c r="F102" s="44">
        <v>0</v>
      </c>
      <c r="G102" s="44">
        <f t="shared" si="466"/>
        <v>1661.54</v>
      </c>
      <c r="H102" s="44">
        <v>6280.06</v>
      </c>
      <c r="I102" s="44">
        <v>0</v>
      </c>
      <c r="J102" s="44">
        <f t="shared" ref="J102" si="478">(E102+F102+G102+H102+I102)/12</f>
        <v>1961.33</v>
      </c>
      <c r="K102" s="45">
        <f t="shared" ref="K102" si="479">(E102+F102+G102+H102+I102)</f>
        <v>23535.98</v>
      </c>
      <c r="L102" s="46">
        <f t="shared" ref="L102" si="480">K102+J102</f>
        <v>25497.31</v>
      </c>
      <c r="M102" s="117"/>
      <c r="N102" s="119">
        <f t="shared" ref="N102" si="481">K102</f>
        <v>23535.98</v>
      </c>
      <c r="O102" s="119">
        <f t="shared" ref="O102" si="482">E102+G102+F102+I102</f>
        <v>17255.919999999998</v>
      </c>
      <c r="P102" s="119">
        <v>774</v>
      </c>
      <c r="Q102" s="119">
        <f t="shared" ref="Q102" si="483">IF(P102&gt;(O102*0.18),P102,O102*0.18)+N102+J102</f>
        <v>28603.38</v>
      </c>
      <c r="R102" s="119">
        <f t="shared" ref="R102" si="484">N102+O102*0.18</f>
        <v>26642.05</v>
      </c>
      <c r="S102" s="47"/>
    </row>
    <row r="103" spans="1:19" ht="9" customHeight="1" x14ac:dyDescent="0.2">
      <c r="A103" s="520"/>
      <c r="B103" s="520"/>
      <c r="C103" s="58" t="s">
        <v>4</v>
      </c>
      <c r="D103" s="59"/>
      <c r="E103" s="50">
        <v>30194930</v>
      </c>
      <c r="F103" s="50">
        <v>0</v>
      </c>
      <c r="G103" s="50">
        <f t="shared" si="474"/>
        <v>3217190</v>
      </c>
      <c r="H103" s="50">
        <v>12159892</v>
      </c>
      <c r="I103" s="50">
        <v>0</v>
      </c>
      <c r="J103" s="51">
        <f t="shared" ref="J103:L103" si="485">J102*1936.27</f>
        <v>3797664</v>
      </c>
      <c r="K103" s="50">
        <f t="shared" si="485"/>
        <v>45572012</v>
      </c>
      <c r="L103" s="52">
        <f t="shared" si="485"/>
        <v>49369676</v>
      </c>
      <c r="M103" s="118"/>
      <c r="N103" s="120">
        <f t="shared" ref="N103:O103" si="486">N102*1936.27</f>
        <v>45572012</v>
      </c>
      <c r="O103" s="120">
        <f t="shared" si="486"/>
        <v>33412120</v>
      </c>
      <c r="P103" s="120">
        <v>1498673</v>
      </c>
      <c r="Q103" s="120">
        <f t="shared" ref="Q103:R103" si="487">Q102*1936.27</f>
        <v>55383867</v>
      </c>
      <c r="R103" s="120">
        <f t="shared" si="487"/>
        <v>51586202</v>
      </c>
      <c r="S103" s="47"/>
    </row>
    <row r="104" spans="1:19" ht="12.75" customHeight="1" x14ac:dyDescent="0.2">
      <c r="A104" s="496">
        <v>39814</v>
      </c>
      <c r="B104" s="496">
        <v>40268</v>
      </c>
      <c r="C104" s="42" t="s">
        <v>3</v>
      </c>
      <c r="D104" s="43">
        <v>0</v>
      </c>
      <c r="E104" s="44">
        <v>10415.969999999999</v>
      </c>
      <c r="F104" s="44">
        <v>0</v>
      </c>
      <c r="G104" s="44">
        <f t="shared" si="466"/>
        <v>1661.54</v>
      </c>
      <c r="H104" s="44">
        <v>6280.06</v>
      </c>
      <c r="I104" s="44">
        <v>0</v>
      </c>
      <c r="J104" s="44">
        <f t="shared" ref="J104" si="488">(E104+F104+G104+H104+I104)/12</f>
        <v>1529.8</v>
      </c>
      <c r="K104" s="45">
        <f t="shared" ref="K104" si="489">(E104+F104+G104+H104+I104)</f>
        <v>18357.57</v>
      </c>
      <c r="L104" s="46">
        <f t="shared" ref="L104" si="490">K104+J104</f>
        <v>19887.37</v>
      </c>
      <c r="M104" s="117"/>
      <c r="N104" s="119">
        <f t="shared" ref="N104" si="491">K104</f>
        <v>18357.57</v>
      </c>
      <c r="O104" s="119">
        <f t="shared" ref="O104" si="492">E104+G104+F104+I104</f>
        <v>12077.51</v>
      </c>
      <c r="P104" s="119">
        <v>774</v>
      </c>
      <c r="Q104" s="119">
        <f t="shared" ref="Q104" si="493">IF(P104&gt;(O104*0.18),P104,O104*0.18)+N104+J104</f>
        <v>22061.32</v>
      </c>
      <c r="R104" s="119">
        <f t="shared" ref="R104" si="494">N104+O104*0.18</f>
        <v>20531.52</v>
      </c>
      <c r="S104" s="47"/>
    </row>
    <row r="105" spans="1:19" ht="9" customHeight="1" x14ac:dyDescent="0.2">
      <c r="A105" s="497"/>
      <c r="B105" s="497"/>
      <c r="C105" s="48" t="s">
        <v>4</v>
      </c>
      <c r="D105" s="49">
        <v>2</v>
      </c>
      <c r="E105" s="50">
        <v>20168130</v>
      </c>
      <c r="F105" s="50">
        <v>0</v>
      </c>
      <c r="G105" s="50">
        <f t="shared" si="474"/>
        <v>3217190</v>
      </c>
      <c r="H105" s="50">
        <v>12159892</v>
      </c>
      <c r="I105" s="50">
        <v>0</v>
      </c>
      <c r="J105" s="51">
        <f t="shared" ref="J105:L105" si="495">J104*1936.27</f>
        <v>2962106</v>
      </c>
      <c r="K105" s="50">
        <f t="shared" si="495"/>
        <v>35545212</v>
      </c>
      <c r="L105" s="52">
        <f t="shared" si="495"/>
        <v>38507318</v>
      </c>
      <c r="M105" s="118"/>
      <c r="N105" s="120">
        <f t="shared" ref="N105:O105" si="496">N104*1936.27</f>
        <v>35545212</v>
      </c>
      <c r="O105" s="120">
        <f t="shared" si="496"/>
        <v>23385320</v>
      </c>
      <c r="P105" s="120">
        <v>1498673</v>
      </c>
      <c r="Q105" s="120">
        <f t="shared" ref="Q105:R105" si="497">Q104*1936.27</f>
        <v>42716672</v>
      </c>
      <c r="R105" s="120">
        <f t="shared" si="497"/>
        <v>39754566</v>
      </c>
      <c r="S105" s="47"/>
    </row>
    <row r="106" spans="1:19" ht="12.75" customHeight="1" x14ac:dyDescent="0.2">
      <c r="A106" s="519">
        <v>39814</v>
      </c>
      <c r="B106" s="519">
        <v>40268</v>
      </c>
      <c r="C106" s="53" t="s">
        <v>3</v>
      </c>
      <c r="D106" s="54">
        <v>3</v>
      </c>
      <c r="E106" s="44">
        <v>10791.27</v>
      </c>
      <c r="F106" s="44">
        <v>0</v>
      </c>
      <c r="G106" s="44">
        <f t="shared" si="466"/>
        <v>1661.54</v>
      </c>
      <c r="H106" s="44">
        <v>6280.06</v>
      </c>
      <c r="I106" s="44">
        <v>0</v>
      </c>
      <c r="J106" s="44">
        <f t="shared" ref="J106" si="498">(E106+F106+G106+H106+I106)/12</f>
        <v>1561.07</v>
      </c>
      <c r="K106" s="45">
        <f t="shared" ref="K106" si="499">(E106+F106+G106+H106+I106)</f>
        <v>18732.87</v>
      </c>
      <c r="L106" s="46">
        <f t="shared" ref="L106" si="500">K106+J106</f>
        <v>20293.939999999999</v>
      </c>
      <c r="M106" s="117"/>
      <c r="N106" s="119">
        <f t="shared" ref="N106" si="501">K106</f>
        <v>18732.87</v>
      </c>
      <c r="O106" s="119">
        <f t="shared" ref="O106" si="502">E106+G106+F106+I106</f>
        <v>12452.81</v>
      </c>
      <c r="P106" s="119">
        <v>774</v>
      </c>
      <c r="Q106" s="119">
        <f t="shared" ref="Q106" si="503">IF(P106&gt;(O106*0.18),P106,O106*0.18)+N106+J106</f>
        <v>22535.45</v>
      </c>
      <c r="R106" s="119">
        <f t="shared" ref="R106" si="504">N106+O106*0.18</f>
        <v>20974.38</v>
      </c>
      <c r="S106" s="47"/>
    </row>
    <row r="107" spans="1:19" ht="9" customHeight="1" x14ac:dyDescent="0.2">
      <c r="A107" s="519"/>
      <c r="B107" s="519"/>
      <c r="C107" s="48" t="s">
        <v>4</v>
      </c>
      <c r="D107" s="49">
        <v>8</v>
      </c>
      <c r="E107" s="50">
        <v>20894812</v>
      </c>
      <c r="F107" s="50">
        <v>0</v>
      </c>
      <c r="G107" s="50">
        <f t="shared" si="474"/>
        <v>3217190</v>
      </c>
      <c r="H107" s="50">
        <v>12159892</v>
      </c>
      <c r="I107" s="50">
        <v>0</v>
      </c>
      <c r="J107" s="51">
        <f t="shared" ref="J107:L107" si="505">J106*1936.27</f>
        <v>3022653</v>
      </c>
      <c r="K107" s="50">
        <f t="shared" si="505"/>
        <v>36271894</v>
      </c>
      <c r="L107" s="52">
        <f t="shared" si="505"/>
        <v>39294547</v>
      </c>
      <c r="M107" s="118"/>
      <c r="N107" s="120">
        <f t="shared" ref="N107:O107" si="506">N106*1936.27</f>
        <v>36271894</v>
      </c>
      <c r="O107" s="120">
        <f t="shared" si="506"/>
        <v>24112002</v>
      </c>
      <c r="P107" s="120">
        <v>1498673</v>
      </c>
      <c r="Q107" s="120">
        <f t="shared" ref="Q107:R107" si="507">Q106*1936.27</f>
        <v>43634716</v>
      </c>
      <c r="R107" s="120">
        <f t="shared" si="507"/>
        <v>40612063</v>
      </c>
      <c r="S107" s="47"/>
    </row>
    <row r="108" spans="1:19" ht="12.75" customHeight="1" x14ac:dyDescent="0.2">
      <c r="A108" s="519"/>
      <c r="B108" s="519"/>
      <c r="C108" s="53" t="s">
        <v>3</v>
      </c>
      <c r="D108" s="54">
        <v>9</v>
      </c>
      <c r="E108" s="44">
        <v>12131.03</v>
      </c>
      <c r="F108" s="44">
        <v>0</v>
      </c>
      <c r="G108" s="44">
        <f t="shared" si="466"/>
        <v>1661.54</v>
      </c>
      <c r="H108" s="44">
        <v>6280.06</v>
      </c>
      <c r="I108" s="44">
        <v>0</v>
      </c>
      <c r="J108" s="44">
        <f t="shared" ref="J108" si="508">(E108+F108+G108+H108+I108)/12</f>
        <v>1672.72</v>
      </c>
      <c r="K108" s="45">
        <f t="shared" ref="K108" si="509">(E108+F108+G108+H108+I108)</f>
        <v>20072.63</v>
      </c>
      <c r="L108" s="46">
        <f t="shared" ref="L108" si="510">K108+J108</f>
        <v>21745.35</v>
      </c>
      <c r="M108" s="117"/>
      <c r="N108" s="119">
        <f t="shared" ref="N108" si="511">K108</f>
        <v>20072.63</v>
      </c>
      <c r="O108" s="119">
        <f t="shared" ref="O108" si="512">E108+G108+F108+I108</f>
        <v>13792.57</v>
      </c>
      <c r="P108" s="119">
        <v>774</v>
      </c>
      <c r="Q108" s="119">
        <f t="shared" ref="Q108" si="513">IF(P108&gt;(O108*0.18),P108,O108*0.18)+N108+J108</f>
        <v>24228.01</v>
      </c>
      <c r="R108" s="119">
        <f t="shared" ref="R108" si="514">N108+O108*0.18</f>
        <v>22555.29</v>
      </c>
      <c r="S108" s="47"/>
    </row>
    <row r="109" spans="1:19" ht="9" customHeight="1" x14ac:dyDescent="0.2">
      <c r="A109" s="519"/>
      <c r="B109" s="519"/>
      <c r="C109" s="48" t="s">
        <v>4</v>
      </c>
      <c r="D109" s="49">
        <v>14</v>
      </c>
      <c r="E109" s="50">
        <v>23488949</v>
      </c>
      <c r="F109" s="50">
        <v>0</v>
      </c>
      <c r="G109" s="50">
        <f t="shared" si="474"/>
        <v>3217190</v>
      </c>
      <c r="H109" s="50">
        <v>12159892</v>
      </c>
      <c r="I109" s="50">
        <v>0</v>
      </c>
      <c r="J109" s="51">
        <f t="shared" ref="J109:L109" si="515">J108*1936.27</f>
        <v>3238838</v>
      </c>
      <c r="K109" s="50">
        <f t="shared" si="515"/>
        <v>38866031</v>
      </c>
      <c r="L109" s="52">
        <f t="shared" si="515"/>
        <v>42104869</v>
      </c>
      <c r="M109" s="118"/>
      <c r="N109" s="120">
        <f t="shared" ref="N109:O109" si="516">N108*1936.27</f>
        <v>38866031</v>
      </c>
      <c r="O109" s="120">
        <f t="shared" si="516"/>
        <v>26706140</v>
      </c>
      <c r="P109" s="120">
        <v>1498673</v>
      </c>
      <c r="Q109" s="120">
        <f t="shared" ref="Q109:R109" si="517">Q108*1936.27</f>
        <v>46911969</v>
      </c>
      <c r="R109" s="120">
        <f t="shared" si="517"/>
        <v>43673131</v>
      </c>
      <c r="S109" s="47"/>
    </row>
    <row r="110" spans="1:19" ht="12.75" customHeight="1" x14ac:dyDescent="0.2">
      <c r="A110" s="519"/>
      <c r="B110" s="519"/>
      <c r="C110" s="53" t="s">
        <v>3</v>
      </c>
      <c r="D110" s="54">
        <v>15</v>
      </c>
      <c r="E110" s="44">
        <v>13400.03</v>
      </c>
      <c r="F110" s="44">
        <v>0</v>
      </c>
      <c r="G110" s="44">
        <f t="shared" si="466"/>
        <v>1661.54</v>
      </c>
      <c r="H110" s="44">
        <v>6280.06</v>
      </c>
      <c r="I110" s="44">
        <v>0</v>
      </c>
      <c r="J110" s="44">
        <f t="shared" ref="J110" si="518">(E110+F110+G110+H110+I110)/12</f>
        <v>1778.47</v>
      </c>
      <c r="K110" s="45">
        <f t="shared" ref="K110" si="519">(E110+F110+G110+H110+I110)</f>
        <v>21341.63</v>
      </c>
      <c r="L110" s="46">
        <f t="shared" ref="L110" si="520">K110+J110</f>
        <v>23120.1</v>
      </c>
      <c r="M110" s="117"/>
      <c r="N110" s="119">
        <f t="shared" ref="N110" si="521">K110</f>
        <v>21341.63</v>
      </c>
      <c r="O110" s="119">
        <f t="shared" ref="O110" si="522">E110+G110+F110+I110</f>
        <v>15061.57</v>
      </c>
      <c r="P110" s="119">
        <v>774</v>
      </c>
      <c r="Q110" s="119">
        <f t="shared" ref="Q110" si="523">IF(P110&gt;(O110*0.18),P110,O110*0.18)+N110+J110</f>
        <v>25831.18</v>
      </c>
      <c r="R110" s="119">
        <f t="shared" ref="R110" si="524">N110+O110*0.18</f>
        <v>24052.71</v>
      </c>
      <c r="S110" s="47"/>
    </row>
    <row r="111" spans="1:19" ht="9" customHeight="1" x14ac:dyDescent="0.2">
      <c r="A111" s="519"/>
      <c r="B111" s="519"/>
      <c r="C111" s="48" t="s">
        <v>4</v>
      </c>
      <c r="D111" s="49">
        <v>20</v>
      </c>
      <c r="E111" s="50">
        <v>25946076</v>
      </c>
      <c r="F111" s="50">
        <v>0</v>
      </c>
      <c r="G111" s="50">
        <f t="shared" si="474"/>
        <v>3217190</v>
      </c>
      <c r="H111" s="50">
        <v>12159892</v>
      </c>
      <c r="I111" s="50">
        <v>0</v>
      </c>
      <c r="J111" s="51">
        <f t="shared" ref="J111:L111" si="525">J110*1936.27</f>
        <v>3443598</v>
      </c>
      <c r="K111" s="50">
        <f t="shared" si="525"/>
        <v>41323158</v>
      </c>
      <c r="L111" s="52">
        <f t="shared" si="525"/>
        <v>44766756</v>
      </c>
      <c r="M111" s="118"/>
      <c r="N111" s="120">
        <f t="shared" ref="N111:O111" si="526">N110*1936.27</f>
        <v>41323158</v>
      </c>
      <c r="O111" s="120">
        <f t="shared" si="526"/>
        <v>29163266</v>
      </c>
      <c r="P111" s="120">
        <v>1498673</v>
      </c>
      <c r="Q111" s="120">
        <f t="shared" ref="Q111:R111" si="527">Q110*1936.27</f>
        <v>50016139</v>
      </c>
      <c r="R111" s="120">
        <f t="shared" si="527"/>
        <v>46572541</v>
      </c>
      <c r="S111" s="47"/>
    </row>
    <row r="112" spans="1:19" ht="12.75" customHeight="1" x14ac:dyDescent="0.2">
      <c r="A112" s="519"/>
      <c r="B112" s="519"/>
      <c r="C112" s="53" t="s">
        <v>3</v>
      </c>
      <c r="D112" s="54">
        <v>21</v>
      </c>
      <c r="E112" s="44">
        <v>14676.66</v>
      </c>
      <c r="F112" s="44">
        <v>0</v>
      </c>
      <c r="G112" s="44">
        <f t="shared" si="466"/>
        <v>1661.54</v>
      </c>
      <c r="H112" s="44">
        <v>6280.06</v>
      </c>
      <c r="I112" s="44">
        <v>0</v>
      </c>
      <c r="J112" s="44">
        <f t="shared" ref="J112" si="528">(E112+F112+G112+H112+I112)/12</f>
        <v>1884.86</v>
      </c>
      <c r="K112" s="45">
        <f t="shared" ref="K112" si="529">(E112+F112+G112+H112+I112)</f>
        <v>22618.26</v>
      </c>
      <c r="L112" s="46">
        <f t="shared" ref="L112" si="530">K112+J112</f>
        <v>24503.119999999999</v>
      </c>
      <c r="M112" s="117"/>
      <c r="N112" s="119">
        <f t="shared" ref="N112" si="531">K112</f>
        <v>22618.26</v>
      </c>
      <c r="O112" s="119">
        <f t="shared" ref="O112" si="532">E112+G112+F112+I112</f>
        <v>16338.2</v>
      </c>
      <c r="P112" s="119">
        <v>774</v>
      </c>
      <c r="Q112" s="119">
        <f t="shared" ref="Q112" si="533">IF(P112&gt;(O112*0.18),P112,O112*0.18)+N112+J112</f>
        <v>27444</v>
      </c>
      <c r="R112" s="119">
        <f t="shared" ref="R112" si="534">N112+O112*0.18</f>
        <v>25559.14</v>
      </c>
      <c r="S112" s="47"/>
    </row>
    <row r="113" spans="1:19" ht="9" customHeight="1" x14ac:dyDescent="0.2">
      <c r="A113" s="519"/>
      <c r="B113" s="519"/>
      <c r="C113" s="48" t="s">
        <v>4</v>
      </c>
      <c r="D113" s="49">
        <v>27</v>
      </c>
      <c r="E113" s="50">
        <v>28417976</v>
      </c>
      <c r="F113" s="50">
        <v>0</v>
      </c>
      <c r="G113" s="50">
        <f t="shared" si="474"/>
        <v>3217190</v>
      </c>
      <c r="H113" s="50">
        <v>12159892</v>
      </c>
      <c r="I113" s="50">
        <v>0</v>
      </c>
      <c r="J113" s="51">
        <f t="shared" ref="J113:L113" si="535">J112*1936.27</f>
        <v>3649598</v>
      </c>
      <c r="K113" s="50">
        <f t="shared" si="535"/>
        <v>43795058</v>
      </c>
      <c r="L113" s="52">
        <f t="shared" si="535"/>
        <v>47444656</v>
      </c>
      <c r="M113" s="118"/>
      <c r="N113" s="120">
        <f t="shared" ref="N113:O113" si="536">N112*1936.27</f>
        <v>43795058</v>
      </c>
      <c r="O113" s="120">
        <f t="shared" si="536"/>
        <v>31635167</v>
      </c>
      <c r="P113" s="120">
        <v>1498673</v>
      </c>
      <c r="Q113" s="120">
        <f t="shared" ref="Q113:R113" si="537">Q112*1936.27</f>
        <v>53138994</v>
      </c>
      <c r="R113" s="120">
        <f t="shared" si="537"/>
        <v>49489396</v>
      </c>
      <c r="S113" s="47"/>
    </row>
    <row r="114" spans="1:19" ht="12.75" customHeight="1" x14ac:dyDescent="0.2">
      <c r="A114" s="519"/>
      <c r="B114" s="519"/>
      <c r="C114" s="53" t="s">
        <v>3</v>
      </c>
      <c r="D114" s="54">
        <v>28</v>
      </c>
      <c r="E114" s="44">
        <v>15585.87</v>
      </c>
      <c r="F114" s="44">
        <v>0</v>
      </c>
      <c r="G114" s="44">
        <f t="shared" si="466"/>
        <v>1661.54</v>
      </c>
      <c r="H114" s="44">
        <v>6280.06</v>
      </c>
      <c r="I114" s="44">
        <v>0</v>
      </c>
      <c r="J114" s="44">
        <f t="shared" ref="J114" si="538">(E114+F114+G114+H114+I114)/12</f>
        <v>1960.62</v>
      </c>
      <c r="K114" s="45">
        <f t="shared" ref="K114" si="539">(E114+F114+G114+H114+I114)</f>
        <v>23527.47</v>
      </c>
      <c r="L114" s="46">
        <f t="shared" ref="L114" si="540">K114+J114</f>
        <v>25488.09</v>
      </c>
      <c r="M114" s="117"/>
      <c r="N114" s="119">
        <f t="shared" ref="N114" si="541">K114</f>
        <v>23527.47</v>
      </c>
      <c r="O114" s="119">
        <f t="shared" ref="O114" si="542">E114+G114+F114+I114</f>
        <v>17247.41</v>
      </c>
      <c r="P114" s="119">
        <v>774</v>
      </c>
      <c r="Q114" s="119">
        <f t="shared" ref="Q114" si="543">IF(P114&gt;(O114*0.18),P114,O114*0.18)+N114+J114</f>
        <v>28592.62</v>
      </c>
      <c r="R114" s="119">
        <f t="shared" ref="R114" si="544">N114+O114*0.18</f>
        <v>26632</v>
      </c>
      <c r="S114" s="47"/>
    </row>
    <row r="115" spans="1:19" ht="9" customHeight="1" x14ac:dyDescent="0.2">
      <c r="A115" s="519"/>
      <c r="B115" s="519"/>
      <c r="C115" s="48" t="s">
        <v>4</v>
      </c>
      <c r="D115" s="49">
        <v>34</v>
      </c>
      <c r="E115" s="50">
        <v>30178453</v>
      </c>
      <c r="F115" s="50">
        <v>0</v>
      </c>
      <c r="G115" s="50">
        <f t="shared" si="474"/>
        <v>3217190</v>
      </c>
      <c r="H115" s="50">
        <v>12159892</v>
      </c>
      <c r="I115" s="50">
        <v>0</v>
      </c>
      <c r="J115" s="51">
        <f t="shared" ref="J115:L115" si="545">J114*1936.27</f>
        <v>3796290</v>
      </c>
      <c r="K115" s="50">
        <f t="shared" si="545"/>
        <v>45555534</v>
      </c>
      <c r="L115" s="52">
        <f t="shared" si="545"/>
        <v>49351824</v>
      </c>
      <c r="M115" s="118"/>
      <c r="N115" s="120">
        <f t="shared" ref="N115:O115" si="546">N114*1936.27</f>
        <v>45555534</v>
      </c>
      <c r="O115" s="120">
        <f t="shared" si="546"/>
        <v>33395643</v>
      </c>
      <c r="P115" s="120">
        <v>1498673</v>
      </c>
      <c r="Q115" s="120">
        <f t="shared" ref="Q115:R115" si="547">Q114*1936.27</f>
        <v>55363032</v>
      </c>
      <c r="R115" s="120">
        <f t="shared" si="547"/>
        <v>51566743</v>
      </c>
      <c r="S115" s="47"/>
    </row>
    <row r="116" spans="1:19" ht="12.75" customHeight="1" x14ac:dyDescent="0.2">
      <c r="A116" s="519"/>
      <c r="B116" s="519"/>
      <c r="C116" s="53" t="s">
        <v>3</v>
      </c>
      <c r="D116" s="54">
        <v>35</v>
      </c>
      <c r="E116" s="44">
        <v>16282.58</v>
      </c>
      <c r="F116" s="44">
        <v>0</v>
      </c>
      <c r="G116" s="44">
        <f t="shared" si="466"/>
        <v>1661.54</v>
      </c>
      <c r="H116" s="44">
        <v>6280.06</v>
      </c>
      <c r="I116" s="44">
        <v>0</v>
      </c>
      <c r="J116" s="44">
        <f t="shared" ref="J116" si="548">(E116+F116+G116+H116+I116)/12</f>
        <v>2018.68</v>
      </c>
      <c r="K116" s="45">
        <f t="shared" ref="K116" si="549">(E116+F116+G116+H116+I116)</f>
        <v>24224.18</v>
      </c>
      <c r="L116" s="46">
        <f t="shared" ref="L116" si="550">K116+J116</f>
        <v>26242.86</v>
      </c>
      <c r="M116" s="117"/>
      <c r="N116" s="119">
        <f t="shared" ref="N116" si="551">K116</f>
        <v>24224.18</v>
      </c>
      <c r="O116" s="119">
        <f t="shared" ref="O116" si="552">E116+G116+F116+I116</f>
        <v>17944.12</v>
      </c>
      <c r="P116" s="119">
        <v>774</v>
      </c>
      <c r="Q116" s="119">
        <f t="shared" ref="Q116" si="553">IF(P116&gt;(O116*0.18),P116,O116*0.18)+N116+J116</f>
        <v>29472.799999999999</v>
      </c>
      <c r="R116" s="119">
        <f t="shared" ref="R116" si="554">N116+O116*0.18</f>
        <v>27454.12</v>
      </c>
      <c r="S116" s="47"/>
    </row>
    <row r="117" spans="1:19" ht="9" customHeight="1" x14ac:dyDescent="0.2">
      <c r="A117" s="520"/>
      <c r="B117" s="520"/>
      <c r="C117" s="58" t="s">
        <v>4</v>
      </c>
      <c r="D117" s="59"/>
      <c r="E117" s="50">
        <v>31527471</v>
      </c>
      <c r="F117" s="50">
        <v>0</v>
      </c>
      <c r="G117" s="50">
        <f t="shared" si="474"/>
        <v>3217190</v>
      </c>
      <c r="H117" s="50">
        <v>12159892</v>
      </c>
      <c r="I117" s="50">
        <v>0</v>
      </c>
      <c r="J117" s="51">
        <f t="shared" ref="J117:L117" si="555">J116*1936.27</f>
        <v>3908710</v>
      </c>
      <c r="K117" s="50">
        <f t="shared" si="555"/>
        <v>46904553</v>
      </c>
      <c r="L117" s="52">
        <f t="shared" si="555"/>
        <v>50813263</v>
      </c>
      <c r="M117" s="118"/>
      <c r="N117" s="120">
        <f t="shared" ref="N117:O117" si="556">N116*1936.27</f>
        <v>46904553</v>
      </c>
      <c r="O117" s="120">
        <f t="shared" si="556"/>
        <v>34744661</v>
      </c>
      <c r="P117" s="120">
        <v>1498673</v>
      </c>
      <c r="Q117" s="120">
        <f t="shared" ref="Q117:R117" si="557">Q116*1936.27</f>
        <v>57067298</v>
      </c>
      <c r="R117" s="120">
        <f t="shared" si="557"/>
        <v>53158589</v>
      </c>
      <c r="S117" s="47"/>
    </row>
    <row r="118" spans="1:19" ht="12.75" customHeight="1" x14ac:dyDescent="0.2">
      <c r="A118" s="496">
        <v>40269</v>
      </c>
      <c r="B118" s="496">
        <v>40359</v>
      </c>
      <c r="C118" s="42" t="s">
        <v>3</v>
      </c>
      <c r="D118" s="43">
        <v>0</v>
      </c>
      <c r="E118" s="44">
        <v>10415.969999999999</v>
      </c>
      <c r="F118" s="44">
        <v>0</v>
      </c>
      <c r="G118" s="44">
        <f t="shared" si="466"/>
        <v>1661.54</v>
      </c>
      <c r="H118" s="44">
        <v>6280.06</v>
      </c>
      <c r="I118" s="44">
        <v>75.13</v>
      </c>
      <c r="J118" s="44">
        <f t="shared" ref="J118" si="558">(E118+F118+G118+H118+I118)/12</f>
        <v>1536.06</v>
      </c>
      <c r="K118" s="45">
        <f t="shared" ref="K118" si="559">(E118+F118+G118+H118+I118)</f>
        <v>18432.7</v>
      </c>
      <c r="L118" s="46">
        <f t="shared" ref="L118" si="560">K118+J118</f>
        <v>19968.759999999998</v>
      </c>
      <c r="M118" s="117"/>
      <c r="N118" s="119">
        <f t="shared" ref="N118" si="561">K118</f>
        <v>18432.7</v>
      </c>
      <c r="O118" s="119">
        <f t="shared" ref="O118" si="562">E118+G118+F118+I118</f>
        <v>12152.64</v>
      </c>
      <c r="P118" s="119">
        <v>774</v>
      </c>
      <c r="Q118" s="119">
        <f t="shared" ref="Q118" si="563">IF(P118&gt;(O118*0.18),P118,O118*0.18)+N118+J118</f>
        <v>22156.240000000002</v>
      </c>
      <c r="R118" s="119">
        <f t="shared" ref="R118" si="564">N118+O118*0.18</f>
        <v>20620.18</v>
      </c>
      <c r="S118" s="47"/>
    </row>
    <row r="119" spans="1:19" ht="9" customHeight="1" x14ac:dyDescent="0.2">
      <c r="A119" s="497"/>
      <c r="B119" s="497"/>
      <c r="C119" s="48" t="s">
        <v>4</v>
      </c>
      <c r="D119" s="49">
        <v>2</v>
      </c>
      <c r="E119" s="50">
        <v>20168130</v>
      </c>
      <c r="F119" s="50">
        <v>0</v>
      </c>
      <c r="G119" s="50">
        <f t="shared" si="474"/>
        <v>3217190</v>
      </c>
      <c r="H119" s="50">
        <v>12159892</v>
      </c>
      <c r="I119" s="50">
        <v>145472</v>
      </c>
      <c r="J119" s="51">
        <f t="shared" ref="J119:L119" si="565">J118*1936.27</f>
        <v>2974227</v>
      </c>
      <c r="K119" s="50">
        <f t="shared" si="565"/>
        <v>35690684</v>
      </c>
      <c r="L119" s="52">
        <f t="shared" si="565"/>
        <v>38664911</v>
      </c>
      <c r="M119" s="118"/>
      <c r="N119" s="120">
        <f t="shared" ref="N119:O119" si="566">N118*1936.27</f>
        <v>35690684</v>
      </c>
      <c r="O119" s="120">
        <f t="shared" si="566"/>
        <v>23530792</v>
      </c>
      <c r="P119" s="120">
        <v>1498673</v>
      </c>
      <c r="Q119" s="120">
        <f t="shared" ref="Q119:R119" si="567">Q118*1936.27</f>
        <v>42900463</v>
      </c>
      <c r="R119" s="120">
        <f t="shared" si="567"/>
        <v>39926236</v>
      </c>
      <c r="S119" s="47"/>
    </row>
    <row r="120" spans="1:19" ht="12.75" customHeight="1" x14ac:dyDescent="0.2">
      <c r="A120" s="519">
        <v>40269</v>
      </c>
      <c r="B120" s="519">
        <v>40359</v>
      </c>
      <c r="C120" s="53" t="s">
        <v>3</v>
      </c>
      <c r="D120" s="54">
        <v>3</v>
      </c>
      <c r="E120" s="44">
        <v>10791.27</v>
      </c>
      <c r="F120" s="44">
        <v>0</v>
      </c>
      <c r="G120" s="44">
        <f t="shared" si="466"/>
        <v>1661.54</v>
      </c>
      <c r="H120" s="44">
        <v>6280.06</v>
      </c>
      <c r="I120" s="44">
        <v>75.13</v>
      </c>
      <c r="J120" s="44">
        <f t="shared" ref="J120" si="568">(E120+F120+G120+H120+I120)/12</f>
        <v>1567.33</v>
      </c>
      <c r="K120" s="45">
        <f t="shared" ref="K120" si="569">(E120+F120+G120+H120+I120)</f>
        <v>18808</v>
      </c>
      <c r="L120" s="46">
        <f t="shared" ref="L120" si="570">K120+J120</f>
        <v>20375.330000000002</v>
      </c>
      <c r="M120" s="117"/>
      <c r="N120" s="119">
        <f t="shared" ref="N120" si="571">K120</f>
        <v>18808</v>
      </c>
      <c r="O120" s="119">
        <f t="shared" ref="O120" si="572">E120+G120+F120+I120</f>
        <v>12527.94</v>
      </c>
      <c r="P120" s="119">
        <v>774</v>
      </c>
      <c r="Q120" s="119">
        <f t="shared" ref="Q120" si="573">IF(P120&gt;(O120*0.18),P120,O120*0.18)+N120+J120</f>
        <v>22630.36</v>
      </c>
      <c r="R120" s="119">
        <f t="shared" ref="R120" si="574">N120+O120*0.18</f>
        <v>21063.03</v>
      </c>
      <c r="S120" s="47"/>
    </row>
    <row r="121" spans="1:19" ht="9" customHeight="1" x14ac:dyDescent="0.2">
      <c r="A121" s="519"/>
      <c r="B121" s="519"/>
      <c r="C121" s="48" t="s">
        <v>4</v>
      </c>
      <c r="D121" s="49">
        <v>8</v>
      </c>
      <c r="E121" s="50">
        <v>20894812</v>
      </c>
      <c r="F121" s="50">
        <v>0</v>
      </c>
      <c r="G121" s="50">
        <f t="shared" si="474"/>
        <v>3217190</v>
      </c>
      <c r="H121" s="50">
        <v>12159892</v>
      </c>
      <c r="I121" s="50">
        <v>145472</v>
      </c>
      <c r="J121" s="51">
        <f t="shared" ref="J121:L121" si="575">J120*1936.27</f>
        <v>3034774</v>
      </c>
      <c r="K121" s="50">
        <f t="shared" si="575"/>
        <v>36417366</v>
      </c>
      <c r="L121" s="52">
        <f t="shared" si="575"/>
        <v>39452140</v>
      </c>
      <c r="M121" s="118"/>
      <c r="N121" s="120">
        <f t="shared" ref="N121:O121" si="576">N120*1936.27</f>
        <v>36417366</v>
      </c>
      <c r="O121" s="120">
        <f t="shared" si="576"/>
        <v>24257474</v>
      </c>
      <c r="P121" s="120">
        <v>1498673</v>
      </c>
      <c r="Q121" s="120">
        <f t="shared" ref="Q121:R121" si="577">Q120*1936.27</f>
        <v>43818487</v>
      </c>
      <c r="R121" s="120">
        <f t="shared" si="577"/>
        <v>40783713</v>
      </c>
      <c r="S121" s="47"/>
    </row>
    <row r="122" spans="1:19" ht="12.75" customHeight="1" x14ac:dyDescent="0.2">
      <c r="A122" s="519"/>
      <c r="B122" s="519"/>
      <c r="C122" s="53" t="s">
        <v>3</v>
      </c>
      <c r="D122" s="54">
        <v>9</v>
      </c>
      <c r="E122" s="44">
        <v>12131.03</v>
      </c>
      <c r="F122" s="44">
        <v>0</v>
      </c>
      <c r="G122" s="44">
        <f t="shared" si="466"/>
        <v>1661.54</v>
      </c>
      <c r="H122" s="44">
        <v>6280.06</v>
      </c>
      <c r="I122" s="44">
        <v>75.13</v>
      </c>
      <c r="J122" s="44">
        <f t="shared" ref="J122" si="578">(E122+F122+G122+H122+I122)/12</f>
        <v>1678.98</v>
      </c>
      <c r="K122" s="45">
        <f t="shared" ref="K122" si="579">(E122+F122+G122+H122+I122)</f>
        <v>20147.759999999998</v>
      </c>
      <c r="L122" s="46">
        <f t="shared" ref="L122" si="580">K122+J122</f>
        <v>21826.74</v>
      </c>
      <c r="M122" s="117"/>
      <c r="N122" s="119">
        <f t="shared" ref="N122" si="581">K122</f>
        <v>20147.759999999998</v>
      </c>
      <c r="O122" s="119">
        <f t="shared" ref="O122" si="582">E122+G122+F122+I122</f>
        <v>13867.7</v>
      </c>
      <c r="P122" s="119">
        <v>774</v>
      </c>
      <c r="Q122" s="119">
        <f t="shared" ref="Q122" si="583">IF(P122&gt;(O122*0.18),P122,O122*0.18)+N122+J122</f>
        <v>24322.93</v>
      </c>
      <c r="R122" s="119">
        <f t="shared" ref="R122" si="584">N122+O122*0.18</f>
        <v>22643.95</v>
      </c>
      <c r="S122" s="47"/>
    </row>
    <row r="123" spans="1:19" ht="9" customHeight="1" x14ac:dyDescent="0.2">
      <c r="A123" s="519"/>
      <c r="B123" s="519"/>
      <c r="C123" s="48" t="s">
        <v>4</v>
      </c>
      <c r="D123" s="49">
        <v>14</v>
      </c>
      <c r="E123" s="50">
        <v>23488949</v>
      </c>
      <c r="F123" s="50">
        <v>0</v>
      </c>
      <c r="G123" s="50">
        <f t="shared" si="474"/>
        <v>3217190</v>
      </c>
      <c r="H123" s="50">
        <v>12159892</v>
      </c>
      <c r="I123" s="50">
        <v>145472</v>
      </c>
      <c r="J123" s="51">
        <f t="shared" ref="J123:L123" si="585">J122*1936.27</f>
        <v>3250959</v>
      </c>
      <c r="K123" s="50">
        <f t="shared" si="585"/>
        <v>39011503</v>
      </c>
      <c r="L123" s="52">
        <f t="shared" si="585"/>
        <v>42262462</v>
      </c>
      <c r="M123" s="118"/>
      <c r="N123" s="120">
        <f t="shared" ref="N123:O123" si="586">N122*1936.27</f>
        <v>39011503</v>
      </c>
      <c r="O123" s="120">
        <f t="shared" si="586"/>
        <v>26851611</v>
      </c>
      <c r="P123" s="120">
        <v>1498673</v>
      </c>
      <c r="Q123" s="120">
        <f t="shared" ref="Q123:R123" si="587">Q122*1936.27</f>
        <v>47095760</v>
      </c>
      <c r="R123" s="120">
        <f t="shared" si="587"/>
        <v>43844801</v>
      </c>
      <c r="S123" s="47"/>
    </row>
    <row r="124" spans="1:19" ht="12.75" customHeight="1" x14ac:dyDescent="0.2">
      <c r="A124" s="519"/>
      <c r="B124" s="519"/>
      <c r="C124" s="53" t="s">
        <v>3</v>
      </c>
      <c r="D124" s="54">
        <v>15</v>
      </c>
      <c r="E124" s="44">
        <v>13400.03</v>
      </c>
      <c r="F124" s="44">
        <v>0</v>
      </c>
      <c r="G124" s="44">
        <f t="shared" si="466"/>
        <v>1661.54</v>
      </c>
      <c r="H124" s="44">
        <v>6280.06</v>
      </c>
      <c r="I124" s="44">
        <v>75.13</v>
      </c>
      <c r="J124" s="44">
        <f t="shared" ref="J124" si="588">(E124+F124+G124+H124+I124)/12</f>
        <v>1784.73</v>
      </c>
      <c r="K124" s="45">
        <f t="shared" ref="K124" si="589">(E124+F124+G124+H124+I124)</f>
        <v>21416.76</v>
      </c>
      <c r="L124" s="46">
        <f t="shared" ref="L124" si="590">K124+J124</f>
        <v>23201.49</v>
      </c>
      <c r="M124" s="117"/>
      <c r="N124" s="119">
        <f t="shared" ref="N124" si="591">K124</f>
        <v>21416.76</v>
      </c>
      <c r="O124" s="119">
        <f t="shared" ref="O124" si="592">E124+G124+F124+I124</f>
        <v>15136.7</v>
      </c>
      <c r="P124" s="119">
        <v>774</v>
      </c>
      <c r="Q124" s="119">
        <f t="shared" ref="Q124" si="593">IF(P124&gt;(O124*0.18),P124,O124*0.18)+N124+J124</f>
        <v>25926.1</v>
      </c>
      <c r="R124" s="119">
        <f t="shared" ref="R124" si="594">N124+O124*0.18</f>
        <v>24141.37</v>
      </c>
      <c r="S124" s="47"/>
    </row>
    <row r="125" spans="1:19" ht="9" customHeight="1" x14ac:dyDescent="0.2">
      <c r="A125" s="519"/>
      <c r="B125" s="519"/>
      <c r="C125" s="48" t="s">
        <v>4</v>
      </c>
      <c r="D125" s="49">
        <v>20</v>
      </c>
      <c r="E125" s="50">
        <v>25946076</v>
      </c>
      <c r="F125" s="50">
        <v>0</v>
      </c>
      <c r="G125" s="50">
        <f t="shared" si="474"/>
        <v>3217190</v>
      </c>
      <c r="H125" s="50">
        <v>12159892</v>
      </c>
      <c r="I125" s="50">
        <v>145472</v>
      </c>
      <c r="J125" s="51">
        <f t="shared" ref="J125:L125" si="595">J124*1936.27</f>
        <v>3455719</v>
      </c>
      <c r="K125" s="50">
        <f t="shared" si="595"/>
        <v>41468630</v>
      </c>
      <c r="L125" s="52">
        <f t="shared" si="595"/>
        <v>44924349</v>
      </c>
      <c r="M125" s="118"/>
      <c r="N125" s="120">
        <f t="shared" ref="N125:O125" si="596">N124*1936.27</f>
        <v>41468630</v>
      </c>
      <c r="O125" s="120">
        <f t="shared" si="596"/>
        <v>29308738</v>
      </c>
      <c r="P125" s="120">
        <v>1498673</v>
      </c>
      <c r="Q125" s="120">
        <f t="shared" ref="Q125:R125" si="597">Q124*1936.27</f>
        <v>50199930</v>
      </c>
      <c r="R125" s="120">
        <f t="shared" si="597"/>
        <v>46744210</v>
      </c>
      <c r="S125" s="47"/>
    </row>
    <row r="126" spans="1:19" ht="12.75" customHeight="1" x14ac:dyDescent="0.2">
      <c r="A126" s="519"/>
      <c r="B126" s="519"/>
      <c r="C126" s="53" t="s">
        <v>3</v>
      </c>
      <c r="D126" s="54">
        <v>21</v>
      </c>
      <c r="E126" s="44">
        <v>14676.66</v>
      </c>
      <c r="F126" s="44">
        <v>0</v>
      </c>
      <c r="G126" s="44">
        <f t="shared" si="466"/>
        <v>1661.54</v>
      </c>
      <c r="H126" s="44">
        <v>6280.06</v>
      </c>
      <c r="I126" s="44">
        <v>75.13</v>
      </c>
      <c r="J126" s="44">
        <f t="shared" ref="J126" si="598">(E126+F126+G126+H126+I126)/12</f>
        <v>1891.12</v>
      </c>
      <c r="K126" s="45">
        <f t="shared" ref="K126" si="599">(E126+F126+G126+H126+I126)</f>
        <v>22693.39</v>
      </c>
      <c r="L126" s="46">
        <f t="shared" ref="L126" si="600">K126+J126</f>
        <v>24584.51</v>
      </c>
      <c r="M126" s="117"/>
      <c r="N126" s="119">
        <f t="shared" ref="N126" si="601">K126</f>
        <v>22693.39</v>
      </c>
      <c r="O126" s="119">
        <f t="shared" ref="O126" si="602">E126+G126+F126+I126</f>
        <v>16413.330000000002</v>
      </c>
      <c r="P126" s="119">
        <v>774</v>
      </c>
      <c r="Q126" s="119">
        <f t="shared" ref="Q126" si="603">IF(P126&gt;(O126*0.18),P126,O126*0.18)+N126+J126</f>
        <v>27538.91</v>
      </c>
      <c r="R126" s="119">
        <f t="shared" ref="R126" si="604">N126+O126*0.18</f>
        <v>25647.79</v>
      </c>
      <c r="S126" s="47"/>
    </row>
    <row r="127" spans="1:19" ht="9" customHeight="1" x14ac:dyDescent="0.2">
      <c r="A127" s="519"/>
      <c r="B127" s="519"/>
      <c r="C127" s="48" t="s">
        <v>4</v>
      </c>
      <c r="D127" s="49">
        <v>27</v>
      </c>
      <c r="E127" s="50">
        <v>28417976</v>
      </c>
      <c r="F127" s="50">
        <v>0</v>
      </c>
      <c r="G127" s="50">
        <f t="shared" si="474"/>
        <v>3217190</v>
      </c>
      <c r="H127" s="50">
        <v>12159892</v>
      </c>
      <c r="I127" s="50">
        <v>145472</v>
      </c>
      <c r="J127" s="51">
        <f t="shared" ref="J127:L127" si="605">J126*1936.27</f>
        <v>3661719</v>
      </c>
      <c r="K127" s="50">
        <f t="shared" si="605"/>
        <v>43940530</v>
      </c>
      <c r="L127" s="52">
        <f t="shared" si="605"/>
        <v>47602249</v>
      </c>
      <c r="M127" s="118"/>
      <c r="N127" s="120">
        <f t="shared" ref="N127:O127" si="606">N126*1936.27</f>
        <v>43940530</v>
      </c>
      <c r="O127" s="120">
        <f t="shared" si="606"/>
        <v>31780638</v>
      </c>
      <c r="P127" s="120">
        <v>1498673</v>
      </c>
      <c r="Q127" s="120">
        <f t="shared" ref="Q127:R127" si="607">Q126*1936.27</f>
        <v>53322765</v>
      </c>
      <c r="R127" s="120">
        <f t="shared" si="607"/>
        <v>49661046</v>
      </c>
      <c r="S127" s="47"/>
    </row>
    <row r="128" spans="1:19" ht="12.75" customHeight="1" x14ac:dyDescent="0.2">
      <c r="A128" s="519"/>
      <c r="B128" s="519"/>
      <c r="C128" s="53" t="s">
        <v>3</v>
      </c>
      <c r="D128" s="54">
        <v>28</v>
      </c>
      <c r="E128" s="44">
        <v>15585.87</v>
      </c>
      <c r="F128" s="44">
        <v>0</v>
      </c>
      <c r="G128" s="44">
        <f t="shared" si="466"/>
        <v>1661.54</v>
      </c>
      <c r="H128" s="44">
        <v>6280.06</v>
      </c>
      <c r="I128" s="44">
        <v>75.13</v>
      </c>
      <c r="J128" s="44">
        <f t="shared" ref="J128" si="608">(E128+F128+G128+H128+I128)/12</f>
        <v>1966.88</v>
      </c>
      <c r="K128" s="45">
        <f t="shared" ref="K128" si="609">(E128+F128+G128+H128+I128)</f>
        <v>23602.6</v>
      </c>
      <c r="L128" s="46">
        <f t="shared" ref="L128" si="610">K128+J128</f>
        <v>25569.48</v>
      </c>
      <c r="M128" s="117"/>
      <c r="N128" s="119">
        <f t="shared" ref="N128" si="611">K128</f>
        <v>23602.6</v>
      </c>
      <c r="O128" s="119">
        <f t="shared" ref="O128" si="612">E128+G128+F128+I128</f>
        <v>17322.54</v>
      </c>
      <c r="P128" s="119">
        <v>774</v>
      </c>
      <c r="Q128" s="119">
        <f t="shared" ref="Q128" si="613">IF(P128&gt;(O128*0.18),P128,O128*0.18)+N128+J128</f>
        <v>28687.54</v>
      </c>
      <c r="R128" s="119">
        <f t="shared" ref="R128" si="614">N128+O128*0.18</f>
        <v>26720.66</v>
      </c>
      <c r="S128" s="47"/>
    </row>
    <row r="129" spans="1:19" ht="9" customHeight="1" x14ac:dyDescent="0.2">
      <c r="A129" s="519"/>
      <c r="B129" s="519"/>
      <c r="C129" s="48" t="s">
        <v>4</v>
      </c>
      <c r="D129" s="49">
        <v>34</v>
      </c>
      <c r="E129" s="50">
        <v>30178453</v>
      </c>
      <c r="F129" s="50">
        <v>0</v>
      </c>
      <c r="G129" s="50">
        <f t="shared" si="474"/>
        <v>3217190</v>
      </c>
      <c r="H129" s="50">
        <v>12159892</v>
      </c>
      <c r="I129" s="50">
        <v>145472</v>
      </c>
      <c r="J129" s="51">
        <f t="shared" ref="J129:L129" si="615">J128*1936.27</f>
        <v>3808411</v>
      </c>
      <c r="K129" s="50">
        <f t="shared" si="615"/>
        <v>45701006</v>
      </c>
      <c r="L129" s="52">
        <f t="shared" si="615"/>
        <v>49509417</v>
      </c>
      <c r="M129" s="118"/>
      <c r="N129" s="120">
        <f t="shared" ref="N129:O129" si="616">N128*1936.27</f>
        <v>45701006</v>
      </c>
      <c r="O129" s="120">
        <f t="shared" si="616"/>
        <v>33541115</v>
      </c>
      <c r="P129" s="120">
        <v>1498673</v>
      </c>
      <c r="Q129" s="120">
        <f t="shared" ref="Q129:R129" si="617">Q128*1936.27</f>
        <v>55546823</v>
      </c>
      <c r="R129" s="120">
        <f t="shared" si="617"/>
        <v>51738412</v>
      </c>
      <c r="S129" s="47"/>
    </row>
    <row r="130" spans="1:19" ht="12.75" customHeight="1" x14ac:dyDescent="0.2">
      <c r="A130" s="519"/>
      <c r="B130" s="519"/>
      <c r="C130" s="53" t="s">
        <v>3</v>
      </c>
      <c r="D130" s="54">
        <v>35</v>
      </c>
      <c r="E130" s="44">
        <v>16282.58</v>
      </c>
      <c r="F130" s="44">
        <v>0</v>
      </c>
      <c r="G130" s="44">
        <f t="shared" si="466"/>
        <v>1661.54</v>
      </c>
      <c r="H130" s="44">
        <v>6280.06</v>
      </c>
      <c r="I130" s="44">
        <v>75.13</v>
      </c>
      <c r="J130" s="44">
        <f t="shared" ref="J130" si="618">(E130+F130+G130+H130+I130)/12</f>
        <v>2024.94</v>
      </c>
      <c r="K130" s="45">
        <f t="shared" ref="K130" si="619">(E130+F130+G130+H130+I130)</f>
        <v>24299.31</v>
      </c>
      <c r="L130" s="46">
        <f t="shared" ref="L130" si="620">K130+J130</f>
        <v>26324.25</v>
      </c>
      <c r="M130" s="117"/>
      <c r="N130" s="119">
        <f t="shared" ref="N130" si="621">K130</f>
        <v>24299.31</v>
      </c>
      <c r="O130" s="119">
        <f t="shared" ref="O130" si="622">E130+G130+F130+I130</f>
        <v>18019.25</v>
      </c>
      <c r="P130" s="119">
        <v>774</v>
      </c>
      <c r="Q130" s="119">
        <f t="shared" ref="Q130" si="623">IF(P130&gt;(O130*0.18),P130,O130*0.18)+N130+J130</f>
        <v>29567.72</v>
      </c>
      <c r="R130" s="119">
        <f t="shared" ref="R130" si="624">N130+O130*0.18</f>
        <v>27542.78</v>
      </c>
      <c r="S130" s="47"/>
    </row>
    <row r="131" spans="1:19" ht="9" customHeight="1" x14ac:dyDescent="0.2">
      <c r="A131" s="520"/>
      <c r="B131" s="520"/>
      <c r="C131" s="58" t="s">
        <v>4</v>
      </c>
      <c r="D131" s="59"/>
      <c r="E131" s="50">
        <v>31527471</v>
      </c>
      <c r="F131" s="50">
        <v>0</v>
      </c>
      <c r="G131" s="50">
        <f t="shared" si="474"/>
        <v>3217190</v>
      </c>
      <c r="H131" s="50">
        <v>12159892</v>
      </c>
      <c r="I131" s="50">
        <v>145472</v>
      </c>
      <c r="J131" s="51">
        <f t="shared" ref="J131:L131" si="625">J130*1936.27</f>
        <v>3920831</v>
      </c>
      <c r="K131" s="50">
        <f t="shared" si="625"/>
        <v>47050025</v>
      </c>
      <c r="L131" s="52">
        <f t="shared" si="625"/>
        <v>50970856</v>
      </c>
      <c r="M131" s="118"/>
      <c r="N131" s="120">
        <f t="shared" ref="N131:O131" si="626">N130*1936.27</f>
        <v>47050025</v>
      </c>
      <c r="O131" s="120">
        <f t="shared" si="626"/>
        <v>34890133</v>
      </c>
      <c r="P131" s="120">
        <v>1498673</v>
      </c>
      <c r="Q131" s="120">
        <f t="shared" ref="Q131:R131" si="627">Q130*1936.27</f>
        <v>57251089</v>
      </c>
      <c r="R131" s="120">
        <f t="shared" si="627"/>
        <v>53330259</v>
      </c>
      <c r="S131" s="47"/>
    </row>
    <row r="132" spans="1:19" ht="12.75" customHeight="1" x14ac:dyDescent="0.2">
      <c r="A132" s="496">
        <v>40360</v>
      </c>
      <c r="B132" s="496">
        <v>40543</v>
      </c>
      <c r="C132" s="42" t="s">
        <v>3</v>
      </c>
      <c r="D132" s="43">
        <v>0</v>
      </c>
      <c r="E132" s="44">
        <v>10415.969999999999</v>
      </c>
      <c r="F132" s="44">
        <v>0</v>
      </c>
      <c r="G132" s="44">
        <f t="shared" si="466"/>
        <v>1661.54</v>
      </c>
      <c r="H132" s="44">
        <v>6280.06</v>
      </c>
      <c r="I132" s="44">
        <v>125.22</v>
      </c>
      <c r="J132" s="44">
        <f t="shared" ref="J132" si="628">(E132+F132+G132+H132+I132)/12</f>
        <v>1540.23</v>
      </c>
      <c r="K132" s="45">
        <f t="shared" ref="K132" si="629">(E132+F132+G132+H132+I132)</f>
        <v>18482.79</v>
      </c>
      <c r="L132" s="46">
        <f t="shared" ref="L132" si="630">K132+J132</f>
        <v>20023.02</v>
      </c>
      <c r="M132" s="117"/>
      <c r="N132" s="119">
        <f t="shared" ref="N132" si="631">K132</f>
        <v>18482.79</v>
      </c>
      <c r="O132" s="119">
        <f t="shared" ref="O132" si="632">E132+G132+F132+I132</f>
        <v>12202.73</v>
      </c>
      <c r="P132" s="119">
        <v>774</v>
      </c>
      <c r="Q132" s="119">
        <f t="shared" ref="Q132" si="633">IF(P132&gt;(O132*0.18),P132,O132*0.18)+N132+J132</f>
        <v>22219.51</v>
      </c>
      <c r="R132" s="119">
        <f t="shared" ref="R132" si="634">N132+O132*0.18</f>
        <v>20679.28</v>
      </c>
      <c r="S132" s="47"/>
    </row>
    <row r="133" spans="1:19" ht="9" customHeight="1" x14ac:dyDescent="0.2">
      <c r="A133" s="497"/>
      <c r="B133" s="497"/>
      <c r="C133" s="48" t="s">
        <v>4</v>
      </c>
      <c r="D133" s="49">
        <v>2</v>
      </c>
      <c r="E133" s="50">
        <v>20168130</v>
      </c>
      <c r="F133" s="50">
        <v>0</v>
      </c>
      <c r="G133" s="50">
        <f t="shared" si="474"/>
        <v>3217190</v>
      </c>
      <c r="H133" s="50">
        <v>12159892</v>
      </c>
      <c r="I133" s="50">
        <v>242460</v>
      </c>
      <c r="J133" s="51">
        <f t="shared" ref="J133:L133" si="635">J132*1936.27</f>
        <v>2982301</v>
      </c>
      <c r="K133" s="50">
        <f t="shared" si="635"/>
        <v>35787672</v>
      </c>
      <c r="L133" s="52">
        <f t="shared" si="635"/>
        <v>38769973</v>
      </c>
      <c r="M133" s="118"/>
      <c r="N133" s="120">
        <f t="shared" ref="N133:O133" si="636">N132*1936.27</f>
        <v>35787672</v>
      </c>
      <c r="O133" s="120">
        <f t="shared" si="636"/>
        <v>23627780</v>
      </c>
      <c r="P133" s="120">
        <v>1498673</v>
      </c>
      <c r="Q133" s="120">
        <f t="shared" ref="Q133:R133" si="637">Q132*1936.27</f>
        <v>43022971</v>
      </c>
      <c r="R133" s="120">
        <f t="shared" si="637"/>
        <v>40040669</v>
      </c>
      <c r="S133" s="47"/>
    </row>
    <row r="134" spans="1:19" ht="12.75" customHeight="1" x14ac:dyDescent="0.2">
      <c r="A134" s="519">
        <v>40360</v>
      </c>
      <c r="B134" s="519">
        <v>40543</v>
      </c>
      <c r="C134" s="53" t="s">
        <v>3</v>
      </c>
      <c r="D134" s="54">
        <v>3</v>
      </c>
      <c r="E134" s="44">
        <v>10791.27</v>
      </c>
      <c r="F134" s="44">
        <v>0</v>
      </c>
      <c r="G134" s="44">
        <f t="shared" si="466"/>
        <v>1661.54</v>
      </c>
      <c r="H134" s="44">
        <v>6280.06</v>
      </c>
      <c r="I134" s="44">
        <v>125.22</v>
      </c>
      <c r="J134" s="44">
        <f t="shared" ref="J134" si="638">(E134+F134+G134+H134+I134)/12</f>
        <v>1571.51</v>
      </c>
      <c r="K134" s="45">
        <f t="shared" ref="K134" si="639">(E134+F134+G134+H134+I134)</f>
        <v>18858.09</v>
      </c>
      <c r="L134" s="46">
        <f t="shared" ref="L134" si="640">K134+J134</f>
        <v>20429.599999999999</v>
      </c>
      <c r="M134" s="117"/>
      <c r="N134" s="119">
        <f t="shared" ref="N134" si="641">K134</f>
        <v>18858.09</v>
      </c>
      <c r="O134" s="119">
        <f t="shared" ref="O134" si="642">E134+G134+F134+I134</f>
        <v>12578.03</v>
      </c>
      <c r="P134" s="119">
        <v>774</v>
      </c>
      <c r="Q134" s="119">
        <f t="shared" ref="Q134" si="643">IF(P134&gt;(O134*0.18),P134,O134*0.18)+N134+J134</f>
        <v>22693.65</v>
      </c>
      <c r="R134" s="119">
        <f t="shared" ref="R134" si="644">N134+O134*0.18</f>
        <v>21122.14</v>
      </c>
      <c r="S134" s="47"/>
    </row>
    <row r="135" spans="1:19" ht="9" customHeight="1" x14ac:dyDescent="0.2">
      <c r="A135" s="519"/>
      <c r="B135" s="519"/>
      <c r="C135" s="48" t="s">
        <v>4</v>
      </c>
      <c r="D135" s="49">
        <v>8</v>
      </c>
      <c r="E135" s="50">
        <v>20894812</v>
      </c>
      <c r="F135" s="50">
        <v>0</v>
      </c>
      <c r="G135" s="50">
        <f t="shared" si="474"/>
        <v>3217190</v>
      </c>
      <c r="H135" s="50">
        <v>12159892</v>
      </c>
      <c r="I135" s="50">
        <v>242460</v>
      </c>
      <c r="J135" s="51">
        <f t="shared" ref="J135:L135" si="645">J134*1936.27</f>
        <v>3042868</v>
      </c>
      <c r="K135" s="50">
        <f t="shared" si="645"/>
        <v>36514354</v>
      </c>
      <c r="L135" s="52">
        <f t="shared" si="645"/>
        <v>39557222</v>
      </c>
      <c r="M135" s="118"/>
      <c r="N135" s="120">
        <f t="shared" ref="N135:O135" si="646">N134*1936.27</f>
        <v>36514354</v>
      </c>
      <c r="O135" s="120">
        <f t="shared" si="646"/>
        <v>24354462</v>
      </c>
      <c r="P135" s="120">
        <v>1498673</v>
      </c>
      <c r="Q135" s="120">
        <f t="shared" ref="Q135:R135" si="647">Q134*1936.27</f>
        <v>43941034</v>
      </c>
      <c r="R135" s="120">
        <f t="shared" si="647"/>
        <v>40898166</v>
      </c>
      <c r="S135" s="47"/>
    </row>
    <row r="136" spans="1:19" ht="12.75" customHeight="1" x14ac:dyDescent="0.2">
      <c r="A136" s="519"/>
      <c r="B136" s="519"/>
      <c r="C136" s="53" t="s">
        <v>3</v>
      </c>
      <c r="D136" s="54">
        <v>9</v>
      </c>
      <c r="E136" s="44">
        <v>12131.03</v>
      </c>
      <c r="F136" s="44">
        <v>0</v>
      </c>
      <c r="G136" s="44">
        <f t="shared" si="466"/>
        <v>1661.54</v>
      </c>
      <c r="H136" s="44">
        <v>6280.06</v>
      </c>
      <c r="I136" s="44">
        <v>125.22</v>
      </c>
      <c r="J136" s="44">
        <f t="shared" ref="J136" si="648">(E136+F136+G136+H136+I136)/12</f>
        <v>1683.15</v>
      </c>
      <c r="K136" s="45">
        <f t="shared" ref="K136" si="649">(E136+F136+G136+H136+I136)</f>
        <v>20197.849999999999</v>
      </c>
      <c r="L136" s="46">
        <f t="shared" ref="L136" si="650">K136+J136</f>
        <v>21881</v>
      </c>
      <c r="M136" s="117"/>
      <c r="N136" s="119">
        <f t="shared" ref="N136" si="651">K136</f>
        <v>20197.849999999999</v>
      </c>
      <c r="O136" s="119">
        <f t="shared" ref="O136" si="652">E136+G136+F136+I136</f>
        <v>13917.79</v>
      </c>
      <c r="P136" s="119">
        <v>774</v>
      </c>
      <c r="Q136" s="119">
        <f t="shared" ref="Q136" si="653">IF(P136&gt;(O136*0.18),P136,O136*0.18)+N136+J136</f>
        <v>24386.2</v>
      </c>
      <c r="R136" s="119">
        <f t="shared" ref="R136" si="654">N136+O136*0.18</f>
        <v>22703.05</v>
      </c>
      <c r="S136" s="47"/>
    </row>
    <row r="137" spans="1:19" ht="9" customHeight="1" x14ac:dyDescent="0.2">
      <c r="A137" s="519"/>
      <c r="B137" s="519"/>
      <c r="C137" s="48" t="s">
        <v>4</v>
      </c>
      <c r="D137" s="49">
        <v>14</v>
      </c>
      <c r="E137" s="50">
        <v>23488949</v>
      </c>
      <c r="F137" s="50">
        <v>0</v>
      </c>
      <c r="G137" s="50">
        <f t="shared" si="474"/>
        <v>3217190</v>
      </c>
      <c r="H137" s="50">
        <v>12159892</v>
      </c>
      <c r="I137" s="50">
        <v>242460</v>
      </c>
      <c r="J137" s="51">
        <f t="shared" ref="J137:L137" si="655">J136*1936.27</f>
        <v>3259033</v>
      </c>
      <c r="K137" s="50">
        <f t="shared" si="655"/>
        <v>39108491</v>
      </c>
      <c r="L137" s="52">
        <f t="shared" si="655"/>
        <v>42367524</v>
      </c>
      <c r="M137" s="118"/>
      <c r="N137" s="120">
        <f t="shared" ref="N137:O137" si="656">N136*1936.27</f>
        <v>39108491</v>
      </c>
      <c r="O137" s="120">
        <f t="shared" si="656"/>
        <v>26948599</v>
      </c>
      <c r="P137" s="120">
        <v>1498673</v>
      </c>
      <c r="Q137" s="120">
        <f t="shared" ref="Q137:R137" si="657">Q136*1936.27</f>
        <v>47218267</v>
      </c>
      <c r="R137" s="120">
        <f t="shared" si="657"/>
        <v>43959235</v>
      </c>
      <c r="S137" s="47"/>
    </row>
    <row r="138" spans="1:19" ht="12.75" customHeight="1" x14ac:dyDescent="0.2">
      <c r="A138" s="519"/>
      <c r="B138" s="519"/>
      <c r="C138" s="53" t="s">
        <v>3</v>
      </c>
      <c r="D138" s="54">
        <v>15</v>
      </c>
      <c r="E138" s="44">
        <v>13400.03</v>
      </c>
      <c r="F138" s="44">
        <v>0</v>
      </c>
      <c r="G138" s="44">
        <f t="shared" si="466"/>
        <v>1661.54</v>
      </c>
      <c r="H138" s="44">
        <v>6280.06</v>
      </c>
      <c r="I138" s="44">
        <v>125.22</v>
      </c>
      <c r="J138" s="44">
        <f t="shared" ref="J138" si="658">(E138+F138+G138+H138+I138)/12</f>
        <v>1788.9</v>
      </c>
      <c r="K138" s="45">
        <f t="shared" ref="K138" si="659">(E138+F138+G138+H138+I138)</f>
        <v>21466.85</v>
      </c>
      <c r="L138" s="46">
        <f t="shared" ref="L138" si="660">K138+J138</f>
        <v>23255.75</v>
      </c>
      <c r="M138" s="117"/>
      <c r="N138" s="119">
        <f t="shared" ref="N138" si="661">K138</f>
        <v>21466.85</v>
      </c>
      <c r="O138" s="119">
        <f t="shared" ref="O138" si="662">E138+G138+F138+I138</f>
        <v>15186.79</v>
      </c>
      <c r="P138" s="119">
        <v>774</v>
      </c>
      <c r="Q138" s="119">
        <f t="shared" ref="Q138" si="663">IF(P138&gt;(O138*0.18),P138,O138*0.18)+N138+J138</f>
        <v>25989.37</v>
      </c>
      <c r="R138" s="119">
        <f t="shared" ref="R138" si="664">N138+O138*0.18</f>
        <v>24200.47</v>
      </c>
      <c r="S138" s="47"/>
    </row>
    <row r="139" spans="1:19" ht="9" customHeight="1" x14ac:dyDescent="0.2">
      <c r="A139" s="519"/>
      <c r="B139" s="519"/>
      <c r="C139" s="48" t="s">
        <v>4</v>
      </c>
      <c r="D139" s="49">
        <v>20</v>
      </c>
      <c r="E139" s="50">
        <v>25946076</v>
      </c>
      <c r="F139" s="50">
        <v>0</v>
      </c>
      <c r="G139" s="50">
        <f t="shared" si="474"/>
        <v>3217190</v>
      </c>
      <c r="H139" s="50">
        <v>12159892</v>
      </c>
      <c r="I139" s="50">
        <v>242460</v>
      </c>
      <c r="J139" s="51">
        <f t="shared" ref="J139:L139" si="665">J138*1936.27</f>
        <v>3463793</v>
      </c>
      <c r="K139" s="50">
        <f t="shared" si="665"/>
        <v>41565618</v>
      </c>
      <c r="L139" s="52">
        <f t="shared" si="665"/>
        <v>45029411</v>
      </c>
      <c r="M139" s="118"/>
      <c r="N139" s="120">
        <f t="shared" ref="N139:O139" si="666">N138*1936.27</f>
        <v>41565618</v>
      </c>
      <c r="O139" s="120">
        <f t="shared" si="666"/>
        <v>29405726</v>
      </c>
      <c r="P139" s="120">
        <v>1498673</v>
      </c>
      <c r="Q139" s="120">
        <f t="shared" ref="Q139:R139" si="667">Q138*1936.27</f>
        <v>50322437</v>
      </c>
      <c r="R139" s="120">
        <f t="shared" si="667"/>
        <v>46858644</v>
      </c>
      <c r="S139" s="47"/>
    </row>
    <row r="140" spans="1:19" ht="12.75" customHeight="1" x14ac:dyDescent="0.2">
      <c r="A140" s="519"/>
      <c r="B140" s="519"/>
      <c r="C140" s="53" t="s">
        <v>3</v>
      </c>
      <c r="D140" s="54">
        <v>21</v>
      </c>
      <c r="E140" s="44">
        <v>14676.66</v>
      </c>
      <c r="F140" s="44">
        <v>0</v>
      </c>
      <c r="G140" s="44">
        <f t="shared" si="466"/>
        <v>1661.54</v>
      </c>
      <c r="H140" s="44">
        <v>6280.06</v>
      </c>
      <c r="I140" s="44">
        <v>125.22</v>
      </c>
      <c r="J140" s="44">
        <f t="shared" ref="J140" si="668">(E140+F140+G140+H140+I140)/12</f>
        <v>1895.29</v>
      </c>
      <c r="K140" s="45">
        <f t="shared" ref="K140" si="669">(E140+F140+G140+H140+I140)</f>
        <v>22743.48</v>
      </c>
      <c r="L140" s="46">
        <f t="shared" ref="L140" si="670">K140+J140</f>
        <v>24638.77</v>
      </c>
      <c r="M140" s="117"/>
      <c r="N140" s="119">
        <f t="shared" ref="N140" si="671">K140</f>
        <v>22743.48</v>
      </c>
      <c r="O140" s="119">
        <f t="shared" ref="O140" si="672">E140+G140+F140+I140</f>
        <v>16463.419999999998</v>
      </c>
      <c r="P140" s="119">
        <v>774</v>
      </c>
      <c r="Q140" s="119">
        <f t="shared" ref="Q140" si="673">IF(P140&gt;(O140*0.18),P140,O140*0.18)+N140+J140</f>
        <v>27602.19</v>
      </c>
      <c r="R140" s="119">
        <f t="shared" ref="R140" si="674">N140+O140*0.18</f>
        <v>25706.9</v>
      </c>
      <c r="S140" s="47"/>
    </row>
    <row r="141" spans="1:19" ht="9" customHeight="1" x14ac:dyDescent="0.2">
      <c r="A141" s="519"/>
      <c r="B141" s="519"/>
      <c r="C141" s="48" t="s">
        <v>4</v>
      </c>
      <c r="D141" s="49">
        <v>27</v>
      </c>
      <c r="E141" s="50">
        <v>28417976</v>
      </c>
      <c r="F141" s="50">
        <v>0</v>
      </c>
      <c r="G141" s="50">
        <f t="shared" si="474"/>
        <v>3217190</v>
      </c>
      <c r="H141" s="50">
        <v>12159892</v>
      </c>
      <c r="I141" s="50">
        <v>242460</v>
      </c>
      <c r="J141" s="51">
        <f t="shared" ref="J141:L141" si="675">J140*1936.27</f>
        <v>3669793</v>
      </c>
      <c r="K141" s="50">
        <f t="shared" si="675"/>
        <v>44037518</v>
      </c>
      <c r="L141" s="52">
        <f t="shared" si="675"/>
        <v>47707311</v>
      </c>
      <c r="M141" s="118"/>
      <c r="N141" s="120">
        <f t="shared" ref="N141:O141" si="676">N140*1936.27</f>
        <v>44037518</v>
      </c>
      <c r="O141" s="120">
        <f t="shared" si="676"/>
        <v>31877626</v>
      </c>
      <c r="P141" s="120">
        <v>1498673</v>
      </c>
      <c r="Q141" s="120">
        <f t="shared" ref="Q141:R141" si="677">Q140*1936.27</f>
        <v>53445292</v>
      </c>
      <c r="R141" s="120">
        <f t="shared" si="677"/>
        <v>49775499</v>
      </c>
      <c r="S141" s="47"/>
    </row>
    <row r="142" spans="1:19" ht="12.75" customHeight="1" x14ac:dyDescent="0.2">
      <c r="A142" s="519"/>
      <c r="B142" s="519"/>
      <c r="C142" s="53" t="s">
        <v>3</v>
      </c>
      <c r="D142" s="54">
        <v>28</v>
      </c>
      <c r="E142" s="44">
        <v>15585.87</v>
      </c>
      <c r="F142" s="44">
        <v>0</v>
      </c>
      <c r="G142" s="44">
        <f t="shared" si="466"/>
        <v>1661.54</v>
      </c>
      <c r="H142" s="44">
        <v>6280.06</v>
      </c>
      <c r="I142" s="44">
        <v>125.22</v>
      </c>
      <c r="J142" s="44">
        <f t="shared" ref="J142" si="678">(E142+F142+G142+H142+I142)/12</f>
        <v>1971.06</v>
      </c>
      <c r="K142" s="45">
        <f t="shared" ref="K142" si="679">(E142+F142+G142+H142+I142)</f>
        <v>23652.69</v>
      </c>
      <c r="L142" s="46">
        <f t="shared" ref="L142" si="680">K142+J142</f>
        <v>25623.75</v>
      </c>
      <c r="M142" s="117"/>
      <c r="N142" s="119">
        <f t="shared" ref="N142" si="681">K142</f>
        <v>23652.69</v>
      </c>
      <c r="O142" s="119">
        <f t="shared" ref="O142" si="682">E142+G142+F142+I142</f>
        <v>17372.63</v>
      </c>
      <c r="P142" s="119">
        <v>774</v>
      </c>
      <c r="Q142" s="119">
        <f t="shared" ref="Q142" si="683">IF(P142&gt;(O142*0.18),P142,O142*0.18)+N142+J142</f>
        <v>28750.82</v>
      </c>
      <c r="R142" s="119">
        <f t="shared" ref="R142" si="684">N142+O142*0.18</f>
        <v>26779.759999999998</v>
      </c>
      <c r="S142" s="47"/>
    </row>
    <row r="143" spans="1:19" ht="9" customHeight="1" x14ac:dyDescent="0.2">
      <c r="A143" s="519"/>
      <c r="B143" s="519"/>
      <c r="C143" s="48" t="s">
        <v>4</v>
      </c>
      <c r="D143" s="49">
        <v>34</v>
      </c>
      <c r="E143" s="50">
        <v>30178453</v>
      </c>
      <c r="F143" s="50">
        <v>0</v>
      </c>
      <c r="G143" s="50">
        <f t="shared" si="474"/>
        <v>3217190</v>
      </c>
      <c r="H143" s="50">
        <v>12159892</v>
      </c>
      <c r="I143" s="50">
        <v>242460</v>
      </c>
      <c r="J143" s="51">
        <f t="shared" ref="J143:L143" si="685">J142*1936.27</f>
        <v>3816504</v>
      </c>
      <c r="K143" s="50">
        <f t="shared" si="685"/>
        <v>45797994</v>
      </c>
      <c r="L143" s="52">
        <f t="shared" si="685"/>
        <v>49614498</v>
      </c>
      <c r="M143" s="118"/>
      <c r="N143" s="120">
        <f t="shared" ref="N143:O143" si="686">N142*1936.27</f>
        <v>45797994</v>
      </c>
      <c r="O143" s="120">
        <f t="shared" si="686"/>
        <v>33638102</v>
      </c>
      <c r="P143" s="120">
        <v>1498673</v>
      </c>
      <c r="Q143" s="120">
        <f t="shared" ref="Q143:R143" si="687">Q142*1936.27</f>
        <v>55669350</v>
      </c>
      <c r="R143" s="120">
        <f t="shared" si="687"/>
        <v>51852846</v>
      </c>
      <c r="S143" s="47"/>
    </row>
    <row r="144" spans="1:19" ht="12.75" customHeight="1" x14ac:dyDescent="0.2">
      <c r="A144" s="519"/>
      <c r="B144" s="519"/>
      <c r="C144" s="53" t="s">
        <v>3</v>
      </c>
      <c r="D144" s="54">
        <v>35</v>
      </c>
      <c r="E144" s="44">
        <v>16282.58</v>
      </c>
      <c r="F144" s="44">
        <v>0</v>
      </c>
      <c r="G144" s="44">
        <f t="shared" si="466"/>
        <v>1661.54</v>
      </c>
      <c r="H144" s="44">
        <v>6280.06</v>
      </c>
      <c r="I144" s="44">
        <v>125.22</v>
      </c>
      <c r="J144" s="44">
        <f t="shared" ref="J144" si="688">(E144+F144+G144+H144+I144)/12</f>
        <v>2029.12</v>
      </c>
      <c r="K144" s="45">
        <f t="shared" ref="K144" si="689">(E144+F144+G144+H144+I144)</f>
        <v>24349.4</v>
      </c>
      <c r="L144" s="46">
        <f t="shared" ref="L144" si="690">K144+J144</f>
        <v>26378.52</v>
      </c>
      <c r="M144" s="117"/>
      <c r="N144" s="119">
        <f t="shared" ref="N144" si="691">K144</f>
        <v>24349.4</v>
      </c>
      <c r="O144" s="119">
        <f t="shared" ref="O144" si="692">E144+G144+F144+I144</f>
        <v>18069.34</v>
      </c>
      <c r="P144" s="119">
        <v>774</v>
      </c>
      <c r="Q144" s="119">
        <f t="shared" ref="Q144" si="693">IF(P144&gt;(O144*0.18),P144,O144*0.18)+N144+J144</f>
        <v>29631</v>
      </c>
      <c r="R144" s="119">
        <f t="shared" ref="R144" si="694">N144+O144*0.18</f>
        <v>27601.88</v>
      </c>
      <c r="S144" s="47"/>
    </row>
    <row r="145" spans="1:19" ht="9" customHeight="1" x14ac:dyDescent="0.2">
      <c r="A145" s="520"/>
      <c r="B145" s="520"/>
      <c r="C145" s="58" t="s">
        <v>4</v>
      </c>
      <c r="D145" s="59"/>
      <c r="E145" s="61">
        <v>31527471</v>
      </c>
      <c r="F145" s="61">
        <v>0</v>
      </c>
      <c r="G145" s="50">
        <f t="shared" si="474"/>
        <v>3217190</v>
      </c>
      <c r="H145" s="61">
        <v>12159892</v>
      </c>
      <c r="I145" s="61">
        <v>242460</v>
      </c>
      <c r="J145" s="51">
        <f t="shared" ref="J145:L145" si="695">J144*1936.27</f>
        <v>3928924</v>
      </c>
      <c r="K145" s="50">
        <f t="shared" si="695"/>
        <v>47147013</v>
      </c>
      <c r="L145" s="52">
        <f t="shared" si="695"/>
        <v>51075937</v>
      </c>
      <c r="M145" s="118"/>
      <c r="N145" s="120">
        <f t="shared" ref="N145:O145" si="696">N144*1936.27</f>
        <v>47147013</v>
      </c>
      <c r="O145" s="120">
        <f t="shared" si="696"/>
        <v>34987121</v>
      </c>
      <c r="P145" s="120">
        <v>1498673</v>
      </c>
      <c r="Q145" s="120">
        <f t="shared" ref="Q145:R145" si="697">Q144*1936.27</f>
        <v>57373616</v>
      </c>
      <c r="R145" s="120">
        <f t="shared" si="697"/>
        <v>53444692</v>
      </c>
      <c r="S145" s="47"/>
    </row>
    <row r="146" spans="1:19" ht="12.75" customHeight="1" x14ac:dyDescent="0.2">
      <c r="A146" s="496">
        <v>40544</v>
      </c>
      <c r="B146" s="496">
        <v>42369</v>
      </c>
      <c r="C146" s="42" t="s">
        <v>3</v>
      </c>
      <c r="D146" s="43">
        <v>0</v>
      </c>
      <c r="E146" s="44">
        <v>10415.969999999999</v>
      </c>
      <c r="F146" s="44">
        <v>0</v>
      </c>
      <c r="G146" s="44">
        <f t="shared" si="466"/>
        <v>1661.54</v>
      </c>
      <c r="H146" s="44">
        <v>6280.06</v>
      </c>
      <c r="I146" s="44">
        <v>125.22</v>
      </c>
      <c r="J146" s="44">
        <f t="shared" ref="J146" si="698">(E146+F146+G146+H146+I146)/12</f>
        <v>1540.23</v>
      </c>
      <c r="K146" s="45">
        <f t="shared" ref="K146" si="699">(E146+F146+G146+H146+I146)</f>
        <v>18482.79</v>
      </c>
      <c r="L146" s="46">
        <f t="shared" ref="L146" si="700">K146+J146</f>
        <v>20023.02</v>
      </c>
      <c r="M146" s="117"/>
      <c r="N146" s="119">
        <f t="shared" ref="N146" si="701">K146</f>
        <v>18482.79</v>
      </c>
      <c r="O146" s="119">
        <f t="shared" ref="O146" si="702">E146+G146+F146+I146</f>
        <v>12202.73</v>
      </c>
      <c r="P146" s="119">
        <v>774</v>
      </c>
      <c r="Q146" s="119">
        <f t="shared" ref="Q146" si="703">IF(P146&gt;(O146*0.18),P146,O146*0.18)+N146+J146</f>
        <v>22219.51</v>
      </c>
      <c r="R146" s="119">
        <f t="shared" ref="R146" si="704">N146+O146*0.18</f>
        <v>20679.28</v>
      </c>
      <c r="S146" s="47"/>
    </row>
    <row r="147" spans="1:19" ht="9" customHeight="1" x14ac:dyDescent="0.2">
      <c r="A147" s="497"/>
      <c r="B147" s="497"/>
      <c r="C147" s="48" t="s">
        <v>4</v>
      </c>
      <c r="D147" s="49">
        <v>2</v>
      </c>
      <c r="E147" s="61">
        <v>20168130</v>
      </c>
      <c r="F147" s="50">
        <v>0</v>
      </c>
      <c r="G147" s="50">
        <f t="shared" si="474"/>
        <v>3217190</v>
      </c>
      <c r="H147" s="61">
        <v>12159892</v>
      </c>
      <c r="I147" s="61">
        <v>242460</v>
      </c>
      <c r="J147" s="51">
        <f t="shared" ref="J147:L147" si="705">J146*1936.27</f>
        <v>2982301</v>
      </c>
      <c r="K147" s="50">
        <f t="shared" si="705"/>
        <v>35787672</v>
      </c>
      <c r="L147" s="52">
        <f t="shared" si="705"/>
        <v>38769973</v>
      </c>
      <c r="M147" s="118"/>
      <c r="N147" s="120">
        <f t="shared" ref="N147:O147" si="706">N146*1936.27</f>
        <v>35787672</v>
      </c>
      <c r="O147" s="120">
        <f t="shared" si="706"/>
        <v>23627780</v>
      </c>
      <c r="P147" s="120">
        <v>1498673</v>
      </c>
      <c r="Q147" s="120">
        <f t="shared" ref="Q147:R147" si="707">Q146*1936.27</f>
        <v>43022971</v>
      </c>
      <c r="R147" s="120">
        <f t="shared" si="707"/>
        <v>40040669</v>
      </c>
      <c r="S147" s="47"/>
    </row>
    <row r="148" spans="1:19" ht="12.75" customHeight="1" x14ac:dyDescent="0.2">
      <c r="A148" s="519">
        <v>40544</v>
      </c>
      <c r="B148" s="519">
        <v>42369</v>
      </c>
      <c r="C148" s="53" t="s">
        <v>3</v>
      </c>
      <c r="D148" s="54">
        <v>3</v>
      </c>
      <c r="E148" s="44">
        <v>10791.27</v>
      </c>
      <c r="F148" s="44">
        <v>0</v>
      </c>
      <c r="G148" s="44">
        <f t="shared" si="466"/>
        <v>1661.54</v>
      </c>
      <c r="H148" s="44">
        <v>6280.06</v>
      </c>
      <c r="I148" s="44">
        <v>125.22</v>
      </c>
      <c r="J148" s="44">
        <f t="shared" ref="J148" si="708">(E148+F148+G148+H148+I148)/12</f>
        <v>1571.51</v>
      </c>
      <c r="K148" s="45">
        <f t="shared" ref="K148" si="709">(E148+F148+G148+H148+I148)</f>
        <v>18858.09</v>
      </c>
      <c r="L148" s="46">
        <f t="shared" ref="L148" si="710">K148+J148</f>
        <v>20429.599999999999</v>
      </c>
      <c r="M148" s="117"/>
      <c r="N148" s="119">
        <f t="shared" ref="N148" si="711">K148</f>
        <v>18858.09</v>
      </c>
      <c r="O148" s="119">
        <f t="shared" ref="O148" si="712">E148+G148+F148+I148</f>
        <v>12578.03</v>
      </c>
      <c r="P148" s="119">
        <v>774</v>
      </c>
      <c r="Q148" s="119">
        <f t="shared" ref="Q148" si="713">IF(P148&gt;(O148*0.18),P148,O148*0.18)+N148+J148</f>
        <v>22693.65</v>
      </c>
      <c r="R148" s="119">
        <f t="shared" ref="R148" si="714">N148+O148*0.18</f>
        <v>21122.14</v>
      </c>
      <c r="S148" s="47"/>
    </row>
    <row r="149" spans="1:19" ht="9" customHeight="1" x14ac:dyDescent="0.2">
      <c r="A149" s="519"/>
      <c r="B149" s="519"/>
      <c r="C149" s="48" t="s">
        <v>4</v>
      </c>
      <c r="D149" s="49">
        <v>8</v>
      </c>
      <c r="E149" s="61">
        <v>20894812</v>
      </c>
      <c r="F149" s="50">
        <v>0</v>
      </c>
      <c r="G149" s="50">
        <f t="shared" si="474"/>
        <v>3217190</v>
      </c>
      <c r="H149" s="61">
        <v>12159892</v>
      </c>
      <c r="I149" s="61">
        <v>242460</v>
      </c>
      <c r="J149" s="51">
        <f t="shared" ref="J149:L149" si="715">J148*1936.27</f>
        <v>3042868</v>
      </c>
      <c r="K149" s="50">
        <f t="shared" si="715"/>
        <v>36514354</v>
      </c>
      <c r="L149" s="52">
        <f t="shared" si="715"/>
        <v>39557222</v>
      </c>
      <c r="M149" s="118"/>
      <c r="N149" s="120">
        <f t="shared" ref="N149:O149" si="716">N148*1936.27</f>
        <v>36514354</v>
      </c>
      <c r="O149" s="120">
        <f t="shared" si="716"/>
        <v>24354462</v>
      </c>
      <c r="P149" s="120">
        <v>1498673</v>
      </c>
      <c r="Q149" s="120">
        <f t="shared" ref="Q149:R149" si="717">Q148*1936.27</f>
        <v>43941034</v>
      </c>
      <c r="R149" s="120">
        <f t="shared" si="717"/>
        <v>40898166</v>
      </c>
      <c r="S149" s="47"/>
    </row>
    <row r="150" spans="1:19" ht="12.75" customHeight="1" x14ac:dyDescent="0.2">
      <c r="A150" s="519"/>
      <c r="B150" s="519"/>
      <c r="C150" s="53" t="s">
        <v>3</v>
      </c>
      <c r="D150" s="54">
        <v>9</v>
      </c>
      <c r="E150" s="44">
        <v>12131.03</v>
      </c>
      <c r="F150" s="44">
        <v>0</v>
      </c>
      <c r="G150" s="44">
        <f t="shared" si="466"/>
        <v>1661.54</v>
      </c>
      <c r="H150" s="44">
        <v>6280.06</v>
      </c>
      <c r="I150" s="44">
        <v>125.22</v>
      </c>
      <c r="J150" s="44">
        <f t="shared" ref="J150" si="718">(E150+F150+G150+H150+I150)/12</f>
        <v>1683.15</v>
      </c>
      <c r="K150" s="45">
        <f t="shared" ref="K150" si="719">(E150+F150+G150+H150+I150)</f>
        <v>20197.849999999999</v>
      </c>
      <c r="L150" s="46">
        <f t="shared" ref="L150" si="720">K150+J150</f>
        <v>21881</v>
      </c>
      <c r="M150" s="117"/>
      <c r="N150" s="119">
        <f t="shared" ref="N150" si="721">K150</f>
        <v>20197.849999999999</v>
      </c>
      <c r="O150" s="119">
        <f t="shared" ref="O150" si="722">E150+G150+F150+I150</f>
        <v>13917.79</v>
      </c>
      <c r="P150" s="119">
        <v>774</v>
      </c>
      <c r="Q150" s="119">
        <f t="shared" ref="Q150" si="723">IF(P150&gt;(O150*0.18),P150,O150*0.18)+N150+J150</f>
        <v>24386.2</v>
      </c>
      <c r="R150" s="119">
        <f t="shared" ref="R150" si="724">N150+O150*0.18</f>
        <v>22703.05</v>
      </c>
      <c r="S150" s="47"/>
    </row>
    <row r="151" spans="1:19" ht="9" customHeight="1" x14ac:dyDescent="0.2">
      <c r="A151" s="519"/>
      <c r="B151" s="519"/>
      <c r="C151" s="48" t="s">
        <v>4</v>
      </c>
      <c r="D151" s="49">
        <v>14</v>
      </c>
      <c r="E151" s="61">
        <v>23488949</v>
      </c>
      <c r="F151" s="50">
        <v>0</v>
      </c>
      <c r="G151" s="50">
        <f t="shared" si="474"/>
        <v>3217190</v>
      </c>
      <c r="H151" s="61">
        <v>12159892</v>
      </c>
      <c r="I151" s="61">
        <v>242460</v>
      </c>
      <c r="J151" s="51">
        <f t="shared" ref="J151:L151" si="725">J150*1936.27</f>
        <v>3259033</v>
      </c>
      <c r="K151" s="50">
        <f t="shared" si="725"/>
        <v>39108491</v>
      </c>
      <c r="L151" s="52">
        <f t="shared" si="725"/>
        <v>42367524</v>
      </c>
      <c r="M151" s="118"/>
      <c r="N151" s="120">
        <f t="shared" ref="N151:O151" si="726">N150*1936.27</f>
        <v>39108491</v>
      </c>
      <c r="O151" s="120">
        <f t="shared" si="726"/>
        <v>26948599</v>
      </c>
      <c r="P151" s="120">
        <v>1498673</v>
      </c>
      <c r="Q151" s="120">
        <f t="shared" ref="Q151:R151" si="727">Q150*1936.27</f>
        <v>47218267</v>
      </c>
      <c r="R151" s="120">
        <f t="shared" si="727"/>
        <v>43959235</v>
      </c>
      <c r="S151" s="47"/>
    </row>
    <row r="152" spans="1:19" ht="12.75" customHeight="1" x14ac:dyDescent="0.2">
      <c r="A152" s="519"/>
      <c r="B152" s="519"/>
      <c r="C152" s="53" t="s">
        <v>3</v>
      </c>
      <c r="D152" s="54">
        <v>15</v>
      </c>
      <c r="E152" s="44">
        <v>13400.03</v>
      </c>
      <c r="F152" s="44">
        <v>0</v>
      </c>
      <c r="G152" s="44">
        <f t="shared" si="466"/>
        <v>1661.54</v>
      </c>
      <c r="H152" s="44">
        <v>6280.06</v>
      </c>
      <c r="I152" s="44">
        <v>125.22</v>
      </c>
      <c r="J152" s="44">
        <f t="shared" ref="J152" si="728">(E152+F152+G152+H152+I152)/12</f>
        <v>1788.9</v>
      </c>
      <c r="K152" s="45">
        <f t="shared" ref="K152" si="729">(E152+F152+G152+H152+I152)</f>
        <v>21466.85</v>
      </c>
      <c r="L152" s="46">
        <f t="shared" ref="L152" si="730">K152+J152</f>
        <v>23255.75</v>
      </c>
      <c r="M152" s="117"/>
      <c r="N152" s="119">
        <f t="shared" ref="N152" si="731">K152</f>
        <v>21466.85</v>
      </c>
      <c r="O152" s="119">
        <f t="shared" ref="O152" si="732">E152+G152+F152+I152</f>
        <v>15186.79</v>
      </c>
      <c r="P152" s="119">
        <v>774</v>
      </c>
      <c r="Q152" s="119">
        <f t="shared" ref="Q152" si="733">IF(P152&gt;(O152*0.18),P152,O152*0.18)+N152+J152</f>
        <v>25989.37</v>
      </c>
      <c r="R152" s="119">
        <f t="shared" ref="R152" si="734">N152+O152*0.18</f>
        <v>24200.47</v>
      </c>
      <c r="S152" s="47"/>
    </row>
    <row r="153" spans="1:19" ht="9" customHeight="1" x14ac:dyDescent="0.2">
      <c r="A153" s="519"/>
      <c r="B153" s="519"/>
      <c r="C153" s="48" t="s">
        <v>4</v>
      </c>
      <c r="D153" s="49">
        <v>20</v>
      </c>
      <c r="E153" s="61">
        <v>25946076</v>
      </c>
      <c r="F153" s="50">
        <v>0</v>
      </c>
      <c r="G153" s="50">
        <f t="shared" si="474"/>
        <v>3217190</v>
      </c>
      <c r="H153" s="61">
        <v>12159892</v>
      </c>
      <c r="I153" s="61">
        <v>242460</v>
      </c>
      <c r="J153" s="51">
        <f t="shared" ref="J153:L153" si="735">J152*1936.27</f>
        <v>3463793</v>
      </c>
      <c r="K153" s="50">
        <f t="shared" si="735"/>
        <v>41565618</v>
      </c>
      <c r="L153" s="52">
        <f t="shared" si="735"/>
        <v>45029411</v>
      </c>
      <c r="M153" s="118"/>
      <c r="N153" s="120">
        <f t="shared" ref="N153:O153" si="736">N152*1936.27</f>
        <v>41565618</v>
      </c>
      <c r="O153" s="120">
        <f t="shared" si="736"/>
        <v>29405726</v>
      </c>
      <c r="P153" s="120">
        <v>1498673</v>
      </c>
      <c r="Q153" s="120">
        <f t="shared" ref="Q153:R153" si="737">Q152*1936.27</f>
        <v>50322437</v>
      </c>
      <c r="R153" s="120">
        <f t="shared" si="737"/>
        <v>46858644</v>
      </c>
      <c r="S153" s="47"/>
    </row>
    <row r="154" spans="1:19" ht="12.75" customHeight="1" x14ac:dyDescent="0.2">
      <c r="A154" s="519"/>
      <c r="B154" s="519"/>
      <c r="C154" s="53" t="s">
        <v>3</v>
      </c>
      <c r="D154" s="54">
        <v>21</v>
      </c>
      <c r="E154" s="44">
        <v>14676.66</v>
      </c>
      <c r="F154" s="44">
        <v>0</v>
      </c>
      <c r="G154" s="44">
        <f t="shared" si="466"/>
        <v>1661.54</v>
      </c>
      <c r="H154" s="44">
        <v>6280.06</v>
      </c>
      <c r="I154" s="44">
        <v>125.22</v>
      </c>
      <c r="J154" s="44">
        <f t="shared" ref="J154" si="738">(E154+F154+G154+H154+I154)/12</f>
        <v>1895.29</v>
      </c>
      <c r="K154" s="45">
        <f t="shared" ref="K154" si="739">(E154+F154+G154+H154+I154)</f>
        <v>22743.48</v>
      </c>
      <c r="L154" s="46">
        <f t="shared" ref="L154" si="740">K154+J154</f>
        <v>24638.77</v>
      </c>
      <c r="M154" s="117"/>
      <c r="N154" s="119">
        <f t="shared" ref="N154" si="741">K154</f>
        <v>22743.48</v>
      </c>
      <c r="O154" s="119">
        <f t="shared" ref="O154" si="742">E154+G154+F154+I154</f>
        <v>16463.419999999998</v>
      </c>
      <c r="P154" s="119">
        <v>774</v>
      </c>
      <c r="Q154" s="119">
        <f t="shared" ref="Q154" si="743">IF(P154&gt;(O154*0.18),P154,O154*0.18)+N154+J154</f>
        <v>27602.19</v>
      </c>
      <c r="R154" s="119">
        <f t="shared" ref="R154" si="744">N154+O154*0.18</f>
        <v>25706.9</v>
      </c>
      <c r="S154" s="47"/>
    </row>
    <row r="155" spans="1:19" ht="9" customHeight="1" x14ac:dyDescent="0.2">
      <c r="A155" s="519"/>
      <c r="B155" s="519"/>
      <c r="C155" s="48" t="s">
        <v>4</v>
      </c>
      <c r="D155" s="49">
        <v>27</v>
      </c>
      <c r="E155" s="61">
        <v>28417976</v>
      </c>
      <c r="F155" s="50">
        <v>0</v>
      </c>
      <c r="G155" s="50">
        <f t="shared" si="474"/>
        <v>3217190</v>
      </c>
      <c r="H155" s="61">
        <v>12159892</v>
      </c>
      <c r="I155" s="61">
        <v>242460</v>
      </c>
      <c r="J155" s="51">
        <f t="shared" ref="J155:L155" si="745">J154*1936.27</f>
        <v>3669793</v>
      </c>
      <c r="K155" s="50">
        <f t="shared" si="745"/>
        <v>44037518</v>
      </c>
      <c r="L155" s="52">
        <f t="shared" si="745"/>
        <v>47707311</v>
      </c>
      <c r="M155" s="118"/>
      <c r="N155" s="120">
        <f t="shared" ref="N155:O155" si="746">N154*1936.27</f>
        <v>44037518</v>
      </c>
      <c r="O155" s="120">
        <f t="shared" si="746"/>
        <v>31877626</v>
      </c>
      <c r="P155" s="120">
        <v>1498673</v>
      </c>
      <c r="Q155" s="120">
        <f t="shared" ref="Q155:R155" si="747">Q154*1936.27</f>
        <v>53445292</v>
      </c>
      <c r="R155" s="120">
        <f t="shared" si="747"/>
        <v>49775499</v>
      </c>
      <c r="S155" s="47"/>
    </row>
    <row r="156" spans="1:19" ht="12.75" customHeight="1" x14ac:dyDescent="0.2">
      <c r="A156" s="519"/>
      <c r="B156" s="519"/>
      <c r="C156" s="53" t="s">
        <v>3</v>
      </c>
      <c r="D156" s="54">
        <v>28</v>
      </c>
      <c r="E156" s="44">
        <v>15585.87</v>
      </c>
      <c r="F156" s="44">
        <v>0</v>
      </c>
      <c r="G156" s="44">
        <f t="shared" si="466"/>
        <v>1661.54</v>
      </c>
      <c r="H156" s="44">
        <v>6280.06</v>
      </c>
      <c r="I156" s="44">
        <v>125.22</v>
      </c>
      <c r="J156" s="44">
        <f t="shared" ref="J156" si="748">(E156+F156+G156+H156+I156)/12</f>
        <v>1971.06</v>
      </c>
      <c r="K156" s="45">
        <f t="shared" ref="K156" si="749">(E156+F156+G156+H156+I156)</f>
        <v>23652.69</v>
      </c>
      <c r="L156" s="46">
        <f t="shared" ref="L156" si="750">K156+J156</f>
        <v>25623.75</v>
      </c>
      <c r="M156" s="117"/>
      <c r="N156" s="119">
        <f t="shared" ref="N156" si="751">K156</f>
        <v>23652.69</v>
      </c>
      <c r="O156" s="119">
        <f t="shared" ref="O156" si="752">E156+G156+F156+I156</f>
        <v>17372.63</v>
      </c>
      <c r="P156" s="119">
        <v>774</v>
      </c>
      <c r="Q156" s="119">
        <f t="shared" ref="Q156" si="753">IF(P156&gt;(O156*0.18),P156,O156*0.18)+N156+J156</f>
        <v>28750.82</v>
      </c>
      <c r="R156" s="119">
        <f t="shared" ref="R156" si="754">N156+O156*0.18</f>
        <v>26779.759999999998</v>
      </c>
      <c r="S156" s="47"/>
    </row>
    <row r="157" spans="1:19" ht="9" customHeight="1" x14ac:dyDescent="0.2">
      <c r="A157" s="519"/>
      <c r="B157" s="519"/>
      <c r="C157" s="48" t="s">
        <v>4</v>
      </c>
      <c r="D157" s="49">
        <v>34</v>
      </c>
      <c r="E157" s="61">
        <v>30178453</v>
      </c>
      <c r="F157" s="50">
        <v>0</v>
      </c>
      <c r="G157" s="50">
        <f t="shared" si="474"/>
        <v>3217190</v>
      </c>
      <c r="H157" s="61">
        <v>12159892</v>
      </c>
      <c r="I157" s="61">
        <v>242460</v>
      </c>
      <c r="J157" s="51">
        <f t="shared" ref="J157:L157" si="755">J156*1936.27</f>
        <v>3816504</v>
      </c>
      <c r="K157" s="50">
        <f t="shared" si="755"/>
        <v>45797994</v>
      </c>
      <c r="L157" s="52">
        <f t="shared" si="755"/>
        <v>49614498</v>
      </c>
      <c r="M157" s="118"/>
      <c r="N157" s="120">
        <f t="shared" ref="N157:O157" si="756">N156*1936.27</f>
        <v>45797994</v>
      </c>
      <c r="O157" s="120">
        <f t="shared" si="756"/>
        <v>33638102</v>
      </c>
      <c r="P157" s="120">
        <v>1498673</v>
      </c>
      <c r="Q157" s="120">
        <f t="shared" ref="Q157:R157" si="757">Q156*1936.27</f>
        <v>55669350</v>
      </c>
      <c r="R157" s="120">
        <f t="shared" si="757"/>
        <v>51852846</v>
      </c>
      <c r="S157" s="47"/>
    </row>
    <row r="158" spans="1:19" ht="12.75" customHeight="1" x14ac:dyDescent="0.2">
      <c r="A158" s="519"/>
      <c r="B158" s="519"/>
      <c r="C158" s="53" t="s">
        <v>3</v>
      </c>
      <c r="D158" s="54">
        <v>35</v>
      </c>
      <c r="E158" s="44">
        <v>16282.58</v>
      </c>
      <c r="F158" s="44">
        <v>0</v>
      </c>
      <c r="G158" s="44">
        <f t="shared" si="466"/>
        <v>1661.54</v>
      </c>
      <c r="H158" s="44">
        <v>6280.06</v>
      </c>
      <c r="I158" s="44">
        <v>125.22</v>
      </c>
      <c r="J158" s="44">
        <f t="shared" ref="J158" si="758">(E158+F158+G158+H158+I158)/12</f>
        <v>2029.12</v>
      </c>
      <c r="K158" s="45">
        <f t="shared" ref="K158" si="759">(E158+F158+G158+H158+I158)</f>
        <v>24349.4</v>
      </c>
      <c r="L158" s="46">
        <f t="shared" ref="L158" si="760">K158+J158</f>
        <v>26378.52</v>
      </c>
      <c r="M158" s="117"/>
      <c r="N158" s="119">
        <f t="shared" ref="N158" si="761">K158</f>
        <v>24349.4</v>
      </c>
      <c r="O158" s="119">
        <f t="shared" ref="O158" si="762">E158+G158+F158+I158</f>
        <v>18069.34</v>
      </c>
      <c r="P158" s="119">
        <v>774</v>
      </c>
      <c r="Q158" s="119">
        <f t="shared" ref="Q158" si="763">IF(P158&gt;(O158*0.18),P158,O158*0.18)+N158+J158</f>
        <v>29631</v>
      </c>
      <c r="R158" s="119">
        <f t="shared" ref="R158" si="764">N158+O158*0.18</f>
        <v>27601.88</v>
      </c>
      <c r="S158" s="47"/>
    </row>
    <row r="159" spans="1:19" ht="9" customHeight="1" x14ac:dyDescent="0.2">
      <c r="A159" s="520"/>
      <c r="B159" s="520"/>
      <c r="C159" s="58" t="s">
        <v>4</v>
      </c>
      <c r="D159" s="59"/>
      <c r="E159" s="61">
        <v>31527471</v>
      </c>
      <c r="F159" s="61">
        <v>0</v>
      </c>
      <c r="G159" s="50">
        <f t="shared" si="474"/>
        <v>3217190</v>
      </c>
      <c r="H159" s="61">
        <v>12159892</v>
      </c>
      <c r="I159" s="61">
        <v>242460</v>
      </c>
      <c r="J159" s="51">
        <f t="shared" ref="J159:L159" si="765">J158*1936.27</f>
        <v>3928924</v>
      </c>
      <c r="K159" s="50">
        <f t="shared" si="765"/>
        <v>47147013</v>
      </c>
      <c r="L159" s="52">
        <f t="shared" si="765"/>
        <v>51075937</v>
      </c>
      <c r="M159" s="118"/>
      <c r="N159" s="120">
        <f t="shared" ref="N159:O159" si="766">N158*1936.27</f>
        <v>47147013</v>
      </c>
      <c r="O159" s="120">
        <f t="shared" si="766"/>
        <v>34987121</v>
      </c>
      <c r="P159" s="120">
        <v>1498673</v>
      </c>
      <c r="Q159" s="120">
        <f t="shared" ref="Q159:R159" si="767">Q158*1936.27</f>
        <v>57373616</v>
      </c>
      <c r="R159" s="120">
        <f t="shared" si="767"/>
        <v>53444692</v>
      </c>
      <c r="S159" s="47"/>
    </row>
    <row r="160" spans="1:19" ht="12.75" customHeight="1" x14ac:dyDescent="0.2">
      <c r="A160" s="496">
        <v>42370</v>
      </c>
      <c r="B160" s="496">
        <v>42735</v>
      </c>
      <c r="C160" s="42" t="s">
        <v>3</v>
      </c>
      <c r="D160" s="43">
        <v>0</v>
      </c>
      <c r="E160" s="44">
        <v>10481.969999999999</v>
      </c>
      <c r="F160" s="44">
        <v>0</v>
      </c>
      <c r="G160" s="44">
        <f t="shared" si="466"/>
        <v>1661.54</v>
      </c>
      <c r="H160" s="44">
        <v>6280.06</v>
      </c>
      <c r="I160" s="44">
        <v>125.22</v>
      </c>
      <c r="J160" s="44">
        <f t="shared" ref="J160" si="768">(E160+F160+G160+H160+I160)/12</f>
        <v>1545.73</v>
      </c>
      <c r="K160" s="45">
        <f t="shared" ref="K160" si="769">(E160+F160+G160+H160+I160)</f>
        <v>18548.79</v>
      </c>
      <c r="L160" s="46">
        <f t="shared" ref="L160" si="770">K160+J160</f>
        <v>20094.52</v>
      </c>
      <c r="M160" s="117"/>
      <c r="N160" s="119">
        <f t="shared" ref="N160" si="771">K160</f>
        <v>18548.79</v>
      </c>
      <c r="O160" s="119">
        <f t="shared" ref="O160" si="772">E160+G160+F160+I160</f>
        <v>12268.73</v>
      </c>
      <c r="P160" s="119">
        <v>774</v>
      </c>
      <c r="Q160" s="119">
        <f t="shared" ref="Q160" si="773">IF(P160&gt;(O160*0.18),P160,O160*0.18)+N160+J160</f>
        <v>22302.89</v>
      </c>
      <c r="R160" s="119">
        <f t="shared" ref="R160" si="774">N160+O160*0.18</f>
        <v>20757.16</v>
      </c>
      <c r="S160" s="47"/>
    </row>
    <row r="161" spans="1:19" ht="9" customHeight="1" x14ac:dyDescent="0.2">
      <c r="A161" s="497"/>
      <c r="B161" s="497"/>
      <c r="C161" s="48" t="s">
        <v>4</v>
      </c>
      <c r="D161" s="49">
        <v>8</v>
      </c>
      <c r="E161" s="61">
        <v>20295924</v>
      </c>
      <c r="F161" s="50">
        <v>0</v>
      </c>
      <c r="G161" s="50">
        <f t="shared" si="474"/>
        <v>3217190</v>
      </c>
      <c r="H161" s="61">
        <v>12159892</v>
      </c>
      <c r="I161" s="61">
        <v>242460</v>
      </c>
      <c r="J161" s="51">
        <f t="shared" ref="J161:L161" si="775">J160*1936.27</f>
        <v>2992951</v>
      </c>
      <c r="K161" s="50">
        <f t="shared" si="775"/>
        <v>35915466</v>
      </c>
      <c r="L161" s="52">
        <f t="shared" si="775"/>
        <v>38908416</v>
      </c>
      <c r="M161" s="118"/>
      <c r="N161" s="120">
        <f t="shared" ref="N161:O161" si="776">N160*1936.27</f>
        <v>35915466</v>
      </c>
      <c r="O161" s="120">
        <f t="shared" si="776"/>
        <v>23755574</v>
      </c>
      <c r="P161" s="120">
        <v>1498673</v>
      </c>
      <c r="Q161" s="120">
        <f t="shared" ref="Q161:R161" si="777">Q160*1936.27</f>
        <v>43184417</v>
      </c>
      <c r="R161" s="120">
        <f t="shared" si="777"/>
        <v>40191466</v>
      </c>
      <c r="S161" s="47"/>
    </row>
    <row r="162" spans="1:19" ht="12.75" customHeight="1" x14ac:dyDescent="0.2">
      <c r="A162" s="494">
        <v>42370</v>
      </c>
      <c r="B162" s="494">
        <v>42735</v>
      </c>
      <c r="C162" s="53" t="s">
        <v>3</v>
      </c>
      <c r="D162" s="54">
        <v>9</v>
      </c>
      <c r="E162" s="44">
        <v>12203.03</v>
      </c>
      <c r="F162" s="44">
        <v>0</v>
      </c>
      <c r="G162" s="44">
        <f t="shared" si="466"/>
        <v>1661.54</v>
      </c>
      <c r="H162" s="44">
        <v>6280.06</v>
      </c>
      <c r="I162" s="44">
        <v>125.22</v>
      </c>
      <c r="J162" s="44">
        <f t="shared" ref="J162" si="778">(E162+F162+G162+H162+I162)/12</f>
        <v>1689.15</v>
      </c>
      <c r="K162" s="45">
        <f t="shared" ref="K162" si="779">(E162+F162+G162+H162+I162)</f>
        <v>20269.849999999999</v>
      </c>
      <c r="L162" s="46">
        <f t="shared" ref="L162" si="780">K162+J162</f>
        <v>21959</v>
      </c>
      <c r="M162" s="117"/>
      <c r="N162" s="119">
        <f t="shared" ref="N162" si="781">K162</f>
        <v>20269.849999999999</v>
      </c>
      <c r="O162" s="119">
        <f t="shared" ref="O162" si="782">E162+G162+F162+I162</f>
        <v>13989.79</v>
      </c>
      <c r="P162" s="119">
        <v>774</v>
      </c>
      <c r="Q162" s="119">
        <f t="shared" ref="Q162" si="783">IF(P162&gt;(O162*0.18),P162,O162*0.18)+N162+J162</f>
        <v>24477.16</v>
      </c>
      <c r="R162" s="119">
        <f t="shared" ref="R162" si="784">N162+O162*0.18</f>
        <v>22788.01</v>
      </c>
      <c r="S162" s="47"/>
    </row>
    <row r="163" spans="1:19" ht="9" customHeight="1" x14ac:dyDescent="0.2">
      <c r="A163" s="494"/>
      <c r="B163" s="494"/>
      <c r="C163" s="48" t="s">
        <v>4</v>
      </c>
      <c r="D163" s="49">
        <v>14</v>
      </c>
      <c r="E163" s="61">
        <v>23628361</v>
      </c>
      <c r="F163" s="50">
        <v>0</v>
      </c>
      <c r="G163" s="50">
        <f t="shared" si="474"/>
        <v>3217190</v>
      </c>
      <c r="H163" s="61">
        <v>12159892</v>
      </c>
      <c r="I163" s="61">
        <v>242460</v>
      </c>
      <c r="J163" s="51">
        <f t="shared" ref="J163:L163" si="785">J162*1936.27</f>
        <v>3270650</v>
      </c>
      <c r="K163" s="50">
        <f t="shared" si="785"/>
        <v>39247902</v>
      </c>
      <c r="L163" s="52">
        <f t="shared" si="785"/>
        <v>42518553</v>
      </c>
      <c r="M163" s="118"/>
      <c r="N163" s="120">
        <f t="shared" ref="N163:O163" si="786">N162*1936.27</f>
        <v>39247902</v>
      </c>
      <c r="O163" s="120">
        <f t="shared" si="786"/>
        <v>27088011</v>
      </c>
      <c r="P163" s="120">
        <v>1498673</v>
      </c>
      <c r="Q163" s="120">
        <f t="shared" ref="Q163:R163" si="787">Q162*1936.27</f>
        <v>47394391</v>
      </c>
      <c r="R163" s="120">
        <f t="shared" si="787"/>
        <v>44123740</v>
      </c>
      <c r="S163" s="47"/>
    </row>
    <row r="164" spans="1:19" ht="12.75" customHeight="1" x14ac:dyDescent="0.2">
      <c r="A164" s="494"/>
      <c r="B164" s="494"/>
      <c r="C164" s="53" t="s">
        <v>3</v>
      </c>
      <c r="D164" s="54">
        <v>15</v>
      </c>
      <c r="E164" s="44">
        <v>13478.03</v>
      </c>
      <c r="F164" s="44">
        <v>0</v>
      </c>
      <c r="G164" s="44">
        <f t="shared" ref="G164:G250" si="788">1800/13*12</f>
        <v>1661.54</v>
      </c>
      <c r="H164" s="44">
        <v>6280.06</v>
      </c>
      <c r="I164" s="44">
        <v>125.22</v>
      </c>
      <c r="J164" s="44">
        <f t="shared" ref="J164" si="789">(E164+F164+G164+H164+I164)/12</f>
        <v>1795.4</v>
      </c>
      <c r="K164" s="45">
        <f t="shared" ref="K164" si="790">(E164+F164+G164+H164+I164)</f>
        <v>21544.85</v>
      </c>
      <c r="L164" s="46">
        <f t="shared" ref="L164" si="791">K164+J164</f>
        <v>23340.25</v>
      </c>
      <c r="M164" s="117"/>
      <c r="N164" s="119">
        <f t="shared" ref="N164" si="792">K164</f>
        <v>21544.85</v>
      </c>
      <c r="O164" s="119">
        <f t="shared" ref="O164" si="793">E164+G164+F164+I164</f>
        <v>15264.79</v>
      </c>
      <c r="P164" s="119">
        <v>774</v>
      </c>
      <c r="Q164" s="119">
        <f t="shared" ref="Q164" si="794">IF(P164&gt;(O164*0.18),P164,O164*0.18)+N164+J164</f>
        <v>26087.91</v>
      </c>
      <c r="R164" s="119">
        <f t="shared" ref="R164" si="795">N164+O164*0.18</f>
        <v>24292.51</v>
      </c>
      <c r="S164" s="47"/>
    </row>
    <row r="165" spans="1:19" ht="9" customHeight="1" x14ac:dyDescent="0.2">
      <c r="A165" s="494"/>
      <c r="B165" s="494"/>
      <c r="C165" s="48" t="s">
        <v>4</v>
      </c>
      <c r="D165" s="49">
        <v>20</v>
      </c>
      <c r="E165" s="61">
        <v>26097105</v>
      </c>
      <c r="F165" s="50">
        <v>0</v>
      </c>
      <c r="G165" s="50">
        <f t="shared" ref="G165:G251" si="796">G164*1936.27</f>
        <v>3217190</v>
      </c>
      <c r="H165" s="61">
        <v>12159892</v>
      </c>
      <c r="I165" s="61">
        <v>242460</v>
      </c>
      <c r="J165" s="51">
        <f t="shared" ref="J165:L165" si="797">J164*1936.27</f>
        <v>3476379</v>
      </c>
      <c r="K165" s="50">
        <f t="shared" si="797"/>
        <v>41716647</v>
      </c>
      <c r="L165" s="52">
        <f t="shared" si="797"/>
        <v>45193026</v>
      </c>
      <c r="M165" s="118"/>
      <c r="N165" s="120">
        <f t="shared" ref="N165:O165" si="798">N164*1936.27</f>
        <v>41716647</v>
      </c>
      <c r="O165" s="120">
        <f t="shared" si="798"/>
        <v>29556755</v>
      </c>
      <c r="P165" s="120">
        <v>1498673</v>
      </c>
      <c r="Q165" s="120">
        <f t="shared" ref="Q165:R165" si="799">Q164*1936.27</f>
        <v>50513237</v>
      </c>
      <c r="R165" s="120">
        <f t="shared" si="799"/>
        <v>47036858</v>
      </c>
      <c r="S165" s="47"/>
    </row>
    <row r="166" spans="1:19" ht="12.75" customHeight="1" x14ac:dyDescent="0.2">
      <c r="A166" s="494"/>
      <c r="B166" s="494"/>
      <c r="C166" s="53" t="s">
        <v>3</v>
      </c>
      <c r="D166" s="54">
        <v>21</v>
      </c>
      <c r="E166" s="44">
        <v>14759.46</v>
      </c>
      <c r="F166" s="44">
        <v>0</v>
      </c>
      <c r="G166" s="44">
        <f t="shared" si="788"/>
        <v>1661.54</v>
      </c>
      <c r="H166" s="44">
        <v>6280.06</v>
      </c>
      <c r="I166" s="44">
        <v>125.22</v>
      </c>
      <c r="J166" s="44">
        <f t="shared" ref="J166" si="800">(E166+F166+G166+H166+I166)/12</f>
        <v>1902.19</v>
      </c>
      <c r="K166" s="45">
        <f t="shared" ref="K166" si="801">(E166+F166+G166+H166+I166)</f>
        <v>22826.28</v>
      </c>
      <c r="L166" s="46">
        <f t="shared" ref="L166" si="802">K166+J166</f>
        <v>24728.47</v>
      </c>
      <c r="M166" s="117"/>
      <c r="N166" s="119">
        <f t="shared" ref="N166" si="803">K166</f>
        <v>22826.28</v>
      </c>
      <c r="O166" s="119">
        <f t="shared" ref="O166" si="804">E166+G166+F166+I166</f>
        <v>16546.22</v>
      </c>
      <c r="P166" s="119">
        <v>774</v>
      </c>
      <c r="Q166" s="119">
        <f t="shared" ref="Q166" si="805">IF(P166&gt;(O166*0.18),P166,O166*0.18)+N166+J166</f>
        <v>27706.79</v>
      </c>
      <c r="R166" s="119">
        <f t="shared" ref="R166" si="806">N166+O166*0.18</f>
        <v>25804.6</v>
      </c>
      <c r="S166" s="47"/>
    </row>
    <row r="167" spans="1:19" ht="9" customHeight="1" x14ac:dyDescent="0.2">
      <c r="A167" s="494"/>
      <c r="B167" s="494"/>
      <c r="C167" s="48" t="s">
        <v>4</v>
      </c>
      <c r="D167" s="49">
        <v>27</v>
      </c>
      <c r="E167" s="61">
        <v>28578300</v>
      </c>
      <c r="F167" s="50">
        <v>0</v>
      </c>
      <c r="G167" s="50">
        <f t="shared" si="796"/>
        <v>3217190</v>
      </c>
      <c r="H167" s="61">
        <v>12159892</v>
      </c>
      <c r="I167" s="61">
        <v>242460</v>
      </c>
      <c r="J167" s="51">
        <f t="shared" ref="J167:L167" si="807">J166*1936.27</f>
        <v>3683153</v>
      </c>
      <c r="K167" s="50">
        <f t="shared" si="807"/>
        <v>44197841</v>
      </c>
      <c r="L167" s="52">
        <f t="shared" si="807"/>
        <v>47880995</v>
      </c>
      <c r="M167" s="118"/>
      <c r="N167" s="120">
        <f t="shared" ref="N167:O167" si="808">N166*1936.27</f>
        <v>44197841</v>
      </c>
      <c r="O167" s="120">
        <f t="shared" si="808"/>
        <v>32037949</v>
      </c>
      <c r="P167" s="120">
        <v>1498673</v>
      </c>
      <c r="Q167" s="120">
        <f t="shared" ref="Q167:R167" si="809">Q166*1936.27</f>
        <v>53647826</v>
      </c>
      <c r="R167" s="120">
        <f t="shared" si="809"/>
        <v>49964673</v>
      </c>
      <c r="S167" s="47"/>
    </row>
    <row r="168" spans="1:19" ht="12.75" customHeight="1" x14ac:dyDescent="0.2">
      <c r="A168" s="494"/>
      <c r="B168" s="494"/>
      <c r="C168" s="53" t="s">
        <v>3</v>
      </c>
      <c r="D168" s="54">
        <v>28</v>
      </c>
      <c r="E168" s="44">
        <v>15672.27</v>
      </c>
      <c r="F168" s="44">
        <v>0</v>
      </c>
      <c r="G168" s="44">
        <f t="shared" si="788"/>
        <v>1661.54</v>
      </c>
      <c r="H168" s="44">
        <v>6280.06</v>
      </c>
      <c r="I168" s="44">
        <v>125.22</v>
      </c>
      <c r="J168" s="44">
        <f t="shared" ref="J168" si="810">(E168+F168+G168+H168+I168)/12</f>
        <v>1978.26</v>
      </c>
      <c r="K168" s="45">
        <f t="shared" ref="K168" si="811">(E168+F168+G168+H168+I168)</f>
        <v>23739.09</v>
      </c>
      <c r="L168" s="46">
        <f t="shared" ref="L168" si="812">K168+J168</f>
        <v>25717.35</v>
      </c>
      <c r="M168" s="117"/>
      <c r="N168" s="119">
        <f t="shared" ref="N168" si="813">K168</f>
        <v>23739.09</v>
      </c>
      <c r="O168" s="119">
        <f t="shared" ref="O168" si="814">E168+G168+F168+I168</f>
        <v>17459.03</v>
      </c>
      <c r="P168" s="119">
        <v>774</v>
      </c>
      <c r="Q168" s="119">
        <f t="shared" ref="Q168" si="815">IF(P168&gt;(O168*0.18),P168,O168*0.18)+N168+J168</f>
        <v>28859.98</v>
      </c>
      <c r="R168" s="119">
        <f t="shared" ref="R168" si="816">N168+O168*0.18</f>
        <v>26881.72</v>
      </c>
      <c r="S168" s="47"/>
    </row>
    <row r="169" spans="1:19" ht="9" customHeight="1" x14ac:dyDescent="0.2">
      <c r="A169" s="494"/>
      <c r="B169" s="494"/>
      <c r="C169" s="48" t="s">
        <v>4</v>
      </c>
      <c r="D169" s="49">
        <v>34</v>
      </c>
      <c r="E169" s="61">
        <v>30345746</v>
      </c>
      <c r="F169" s="50">
        <v>0</v>
      </c>
      <c r="G169" s="50">
        <f t="shared" si="796"/>
        <v>3217190</v>
      </c>
      <c r="H169" s="61">
        <v>12159892</v>
      </c>
      <c r="I169" s="61">
        <v>242460</v>
      </c>
      <c r="J169" s="51">
        <f t="shared" ref="J169:L169" si="817">J168*1936.27</f>
        <v>3830445</v>
      </c>
      <c r="K169" s="50">
        <f t="shared" si="817"/>
        <v>45965288</v>
      </c>
      <c r="L169" s="52">
        <f t="shared" si="817"/>
        <v>49795733</v>
      </c>
      <c r="M169" s="118"/>
      <c r="N169" s="120">
        <f t="shared" ref="N169:O169" si="818">N168*1936.27</f>
        <v>45965288</v>
      </c>
      <c r="O169" s="120">
        <f t="shared" si="818"/>
        <v>33805396</v>
      </c>
      <c r="P169" s="120">
        <v>1498673</v>
      </c>
      <c r="Q169" s="120">
        <f t="shared" ref="Q169:R169" si="819">Q168*1936.27</f>
        <v>55880713</v>
      </c>
      <c r="R169" s="120">
        <f t="shared" si="819"/>
        <v>52050268</v>
      </c>
      <c r="S169" s="47"/>
    </row>
    <row r="170" spans="1:19" ht="12.75" customHeight="1" x14ac:dyDescent="0.2">
      <c r="A170" s="494"/>
      <c r="B170" s="494"/>
      <c r="C170" s="53" t="s">
        <v>3</v>
      </c>
      <c r="D170" s="54">
        <v>35</v>
      </c>
      <c r="E170" s="44">
        <v>16371.38</v>
      </c>
      <c r="F170" s="44">
        <v>0</v>
      </c>
      <c r="G170" s="44">
        <f t="shared" si="788"/>
        <v>1661.54</v>
      </c>
      <c r="H170" s="44">
        <v>6280.06</v>
      </c>
      <c r="I170" s="44">
        <v>125.22</v>
      </c>
      <c r="J170" s="44">
        <f t="shared" ref="J170" si="820">(E170+F170+G170+H170+I170)/12</f>
        <v>2036.52</v>
      </c>
      <c r="K170" s="45">
        <f t="shared" ref="K170" si="821">(E170+F170+G170+H170+I170)</f>
        <v>24438.2</v>
      </c>
      <c r="L170" s="46">
        <f t="shared" ref="L170" si="822">K170+J170</f>
        <v>26474.720000000001</v>
      </c>
      <c r="M170" s="117"/>
      <c r="N170" s="119">
        <f t="shared" ref="N170" si="823">K170</f>
        <v>24438.2</v>
      </c>
      <c r="O170" s="119">
        <f t="shared" ref="O170" si="824">E170+G170+F170+I170</f>
        <v>18158.14</v>
      </c>
      <c r="P170" s="119">
        <v>774</v>
      </c>
      <c r="Q170" s="119">
        <f t="shared" ref="Q170" si="825">IF(P170&gt;(O170*0.18),P170,O170*0.18)+N170+J170</f>
        <v>29743.19</v>
      </c>
      <c r="R170" s="119">
        <f t="shared" ref="R170" si="826">N170+O170*0.18</f>
        <v>27706.67</v>
      </c>
      <c r="S170" s="47"/>
    </row>
    <row r="171" spans="1:19" ht="9" customHeight="1" x14ac:dyDescent="0.2">
      <c r="A171" s="495"/>
      <c r="B171" s="495"/>
      <c r="C171" s="58" t="s">
        <v>4</v>
      </c>
      <c r="D171" s="59"/>
      <c r="E171" s="61">
        <v>31699412</v>
      </c>
      <c r="F171" s="50">
        <v>0</v>
      </c>
      <c r="G171" s="50">
        <f t="shared" si="796"/>
        <v>3217190</v>
      </c>
      <c r="H171" s="61">
        <v>12159892</v>
      </c>
      <c r="I171" s="61">
        <v>242460</v>
      </c>
      <c r="J171" s="51">
        <f t="shared" ref="J171:L171" si="827">J170*1936.27</f>
        <v>3943253</v>
      </c>
      <c r="K171" s="50">
        <f t="shared" si="827"/>
        <v>47318954</v>
      </c>
      <c r="L171" s="52">
        <f t="shared" si="827"/>
        <v>51262206</v>
      </c>
      <c r="M171" s="118"/>
      <c r="N171" s="120">
        <f t="shared" ref="N171:O171" si="828">N170*1936.27</f>
        <v>47318954</v>
      </c>
      <c r="O171" s="120">
        <f t="shared" si="828"/>
        <v>35159062</v>
      </c>
      <c r="P171" s="120">
        <v>1498673</v>
      </c>
      <c r="Q171" s="120">
        <f t="shared" ref="Q171:R171" si="829">Q170*1936.27</f>
        <v>57590847</v>
      </c>
      <c r="R171" s="120">
        <f t="shared" si="829"/>
        <v>53647594</v>
      </c>
      <c r="S171" s="47"/>
    </row>
    <row r="172" spans="1:19" ht="12.75" customHeight="1" x14ac:dyDescent="0.2">
      <c r="A172" s="496">
        <v>42736</v>
      </c>
      <c r="B172" s="496">
        <v>43159</v>
      </c>
      <c r="C172" s="42" t="s">
        <v>3</v>
      </c>
      <c r="D172" s="43">
        <v>0</v>
      </c>
      <c r="E172" s="44">
        <v>10615.17</v>
      </c>
      <c r="F172" s="44">
        <v>0</v>
      </c>
      <c r="G172" s="44">
        <f t="shared" si="788"/>
        <v>1661.54</v>
      </c>
      <c r="H172" s="44">
        <v>6280.06</v>
      </c>
      <c r="I172" s="44">
        <v>125.22</v>
      </c>
      <c r="J172" s="44">
        <f t="shared" ref="J172" si="830">(E172+F172+G172+H172+I172)/12</f>
        <v>1556.83</v>
      </c>
      <c r="K172" s="45">
        <f t="shared" ref="K172" si="831">(E172+F172+G172+H172+I172)</f>
        <v>18681.990000000002</v>
      </c>
      <c r="L172" s="46">
        <f t="shared" ref="L172" si="832">K172+J172</f>
        <v>20238.82</v>
      </c>
      <c r="M172" s="117"/>
      <c r="N172" s="119">
        <f t="shared" ref="N172" si="833">K172</f>
        <v>18681.990000000002</v>
      </c>
      <c r="O172" s="119">
        <f t="shared" ref="O172" si="834">E172+G172+F172+I172</f>
        <v>12401.93</v>
      </c>
      <c r="P172" s="119">
        <v>774</v>
      </c>
      <c r="Q172" s="119">
        <f t="shared" ref="Q172" si="835">IF(P172&gt;(O172*0.18),P172,O172*0.18)+N172+J172</f>
        <v>22471.17</v>
      </c>
      <c r="R172" s="119">
        <f t="shared" ref="R172" si="836">N172+O172*0.18</f>
        <v>20914.34</v>
      </c>
      <c r="S172" s="47"/>
    </row>
    <row r="173" spans="1:19" ht="9" customHeight="1" x14ac:dyDescent="0.2">
      <c r="A173" s="497"/>
      <c r="B173" s="497"/>
      <c r="C173" s="48" t="s">
        <v>4</v>
      </c>
      <c r="D173" s="49">
        <v>8</v>
      </c>
      <c r="E173" s="61">
        <v>20553835</v>
      </c>
      <c r="F173" s="50">
        <v>0</v>
      </c>
      <c r="G173" s="50">
        <f t="shared" si="796"/>
        <v>3217190</v>
      </c>
      <c r="H173" s="61">
        <v>12159892</v>
      </c>
      <c r="I173" s="61">
        <v>242460</v>
      </c>
      <c r="J173" s="51">
        <f t="shared" ref="J173:L173" si="837">J172*1936.27</f>
        <v>3014443</v>
      </c>
      <c r="K173" s="50">
        <f t="shared" si="837"/>
        <v>36173377</v>
      </c>
      <c r="L173" s="52">
        <f t="shared" si="837"/>
        <v>39187820</v>
      </c>
      <c r="M173" s="118"/>
      <c r="N173" s="120">
        <f t="shared" ref="N173:O173" si="838">N172*1936.27</f>
        <v>36173377</v>
      </c>
      <c r="O173" s="120">
        <f t="shared" si="838"/>
        <v>24013485</v>
      </c>
      <c r="P173" s="120">
        <v>1498673</v>
      </c>
      <c r="Q173" s="120">
        <f t="shared" ref="Q173:R173" si="839">Q172*1936.27</f>
        <v>43510252</v>
      </c>
      <c r="R173" s="120">
        <f t="shared" si="839"/>
        <v>40495809</v>
      </c>
      <c r="S173" s="47"/>
    </row>
    <row r="174" spans="1:19" ht="12.75" customHeight="1" x14ac:dyDescent="0.2">
      <c r="A174" s="517">
        <v>42736</v>
      </c>
      <c r="B174" s="517">
        <v>43159</v>
      </c>
      <c r="C174" s="53" t="s">
        <v>3</v>
      </c>
      <c r="D174" s="54">
        <v>9</v>
      </c>
      <c r="E174" s="44">
        <v>12350.63</v>
      </c>
      <c r="F174" s="44">
        <v>0</v>
      </c>
      <c r="G174" s="44">
        <f t="shared" si="788"/>
        <v>1661.54</v>
      </c>
      <c r="H174" s="44">
        <v>6280.06</v>
      </c>
      <c r="I174" s="44">
        <v>125.22</v>
      </c>
      <c r="J174" s="44">
        <f t="shared" ref="J174" si="840">(E174+F174+G174+H174+I174)/12</f>
        <v>1701.45</v>
      </c>
      <c r="K174" s="45">
        <f t="shared" ref="K174" si="841">(E174+F174+G174+H174+I174)</f>
        <v>20417.45</v>
      </c>
      <c r="L174" s="46">
        <f t="shared" ref="L174" si="842">K174+J174</f>
        <v>22118.9</v>
      </c>
      <c r="M174" s="117"/>
      <c r="N174" s="119">
        <f t="shared" ref="N174" si="843">K174</f>
        <v>20417.45</v>
      </c>
      <c r="O174" s="119">
        <f t="shared" ref="O174" si="844">E174+G174+F174+I174</f>
        <v>14137.39</v>
      </c>
      <c r="P174" s="119">
        <v>774</v>
      </c>
      <c r="Q174" s="119">
        <f t="shared" ref="Q174" si="845">IF(P174&gt;(O174*0.18),P174,O174*0.18)+N174+J174</f>
        <v>24663.63</v>
      </c>
      <c r="R174" s="119">
        <f t="shared" ref="R174" si="846">N174+O174*0.18</f>
        <v>22962.18</v>
      </c>
      <c r="S174" s="47"/>
    </row>
    <row r="175" spans="1:19" ht="9" customHeight="1" x14ac:dyDescent="0.2">
      <c r="A175" s="517"/>
      <c r="B175" s="517"/>
      <c r="C175" s="48" t="s">
        <v>4</v>
      </c>
      <c r="D175" s="49">
        <v>14</v>
      </c>
      <c r="E175" s="61">
        <v>23914154</v>
      </c>
      <c r="F175" s="50">
        <v>0</v>
      </c>
      <c r="G175" s="50">
        <f t="shared" si="796"/>
        <v>3217190</v>
      </c>
      <c r="H175" s="61">
        <v>12159892</v>
      </c>
      <c r="I175" s="61">
        <v>242460</v>
      </c>
      <c r="J175" s="51">
        <f t="shared" ref="J175:L175" si="847">J174*1936.27</f>
        <v>3294467</v>
      </c>
      <c r="K175" s="50">
        <f t="shared" si="847"/>
        <v>39533696</v>
      </c>
      <c r="L175" s="52">
        <f t="shared" si="847"/>
        <v>42828163</v>
      </c>
      <c r="M175" s="118"/>
      <c r="N175" s="120">
        <f t="shared" ref="N175:O175" si="848">N174*1936.27</f>
        <v>39533696</v>
      </c>
      <c r="O175" s="120">
        <f t="shared" si="848"/>
        <v>27373804</v>
      </c>
      <c r="P175" s="120">
        <v>1498673</v>
      </c>
      <c r="Q175" s="120">
        <f t="shared" ref="Q175:R175" si="849">Q174*1936.27</f>
        <v>47755447</v>
      </c>
      <c r="R175" s="120">
        <f t="shared" si="849"/>
        <v>44460980</v>
      </c>
      <c r="S175" s="47"/>
    </row>
    <row r="176" spans="1:19" ht="12.75" customHeight="1" x14ac:dyDescent="0.2">
      <c r="A176" s="517"/>
      <c r="B176" s="517"/>
      <c r="C176" s="53" t="s">
        <v>3</v>
      </c>
      <c r="D176" s="54">
        <v>15</v>
      </c>
      <c r="E176" s="44">
        <v>13634.03</v>
      </c>
      <c r="F176" s="44">
        <v>0</v>
      </c>
      <c r="G176" s="44">
        <f t="shared" si="788"/>
        <v>1661.54</v>
      </c>
      <c r="H176" s="44">
        <v>6280.06</v>
      </c>
      <c r="I176" s="44">
        <v>125.22</v>
      </c>
      <c r="J176" s="44">
        <f t="shared" ref="J176" si="850">(E176+F176+G176+H176+I176)/12</f>
        <v>1808.4</v>
      </c>
      <c r="K176" s="45">
        <f t="shared" ref="K176" si="851">(E176+F176+G176+H176+I176)</f>
        <v>21700.85</v>
      </c>
      <c r="L176" s="46">
        <f t="shared" ref="L176" si="852">K176+J176</f>
        <v>23509.25</v>
      </c>
      <c r="M176" s="117"/>
      <c r="N176" s="119">
        <f t="shared" ref="N176" si="853">K176</f>
        <v>21700.85</v>
      </c>
      <c r="O176" s="119">
        <f t="shared" ref="O176" si="854">E176+G176+F176+I176</f>
        <v>15420.79</v>
      </c>
      <c r="P176" s="119">
        <v>774</v>
      </c>
      <c r="Q176" s="119">
        <f t="shared" ref="Q176" si="855">IF(P176&gt;(O176*0.18),P176,O176*0.18)+N176+J176</f>
        <v>26284.99</v>
      </c>
      <c r="R176" s="119">
        <f t="shared" ref="R176" si="856">N176+O176*0.18</f>
        <v>24476.59</v>
      </c>
      <c r="S176" s="47"/>
    </row>
    <row r="177" spans="1:19" ht="9" customHeight="1" x14ac:dyDescent="0.2">
      <c r="A177" s="517"/>
      <c r="B177" s="517"/>
      <c r="C177" s="48" t="s">
        <v>4</v>
      </c>
      <c r="D177" s="49">
        <v>20</v>
      </c>
      <c r="E177" s="61">
        <v>26399163</v>
      </c>
      <c r="F177" s="50">
        <v>0</v>
      </c>
      <c r="G177" s="50">
        <f t="shared" si="796"/>
        <v>3217190</v>
      </c>
      <c r="H177" s="61">
        <v>12159892</v>
      </c>
      <c r="I177" s="61">
        <v>242460</v>
      </c>
      <c r="J177" s="51">
        <f t="shared" ref="J177:L177" si="857">J176*1936.27</f>
        <v>3501551</v>
      </c>
      <c r="K177" s="50">
        <f t="shared" si="857"/>
        <v>42018705</v>
      </c>
      <c r="L177" s="52">
        <f t="shared" si="857"/>
        <v>45520255</v>
      </c>
      <c r="M177" s="118"/>
      <c r="N177" s="120">
        <f t="shared" ref="N177:O177" si="858">N176*1936.27</f>
        <v>42018705</v>
      </c>
      <c r="O177" s="120">
        <f t="shared" si="858"/>
        <v>29858813</v>
      </c>
      <c r="P177" s="120">
        <v>1498673</v>
      </c>
      <c r="Q177" s="120">
        <f t="shared" ref="Q177:R177" si="859">Q176*1936.27</f>
        <v>50894838</v>
      </c>
      <c r="R177" s="120">
        <f t="shared" si="859"/>
        <v>47393287</v>
      </c>
      <c r="S177" s="47"/>
    </row>
    <row r="178" spans="1:19" ht="12.75" customHeight="1" x14ac:dyDescent="0.2">
      <c r="A178" s="517"/>
      <c r="B178" s="517"/>
      <c r="C178" s="53" t="s">
        <v>3</v>
      </c>
      <c r="D178" s="54">
        <v>21</v>
      </c>
      <c r="E178" s="44">
        <v>14926.26</v>
      </c>
      <c r="F178" s="44">
        <v>0</v>
      </c>
      <c r="G178" s="44">
        <f t="shared" si="788"/>
        <v>1661.54</v>
      </c>
      <c r="H178" s="44">
        <v>6280.06</v>
      </c>
      <c r="I178" s="44">
        <v>125.22</v>
      </c>
      <c r="J178" s="44">
        <f t="shared" ref="J178" si="860">(E178+F178+G178+H178+I178)/12</f>
        <v>1916.09</v>
      </c>
      <c r="K178" s="45">
        <f t="shared" ref="K178" si="861">(E178+F178+G178+H178+I178)</f>
        <v>22993.08</v>
      </c>
      <c r="L178" s="46">
        <f t="shared" ref="L178" si="862">K178+J178</f>
        <v>24909.17</v>
      </c>
      <c r="M178" s="117"/>
      <c r="N178" s="119">
        <f t="shared" ref="N178" si="863">K178</f>
        <v>22993.08</v>
      </c>
      <c r="O178" s="119">
        <f t="shared" ref="O178" si="864">E178+G178+F178+I178</f>
        <v>16713.02</v>
      </c>
      <c r="P178" s="119">
        <v>774</v>
      </c>
      <c r="Q178" s="119">
        <f t="shared" ref="Q178" si="865">IF(P178&gt;(O178*0.18),P178,O178*0.18)+N178+J178</f>
        <v>27917.51</v>
      </c>
      <c r="R178" s="119">
        <f t="shared" ref="R178" si="866">N178+O178*0.18</f>
        <v>26001.42</v>
      </c>
      <c r="S178" s="47"/>
    </row>
    <row r="179" spans="1:19" ht="9" customHeight="1" x14ac:dyDescent="0.2">
      <c r="A179" s="517"/>
      <c r="B179" s="517"/>
      <c r="C179" s="48" t="s">
        <v>4</v>
      </c>
      <c r="D179" s="49">
        <v>27</v>
      </c>
      <c r="E179" s="61">
        <v>28901269</v>
      </c>
      <c r="F179" s="50">
        <v>0</v>
      </c>
      <c r="G179" s="50">
        <f t="shared" si="796"/>
        <v>3217190</v>
      </c>
      <c r="H179" s="61">
        <v>12159892</v>
      </c>
      <c r="I179" s="61">
        <v>242460</v>
      </c>
      <c r="J179" s="51">
        <f t="shared" ref="J179:L179" si="867">J178*1936.27</f>
        <v>3710068</v>
      </c>
      <c r="K179" s="50">
        <f t="shared" si="867"/>
        <v>44520811</v>
      </c>
      <c r="L179" s="52">
        <f t="shared" si="867"/>
        <v>48230879</v>
      </c>
      <c r="M179" s="118"/>
      <c r="N179" s="120">
        <f t="shared" ref="N179:O179" si="868">N178*1936.27</f>
        <v>44520811</v>
      </c>
      <c r="O179" s="120">
        <f t="shared" si="868"/>
        <v>32360919</v>
      </c>
      <c r="P179" s="120">
        <v>1498673</v>
      </c>
      <c r="Q179" s="120">
        <f t="shared" ref="Q179:R179" si="869">Q178*1936.27</f>
        <v>54055837</v>
      </c>
      <c r="R179" s="120">
        <f t="shared" si="869"/>
        <v>50345770</v>
      </c>
      <c r="S179" s="47"/>
    </row>
    <row r="180" spans="1:19" ht="12.75" customHeight="1" x14ac:dyDescent="0.2">
      <c r="A180" s="517"/>
      <c r="B180" s="517"/>
      <c r="C180" s="53" t="s">
        <v>3</v>
      </c>
      <c r="D180" s="54">
        <v>28</v>
      </c>
      <c r="E180" s="44">
        <v>15846.27</v>
      </c>
      <c r="F180" s="44">
        <v>0</v>
      </c>
      <c r="G180" s="44">
        <f t="shared" si="788"/>
        <v>1661.54</v>
      </c>
      <c r="H180" s="44">
        <v>6280.06</v>
      </c>
      <c r="I180" s="44">
        <v>125.22</v>
      </c>
      <c r="J180" s="44">
        <f t="shared" ref="J180" si="870">(E180+F180+G180+H180+I180)/12</f>
        <v>1992.76</v>
      </c>
      <c r="K180" s="45">
        <f t="shared" ref="K180" si="871">(E180+F180+G180+H180+I180)</f>
        <v>23913.09</v>
      </c>
      <c r="L180" s="46">
        <f t="shared" ref="L180" si="872">K180+J180</f>
        <v>25905.85</v>
      </c>
      <c r="M180" s="117"/>
      <c r="N180" s="119">
        <f t="shared" ref="N180" si="873">K180</f>
        <v>23913.09</v>
      </c>
      <c r="O180" s="119">
        <f t="shared" ref="O180" si="874">E180+G180+F180+I180</f>
        <v>17633.03</v>
      </c>
      <c r="P180" s="119">
        <v>774</v>
      </c>
      <c r="Q180" s="119">
        <f t="shared" ref="Q180" si="875">IF(P180&gt;(O180*0.18),P180,O180*0.18)+N180+J180</f>
        <v>29079.8</v>
      </c>
      <c r="R180" s="119">
        <f t="shared" ref="R180" si="876">N180+O180*0.18</f>
        <v>27087.040000000001</v>
      </c>
      <c r="S180" s="47"/>
    </row>
    <row r="181" spans="1:19" ht="9" customHeight="1" x14ac:dyDescent="0.2">
      <c r="A181" s="517"/>
      <c r="B181" s="517"/>
      <c r="C181" s="48" t="s">
        <v>4</v>
      </c>
      <c r="D181" s="49">
        <v>34</v>
      </c>
      <c r="E181" s="61">
        <v>30682657</v>
      </c>
      <c r="F181" s="50">
        <v>0</v>
      </c>
      <c r="G181" s="50">
        <f t="shared" si="796"/>
        <v>3217190</v>
      </c>
      <c r="H181" s="61">
        <v>12159892</v>
      </c>
      <c r="I181" s="61">
        <v>242460</v>
      </c>
      <c r="J181" s="51">
        <f t="shared" ref="J181:L181" si="877">J180*1936.27</f>
        <v>3858521</v>
      </c>
      <c r="K181" s="50">
        <f t="shared" si="877"/>
        <v>46302199</v>
      </c>
      <c r="L181" s="52">
        <f t="shared" si="877"/>
        <v>50160720</v>
      </c>
      <c r="M181" s="118"/>
      <c r="N181" s="120">
        <f t="shared" ref="N181:O181" si="878">N180*1936.27</f>
        <v>46302199</v>
      </c>
      <c r="O181" s="120">
        <f t="shared" si="878"/>
        <v>34142307</v>
      </c>
      <c r="P181" s="120">
        <v>1498673</v>
      </c>
      <c r="Q181" s="120">
        <f t="shared" ref="Q181:R181" si="879">Q180*1936.27</f>
        <v>56306344</v>
      </c>
      <c r="R181" s="120">
        <f t="shared" si="879"/>
        <v>52447823</v>
      </c>
      <c r="S181" s="47"/>
    </row>
    <row r="182" spans="1:19" ht="12.75" customHeight="1" x14ac:dyDescent="0.2">
      <c r="A182" s="517"/>
      <c r="B182" s="517"/>
      <c r="C182" s="53" t="s">
        <v>3</v>
      </c>
      <c r="D182" s="54">
        <v>35</v>
      </c>
      <c r="E182" s="44">
        <v>16551.38</v>
      </c>
      <c r="F182" s="44">
        <v>0</v>
      </c>
      <c r="G182" s="44">
        <f t="shared" si="788"/>
        <v>1661.54</v>
      </c>
      <c r="H182" s="44">
        <v>6280.06</v>
      </c>
      <c r="I182" s="44">
        <v>125.22</v>
      </c>
      <c r="J182" s="44">
        <f t="shared" ref="J182" si="880">(E182+F182+G182+H182+I182)/12</f>
        <v>2051.52</v>
      </c>
      <c r="K182" s="45">
        <f t="shared" ref="K182" si="881">(E182+F182+G182+H182+I182)</f>
        <v>24618.2</v>
      </c>
      <c r="L182" s="46">
        <f t="shared" ref="L182" si="882">K182+J182</f>
        <v>26669.72</v>
      </c>
      <c r="M182" s="117"/>
      <c r="N182" s="119">
        <f t="shared" ref="N182" si="883">K182</f>
        <v>24618.2</v>
      </c>
      <c r="O182" s="119">
        <f t="shared" ref="O182" si="884">E182+G182+F182+I182</f>
        <v>18338.14</v>
      </c>
      <c r="P182" s="119">
        <v>774</v>
      </c>
      <c r="Q182" s="119">
        <f t="shared" ref="Q182" si="885">IF(P182&gt;(O182*0.18),P182,O182*0.18)+N182+J182</f>
        <v>29970.59</v>
      </c>
      <c r="R182" s="119">
        <f t="shared" ref="R182" si="886">N182+O182*0.18</f>
        <v>27919.07</v>
      </c>
      <c r="S182" s="47"/>
    </row>
    <row r="183" spans="1:19" ht="9" customHeight="1" x14ac:dyDescent="0.2">
      <c r="A183" s="518"/>
      <c r="B183" s="518"/>
      <c r="C183" s="58" t="s">
        <v>4</v>
      </c>
      <c r="D183" s="59"/>
      <c r="E183" s="61">
        <v>32047941</v>
      </c>
      <c r="F183" s="61">
        <v>0</v>
      </c>
      <c r="G183" s="50">
        <f t="shared" si="796"/>
        <v>3217190</v>
      </c>
      <c r="H183" s="61">
        <v>12159892</v>
      </c>
      <c r="I183" s="61">
        <v>242460</v>
      </c>
      <c r="J183" s="51">
        <f t="shared" ref="J183:L183" si="887">J182*1936.27</f>
        <v>3972297</v>
      </c>
      <c r="K183" s="50">
        <f t="shared" si="887"/>
        <v>47667482</v>
      </c>
      <c r="L183" s="52">
        <f t="shared" si="887"/>
        <v>51639779</v>
      </c>
      <c r="M183" s="118"/>
      <c r="N183" s="120">
        <f t="shared" ref="N183:O183" si="888">N182*1936.27</f>
        <v>47667482</v>
      </c>
      <c r="O183" s="120">
        <f t="shared" si="888"/>
        <v>35507590</v>
      </c>
      <c r="P183" s="120">
        <v>1498673</v>
      </c>
      <c r="Q183" s="120">
        <f t="shared" ref="Q183:R183" si="889">Q182*1936.27</f>
        <v>58031154</v>
      </c>
      <c r="R183" s="120">
        <f t="shared" si="889"/>
        <v>54058858</v>
      </c>
      <c r="S183" s="47"/>
    </row>
    <row r="184" spans="1:19" ht="12.75" customHeight="1" x14ac:dyDescent="0.2">
      <c r="A184" s="496">
        <v>43160</v>
      </c>
      <c r="B184" s="496">
        <v>43190</v>
      </c>
      <c r="C184" s="42" t="s">
        <v>3</v>
      </c>
      <c r="D184" s="43">
        <v>0</v>
      </c>
      <c r="E184" s="44">
        <v>10991.97</v>
      </c>
      <c r="F184" s="44">
        <v>0</v>
      </c>
      <c r="G184" s="44">
        <f t="shared" si="788"/>
        <v>1661.54</v>
      </c>
      <c r="H184" s="44">
        <v>6280.06</v>
      </c>
      <c r="I184" s="44">
        <v>125.22</v>
      </c>
      <c r="J184" s="44">
        <f t="shared" ref="J184" si="890">(E184+F184+G184+H184+I184)/12</f>
        <v>1588.23</v>
      </c>
      <c r="K184" s="45">
        <f t="shared" ref="K184" si="891">(E184+F184+G184+H184+I184)</f>
        <v>19058.79</v>
      </c>
      <c r="L184" s="46">
        <f t="shared" ref="L184" si="892">K184+J184</f>
        <v>20647.02</v>
      </c>
      <c r="M184" s="117"/>
      <c r="N184" s="119">
        <f t="shared" ref="N184" si="893">K184</f>
        <v>19058.79</v>
      </c>
      <c r="O184" s="119">
        <f t="shared" ref="O184" si="894">E184+G184+F184+I184</f>
        <v>12778.73</v>
      </c>
      <c r="P184" s="119">
        <v>884.4</v>
      </c>
      <c r="Q184" s="119">
        <f t="shared" ref="Q184" si="895">IF(P184&gt;(O184*0.18),P184,O184*0.18)+N184+J184</f>
        <v>22947.19</v>
      </c>
      <c r="R184" s="119">
        <f t="shared" ref="R184" si="896">N184+O184*0.18</f>
        <v>21358.959999999999</v>
      </c>
      <c r="S184" s="47"/>
    </row>
    <row r="185" spans="1:19" ht="9" customHeight="1" x14ac:dyDescent="0.2">
      <c r="A185" s="497"/>
      <c r="B185" s="497"/>
      <c r="C185" s="48" t="s">
        <v>4</v>
      </c>
      <c r="D185" s="49">
        <v>8</v>
      </c>
      <c r="E185" s="61">
        <v>21283422</v>
      </c>
      <c r="F185" s="50">
        <v>0</v>
      </c>
      <c r="G185" s="50">
        <f t="shared" si="796"/>
        <v>3217190</v>
      </c>
      <c r="H185" s="61">
        <v>12159892</v>
      </c>
      <c r="I185" s="61">
        <v>242460</v>
      </c>
      <c r="J185" s="51">
        <f t="shared" ref="J185:L185" si="897">J184*1936.27</f>
        <v>3075242</v>
      </c>
      <c r="K185" s="50">
        <f t="shared" si="897"/>
        <v>36902963</v>
      </c>
      <c r="L185" s="52">
        <f t="shared" si="897"/>
        <v>39978205</v>
      </c>
      <c r="M185" s="118"/>
      <c r="N185" s="120">
        <f t="shared" ref="N185:O185" si="898">N184*1936.27</f>
        <v>36902963</v>
      </c>
      <c r="O185" s="120">
        <f t="shared" si="898"/>
        <v>24743072</v>
      </c>
      <c r="P185" s="123">
        <v>1712437</v>
      </c>
      <c r="Q185" s="120">
        <f t="shared" ref="Q185:R185" si="899">Q184*1936.27</f>
        <v>44431956</v>
      </c>
      <c r="R185" s="120">
        <f t="shared" si="899"/>
        <v>41356713</v>
      </c>
      <c r="S185" s="47"/>
    </row>
    <row r="186" spans="1:19" ht="12.75" customHeight="1" x14ac:dyDescent="0.2">
      <c r="A186" s="494">
        <v>43160</v>
      </c>
      <c r="B186" s="494">
        <v>43190</v>
      </c>
      <c r="C186" s="53" t="s">
        <v>3</v>
      </c>
      <c r="D186" s="54">
        <v>9</v>
      </c>
      <c r="E186" s="44">
        <v>12767.03</v>
      </c>
      <c r="F186" s="44">
        <v>0</v>
      </c>
      <c r="G186" s="44">
        <f t="shared" si="788"/>
        <v>1661.54</v>
      </c>
      <c r="H186" s="44">
        <v>6280.06</v>
      </c>
      <c r="I186" s="44">
        <v>125.22</v>
      </c>
      <c r="J186" s="44">
        <f t="shared" ref="J186" si="900">(E186+F186+G186+H186+I186)/12</f>
        <v>1736.15</v>
      </c>
      <c r="K186" s="45">
        <f t="shared" ref="K186" si="901">(E186+F186+G186+H186+I186)</f>
        <v>20833.849999999999</v>
      </c>
      <c r="L186" s="46">
        <f t="shared" ref="L186" si="902">K186+J186</f>
        <v>22570</v>
      </c>
      <c r="M186" s="117"/>
      <c r="N186" s="119">
        <f t="shared" ref="N186" si="903">K186</f>
        <v>20833.849999999999</v>
      </c>
      <c r="O186" s="119">
        <f t="shared" ref="O186" si="904">E186+G186+F186+I186</f>
        <v>14553.79</v>
      </c>
      <c r="P186" s="119">
        <v>884.4</v>
      </c>
      <c r="Q186" s="119">
        <f t="shared" ref="Q186" si="905">IF(P186&gt;(O186*0.18),P186,O186*0.18)+N186+J186</f>
        <v>25189.68</v>
      </c>
      <c r="R186" s="119">
        <f t="shared" ref="R186" si="906">N186+O186*0.18</f>
        <v>23453.53</v>
      </c>
      <c r="S186" s="47"/>
    </row>
    <row r="187" spans="1:19" ht="9" customHeight="1" x14ac:dyDescent="0.2">
      <c r="A187" s="494"/>
      <c r="B187" s="494"/>
      <c r="C187" s="48" t="s">
        <v>4</v>
      </c>
      <c r="D187" s="49">
        <v>14</v>
      </c>
      <c r="E187" s="61">
        <v>24720417</v>
      </c>
      <c r="F187" s="50">
        <v>0</v>
      </c>
      <c r="G187" s="50">
        <f t="shared" si="796"/>
        <v>3217190</v>
      </c>
      <c r="H187" s="61">
        <v>12159892</v>
      </c>
      <c r="I187" s="61">
        <v>242460</v>
      </c>
      <c r="J187" s="51">
        <f t="shared" ref="J187:L187" si="907">J186*1936.27</f>
        <v>3361655</v>
      </c>
      <c r="K187" s="50">
        <f t="shared" si="907"/>
        <v>40339959</v>
      </c>
      <c r="L187" s="52">
        <f t="shared" si="907"/>
        <v>43701614</v>
      </c>
      <c r="M187" s="118"/>
      <c r="N187" s="120">
        <f t="shared" ref="N187:O187" si="908">N186*1936.27</f>
        <v>40339959</v>
      </c>
      <c r="O187" s="120">
        <f t="shared" si="908"/>
        <v>28180067</v>
      </c>
      <c r="P187" s="123">
        <v>1712437</v>
      </c>
      <c r="Q187" s="120">
        <f t="shared" ref="Q187:R187" si="909">Q186*1936.27</f>
        <v>48774022</v>
      </c>
      <c r="R187" s="120">
        <f t="shared" si="909"/>
        <v>45412367</v>
      </c>
      <c r="S187" s="47"/>
    </row>
    <row r="188" spans="1:19" ht="12.75" customHeight="1" x14ac:dyDescent="0.2">
      <c r="A188" s="494"/>
      <c r="B188" s="494"/>
      <c r="C188" s="53" t="s">
        <v>3</v>
      </c>
      <c r="D188" s="54">
        <v>15</v>
      </c>
      <c r="E188" s="44">
        <v>14084.03</v>
      </c>
      <c r="F188" s="44">
        <v>0</v>
      </c>
      <c r="G188" s="44">
        <f t="shared" si="788"/>
        <v>1661.54</v>
      </c>
      <c r="H188" s="44">
        <v>6280.06</v>
      </c>
      <c r="I188" s="44">
        <v>125.22</v>
      </c>
      <c r="J188" s="44">
        <f t="shared" ref="J188" si="910">(E188+F188+G188+H188+I188)/12</f>
        <v>1845.9</v>
      </c>
      <c r="K188" s="45">
        <f t="shared" ref="K188" si="911">(E188+F188+G188+H188+I188)</f>
        <v>22150.85</v>
      </c>
      <c r="L188" s="46">
        <f t="shared" ref="L188" si="912">K188+J188</f>
        <v>23996.75</v>
      </c>
      <c r="M188" s="117"/>
      <c r="N188" s="119">
        <f t="shared" ref="N188" si="913">K188</f>
        <v>22150.85</v>
      </c>
      <c r="O188" s="119">
        <f t="shared" ref="O188" si="914">E188+G188+F188+I188</f>
        <v>15870.79</v>
      </c>
      <c r="P188" s="119">
        <v>884.4</v>
      </c>
      <c r="Q188" s="119">
        <f t="shared" ref="Q188" si="915">IF(P188&gt;(O188*0.18),P188,O188*0.18)+N188+J188</f>
        <v>26853.49</v>
      </c>
      <c r="R188" s="119">
        <f t="shared" ref="R188" si="916">N188+O188*0.18</f>
        <v>25007.59</v>
      </c>
      <c r="S188" s="47"/>
    </row>
    <row r="189" spans="1:19" ht="9" customHeight="1" x14ac:dyDescent="0.2">
      <c r="A189" s="494"/>
      <c r="B189" s="494"/>
      <c r="C189" s="48" t="s">
        <v>4</v>
      </c>
      <c r="D189" s="49">
        <v>20</v>
      </c>
      <c r="E189" s="61">
        <v>27270485</v>
      </c>
      <c r="F189" s="50">
        <v>0</v>
      </c>
      <c r="G189" s="50">
        <f t="shared" si="796"/>
        <v>3217190</v>
      </c>
      <c r="H189" s="61">
        <v>12159892</v>
      </c>
      <c r="I189" s="61">
        <v>242460</v>
      </c>
      <c r="J189" s="51">
        <f t="shared" ref="J189:L189" si="917">J188*1936.27</f>
        <v>3574161</v>
      </c>
      <c r="K189" s="50">
        <f t="shared" si="917"/>
        <v>42890026</v>
      </c>
      <c r="L189" s="52">
        <f t="shared" si="917"/>
        <v>46464187</v>
      </c>
      <c r="M189" s="118"/>
      <c r="N189" s="120">
        <f t="shared" ref="N189:O189" si="918">N188*1936.27</f>
        <v>42890026</v>
      </c>
      <c r="O189" s="120">
        <f t="shared" si="918"/>
        <v>30730135</v>
      </c>
      <c r="P189" s="123">
        <v>1712437</v>
      </c>
      <c r="Q189" s="120">
        <f t="shared" ref="Q189:R189" si="919">Q188*1936.27</f>
        <v>51995607</v>
      </c>
      <c r="R189" s="120">
        <f t="shared" si="919"/>
        <v>48421446</v>
      </c>
      <c r="S189" s="47"/>
    </row>
    <row r="190" spans="1:19" ht="12.75" customHeight="1" x14ac:dyDescent="0.2">
      <c r="A190" s="494"/>
      <c r="B190" s="494"/>
      <c r="C190" s="53" t="s">
        <v>3</v>
      </c>
      <c r="D190" s="54">
        <v>21</v>
      </c>
      <c r="E190" s="44">
        <v>15396.66</v>
      </c>
      <c r="F190" s="44">
        <v>0</v>
      </c>
      <c r="G190" s="44">
        <f t="shared" si="788"/>
        <v>1661.54</v>
      </c>
      <c r="H190" s="44">
        <v>6280.06</v>
      </c>
      <c r="I190" s="44">
        <v>125.22</v>
      </c>
      <c r="J190" s="44">
        <f t="shared" ref="J190" si="920">(E190+F190+G190+H190+I190)/12</f>
        <v>1955.29</v>
      </c>
      <c r="K190" s="45">
        <f t="shared" ref="K190" si="921">(E190+F190+G190+H190+I190)</f>
        <v>23463.48</v>
      </c>
      <c r="L190" s="46">
        <f t="shared" ref="L190" si="922">K190+J190</f>
        <v>25418.77</v>
      </c>
      <c r="M190" s="117"/>
      <c r="N190" s="119">
        <f t="shared" ref="N190" si="923">K190</f>
        <v>23463.48</v>
      </c>
      <c r="O190" s="119">
        <f t="shared" ref="O190" si="924">E190+G190+F190+I190</f>
        <v>17183.419999999998</v>
      </c>
      <c r="P190" s="119">
        <v>884.4</v>
      </c>
      <c r="Q190" s="119">
        <f t="shared" ref="Q190" si="925">IF(P190&gt;(O190*0.18),P190,O190*0.18)+N190+J190</f>
        <v>28511.79</v>
      </c>
      <c r="R190" s="119">
        <f t="shared" ref="R190" si="926">N190+O190*0.18</f>
        <v>26556.5</v>
      </c>
      <c r="S190" s="47"/>
    </row>
    <row r="191" spans="1:19" ht="9" customHeight="1" x14ac:dyDescent="0.2">
      <c r="A191" s="494"/>
      <c r="B191" s="494"/>
      <c r="C191" s="48" t="s">
        <v>4</v>
      </c>
      <c r="D191" s="49">
        <v>27</v>
      </c>
      <c r="E191" s="61">
        <v>29812091</v>
      </c>
      <c r="F191" s="50">
        <v>0</v>
      </c>
      <c r="G191" s="50">
        <f t="shared" si="796"/>
        <v>3217190</v>
      </c>
      <c r="H191" s="61">
        <v>12159892</v>
      </c>
      <c r="I191" s="61">
        <v>242460</v>
      </c>
      <c r="J191" s="51">
        <f t="shared" ref="J191:L191" si="927">J190*1936.27</f>
        <v>3785969</v>
      </c>
      <c r="K191" s="50">
        <f t="shared" si="927"/>
        <v>45431632</v>
      </c>
      <c r="L191" s="52">
        <f t="shared" si="927"/>
        <v>49217602</v>
      </c>
      <c r="M191" s="118"/>
      <c r="N191" s="120">
        <f t="shared" ref="N191:O191" si="928">N190*1936.27</f>
        <v>45431632</v>
      </c>
      <c r="O191" s="120">
        <f t="shared" si="928"/>
        <v>33271741</v>
      </c>
      <c r="P191" s="123">
        <v>1712437</v>
      </c>
      <c r="Q191" s="120">
        <f t="shared" ref="Q191:R191" si="929">Q190*1936.27</f>
        <v>55206524</v>
      </c>
      <c r="R191" s="120">
        <f t="shared" si="929"/>
        <v>51420554</v>
      </c>
      <c r="S191" s="47"/>
    </row>
    <row r="192" spans="1:19" ht="12.75" customHeight="1" x14ac:dyDescent="0.2">
      <c r="A192" s="494"/>
      <c r="B192" s="494"/>
      <c r="C192" s="53" t="s">
        <v>3</v>
      </c>
      <c r="D192" s="54">
        <v>28</v>
      </c>
      <c r="E192" s="44">
        <v>16341.87</v>
      </c>
      <c r="F192" s="44">
        <v>0</v>
      </c>
      <c r="G192" s="44">
        <f t="shared" si="788"/>
        <v>1661.54</v>
      </c>
      <c r="H192" s="44">
        <v>6280.06</v>
      </c>
      <c r="I192" s="44">
        <v>125.22</v>
      </c>
      <c r="J192" s="44">
        <f t="shared" ref="J192" si="930">(E192+F192+G192+H192+I192)/12</f>
        <v>2034.06</v>
      </c>
      <c r="K192" s="45">
        <f t="shared" ref="K192" si="931">(E192+F192+G192+H192+I192)</f>
        <v>24408.69</v>
      </c>
      <c r="L192" s="46">
        <f t="shared" ref="L192" si="932">K192+J192</f>
        <v>26442.75</v>
      </c>
      <c r="M192" s="117"/>
      <c r="N192" s="119">
        <f t="shared" ref="N192" si="933">K192</f>
        <v>24408.69</v>
      </c>
      <c r="O192" s="119">
        <f t="shared" ref="O192" si="934">E192+G192+F192+I192</f>
        <v>18128.63</v>
      </c>
      <c r="P192" s="119">
        <v>884.4</v>
      </c>
      <c r="Q192" s="119">
        <f t="shared" ref="Q192" si="935">IF(P192&gt;(O192*0.18),P192,O192*0.18)+N192+J192</f>
        <v>29705.9</v>
      </c>
      <c r="R192" s="119">
        <f t="shared" ref="R192" si="936">N192+O192*0.18</f>
        <v>27671.84</v>
      </c>
      <c r="S192" s="47"/>
    </row>
    <row r="193" spans="1:19" ht="9" customHeight="1" x14ac:dyDescent="0.2">
      <c r="A193" s="494"/>
      <c r="B193" s="494"/>
      <c r="C193" s="48" t="s">
        <v>4</v>
      </c>
      <c r="D193" s="49">
        <v>34</v>
      </c>
      <c r="E193" s="61">
        <v>31642273</v>
      </c>
      <c r="F193" s="50">
        <v>0</v>
      </c>
      <c r="G193" s="50">
        <f t="shared" si="796"/>
        <v>3217190</v>
      </c>
      <c r="H193" s="61">
        <v>12159892</v>
      </c>
      <c r="I193" s="61">
        <v>242460</v>
      </c>
      <c r="J193" s="51">
        <f t="shared" ref="J193:L193" si="937">J192*1936.27</f>
        <v>3938489</v>
      </c>
      <c r="K193" s="50">
        <f t="shared" si="937"/>
        <v>47261814</v>
      </c>
      <c r="L193" s="52">
        <f t="shared" si="937"/>
        <v>51200304</v>
      </c>
      <c r="M193" s="118"/>
      <c r="N193" s="120">
        <f t="shared" ref="N193:O193" si="938">N192*1936.27</f>
        <v>47261814</v>
      </c>
      <c r="O193" s="120">
        <f t="shared" si="938"/>
        <v>35101922</v>
      </c>
      <c r="P193" s="123">
        <v>1712437</v>
      </c>
      <c r="Q193" s="120">
        <f t="shared" ref="Q193:R193" si="939">Q192*1936.27</f>
        <v>57518643</v>
      </c>
      <c r="R193" s="120">
        <f t="shared" si="939"/>
        <v>53580154</v>
      </c>
      <c r="S193" s="47"/>
    </row>
    <row r="194" spans="1:19" ht="12.75" customHeight="1" x14ac:dyDescent="0.2">
      <c r="A194" s="494"/>
      <c r="B194" s="494"/>
      <c r="C194" s="53" t="s">
        <v>3</v>
      </c>
      <c r="D194" s="54">
        <v>35</v>
      </c>
      <c r="E194" s="44">
        <v>17062.580000000002</v>
      </c>
      <c r="F194" s="44">
        <v>0</v>
      </c>
      <c r="G194" s="44">
        <f t="shared" si="788"/>
        <v>1661.54</v>
      </c>
      <c r="H194" s="44">
        <v>6280.06</v>
      </c>
      <c r="I194" s="44">
        <v>125.22</v>
      </c>
      <c r="J194" s="44">
        <f t="shared" ref="J194" si="940">(E194+F194+G194+H194+I194)/12</f>
        <v>2094.12</v>
      </c>
      <c r="K194" s="45">
        <f t="shared" ref="K194" si="941">(E194+F194+G194+H194+I194)</f>
        <v>25129.4</v>
      </c>
      <c r="L194" s="46">
        <f t="shared" ref="L194" si="942">K194+J194</f>
        <v>27223.52</v>
      </c>
      <c r="M194" s="117"/>
      <c r="N194" s="119">
        <f t="shared" ref="N194" si="943">K194</f>
        <v>25129.4</v>
      </c>
      <c r="O194" s="119">
        <f t="shared" ref="O194" si="944">E194+G194+F194+I194</f>
        <v>18849.34</v>
      </c>
      <c r="P194" s="119">
        <v>884.4</v>
      </c>
      <c r="Q194" s="119">
        <f t="shared" ref="Q194" si="945">IF(P194&gt;(O194*0.18),P194,O194*0.18)+N194+J194</f>
        <v>30616.400000000001</v>
      </c>
      <c r="R194" s="119">
        <f t="shared" ref="R194" si="946">N194+O194*0.18</f>
        <v>28522.28</v>
      </c>
      <c r="S194" s="47"/>
    </row>
    <row r="195" spans="1:19" ht="9" customHeight="1" x14ac:dyDescent="0.2">
      <c r="A195" s="495"/>
      <c r="B195" s="495"/>
      <c r="C195" s="58" t="s">
        <v>4</v>
      </c>
      <c r="D195" s="59"/>
      <c r="E195" s="61">
        <v>33037762</v>
      </c>
      <c r="F195" s="61">
        <v>0</v>
      </c>
      <c r="G195" s="50">
        <f t="shared" si="796"/>
        <v>3217190</v>
      </c>
      <c r="H195" s="61">
        <v>12159892</v>
      </c>
      <c r="I195" s="61">
        <v>242460</v>
      </c>
      <c r="J195" s="51">
        <f t="shared" ref="J195:L195" si="947">J194*1936.27</f>
        <v>4054782</v>
      </c>
      <c r="K195" s="50">
        <f t="shared" si="947"/>
        <v>48657303</v>
      </c>
      <c r="L195" s="52">
        <f t="shared" si="947"/>
        <v>52712085</v>
      </c>
      <c r="M195" s="118"/>
      <c r="N195" s="120">
        <f t="shared" ref="N195:O195" si="948">N194*1936.27</f>
        <v>48657303</v>
      </c>
      <c r="O195" s="120">
        <f t="shared" si="948"/>
        <v>36497412</v>
      </c>
      <c r="P195" s="123">
        <v>1712437</v>
      </c>
      <c r="Q195" s="120">
        <f t="shared" ref="Q195:R195" si="949">Q194*1936.27</f>
        <v>59281617</v>
      </c>
      <c r="R195" s="120">
        <f t="shared" si="949"/>
        <v>55226835</v>
      </c>
      <c r="S195" s="47"/>
    </row>
    <row r="196" spans="1:19" ht="12.75" customHeight="1" x14ac:dyDescent="0.2">
      <c r="A196" s="496">
        <v>43191</v>
      </c>
      <c r="B196" s="496">
        <v>43465</v>
      </c>
      <c r="C196" s="42" t="s">
        <v>3</v>
      </c>
      <c r="D196" s="43">
        <v>0</v>
      </c>
      <c r="E196" s="44">
        <v>11117.19</v>
      </c>
      <c r="F196" s="44">
        <v>0</v>
      </c>
      <c r="G196" s="44">
        <f t="shared" si="788"/>
        <v>1661.54</v>
      </c>
      <c r="H196" s="44">
        <v>6280.06</v>
      </c>
      <c r="I196" s="44"/>
      <c r="J196" s="44">
        <f t="shared" ref="J196" si="950">(E196+F196+G196+H196+I196)/12</f>
        <v>1588.23</v>
      </c>
      <c r="K196" s="45">
        <f t="shared" ref="K196" si="951">(E196+F196+G196+H196+I196)</f>
        <v>19058.79</v>
      </c>
      <c r="L196" s="46">
        <f t="shared" ref="L196" si="952">K196+J196</f>
        <v>20647.02</v>
      </c>
      <c r="M196" s="117"/>
      <c r="N196" s="119">
        <f t="shared" ref="N196" si="953">K196</f>
        <v>19058.79</v>
      </c>
      <c r="O196" s="119">
        <f t="shared" ref="O196" si="954">E196+G196+F196+I196</f>
        <v>12778.73</v>
      </c>
      <c r="P196" s="119">
        <v>884.4</v>
      </c>
      <c r="Q196" s="119">
        <f t="shared" ref="Q196" si="955">IF(P196&gt;(O196*0.18),P196,O196*0.18)+N196+J196</f>
        <v>22947.19</v>
      </c>
      <c r="R196" s="119">
        <f t="shared" ref="R196" si="956">N196+O196*0.18</f>
        <v>21358.959999999999</v>
      </c>
      <c r="S196" s="47"/>
    </row>
    <row r="197" spans="1:19" ht="9" customHeight="1" x14ac:dyDescent="0.2">
      <c r="A197" s="497"/>
      <c r="B197" s="497"/>
      <c r="C197" s="48" t="s">
        <v>4</v>
      </c>
      <c r="D197" s="49">
        <v>8</v>
      </c>
      <c r="E197" s="61">
        <v>21525881</v>
      </c>
      <c r="F197" s="50">
        <v>0</v>
      </c>
      <c r="G197" s="50">
        <f t="shared" si="796"/>
        <v>3217190</v>
      </c>
      <c r="H197" s="61">
        <v>12159892</v>
      </c>
      <c r="I197" s="61"/>
      <c r="J197" s="51">
        <f t="shared" ref="J197:L197" si="957">J196*1936.27</f>
        <v>3075242</v>
      </c>
      <c r="K197" s="50">
        <f t="shared" si="957"/>
        <v>36902963</v>
      </c>
      <c r="L197" s="52">
        <f t="shared" si="957"/>
        <v>39978205</v>
      </c>
      <c r="M197" s="118"/>
      <c r="N197" s="120">
        <f t="shared" ref="N197:O197" si="958">N196*1936.27</f>
        <v>36902963</v>
      </c>
      <c r="O197" s="120">
        <f t="shared" si="958"/>
        <v>24743072</v>
      </c>
      <c r="P197" s="123">
        <v>1712437</v>
      </c>
      <c r="Q197" s="120">
        <f t="shared" ref="Q197:R197" si="959">Q196*1936.27</f>
        <v>44431956</v>
      </c>
      <c r="R197" s="120">
        <f t="shared" si="959"/>
        <v>41356713</v>
      </c>
      <c r="S197" s="47"/>
    </row>
    <row r="198" spans="1:19" ht="12.75" customHeight="1" x14ac:dyDescent="0.2">
      <c r="A198" s="494">
        <v>43191</v>
      </c>
      <c r="B198" s="494">
        <f>B196</f>
        <v>43465</v>
      </c>
      <c r="C198" s="53" t="s">
        <v>3</v>
      </c>
      <c r="D198" s="54">
        <v>9</v>
      </c>
      <c r="E198" s="44">
        <v>12892.25</v>
      </c>
      <c r="F198" s="44">
        <v>0</v>
      </c>
      <c r="G198" s="44">
        <f t="shared" si="788"/>
        <v>1661.54</v>
      </c>
      <c r="H198" s="44">
        <v>6280.06</v>
      </c>
      <c r="I198" s="44"/>
      <c r="J198" s="44">
        <f t="shared" ref="J198" si="960">(E198+F198+G198+H198+I198)/12</f>
        <v>1736.15</v>
      </c>
      <c r="K198" s="45">
        <f t="shared" ref="K198" si="961">(E198+F198+G198+H198+I198)</f>
        <v>20833.849999999999</v>
      </c>
      <c r="L198" s="46">
        <f t="shared" ref="L198" si="962">K198+J198</f>
        <v>22570</v>
      </c>
      <c r="M198" s="117"/>
      <c r="N198" s="119">
        <f t="shared" ref="N198" si="963">K198</f>
        <v>20833.849999999999</v>
      </c>
      <c r="O198" s="119">
        <f t="shared" ref="O198" si="964">E198+G198+F198+I198</f>
        <v>14553.79</v>
      </c>
      <c r="P198" s="119">
        <v>884.4</v>
      </c>
      <c r="Q198" s="119">
        <f t="shared" ref="Q198" si="965">IF(P198&gt;(O198*0.18),P198,O198*0.18)+N198+J198</f>
        <v>25189.68</v>
      </c>
      <c r="R198" s="119">
        <f t="shared" ref="R198" si="966">N198+O198*0.18</f>
        <v>23453.53</v>
      </c>
      <c r="S198" s="47"/>
    </row>
    <row r="199" spans="1:19" ht="9" customHeight="1" x14ac:dyDescent="0.2">
      <c r="A199" s="494"/>
      <c r="B199" s="494"/>
      <c r="C199" s="48" t="s">
        <v>4</v>
      </c>
      <c r="D199" s="49">
        <v>14</v>
      </c>
      <c r="E199" s="61">
        <v>24962877</v>
      </c>
      <c r="F199" s="50">
        <v>0</v>
      </c>
      <c r="G199" s="50">
        <f t="shared" si="796"/>
        <v>3217190</v>
      </c>
      <c r="H199" s="61">
        <v>12159892</v>
      </c>
      <c r="I199" s="61"/>
      <c r="J199" s="51">
        <f t="shared" ref="J199:L199" si="967">J198*1936.27</f>
        <v>3361655</v>
      </c>
      <c r="K199" s="50">
        <f t="shared" si="967"/>
        <v>40339959</v>
      </c>
      <c r="L199" s="52">
        <f t="shared" si="967"/>
        <v>43701614</v>
      </c>
      <c r="M199" s="118"/>
      <c r="N199" s="120">
        <f t="shared" ref="N199:O199" si="968">N198*1936.27</f>
        <v>40339959</v>
      </c>
      <c r="O199" s="120">
        <f t="shared" si="968"/>
        <v>28180067</v>
      </c>
      <c r="P199" s="123">
        <v>1712437</v>
      </c>
      <c r="Q199" s="120">
        <f t="shared" ref="Q199:R199" si="969">Q198*1936.27</f>
        <v>48774022</v>
      </c>
      <c r="R199" s="120">
        <f t="shared" si="969"/>
        <v>45412367</v>
      </c>
      <c r="S199" s="47"/>
    </row>
    <row r="200" spans="1:19" ht="12.75" customHeight="1" x14ac:dyDescent="0.2">
      <c r="A200" s="494"/>
      <c r="B200" s="494"/>
      <c r="C200" s="53" t="s">
        <v>3</v>
      </c>
      <c r="D200" s="54">
        <v>15</v>
      </c>
      <c r="E200" s="44">
        <v>14209.25</v>
      </c>
      <c r="F200" s="44">
        <v>0</v>
      </c>
      <c r="G200" s="44">
        <f t="shared" si="788"/>
        <v>1661.54</v>
      </c>
      <c r="H200" s="44">
        <v>6280.06</v>
      </c>
      <c r="I200" s="44"/>
      <c r="J200" s="44">
        <f t="shared" ref="J200" si="970">(E200+F200+G200+H200+I200)/12</f>
        <v>1845.9</v>
      </c>
      <c r="K200" s="45">
        <f t="shared" ref="K200" si="971">(E200+F200+G200+H200+I200)</f>
        <v>22150.85</v>
      </c>
      <c r="L200" s="46">
        <f t="shared" ref="L200" si="972">K200+J200</f>
        <v>23996.75</v>
      </c>
      <c r="M200" s="117"/>
      <c r="N200" s="119">
        <f t="shared" ref="N200" si="973">K200</f>
        <v>22150.85</v>
      </c>
      <c r="O200" s="119">
        <f t="shared" ref="O200" si="974">E200+G200+F200+I200</f>
        <v>15870.79</v>
      </c>
      <c r="P200" s="119">
        <v>884.4</v>
      </c>
      <c r="Q200" s="119">
        <f t="shared" ref="Q200" si="975">IF(P200&gt;(O200*0.18),P200,O200*0.18)+N200+J200</f>
        <v>26853.49</v>
      </c>
      <c r="R200" s="119">
        <f t="shared" ref="R200" si="976">N200+O200*0.18</f>
        <v>25007.59</v>
      </c>
      <c r="S200" s="47"/>
    </row>
    <row r="201" spans="1:19" ht="9" customHeight="1" x14ac:dyDescent="0.2">
      <c r="A201" s="494"/>
      <c r="B201" s="494"/>
      <c r="C201" s="48" t="s">
        <v>4</v>
      </c>
      <c r="D201" s="49">
        <v>20</v>
      </c>
      <c r="E201" s="61">
        <v>27512944</v>
      </c>
      <c r="F201" s="50">
        <v>0</v>
      </c>
      <c r="G201" s="50">
        <f t="shared" si="796"/>
        <v>3217190</v>
      </c>
      <c r="H201" s="61">
        <v>12159892</v>
      </c>
      <c r="I201" s="61"/>
      <c r="J201" s="51">
        <f t="shared" ref="J201:L201" si="977">J200*1936.27</f>
        <v>3574161</v>
      </c>
      <c r="K201" s="50">
        <f t="shared" si="977"/>
        <v>42890026</v>
      </c>
      <c r="L201" s="52">
        <f t="shared" si="977"/>
        <v>46464187</v>
      </c>
      <c r="M201" s="118"/>
      <c r="N201" s="120">
        <f t="shared" ref="N201:O201" si="978">N200*1936.27</f>
        <v>42890026</v>
      </c>
      <c r="O201" s="120">
        <f t="shared" si="978"/>
        <v>30730135</v>
      </c>
      <c r="P201" s="123">
        <v>1712437</v>
      </c>
      <c r="Q201" s="120">
        <f t="shared" ref="Q201:R201" si="979">Q200*1936.27</f>
        <v>51995607</v>
      </c>
      <c r="R201" s="120">
        <f t="shared" si="979"/>
        <v>48421446</v>
      </c>
      <c r="S201" s="47"/>
    </row>
    <row r="202" spans="1:19" ht="12.75" customHeight="1" x14ac:dyDescent="0.2">
      <c r="A202" s="494"/>
      <c r="B202" s="494"/>
      <c r="C202" s="53" t="s">
        <v>3</v>
      </c>
      <c r="D202" s="54">
        <v>21</v>
      </c>
      <c r="E202" s="44">
        <v>15521.88</v>
      </c>
      <c r="F202" s="44">
        <v>0</v>
      </c>
      <c r="G202" s="44">
        <f t="shared" si="788"/>
        <v>1661.54</v>
      </c>
      <c r="H202" s="44">
        <v>6280.06</v>
      </c>
      <c r="I202" s="44"/>
      <c r="J202" s="44">
        <f t="shared" ref="J202" si="980">(E202+F202+G202+H202+I202)/12</f>
        <v>1955.29</v>
      </c>
      <c r="K202" s="45">
        <f t="shared" ref="K202" si="981">(E202+F202+G202+H202+I202)</f>
        <v>23463.48</v>
      </c>
      <c r="L202" s="46">
        <f t="shared" ref="L202" si="982">K202+J202</f>
        <v>25418.77</v>
      </c>
      <c r="M202" s="117"/>
      <c r="N202" s="119">
        <f t="shared" ref="N202" si="983">K202</f>
        <v>23463.48</v>
      </c>
      <c r="O202" s="119">
        <f t="shared" ref="O202" si="984">E202+G202+F202+I202</f>
        <v>17183.419999999998</v>
      </c>
      <c r="P202" s="119">
        <v>884.4</v>
      </c>
      <c r="Q202" s="119">
        <f t="shared" ref="Q202" si="985">IF(P202&gt;(O202*0.18),P202,O202*0.18)+N202+J202</f>
        <v>28511.79</v>
      </c>
      <c r="R202" s="119">
        <f t="shared" ref="R202" si="986">N202+O202*0.18</f>
        <v>26556.5</v>
      </c>
      <c r="S202" s="47"/>
    </row>
    <row r="203" spans="1:19" ht="9" customHeight="1" x14ac:dyDescent="0.2">
      <c r="A203" s="494"/>
      <c r="B203" s="494"/>
      <c r="C203" s="48" t="s">
        <v>4</v>
      </c>
      <c r="D203" s="49">
        <v>27</v>
      </c>
      <c r="E203" s="61">
        <v>30054551</v>
      </c>
      <c r="F203" s="50">
        <v>0</v>
      </c>
      <c r="G203" s="50">
        <f t="shared" si="796"/>
        <v>3217190</v>
      </c>
      <c r="H203" s="61">
        <v>12159892</v>
      </c>
      <c r="I203" s="61"/>
      <c r="J203" s="51">
        <f t="shared" ref="J203:L203" si="987">J202*1936.27</f>
        <v>3785969</v>
      </c>
      <c r="K203" s="50">
        <f t="shared" si="987"/>
        <v>45431632</v>
      </c>
      <c r="L203" s="52">
        <f t="shared" si="987"/>
        <v>49217602</v>
      </c>
      <c r="M203" s="118"/>
      <c r="N203" s="120">
        <f t="shared" ref="N203:O203" si="988">N202*1936.27</f>
        <v>45431632</v>
      </c>
      <c r="O203" s="120">
        <f t="shared" si="988"/>
        <v>33271741</v>
      </c>
      <c r="P203" s="123">
        <v>1712437</v>
      </c>
      <c r="Q203" s="120">
        <f t="shared" ref="Q203:R203" si="989">Q202*1936.27</f>
        <v>55206524</v>
      </c>
      <c r="R203" s="120">
        <f t="shared" si="989"/>
        <v>51420554</v>
      </c>
      <c r="S203" s="47"/>
    </row>
    <row r="204" spans="1:19" ht="12.75" customHeight="1" x14ac:dyDescent="0.2">
      <c r="A204" s="494"/>
      <c r="B204" s="494"/>
      <c r="C204" s="53" t="s">
        <v>3</v>
      </c>
      <c r="D204" s="54">
        <v>28</v>
      </c>
      <c r="E204" s="44">
        <v>16467.09</v>
      </c>
      <c r="F204" s="44">
        <v>0</v>
      </c>
      <c r="G204" s="44">
        <f t="shared" si="788"/>
        <v>1661.54</v>
      </c>
      <c r="H204" s="44">
        <v>6280.06</v>
      </c>
      <c r="I204" s="44"/>
      <c r="J204" s="44">
        <f t="shared" ref="J204" si="990">(E204+F204+G204+H204+I204)/12</f>
        <v>2034.06</v>
      </c>
      <c r="K204" s="45">
        <f t="shared" ref="K204" si="991">(E204+F204+G204+H204+I204)</f>
        <v>24408.69</v>
      </c>
      <c r="L204" s="46">
        <f t="shared" ref="L204" si="992">K204+J204</f>
        <v>26442.75</v>
      </c>
      <c r="M204" s="117"/>
      <c r="N204" s="119">
        <f t="shared" ref="N204" si="993">K204</f>
        <v>24408.69</v>
      </c>
      <c r="O204" s="119">
        <f t="shared" ref="O204" si="994">E204+G204+F204+I204</f>
        <v>18128.63</v>
      </c>
      <c r="P204" s="119">
        <v>884.4</v>
      </c>
      <c r="Q204" s="119">
        <f t="shared" ref="Q204" si="995">IF(P204&gt;(O204*0.18),P204,O204*0.18)+N204+J204</f>
        <v>29705.9</v>
      </c>
      <c r="R204" s="119">
        <f t="shared" ref="R204" si="996">N204+O204*0.18</f>
        <v>27671.84</v>
      </c>
      <c r="S204" s="47"/>
    </row>
    <row r="205" spans="1:19" ht="9" customHeight="1" x14ac:dyDescent="0.2">
      <c r="A205" s="494"/>
      <c r="B205" s="494"/>
      <c r="C205" s="48" t="s">
        <v>4</v>
      </c>
      <c r="D205" s="49">
        <v>34</v>
      </c>
      <c r="E205" s="61">
        <v>31884732</v>
      </c>
      <c r="F205" s="50">
        <v>0</v>
      </c>
      <c r="G205" s="50">
        <f t="shared" si="796"/>
        <v>3217190</v>
      </c>
      <c r="H205" s="61">
        <v>12159892</v>
      </c>
      <c r="I205" s="61"/>
      <c r="J205" s="51">
        <f t="shared" ref="J205:L205" si="997">J204*1936.27</f>
        <v>3938489</v>
      </c>
      <c r="K205" s="50">
        <f t="shared" si="997"/>
        <v>47261814</v>
      </c>
      <c r="L205" s="52">
        <f t="shared" si="997"/>
        <v>51200304</v>
      </c>
      <c r="M205" s="118"/>
      <c r="N205" s="120">
        <f t="shared" ref="N205:O205" si="998">N204*1936.27</f>
        <v>47261814</v>
      </c>
      <c r="O205" s="120">
        <f t="shared" si="998"/>
        <v>35101922</v>
      </c>
      <c r="P205" s="123">
        <v>1712437</v>
      </c>
      <c r="Q205" s="120">
        <f t="shared" ref="Q205:R205" si="999">Q204*1936.27</f>
        <v>57518643</v>
      </c>
      <c r="R205" s="120">
        <f t="shared" si="999"/>
        <v>53580154</v>
      </c>
      <c r="S205" s="47"/>
    </row>
    <row r="206" spans="1:19" ht="12.75" customHeight="1" x14ac:dyDescent="0.2">
      <c r="A206" s="494"/>
      <c r="B206" s="494"/>
      <c r="C206" s="53" t="s">
        <v>3</v>
      </c>
      <c r="D206" s="54">
        <v>35</v>
      </c>
      <c r="E206" s="44">
        <v>17187.8</v>
      </c>
      <c r="F206" s="44">
        <v>0</v>
      </c>
      <c r="G206" s="44">
        <f t="shared" si="788"/>
        <v>1661.54</v>
      </c>
      <c r="H206" s="44">
        <v>6280.06</v>
      </c>
      <c r="I206" s="44"/>
      <c r="J206" s="44">
        <f t="shared" ref="J206" si="1000">(E206+F206+G206+H206+I206)/12</f>
        <v>2094.12</v>
      </c>
      <c r="K206" s="45">
        <f t="shared" ref="K206" si="1001">(E206+F206+G206+H206+I206)</f>
        <v>25129.4</v>
      </c>
      <c r="L206" s="46">
        <f t="shared" ref="L206" si="1002">K206+J206</f>
        <v>27223.52</v>
      </c>
      <c r="M206" s="117"/>
      <c r="N206" s="119">
        <f t="shared" ref="N206" si="1003">K206</f>
        <v>25129.4</v>
      </c>
      <c r="O206" s="119">
        <f t="shared" ref="O206" si="1004">E206+G206+F206+I206</f>
        <v>18849.34</v>
      </c>
      <c r="P206" s="119">
        <v>884.4</v>
      </c>
      <c r="Q206" s="119">
        <f t="shared" ref="Q206" si="1005">IF(P206&gt;(O206*0.18),P206,O206*0.18)+N206+J206</f>
        <v>30616.400000000001</v>
      </c>
      <c r="R206" s="119">
        <f t="shared" ref="R206" si="1006">N206+O206*0.18</f>
        <v>28522.28</v>
      </c>
      <c r="S206" s="47"/>
    </row>
    <row r="207" spans="1:19" ht="9" customHeight="1" x14ac:dyDescent="0.2">
      <c r="A207" s="495"/>
      <c r="B207" s="495"/>
      <c r="C207" s="58" t="s">
        <v>4</v>
      </c>
      <c r="D207" s="59"/>
      <c r="E207" s="61">
        <v>33280222</v>
      </c>
      <c r="F207" s="61">
        <v>0</v>
      </c>
      <c r="G207" s="50">
        <f t="shared" si="796"/>
        <v>3217190</v>
      </c>
      <c r="H207" s="61">
        <v>12159892</v>
      </c>
      <c r="I207" s="61"/>
      <c r="J207" s="51">
        <f t="shared" ref="J207:L207" si="1007">J206*1936.27</f>
        <v>4054782</v>
      </c>
      <c r="K207" s="50">
        <f t="shared" si="1007"/>
        <v>48657303</v>
      </c>
      <c r="L207" s="52">
        <f t="shared" si="1007"/>
        <v>52712085</v>
      </c>
      <c r="M207" s="118"/>
      <c r="N207" s="120">
        <f t="shared" ref="N207:O207" si="1008">N206*1936.27</f>
        <v>48657303</v>
      </c>
      <c r="O207" s="120">
        <f t="shared" si="1008"/>
        <v>36497412</v>
      </c>
      <c r="P207" s="123">
        <v>1712437</v>
      </c>
      <c r="Q207" s="120">
        <f t="shared" ref="Q207:R207" si="1009">Q206*1936.27</f>
        <v>59281617</v>
      </c>
      <c r="R207" s="120">
        <f t="shared" si="1009"/>
        <v>55226835</v>
      </c>
      <c r="S207" s="47"/>
    </row>
    <row r="208" spans="1:19" ht="12.75" customHeight="1" x14ac:dyDescent="0.2">
      <c r="A208" s="496">
        <f>B196+1</f>
        <v>43466</v>
      </c>
      <c r="B208" s="496">
        <v>43830</v>
      </c>
      <c r="C208" s="42" t="s">
        <v>3</v>
      </c>
      <c r="D208" s="43">
        <v>0</v>
      </c>
      <c r="E208" s="44">
        <f>Assistenti_Amm.vo!E754</f>
        <v>11279.22</v>
      </c>
      <c r="F208" s="44">
        <v>0</v>
      </c>
      <c r="G208" s="44">
        <f t="shared" si="788"/>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2">
      <c r="A209" s="497"/>
      <c r="B209" s="497"/>
      <c r="C209" s="48" t="s">
        <v>4</v>
      </c>
      <c r="D209" s="49">
        <v>8</v>
      </c>
      <c r="E209" s="61">
        <f>Assistenti_Amm.vo!E755</f>
        <v>21839615</v>
      </c>
      <c r="F209" s="50">
        <v>0</v>
      </c>
      <c r="G209" s="50">
        <f t="shared" si="796"/>
        <v>3217190</v>
      </c>
      <c r="H209" s="61">
        <v>12159892</v>
      </c>
      <c r="I209" s="61">
        <f t="shared" ref="I209:L221" si="1010">I208*1936.27</f>
        <v>0</v>
      </c>
      <c r="J209" s="51">
        <f t="shared" si="1010"/>
        <v>3101401</v>
      </c>
      <c r="K209" s="61">
        <f t="shared" si="1010"/>
        <v>37216697</v>
      </c>
      <c r="L209" s="61">
        <f t="shared" si="1010"/>
        <v>40318098</v>
      </c>
      <c r="M209" s="118"/>
      <c r="N209" s="120">
        <f t="shared" ref="N209:R223" si="1011">N208*1936.27</f>
        <v>37216697</v>
      </c>
      <c r="O209" s="120">
        <f t="shared" si="1011"/>
        <v>25056805</v>
      </c>
      <c r="P209" s="123">
        <f t="shared" si="1011"/>
        <v>1712437</v>
      </c>
      <c r="Q209" s="120">
        <f t="shared" si="1011"/>
        <v>44828329</v>
      </c>
      <c r="R209" s="120">
        <f t="shared" si="1011"/>
        <v>41726928</v>
      </c>
      <c r="S209" s="47"/>
    </row>
    <row r="210" spans="1:19" ht="12.75" customHeight="1" x14ac:dyDescent="0.2">
      <c r="A210" s="494">
        <f>A208</f>
        <v>43466</v>
      </c>
      <c r="B210" s="494">
        <f>B208</f>
        <v>43830</v>
      </c>
      <c r="C210" s="53" t="s">
        <v>3</v>
      </c>
      <c r="D210" s="54">
        <v>9</v>
      </c>
      <c r="E210" s="44">
        <f>Assistenti_Amm.vo!E756</f>
        <v>13069.86</v>
      </c>
      <c r="F210" s="44">
        <v>0</v>
      </c>
      <c r="G210" s="44">
        <f t="shared" si="788"/>
        <v>1661.54</v>
      </c>
      <c r="H210" s="44">
        <v>6280.06</v>
      </c>
      <c r="I210" s="44"/>
      <c r="J210" s="44">
        <f t="shared" ref="J210" si="1012">K210/12</f>
        <v>1750.96</v>
      </c>
      <c r="K210" s="44">
        <f t="shared" ref="K210" si="1013">SUM(E210:I210)</f>
        <v>21011.46</v>
      </c>
      <c r="L210" s="46">
        <f t="shared" ref="L210" si="1014">SUM(E210:J210)</f>
        <v>22762.42</v>
      </c>
      <c r="M210" s="117"/>
      <c r="N210" s="119">
        <f t="shared" ref="N210" si="1015">K210</f>
        <v>21011.46</v>
      </c>
      <c r="O210" s="119">
        <f t="shared" ref="O210" si="1016">E210+F210+G210+I210</f>
        <v>14731.4</v>
      </c>
      <c r="P210" s="119">
        <v>884.4</v>
      </c>
      <c r="Q210" s="119">
        <f t="shared" ref="Q210" si="1017">L210+(IF(P210&gt;O210*0.18,P210,O210*0.18))</f>
        <v>25414.07</v>
      </c>
      <c r="R210" s="119">
        <f t="shared" ref="R210" si="1018">N210+O210*0.18</f>
        <v>23663.11</v>
      </c>
      <c r="S210" s="47"/>
    </row>
    <row r="211" spans="1:19" ht="9" customHeight="1" x14ac:dyDescent="0.2">
      <c r="A211" s="494"/>
      <c r="B211" s="494"/>
      <c r="C211" s="48" t="s">
        <v>4</v>
      </c>
      <c r="D211" s="49">
        <v>14</v>
      </c>
      <c r="E211" s="61">
        <f>Assistenti_Amm.vo!E757</f>
        <v>25306778</v>
      </c>
      <c r="F211" s="50">
        <v>0</v>
      </c>
      <c r="G211" s="50">
        <f t="shared" si="796"/>
        <v>3217190</v>
      </c>
      <c r="H211" s="61">
        <v>12159892</v>
      </c>
      <c r="I211" s="61">
        <f t="shared" ref="I211:L211" si="1019">I210*1936.27</f>
        <v>0</v>
      </c>
      <c r="J211" s="51">
        <f t="shared" si="1019"/>
        <v>3390331</v>
      </c>
      <c r="K211" s="61">
        <f t="shared" si="1019"/>
        <v>40683860</v>
      </c>
      <c r="L211" s="61">
        <f t="shared" si="1019"/>
        <v>44074191</v>
      </c>
      <c r="M211" s="118"/>
      <c r="N211" s="120">
        <f t="shared" ref="N211:R211" si="1020">N210*1936.27</f>
        <v>40683860</v>
      </c>
      <c r="O211" s="120">
        <f t="shared" si="1020"/>
        <v>28523968</v>
      </c>
      <c r="P211" s="123">
        <f t="shared" si="1011"/>
        <v>1712437</v>
      </c>
      <c r="Q211" s="120">
        <f t="shared" si="1020"/>
        <v>49208501</v>
      </c>
      <c r="R211" s="120">
        <f t="shared" si="1020"/>
        <v>45818170</v>
      </c>
      <c r="S211" s="47"/>
    </row>
    <row r="212" spans="1:19" ht="12.75" customHeight="1" x14ac:dyDescent="0.2">
      <c r="A212" s="494"/>
      <c r="B212" s="494"/>
      <c r="C212" s="53" t="s">
        <v>3</v>
      </c>
      <c r="D212" s="54">
        <v>15</v>
      </c>
      <c r="E212" s="44">
        <f>Assistenti_Amm.vo!E758</f>
        <v>14400.11</v>
      </c>
      <c r="F212" s="44">
        <v>0</v>
      </c>
      <c r="G212" s="44">
        <f t="shared" si="788"/>
        <v>1661.54</v>
      </c>
      <c r="H212" s="44">
        <v>6280.06</v>
      </c>
      <c r="I212" s="44"/>
      <c r="J212" s="44">
        <f t="shared" ref="J212" si="1021">K212/12</f>
        <v>1861.81</v>
      </c>
      <c r="K212" s="44">
        <f t="shared" ref="K212" si="1022">SUM(E212:I212)</f>
        <v>22341.71</v>
      </c>
      <c r="L212" s="46">
        <f t="shared" ref="L212" si="1023">SUM(E212:J212)</f>
        <v>24203.52</v>
      </c>
      <c r="M212" s="117"/>
      <c r="N212" s="119">
        <f t="shared" ref="N212" si="1024">K212</f>
        <v>22341.71</v>
      </c>
      <c r="O212" s="119">
        <f t="shared" ref="O212" si="1025">E212+F212+G212+I212</f>
        <v>16061.65</v>
      </c>
      <c r="P212" s="119">
        <v>884.4</v>
      </c>
      <c r="Q212" s="119">
        <f t="shared" ref="Q212" si="1026">L212+(IF(P212&gt;O212*0.18,P212,O212*0.18))</f>
        <v>27094.62</v>
      </c>
      <c r="R212" s="119">
        <f t="shared" ref="R212" si="1027">N212+O212*0.18</f>
        <v>25232.81</v>
      </c>
      <c r="S212" s="47"/>
    </row>
    <row r="213" spans="1:19" ht="9" customHeight="1" x14ac:dyDescent="0.2">
      <c r="A213" s="494"/>
      <c r="B213" s="494"/>
      <c r="C213" s="48" t="s">
        <v>4</v>
      </c>
      <c r="D213" s="49">
        <v>20</v>
      </c>
      <c r="E213" s="61">
        <f>Assistenti_Amm.vo!E759</f>
        <v>27882501</v>
      </c>
      <c r="F213" s="50">
        <v>0</v>
      </c>
      <c r="G213" s="50">
        <f t="shared" si="796"/>
        <v>3217190</v>
      </c>
      <c r="H213" s="61">
        <v>12159892</v>
      </c>
      <c r="I213" s="61">
        <f t="shared" ref="I213:L213" si="1028">I212*1936.27</f>
        <v>0</v>
      </c>
      <c r="J213" s="51">
        <f t="shared" si="1028"/>
        <v>3604967</v>
      </c>
      <c r="K213" s="61">
        <f t="shared" si="1028"/>
        <v>43259583</v>
      </c>
      <c r="L213" s="61">
        <f t="shared" si="1028"/>
        <v>46864550</v>
      </c>
      <c r="M213" s="118"/>
      <c r="N213" s="120">
        <f t="shared" ref="N213:R213" si="1029">N212*1936.27</f>
        <v>43259583</v>
      </c>
      <c r="O213" s="120">
        <f t="shared" si="1029"/>
        <v>31099691</v>
      </c>
      <c r="P213" s="123">
        <f t="shared" si="1011"/>
        <v>1712437</v>
      </c>
      <c r="Q213" s="120">
        <f t="shared" si="1029"/>
        <v>52462500</v>
      </c>
      <c r="R213" s="120">
        <f t="shared" si="1029"/>
        <v>48857533</v>
      </c>
      <c r="S213" s="47"/>
    </row>
    <row r="214" spans="1:19" ht="12.75" customHeight="1" x14ac:dyDescent="0.2">
      <c r="A214" s="494"/>
      <c r="B214" s="494"/>
      <c r="C214" s="53" t="s">
        <v>3</v>
      </c>
      <c r="D214" s="54">
        <v>21</v>
      </c>
      <c r="E214" s="44">
        <f>Assistenti_Amm.vo!E760</f>
        <v>15724.76</v>
      </c>
      <c r="F214" s="44">
        <v>0</v>
      </c>
      <c r="G214" s="44">
        <f t="shared" si="788"/>
        <v>1661.54</v>
      </c>
      <c r="H214" s="44">
        <v>6280.06</v>
      </c>
      <c r="I214" s="44"/>
      <c r="J214" s="44">
        <f t="shared" ref="J214" si="1030">K214/12</f>
        <v>1972.2</v>
      </c>
      <c r="K214" s="44">
        <f t="shared" ref="K214" si="1031">SUM(E214:I214)</f>
        <v>23666.36</v>
      </c>
      <c r="L214" s="46">
        <f t="shared" ref="L214" si="1032">SUM(E214:J214)</f>
        <v>25638.560000000001</v>
      </c>
      <c r="M214" s="117"/>
      <c r="N214" s="119">
        <f t="shared" ref="N214" si="1033">K214</f>
        <v>23666.36</v>
      </c>
      <c r="O214" s="119">
        <f t="shared" ref="O214" si="1034">E214+F214+G214+I214</f>
        <v>17386.3</v>
      </c>
      <c r="P214" s="119">
        <v>884.4</v>
      </c>
      <c r="Q214" s="119">
        <f t="shared" ref="Q214" si="1035">L214+(IF(P214&gt;O214*0.18,P214,O214*0.18))</f>
        <v>28768.09</v>
      </c>
      <c r="R214" s="119">
        <f t="shared" ref="R214" si="1036">N214+O214*0.18</f>
        <v>26795.89</v>
      </c>
      <c r="S214" s="47"/>
    </row>
    <row r="215" spans="1:19" ht="9" customHeight="1" x14ac:dyDescent="0.2">
      <c r="A215" s="494"/>
      <c r="B215" s="494"/>
      <c r="C215" s="48" t="s">
        <v>4</v>
      </c>
      <c r="D215" s="49">
        <v>27</v>
      </c>
      <c r="E215" s="61">
        <f>Assistenti_Amm.vo!E761</f>
        <v>30447381</v>
      </c>
      <c r="F215" s="50">
        <v>0</v>
      </c>
      <c r="G215" s="50">
        <f t="shared" si="796"/>
        <v>3217190</v>
      </c>
      <c r="H215" s="61">
        <v>12159892</v>
      </c>
      <c r="I215" s="61">
        <f t="shared" ref="I215:L215" si="1037">I214*1936.27</f>
        <v>0</v>
      </c>
      <c r="J215" s="51">
        <f t="shared" si="1037"/>
        <v>3818712</v>
      </c>
      <c r="K215" s="61">
        <f t="shared" si="1037"/>
        <v>45824463</v>
      </c>
      <c r="L215" s="61">
        <f t="shared" si="1037"/>
        <v>49643175</v>
      </c>
      <c r="M215" s="118"/>
      <c r="N215" s="120">
        <f t="shared" ref="N215:R215" si="1038">N214*1936.27</f>
        <v>45824463</v>
      </c>
      <c r="O215" s="120">
        <f t="shared" si="1038"/>
        <v>33664571</v>
      </c>
      <c r="P215" s="123">
        <f t="shared" si="1011"/>
        <v>1712437</v>
      </c>
      <c r="Q215" s="120">
        <f t="shared" si="1038"/>
        <v>55702790</v>
      </c>
      <c r="R215" s="120">
        <f t="shared" si="1038"/>
        <v>51884078</v>
      </c>
      <c r="S215" s="47"/>
    </row>
    <row r="216" spans="1:19" ht="12.75" customHeight="1" x14ac:dyDescent="0.2">
      <c r="A216" s="494"/>
      <c r="B216" s="494"/>
      <c r="C216" s="53" t="s">
        <v>3</v>
      </c>
      <c r="D216" s="54">
        <v>28</v>
      </c>
      <c r="E216" s="44">
        <f>Assistenti_Amm.vo!E762</f>
        <v>16678.32</v>
      </c>
      <c r="F216" s="44">
        <v>0</v>
      </c>
      <c r="G216" s="44">
        <f t="shared" si="788"/>
        <v>1661.54</v>
      </c>
      <c r="H216" s="44">
        <v>6280.06</v>
      </c>
      <c r="I216" s="44"/>
      <c r="J216" s="44">
        <f t="shared" ref="J216" si="1039">K216/12</f>
        <v>2051.66</v>
      </c>
      <c r="K216" s="44">
        <f t="shared" ref="K216" si="1040">SUM(E216:I216)</f>
        <v>24619.919999999998</v>
      </c>
      <c r="L216" s="46">
        <f t="shared" ref="L216" si="1041">SUM(E216:J216)</f>
        <v>26671.58</v>
      </c>
      <c r="M216" s="117"/>
      <c r="N216" s="119">
        <f t="shared" ref="N216" si="1042">K216</f>
        <v>24619.919999999998</v>
      </c>
      <c r="O216" s="119">
        <f t="shared" ref="O216" si="1043">E216+F216+G216+I216</f>
        <v>18339.86</v>
      </c>
      <c r="P216" s="119">
        <v>884.4</v>
      </c>
      <c r="Q216" s="119">
        <f t="shared" ref="Q216" si="1044">L216+(IF(P216&gt;O216*0.18,P216,O216*0.18))</f>
        <v>29972.75</v>
      </c>
      <c r="R216" s="119">
        <f t="shared" ref="R216" si="1045">N216+O216*0.18</f>
        <v>27921.09</v>
      </c>
      <c r="S216" s="47"/>
    </row>
    <row r="217" spans="1:19" ht="9" customHeight="1" x14ac:dyDescent="0.2">
      <c r="A217" s="494"/>
      <c r="B217" s="494"/>
      <c r="C217" s="48" t="s">
        <v>4</v>
      </c>
      <c r="D217" s="49">
        <v>34</v>
      </c>
      <c r="E217" s="61">
        <f>Assistenti_Amm.vo!E763</f>
        <v>32293731</v>
      </c>
      <c r="F217" s="50">
        <v>0</v>
      </c>
      <c r="G217" s="50">
        <f t="shared" si="796"/>
        <v>3217190</v>
      </c>
      <c r="H217" s="61">
        <v>12159892</v>
      </c>
      <c r="I217" s="61">
        <f t="shared" ref="I217:L217" si="1046">I216*1936.27</f>
        <v>0</v>
      </c>
      <c r="J217" s="51">
        <f t="shared" si="1046"/>
        <v>3972568</v>
      </c>
      <c r="K217" s="61">
        <f t="shared" si="1046"/>
        <v>47670812</v>
      </c>
      <c r="L217" s="61">
        <f t="shared" si="1046"/>
        <v>51643380</v>
      </c>
      <c r="M217" s="118"/>
      <c r="N217" s="120">
        <f t="shared" ref="N217:R217" si="1047">N216*1936.27</f>
        <v>47670812</v>
      </c>
      <c r="O217" s="120">
        <f t="shared" si="1047"/>
        <v>35510921</v>
      </c>
      <c r="P217" s="123">
        <f t="shared" si="1011"/>
        <v>1712437</v>
      </c>
      <c r="Q217" s="120">
        <f t="shared" si="1047"/>
        <v>58035337</v>
      </c>
      <c r="R217" s="120">
        <f t="shared" si="1047"/>
        <v>54062769</v>
      </c>
      <c r="S217" s="47"/>
    </row>
    <row r="218" spans="1:19" ht="12.75" customHeight="1" x14ac:dyDescent="0.2">
      <c r="A218" s="494"/>
      <c r="B218" s="494"/>
      <c r="C218" s="53" t="s">
        <v>3</v>
      </c>
      <c r="D218" s="54">
        <v>35</v>
      </c>
      <c r="E218" s="44">
        <f>Assistenti_Amm.vo!E764</f>
        <v>17406.189999999999</v>
      </c>
      <c r="F218" s="44">
        <v>0</v>
      </c>
      <c r="G218" s="44">
        <f t="shared" si="788"/>
        <v>1661.54</v>
      </c>
      <c r="H218" s="44">
        <v>6280.06</v>
      </c>
      <c r="I218" s="44"/>
      <c r="J218" s="44">
        <f t="shared" ref="J218" si="1048">K218/12</f>
        <v>2112.3200000000002</v>
      </c>
      <c r="K218" s="44">
        <f t="shared" ref="K218" si="1049">SUM(E218:I218)</f>
        <v>25347.79</v>
      </c>
      <c r="L218" s="46">
        <f t="shared" ref="L218" si="1050">SUM(E218:J218)</f>
        <v>27460.11</v>
      </c>
      <c r="M218" s="117"/>
      <c r="N218" s="119">
        <f t="shared" ref="N218" si="1051">K218</f>
        <v>25347.79</v>
      </c>
      <c r="O218" s="119">
        <f t="shared" ref="O218" si="1052">E218+F218+G218+I218</f>
        <v>19067.73</v>
      </c>
      <c r="P218" s="119">
        <v>884.4</v>
      </c>
      <c r="Q218" s="119">
        <f t="shared" ref="Q218" si="1053">L218+(IF(P218&gt;O218*0.18,P218,O218*0.18))</f>
        <v>30892.3</v>
      </c>
      <c r="R218" s="119">
        <f t="shared" ref="R218" si="1054">N218+O218*0.18</f>
        <v>28779.98</v>
      </c>
      <c r="S218" s="47"/>
    </row>
    <row r="219" spans="1:19" ht="9" customHeight="1" x14ac:dyDescent="0.2">
      <c r="A219" s="495"/>
      <c r="B219" s="495"/>
      <c r="C219" s="58" t="s">
        <v>4</v>
      </c>
      <c r="D219" s="59"/>
      <c r="E219" s="61">
        <f>Assistenti_Amm.vo!E765</f>
        <v>33703084</v>
      </c>
      <c r="F219" s="61">
        <v>0</v>
      </c>
      <c r="G219" s="50">
        <f t="shared" si="796"/>
        <v>3217190</v>
      </c>
      <c r="H219" s="61">
        <v>12159892</v>
      </c>
      <c r="I219" s="61">
        <f t="shared" ref="I219:L219" si="1055">I218*1936.27</f>
        <v>0</v>
      </c>
      <c r="J219" s="61">
        <f t="shared" si="1055"/>
        <v>4090022</v>
      </c>
      <c r="K219" s="61">
        <f t="shared" si="1055"/>
        <v>49080165</v>
      </c>
      <c r="L219" s="61">
        <f t="shared" si="1055"/>
        <v>53170187</v>
      </c>
      <c r="M219" s="118"/>
      <c r="N219" s="123">
        <f t="shared" ref="N219:R219" si="1056">N218*1936.27</f>
        <v>49080165</v>
      </c>
      <c r="O219" s="123">
        <f t="shared" si="1056"/>
        <v>36920274</v>
      </c>
      <c r="P219" s="123">
        <f t="shared" si="1011"/>
        <v>1712437</v>
      </c>
      <c r="Q219" s="123">
        <f t="shared" si="1056"/>
        <v>59815834</v>
      </c>
      <c r="R219" s="120">
        <f t="shared" si="1056"/>
        <v>55725812</v>
      </c>
      <c r="S219" s="47"/>
    </row>
    <row r="220" spans="1:19" ht="12.75" customHeight="1" x14ac:dyDescent="0.2">
      <c r="A220" s="496">
        <f>B208+1</f>
        <v>43831</v>
      </c>
      <c r="B220" s="496">
        <v>44196</v>
      </c>
      <c r="C220" s="42" t="s">
        <v>3</v>
      </c>
      <c r="D220" s="43">
        <v>0</v>
      </c>
      <c r="E220" s="44">
        <f>Assistenti_Amm.vo!E766</f>
        <v>11414.82</v>
      </c>
      <c r="F220" s="44">
        <v>0</v>
      </c>
      <c r="G220" s="44">
        <f t="shared" si="788"/>
        <v>1661.54</v>
      </c>
      <c r="H220" s="44">
        <v>6280.06</v>
      </c>
      <c r="I220" s="44"/>
      <c r="J220" s="44">
        <f t="shared" ref="J220" si="1057">K220/12</f>
        <v>1613.04</v>
      </c>
      <c r="K220" s="44">
        <f t="shared" ref="K220" si="1058">SUM(E220:I220)</f>
        <v>19356.419999999998</v>
      </c>
      <c r="L220" s="46">
        <f t="shared" ref="L220" si="1059">SUM(E220:J220)</f>
        <v>20969.46</v>
      </c>
      <c r="M220" s="117"/>
      <c r="N220" s="119">
        <f t="shared" ref="N220" si="1060">K220</f>
        <v>19356.419999999998</v>
      </c>
      <c r="O220" s="119">
        <f t="shared" ref="O220" si="1061">E220+F220+G220+I220</f>
        <v>13076.36</v>
      </c>
      <c r="P220" s="119">
        <v>884.4</v>
      </c>
      <c r="Q220" s="119">
        <f t="shared" ref="Q220" si="1062">L220+(IF(P220&gt;O220*0.18,P220,O220*0.18))</f>
        <v>23323.200000000001</v>
      </c>
      <c r="R220" s="119">
        <f t="shared" ref="R220" si="1063">N220+O220*0.18</f>
        <v>21710.16</v>
      </c>
      <c r="S220" s="47"/>
    </row>
    <row r="221" spans="1:19" ht="9" customHeight="1" x14ac:dyDescent="0.2">
      <c r="A221" s="497"/>
      <c r="B221" s="497"/>
      <c r="C221" s="48" t="s">
        <v>4</v>
      </c>
      <c r="D221" s="49">
        <v>8</v>
      </c>
      <c r="E221" s="61">
        <f>Assistenti_Amm.vo!E767</f>
        <v>22102174</v>
      </c>
      <c r="F221" s="50">
        <v>0</v>
      </c>
      <c r="G221" s="50">
        <f t="shared" si="796"/>
        <v>3217190</v>
      </c>
      <c r="H221" s="61">
        <v>12159892</v>
      </c>
      <c r="I221" s="61">
        <f t="shared" si="1010"/>
        <v>0</v>
      </c>
      <c r="J221" s="51">
        <f t="shared" si="1010"/>
        <v>3123281</v>
      </c>
      <c r="K221" s="61">
        <f t="shared" si="1010"/>
        <v>37479255</v>
      </c>
      <c r="L221" s="61">
        <f t="shared" si="1010"/>
        <v>40602536</v>
      </c>
      <c r="M221" s="118"/>
      <c r="N221" s="120">
        <f t="shared" ref="N221:R221" si="1064">N220*1936.27</f>
        <v>37479255</v>
      </c>
      <c r="O221" s="120">
        <f t="shared" si="1064"/>
        <v>25319364</v>
      </c>
      <c r="P221" s="123">
        <f t="shared" si="1011"/>
        <v>1712437</v>
      </c>
      <c r="Q221" s="120">
        <f t="shared" si="1064"/>
        <v>45160012</v>
      </c>
      <c r="R221" s="120">
        <f t="shared" si="1064"/>
        <v>42036732</v>
      </c>
      <c r="S221" s="47"/>
    </row>
    <row r="222" spans="1:19" ht="12.75" customHeight="1" x14ac:dyDescent="0.2">
      <c r="A222" s="494">
        <f>A220</f>
        <v>43831</v>
      </c>
      <c r="B222" s="494">
        <f>B220</f>
        <v>44196</v>
      </c>
      <c r="C222" s="53" t="s">
        <v>3</v>
      </c>
      <c r="D222" s="54">
        <v>9</v>
      </c>
      <c r="E222" s="44">
        <f>Assistenti_Amm.vo!E768</f>
        <v>13219.86</v>
      </c>
      <c r="F222" s="44">
        <v>0</v>
      </c>
      <c r="G222" s="44">
        <f t="shared" si="788"/>
        <v>1661.54</v>
      </c>
      <c r="H222" s="44">
        <v>6280.06</v>
      </c>
      <c r="I222" s="44"/>
      <c r="J222" s="44">
        <f t="shared" ref="J222" si="1065">K222/12</f>
        <v>1763.46</v>
      </c>
      <c r="K222" s="44">
        <f t="shared" ref="K222" si="1066">SUM(E222:I222)</f>
        <v>21161.46</v>
      </c>
      <c r="L222" s="46">
        <f t="shared" ref="L222" si="1067">SUM(E222:J222)</f>
        <v>22924.92</v>
      </c>
      <c r="M222" s="117"/>
      <c r="N222" s="119">
        <f t="shared" ref="N222" si="1068">K222</f>
        <v>21161.46</v>
      </c>
      <c r="O222" s="119">
        <f t="shared" ref="O222" si="1069">E222+F222+G222+I222</f>
        <v>14881.4</v>
      </c>
      <c r="P222" s="119">
        <v>884.4</v>
      </c>
      <c r="Q222" s="119">
        <f t="shared" ref="Q222" si="1070">L222+(IF(P222&gt;O222*0.18,P222,O222*0.18))</f>
        <v>25603.57</v>
      </c>
      <c r="R222" s="119">
        <f t="shared" ref="R222" si="1071">N222+O222*0.18</f>
        <v>23840.11</v>
      </c>
      <c r="S222" s="47"/>
    </row>
    <row r="223" spans="1:19" ht="9" customHeight="1" x14ac:dyDescent="0.2">
      <c r="A223" s="494"/>
      <c r="B223" s="494"/>
      <c r="C223" s="48" t="s">
        <v>4</v>
      </c>
      <c r="D223" s="49">
        <v>14</v>
      </c>
      <c r="E223" s="61">
        <f>Assistenti_Amm.vo!E769</f>
        <v>25597218</v>
      </c>
      <c r="F223" s="50">
        <v>0</v>
      </c>
      <c r="G223" s="50">
        <f t="shared" si="796"/>
        <v>3217190</v>
      </c>
      <c r="H223" s="61">
        <v>12159892</v>
      </c>
      <c r="I223" s="61">
        <f t="shared" ref="I223:L223" si="1072">I222*1936.27</f>
        <v>0</v>
      </c>
      <c r="J223" s="51">
        <f t="shared" si="1072"/>
        <v>3414535</v>
      </c>
      <c r="K223" s="61">
        <f t="shared" si="1072"/>
        <v>40974300</v>
      </c>
      <c r="L223" s="61">
        <f t="shared" si="1072"/>
        <v>44388835</v>
      </c>
      <c r="M223" s="118"/>
      <c r="N223" s="120">
        <f t="shared" ref="N223:R223" si="1073">N222*1936.27</f>
        <v>40974300</v>
      </c>
      <c r="O223" s="120">
        <f t="shared" si="1073"/>
        <v>28814408</v>
      </c>
      <c r="P223" s="123">
        <f t="shared" si="1011"/>
        <v>1712437</v>
      </c>
      <c r="Q223" s="120">
        <f t="shared" si="1073"/>
        <v>49575424</v>
      </c>
      <c r="R223" s="120">
        <f t="shared" si="1073"/>
        <v>46160890</v>
      </c>
      <c r="S223" s="47"/>
    </row>
    <row r="224" spans="1:19" ht="12.75" customHeight="1" x14ac:dyDescent="0.2">
      <c r="A224" s="494"/>
      <c r="B224" s="494"/>
      <c r="C224" s="53" t="s">
        <v>3</v>
      </c>
      <c r="D224" s="54">
        <v>15</v>
      </c>
      <c r="E224" s="44">
        <f>Assistenti_Amm.vo!E770</f>
        <v>14559.71</v>
      </c>
      <c r="F224" s="44">
        <v>0</v>
      </c>
      <c r="G224" s="44">
        <f t="shared" si="788"/>
        <v>1661.54</v>
      </c>
      <c r="H224" s="44">
        <v>6280.06</v>
      </c>
      <c r="I224" s="44"/>
      <c r="J224" s="44">
        <f t="shared" ref="J224" si="1074">K224/12</f>
        <v>1875.11</v>
      </c>
      <c r="K224" s="44">
        <f t="shared" ref="K224" si="1075">SUM(E224:I224)</f>
        <v>22501.31</v>
      </c>
      <c r="L224" s="46">
        <f t="shared" ref="L224" si="1076">SUM(E224:J224)</f>
        <v>24376.42</v>
      </c>
      <c r="M224" s="117"/>
      <c r="N224" s="119">
        <f t="shared" ref="N224" si="1077">K224</f>
        <v>22501.31</v>
      </c>
      <c r="O224" s="119">
        <f t="shared" ref="O224" si="1078">E224+F224+G224+I224</f>
        <v>16221.25</v>
      </c>
      <c r="P224" s="119">
        <v>884.4</v>
      </c>
      <c r="Q224" s="119">
        <f t="shared" ref="Q224" si="1079">L224+(IF(P224&gt;O224*0.18,P224,O224*0.18))</f>
        <v>27296.25</v>
      </c>
      <c r="R224" s="119">
        <f t="shared" ref="R224" si="1080">N224+O224*0.18</f>
        <v>25421.14</v>
      </c>
      <c r="S224" s="47"/>
    </row>
    <row r="225" spans="1:19" ht="9" customHeight="1" x14ac:dyDescent="0.2">
      <c r="A225" s="494"/>
      <c r="B225" s="494"/>
      <c r="C225" s="48" t="s">
        <v>4</v>
      </c>
      <c r="D225" s="49">
        <v>20</v>
      </c>
      <c r="E225" s="61">
        <f>Assistenti_Amm.vo!E771</f>
        <v>28191530</v>
      </c>
      <c r="F225" s="50">
        <v>0</v>
      </c>
      <c r="G225" s="50">
        <f t="shared" si="796"/>
        <v>3217190</v>
      </c>
      <c r="H225" s="61">
        <v>12159892</v>
      </c>
      <c r="I225" s="61">
        <f t="shared" ref="I225:L225" si="1081">I224*1936.27</f>
        <v>0</v>
      </c>
      <c r="J225" s="51">
        <f t="shared" si="1081"/>
        <v>3630719</v>
      </c>
      <c r="K225" s="61">
        <f t="shared" si="1081"/>
        <v>43568612</v>
      </c>
      <c r="L225" s="61">
        <f t="shared" si="1081"/>
        <v>47199331</v>
      </c>
      <c r="M225" s="118"/>
      <c r="N225" s="120">
        <f t="shared" ref="N225:R239" si="1082">N224*1936.27</f>
        <v>43568612</v>
      </c>
      <c r="O225" s="120">
        <f t="shared" si="1082"/>
        <v>31408720</v>
      </c>
      <c r="P225" s="123">
        <f t="shared" si="1082"/>
        <v>1712437</v>
      </c>
      <c r="Q225" s="120">
        <f t="shared" si="1082"/>
        <v>52852910</v>
      </c>
      <c r="R225" s="120">
        <f t="shared" si="1082"/>
        <v>49222191</v>
      </c>
      <c r="S225" s="47"/>
    </row>
    <row r="226" spans="1:19" ht="12.75" customHeight="1" x14ac:dyDescent="0.2">
      <c r="A226" s="494"/>
      <c r="B226" s="494"/>
      <c r="C226" s="53" t="s">
        <v>3</v>
      </c>
      <c r="D226" s="54">
        <v>21</v>
      </c>
      <c r="E226" s="44">
        <f>Assistenti_Amm.vo!E772</f>
        <v>15895.16</v>
      </c>
      <c r="F226" s="44">
        <v>0</v>
      </c>
      <c r="G226" s="44">
        <f t="shared" si="788"/>
        <v>1661.54</v>
      </c>
      <c r="H226" s="44">
        <v>6280.06</v>
      </c>
      <c r="I226" s="44"/>
      <c r="J226" s="44">
        <f t="shared" ref="J226" si="1083">K226/12</f>
        <v>1986.4</v>
      </c>
      <c r="K226" s="44">
        <f t="shared" ref="K226" si="1084">SUM(E226:I226)</f>
        <v>23836.76</v>
      </c>
      <c r="L226" s="46">
        <f t="shared" ref="L226" si="1085">SUM(E226:J226)</f>
        <v>25823.16</v>
      </c>
      <c r="M226" s="117"/>
      <c r="N226" s="119">
        <f t="shared" ref="N226" si="1086">K226</f>
        <v>23836.76</v>
      </c>
      <c r="O226" s="119">
        <f t="shared" ref="O226" si="1087">E226+F226+G226+I226</f>
        <v>17556.7</v>
      </c>
      <c r="P226" s="119">
        <v>884.4</v>
      </c>
      <c r="Q226" s="119">
        <f t="shared" ref="Q226" si="1088">L226+(IF(P226&gt;O226*0.18,P226,O226*0.18))</f>
        <v>28983.37</v>
      </c>
      <c r="R226" s="119">
        <f t="shared" ref="R226" si="1089">N226+O226*0.18</f>
        <v>26996.97</v>
      </c>
      <c r="S226" s="47"/>
    </row>
    <row r="227" spans="1:19" ht="9" customHeight="1" x14ac:dyDescent="0.2">
      <c r="A227" s="494"/>
      <c r="B227" s="494"/>
      <c r="C227" s="48" t="s">
        <v>4</v>
      </c>
      <c r="D227" s="49">
        <v>27</v>
      </c>
      <c r="E227" s="61">
        <f>Assistenti_Amm.vo!E773</f>
        <v>30777321</v>
      </c>
      <c r="F227" s="50">
        <v>0</v>
      </c>
      <c r="G227" s="50">
        <f t="shared" si="796"/>
        <v>3217190</v>
      </c>
      <c r="H227" s="61">
        <v>12159892</v>
      </c>
      <c r="I227" s="61">
        <f t="shared" ref="I227:L227" si="1090">I226*1936.27</f>
        <v>0</v>
      </c>
      <c r="J227" s="51">
        <f t="shared" si="1090"/>
        <v>3846207</v>
      </c>
      <c r="K227" s="61">
        <f t="shared" si="1090"/>
        <v>46154403</v>
      </c>
      <c r="L227" s="61">
        <f t="shared" si="1090"/>
        <v>50000610</v>
      </c>
      <c r="M227" s="118"/>
      <c r="N227" s="120">
        <f t="shared" ref="N227:R227" si="1091">N226*1936.27</f>
        <v>46154403</v>
      </c>
      <c r="O227" s="120">
        <f t="shared" si="1091"/>
        <v>33994512</v>
      </c>
      <c r="P227" s="123">
        <f t="shared" si="1082"/>
        <v>1712437</v>
      </c>
      <c r="Q227" s="120">
        <f t="shared" si="1091"/>
        <v>56119630</v>
      </c>
      <c r="R227" s="120">
        <f t="shared" si="1091"/>
        <v>52273423</v>
      </c>
      <c r="S227" s="47"/>
    </row>
    <row r="228" spans="1:19" ht="12.75" customHeight="1" x14ac:dyDescent="0.2">
      <c r="A228" s="494"/>
      <c r="B228" s="494"/>
      <c r="C228" s="53" t="s">
        <v>3</v>
      </c>
      <c r="D228" s="54">
        <v>28</v>
      </c>
      <c r="E228" s="44">
        <f>Assistenti_Amm.vo!E774</f>
        <v>16855.919999999998</v>
      </c>
      <c r="F228" s="44">
        <v>0</v>
      </c>
      <c r="G228" s="44">
        <f t="shared" si="788"/>
        <v>1661.54</v>
      </c>
      <c r="H228" s="44">
        <v>6280.06</v>
      </c>
      <c r="I228" s="44"/>
      <c r="J228" s="44">
        <f t="shared" ref="J228" si="1092">K228/12</f>
        <v>2066.46</v>
      </c>
      <c r="K228" s="44">
        <f t="shared" ref="K228" si="1093">SUM(E228:I228)</f>
        <v>24797.52</v>
      </c>
      <c r="L228" s="46">
        <f t="shared" ref="L228" si="1094">SUM(E228:J228)</f>
        <v>26863.98</v>
      </c>
      <c r="M228" s="117"/>
      <c r="N228" s="119">
        <f t="shared" ref="N228" si="1095">K228</f>
        <v>24797.52</v>
      </c>
      <c r="O228" s="119">
        <f t="shared" ref="O228" si="1096">E228+F228+G228+I228</f>
        <v>18517.46</v>
      </c>
      <c r="P228" s="119">
        <v>884.4</v>
      </c>
      <c r="Q228" s="119">
        <f t="shared" ref="Q228" si="1097">L228+(IF(P228&gt;O228*0.18,P228,O228*0.18))</f>
        <v>30197.119999999999</v>
      </c>
      <c r="R228" s="119">
        <f t="shared" ref="R228" si="1098">N228+O228*0.18</f>
        <v>28130.66</v>
      </c>
      <c r="S228" s="47"/>
    </row>
    <row r="229" spans="1:19" ht="9" customHeight="1" x14ac:dyDescent="0.2">
      <c r="A229" s="494"/>
      <c r="B229" s="494"/>
      <c r="C229" s="48" t="s">
        <v>4</v>
      </c>
      <c r="D229" s="49">
        <v>34</v>
      </c>
      <c r="E229" s="61">
        <f>Assistenti_Amm.vo!E775</f>
        <v>32637612</v>
      </c>
      <c r="F229" s="50">
        <v>0</v>
      </c>
      <c r="G229" s="50">
        <f t="shared" si="796"/>
        <v>3217190</v>
      </c>
      <c r="H229" s="61">
        <v>12159892</v>
      </c>
      <c r="I229" s="61">
        <f t="shared" ref="I229:L229" si="1099">I228*1936.27</f>
        <v>0</v>
      </c>
      <c r="J229" s="51">
        <f t="shared" si="1099"/>
        <v>4001225</v>
      </c>
      <c r="K229" s="61">
        <f t="shared" si="1099"/>
        <v>48014694</v>
      </c>
      <c r="L229" s="61">
        <f t="shared" si="1099"/>
        <v>52015919</v>
      </c>
      <c r="M229" s="118"/>
      <c r="N229" s="120">
        <f t="shared" ref="N229:R229" si="1100">N228*1936.27</f>
        <v>48014694</v>
      </c>
      <c r="O229" s="120">
        <f t="shared" si="1100"/>
        <v>35854802</v>
      </c>
      <c r="P229" s="123">
        <f t="shared" si="1082"/>
        <v>1712437</v>
      </c>
      <c r="Q229" s="120">
        <f t="shared" si="1100"/>
        <v>58469778</v>
      </c>
      <c r="R229" s="120">
        <f t="shared" si="1100"/>
        <v>54468553</v>
      </c>
      <c r="S229" s="47"/>
    </row>
    <row r="230" spans="1:19" ht="12.75" customHeight="1" x14ac:dyDescent="0.2">
      <c r="A230" s="494"/>
      <c r="B230" s="494"/>
      <c r="C230" s="53" t="s">
        <v>3</v>
      </c>
      <c r="D230" s="54">
        <v>35</v>
      </c>
      <c r="E230" s="44">
        <f>Assistenti_Amm.vo!E776</f>
        <v>17589.79</v>
      </c>
      <c r="F230" s="44">
        <v>0</v>
      </c>
      <c r="G230" s="44">
        <f t="shared" si="788"/>
        <v>1661.54</v>
      </c>
      <c r="H230" s="44">
        <v>6280.06</v>
      </c>
      <c r="I230" s="44"/>
      <c r="J230" s="44">
        <f t="shared" ref="J230" si="1101">K230/12</f>
        <v>2127.62</v>
      </c>
      <c r="K230" s="44">
        <f t="shared" ref="K230" si="1102">SUM(E230:I230)</f>
        <v>25531.39</v>
      </c>
      <c r="L230" s="46">
        <f t="shared" ref="L230" si="1103">SUM(E230:J230)</f>
        <v>27659.01</v>
      </c>
      <c r="M230" s="117"/>
      <c r="N230" s="119">
        <f t="shared" ref="N230" si="1104">K230</f>
        <v>25531.39</v>
      </c>
      <c r="O230" s="119">
        <f t="shared" ref="O230" si="1105">E230+F230+G230+I230</f>
        <v>19251.330000000002</v>
      </c>
      <c r="P230" s="119">
        <v>884.4</v>
      </c>
      <c r="Q230" s="119">
        <f t="shared" ref="Q230" si="1106">L230+(IF(P230&gt;O230*0.18,P230,O230*0.18))</f>
        <v>31124.25</v>
      </c>
      <c r="R230" s="119">
        <f t="shared" ref="R230" si="1107">N230+O230*0.18</f>
        <v>28996.63</v>
      </c>
      <c r="S230" s="47"/>
    </row>
    <row r="231" spans="1:19" ht="9" customHeight="1" x14ac:dyDescent="0.2">
      <c r="A231" s="495"/>
      <c r="B231" s="495"/>
      <c r="C231" s="58" t="s">
        <v>4</v>
      </c>
      <c r="D231" s="59"/>
      <c r="E231" s="61">
        <f>Assistenti_Amm.vo!E777</f>
        <v>34058583</v>
      </c>
      <c r="F231" s="61">
        <v>0</v>
      </c>
      <c r="G231" s="50">
        <f t="shared" si="796"/>
        <v>3217190</v>
      </c>
      <c r="H231" s="61">
        <v>12159892</v>
      </c>
      <c r="I231" s="61">
        <f t="shared" ref="I231:L231" si="1108">I230*1936.27</f>
        <v>0</v>
      </c>
      <c r="J231" s="61">
        <f t="shared" si="1108"/>
        <v>4119647</v>
      </c>
      <c r="K231" s="61">
        <f t="shared" si="1108"/>
        <v>49435665</v>
      </c>
      <c r="L231" s="61">
        <f t="shared" si="1108"/>
        <v>53555311</v>
      </c>
      <c r="M231" s="118"/>
      <c r="N231" s="123">
        <f t="shared" ref="N231:R231" si="1109">N230*1936.27</f>
        <v>49435665</v>
      </c>
      <c r="O231" s="123">
        <f t="shared" si="1109"/>
        <v>37275773</v>
      </c>
      <c r="P231" s="123">
        <f t="shared" si="1082"/>
        <v>1712437</v>
      </c>
      <c r="Q231" s="123">
        <f t="shared" si="1109"/>
        <v>60264952</v>
      </c>
      <c r="R231" s="120">
        <f t="shared" si="1109"/>
        <v>56145305</v>
      </c>
      <c r="S231" s="47"/>
    </row>
    <row r="232" spans="1:19" ht="12.75" customHeight="1" x14ac:dyDescent="0.2">
      <c r="A232" s="496">
        <f>B220+1</f>
        <v>44197</v>
      </c>
      <c r="B232" s="496">
        <v>44561</v>
      </c>
      <c r="C232" s="42" t="s">
        <v>3</v>
      </c>
      <c r="D232" s="43">
        <v>0</v>
      </c>
      <c r="E232" s="44">
        <f>Assistenti_Amm.vo!E778</f>
        <v>11777.22</v>
      </c>
      <c r="F232" s="44">
        <v>0</v>
      </c>
      <c r="G232" s="44">
        <f t="shared" si="788"/>
        <v>1661.54</v>
      </c>
      <c r="H232" s="44">
        <v>6280.06</v>
      </c>
      <c r="I232" s="44"/>
      <c r="J232" s="44">
        <f t="shared" ref="J232" si="1110">K232/12</f>
        <v>1643.24</v>
      </c>
      <c r="K232" s="44">
        <f t="shared" ref="K232" si="1111">SUM(E232:I232)</f>
        <v>19718.82</v>
      </c>
      <c r="L232" s="46">
        <f t="shared" ref="L232" si="1112">SUM(E232:J232)</f>
        <v>21362.06</v>
      </c>
      <c r="M232" s="117"/>
      <c r="N232" s="119">
        <f t="shared" ref="N232" si="1113">K232</f>
        <v>19718.82</v>
      </c>
      <c r="O232" s="119">
        <f t="shared" ref="O232" si="1114">E232+F232+G232+I232</f>
        <v>13438.76</v>
      </c>
      <c r="P232" s="119">
        <v>884.4</v>
      </c>
      <c r="Q232" s="119">
        <f t="shared" ref="Q232" si="1115">L232+(IF(P232&gt;O232*0.18,P232,O232*0.18))</f>
        <v>23781.040000000001</v>
      </c>
      <c r="R232" s="119">
        <f t="shared" ref="R232" si="1116">N232+O232*0.18</f>
        <v>22137.8</v>
      </c>
      <c r="S232" s="47"/>
    </row>
    <row r="233" spans="1:19" ht="9" customHeight="1" x14ac:dyDescent="0.2">
      <c r="A233" s="497"/>
      <c r="B233" s="497"/>
      <c r="C233" s="48" t="s">
        <v>4</v>
      </c>
      <c r="D233" s="49">
        <v>8</v>
      </c>
      <c r="E233" s="61">
        <f>Assistenti_Amm.vo!E779</f>
        <v>22803878</v>
      </c>
      <c r="F233" s="50">
        <v>0</v>
      </c>
      <c r="G233" s="50">
        <f t="shared" si="796"/>
        <v>3217190</v>
      </c>
      <c r="H233" s="61">
        <v>12159892</v>
      </c>
      <c r="I233" s="61">
        <f t="shared" ref="I233:L233" si="1117">I232*1936.27</f>
        <v>0</v>
      </c>
      <c r="J233" s="51">
        <f t="shared" si="1117"/>
        <v>3181756</v>
      </c>
      <c r="K233" s="61">
        <f t="shared" si="1117"/>
        <v>38180960</v>
      </c>
      <c r="L233" s="61">
        <f t="shared" si="1117"/>
        <v>41362716</v>
      </c>
      <c r="M233" s="118"/>
      <c r="N233" s="120">
        <f t="shared" ref="N233:R233" si="1118">N232*1936.27</f>
        <v>38180960</v>
      </c>
      <c r="O233" s="120">
        <f t="shared" si="1118"/>
        <v>26021068</v>
      </c>
      <c r="P233" s="123">
        <f t="shared" si="1082"/>
        <v>1712437</v>
      </c>
      <c r="Q233" s="120">
        <f t="shared" si="1118"/>
        <v>46046514</v>
      </c>
      <c r="R233" s="120">
        <f t="shared" si="1118"/>
        <v>42864758</v>
      </c>
      <c r="S233" s="47"/>
    </row>
    <row r="234" spans="1:19" ht="12.75" customHeight="1" x14ac:dyDescent="0.2">
      <c r="A234" s="494">
        <f>A232</f>
        <v>44197</v>
      </c>
      <c r="B234" s="494">
        <f>B232</f>
        <v>44561</v>
      </c>
      <c r="C234" s="53" t="s">
        <v>3</v>
      </c>
      <c r="D234" s="54">
        <v>9</v>
      </c>
      <c r="E234" s="44">
        <f>Assistenti_Amm.vo!E780</f>
        <v>13612.26</v>
      </c>
      <c r="F234" s="44">
        <v>0</v>
      </c>
      <c r="G234" s="44">
        <f t="shared" si="788"/>
        <v>1661.54</v>
      </c>
      <c r="H234" s="44">
        <v>6280.06</v>
      </c>
      <c r="I234" s="44"/>
      <c r="J234" s="44">
        <f t="shared" ref="J234" si="1119">K234/12</f>
        <v>1796.16</v>
      </c>
      <c r="K234" s="44">
        <f t="shared" ref="K234" si="1120">SUM(E234:I234)</f>
        <v>21553.86</v>
      </c>
      <c r="L234" s="46">
        <f t="shared" ref="L234" si="1121">SUM(E234:J234)</f>
        <v>23350.02</v>
      </c>
      <c r="M234" s="117"/>
      <c r="N234" s="119">
        <f t="shared" ref="N234" si="1122">K234</f>
        <v>21553.86</v>
      </c>
      <c r="O234" s="119">
        <f t="shared" ref="O234" si="1123">E234+F234+G234+I234</f>
        <v>15273.8</v>
      </c>
      <c r="P234" s="119">
        <v>884.4</v>
      </c>
      <c r="Q234" s="119">
        <f t="shared" ref="Q234" si="1124">L234+(IF(P234&gt;O234*0.18,P234,O234*0.18))</f>
        <v>26099.3</v>
      </c>
      <c r="R234" s="119">
        <f t="shared" ref="R234" si="1125">N234+O234*0.18</f>
        <v>24303.14</v>
      </c>
      <c r="S234" s="47"/>
    </row>
    <row r="235" spans="1:19" ht="9" customHeight="1" x14ac:dyDescent="0.2">
      <c r="A235" s="494"/>
      <c r="B235" s="494"/>
      <c r="C235" s="48" t="s">
        <v>4</v>
      </c>
      <c r="D235" s="49">
        <v>14</v>
      </c>
      <c r="E235" s="61">
        <f>Assistenti_Amm.vo!E781</f>
        <v>26357011</v>
      </c>
      <c r="F235" s="50">
        <v>0</v>
      </c>
      <c r="G235" s="50">
        <f t="shared" si="796"/>
        <v>3217190</v>
      </c>
      <c r="H235" s="61">
        <v>12159892</v>
      </c>
      <c r="I235" s="61">
        <f t="shared" ref="I235:L235" si="1126">I234*1936.27</f>
        <v>0</v>
      </c>
      <c r="J235" s="51">
        <f t="shared" si="1126"/>
        <v>3477851</v>
      </c>
      <c r="K235" s="61">
        <f t="shared" si="1126"/>
        <v>41734093</v>
      </c>
      <c r="L235" s="61">
        <f t="shared" si="1126"/>
        <v>45211943</v>
      </c>
      <c r="M235" s="118"/>
      <c r="N235" s="120">
        <f t="shared" ref="N235:R235" si="1127">N234*1936.27</f>
        <v>41734093</v>
      </c>
      <c r="O235" s="120">
        <f t="shared" si="1127"/>
        <v>29574201</v>
      </c>
      <c r="P235" s="123">
        <f t="shared" si="1082"/>
        <v>1712437</v>
      </c>
      <c r="Q235" s="120">
        <f t="shared" si="1127"/>
        <v>50535292</v>
      </c>
      <c r="R235" s="120">
        <f t="shared" si="1127"/>
        <v>47057441</v>
      </c>
      <c r="S235" s="47"/>
    </row>
    <row r="236" spans="1:19" ht="12.75" customHeight="1" x14ac:dyDescent="0.2">
      <c r="A236" s="494"/>
      <c r="B236" s="494"/>
      <c r="C236" s="53" t="s">
        <v>3</v>
      </c>
      <c r="D236" s="54">
        <v>15</v>
      </c>
      <c r="E236" s="44">
        <f>Assistenti_Amm.vo!E782</f>
        <v>14989.31</v>
      </c>
      <c r="F236" s="44">
        <v>0</v>
      </c>
      <c r="G236" s="44">
        <f t="shared" si="788"/>
        <v>1661.54</v>
      </c>
      <c r="H236" s="44">
        <v>6280.06</v>
      </c>
      <c r="I236" s="44"/>
      <c r="J236" s="44">
        <f t="shared" ref="J236" si="1128">K236/12</f>
        <v>1910.91</v>
      </c>
      <c r="K236" s="44">
        <f t="shared" ref="K236" si="1129">SUM(E236:I236)</f>
        <v>22930.91</v>
      </c>
      <c r="L236" s="46">
        <f t="shared" ref="L236" si="1130">SUM(E236:J236)</f>
        <v>24841.82</v>
      </c>
      <c r="M236" s="117"/>
      <c r="N236" s="119">
        <f t="shared" ref="N236" si="1131">K236</f>
        <v>22930.91</v>
      </c>
      <c r="O236" s="119">
        <f t="shared" ref="O236" si="1132">E236+F236+G236+I236</f>
        <v>16650.849999999999</v>
      </c>
      <c r="P236" s="119">
        <v>884.4</v>
      </c>
      <c r="Q236" s="119">
        <f t="shared" ref="Q236" si="1133">L236+(IF(P236&gt;O236*0.18,P236,O236*0.18))</f>
        <v>27838.97</v>
      </c>
      <c r="R236" s="119">
        <f t="shared" ref="R236" si="1134">N236+O236*0.18</f>
        <v>25928.06</v>
      </c>
      <c r="S236" s="47"/>
    </row>
    <row r="237" spans="1:19" ht="9" customHeight="1" x14ac:dyDescent="0.2">
      <c r="A237" s="494"/>
      <c r="B237" s="494"/>
      <c r="C237" s="48" t="s">
        <v>4</v>
      </c>
      <c r="D237" s="49">
        <v>20</v>
      </c>
      <c r="E237" s="61">
        <f>Assistenti_Amm.vo!E783</f>
        <v>29023351</v>
      </c>
      <c r="F237" s="50">
        <v>0</v>
      </c>
      <c r="G237" s="50">
        <f t="shared" si="796"/>
        <v>3217190</v>
      </c>
      <c r="H237" s="61">
        <v>12159892</v>
      </c>
      <c r="I237" s="61">
        <f t="shared" ref="I237:L237" si="1135">I236*1936.27</f>
        <v>0</v>
      </c>
      <c r="J237" s="51">
        <f t="shared" si="1135"/>
        <v>3700038</v>
      </c>
      <c r="K237" s="61">
        <f t="shared" si="1135"/>
        <v>44400433</v>
      </c>
      <c r="L237" s="61">
        <f t="shared" si="1135"/>
        <v>48100471</v>
      </c>
      <c r="M237" s="118"/>
      <c r="N237" s="120">
        <f t="shared" ref="N237:R237" si="1136">N236*1936.27</f>
        <v>44400433</v>
      </c>
      <c r="O237" s="120">
        <f t="shared" si="1136"/>
        <v>32240541</v>
      </c>
      <c r="P237" s="123">
        <f t="shared" si="1082"/>
        <v>1712437</v>
      </c>
      <c r="Q237" s="120">
        <f t="shared" si="1136"/>
        <v>53903762</v>
      </c>
      <c r="R237" s="120">
        <f t="shared" si="1136"/>
        <v>50203725</v>
      </c>
      <c r="S237" s="47"/>
    </row>
    <row r="238" spans="1:19" ht="12.75" customHeight="1" x14ac:dyDescent="0.2">
      <c r="A238" s="494"/>
      <c r="B238" s="494"/>
      <c r="C238" s="53" t="s">
        <v>3</v>
      </c>
      <c r="D238" s="54">
        <v>21</v>
      </c>
      <c r="E238" s="44">
        <f>Assistenti_Amm.vo!E784</f>
        <v>16349.96</v>
      </c>
      <c r="F238" s="44">
        <v>0</v>
      </c>
      <c r="G238" s="44">
        <f t="shared" si="788"/>
        <v>1661.54</v>
      </c>
      <c r="H238" s="44">
        <v>6280.06</v>
      </c>
      <c r="I238" s="44"/>
      <c r="J238" s="44">
        <f t="shared" ref="J238" si="1137">K238/12</f>
        <v>2024.3</v>
      </c>
      <c r="K238" s="44">
        <f t="shared" ref="K238" si="1138">SUM(E238:I238)</f>
        <v>24291.56</v>
      </c>
      <c r="L238" s="46">
        <f t="shared" ref="L238" si="1139">SUM(E238:J238)</f>
        <v>26315.86</v>
      </c>
      <c r="M238" s="117"/>
      <c r="N238" s="119">
        <f t="shared" ref="N238" si="1140">K238</f>
        <v>24291.56</v>
      </c>
      <c r="O238" s="119">
        <f t="shared" ref="O238" si="1141">E238+F238+G238+I238</f>
        <v>18011.5</v>
      </c>
      <c r="P238" s="119">
        <v>884.4</v>
      </c>
      <c r="Q238" s="119">
        <f t="shared" ref="Q238" si="1142">L238+(IF(P238&gt;O238*0.18,P238,O238*0.18))</f>
        <v>29557.93</v>
      </c>
      <c r="R238" s="119">
        <f t="shared" ref="R238" si="1143">N238+O238*0.18</f>
        <v>27533.63</v>
      </c>
      <c r="S238" s="47"/>
    </row>
    <row r="239" spans="1:19" ht="9" customHeight="1" x14ac:dyDescent="0.2">
      <c r="A239" s="494"/>
      <c r="B239" s="494"/>
      <c r="C239" s="48" t="s">
        <v>4</v>
      </c>
      <c r="D239" s="49">
        <v>27</v>
      </c>
      <c r="E239" s="61">
        <f>Assistenti_Amm.vo!E785</f>
        <v>31657937</v>
      </c>
      <c r="F239" s="50">
        <v>0</v>
      </c>
      <c r="G239" s="50">
        <f t="shared" si="796"/>
        <v>3217190</v>
      </c>
      <c r="H239" s="61">
        <v>12159892</v>
      </c>
      <c r="I239" s="61">
        <f t="shared" ref="I239:L239" si="1144">I238*1936.27</f>
        <v>0</v>
      </c>
      <c r="J239" s="51">
        <f t="shared" si="1144"/>
        <v>3919591</v>
      </c>
      <c r="K239" s="61">
        <f t="shared" si="1144"/>
        <v>47035019</v>
      </c>
      <c r="L239" s="61">
        <f t="shared" si="1144"/>
        <v>50954610</v>
      </c>
      <c r="M239" s="118"/>
      <c r="N239" s="120">
        <f t="shared" ref="N239:R239" si="1145">N238*1936.27</f>
        <v>47035019</v>
      </c>
      <c r="O239" s="120">
        <f t="shared" si="1145"/>
        <v>34875127</v>
      </c>
      <c r="P239" s="123">
        <f t="shared" si="1082"/>
        <v>1712437</v>
      </c>
      <c r="Q239" s="120">
        <f t="shared" si="1145"/>
        <v>57232133</v>
      </c>
      <c r="R239" s="120">
        <f t="shared" si="1145"/>
        <v>53312542</v>
      </c>
      <c r="S239" s="47"/>
    </row>
    <row r="240" spans="1:19" ht="12.75" customHeight="1" x14ac:dyDescent="0.2">
      <c r="A240" s="494"/>
      <c r="B240" s="494"/>
      <c r="C240" s="53" t="s">
        <v>3</v>
      </c>
      <c r="D240" s="54">
        <v>28</v>
      </c>
      <c r="E240" s="44">
        <f>Assistenti_Amm.vo!E786</f>
        <v>17331.12</v>
      </c>
      <c r="F240" s="44">
        <v>0</v>
      </c>
      <c r="G240" s="44">
        <f t="shared" si="788"/>
        <v>1661.54</v>
      </c>
      <c r="H240" s="44">
        <v>6280.06</v>
      </c>
      <c r="I240" s="44"/>
      <c r="J240" s="44">
        <f t="shared" ref="J240" si="1146">K240/12</f>
        <v>2106.06</v>
      </c>
      <c r="K240" s="44">
        <f t="shared" ref="K240" si="1147">SUM(E240:I240)</f>
        <v>25272.720000000001</v>
      </c>
      <c r="L240" s="46">
        <f t="shared" ref="L240" si="1148">SUM(E240:J240)</f>
        <v>27378.78</v>
      </c>
      <c r="M240" s="117"/>
      <c r="N240" s="119">
        <f t="shared" ref="N240" si="1149">K240</f>
        <v>25272.720000000001</v>
      </c>
      <c r="O240" s="119">
        <f t="shared" ref="O240" si="1150">E240+F240+G240+I240</f>
        <v>18992.66</v>
      </c>
      <c r="P240" s="119">
        <v>884.4</v>
      </c>
      <c r="Q240" s="119">
        <f t="shared" ref="Q240" si="1151">L240+(IF(P240&gt;O240*0.18,P240,O240*0.18))</f>
        <v>30797.46</v>
      </c>
      <c r="R240" s="119">
        <f t="shared" ref="R240" si="1152">N240+O240*0.18</f>
        <v>28691.4</v>
      </c>
      <c r="S240" s="47"/>
    </row>
    <row r="241" spans="1:20" ht="9" customHeight="1" x14ac:dyDescent="0.2">
      <c r="A241" s="494"/>
      <c r="B241" s="494"/>
      <c r="C241" s="48" t="s">
        <v>4</v>
      </c>
      <c r="D241" s="49">
        <v>34</v>
      </c>
      <c r="E241" s="61">
        <f>Assistenti_Amm.vo!E787</f>
        <v>33557728</v>
      </c>
      <c r="F241" s="50">
        <v>0</v>
      </c>
      <c r="G241" s="50">
        <f t="shared" si="796"/>
        <v>3217190</v>
      </c>
      <c r="H241" s="61">
        <v>12159892</v>
      </c>
      <c r="I241" s="61">
        <f t="shared" ref="I241:L241" si="1153">I240*1936.27</f>
        <v>0</v>
      </c>
      <c r="J241" s="51">
        <f t="shared" si="1153"/>
        <v>4077901</v>
      </c>
      <c r="K241" s="61">
        <f t="shared" si="1153"/>
        <v>48934810</v>
      </c>
      <c r="L241" s="61">
        <f t="shared" si="1153"/>
        <v>53012710</v>
      </c>
      <c r="M241" s="118"/>
      <c r="N241" s="120">
        <f t="shared" ref="N241:R247" si="1154">N240*1936.27</f>
        <v>48934810</v>
      </c>
      <c r="O241" s="120">
        <f t="shared" si="1154"/>
        <v>36774918</v>
      </c>
      <c r="P241" s="123">
        <f t="shared" si="1154"/>
        <v>1712437</v>
      </c>
      <c r="Q241" s="120">
        <f t="shared" si="1154"/>
        <v>59632198</v>
      </c>
      <c r="R241" s="120">
        <f t="shared" si="1154"/>
        <v>55554297</v>
      </c>
      <c r="S241" s="47"/>
    </row>
    <row r="242" spans="1:20" ht="12.75" customHeight="1" x14ac:dyDescent="0.2">
      <c r="A242" s="494"/>
      <c r="B242" s="494"/>
      <c r="C242" s="53" t="s">
        <v>3</v>
      </c>
      <c r="D242" s="54">
        <v>35</v>
      </c>
      <c r="E242" s="44">
        <f>Assistenti_Amm.vo!E788</f>
        <v>18075.79</v>
      </c>
      <c r="F242" s="44">
        <v>0</v>
      </c>
      <c r="G242" s="44">
        <f t="shared" si="788"/>
        <v>1661.54</v>
      </c>
      <c r="H242" s="44">
        <v>6280.06</v>
      </c>
      <c r="I242" s="44"/>
      <c r="J242" s="44">
        <f t="shared" ref="J242" si="1155">K242/12</f>
        <v>2168.12</v>
      </c>
      <c r="K242" s="44">
        <f t="shared" ref="K242" si="1156">SUM(E242:I242)</f>
        <v>26017.39</v>
      </c>
      <c r="L242" s="46">
        <f t="shared" ref="L242" si="1157">SUM(E242:J242)</f>
        <v>28185.51</v>
      </c>
      <c r="M242" s="117"/>
      <c r="N242" s="119">
        <f t="shared" ref="N242" si="1158">K242</f>
        <v>26017.39</v>
      </c>
      <c r="O242" s="119">
        <f t="shared" ref="O242" si="1159">E242+F242+G242+I242</f>
        <v>19737.330000000002</v>
      </c>
      <c r="P242" s="119">
        <v>884.4</v>
      </c>
      <c r="Q242" s="119">
        <f t="shared" ref="Q242" si="1160">L242+(IF(P242&gt;O242*0.18,P242,O242*0.18))</f>
        <v>31738.23</v>
      </c>
      <c r="R242" s="119">
        <f t="shared" ref="R242" si="1161">N242+O242*0.18</f>
        <v>29570.11</v>
      </c>
      <c r="S242" s="47"/>
    </row>
    <row r="243" spans="1:20" ht="9" customHeight="1" x14ac:dyDescent="0.2">
      <c r="A243" s="495"/>
      <c r="B243" s="495"/>
      <c r="C243" s="58" t="s">
        <v>4</v>
      </c>
      <c r="D243" s="59"/>
      <c r="E243" s="61">
        <f>Assistenti_Amm.vo!E789</f>
        <v>34999610</v>
      </c>
      <c r="F243" s="61">
        <v>0</v>
      </c>
      <c r="G243" s="50">
        <f t="shared" si="796"/>
        <v>3217190</v>
      </c>
      <c r="H243" s="61">
        <v>12159892</v>
      </c>
      <c r="I243" s="61">
        <f t="shared" ref="I243:L243" si="1162">I242*1936.27</f>
        <v>0</v>
      </c>
      <c r="J243" s="61">
        <f t="shared" si="1162"/>
        <v>4198066</v>
      </c>
      <c r="K243" s="61">
        <f t="shared" si="1162"/>
        <v>50376692</v>
      </c>
      <c r="L243" s="61">
        <f t="shared" si="1162"/>
        <v>54574757</v>
      </c>
      <c r="M243" s="118"/>
      <c r="N243" s="123">
        <f t="shared" ref="N243:R243" si="1163">N242*1936.27</f>
        <v>50376692</v>
      </c>
      <c r="O243" s="123">
        <f t="shared" si="1163"/>
        <v>38216800</v>
      </c>
      <c r="P243" s="123">
        <f t="shared" si="1154"/>
        <v>1712437</v>
      </c>
      <c r="Q243" s="123">
        <f t="shared" si="1163"/>
        <v>61453783</v>
      </c>
      <c r="R243" s="120">
        <f t="shared" si="1163"/>
        <v>57255717</v>
      </c>
      <c r="S243" s="47"/>
    </row>
    <row r="244" spans="1:20" ht="12.75" customHeight="1" x14ac:dyDescent="0.2">
      <c r="A244" s="496">
        <f>B232+1</f>
        <v>44562</v>
      </c>
      <c r="B244" s="496">
        <v>44651</v>
      </c>
      <c r="C244" s="42" t="s">
        <v>3</v>
      </c>
      <c r="D244" s="43">
        <v>0</v>
      </c>
      <c r="E244" s="44">
        <f>Assistenti_Amm.vo!E790</f>
        <v>11777.22</v>
      </c>
      <c r="F244" s="44">
        <v>0</v>
      </c>
      <c r="G244" s="44">
        <f t="shared" si="788"/>
        <v>1661.54</v>
      </c>
      <c r="H244" s="44">
        <v>6280.06</v>
      </c>
      <c r="I244" s="44"/>
      <c r="J244" s="44">
        <f t="shared" ref="J244" si="1164">K244/12</f>
        <v>1643.24</v>
      </c>
      <c r="K244" s="44">
        <f t="shared" ref="K244" si="1165">SUM(E244:I244)</f>
        <v>19718.82</v>
      </c>
      <c r="L244" s="46">
        <f t="shared" ref="L244" si="1166">SUM(E244:J244)</f>
        <v>21362.06</v>
      </c>
      <c r="M244" s="117"/>
      <c r="N244" s="119">
        <f t="shared" ref="N244" si="1167">K244</f>
        <v>19718.82</v>
      </c>
      <c r="O244" s="119">
        <f t="shared" ref="O244" si="1168">E244+F244+G244+I244</f>
        <v>13438.76</v>
      </c>
      <c r="P244" s="119">
        <f>K287</f>
        <v>961.2</v>
      </c>
      <c r="Q244" s="119">
        <f t="shared" ref="Q244" si="1169">L244+(IF(P244&gt;O244*0.18,P244,O244*0.18))</f>
        <v>23781.040000000001</v>
      </c>
      <c r="R244" s="119">
        <f t="shared" ref="R244" si="1170">N244+O244*0.18</f>
        <v>22137.8</v>
      </c>
      <c r="S244" s="47"/>
    </row>
    <row r="245" spans="1:20" ht="9" customHeight="1" x14ac:dyDescent="0.2">
      <c r="A245" s="497"/>
      <c r="B245" s="497"/>
      <c r="C245" s="48" t="s">
        <v>4</v>
      </c>
      <c r="D245" s="49">
        <v>8</v>
      </c>
      <c r="E245" s="61">
        <f>Assistenti_Amm.vo!E791</f>
        <v>22803878</v>
      </c>
      <c r="F245" s="50">
        <v>0</v>
      </c>
      <c r="G245" s="50">
        <f t="shared" si="796"/>
        <v>3217190</v>
      </c>
      <c r="H245" s="61">
        <v>12159892</v>
      </c>
      <c r="I245" s="61">
        <f t="shared" ref="I245:L245" si="1171">I244*1936.27</f>
        <v>0</v>
      </c>
      <c r="J245" s="51">
        <f t="shared" si="1171"/>
        <v>3181756</v>
      </c>
      <c r="K245" s="61">
        <f t="shared" si="1171"/>
        <v>38180960</v>
      </c>
      <c r="L245" s="61">
        <f t="shared" si="1171"/>
        <v>41362716</v>
      </c>
      <c r="M245" s="118"/>
      <c r="N245" s="120">
        <f t="shared" ref="N245:R245" si="1172">N244*1936.27</f>
        <v>38180960</v>
      </c>
      <c r="O245" s="120">
        <f t="shared" si="1172"/>
        <v>26021068</v>
      </c>
      <c r="P245" s="123">
        <f t="shared" si="1154"/>
        <v>1861143</v>
      </c>
      <c r="Q245" s="120">
        <f t="shared" si="1172"/>
        <v>46046514</v>
      </c>
      <c r="R245" s="120">
        <f t="shared" si="1172"/>
        <v>42864758</v>
      </c>
      <c r="S245" s="47"/>
    </row>
    <row r="246" spans="1:20" ht="12.75" customHeight="1" x14ac:dyDescent="0.2">
      <c r="A246" s="494">
        <f>A244</f>
        <v>44562</v>
      </c>
      <c r="B246" s="494">
        <f>B244</f>
        <v>44651</v>
      </c>
      <c r="C246" s="53" t="s">
        <v>3</v>
      </c>
      <c r="D246" s="54">
        <v>9</v>
      </c>
      <c r="E246" s="44">
        <f>Assistenti_Amm.vo!E792</f>
        <v>13612.26</v>
      </c>
      <c r="F246" s="44">
        <v>0</v>
      </c>
      <c r="G246" s="44">
        <f t="shared" si="788"/>
        <v>1661.54</v>
      </c>
      <c r="H246" s="44">
        <v>6280.06</v>
      </c>
      <c r="I246" s="44"/>
      <c r="J246" s="44">
        <f t="shared" ref="J246" si="1173">K246/12</f>
        <v>1796.16</v>
      </c>
      <c r="K246" s="44">
        <f t="shared" ref="K246" si="1174">SUM(E246:I246)</f>
        <v>21553.86</v>
      </c>
      <c r="L246" s="46">
        <f t="shared" ref="L246" si="1175">SUM(E246:J246)</f>
        <v>23350.02</v>
      </c>
      <c r="M246" s="117"/>
      <c r="N246" s="119">
        <f t="shared" ref="N246" si="1176">K246</f>
        <v>21553.86</v>
      </c>
      <c r="O246" s="119">
        <f t="shared" ref="O246" si="1177">E246+F246+G246+I246</f>
        <v>15273.8</v>
      </c>
      <c r="P246" s="119">
        <f>P244</f>
        <v>961.2</v>
      </c>
      <c r="Q246" s="119">
        <f t="shared" ref="Q246" si="1178">L246+(IF(P246&gt;O246*0.18,P246,O246*0.18))</f>
        <v>26099.3</v>
      </c>
      <c r="R246" s="119">
        <f t="shared" ref="R246" si="1179">N246+O246*0.18</f>
        <v>24303.14</v>
      </c>
      <c r="S246" s="47"/>
    </row>
    <row r="247" spans="1:20" ht="9" customHeight="1" x14ac:dyDescent="0.2">
      <c r="A247" s="494"/>
      <c r="B247" s="494"/>
      <c r="C247" s="48" t="s">
        <v>4</v>
      </c>
      <c r="D247" s="49">
        <v>14</v>
      </c>
      <c r="E247" s="61">
        <f>Assistenti_Amm.vo!E793</f>
        <v>26357011</v>
      </c>
      <c r="F247" s="50">
        <v>0</v>
      </c>
      <c r="G247" s="50">
        <f t="shared" si="796"/>
        <v>3217190</v>
      </c>
      <c r="H247" s="61">
        <v>12159892</v>
      </c>
      <c r="I247" s="61">
        <f t="shared" ref="I247:L247" si="1180">I246*1936.27</f>
        <v>0</v>
      </c>
      <c r="J247" s="51">
        <f t="shared" si="1180"/>
        <v>3477851</v>
      </c>
      <c r="K247" s="61">
        <f t="shared" si="1180"/>
        <v>41734093</v>
      </c>
      <c r="L247" s="61">
        <f t="shared" si="1180"/>
        <v>45211943</v>
      </c>
      <c r="M247" s="118"/>
      <c r="N247" s="120">
        <f t="shared" ref="N247:R247" si="1181">N246*1936.27</f>
        <v>41734093</v>
      </c>
      <c r="O247" s="120">
        <f t="shared" si="1181"/>
        <v>29574201</v>
      </c>
      <c r="P247" s="123">
        <f t="shared" si="1154"/>
        <v>1861143</v>
      </c>
      <c r="Q247" s="120">
        <f t="shared" si="1181"/>
        <v>50535292</v>
      </c>
      <c r="R247" s="120">
        <f t="shared" si="1181"/>
        <v>47057441</v>
      </c>
      <c r="S247" s="47"/>
    </row>
    <row r="248" spans="1:20" ht="12.75" customHeight="1" x14ac:dyDescent="0.2">
      <c r="A248" s="494"/>
      <c r="B248" s="494"/>
      <c r="C248" s="53" t="s">
        <v>3</v>
      </c>
      <c r="D248" s="54">
        <v>15</v>
      </c>
      <c r="E248" s="44">
        <f>Assistenti_Amm.vo!E794</f>
        <v>14989.31</v>
      </c>
      <c r="F248" s="44">
        <v>0</v>
      </c>
      <c r="G248" s="44">
        <f t="shared" si="788"/>
        <v>1661.54</v>
      </c>
      <c r="H248" s="44">
        <v>6280.06</v>
      </c>
      <c r="I248" s="44"/>
      <c r="J248" s="44">
        <f t="shared" ref="J248" si="1182">K248/12</f>
        <v>1910.91</v>
      </c>
      <c r="K248" s="44">
        <f t="shared" ref="K248" si="1183">SUM(E248:I248)</f>
        <v>22930.91</v>
      </c>
      <c r="L248" s="46">
        <f t="shared" ref="L248" si="1184">SUM(E248:J248)</f>
        <v>24841.82</v>
      </c>
      <c r="M248" s="117"/>
      <c r="N248" s="119">
        <f t="shared" ref="N248" si="1185">K248</f>
        <v>22930.91</v>
      </c>
      <c r="O248" s="119">
        <f t="shared" ref="O248" si="1186">E248+F248+G248+I248</f>
        <v>16650.849999999999</v>
      </c>
      <c r="P248" s="119">
        <f t="shared" ref="P248" si="1187">P246</f>
        <v>961.2</v>
      </c>
      <c r="Q248" s="119">
        <f t="shared" ref="Q248" si="1188">L248+(IF(P248&gt;O248*0.18,P248,O248*0.18))</f>
        <v>27838.97</v>
      </c>
      <c r="R248" s="119">
        <f t="shared" ref="R248" si="1189">N248+O248*0.18</f>
        <v>25928.06</v>
      </c>
      <c r="S248" s="47"/>
    </row>
    <row r="249" spans="1:20" ht="9" customHeight="1" x14ac:dyDescent="0.2">
      <c r="A249" s="494"/>
      <c r="B249" s="494"/>
      <c r="C249" s="48" t="s">
        <v>4</v>
      </c>
      <c r="D249" s="49">
        <v>20</v>
      </c>
      <c r="E249" s="61">
        <f>Assistenti_Amm.vo!E795</f>
        <v>29023351</v>
      </c>
      <c r="F249" s="50">
        <v>0</v>
      </c>
      <c r="G249" s="50">
        <f t="shared" si="796"/>
        <v>3217190</v>
      </c>
      <c r="H249" s="61">
        <v>12159892</v>
      </c>
      <c r="I249" s="61">
        <f t="shared" ref="I249:L249" si="1190">I248*1936.27</f>
        <v>0</v>
      </c>
      <c r="J249" s="51">
        <f t="shared" si="1190"/>
        <v>3700038</v>
      </c>
      <c r="K249" s="61">
        <f t="shared" si="1190"/>
        <v>44400433</v>
      </c>
      <c r="L249" s="61">
        <f t="shared" si="1190"/>
        <v>48100471</v>
      </c>
      <c r="M249" s="118"/>
      <c r="N249" s="120">
        <f t="shared" ref="N249:R249" si="1191">N248*1936.27</f>
        <v>44400433</v>
      </c>
      <c r="O249" s="120">
        <f t="shared" si="1191"/>
        <v>32240541</v>
      </c>
      <c r="P249" s="123">
        <f t="shared" si="1191"/>
        <v>1861143</v>
      </c>
      <c r="Q249" s="120">
        <f t="shared" si="1191"/>
        <v>53903762</v>
      </c>
      <c r="R249" s="120">
        <f t="shared" si="1191"/>
        <v>50203725</v>
      </c>
      <c r="S249" s="47"/>
    </row>
    <row r="250" spans="1:20" ht="12.75" customHeight="1" x14ac:dyDescent="0.2">
      <c r="A250" s="494"/>
      <c r="B250" s="494"/>
      <c r="C250" s="53" t="s">
        <v>3</v>
      </c>
      <c r="D250" s="54">
        <v>21</v>
      </c>
      <c r="E250" s="44">
        <f>Assistenti_Amm.vo!E796</f>
        <v>16349.96</v>
      </c>
      <c r="F250" s="44">
        <v>0</v>
      </c>
      <c r="G250" s="44">
        <f t="shared" si="788"/>
        <v>1661.54</v>
      </c>
      <c r="H250" s="44">
        <v>6280.06</v>
      </c>
      <c r="I250" s="44"/>
      <c r="J250" s="44">
        <f t="shared" ref="J250" si="1192">K250/12</f>
        <v>2024.3</v>
      </c>
      <c r="K250" s="44">
        <f t="shared" ref="K250" si="1193">SUM(E250:I250)</f>
        <v>24291.56</v>
      </c>
      <c r="L250" s="46">
        <f t="shared" ref="L250" si="1194">SUM(E250:J250)</f>
        <v>26315.86</v>
      </c>
      <c r="M250" s="117"/>
      <c r="N250" s="119">
        <f t="shared" ref="N250" si="1195">K250</f>
        <v>24291.56</v>
      </c>
      <c r="O250" s="119">
        <f t="shared" ref="O250" si="1196">E250+F250+G250+I250</f>
        <v>18011.5</v>
      </c>
      <c r="P250" s="119">
        <f t="shared" ref="P250" si="1197">P248</f>
        <v>961.2</v>
      </c>
      <c r="Q250" s="119">
        <f t="shared" ref="Q250" si="1198">L250+(IF(P250&gt;O250*0.18,P250,O250*0.18))</f>
        <v>29557.93</v>
      </c>
      <c r="R250" s="119">
        <f t="shared" ref="R250" si="1199">N250+O250*0.18</f>
        <v>27533.63</v>
      </c>
      <c r="S250" s="47"/>
    </row>
    <row r="251" spans="1:20" ht="9" customHeight="1" x14ac:dyDescent="0.2">
      <c r="A251" s="494"/>
      <c r="B251" s="494"/>
      <c r="C251" s="48" t="s">
        <v>4</v>
      </c>
      <c r="D251" s="49">
        <v>27</v>
      </c>
      <c r="E251" s="61">
        <f>Assistenti_Amm.vo!E797</f>
        <v>31657937</v>
      </c>
      <c r="F251" s="50">
        <v>0</v>
      </c>
      <c r="G251" s="50">
        <f t="shared" si="796"/>
        <v>3217190</v>
      </c>
      <c r="H251" s="61">
        <v>12159892</v>
      </c>
      <c r="I251" s="61">
        <f t="shared" ref="I251:L251" si="1200">I250*1936.27</f>
        <v>0</v>
      </c>
      <c r="J251" s="51">
        <f t="shared" si="1200"/>
        <v>3919591</v>
      </c>
      <c r="K251" s="61">
        <f t="shared" si="1200"/>
        <v>47035019</v>
      </c>
      <c r="L251" s="61">
        <f t="shared" si="1200"/>
        <v>50954610</v>
      </c>
      <c r="M251" s="118"/>
      <c r="N251" s="120">
        <f t="shared" ref="N251:R251" si="1201">N250*1936.27</f>
        <v>47035019</v>
      </c>
      <c r="O251" s="120">
        <f t="shared" si="1201"/>
        <v>34875127</v>
      </c>
      <c r="P251" s="123">
        <f t="shared" si="1201"/>
        <v>1861143</v>
      </c>
      <c r="Q251" s="120">
        <f t="shared" si="1201"/>
        <v>57232133</v>
      </c>
      <c r="R251" s="120">
        <f t="shared" si="1201"/>
        <v>53312542</v>
      </c>
      <c r="S251" s="47"/>
    </row>
    <row r="252" spans="1:20" ht="12.75" customHeight="1" x14ac:dyDescent="0.2">
      <c r="A252" s="494"/>
      <c r="B252" s="494"/>
      <c r="C252" s="53" t="s">
        <v>3</v>
      </c>
      <c r="D252" s="54">
        <v>28</v>
      </c>
      <c r="E252" s="44">
        <f>Assistenti_Amm.vo!E798</f>
        <v>17331.12</v>
      </c>
      <c r="F252" s="44">
        <v>0</v>
      </c>
      <c r="G252" s="44">
        <f t="shared" ref="G252:G254" si="1202">1800/13*12</f>
        <v>1661.54</v>
      </c>
      <c r="H252" s="44">
        <v>6280.06</v>
      </c>
      <c r="I252" s="44"/>
      <c r="J252" s="44">
        <f t="shared" ref="J252" si="1203">K252/12</f>
        <v>2106.06</v>
      </c>
      <c r="K252" s="44">
        <f t="shared" ref="K252" si="1204">SUM(E252:I252)</f>
        <v>25272.720000000001</v>
      </c>
      <c r="L252" s="46">
        <f t="shared" ref="L252" si="1205">SUM(E252:J252)</f>
        <v>27378.78</v>
      </c>
      <c r="M252" s="117"/>
      <c r="N252" s="119">
        <f t="shared" ref="N252" si="1206">K252</f>
        <v>25272.720000000001</v>
      </c>
      <c r="O252" s="119">
        <f t="shared" ref="O252" si="1207">E252+F252+G252+I252</f>
        <v>18992.66</v>
      </c>
      <c r="P252" s="119">
        <f t="shared" ref="P252" si="1208">P250</f>
        <v>961.2</v>
      </c>
      <c r="Q252" s="119">
        <f t="shared" ref="Q252" si="1209">L252+(IF(P252&gt;O252*0.18,P252,O252*0.18))</f>
        <v>30797.46</v>
      </c>
      <c r="R252" s="119">
        <f t="shared" ref="R252" si="1210">N252+O252*0.18</f>
        <v>28691.4</v>
      </c>
      <c r="S252" s="47"/>
    </row>
    <row r="253" spans="1:20" ht="9" customHeight="1" x14ac:dyDescent="0.2">
      <c r="A253" s="494"/>
      <c r="B253" s="494"/>
      <c r="C253" s="48" t="s">
        <v>4</v>
      </c>
      <c r="D253" s="49">
        <v>34</v>
      </c>
      <c r="E253" s="61">
        <f>Assistenti_Amm.vo!E799</f>
        <v>33557728</v>
      </c>
      <c r="F253" s="50">
        <v>0</v>
      </c>
      <c r="G253" s="50">
        <f t="shared" ref="G253:G255" si="1211">G252*1936.27</f>
        <v>3217190</v>
      </c>
      <c r="H253" s="61">
        <v>12159892</v>
      </c>
      <c r="I253" s="61">
        <f t="shared" ref="I253:L253" si="1212">I252*1936.27</f>
        <v>0</v>
      </c>
      <c r="J253" s="51">
        <f t="shared" si="1212"/>
        <v>4077901</v>
      </c>
      <c r="K253" s="61">
        <f t="shared" si="1212"/>
        <v>48934810</v>
      </c>
      <c r="L253" s="61">
        <f t="shared" si="1212"/>
        <v>53012710</v>
      </c>
      <c r="M253" s="118"/>
      <c r="N253" s="120">
        <f t="shared" ref="N253:R253" si="1213">N252*1936.27</f>
        <v>48934810</v>
      </c>
      <c r="O253" s="120">
        <f t="shared" si="1213"/>
        <v>36774918</v>
      </c>
      <c r="P253" s="123">
        <f t="shared" si="1213"/>
        <v>1861143</v>
      </c>
      <c r="Q253" s="120">
        <f t="shared" si="1213"/>
        <v>59632198</v>
      </c>
      <c r="R253" s="120">
        <f t="shared" si="1213"/>
        <v>55554297</v>
      </c>
      <c r="S253" s="47"/>
    </row>
    <row r="254" spans="1:20" ht="12.75" customHeight="1" x14ac:dyDescent="0.2">
      <c r="A254" s="494"/>
      <c r="B254" s="494"/>
      <c r="C254" s="53" t="s">
        <v>3</v>
      </c>
      <c r="D254" s="54">
        <v>35</v>
      </c>
      <c r="E254" s="44">
        <f>Assistenti_Amm.vo!E800</f>
        <v>18075.79</v>
      </c>
      <c r="F254" s="44">
        <v>0</v>
      </c>
      <c r="G254" s="44">
        <f t="shared" si="1202"/>
        <v>1661.54</v>
      </c>
      <c r="H254" s="44">
        <v>6280.06</v>
      </c>
      <c r="I254" s="44"/>
      <c r="J254" s="44">
        <f t="shared" ref="J254" si="1214">K254/12</f>
        <v>2168.12</v>
      </c>
      <c r="K254" s="44">
        <f t="shared" ref="K254" si="1215">SUM(E254:I254)</f>
        <v>26017.39</v>
      </c>
      <c r="L254" s="46">
        <f t="shared" ref="L254" si="1216">SUM(E254:J254)</f>
        <v>28185.51</v>
      </c>
      <c r="M254" s="117"/>
      <c r="N254" s="119">
        <f t="shared" ref="N254" si="1217">K254</f>
        <v>26017.39</v>
      </c>
      <c r="O254" s="119">
        <f t="shared" ref="O254" si="1218">E254+F254+G254+I254</f>
        <v>19737.330000000002</v>
      </c>
      <c r="P254" s="119">
        <f t="shared" ref="P254" si="1219">P252</f>
        <v>961.2</v>
      </c>
      <c r="Q254" s="119">
        <f t="shared" ref="Q254" si="1220">L254+(IF(P254&gt;O254*0.18,P254,O254*0.18))</f>
        <v>31738.23</v>
      </c>
      <c r="R254" s="119">
        <f t="shared" ref="R254" si="1221">N254+O254*0.18</f>
        <v>29570.11</v>
      </c>
      <c r="S254" s="47"/>
    </row>
    <row r="255" spans="1:20" ht="9" customHeight="1" x14ac:dyDescent="0.2">
      <c r="A255" s="495"/>
      <c r="B255" s="495"/>
      <c r="C255" s="58" t="s">
        <v>4</v>
      </c>
      <c r="D255" s="59"/>
      <c r="E255" s="61">
        <f>Assistenti_Amm.vo!E801</f>
        <v>34999610</v>
      </c>
      <c r="F255" s="61">
        <v>0</v>
      </c>
      <c r="G255" s="61">
        <f t="shared" si="1211"/>
        <v>3217190</v>
      </c>
      <c r="H255" s="61">
        <v>12159892</v>
      </c>
      <c r="I255" s="61">
        <f t="shared" ref="I255:L255" si="1222">I254*1936.27</f>
        <v>0</v>
      </c>
      <c r="J255" s="61">
        <f t="shared" si="1222"/>
        <v>4198066</v>
      </c>
      <c r="K255" s="61">
        <f t="shared" si="1222"/>
        <v>50376692</v>
      </c>
      <c r="L255" s="61">
        <f t="shared" si="1222"/>
        <v>54574757</v>
      </c>
      <c r="M255" s="118"/>
      <c r="N255" s="123">
        <f t="shared" ref="N255:R255" si="1223">N254*1936.27</f>
        <v>50376692</v>
      </c>
      <c r="O255" s="123">
        <f t="shared" si="1223"/>
        <v>38216800</v>
      </c>
      <c r="P255" s="123">
        <f t="shared" si="1223"/>
        <v>1861143</v>
      </c>
      <c r="Q255" s="123">
        <f t="shared" si="1223"/>
        <v>61453783</v>
      </c>
      <c r="R255" s="120">
        <f t="shared" si="1223"/>
        <v>57255717</v>
      </c>
      <c r="S255" s="47"/>
    </row>
    <row r="256" spans="1:20" ht="12.75" customHeight="1" x14ac:dyDescent="0.2">
      <c r="A256" s="496">
        <f>B244+1</f>
        <v>44652</v>
      </c>
      <c r="B256" s="496">
        <v>44742</v>
      </c>
      <c r="C256" s="42" t="s">
        <v>3</v>
      </c>
      <c r="D256" s="43">
        <v>0</v>
      </c>
      <c r="E256" s="44">
        <f>Assistenti_Amm.vo!E802</f>
        <v>11777.22</v>
      </c>
      <c r="F256" s="44"/>
      <c r="G256" s="44">
        <f t="shared" ref="G256:G274" si="1224">1800/13*12</f>
        <v>1661.54</v>
      </c>
      <c r="H256" s="44">
        <v>6280.06</v>
      </c>
      <c r="I256" s="44">
        <f>(E256+H256)*0.3%</f>
        <v>54.17</v>
      </c>
      <c r="J256" s="44">
        <f t="shared" ref="J256" si="1225">K256/12</f>
        <v>1647.75</v>
      </c>
      <c r="K256" s="44">
        <f t="shared" ref="K256" si="1226">SUM(E256:I256)</f>
        <v>19772.990000000002</v>
      </c>
      <c r="L256" s="46">
        <f t="shared" ref="L256" si="1227">SUM(E256:J256)</f>
        <v>21420.74</v>
      </c>
      <c r="M256" s="117"/>
      <c r="N256" s="119">
        <f t="shared" ref="N256" si="1228">K256</f>
        <v>19772.990000000002</v>
      </c>
      <c r="O256" s="119">
        <f t="shared" ref="O256" si="1229">E256+F256+G256+I256</f>
        <v>13492.93</v>
      </c>
      <c r="P256" s="119">
        <f t="shared" ref="P256" si="1230">P254</f>
        <v>961.2</v>
      </c>
      <c r="Q256" s="119">
        <f t="shared" ref="Q256" si="1231">L256+(IF(P256&gt;O256*0.18,P256,O256*0.18))</f>
        <v>23849.47</v>
      </c>
      <c r="R256" s="119">
        <f t="shared" ref="R256" si="1232">N256+O256*0.18</f>
        <v>22201.72</v>
      </c>
      <c r="S256" s="47"/>
      <c r="T256" s="194"/>
    </row>
    <row r="257" spans="1:20" ht="9" customHeight="1" x14ac:dyDescent="0.2">
      <c r="A257" s="497"/>
      <c r="B257" s="497"/>
      <c r="C257" s="48" t="s">
        <v>4</v>
      </c>
      <c r="D257" s="49">
        <v>8</v>
      </c>
      <c r="E257" s="61">
        <f>Assistenti_Amm.vo!E803</f>
        <v>22803878</v>
      </c>
      <c r="F257" s="61"/>
      <c r="G257" s="50">
        <f t="shared" ref="G257:G275" si="1233">G256*1936.27</f>
        <v>3217190</v>
      </c>
      <c r="H257" s="61">
        <v>12159892</v>
      </c>
      <c r="I257" s="61">
        <f>I256*1936.27</f>
        <v>104888</v>
      </c>
      <c r="J257" s="51">
        <f t="shared" ref="J257:L257" si="1234">J256*1936.27</f>
        <v>3190489</v>
      </c>
      <c r="K257" s="61">
        <f t="shared" si="1234"/>
        <v>38285847</v>
      </c>
      <c r="L257" s="61">
        <f t="shared" si="1234"/>
        <v>41476336</v>
      </c>
      <c r="M257" s="118"/>
      <c r="N257" s="120">
        <f t="shared" ref="N257:R257" si="1235">N256*1936.27</f>
        <v>38285847</v>
      </c>
      <c r="O257" s="120">
        <f t="shared" si="1235"/>
        <v>26125956</v>
      </c>
      <c r="P257" s="123">
        <f t="shared" si="1235"/>
        <v>1861143</v>
      </c>
      <c r="Q257" s="120">
        <f t="shared" si="1235"/>
        <v>46179013</v>
      </c>
      <c r="R257" s="120">
        <f t="shared" si="1235"/>
        <v>42988524</v>
      </c>
      <c r="S257" s="47"/>
    </row>
    <row r="258" spans="1:20" ht="12.75" customHeight="1" x14ac:dyDescent="0.2">
      <c r="A258" s="494">
        <f>A256</f>
        <v>44652</v>
      </c>
      <c r="B258" s="494">
        <f>B256</f>
        <v>44742</v>
      </c>
      <c r="C258" s="53" t="s">
        <v>3</v>
      </c>
      <c r="D258" s="54">
        <v>9</v>
      </c>
      <c r="E258" s="44">
        <f>Assistenti_Amm.vo!E804</f>
        <v>13612.26</v>
      </c>
      <c r="F258" s="44"/>
      <c r="G258" s="44">
        <f t="shared" si="1224"/>
        <v>1661.54</v>
      </c>
      <c r="H258" s="44">
        <v>6280.06</v>
      </c>
      <c r="I258" s="44">
        <f t="shared" ref="I258" si="1236">(E258+H258)*0.3%</f>
        <v>59.68</v>
      </c>
      <c r="J258" s="44">
        <f t="shared" ref="J258" si="1237">K258/12</f>
        <v>1801.13</v>
      </c>
      <c r="K258" s="44">
        <f t="shared" ref="K258" si="1238">SUM(E258:I258)</f>
        <v>21613.54</v>
      </c>
      <c r="L258" s="46">
        <f t="shared" ref="L258" si="1239">SUM(E258:J258)</f>
        <v>23414.67</v>
      </c>
      <c r="M258" s="117"/>
      <c r="N258" s="119">
        <f t="shared" ref="N258" si="1240">K258</f>
        <v>21613.54</v>
      </c>
      <c r="O258" s="119">
        <f t="shared" ref="O258" si="1241">E258+F258+G258+I258</f>
        <v>15333.48</v>
      </c>
      <c r="P258" s="119">
        <f t="shared" ref="P258" si="1242">P256</f>
        <v>961.2</v>
      </c>
      <c r="Q258" s="119">
        <f t="shared" ref="Q258" si="1243">L258+(IF(P258&gt;O258*0.18,P258,O258*0.18))</f>
        <v>26174.7</v>
      </c>
      <c r="R258" s="119">
        <f t="shared" ref="R258" si="1244">N258+O258*0.18</f>
        <v>24373.57</v>
      </c>
      <c r="S258" s="47"/>
      <c r="T258" s="194"/>
    </row>
    <row r="259" spans="1:20" ht="9" customHeight="1" x14ac:dyDescent="0.2">
      <c r="A259" s="494"/>
      <c r="B259" s="494"/>
      <c r="C259" s="48" t="s">
        <v>4</v>
      </c>
      <c r="D259" s="49">
        <v>14</v>
      </c>
      <c r="E259" s="61">
        <f>Assistenti_Amm.vo!E805</f>
        <v>26357011</v>
      </c>
      <c r="F259" s="50"/>
      <c r="G259" s="50">
        <f t="shared" si="1233"/>
        <v>3217190</v>
      </c>
      <c r="H259" s="61">
        <v>12159892</v>
      </c>
      <c r="I259" s="61">
        <f t="shared" ref="I259" si="1245">I258*1936.27</f>
        <v>115557</v>
      </c>
      <c r="J259" s="51">
        <f t="shared" ref="J259:L259" si="1246">J258*1936.27</f>
        <v>3487474</v>
      </c>
      <c r="K259" s="61">
        <f t="shared" si="1246"/>
        <v>41849649</v>
      </c>
      <c r="L259" s="61">
        <f t="shared" si="1246"/>
        <v>45337123</v>
      </c>
      <c r="M259" s="118"/>
      <c r="N259" s="120">
        <f t="shared" ref="N259:R259" si="1247">N258*1936.27</f>
        <v>41849649</v>
      </c>
      <c r="O259" s="120">
        <f t="shared" si="1247"/>
        <v>29689757</v>
      </c>
      <c r="P259" s="123">
        <f t="shared" si="1247"/>
        <v>1861143</v>
      </c>
      <c r="Q259" s="120">
        <f t="shared" si="1247"/>
        <v>50681286</v>
      </c>
      <c r="R259" s="120">
        <f t="shared" si="1247"/>
        <v>47193812</v>
      </c>
      <c r="S259" s="47"/>
    </row>
    <row r="260" spans="1:20" ht="12.75" customHeight="1" x14ac:dyDescent="0.2">
      <c r="A260" s="494"/>
      <c r="B260" s="494"/>
      <c r="C260" s="53" t="s">
        <v>3</v>
      </c>
      <c r="D260" s="54">
        <v>15</v>
      </c>
      <c r="E260" s="44">
        <f>Assistenti_Amm.vo!E806</f>
        <v>14989.31</v>
      </c>
      <c r="F260" s="44"/>
      <c r="G260" s="44">
        <f t="shared" si="1224"/>
        <v>1661.54</v>
      </c>
      <c r="H260" s="44">
        <v>6280.06</v>
      </c>
      <c r="I260" s="44">
        <f t="shared" ref="I260" si="1248">(E260+H260)*0.3%</f>
        <v>63.81</v>
      </c>
      <c r="J260" s="44">
        <f t="shared" ref="J260" si="1249">K260/12</f>
        <v>1916.23</v>
      </c>
      <c r="K260" s="44">
        <f t="shared" ref="K260" si="1250">SUM(E260:I260)</f>
        <v>22994.720000000001</v>
      </c>
      <c r="L260" s="46">
        <f t="shared" ref="L260" si="1251">SUM(E260:J260)</f>
        <v>24910.95</v>
      </c>
      <c r="M260" s="117"/>
      <c r="N260" s="119">
        <f t="shared" ref="N260" si="1252">K260</f>
        <v>22994.720000000001</v>
      </c>
      <c r="O260" s="119">
        <f t="shared" ref="O260" si="1253">E260+F260+G260+I260</f>
        <v>16714.66</v>
      </c>
      <c r="P260" s="119">
        <f t="shared" ref="P260" si="1254">P258</f>
        <v>961.2</v>
      </c>
      <c r="Q260" s="119">
        <f t="shared" ref="Q260" si="1255">L260+(IF(P260&gt;O260*0.18,P260,O260*0.18))</f>
        <v>27919.59</v>
      </c>
      <c r="R260" s="119">
        <f t="shared" ref="R260" si="1256">N260+O260*0.18</f>
        <v>26003.360000000001</v>
      </c>
      <c r="S260" s="47"/>
    </row>
    <row r="261" spans="1:20" ht="9" customHeight="1" x14ac:dyDescent="0.2">
      <c r="A261" s="494"/>
      <c r="B261" s="494"/>
      <c r="C261" s="48" t="s">
        <v>4</v>
      </c>
      <c r="D261" s="49">
        <v>20</v>
      </c>
      <c r="E261" s="61">
        <f>Assistenti_Amm.vo!E807</f>
        <v>29023351</v>
      </c>
      <c r="F261" s="50"/>
      <c r="G261" s="50">
        <f t="shared" si="1233"/>
        <v>3217190</v>
      </c>
      <c r="H261" s="61">
        <v>12159892</v>
      </c>
      <c r="I261" s="61">
        <f t="shared" ref="I261" si="1257">I260*1936.27</f>
        <v>123553</v>
      </c>
      <c r="J261" s="51">
        <f t="shared" ref="J261:L261" si="1258">J260*1936.27</f>
        <v>3710339</v>
      </c>
      <c r="K261" s="61">
        <f t="shared" si="1258"/>
        <v>44523986</v>
      </c>
      <c r="L261" s="61">
        <f t="shared" si="1258"/>
        <v>48234325</v>
      </c>
      <c r="M261" s="118"/>
      <c r="N261" s="120">
        <f t="shared" ref="N261:R261" si="1259">N260*1936.27</f>
        <v>44523986</v>
      </c>
      <c r="O261" s="120">
        <f t="shared" si="1259"/>
        <v>32364095</v>
      </c>
      <c r="P261" s="123">
        <f t="shared" si="1259"/>
        <v>1861143</v>
      </c>
      <c r="Q261" s="120">
        <f t="shared" si="1259"/>
        <v>54059865</v>
      </c>
      <c r="R261" s="120">
        <f t="shared" si="1259"/>
        <v>50349526</v>
      </c>
      <c r="S261" s="47"/>
    </row>
    <row r="262" spans="1:20" ht="12.75" customHeight="1" x14ac:dyDescent="0.2">
      <c r="A262" s="494"/>
      <c r="B262" s="494"/>
      <c r="C262" s="53" t="s">
        <v>3</v>
      </c>
      <c r="D262" s="54">
        <v>21</v>
      </c>
      <c r="E262" s="44">
        <f>Assistenti_Amm.vo!E808</f>
        <v>16349.96</v>
      </c>
      <c r="F262" s="44"/>
      <c r="G262" s="44">
        <f t="shared" si="1224"/>
        <v>1661.54</v>
      </c>
      <c r="H262" s="44">
        <v>6280.06</v>
      </c>
      <c r="I262" s="44">
        <f t="shared" ref="I262" si="1260">(E262+H262)*0.3%</f>
        <v>67.89</v>
      </c>
      <c r="J262" s="44">
        <f t="shared" ref="J262" si="1261">K262/12</f>
        <v>2029.95</v>
      </c>
      <c r="K262" s="44">
        <f t="shared" ref="K262" si="1262">SUM(E262:I262)</f>
        <v>24359.45</v>
      </c>
      <c r="L262" s="46">
        <f t="shared" ref="L262" si="1263">SUM(E262:J262)</f>
        <v>26389.4</v>
      </c>
      <c r="M262" s="117"/>
      <c r="N262" s="119">
        <f t="shared" ref="N262" si="1264">K262</f>
        <v>24359.45</v>
      </c>
      <c r="O262" s="119">
        <f t="shared" ref="O262" si="1265">E262+F262+G262+I262</f>
        <v>18079.39</v>
      </c>
      <c r="P262" s="119">
        <f t="shared" ref="P262" si="1266">P260</f>
        <v>961.2</v>
      </c>
      <c r="Q262" s="119">
        <f t="shared" ref="Q262" si="1267">L262+(IF(P262&gt;O262*0.18,P262,O262*0.18))</f>
        <v>29643.69</v>
      </c>
      <c r="R262" s="119">
        <f t="shared" ref="R262" si="1268">N262+O262*0.18</f>
        <v>27613.74</v>
      </c>
      <c r="S262" s="47"/>
    </row>
    <row r="263" spans="1:20" ht="9" customHeight="1" x14ac:dyDescent="0.2">
      <c r="A263" s="494"/>
      <c r="B263" s="494"/>
      <c r="C263" s="48" t="s">
        <v>4</v>
      </c>
      <c r="D263" s="49">
        <v>27</v>
      </c>
      <c r="E263" s="61">
        <f>Assistenti_Amm.vo!E809</f>
        <v>31657937</v>
      </c>
      <c r="F263" s="50"/>
      <c r="G263" s="50">
        <f t="shared" si="1233"/>
        <v>3217190</v>
      </c>
      <c r="H263" s="61">
        <v>12159892</v>
      </c>
      <c r="I263" s="61">
        <f t="shared" ref="I263" si="1269">I262*1936.27</f>
        <v>131453</v>
      </c>
      <c r="J263" s="51">
        <f t="shared" ref="J263:L263" si="1270">J262*1936.27</f>
        <v>3930531</v>
      </c>
      <c r="K263" s="61">
        <f t="shared" si="1270"/>
        <v>47166472</v>
      </c>
      <c r="L263" s="61">
        <f t="shared" si="1270"/>
        <v>51097004</v>
      </c>
      <c r="M263" s="118"/>
      <c r="N263" s="120">
        <f t="shared" ref="N263:R263" si="1271">N262*1936.27</f>
        <v>47166472</v>
      </c>
      <c r="O263" s="120">
        <f t="shared" si="1271"/>
        <v>35006580</v>
      </c>
      <c r="P263" s="123">
        <f t="shared" si="1271"/>
        <v>1861143</v>
      </c>
      <c r="Q263" s="120">
        <f t="shared" si="1271"/>
        <v>57398188</v>
      </c>
      <c r="R263" s="120">
        <f t="shared" si="1271"/>
        <v>53467656</v>
      </c>
      <c r="S263" s="47"/>
    </row>
    <row r="264" spans="1:20" ht="12.75" customHeight="1" x14ac:dyDescent="0.2">
      <c r="A264" s="494"/>
      <c r="B264" s="494"/>
      <c r="C264" s="53" t="s">
        <v>3</v>
      </c>
      <c r="D264" s="54">
        <v>28</v>
      </c>
      <c r="E264" s="44">
        <f>Assistenti_Amm.vo!E810</f>
        <v>17331.12</v>
      </c>
      <c r="F264" s="44"/>
      <c r="G264" s="44">
        <f t="shared" ref="G264:G278" si="1272">1800/13*12</f>
        <v>1661.54</v>
      </c>
      <c r="H264" s="44">
        <v>6280.06</v>
      </c>
      <c r="I264" s="44">
        <f t="shared" ref="I264" si="1273">(E264+H264)*0.3%</f>
        <v>70.83</v>
      </c>
      <c r="J264" s="44">
        <f t="shared" ref="J264" si="1274">K264/12</f>
        <v>2111.96</v>
      </c>
      <c r="K264" s="44">
        <f t="shared" ref="K264" si="1275">SUM(E264:I264)</f>
        <v>25343.55</v>
      </c>
      <c r="L264" s="46">
        <f t="shared" ref="L264" si="1276">SUM(E264:J264)</f>
        <v>27455.51</v>
      </c>
      <c r="M264" s="117"/>
      <c r="N264" s="119">
        <f t="shared" ref="N264" si="1277">K264</f>
        <v>25343.55</v>
      </c>
      <c r="O264" s="119">
        <f t="shared" ref="O264" si="1278">E264+F264+G264+I264</f>
        <v>19063.490000000002</v>
      </c>
      <c r="P264" s="119">
        <f t="shared" ref="P264" si="1279">P262</f>
        <v>961.2</v>
      </c>
      <c r="Q264" s="119">
        <f t="shared" ref="Q264" si="1280">L264+(IF(P264&gt;O264*0.18,P264,O264*0.18))</f>
        <v>30886.94</v>
      </c>
      <c r="R264" s="119">
        <f t="shared" ref="R264" si="1281">N264+O264*0.18</f>
        <v>28774.98</v>
      </c>
      <c r="S264" s="47"/>
    </row>
    <row r="265" spans="1:20" ht="9" customHeight="1" x14ac:dyDescent="0.2">
      <c r="A265" s="494"/>
      <c r="B265" s="494"/>
      <c r="C265" s="48" t="s">
        <v>4</v>
      </c>
      <c r="D265" s="49">
        <v>34</v>
      </c>
      <c r="E265" s="61">
        <f>Assistenti_Amm.vo!E811</f>
        <v>33557728</v>
      </c>
      <c r="F265" s="50"/>
      <c r="G265" s="50">
        <f t="shared" ref="G265:G279" si="1282">G264*1936.27</f>
        <v>3217190</v>
      </c>
      <c r="H265" s="61">
        <v>12159892</v>
      </c>
      <c r="I265" s="61">
        <f t="shared" ref="I265" si="1283">I264*1936.27</f>
        <v>137146</v>
      </c>
      <c r="J265" s="51">
        <f t="shared" ref="J265:L265" si="1284">J264*1936.27</f>
        <v>4089325</v>
      </c>
      <c r="K265" s="61">
        <f t="shared" si="1284"/>
        <v>49071956</v>
      </c>
      <c r="L265" s="61">
        <f t="shared" si="1284"/>
        <v>53161280</v>
      </c>
      <c r="M265" s="118"/>
      <c r="N265" s="120">
        <f t="shared" ref="N265:R265" si="1285">N264*1936.27</f>
        <v>49071956</v>
      </c>
      <c r="O265" s="120">
        <f t="shared" si="1285"/>
        <v>36912064</v>
      </c>
      <c r="P265" s="123">
        <f t="shared" si="1285"/>
        <v>1861143</v>
      </c>
      <c r="Q265" s="120">
        <f t="shared" si="1285"/>
        <v>59805455</v>
      </c>
      <c r="R265" s="120">
        <f t="shared" si="1285"/>
        <v>55716131</v>
      </c>
      <c r="S265" s="47"/>
    </row>
    <row r="266" spans="1:20" ht="12.75" customHeight="1" x14ac:dyDescent="0.2">
      <c r="A266" s="494"/>
      <c r="B266" s="494"/>
      <c r="C266" s="53" t="s">
        <v>3</v>
      </c>
      <c r="D266" s="54">
        <v>35</v>
      </c>
      <c r="E266" s="44">
        <f>Assistenti_Amm.vo!E812</f>
        <v>18075.79</v>
      </c>
      <c r="F266" s="44"/>
      <c r="G266" s="44">
        <f t="shared" si="1272"/>
        <v>1661.54</v>
      </c>
      <c r="H266" s="44">
        <v>6280.06</v>
      </c>
      <c r="I266" s="44">
        <f t="shared" ref="I266" si="1286">(E266+H266)*0.3%</f>
        <v>73.069999999999993</v>
      </c>
      <c r="J266" s="44">
        <f t="shared" ref="J266" si="1287">K266/12</f>
        <v>2174.21</v>
      </c>
      <c r="K266" s="44">
        <f t="shared" ref="K266" si="1288">SUM(E266:I266)</f>
        <v>26090.46</v>
      </c>
      <c r="L266" s="46">
        <f t="shared" ref="L266" si="1289">SUM(E266:J266)</f>
        <v>28264.67</v>
      </c>
      <c r="M266" s="117"/>
      <c r="N266" s="119">
        <f t="shared" ref="N266" si="1290">K266</f>
        <v>26090.46</v>
      </c>
      <c r="O266" s="119">
        <f t="shared" ref="O266" si="1291">E266+F266+G266+I266</f>
        <v>19810.400000000001</v>
      </c>
      <c r="P266" s="119">
        <f t="shared" ref="P266" si="1292">P264</f>
        <v>961.2</v>
      </c>
      <c r="Q266" s="119">
        <f t="shared" ref="Q266" si="1293">L266+(IF(P266&gt;O266*0.18,P266,O266*0.18))</f>
        <v>31830.54</v>
      </c>
      <c r="R266" s="119">
        <f t="shared" ref="R266" si="1294">N266+O266*0.18</f>
        <v>29656.33</v>
      </c>
      <c r="S266" s="47"/>
    </row>
    <row r="267" spans="1:20" ht="9" customHeight="1" x14ac:dyDescent="0.2">
      <c r="A267" s="495"/>
      <c r="B267" s="495"/>
      <c r="C267" s="58" t="s">
        <v>4</v>
      </c>
      <c r="D267" s="59"/>
      <c r="E267" s="61">
        <f>Assistenti_Amm.vo!E813</f>
        <v>34999610</v>
      </c>
      <c r="F267" s="50"/>
      <c r="G267" s="61">
        <f t="shared" si="1282"/>
        <v>3217190</v>
      </c>
      <c r="H267" s="61">
        <v>12159892</v>
      </c>
      <c r="I267" s="61">
        <f t="shared" ref="I267" si="1295">I266*1936.27</f>
        <v>141483</v>
      </c>
      <c r="J267" s="61">
        <f t="shared" ref="J267:L267" si="1296">J266*1936.27</f>
        <v>4209858</v>
      </c>
      <c r="K267" s="61">
        <f t="shared" si="1296"/>
        <v>50518175</v>
      </c>
      <c r="L267" s="61">
        <f t="shared" si="1296"/>
        <v>54728033</v>
      </c>
      <c r="M267" s="118"/>
      <c r="N267" s="123">
        <f t="shared" ref="N267:R267" si="1297">N266*1936.27</f>
        <v>50518175</v>
      </c>
      <c r="O267" s="123">
        <f t="shared" si="1297"/>
        <v>38358283</v>
      </c>
      <c r="P267" s="123">
        <f t="shared" si="1297"/>
        <v>1861143</v>
      </c>
      <c r="Q267" s="123">
        <f t="shared" si="1297"/>
        <v>61632520</v>
      </c>
      <c r="R267" s="120">
        <f t="shared" si="1297"/>
        <v>57422662</v>
      </c>
      <c r="S267" s="47"/>
    </row>
    <row r="268" spans="1:20" ht="12.75" customHeight="1" x14ac:dyDescent="0.2">
      <c r="A268" s="496">
        <f>B258+1</f>
        <v>44743</v>
      </c>
      <c r="B268" s="496">
        <v>44926</v>
      </c>
      <c r="C268" s="42" t="s">
        <v>3</v>
      </c>
      <c r="D268" s="43">
        <v>0</v>
      </c>
      <c r="E268" s="44">
        <f>Assistenti_Amm.vo!E814</f>
        <v>11777.22</v>
      </c>
      <c r="F268" s="44"/>
      <c r="G268" s="44">
        <f t="shared" si="1224"/>
        <v>1661.54</v>
      </c>
      <c r="H268" s="44">
        <v>6280.06</v>
      </c>
      <c r="I268" s="44">
        <f>(E268+H268)*0.5%</f>
        <v>90.29</v>
      </c>
      <c r="J268" s="44">
        <f t="shared" ref="J268" si="1298">K268/12</f>
        <v>1650.76</v>
      </c>
      <c r="K268" s="44">
        <f t="shared" ref="K268" si="1299">SUM(E268:I268)</f>
        <v>19809.11</v>
      </c>
      <c r="L268" s="46">
        <f t="shared" ref="L268" si="1300">SUM(E268:J268)</f>
        <v>21459.87</v>
      </c>
      <c r="M268" s="117"/>
      <c r="N268" s="119">
        <f t="shared" ref="N268" si="1301">K268</f>
        <v>19809.11</v>
      </c>
      <c r="O268" s="119">
        <f t="shared" ref="O268" si="1302">E268+F268+G268+I268</f>
        <v>13529.05</v>
      </c>
      <c r="P268" s="119">
        <f t="shared" ref="P268" si="1303">P266</f>
        <v>961.2</v>
      </c>
      <c r="Q268" s="119">
        <f t="shared" ref="Q268" si="1304">L268+(IF(P268&gt;O268*0.18,P268,O268*0.18))</f>
        <v>23895.1</v>
      </c>
      <c r="R268" s="119">
        <f t="shared" ref="R268" si="1305">N268+O268*0.18</f>
        <v>22244.34</v>
      </c>
      <c r="S268" s="47"/>
    </row>
    <row r="269" spans="1:20" ht="9" customHeight="1" x14ac:dyDescent="0.2">
      <c r="A269" s="497"/>
      <c r="B269" s="497"/>
      <c r="C269" s="48" t="s">
        <v>4</v>
      </c>
      <c r="D269" s="49">
        <v>8</v>
      </c>
      <c r="E269" s="61">
        <f>Assistenti_Amm.vo!E815</f>
        <v>22803878</v>
      </c>
      <c r="F269" s="61"/>
      <c r="G269" s="50">
        <f t="shared" si="1233"/>
        <v>3217190</v>
      </c>
      <c r="H269" s="61">
        <v>12159892</v>
      </c>
      <c r="I269" s="61">
        <f t="shared" ref="I269:I279" si="1306">I268*1936.27</f>
        <v>174826</v>
      </c>
      <c r="J269" s="51">
        <f t="shared" ref="J269:L269" si="1307">J268*1936.27</f>
        <v>3196317</v>
      </c>
      <c r="K269" s="61">
        <f t="shared" si="1307"/>
        <v>38355785</v>
      </c>
      <c r="L269" s="61">
        <f t="shared" si="1307"/>
        <v>41552102</v>
      </c>
      <c r="M269" s="118"/>
      <c r="N269" s="120">
        <f t="shared" ref="N269:R269" si="1308">N268*1936.27</f>
        <v>38355785</v>
      </c>
      <c r="O269" s="120">
        <f t="shared" si="1308"/>
        <v>26195894</v>
      </c>
      <c r="P269" s="123">
        <f t="shared" si="1308"/>
        <v>1861143</v>
      </c>
      <c r="Q269" s="120">
        <f t="shared" si="1308"/>
        <v>46267365</v>
      </c>
      <c r="R269" s="120">
        <f t="shared" si="1308"/>
        <v>43071048</v>
      </c>
      <c r="S269" s="47"/>
    </row>
    <row r="270" spans="1:20" ht="12.75" customHeight="1" x14ac:dyDescent="0.2">
      <c r="A270" s="494">
        <f>A268</f>
        <v>44743</v>
      </c>
      <c r="B270" s="494">
        <f>B268</f>
        <v>44926</v>
      </c>
      <c r="C270" s="53" t="s">
        <v>3</v>
      </c>
      <c r="D270" s="54">
        <v>9</v>
      </c>
      <c r="E270" s="44">
        <f>Assistenti_Amm.vo!E816</f>
        <v>13612.26</v>
      </c>
      <c r="F270" s="44"/>
      <c r="G270" s="44">
        <f t="shared" si="1224"/>
        <v>1661.54</v>
      </c>
      <c r="H270" s="44">
        <v>6280.06</v>
      </c>
      <c r="I270" s="44">
        <f t="shared" ref="I270" si="1309">(E270+H270)*0.5%</f>
        <v>99.46</v>
      </c>
      <c r="J270" s="44">
        <f t="shared" ref="J270" si="1310">K270/12</f>
        <v>1804.44</v>
      </c>
      <c r="K270" s="44">
        <f t="shared" ref="K270" si="1311">SUM(E270:I270)</f>
        <v>21653.32</v>
      </c>
      <c r="L270" s="46">
        <f t="shared" ref="L270" si="1312">SUM(E270:J270)</f>
        <v>23457.759999999998</v>
      </c>
      <c r="M270" s="117"/>
      <c r="N270" s="119">
        <f t="shared" ref="N270" si="1313">K270</f>
        <v>21653.32</v>
      </c>
      <c r="O270" s="119">
        <f t="shared" ref="O270" si="1314">E270+F270+G270+I270</f>
        <v>15373.26</v>
      </c>
      <c r="P270" s="119">
        <f t="shared" ref="P270" si="1315">P268</f>
        <v>961.2</v>
      </c>
      <c r="Q270" s="119">
        <f t="shared" ref="Q270" si="1316">L270+(IF(P270&gt;O270*0.18,P270,O270*0.18))</f>
        <v>26224.95</v>
      </c>
      <c r="R270" s="119">
        <f t="shared" ref="R270" si="1317">N270+O270*0.18</f>
        <v>24420.51</v>
      </c>
      <c r="S270" s="47"/>
    </row>
    <row r="271" spans="1:20" ht="9" customHeight="1" x14ac:dyDescent="0.2">
      <c r="A271" s="494"/>
      <c r="B271" s="494"/>
      <c r="C271" s="48" t="s">
        <v>4</v>
      </c>
      <c r="D271" s="49">
        <v>14</v>
      </c>
      <c r="E271" s="61">
        <f>Assistenti_Amm.vo!E817</f>
        <v>26357011</v>
      </c>
      <c r="F271" s="50"/>
      <c r="G271" s="50">
        <f t="shared" si="1233"/>
        <v>3217190</v>
      </c>
      <c r="H271" s="61">
        <v>12159892</v>
      </c>
      <c r="I271" s="61">
        <f t="shared" si="1306"/>
        <v>192581</v>
      </c>
      <c r="J271" s="51">
        <f t="shared" ref="J271:L271" si="1318">J270*1936.27</f>
        <v>3493883</v>
      </c>
      <c r="K271" s="61">
        <f t="shared" si="1318"/>
        <v>41926674</v>
      </c>
      <c r="L271" s="61">
        <f t="shared" si="1318"/>
        <v>45420557</v>
      </c>
      <c r="M271" s="118"/>
      <c r="N271" s="120">
        <f t="shared" ref="N271:R271" si="1319">N270*1936.27</f>
        <v>41926674</v>
      </c>
      <c r="O271" s="120">
        <f t="shared" si="1319"/>
        <v>29766782</v>
      </c>
      <c r="P271" s="123">
        <f t="shared" si="1319"/>
        <v>1861143</v>
      </c>
      <c r="Q271" s="120">
        <f t="shared" si="1319"/>
        <v>50778584</v>
      </c>
      <c r="R271" s="120">
        <f t="shared" si="1319"/>
        <v>47284701</v>
      </c>
      <c r="S271" s="47"/>
    </row>
    <row r="272" spans="1:20" ht="12.75" customHeight="1" x14ac:dyDescent="0.2">
      <c r="A272" s="494"/>
      <c r="B272" s="494"/>
      <c r="C272" s="53" t="s">
        <v>3</v>
      </c>
      <c r="D272" s="54">
        <v>15</v>
      </c>
      <c r="E272" s="44">
        <f>Assistenti_Amm.vo!E818</f>
        <v>14989.31</v>
      </c>
      <c r="F272" s="44"/>
      <c r="G272" s="44">
        <f t="shared" si="1224"/>
        <v>1661.54</v>
      </c>
      <c r="H272" s="44">
        <v>6280.06</v>
      </c>
      <c r="I272" s="44">
        <f t="shared" ref="I272" si="1320">(E272+H272)*0.5%</f>
        <v>106.35</v>
      </c>
      <c r="J272" s="44">
        <f t="shared" ref="J272" si="1321">K272/12</f>
        <v>1919.77</v>
      </c>
      <c r="K272" s="44">
        <f t="shared" ref="K272" si="1322">SUM(E272:I272)</f>
        <v>23037.26</v>
      </c>
      <c r="L272" s="46">
        <f t="shared" ref="L272" si="1323">SUM(E272:J272)</f>
        <v>24957.03</v>
      </c>
      <c r="M272" s="117"/>
      <c r="N272" s="119">
        <f t="shared" ref="N272" si="1324">K272</f>
        <v>23037.26</v>
      </c>
      <c r="O272" s="119">
        <f t="shared" ref="O272" si="1325">E272+F272+G272+I272</f>
        <v>16757.2</v>
      </c>
      <c r="P272" s="119">
        <f t="shared" ref="P272" si="1326">P270</f>
        <v>961.2</v>
      </c>
      <c r="Q272" s="119">
        <f t="shared" ref="Q272" si="1327">L272+(IF(P272&gt;O272*0.18,P272,O272*0.18))</f>
        <v>27973.33</v>
      </c>
      <c r="R272" s="119">
        <f t="shared" ref="R272" si="1328">N272+O272*0.18</f>
        <v>26053.56</v>
      </c>
      <c r="S272" s="47"/>
    </row>
    <row r="273" spans="1:19" ht="9" customHeight="1" x14ac:dyDescent="0.2">
      <c r="A273" s="494"/>
      <c r="B273" s="494"/>
      <c r="C273" s="48" t="s">
        <v>4</v>
      </c>
      <c r="D273" s="49">
        <v>20</v>
      </c>
      <c r="E273" s="61">
        <f>Assistenti_Amm.vo!E819</f>
        <v>29023351</v>
      </c>
      <c r="F273" s="50"/>
      <c r="G273" s="50">
        <f t="shared" si="1233"/>
        <v>3217190</v>
      </c>
      <c r="H273" s="61">
        <v>12159892</v>
      </c>
      <c r="I273" s="61">
        <f t="shared" si="1306"/>
        <v>205922</v>
      </c>
      <c r="J273" s="51">
        <f t="shared" ref="J273:L273" si="1329">J272*1936.27</f>
        <v>3717193</v>
      </c>
      <c r="K273" s="61">
        <f t="shared" si="1329"/>
        <v>44606355</v>
      </c>
      <c r="L273" s="61">
        <f t="shared" si="1329"/>
        <v>48323548</v>
      </c>
      <c r="M273" s="118"/>
      <c r="N273" s="120">
        <f t="shared" ref="N273:R273" si="1330">N272*1936.27</f>
        <v>44606355</v>
      </c>
      <c r="O273" s="120">
        <f t="shared" si="1330"/>
        <v>32446464</v>
      </c>
      <c r="P273" s="123">
        <f t="shared" si="1330"/>
        <v>1861143</v>
      </c>
      <c r="Q273" s="120">
        <f t="shared" si="1330"/>
        <v>54163920</v>
      </c>
      <c r="R273" s="120">
        <f t="shared" si="1330"/>
        <v>50446727</v>
      </c>
      <c r="S273" s="47"/>
    </row>
    <row r="274" spans="1:19" ht="12.75" customHeight="1" x14ac:dyDescent="0.2">
      <c r="A274" s="494"/>
      <c r="B274" s="494"/>
      <c r="C274" s="53" t="s">
        <v>3</v>
      </c>
      <c r="D274" s="54">
        <v>21</v>
      </c>
      <c r="E274" s="44">
        <f>Assistenti_Amm.vo!E820</f>
        <v>16349.96</v>
      </c>
      <c r="F274" s="44"/>
      <c r="G274" s="44">
        <f t="shared" si="1224"/>
        <v>1661.54</v>
      </c>
      <c r="H274" s="44">
        <v>6280.06</v>
      </c>
      <c r="I274" s="44">
        <f t="shared" ref="I274" si="1331">(E274+H274)*0.5%</f>
        <v>113.15</v>
      </c>
      <c r="J274" s="44">
        <f t="shared" ref="J274" si="1332">K274/12</f>
        <v>2033.73</v>
      </c>
      <c r="K274" s="44">
        <f t="shared" ref="K274" si="1333">SUM(E274:I274)</f>
        <v>24404.71</v>
      </c>
      <c r="L274" s="46">
        <f t="shared" ref="L274" si="1334">SUM(E274:J274)</f>
        <v>26438.44</v>
      </c>
      <c r="M274" s="117"/>
      <c r="N274" s="119">
        <f t="shared" ref="N274" si="1335">K274</f>
        <v>24404.71</v>
      </c>
      <c r="O274" s="119">
        <f t="shared" ref="O274" si="1336">E274+F274+G274+I274</f>
        <v>18124.650000000001</v>
      </c>
      <c r="P274" s="119">
        <f t="shared" ref="P274" si="1337">P272</f>
        <v>961.2</v>
      </c>
      <c r="Q274" s="119">
        <f t="shared" ref="Q274" si="1338">L274+(IF(P274&gt;O274*0.18,P274,O274*0.18))</f>
        <v>29700.880000000001</v>
      </c>
      <c r="R274" s="119">
        <f t="shared" ref="R274" si="1339">N274+O274*0.18</f>
        <v>27667.15</v>
      </c>
      <c r="S274" s="47"/>
    </row>
    <row r="275" spans="1:19" ht="9" customHeight="1" x14ac:dyDescent="0.2">
      <c r="A275" s="494"/>
      <c r="B275" s="494"/>
      <c r="C275" s="48" t="s">
        <v>4</v>
      </c>
      <c r="D275" s="49">
        <v>27</v>
      </c>
      <c r="E275" s="61">
        <f>Assistenti_Amm.vo!E821</f>
        <v>31657937</v>
      </c>
      <c r="F275" s="50"/>
      <c r="G275" s="50">
        <f t="shared" si="1233"/>
        <v>3217190</v>
      </c>
      <c r="H275" s="61">
        <v>12159892</v>
      </c>
      <c r="I275" s="61">
        <f t="shared" si="1306"/>
        <v>219089</v>
      </c>
      <c r="J275" s="51">
        <f t="shared" ref="J275:L275" si="1340">J274*1936.27</f>
        <v>3937850</v>
      </c>
      <c r="K275" s="61">
        <f t="shared" si="1340"/>
        <v>47254108</v>
      </c>
      <c r="L275" s="61">
        <f t="shared" si="1340"/>
        <v>51191958</v>
      </c>
      <c r="M275" s="118"/>
      <c r="N275" s="120">
        <f t="shared" ref="N275:R275" si="1341">N274*1936.27</f>
        <v>47254108</v>
      </c>
      <c r="O275" s="120">
        <f t="shared" si="1341"/>
        <v>35094216</v>
      </c>
      <c r="P275" s="123">
        <f t="shared" si="1341"/>
        <v>1861143</v>
      </c>
      <c r="Q275" s="120">
        <f t="shared" si="1341"/>
        <v>57508923</v>
      </c>
      <c r="R275" s="120">
        <f t="shared" si="1341"/>
        <v>53571073</v>
      </c>
      <c r="S275" s="47"/>
    </row>
    <row r="276" spans="1:19" ht="12.75" customHeight="1" x14ac:dyDescent="0.2">
      <c r="A276" s="494"/>
      <c r="B276" s="494"/>
      <c r="C276" s="53" t="s">
        <v>3</v>
      </c>
      <c r="D276" s="54">
        <v>28</v>
      </c>
      <c r="E276" s="44">
        <f>Assistenti_Amm.vo!E822</f>
        <v>17331.12</v>
      </c>
      <c r="F276" s="44"/>
      <c r="G276" s="44">
        <f t="shared" si="1272"/>
        <v>1661.54</v>
      </c>
      <c r="H276" s="44">
        <v>6280.06</v>
      </c>
      <c r="I276" s="44">
        <f t="shared" ref="I276" si="1342">(E276+H276)*0.5%</f>
        <v>118.06</v>
      </c>
      <c r="J276" s="44">
        <f t="shared" ref="J276" si="1343">K276/12</f>
        <v>2115.9</v>
      </c>
      <c r="K276" s="44">
        <f t="shared" ref="K276" si="1344">SUM(E276:I276)</f>
        <v>25390.78</v>
      </c>
      <c r="L276" s="46">
        <f t="shared" ref="L276" si="1345">SUM(E276:J276)</f>
        <v>27506.68</v>
      </c>
      <c r="M276" s="117"/>
      <c r="N276" s="119">
        <f t="shared" ref="N276" si="1346">K276</f>
        <v>25390.78</v>
      </c>
      <c r="O276" s="119">
        <f t="shared" ref="O276" si="1347">E276+F276+G276+I276</f>
        <v>19110.72</v>
      </c>
      <c r="P276" s="119">
        <f t="shared" ref="P276" si="1348">P274</f>
        <v>961.2</v>
      </c>
      <c r="Q276" s="119">
        <f t="shared" ref="Q276" si="1349">L276+(IF(P276&gt;O276*0.18,P276,O276*0.18))</f>
        <v>30946.61</v>
      </c>
      <c r="R276" s="119">
        <f t="shared" ref="R276" si="1350">N276+O276*0.18</f>
        <v>28830.71</v>
      </c>
      <c r="S276" s="47"/>
    </row>
    <row r="277" spans="1:19" ht="9" customHeight="1" x14ac:dyDescent="0.2">
      <c r="A277" s="494"/>
      <c r="B277" s="494"/>
      <c r="C277" s="48" t="s">
        <v>4</v>
      </c>
      <c r="D277" s="49">
        <v>34</v>
      </c>
      <c r="E277" s="61">
        <f>Assistenti_Amm.vo!E823</f>
        <v>33557728</v>
      </c>
      <c r="F277" s="50"/>
      <c r="G277" s="50">
        <f t="shared" si="1282"/>
        <v>3217190</v>
      </c>
      <c r="H277" s="61">
        <v>12159892</v>
      </c>
      <c r="I277" s="61">
        <f t="shared" si="1306"/>
        <v>228596</v>
      </c>
      <c r="J277" s="51">
        <f t="shared" ref="J277:L277" si="1351">J276*1936.27</f>
        <v>4096954</v>
      </c>
      <c r="K277" s="61">
        <f t="shared" si="1351"/>
        <v>49163406</v>
      </c>
      <c r="L277" s="61">
        <f t="shared" si="1351"/>
        <v>53260359</v>
      </c>
      <c r="M277" s="118"/>
      <c r="N277" s="120">
        <f t="shared" ref="N277:R277" si="1352">N276*1936.27</f>
        <v>49163406</v>
      </c>
      <c r="O277" s="120">
        <f t="shared" si="1352"/>
        <v>37003514</v>
      </c>
      <c r="P277" s="123">
        <f t="shared" si="1352"/>
        <v>1861143</v>
      </c>
      <c r="Q277" s="120">
        <f t="shared" si="1352"/>
        <v>59920993</v>
      </c>
      <c r="R277" s="120">
        <f t="shared" si="1352"/>
        <v>55824039</v>
      </c>
      <c r="S277" s="47"/>
    </row>
    <row r="278" spans="1:19" ht="12.75" customHeight="1" x14ac:dyDescent="0.2">
      <c r="A278" s="494"/>
      <c r="B278" s="494"/>
      <c r="C278" s="53" t="s">
        <v>3</v>
      </c>
      <c r="D278" s="54">
        <v>35</v>
      </c>
      <c r="E278" s="44">
        <f>Assistenti_Amm.vo!E824</f>
        <v>18075.79</v>
      </c>
      <c r="F278" s="44"/>
      <c r="G278" s="44">
        <f t="shared" si="1272"/>
        <v>1661.54</v>
      </c>
      <c r="H278" s="44">
        <v>6280.06</v>
      </c>
      <c r="I278" s="44">
        <f t="shared" ref="I278" si="1353">(E278+H278)*0.5%</f>
        <v>121.78</v>
      </c>
      <c r="J278" s="44">
        <f t="shared" ref="J278" si="1354">K278/12</f>
        <v>2178.2600000000002</v>
      </c>
      <c r="K278" s="44">
        <f t="shared" ref="K278" si="1355">SUM(E278:I278)</f>
        <v>26139.17</v>
      </c>
      <c r="L278" s="46">
        <f t="shared" ref="L278" si="1356">SUM(E278:J278)</f>
        <v>28317.43</v>
      </c>
      <c r="M278" s="117"/>
      <c r="N278" s="119">
        <f t="shared" ref="N278" si="1357">K278</f>
        <v>26139.17</v>
      </c>
      <c r="O278" s="119">
        <f t="shared" ref="O278" si="1358">E278+F278+G278+I278</f>
        <v>19859.11</v>
      </c>
      <c r="P278" s="119">
        <f t="shared" ref="P278" si="1359">P276</f>
        <v>961.2</v>
      </c>
      <c r="Q278" s="119">
        <f t="shared" ref="Q278" si="1360">L278+(IF(P278&gt;O278*0.18,P278,O278*0.18))</f>
        <v>31892.07</v>
      </c>
      <c r="R278" s="119">
        <f t="shared" ref="R278" si="1361">N278+O278*0.18</f>
        <v>29713.81</v>
      </c>
      <c r="S278" s="47"/>
    </row>
    <row r="279" spans="1:19" ht="9" customHeight="1" x14ac:dyDescent="0.2">
      <c r="A279" s="495"/>
      <c r="B279" s="495"/>
      <c r="C279" s="58" t="s">
        <v>4</v>
      </c>
      <c r="D279" s="59"/>
      <c r="E279" s="61">
        <f>Assistenti_Amm.vo!E825</f>
        <v>34999610</v>
      </c>
      <c r="F279" s="61"/>
      <c r="G279" s="61">
        <f t="shared" si="1282"/>
        <v>3217190</v>
      </c>
      <c r="H279" s="61">
        <v>12159892</v>
      </c>
      <c r="I279" s="61">
        <f t="shared" si="1306"/>
        <v>235799</v>
      </c>
      <c r="J279" s="61">
        <f t="shared" ref="J279:L279" si="1362">J278*1936.27</f>
        <v>4217699</v>
      </c>
      <c r="K279" s="61">
        <f t="shared" si="1362"/>
        <v>50612491</v>
      </c>
      <c r="L279" s="61">
        <f t="shared" si="1362"/>
        <v>54830190</v>
      </c>
      <c r="M279" s="118"/>
      <c r="N279" s="123">
        <f t="shared" ref="N279:R279" si="1363">N278*1936.27</f>
        <v>50612491</v>
      </c>
      <c r="O279" s="123">
        <f t="shared" si="1363"/>
        <v>38452599</v>
      </c>
      <c r="P279" s="123">
        <f t="shared" si="1363"/>
        <v>1861143</v>
      </c>
      <c r="Q279" s="123">
        <f t="shared" si="1363"/>
        <v>61751658</v>
      </c>
      <c r="R279" s="123">
        <f t="shared" si="1363"/>
        <v>57533959</v>
      </c>
      <c r="S279" s="47"/>
    </row>
    <row r="280" spans="1:19" ht="9" customHeight="1" x14ac:dyDescent="0.2">
      <c r="A280" s="78"/>
      <c r="B280" s="78"/>
      <c r="C280" s="79"/>
      <c r="D280" s="79"/>
      <c r="E280" s="79"/>
      <c r="F280" s="79"/>
      <c r="G280" s="79"/>
      <c r="H280" s="79"/>
      <c r="I280" s="80"/>
      <c r="J280" s="80"/>
      <c r="K280" s="80"/>
      <c r="L280" s="80"/>
      <c r="M280" s="80"/>
      <c r="N280" s="122"/>
      <c r="O280" s="122"/>
      <c r="P280" s="122"/>
      <c r="R280" s="153"/>
      <c r="S280" s="47"/>
    </row>
    <row r="281" spans="1:19" ht="9" customHeight="1" x14ac:dyDescent="0.2">
      <c r="A281" s="78"/>
      <c r="B281" s="78"/>
      <c r="C281" s="79"/>
      <c r="D281" s="79"/>
      <c r="E281" s="79"/>
      <c r="F281" s="79"/>
      <c r="G281" s="79"/>
      <c r="H281" s="79"/>
      <c r="I281" s="80"/>
      <c r="J281" s="80"/>
      <c r="K281" s="80"/>
      <c r="L281" s="80"/>
      <c r="M281" s="80"/>
      <c r="N281" s="121"/>
      <c r="O281" s="121"/>
      <c r="P281" s="121"/>
      <c r="R281" s="155"/>
      <c r="S281" s="47"/>
    </row>
    <row r="282" spans="1:19" ht="9" customHeight="1" x14ac:dyDescent="0.2">
      <c r="A282" s="78"/>
      <c r="B282" s="78"/>
      <c r="C282" s="79"/>
      <c r="D282" s="79"/>
      <c r="E282" s="79"/>
      <c r="F282" s="79"/>
      <c r="G282" s="79"/>
      <c r="H282" s="79"/>
      <c r="I282" s="80"/>
      <c r="J282" s="80"/>
      <c r="K282" s="80"/>
      <c r="L282" s="80"/>
      <c r="M282" s="80"/>
      <c r="N282" s="122"/>
      <c r="O282" s="122"/>
      <c r="P282" s="122"/>
      <c r="R282" s="153"/>
      <c r="S282" s="47"/>
    </row>
    <row r="283" spans="1:19" ht="9" customHeight="1" x14ac:dyDescent="0.2">
      <c r="A283" s="78"/>
      <c r="B283" s="78"/>
      <c r="C283" s="79"/>
      <c r="D283" s="79"/>
      <c r="E283" s="79"/>
      <c r="F283" s="79"/>
      <c r="G283" s="79"/>
      <c r="H283" s="79"/>
      <c r="I283" s="80"/>
      <c r="J283" s="80"/>
      <c r="K283" s="80"/>
      <c r="L283" s="80"/>
      <c r="M283" s="80"/>
      <c r="N283" s="121"/>
      <c r="O283" s="121"/>
      <c r="P283" s="121"/>
      <c r="R283" s="122"/>
      <c r="S283" s="47"/>
    </row>
    <row r="284" spans="1:19" x14ac:dyDescent="0.2">
      <c r="N284" s="122"/>
      <c r="O284" s="122"/>
      <c r="P284" s="122"/>
      <c r="Q284" s="81"/>
      <c r="R284" s="121"/>
    </row>
    <row r="285" spans="1:19" ht="27.75" customHeight="1" x14ac:dyDescent="0.2">
      <c r="B285" s="514" t="s">
        <v>117</v>
      </c>
      <c r="C285" s="515"/>
      <c r="D285" s="515"/>
      <c r="E285" s="515"/>
      <c r="F285" s="515"/>
      <c r="G285" s="515"/>
      <c r="H285" s="515"/>
      <c r="I285" s="515"/>
      <c r="J285" s="515"/>
      <c r="K285" s="515"/>
      <c r="L285" s="516"/>
      <c r="M285" s="112"/>
      <c r="N285" s="121"/>
      <c r="O285" s="121"/>
      <c r="P285" s="121"/>
      <c r="Q285" s="81"/>
      <c r="R285" s="122"/>
    </row>
    <row r="286" spans="1:19" ht="19.5" customHeight="1" x14ac:dyDescent="0.2">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2">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2">
      <c r="B288" s="88"/>
      <c r="C288" s="59"/>
      <c r="D288" s="89"/>
      <c r="E288" s="90">
        <v>971930</v>
      </c>
      <c r="F288" s="90">
        <v>971930</v>
      </c>
      <c r="G288" s="90">
        <v>1041636</v>
      </c>
      <c r="H288" s="90">
        <v>1227518</v>
      </c>
      <c r="I288" s="90">
        <v>1498673</v>
      </c>
      <c r="J288" s="90">
        <v>1712437</v>
      </c>
      <c r="K288" s="90">
        <f t="shared" ref="K288" si="1364">K287*1936.27</f>
        <v>1861143</v>
      </c>
      <c r="L288" s="90"/>
      <c r="N288" s="122"/>
      <c r="O288" s="122"/>
      <c r="P288" s="122"/>
      <c r="R288" s="121"/>
      <c r="S288" s="47"/>
    </row>
    <row r="289" spans="2:17" x14ac:dyDescent="0.2">
      <c r="B289" s="47" t="s">
        <v>24</v>
      </c>
      <c r="N289" s="121"/>
      <c r="O289" s="121"/>
      <c r="P289" s="121"/>
      <c r="Q289" s="81"/>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3491" priority="253" stopIfTrue="1" operator="equal">
      <formula>0</formula>
    </cfRule>
  </conditionalFormatting>
  <conditionalFormatting sqref="E280:Q283">
    <cfRule type="cellIs" dxfId="3490" priority="252" stopIfTrue="1" operator="equal">
      <formula>0</formula>
    </cfRule>
  </conditionalFormatting>
  <conditionalFormatting sqref="M280:Q283">
    <cfRule type="cellIs" dxfId="3489" priority="251" stopIfTrue="1" operator="equal">
      <formula>0</formula>
    </cfRule>
  </conditionalFormatting>
  <conditionalFormatting sqref="N280:Q280 N282:Q282 N284:Q284 N286:Q286 N288:Q288">
    <cfRule type="cellIs" dxfId="3488" priority="250" stopIfTrue="1" operator="equal">
      <formula>0</formula>
    </cfRule>
  </conditionalFormatting>
  <conditionalFormatting sqref="M280:Q283">
    <cfRule type="cellIs" dxfId="3487" priority="249" stopIfTrue="1" operator="equal">
      <formula>0</formula>
    </cfRule>
  </conditionalFormatting>
  <conditionalFormatting sqref="N280:Q280 N282:Q282 N284:Q284 N286:Q286 N288:Q288">
    <cfRule type="cellIs" dxfId="3486" priority="248" stopIfTrue="1" operator="equal">
      <formula>0</formula>
    </cfRule>
  </conditionalFormatting>
  <conditionalFormatting sqref="N280:Q280 N282:Q282 N284:Q284 N286:Q286 N288:Q288">
    <cfRule type="cellIs" dxfId="3485" priority="247" stopIfTrue="1" operator="equal">
      <formula>0</formula>
    </cfRule>
  </conditionalFormatting>
  <conditionalFormatting sqref="M280:Q283">
    <cfRule type="cellIs" dxfId="3484" priority="246" stopIfTrue="1" operator="equal">
      <formula>0</formula>
    </cfRule>
  </conditionalFormatting>
  <conditionalFormatting sqref="N280:Q280 N282:Q282 N284:Q284 N286:Q286 N288:Q288">
    <cfRule type="cellIs" dxfId="3483" priority="245" stopIfTrue="1" operator="equal">
      <formula>0</formula>
    </cfRule>
  </conditionalFormatting>
  <conditionalFormatting sqref="E280:Q283">
    <cfRule type="cellIs" dxfId="3482" priority="244" stopIfTrue="1" operator="equal">
      <formula>0</formula>
    </cfRule>
  </conditionalFormatting>
  <conditionalFormatting sqref="N280:Q280 N282:Q282 N284:Q284 N286:Q286 N288:Q288">
    <cfRule type="cellIs" dxfId="3481" priority="243" stopIfTrue="1" operator="equal">
      <formula>0</formula>
    </cfRule>
  </conditionalFormatting>
  <conditionalFormatting sqref="M280:Q283">
    <cfRule type="cellIs" dxfId="3480" priority="242" stopIfTrue="1" operator="equal">
      <formula>0</formula>
    </cfRule>
  </conditionalFormatting>
  <conditionalFormatting sqref="N280:Q280 N282:Q282 N284:Q284 N286:Q286 N288:Q288">
    <cfRule type="cellIs" dxfId="3479" priority="241" stopIfTrue="1" operator="equal">
      <formula>0</formula>
    </cfRule>
  </conditionalFormatting>
  <conditionalFormatting sqref="E280:K283">
    <cfRule type="cellIs" dxfId="3478" priority="240" stopIfTrue="1" operator="equal">
      <formula>0</formula>
    </cfRule>
  </conditionalFormatting>
  <conditionalFormatting sqref="N280:Q280 N282:Q282 N284:Q284 N286:Q286 N288:Q288">
    <cfRule type="cellIs" dxfId="3477" priority="239" stopIfTrue="1" operator="equal">
      <formula>0</formula>
    </cfRule>
  </conditionalFormatting>
  <conditionalFormatting sqref="I280:Q283">
    <cfRule type="cellIs" dxfId="3476" priority="238" stopIfTrue="1" operator="equal">
      <formula>0</formula>
    </cfRule>
  </conditionalFormatting>
  <conditionalFormatting sqref="N280:Q280 N282:Q282 N284:Q284 N286:Q286 N288:Q288">
    <cfRule type="cellIs" dxfId="3475" priority="237" stopIfTrue="1" operator="equal">
      <formula>0</formula>
    </cfRule>
  </conditionalFormatting>
  <conditionalFormatting sqref="Q280:Q283">
    <cfRule type="cellIs" dxfId="3474" priority="236" stopIfTrue="1" operator="equal">
      <formula>0</formula>
    </cfRule>
  </conditionalFormatting>
  <conditionalFormatting sqref="Q280 Q282 Q284 Q286 Q288">
    <cfRule type="cellIs" dxfId="3473" priority="235" stopIfTrue="1" operator="equal">
      <formula>0</formula>
    </cfRule>
  </conditionalFormatting>
  <conditionalFormatting sqref="Q280:Q283">
    <cfRule type="cellIs" dxfId="3472" priority="234" stopIfTrue="1" operator="equal">
      <formula>0</formula>
    </cfRule>
  </conditionalFormatting>
  <conditionalFormatting sqref="Q280 Q282 Q284 Q286 Q288">
    <cfRule type="cellIs" dxfId="3471" priority="233" stopIfTrue="1" operator="equal">
      <formula>0</formula>
    </cfRule>
  </conditionalFormatting>
  <conditionalFormatting sqref="Q280 Q282 Q284 Q286 Q288">
    <cfRule type="cellIs" dxfId="3470" priority="232" stopIfTrue="1" operator="equal">
      <formula>0</formula>
    </cfRule>
  </conditionalFormatting>
  <conditionalFormatting sqref="Q280:Q283">
    <cfRule type="cellIs" dxfId="3469" priority="231" stopIfTrue="1" operator="equal">
      <formula>0</formula>
    </cfRule>
  </conditionalFormatting>
  <conditionalFormatting sqref="Q280 Q282 Q284 Q286 Q288">
    <cfRule type="cellIs" dxfId="3468" priority="230" stopIfTrue="1" operator="equal">
      <formula>0</formula>
    </cfRule>
  </conditionalFormatting>
  <conditionalFormatting sqref="F172:F183 H172:H183">
    <cfRule type="cellIs" dxfId="3467" priority="227" stopIfTrue="1" operator="equal">
      <formula>0</formula>
    </cfRule>
  </conditionalFormatting>
  <conditionalFormatting sqref="F184:F195 H184:H195">
    <cfRule type="cellIs" dxfId="3466" priority="226" stopIfTrue="1" operator="equal">
      <formula>0</formula>
    </cfRule>
  </conditionalFormatting>
  <conditionalFormatting sqref="F196:F207 H196:I207">
    <cfRule type="cellIs" dxfId="3465" priority="225" stopIfTrue="1" operator="equal">
      <formula>0</formula>
    </cfRule>
  </conditionalFormatting>
  <conditionalFormatting sqref="I172:I195">
    <cfRule type="cellIs" dxfId="3464" priority="224" stopIfTrue="1" operator="equal">
      <formula>0</formula>
    </cfRule>
  </conditionalFormatting>
  <conditionalFormatting sqref="E172:E195">
    <cfRule type="cellIs" dxfId="3463" priority="222" stopIfTrue="1" operator="equal">
      <formula>0</formula>
    </cfRule>
  </conditionalFormatting>
  <conditionalFormatting sqref="E160:F171 E172:E195 H160:I171">
    <cfRule type="cellIs" dxfId="3462" priority="229" stopIfTrue="1" operator="equal">
      <formula>0</formula>
    </cfRule>
  </conditionalFormatting>
  <conditionalFormatting sqref="E146:F159 H146:I159">
    <cfRule type="cellIs" dxfId="3461" priority="228" stopIfTrue="1" operator="equal">
      <formula>0</formula>
    </cfRule>
  </conditionalFormatting>
  <conditionalFormatting sqref="E196:E207">
    <cfRule type="cellIs" dxfId="3460" priority="223" stopIfTrue="1" operator="equal">
      <formula>0</formula>
    </cfRule>
  </conditionalFormatting>
  <conditionalFormatting sqref="R283:R288">
    <cfRule type="cellIs" dxfId="3459" priority="220" stopIfTrue="1" operator="equal">
      <formula>0</formula>
    </cfRule>
  </conditionalFormatting>
  <conditionalFormatting sqref="R283 R285 R287">
    <cfRule type="cellIs" dxfId="3458" priority="221" stopIfTrue="1" operator="equal">
      <formula>0</formula>
    </cfRule>
  </conditionalFormatting>
  <conditionalFormatting sqref="R280:R282">
    <cfRule type="cellIs" dxfId="3457" priority="218" stopIfTrue="1" operator="equal">
      <formula>0</formula>
    </cfRule>
  </conditionalFormatting>
  <conditionalFormatting sqref="R280 R282">
    <cfRule type="cellIs" dxfId="3456" priority="219" stopIfTrue="1" operator="equal">
      <formula>0</formula>
    </cfRule>
  </conditionalFormatting>
  <conditionalFormatting sqref="F232:F243">
    <cfRule type="cellIs" dxfId="3455" priority="217" stopIfTrue="1" operator="equal">
      <formula>0</formula>
    </cfRule>
  </conditionalFormatting>
  <conditionalFormatting sqref="E232:E243">
    <cfRule type="cellIs" dxfId="3454" priority="216" stopIfTrue="1" operator="equal">
      <formula>0</formula>
    </cfRule>
  </conditionalFormatting>
  <conditionalFormatting sqref="H232:H243">
    <cfRule type="cellIs" dxfId="3453" priority="215" stopIfTrue="1" operator="equal">
      <formula>0</formula>
    </cfRule>
  </conditionalFormatting>
  <conditionalFormatting sqref="F244:F255">
    <cfRule type="cellIs" dxfId="3452" priority="207" stopIfTrue="1" operator="equal">
      <formula>0</formula>
    </cfRule>
  </conditionalFormatting>
  <conditionalFormatting sqref="E244:E255">
    <cfRule type="cellIs" dxfId="3451" priority="206" stopIfTrue="1" operator="equal">
      <formula>0</formula>
    </cfRule>
  </conditionalFormatting>
  <conditionalFormatting sqref="H244:H255">
    <cfRule type="cellIs" dxfId="3450" priority="205" stopIfTrue="1" operator="equal">
      <formula>0</formula>
    </cfRule>
  </conditionalFormatting>
  <conditionalFormatting sqref="L7:O7 N6:O6 J6:K7 Q6:R7">
    <cfRule type="cellIs" dxfId="3449" priority="194" stopIfTrue="1" operator="equal">
      <formula>0</formula>
    </cfRule>
  </conditionalFormatting>
  <conditionalFormatting sqref="Q6">
    <cfRule type="cellIs" dxfId="3448" priority="193" stopIfTrue="1" operator="equal">
      <formula>0</formula>
    </cfRule>
  </conditionalFormatting>
  <conditionalFormatting sqref="P7">
    <cfRule type="cellIs" dxfId="3447" priority="188" stopIfTrue="1" operator="equal">
      <formula>0</formula>
    </cfRule>
  </conditionalFormatting>
  <conditionalFormatting sqref="P6">
    <cfRule type="cellIs" dxfId="3446" priority="187" stopIfTrue="1" operator="equal">
      <formula>0</formula>
    </cfRule>
  </conditionalFormatting>
  <conditionalFormatting sqref="P7">
    <cfRule type="cellIs" dxfId="3445" priority="185" stopIfTrue="1" operator="equal">
      <formula>0</formula>
    </cfRule>
  </conditionalFormatting>
  <conditionalFormatting sqref="R6">
    <cfRule type="cellIs" dxfId="3444" priority="191" stopIfTrue="1" operator="equal">
      <formula>0</formula>
    </cfRule>
  </conditionalFormatting>
  <conditionalFormatting sqref="L6:O6 Q6">
    <cfRule type="cellIs" dxfId="3443" priority="195" stopIfTrue="1" operator="equal">
      <formula>0</formula>
    </cfRule>
  </conditionalFormatting>
  <conditionalFormatting sqref="R6">
    <cfRule type="cellIs" dxfId="3442" priority="192" stopIfTrue="1" operator="equal">
      <formula>0</formula>
    </cfRule>
  </conditionalFormatting>
  <conditionalFormatting sqref="P6:P7">
    <cfRule type="cellIs" dxfId="3441" priority="190" stopIfTrue="1" operator="equal">
      <formula>0</formula>
    </cfRule>
  </conditionalFormatting>
  <conditionalFormatting sqref="P6">
    <cfRule type="cellIs" dxfId="3440" priority="189" stopIfTrue="1" operator="equal">
      <formula>0</formula>
    </cfRule>
  </conditionalFormatting>
  <conditionalFormatting sqref="P6">
    <cfRule type="cellIs" dxfId="3439" priority="186" stopIfTrue="1" operator="equal">
      <formula>0</formula>
    </cfRule>
  </conditionalFormatting>
  <conditionalFormatting sqref="P6">
    <cfRule type="cellIs" dxfId="3438" priority="184"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437" priority="18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6" priority="181"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5" priority="176"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34" priority="17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3" priority="17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2" priority="179"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1" priority="18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0" priority="180" stopIfTrue="1" operator="equal">
      <formula>0</formula>
    </cfRule>
  </conditionalFormatting>
  <conditionalFormatting sqref="P8:P47 P76:P183">
    <cfRule type="cellIs" dxfId="3429"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8" priority="17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7" priority="174"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6" priority="172" stopIfTrue="1" operator="equal">
      <formula>0</formula>
    </cfRule>
  </conditionalFormatting>
  <conditionalFormatting sqref="P184">
    <cfRule type="cellIs" dxfId="3425" priority="165" stopIfTrue="1" operator="equal">
      <formula>0</formula>
    </cfRule>
  </conditionalFormatting>
  <conditionalFormatting sqref="P184:P185">
    <cfRule type="cellIs" dxfId="3424" priority="166" stopIfTrue="1" operator="equal">
      <formula>0</formula>
    </cfRule>
  </conditionalFormatting>
  <conditionalFormatting sqref="P184">
    <cfRule type="cellIs" dxfId="3423" priority="167" stopIfTrue="1" operator="equal">
      <formula>0</formula>
    </cfRule>
  </conditionalFormatting>
  <conditionalFormatting sqref="P184">
    <cfRule type="cellIs" dxfId="3422" priority="170" stopIfTrue="1" operator="equal">
      <formula>0</formula>
    </cfRule>
  </conditionalFormatting>
  <conditionalFormatting sqref="P184:P185">
    <cfRule type="cellIs" dxfId="3421" priority="169" stopIfTrue="1" operator="equal">
      <formula>0</formula>
    </cfRule>
  </conditionalFormatting>
  <conditionalFormatting sqref="P184">
    <cfRule type="cellIs" dxfId="3420" priority="168" stopIfTrue="1" operator="equal">
      <formula>0</formula>
    </cfRule>
  </conditionalFormatting>
  <conditionalFormatting sqref="P184:P185">
    <cfRule type="cellIs" dxfId="3419" priority="171"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418" priority="163" stopIfTrue="1" operator="equal">
      <formula>0</formula>
    </cfRule>
  </conditionalFormatting>
  <conditionalFormatting sqref="Q186 Q188 Q190 Q192 Q194 Q196 Q198 Q200 Q202 Q204 Q206">
    <cfRule type="cellIs" dxfId="3417" priority="162" stopIfTrue="1" operator="equal">
      <formula>0</formula>
    </cfRule>
  </conditionalFormatting>
  <conditionalFormatting sqref="R186 R188 R190 R192 R194 R196 R198 R200 R202 R204 R206">
    <cfRule type="cellIs" dxfId="3416" priority="160" stopIfTrue="1" operator="equal">
      <formula>0</formula>
    </cfRule>
  </conditionalFormatting>
  <conditionalFormatting sqref="L186:O186 L188:O188 L190:O190 L192:O192 L194:O194 L196:O196 L198:O198 L200:O200 L202:O202 L204:O204 L206:O206 Q186 Q188 Q190 Q192 Q194 Q196 Q198 Q200 Q202 Q204 Q206">
    <cfRule type="cellIs" dxfId="3415" priority="164" stopIfTrue="1" operator="equal">
      <formula>0</formula>
    </cfRule>
  </conditionalFormatting>
  <conditionalFormatting sqref="R186 R188 R190 R192 R194 R196 R198 R200 R202 R204 R206">
    <cfRule type="cellIs" dxfId="3414" priority="161" stopIfTrue="1" operator="equal">
      <formula>0</formula>
    </cfRule>
  </conditionalFormatting>
  <conditionalFormatting sqref="P186 P188 P190 P192 P194 P196 P198 P200 P202 P204 P206">
    <cfRule type="cellIs" dxfId="3413" priority="153" stopIfTrue="1" operator="equal">
      <formula>0</formula>
    </cfRule>
  </conditionalFormatting>
  <conditionalFormatting sqref="P186:P207">
    <cfRule type="cellIs" dxfId="3412" priority="154" stopIfTrue="1" operator="equal">
      <formula>0</formula>
    </cfRule>
  </conditionalFormatting>
  <conditionalFormatting sqref="P186 P188 P190 P192 P194 P196 P198 P200 P202 P204 P206">
    <cfRule type="cellIs" dxfId="3411" priority="155" stopIfTrue="1" operator="equal">
      <formula>0</formula>
    </cfRule>
  </conditionalFormatting>
  <conditionalFormatting sqref="P186 P188 P190 P192 P194 P196 P198 P200 P202 P204 P206">
    <cfRule type="cellIs" dxfId="3410" priority="158" stopIfTrue="1" operator="equal">
      <formula>0</formula>
    </cfRule>
  </conditionalFormatting>
  <conditionalFormatting sqref="P186:P207">
    <cfRule type="cellIs" dxfId="3409" priority="157" stopIfTrue="1" operator="equal">
      <formula>0</formula>
    </cfRule>
  </conditionalFormatting>
  <conditionalFormatting sqref="P186 P188 P190 P192 P194 P196 P198 P200 P202 P204 P206">
    <cfRule type="cellIs" dxfId="3408" priority="156" stopIfTrue="1" operator="equal">
      <formula>0</formula>
    </cfRule>
  </conditionalFormatting>
  <conditionalFormatting sqref="P186:P207">
    <cfRule type="cellIs" dxfId="3407" priority="159" stopIfTrue="1" operator="equal">
      <formula>0</formula>
    </cfRule>
  </conditionalFormatting>
  <conditionalFormatting sqref="G6:G7">
    <cfRule type="cellIs" dxfId="3406" priority="152" stopIfTrue="1" operator="equal">
      <formula>0</formula>
    </cfRule>
  </conditionalFormatting>
  <conditionalFormatting sqref="G6:G7">
    <cfRule type="cellIs" dxfId="3405" priority="151" stopIfTrue="1" operator="equal">
      <formula>0</formula>
    </cfRule>
  </conditionalFormatting>
  <conditionalFormatting sqref="G8:G9">
    <cfRule type="cellIs" dxfId="3404" priority="150" stopIfTrue="1" operator="equal">
      <formula>0</formula>
    </cfRule>
  </conditionalFormatting>
  <conditionalFormatting sqref="G8:G9">
    <cfRule type="cellIs" dxfId="3403" priority="149" stopIfTrue="1" operator="equal">
      <formula>0</formula>
    </cfRule>
  </conditionalFormatting>
  <conditionalFormatting sqref="G10:G47 G76:G207 G232:G255">
    <cfRule type="cellIs" dxfId="3402" priority="148" stopIfTrue="1" operator="equal">
      <formula>0</formula>
    </cfRule>
  </conditionalFormatting>
  <conditionalFormatting sqref="G10:G47 G76:G207 G232:G255">
    <cfRule type="cellIs" dxfId="3401" priority="147" stopIfTrue="1" operator="equal">
      <formula>0</formula>
    </cfRule>
  </conditionalFormatting>
  <conditionalFormatting sqref="E48:F61 H48:I61">
    <cfRule type="cellIs" dxfId="3400" priority="146" stopIfTrue="1" operator="equal">
      <formula>0</formula>
    </cfRule>
  </conditionalFormatting>
  <conditionalFormatting sqref="L49:O49 L51:O51 L53:O53 L55:O55 L57:O57 L59:O59 L61:O61 N48:O48 N50:O50 N52:O52 N54:O54 N56:O56 N58:O58 N60:O60 J48:K61 Q48:R61">
    <cfRule type="cellIs" dxfId="3399" priority="144" stopIfTrue="1" operator="equal">
      <formula>0</formula>
    </cfRule>
  </conditionalFormatting>
  <conditionalFormatting sqref="Q48 Q50 Q52 Q54 Q56 Q58 Q60">
    <cfRule type="cellIs" dxfId="3398" priority="143" stopIfTrue="1" operator="equal">
      <formula>0</formula>
    </cfRule>
  </conditionalFormatting>
  <conditionalFormatting sqref="P49 P51 P53 P55 P57 P59 P61">
    <cfRule type="cellIs" dxfId="3397" priority="138" stopIfTrue="1" operator="equal">
      <formula>0</formula>
    </cfRule>
  </conditionalFormatting>
  <conditionalFormatting sqref="P48 P50 P52 P54 P56 P58 P60">
    <cfRule type="cellIs" dxfId="3396" priority="137" stopIfTrue="1" operator="equal">
      <formula>0</formula>
    </cfRule>
  </conditionalFormatting>
  <conditionalFormatting sqref="P49 P51 P53 P55 P57 P59 P61">
    <cfRule type="cellIs" dxfId="3395" priority="135" stopIfTrue="1" operator="equal">
      <formula>0</formula>
    </cfRule>
  </conditionalFormatting>
  <conditionalFormatting sqref="R48 R50 R52 R54 R56 R58 R60">
    <cfRule type="cellIs" dxfId="3394" priority="141" stopIfTrue="1" operator="equal">
      <formula>0</formula>
    </cfRule>
  </conditionalFormatting>
  <conditionalFormatting sqref="L48:O48 L50:O50 L52:O52 L54:O54 L56:O56 L58:O58 L60:O60 Q48 Q50 Q52 Q54 Q56 Q58 Q60">
    <cfRule type="cellIs" dxfId="3393" priority="145" stopIfTrue="1" operator="equal">
      <formula>0</formula>
    </cfRule>
  </conditionalFormatting>
  <conditionalFormatting sqref="R48 R50 R52 R54 R56 R58 R60">
    <cfRule type="cellIs" dxfId="3392" priority="142" stopIfTrue="1" operator="equal">
      <formula>0</formula>
    </cfRule>
  </conditionalFormatting>
  <conditionalFormatting sqref="P48:P61">
    <cfRule type="cellIs" dxfId="3391" priority="140" stopIfTrue="1" operator="equal">
      <formula>0</formula>
    </cfRule>
  </conditionalFormatting>
  <conditionalFormatting sqref="P48 P50 P52 P54 P56 P58 P60">
    <cfRule type="cellIs" dxfId="3390" priority="139" stopIfTrue="1" operator="equal">
      <formula>0</formula>
    </cfRule>
  </conditionalFormatting>
  <conditionalFormatting sqref="P48 P50 P52 P54 P56 P58 P60">
    <cfRule type="cellIs" dxfId="3389" priority="136" stopIfTrue="1" operator="equal">
      <formula>0</formula>
    </cfRule>
  </conditionalFormatting>
  <conditionalFormatting sqref="P48 P50 P52 P54 P56 P58 P60">
    <cfRule type="cellIs" dxfId="3388" priority="134" stopIfTrue="1" operator="equal">
      <formula>0</formula>
    </cfRule>
  </conditionalFormatting>
  <conditionalFormatting sqref="G48:G61">
    <cfRule type="cellIs" dxfId="3387" priority="133" stopIfTrue="1" operator="equal">
      <formula>0</formula>
    </cfRule>
  </conditionalFormatting>
  <conditionalFormatting sqref="G48:G61">
    <cfRule type="cellIs" dxfId="3386" priority="132" stopIfTrue="1" operator="equal">
      <formula>0</formula>
    </cfRule>
  </conditionalFormatting>
  <conditionalFormatting sqref="E62:F75 H62:I75">
    <cfRule type="cellIs" dxfId="3385" priority="131" stopIfTrue="1" operator="equal">
      <formula>0</formula>
    </cfRule>
  </conditionalFormatting>
  <conditionalFormatting sqref="L63:O63 L65:O65 L67:O67 L69:O69 L71:O71 L73:O73 L75:O75 N62:O62 N64:O64 N66:O66 N68:O68 N70:O70 N72:O72 N74:O74 J62:K75 Q62:R75">
    <cfRule type="cellIs" dxfId="3384" priority="129" stopIfTrue="1" operator="equal">
      <formula>0</formula>
    </cfRule>
  </conditionalFormatting>
  <conditionalFormatting sqref="Q62 Q64 Q66 Q68 Q70 Q72 Q74">
    <cfRule type="cellIs" dxfId="3383" priority="128" stopIfTrue="1" operator="equal">
      <formula>0</formula>
    </cfRule>
  </conditionalFormatting>
  <conditionalFormatting sqref="P63 P65 P67 P69 P71 P73 P75">
    <cfRule type="cellIs" dxfId="3382" priority="123" stopIfTrue="1" operator="equal">
      <formula>0</formula>
    </cfRule>
  </conditionalFormatting>
  <conditionalFormatting sqref="P62 P64 P66 P68 P70 P72 P74">
    <cfRule type="cellIs" dxfId="3381" priority="122" stopIfTrue="1" operator="equal">
      <formula>0</formula>
    </cfRule>
  </conditionalFormatting>
  <conditionalFormatting sqref="P63 P65 P67 P69 P71 P73 P75">
    <cfRule type="cellIs" dxfId="3380" priority="120" stopIfTrue="1" operator="equal">
      <formula>0</formula>
    </cfRule>
  </conditionalFormatting>
  <conditionalFormatting sqref="R62 R64 R66 R68 R70 R72 R74">
    <cfRule type="cellIs" dxfId="3379" priority="126" stopIfTrue="1" operator="equal">
      <formula>0</formula>
    </cfRule>
  </conditionalFormatting>
  <conditionalFormatting sqref="L62:O62 L64:O64 L66:O66 L68:O68 L70:O70 L72:O72 L74:O74 Q62 Q64 Q66 Q68 Q70 Q72 Q74">
    <cfRule type="cellIs" dxfId="3378" priority="130" stopIfTrue="1" operator="equal">
      <formula>0</formula>
    </cfRule>
  </conditionalFormatting>
  <conditionalFormatting sqref="R62 R64 R66 R68 R70 R72 R74">
    <cfRule type="cellIs" dxfId="3377" priority="127" stopIfTrue="1" operator="equal">
      <formula>0</formula>
    </cfRule>
  </conditionalFormatting>
  <conditionalFormatting sqref="P62:P75">
    <cfRule type="cellIs" dxfId="3376" priority="125" stopIfTrue="1" operator="equal">
      <formula>0</formula>
    </cfRule>
  </conditionalFormatting>
  <conditionalFormatting sqref="P62 P64 P66 P68 P70 P72 P74">
    <cfRule type="cellIs" dxfId="3375" priority="124" stopIfTrue="1" operator="equal">
      <formula>0</formula>
    </cfRule>
  </conditionalFormatting>
  <conditionalFormatting sqref="P62 P64 P66 P68 P70 P72 P74">
    <cfRule type="cellIs" dxfId="3374" priority="121" stopIfTrue="1" operator="equal">
      <formula>0</formula>
    </cfRule>
  </conditionalFormatting>
  <conditionalFormatting sqref="P62 P64 P66 P68 P70 P72 P74">
    <cfRule type="cellIs" dxfId="3373" priority="119" stopIfTrue="1" operator="equal">
      <formula>0</formula>
    </cfRule>
  </conditionalFormatting>
  <conditionalFormatting sqref="G62:G75">
    <cfRule type="cellIs" dxfId="3372" priority="118" stopIfTrue="1" operator="equal">
      <formula>0</formula>
    </cfRule>
  </conditionalFormatting>
  <conditionalFormatting sqref="G62:G75">
    <cfRule type="cellIs" dxfId="3371" priority="117" stopIfTrue="1" operator="equal">
      <formula>0</formula>
    </cfRule>
  </conditionalFormatting>
  <conditionalFormatting sqref="F256:F279">
    <cfRule type="cellIs" dxfId="3370" priority="82" stopIfTrue="1" operator="equal">
      <formula>0</formula>
    </cfRule>
  </conditionalFormatting>
  <conditionalFormatting sqref="E256:E279">
    <cfRule type="cellIs" dxfId="3369" priority="81" stopIfTrue="1" operator="equal">
      <formula>0</formula>
    </cfRule>
  </conditionalFormatting>
  <conditionalFormatting sqref="H256:H279">
    <cfRule type="cellIs" dxfId="3368" priority="80" stopIfTrue="1" operator="equal">
      <formula>0</formula>
    </cfRule>
  </conditionalFormatting>
  <conditionalFormatting sqref="G256:G279">
    <cfRule type="cellIs" dxfId="3367" priority="70" stopIfTrue="1" operator="equal">
      <formula>0</formula>
    </cfRule>
  </conditionalFormatting>
  <conditionalFormatting sqref="G256:G279">
    <cfRule type="cellIs" dxfId="3366" priority="71" stopIfTrue="1" operator="equal">
      <formula>0</formula>
    </cfRule>
  </conditionalFormatting>
  <conditionalFormatting sqref="F220:F231">
    <cfRule type="cellIs" dxfId="3365" priority="69" stopIfTrue="1" operator="equal">
      <formula>0</formula>
    </cfRule>
  </conditionalFormatting>
  <conditionalFormatting sqref="E220:E231">
    <cfRule type="cellIs" dxfId="3364" priority="68" stopIfTrue="1" operator="equal">
      <formula>0</formula>
    </cfRule>
  </conditionalFormatting>
  <conditionalFormatting sqref="H220:H231">
    <cfRule type="cellIs" dxfId="3363" priority="67" stopIfTrue="1" operator="equal">
      <formula>0</formula>
    </cfRule>
  </conditionalFormatting>
  <conditionalFormatting sqref="G220:G231">
    <cfRule type="cellIs" dxfId="3362" priority="47" stopIfTrue="1" operator="equal">
      <formula>0</formula>
    </cfRule>
  </conditionalFormatting>
  <conditionalFormatting sqref="G220:G231">
    <cfRule type="cellIs" dxfId="3361" priority="46" stopIfTrue="1" operator="equal">
      <formula>0</formula>
    </cfRule>
  </conditionalFormatting>
  <conditionalFormatting sqref="F208:F219">
    <cfRule type="cellIs" dxfId="3360" priority="45" stopIfTrue="1" operator="equal">
      <formula>0</formula>
    </cfRule>
  </conditionalFormatting>
  <conditionalFormatting sqref="E208:E219">
    <cfRule type="cellIs" dxfId="3359" priority="44" stopIfTrue="1" operator="equal">
      <formula>0</formula>
    </cfRule>
  </conditionalFormatting>
  <conditionalFormatting sqref="H208:H219">
    <cfRule type="cellIs" dxfId="3358" priority="43" stopIfTrue="1" operator="equal">
      <formula>0</formula>
    </cfRule>
  </conditionalFormatting>
  <conditionalFormatting sqref="G208:G219">
    <cfRule type="cellIs" dxfId="3357" priority="23" stopIfTrue="1" operator="equal">
      <formula>0</formula>
    </cfRule>
  </conditionalFormatting>
  <conditionalFormatting sqref="G208:G219">
    <cfRule type="cellIs" dxfId="3356" priority="22"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5" priority="13" stopIfTrue="1" operator="equal">
      <formula>0</formula>
    </cfRule>
  </conditionalFormatting>
  <conditionalFormatting sqref="I208:O255 Q208:Q279 J256:O279">
    <cfRule type="cellIs" dxfId="3354"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353" priority="20" stopIfTrue="1" operator="equal">
      <formula>0</formula>
    </cfRule>
  </conditionalFormatting>
  <conditionalFormatting sqref="P208:P279">
    <cfRule type="cellIs" dxfId="3352"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1"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0" priority="18" stopIfTrue="1" operator="equal">
      <formula>0</formula>
    </cfRule>
  </conditionalFormatting>
  <conditionalFormatting sqref="P208:P279">
    <cfRule type="cellIs" dxfId="3349"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48" priority="16" stopIfTrue="1" operator="equal">
      <formula>0</formula>
    </cfRule>
  </conditionalFormatting>
  <conditionalFormatting sqref="P208:P279">
    <cfRule type="cellIs" dxfId="3347" priority="19" stopIfTrue="1" operator="equal">
      <formula>0</formula>
    </cfRule>
  </conditionalFormatting>
  <conditionalFormatting sqref="R208:R279">
    <cfRule type="cellIs" dxfId="3346"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5" priority="12" stopIfTrue="1" operator="equal">
      <formula>0</formula>
    </cfRule>
  </conditionalFormatting>
  <conditionalFormatting sqref="R208:R279">
    <cfRule type="cellIs" dxfId="3344"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3" priority="9" stopIfTrue="1" operator="equal">
      <formula>0</formula>
    </cfRule>
  </conditionalFormatting>
  <conditionalFormatting sqref="R208:R279">
    <cfRule type="cellIs" dxfId="3342"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341" priority="7" stopIfTrue="1" operator="equal">
      <formula>0</formula>
    </cfRule>
  </conditionalFormatting>
  <conditionalFormatting sqref="I256">
    <cfRule type="cellIs" dxfId="3340" priority="6" stopIfTrue="1" operator="equal">
      <formula>0</formula>
    </cfRule>
  </conditionalFormatting>
  <conditionalFormatting sqref="I257">
    <cfRule type="cellIs" dxfId="3339" priority="5" stopIfTrue="1" operator="equal">
      <formula>0</formula>
    </cfRule>
  </conditionalFormatting>
  <conditionalFormatting sqref="I258 I260 I262 I264 I266 I268">
    <cfRule type="cellIs" dxfId="3338" priority="4" stopIfTrue="1" operator="equal">
      <formula>0</formula>
    </cfRule>
  </conditionalFormatting>
  <conditionalFormatting sqref="I259 I261 I263 I265 I267 I269">
    <cfRule type="cellIs" dxfId="3337" priority="3" stopIfTrue="1" operator="equal">
      <formula>0</formula>
    </cfRule>
  </conditionalFormatting>
  <conditionalFormatting sqref="I270 I272 I274 I276 I278">
    <cfRule type="cellIs" dxfId="3336" priority="2" stopIfTrue="1" operator="equal">
      <formula>0</formula>
    </cfRule>
  </conditionalFormatting>
  <conditionalFormatting sqref="I271 I273 I275 I277 I279">
    <cfRule type="cellIs" dxfId="33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6">
    <tabColor rgb="FF7030A0"/>
    <pageSetUpPr fitToPage="1"/>
  </sheetPr>
  <dimension ref="A1:S835"/>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223</v>
      </c>
      <c r="D1" s="553"/>
      <c r="E1" s="553"/>
      <c r="F1" s="553"/>
      <c r="G1" s="553"/>
      <c r="H1" s="553"/>
      <c r="I1" s="553"/>
      <c r="J1" s="553"/>
      <c r="K1" s="553"/>
      <c r="L1" s="554"/>
      <c r="M1" s="130"/>
      <c r="N1" s="538" t="s">
        <v>149</v>
      </c>
      <c r="O1" s="509"/>
      <c r="P1" s="510"/>
      <c r="Q1" s="137" t="s">
        <v>161</v>
      </c>
      <c r="R1" s="137" t="s">
        <v>182</v>
      </c>
      <c r="S1" s="64">
        <v>22</v>
      </c>
    </row>
    <row r="2" spans="1:19" ht="12" customHeight="1" x14ac:dyDescent="0.2">
      <c r="A2" s="65">
        <v>5</v>
      </c>
      <c r="B2" s="66"/>
      <c r="C2" s="555" t="s">
        <v>51</v>
      </c>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5751.26</v>
      </c>
      <c r="F6" s="44">
        <v>632.14</v>
      </c>
      <c r="G6" s="44">
        <v>0</v>
      </c>
      <c r="H6" s="44">
        <v>5649.17</v>
      </c>
      <c r="I6" s="44">
        <v>0</v>
      </c>
      <c r="J6" s="44">
        <v>1002.71</v>
      </c>
      <c r="K6" s="45">
        <v>12032.57</v>
      </c>
      <c r="L6" s="46">
        <v>13035.28</v>
      </c>
      <c r="M6" s="117"/>
      <c r="N6" s="119">
        <v>12032.57</v>
      </c>
      <c r="O6" s="119">
        <v>6383.4</v>
      </c>
      <c r="P6" s="119"/>
      <c r="Q6" s="119">
        <v>14184.29</v>
      </c>
      <c r="R6" s="119">
        <v>13181.58</v>
      </c>
      <c r="S6" s="47"/>
    </row>
    <row r="7" spans="1:19" ht="9" customHeight="1" x14ac:dyDescent="0.2">
      <c r="A7" s="521"/>
      <c r="B7" s="521"/>
      <c r="C7" s="48" t="s">
        <v>4</v>
      </c>
      <c r="D7" s="49">
        <v>2</v>
      </c>
      <c r="E7" s="50">
        <v>11135992</v>
      </c>
      <c r="F7" s="50">
        <v>1223994</v>
      </c>
      <c r="G7" s="50">
        <v>0</v>
      </c>
      <c r="H7" s="50">
        <v>10938318</v>
      </c>
      <c r="I7" s="50">
        <v>0</v>
      </c>
      <c r="J7" s="51">
        <v>1941517</v>
      </c>
      <c r="K7" s="50">
        <v>23298304</v>
      </c>
      <c r="L7" s="73">
        <v>25239822</v>
      </c>
      <c r="M7" s="118"/>
      <c r="N7" s="120">
        <v>23298304</v>
      </c>
      <c r="O7" s="120">
        <v>12359986</v>
      </c>
      <c r="P7" s="120">
        <v>0</v>
      </c>
      <c r="Q7" s="120">
        <v>27464615</v>
      </c>
      <c r="R7" s="120">
        <v>25523098</v>
      </c>
      <c r="S7" s="47"/>
    </row>
    <row r="8" spans="1:19" ht="12.75" customHeight="1" x14ac:dyDescent="0.2">
      <c r="A8" s="500">
        <v>32994</v>
      </c>
      <c r="B8" s="500">
        <v>33177</v>
      </c>
      <c r="C8" s="53" t="s">
        <v>3</v>
      </c>
      <c r="D8" s="54">
        <v>3</v>
      </c>
      <c r="E8" s="55">
        <v>6061.14</v>
      </c>
      <c r="F8" s="55">
        <v>663.13</v>
      </c>
      <c r="G8" s="55">
        <v>0</v>
      </c>
      <c r="H8" s="55">
        <v>5649.17</v>
      </c>
      <c r="I8" s="55">
        <v>0</v>
      </c>
      <c r="J8" s="55">
        <v>1031.1199999999999</v>
      </c>
      <c r="K8" s="56">
        <v>12373.44</v>
      </c>
      <c r="L8" s="46">
        <v>13404.56</v>
      </c>
      <c r="M8" s="117"/>
      <c r="N8" s="119">
        <v>12373.44</v>
      </c>
      <c r="O8" s="119">
        <v>6724.27</v>
      </c>
      <c r="P8" s="119"/>
      <c r="Q8" s="119">
        <v>14614.93</v>
      </c>
      <c r="R8" s="119">
        <v>13583.81</v>
      </c>
      <c r="S8" s="47"/>
    </row>
    <row r="9" spans="1:19" ht="9" customHeight="1" x14ac:dyDescent="0.2">
      <c r="A9" s="500"/>
      <c r="B9" s="500"/>
      <c r="C9" s="48" t="s">
        <v>4</v>
      </c>
      <c r="D9" s="49">
        <v>4</v>
      </c>
      <c r="E9" s="50">
        <v>11736004</v>
      </c>
      <c r="F9" s="50">
        <v>1283999</v>
      </c>
      <c r="G9" s="50">
        <v>0</v>
      </c>
      <c r="H9" s="50">
        <v>10938318</v>
      </c>
      <c r="I9" s="50">
        <v>0</v>
      </c>
      <c r="J9" s="51">
        <v>1996527</v>
      </c>
      <c r="K9" s="50">
        <v>23958321</v>
      </c>
      <c r="L9" s="73">
        <v>25954847</v>
      </c>
      <c r="M9" s="118"/>
      <c r="N9" s="120">
        <v>23958321</v>
      </c>
      <c r="O9" s="120">
        <v>13020002</v>
      </c>
      <c r="P9" s="120">
        <v>0</v>
      </c>
      <c r="Q9" s="120">
        <v>28298451</v>
      </c>
      <c r="R9" s="120">
        <v>26301924</v>
      </c>
      <c r="S9" s="47"/>
    </row>
    <row r="10" spans="1:19" ht="12.75" customHeight="1" x14ac:dyDescent="0.2">
      <c r="A10" s="501"/>
      <c r="B10" s="501"/>
      <c r="C10" s="53" t="s">
        <v>3</v>
      </c>
      <c r="D10" s="54">
        <v>5</v>
      </c>
      <c r="E10" s="55">
        <v>6371.01</v>
      </c>
      <c r="F10" s="55">
        <v>700.32</v>
      </c>
      <c r="G10" s="55">
        <v>0</v>
      </c>
      <c r="H10" s="55">
        <v>5649.17</v>
      </c>
      <c r="I10" s="55">
        <v>0</v>
      </c>
      <c r="J10" s="55">
        <v>1060.04</v>
      </c>
      <c r="K10" s="56">
        <v>12720.5</v>
      </c>
      <c r="L10" s="46">
        <v>13780.54</v>
      </c>
      <c r="M10" s="117"/>
      <c r="N10" s="119">
        <v>12720.5</v>
      </c>
      <c r="O10" s="119">
        <v>7071.33</v>
      </c>
      <c r="P10" s="119"/>
      <c r="Q10" s="119">
        <v>15053.38</v>
      </c>
      <c r="R10" s="119">
        <v>13993.34</v>
      </c>
      <c r="S10" s="47"/>
    </row>
    <row r="11" spans="1:19" ht="9" customHeight="1" x14ac:dyDescent="0.2">
      <c r="A11" s="501"/>
      <c r="B11" s="501"/>
      <c r="C11" s="48" t="s">
        <v>4</v>
      </c>
      <c r="D11" s="49">
        <v>6</v>
      </c>
      <c r="E11" s="50">
        <v>12335996</v>
      </c>
      <c r="F11" s="50">
        <v>1356009</v>
      </c>
      <c r="G11" s="50">
        <v>0</v>
      </c>
      <c r="H11" s="50">
        <v>10938318</v>
      </c>
      <c r="I11" s="50">
        <v>0</v>
      </c>
      <c r="J11" s="51">
        <v>2052524</v>
      </c>
      <c r="K11" s="50">
        <v>24630323</v>
      </c>
      <c r="L11" s="73">
        <v>26682846</v>
      </c>
      <c r="M11" s="118"/>
      <c r="N11" s="120">
        <v>24630323</v>
      </c>
      <c r="O11" s="120">
        <v>13692004</v>
      </c>
      <c r="P11" s="120">
        <v>0</v>
      </c>
      <c r="Q11" s="120">
        <v>29147408</v>
      </c>
      <c r="R11" s="120">
        <v>27094884</v>
      </c>
      <c r="S11" s="47"/>
    </row>
    <row r="12" spans="1:19" ht="12.75" customHeight="1" x14ac:dyDescent="0.2">
      <c r="A12" s="501"/>
      <c r="B12" s="501"/>
      <c r="C12" s="53" t="s">
        <v>3</v>
      </c>
      <c r="D12" s="54">
        <v>7</v>
      </c>
      <c r="E12" s="55">
        <v>6674.69</v>
      </c>
      <c r="F12" s="55">
        <v>731.3</v>
      </c>
      <c r="G12" s="55">
        <v>0</v>
      </c>
      <c r="H12" s="55">
        <v>5649.17</v>
      </c>
      <c r="I12" s="55">
        <v>0</v>
      </c>
      <c r="J12" s="55">
        <v>1087.93</v>
      </c>
      <c r="K12" s="56">
        <v>13055.16</v>
      </c>
      <c r="L12" s="46">
        <v>14143.09</v>
      </c>
      <c r="M12" s="117"/>
      <c r="N12" s="119">
        <v>13055.16</v>
      </c>
      <c r="O12" s="119">
        <v>7405.99</v>
      </c>
      <c r="P12" s="119"/>
      <c r="Q12" s="119">
        <v>15476.17</v>
      </c>
      <c r="R12" s="119">
        <v>14388.24</v>
      </c>
      <c r="S12" s="47"/>
    </row>
    <row r="13" spans="1:19" ht="9" customHeight="1" x14ac:dyDescent="0.2">
      <c r="A13" s="501"/>
      <c r="B13" s="501"/>
      <c r="C13" s="48" t="s">
        <v>4</v>
      </c>
      <c r="D13" s="49">
        <v>8</v>
      </c>
      <c r="E13" s="50">
        <v>12924002</v>
      </c>
      <c r="F13" s="50">
        <v>1415994</v>
      </c>
      <c r="G13" s="50">
        <v>0</v>
      </c>
      <c r="H13" s="50">
        <v>10938318</v>
      </c>
      <c r="I13" s="50">
        <v>0</v>
      </c>
      <c r="J13" s="51">
        <v>2106526</v>
      </c>
      <c r="K13" s="50">
        <v>25278315</v>
      </c>
      <c r="L13" s="73">
        <v>27384841</v>
      </c>
      <c r="M13" s="118"/>
      <c r="N13" s="120">
        <v>25278315</v>
      </c>
      <c r="O13" s="120">
        <v>14339996</v>
      </c>
      <c r="P13" s="120">
        <v>0</v>
      </c>
      <c r="Q13" s="120">
        <v>29966044</v>
      </c>
      <c r="R13" s="120">
        <v>27859517</v>
      </c>
      <c r="S13" s="47"/>
    </row>
    <row r="14" spans="1:19" ht="12.75" customHeight="1" x14ac:dyDescent="0.2">
      <c r="A14" s="501"/>
      <c r="B14" s="501"/>
      <c r="C14" s="53" t="s">
        <v>3</v>
      </c>
      <c r="D14" s="54">
        <v>9</v>
      </c>
      <c r="E14" s="55">
        <v>7027.95</v>
      </c>
      <c r="F14" s="55">
        <v>768.49</v>
      </c>
      <c r="G14" s="55">
        <v>0</v>
      </c>
      <c r="H14" s="55">
        <v>5649.17</v>
      </c>
      <c r="I14" s="55">
        <v>0</v>
      </c>
      <c r="J14" s="55">
        <v>1120.47</v>
      </c>
      <c r="K14" s="56">
        <v>13445.61</v>
      </c>
      <c r="L14" s="46">
        <v>14566.08</v>
      </c>
      <c r="M14" s="117"/>
      <c r="N14" s="119">
        <v>13445.61</v>
      </c>
      <c r="O14" s="119">
        <v>7796.44</v>
      </c>
      <c r="P14" s="119"/>
      <c r="Q14" s="119">
        <v>15969.44</v>
      </c>
      <c r="R14" s="119">
        <v>14848.97</v>
      </c>
      <c r="S14" s="47"/>
    </row>
    <row r="15" spans="1:19" ht="9" customHeight="1" x14ac:dyDescent="0.2">
      <c r="A15" s="501"/>
      <c r="B15" s="501"/>
      <c r="C15" s="48" t="s">
        <v>4</v>
      </c>
      <c r="D15" s="49">
        <v>10</v>
      </c>
      <c r="E15" s="50">
        <v>13608009</v>
      </c>
      <c r="F15" s="50">
        <v>1488004</v>
      </c>
      <c r="G15" s="50">
        <v>0</v>
      </c>
      <c r="H15" s="50">
        <v>10938318</v>
      </c>
      <c r="I15" s="50">
        <v>0</v>
      </c>
      <c r="J15" s="51">
        <v>2169532</v>
      </c>
      <c r="K15" s="50">
        <v>26034331</v>
      </c>
      <c r="L15" s="73">
        <v>28203864</v>
      </c>
      <c r="M15" s="118"/>
      <c r="N15" s="120">
        <v>26034331</v>
      </c>
      <c r="O15" s="120">
        <v>15096013</v>
      </c>
      <c r="P15" s="120">
        <v>0</v>
      </c>
      <c r="Q15" s="120">
        <v>30921148</v>
      </c>
      <c r="R15" s="120">
        <v>28751615</v>
      </c>
      <c r="S15" s="47"/>
    </row>
    <row r="16" spans="1:19" ht="12.75" customHeight="1" x14ac:dyDescent="0.2">
      <c r="A16" s="501"/>
      <c r="B16" s="501"/>
      <c r="C16" s="53" t="s">
        <v>3</v>
      </c>
      <c r="D16" s="54">
        <v>11</v>
      </c>
      <c r="E16" s="55">
        <v>7387.4</v>
      </c>
      <c r="F16" s="55">
        <v>811.87</v>
      </c>
      <c r="G16" s="55">
        <v>0</v>
      </c>
      <c r="H16" s="55">
        <v>5649.17</v>
      </c>
      <c r="I16" s="55">
        <v>0</v>
      </c>
      <c r="J16" s="55">
        <v>1154.04</v>
      </c>
      <c r="K16" s="56">
        <v>13848.44</v>
      </c>
      <c r="L16" s="46">
        <v>15002.48</v>
      </c>
      <c r="M16" s="117"/>
      <c r="N16" s="119">
        <v>13848.44</v>
      </c>
      <c r="O16" s="119">
        <v>8199.27</v>
      </c>
      <c r="P16" s="119"/>
      <c r="Q16" s="119">
        <v>16478.349999999999</v>
      </c>
      <c r="R16" s="119">
        <v>15324.31</v>
      </c>
      <c r="S16" s="47"/>
    </row>
    <row r="17" spans="1:19" ht="9" customHeight="1" x14ac:dyDescent="0.2">
      <c r="A17" s="501"/>
      <c r="B17" s="501"/>
      <c r="C17" s="48" t="s">
        <v>4</v>
      </c>
      <c r="D17" s="49">
        <v>12</v>
      </c>
      <c r="E17" s="50">
        <v>14304001</v>
      </c>
      <c r="F17" s="50">
        <v>1572000</v>
      </c>
      <c r="G17" s="50">
        <v>0</v>
      </c>
      <c r="H17" s="50">
        <v>10938318</v>
      </c>
      <c r="I17" s="50">
        <v>0</v>
      </c>
      <c r="J17" s="51">
        <v>2234533</v>
      </c>
      <c r="K17" s="50">
        <v>26814319</v>
      </c>
      <c r="L17" s="73">
        <v>29048852</v>
      </c>
      <c r="M17" s="118"/>
      <c r="N17" s="120">
        <v>26814319</v>
      </c>
      <c r="O17" s="120">
        <v>15876001</v>
      </c>
      <c r="P17" s="120">
        <v>0</v>
      </c>
      <c r="Q17" s="120">
        <v>31906535</v>
      </c>
      <c r="R17" s="120">
        <v>29672002</v>
      </c>
      <c r="S17" s="47"/>
    </row>
    <row r="18" spans="1:19" ht="12.75" customHeight="1" x14ac:dyDescent="0.2">
      <c r="A18" s="501"/>
      <c r="B18" s="501"/>
      <c r="C18" s="53" t="s">
        <v>3</v>
      </c>
      <c r="D18" s="54">
        <v>13</v>
      </c>
      <c r="E18" s="55">
        <v>7740.66</v>
      </c>
      <c r="F18" s="55">
        <v>849.06</v>
      </c>
      <c r="G18" s="55">
        <v>0</v>
      </c>
      <c r="H18" s="55">
        <v>5649.17</v>
      </c>
      <c r="I18" s="55">
        <v>0</v>
      </c>
      <c r="J18" s="55">
        <v>1186.57</v>
      </c>
      <c r="K18" s="56">
        <v>14238.89</v>
      </c>
      <c r="L18" s="46">
        <v>15425.46</v>
      </c>
      <c r="M18" s="117"/>
      <c r="N18" s="119">
        <v>14238.89</v>
      </c>
      <c r="O18" s="119">
        <v>8589.7199999999993</v>
      </c>
      <c r="P18" s="119"/>
      <c r="Q18" s="119">
        <v>16971.61</v>
      </c>
      <c r="R18" s="119">
        <v>15785.04</v>
      </c>
      <c r="S18" s="47"/>
    </row>
    <row r="19" spans="1:19" ht="9" customHeight="1" x14ac:dyDescent="0.2">
      <c r="A19" s="501"/>
      <c r="B19" s="501"/>
      <c r="C19" s="48" t="s">
        <v>4</v>
      </c>
      <c r="D19" s="49">
        <v>14</v>
      </c>
      <c r="E19" s="50">
        <v>14988008</v>
      </c>
      <c r="F19" s="50">
        <v>1644009</v>
      </c>
      <c r="G19" s="50">
        <v>0</v>
      </c>
      <c r="H19" s="50">
        <v>10938318</v>
      </c>
      <c r="I19" s="50">
        <v>0</v>
      </c>
      <c r="J19" s="51">
        <v>2297520</v>
      </c>
      <c r="K19" s="50">
        <v>27570336</v>
      </c>
      <c r="L19" s="73">
        <v>29867855</v>
      </c>
      <c r="M19" s="118"/>
      <c r="N19" s="120">
        <v>27570336</v>
      </c>
      <c r="O19" s="120">
        <v>16632017</v>
      </c>
      <c r="P19" s="120">
        <v>0</v>
      </c>
      <c r="Q19" s="120">
        <v>32861619</v>
      </c>
      <c r="R19" s="120">
        <v>30564099</v>
      </c>
      <c r="S19" s="47"/>
    </row>
    <row r="20" spans="1:19" ht="12.75" customHeight="1" x14ac:dyDescent="0.2">
      <c r="A20" s="501"/>
      <c r="B20" s="501"/>
      <c r="C20" s="53" t="s">
        <v>3</v>
      </c>
      <c r="D20" s="54">
        <v>15</v>
      </c>
      <c r="E20" s="55">
        <v>8155.89</v>
      </c>
      <c r="F20" s="55">
        <v>892.44</v>
      </c>
      <c r="G20" s="55">
        <v>0</v>
      </c>
      <c r="H20" s="55">
        <v>5649.17</v>
      </c>
      <c r="I20" s="55">
        <v>0</v>
      </c>
      <c r="J20" s="55">
        <v>1224.79</v>
      </c>
      <c r="K20" s="56">
        <v>14697.5</v>
      </c>
      <c r="L20" s="46">
        <v>15922.29</v>
      </c>
      <c r="M20" s="117"/>
      <c r="N20" s="119">
        <v>14697.5</v>
      </c>
      <c r="O20" s="119">
        <v>9048.33</v>
      </c>
      <c r="P20" s="119"/>
      <c r="Q20" s="119">
        <v>17550.990000000002</v>
      </c>
      <c r="R20" s="119">
        <v>16326.2</v>
      </c>
      <c r="S20" s="47"/>
    </row>
    <row r="21" spans="1:19" ht="9" customHeight="1" x14ac:dyDescent="0.2">
      <c r="A21" s="501"/>
      <c r="B21" s="501"/>
      <c r="C21" s="48" t="s">
        <v>4</v>
      </c>
      <c r="D21" s="49">
        <v>16</v>
      </c>
      <c r="E21" s="50">
        <v>15792005</v>
      </c>
      <c r="F21" s="50">
        <v>1728005</v>
      </c>
      <c r="G21" s="50">
        <v>0</v>
      </c>
      <c r="H21" s="50">
        <v>10938318</v>
      </c>
      <c r="I21" s="50">
        <v>0</v>
      </c>
      <c r="J21" s="51">
        <v>2371524</v>
      </c>
      <c r="K21" s="50">
        <v>28458328</v>
      </c>
      <c r="L21" s="73">
        <v>30829852</v>
      </c>
      <c r="M21" s="118"/>
      <c r="N21" s="120">
        <v>28458328</v>
      </c>
      <c r="O21" s="120">
        <v>17520010</v>
      </c>
      <c r="P21" s="120">
        <v>0</v>
      </c>
      <c r="Q21" s="120">
        <v>33983455</v>
      </c>
      <c r="R21" s="120">
        <v>31611931</v>
      </c>
      <c r="S21" s="47"/>
    </row>
    <row r="22" spans="1:19" ht="12.75" customHeight="1" x14ac:dyDescent="0.2">
      <c r="A22" s="501"/>
      <c r="B22" s="501"/>
      <c r="C22" s="53" t="s">
        <v>3</v>
      </c>
      <c r="D22" s="54">
        <v>17</v>
      </c>
      <c r="E22" s="55">
        <v>8571.1200000000008</v>
      </c>
      <c r="F22" s="55">
        <v>942.02</v>
      </c>
      <c r="G22" s="55">
        <v>0</v>
      </c>
      <c r="H22" s="55">
        <v>5649.17</v>
      </c>
      <c r="I22" s="55">
        <v>0</v>
      </c>
      <c r="J22" s="55">
        <v>1263.53</v>
      </c>
      <c r="K22" s="56">
        <v>15162.31</v>
      </c>
      <c r="L22" s="46">
        <v>16425.84</v>
      </c>
      <c r="M22" s="117"/>
      <c r="N22" s="119">
        <v>15162.31</v>
      </c>
      <c r="O22" s="119">
        <v>9513.14</v>
      </c>
      <c r="P22" s="119"/>
      <c r="Q22" s="119">
        <v>18138.21</v>
      </c>
      <c r="R22" s="119">
        <v>16874.68</v>
      </c>
      <c r="S22" s="47"/>
    </row>
    <row r="23" spans="1:19" ht="9" customHeight="1" x14ac:dyDescent="0.2">
      <c r="A23" s="501"/>
      <c r="B23" s="501"/>
      <c r="C23" s="48" t="s">
        <v>4</v>
      </c>
      <c r="D23" s="49">
        <v>18</v>
      </c>
      <c r="E23" s="50">
        <v>16596003</v>
      </c>
      <c r="F23" s="50">
        <v>1824005</v>
      </c>
      <c r="G23" s="50">
        <v>0</v>
      </c>
      <c r="H23" s="50">
        <v>10938318</v>
      </c>
      <c r="I23" s="50">
        <v>0</v>
      </c>
      <c r="J23" s="51">
        <v>2446535</v>
      </c>
      <c r="K23" s="50">
        <v>29358326</v>
      </c>
      <c r="L23" s="73">
        <v>31804861</v>
      </c>
      <c r="M23" s="118"/>
      <c r="N23" s="120">
        <v>29358326</v>
      </c>
      <c r="O23" s="120">
        <v>18420008</v>
      </c>
      <c r="P23" s="120">
        <v>0</v>
      </c>
      <c r="Q23" s="120">
        <v>35120472</v>
      </c>
      <c r="R23" s="120">
        <v>32673937</v>
      </c>
      <c r="S23" s="47"/>
    </row>
    <row r="24" spans="1:19" ht="12.75" customHeight="1" x14ac:dyDescent="0.2">
      <c r="A24" s="501"/>
      <c r="B24" s="501"/>
      <c r="C24" s="53" t="s">
        <v>3</v>
      </c>
      <c r="D24" s="54">
        <v>19</v>
      </c>
      <c r="E24" s="55">
        <v>8980.15</v>
      </c>
      <c r="F24" s="55">
        <v>985.4</v>
      </c>
      <c r="G24" s="55">
        <v>0</v>
      </c>
      <c r="H24" s="55">
        <v>5649.17</v>
      </c>
      <c r="I24" s="55">
        <v>0</v>
      </c>
      <c r="J24" s="55">
        <v>1301.23</v>
      </c>
      <c r="K24" s="56">
        <v>15614.72</v>
      </c>
      <c r="L24" s="46">
        <v>16915.95</v>
      </c>
      <c r="M24" s="117"/>
      <c r="N24" s="119">
        <v>15614.72</v>
      </c>
      <c r="O24" s="119">
        <v>9965.5499999999993</v>
      </c>
      <c r="P24" s="119"/>
      <c r="Q24" s="119">
        <v>18709.75</v>
      </c>
      <c r="R24" s="119">
        <v>17408.52</v>
      </c>
      <c r="S24" s="47"/>
    </row>
    <row r="25" spans="1:19" ht="9" customHeight="1" x14ac:dyDescent="0.2">
      <c r="A25" s="501"/>
      <c r="B25" s="501"/>
      <c r="C25" s="48" t="s">
        <v>4</v>
      </c>
      <c r="D25" s="49">
        <v>20</v>
      </c>
      <c r="E25" s="50">
        <v>17387995</v>
      </c>
      <c r="F25" s="50">
        <v>1908000</v>
      </c>
      <c r="G25" s="50">
        <v>0</v>
      </c>
      <c r="H25" s="50">
        <v>10938318</v>
      </c>
      <c r="I25" s="50">
        <v>0</v>
      </c>
      <c r="J25" s="51">
        <v>2519533</v>
      </c>
      <c r="K25" s="50">
        <v>30234314</v>
      </c>
      <c r="L25" s="73">
        <v>32753847</v>
      </c>
      <c r="M25" s="118"/>
      <c r="N25" s="120">
        <v>30234314</v>
      </c>
      <c r="O25" s="120">
        <v>19295995</v>
      </c>
      <c r="P25" s="120">
        <v>0</v>
      </c>
      <c r="Q25" s="120">
        <v>36227128</v>
      </c>
      <c r="R25" s="120">
        <v>33707595</v>
      </c>
      <c r="S25" s="47"/>
    </row>
    <row r="26" spans="1:19" ht="12.75" customHeight="1" x14ac:dyDescent="0.2">
      <c r="A26" s="501"/>
      <c r="B26" s="501"/>
      <c r="C26" s="53" t="s">
        <v>3</v>
      </c>
      <c r="D26" s="54">
        <v>21</v>
      </c>
      <c r="E26" s="55">
        <v>9252.84</v>
      </c>
      <c r="F26" s="55">
        <v>1016.39</v>
      </c>
      <c r="G26" s="55">
        <v>0</v>
      </c>
      <c r="H26" s="55">
        <v>5649.17</v>
      </c>
      <c r="I26" s="55">
        <v>0</v>
      </c>
      <c r="J26" s="55">
        <v>1326.53</v>
      </c>
      <c r="K26" s="56">
        <v>15918.4</v>
      </c>
      <c r="L26" s="46">
        <v>17244.93</v>
      </c>
      <c r="M26" s="117"/>
      <c r="N26" s="119">
        <v>15918.4</v>
      </c>
      <c r="O26" s="119">
        <v>10269.23</v>
      </c>
      <c r="P26" s="119"/>
      <c r="Q26" s="119">
        <v>19093.39</v>
      </c>
      <c r="R26" s="119">
        <v>17766.86</v>
      </c>
      <c r="S26" s="47"/>
    </row>
    <row r="27" spans="1:19" ht="9" customHeight="1" x14ac:dyDescent="0.2">
      <c r="A27" s="501"/>
      <c r="B27" s="501"/>
      <c r="C27" s="48" t="s">
        <v>4</v>
      </c>
      <c r="D27" s="49">
        <v>22</v>
      </c>
      <c r="E27" s="50">
        <v>17915997</v>
      </c>
      <c r="F27" s="50">
        <v>1968005</v>
      </c>
      <c r="G27" s="50">
        <v>0</v>
      </c>
      <c r="H27" s="50">
        <v>10938318</v>
      </c>
      <c r="I27" s="50">
        <v>0</v>
      </c>
      <c r="J27" s="51">
        <v>2568520</v>
      </c>
      <c r="K27" s="50">
        <v>30822320</v>
      </c>
      <c r="L27" s="73">
        <v>33390841</v>
      </c>
      <c r="M27" s="118"/>
      <c r="N27" s="120">
        <v>30822320</v>
      </c>
      <c r="O27" s="120">
        <v>19884002</v>
      </c>
      <c r="P27" s="120">
        <v>0</v>
      </c>
      <c r="Q27" s="120">
        <v>36969958</v>
      </c>
      <c r="R27" s="120">
        <v>34401438</v>
      </c>
      <c r="S27" s="47"/>
    </row>
    <row r="28" spans="1:19" ht="12.75" customHeight="1" x14ac:dyDescent="0.2">
      <c r="A28" s="501"/>
      <c r="B28" s="501"/>
      <c r="C28" s="53" t="s">
        <v>3</v>
      </c>
      <c r="D28" s="54">
        <v>23</v>
      </c>
      <c r="E28" s="55">
        <v>9519.33</v>
      </c>
      <c r="F28" s="55">
        <v>1047.3699999999999</v>
      </c>
      <c r="G28" s="55">
        <v>0</v>
      </c>
      <c r="H28" s="55">
        <v>5649.17</v>
      </c>
      <c r="I28" s="55">
        <v>0</v>
      </c>
      <c r="J28" s="55">
        <v>1351.32</v>
      </c>
      <c r="K28" s="56">
        <v>16215.87</v>
      </c>
      <c r="L28" s="46">
        <v>17567.189999999999</v>
      </c>
      <c r="M28" s="117"/>
      <c r="N28" s="119">
        <v>16215.87</v>
      </c>
      <c r="O28" s="119">
        <v>10566.7</v>
      </c>
      <c r="P28" s="119"/>
      <c r="Q28" s="119">
        <v>19469.2</v>
      </c>
      <c r="R28" s="119">
        <v>18117.88</v>
      </c>
      <c r="S28" s="47"/>
    </row>
    <row r="29" spans="1:19" ht="9" customHeight="1" x14ac:dyDescent="0.2">
      <c r="A29" s="501"/>
      <c r="B29" s="501"/>
      <c r="C29" s="48" t="s">
        <v>4</v>
      </c>
      <c r="D29" s="49">
        <v>23</v>
      </c>
      <c r="E29" s="50">
        <v>18431993</v>
      </c>
      <c r="F29" s="50">
        <v>2027991</v>
      </c>
      <c r="G29" s="50">
        <v>0</v>
      </c>
      <c r="H29" s="50">
        <v>10938318</v>
      </c>
      <c r="I29" s="50">
        <v>0</v>
      </c>
      <c r="J29" s="51">
        <v>2616520</v>
      </c>
      <c r="K29" s="50">
        <v>31398303</v>
      </c>
      <c r="L29" s="73">
        <v>34014823</v>
      </c>
      <c r="M29" s="118"/>
      <c r="N29" s="120">
        <v>31398303</v>
      </c>
      <c r="O29" s="120">
        <v>20459984</v>
      </c>
      <c r="P29" s="120">
        <v>0</v>
      </c>
      <c r="Q29" s="120">
        <v>37697628</v>
      </c>
      <c r="R29" s="120">
        <v>35081108</v>
      </c>
      <c r="S29" s="47"/>
    </row>
    <row r="30" spans="1:19" ht="12.75" customHeight="1" x14ac:dyDescent="0.2">
      <c r="A30" s="501"/>
      <c r="B30" s="501"/>
      <c r="C30" s="53" t="s">
        <v>3</v>
      </c>
      <c r="D30" s="54">
        <v>24</v>
      </c>
      <c r="E30" s="55">
        <v>9792.02</v>
      </c>
      <c r="F30" s="55">
        <v>1072.1600000000001</v>
      </c>
      <c r="G30" s="55">
        <v>0</v>
      </c>
      <c r="H30" s="55">
        <v>5649.17</v>
      </c>
      <c r="I30" s="55">
        <v>0</v>
      </c>
      <c r="J30" s="55">
        <v>1376.11</v>
      </c>
      <c r="K30" s="56">
        <v>16513.349999999999</v>
      </c>
      <c r="L30" s="46">
        <v>17889.46</v>
      </c>
      <c r="M30" s="117"/>
      <c r="N30" s="119">
        <v>16513.349999999999</v>
      </c>
      <c r="O30" s="119">
        <v>10864.18</v>
      </c>
      <c r="P30" s="119"/>
      <c r="Q30" s="119">
        <v>19845.009999999998</v>
      </c>
      <c r="R30" s="119">
        <v>18468.900000000001</v>
      </c>
      <c r="S30" s="47"/>
    </row>
    <row r="31" spans="1:19" ht="9" customHeight="1" x14ac:dyDescent="0.2">
      <c r="A31" s="501"/>
      <c r="B31" s="501"/>
      <c r="C31" s="48" t="s">
        <v>4</v>
      </c>
      <c r="D31" s="49">
        <v>25</v>
      </c>
      <c r="E31" s="50">
        <v>18959995</v>
      </c>
      <c r="F31" s="50">
        <v>2075991</v>
      </c>
      <c r="G31" s="50">
        <v>0</v>
      </c>
      <c r="H31" s="50">
        <v>10938318</v>
      </c>
      <c r="I31" s="50">
        <v>0</v>
      </c>
      <c r="J31" s="51">
        <v>2664521</v>
      </c>
      <c r="K31" s="50">
        <v>31974304</v>
      </c>
      <c r="L31" s="73">
        <v>34638825</v>
      </c>
      <c r="M31" s="118"/>
      <c r="N31" s="120">
        <v>31974304</v>
      </c>
      <c r="O31" s="120">
        <v>21035986</v>
      </c>
      <c r="P31" s="120">
        <v>0</v>
      </c>
      <c r="Q31" s="120">
        <v>38425298</v>
      </c>
      <c r="R31" s="120">
        <v>35760777</v>
      </c>
      <c r="S31" s="47"/>
    </row>
    <row r="32" spans="1:19" ht="12.75" customHeight="1" x14ac:dyDescent="0.2">
      <c r="A32" s="501"/>
      <c r="B32" s="501"/>
      <c r="C32" s="53" t="s">
        <v>3</v>
      </c>
      <c r="D32" s="54">
        <v>26</v>
      </c>
      <c r="E32" s="55">
        <v>10058.51</v>
      </c>
      <c r="F32" s="55">
        <v>1103.1500000000001</v>
      </c>
      <c r="G32" s="55">
        <v>0</v>
      </c>
      <c r="H32" s="55">
        <v>5649.17</v>
      </c>
      <c r="I32" s="55">
        <v>0</v>
      </c>
      <c r="J32" s="55">
        <v>1400.9</v>
      </c>
      <c r="K32" s="56">
        <v>16810.830000000002</v>
      </c>
      <c r="L32" s="46">
        <v>18211.73</v>
      </c>
      <c r="M32" s="117"/>
      <c r="N32" s="119">
        <v>16810.830000000002</v>
      </c>
      <c r="O32" s="119">
        <v>11161.66</v>
      </c>
      <c r="P32" s="119"/>
      <c r="Q32" s="119">
        <v>20220.830000000002</v>
      </c>
      <c r="R32" s="119">
        <v>18819.93</v>
      </c>
      <c r="S32" s="47"/>
    </row>
    <row r="33" spans="1:19" ht="9" customHeight="1" x14ac:dyDescent="0.2">
      <c r="A33" s="501"/>
      <c r="B33" s="501"/>
      <c r="C33" s="48" t="s">
        <v>4</v>
      </c>
      <c r="D33" s="49">
        <v>27</v>
      </c>
      <c r="E33" s="50">
        <v>19475991</v>
      </c>
      <c r="F33" s="50">
        <v>2135996</v>
      </c>
      <c r="G33" s="50">
        <v>0</v>
      </c>
      <c r="H33" s="50">
        <v>10938318</v>
      </c>
      <c r="I33" s="50">
        <v>0</v>
      </c>
      <c r="J33" s="51">
        <v>2712521</v>
      </c>
      <c r="K33" s="50">
        <v>32550306</v>
      </c>
      <c r="L33" s="73">
        <v>35262826</v>
      </c>
      <c r="M33" s="118"/>
      <c r="N33" s="120">
        <v>32550306</v>
      </c>
      <c r="O33" s="120">
        <v>21611987</v>
      </c>
      <c r="P33" s="120">
        <v>0</v>
      </c>
      <c r="Q33" s="120">
        <v>39152987</v>
      </c>
      <c r="R33" s="120">
        <v>36440466</v>
      </c>
      <c r="S33" s="47"/>
    </row>
    <row r="34" spans="1:19" ht="12.75" customHeight="1" x14ac:dyDescent="0.2">
      <c r="A34" s="501"/>
      <c r="B34" s="501"/>
      <c r="C34" s="53" t="s">
        <v>3</v>
      </c>
      <c r="D34" s="54">
        <v>28</v>
      </c>
      <c r="E34" s="55">
        <v>10331.200000000001</v>
      </c>
      <c r="F34" s="55">
        <v>1134.1400000000001</v>
      </c>
      <c r="G34" s="55">
        <v>0</v>
      </c>
      <c r="H34" s="55">
        <v>5649.17</v>
      </c>
      <c r="I34" s="55">
        <v>0</v>
      </c>
      <c r="J34" s="55">
        <v>1426.21</v>
      </c>
      <c r="K34" s="56">
        <v>17114.509999999998</v>
      </c>
      <c r="L34" s="46">
        <v>18540.72</v>
      </c>
      <c r="M34" s="117"/>
      <c r="N34" s="119">
        <v>17114.509999999998</v>
      </c>
      <c r="O34" s="119">
        <v>11465.34</v>
      </c>
      <c r="P34" s="119"/>
      <c r="Q34" s="119">
        <v>20604.48</v>
      </c>
      <c r="R34" s="119">
        <v>19178.27</v>
      </c>
      <c r="S34" s="47"/>
    </row>
    <row r="35" spans="1:19" ht="9" customHeight="1" x14ac:dyDescent="0.2">
      <c r="A35" s="501"/>
      <c r="B35" s="501"/>
      <c r="C35" s="48" t="s">
        <v>4</v>
      </c>
      <c r="D35" s="49">
        <v>29</v>
      </c>
      <c r="E35" s="50">
        <v>20003993</v>
      </c>
      <c r="F35" s="50">
        <v>2196001</v>
      </c>
      <c r="G35" s="50">
        <v>0</v>
      </c>
      <c r="H35" s="50">
        <v>10938318</v>
      </c>
      <c r="I35" s="50">
        <v>0</v>
      </c>
      <c r="J35" s="51">
        <v>2761528</v>
      </c>
      <c r="K35" s="50">
        <v>33138312</v>
      </c>
      <c r="L35" s="73">
        <v>35899840</v>
      </c>
      <c r="M35" s="118"/>
      <c r="N35" s="120">
        <v>33138312</v>
      </c>
      <c r="O35" s="120">
        <v>22199994</v>
      </c>
      <c r="P35" s="120">
        <v>0</v>
      </c>
      <c r="Q35" s="120">
        <v>39895836</v>
      </c>
      <c r="R35" s="120">
        <v>37134309</v>
      </c>
      <c r="S35" s="47"/>
    </row>
    <row r="36" spans="1:19" ht="12.75" customHeight="1" x14ac:dyDescent="0.2">
      <c r="A36" s="501"/>
      <c r="B36" s="501"/>
      <c r="C36" s="53" t="s">
        <v>3</v>
      </c>
      <c r="D36" s="54">
        <v>30</v>
      </c>
      <c r="E36" s="55">
        <v>10603.89</v>
      </c>
      <c r="F36" s="55">
        <v>1165.1300000000001</v>
      </c>
      <c r="G36" s="55">
        <v>0</v>
      </c>
      <c r="H36" s="55">
        <v>5649.17</v>
      </c>
      <c r="I36" s="55">
        <v>0</v>
      </c>
      <c r="J36" s="55">
        <v>1451.52</v>
      </c>
      <c r="K36" s="56">
        <v>17418.189999999999</v>
      </c>
      <c r="L36" s="46">
        <v>18869.71</v>
      </c>
      <c r="M36" s="117"/>
      <c r="N36" s="119">
        <v>17418.189999999999</v>
      </c>
      <c r="O36" s="119">
        <v>11769.02</v>
      </c>
      <c r="P36" s="119"/>
      <c r="Q36" s="119">
        <v>20988.13</v>
      </c>
      <c r="R36" s="119">
        <v>19536.61</v>
      </c>
      <c r="S36" s="47"/>
    </row>
    <row r="37" spans="1:19" ht="9" customHeight="1" x14ac:dyDescent="0.2">
      <c r="A37" s="501"/>
      <c r="B37" s="501"/>
      <c r="C37" s="48" t="s">
        <v>4</v>
      </c>
      <c r="D37" s="49">
        <v>31</v>
      </c>
      <c r="E37" s="50">
        <v>20531994</v>
      </c>
      <c r="F37" s="50">
        <v>2256006</v>
      </c>
      <c r="G37" s="50">
        <v>0</v>
      </c>
      <c r="H37" s="50">
        <v>10938318</v>
      </c>
      <c r="I37" s="50">
        <v>0</v>
      </c>
      <c r="J37" s="51">
        <v>2810535</v>
      </c>
      <c r="K37" s="50">
        <v>33726319</v>
      </c>
      <c r="L37" s="73">
        <v>36536853</v>
      </c>
      <c r="M37" s="118"/>
      <c r="N37" s="120">
        <v>33726319</v>
      </c>
      <c r="O37" s="120">
        <v>22788000</v>
      </c>
      <c r="P37" s="120">
        <v>0</v>
      </c>
      <c r="Q37" s="120">
        <v>40638686</v>
      </c>
      <c r="R37" s="120">
        <v>37828152</v>
      </c>
      <c r="S37" s="47"/>
    </row>
    <row r="38" spans="1:19" ht="12.75" customHeight="1" x14ac:dyDescent="0.2">
      <c r="A38" s="501"/>
      <c r="B38" s="501"/>
      <c r="C38" s="53" t="s">
        <v>3</v>
      </c>
      <c r="D38" s="54">
        <v>32</v>
      </c>
      <c r="E38" s="55">
        <v>10870.38</v>
      </c>
      <c r="F38" s="55">
        <v>1189.92</v>
      </c>
      <c r="G38" s="55">
        <v>0</v>
      </c>
      <c r="H38" s="55">
        <v>5649.17</v>
      </c>
      <c r="I38" s="55">
        <v>0</v>
      </c>
      <c r="J38" s="55">
        <v>1475.79</v>
      </c>
      <c r="K38" s="56">
        <v>17709.47</v>
      </c>
      <c r="L38" s="46">
        <v>19185.259999999998</v>
      </c>
      <c r="M38" s="117"/>
      <c r="N38" s="119">
        <v>17709.47</v>
      </c>
      <c r="O38" s="119">
        <v>12060.3</v>
      </c>
      <c r="P38" s="119"/>
      <c r="Q38" s="119">
        <v>21356.11</v>
      </c>
      <c r="R38" s="119">
        <v>19880.32</v>
      </c>
      <c r="S38" s="47"/>
    </row>
    <row r="39" spans="1:19" ht="9" customHeight="1" x14ac:dyDescent="0.2">
      <c r="A39" s="501"/>
      <c r="B39" s="501"/>
      <c r="C39" s="48" t="s">
        <v>4</v>
      </c>
      <c r="D39" s="49">
        <v>33</v>
      </c>
      <c r="E39" s="50">
        <v>21047991</v>
      </c>
      <c r="F39" s="50">
        <v>2304006</v>
      </c>
      <c r="G39" s="50">
        <v>0</v>
      </c>
      <c r="H39" s="50">
        <v>10938318</v>
      </c>
      <c r="I39" s="50">
        <v>0</v>
      </c>
      <c r="J39" s="51">
        <v>2857528</v>
      </c>
      <c r="K39" s="50">
        <v>34290315</v>
      </c>
      <c r="L39" s="73">
        <v>37147843</v>
      </c>
      <c r="M39" s="118"/>
      <c r="N39" s="120">
        <v>34290315</v>
      </c>
      <c r="O39" s="120">
        <v>23351997</v>
      </c>
      <c r="P39" s="120">
        <v>0</v>
      </c>
      <c r="Q39" s="120">
        <v>41351195</v>
      </c>
      <c r="R39" s="120">
        <v>38493667</v>
      </c>
      <c r="S39" s="47"/>
    </row>
    <row r="40" spans="1:19" ht="12.75" customHeight="1" x14ac:dyDescent="0.2">
      <c r="A40" s="501"/>
      <c r="B40" s="501"/>
      <c r="C40" s="53" t="s">
        <v>3</v>
      </c>
      <c r="D40" s="54">
        <v>34</v>
      </c>
      <c r="E40" s="55">
        <v>11136.88</v>
      </c>
      <c r="F40" s="55">
        <v>1220.9000000000001</v>
      </c>
      <c r="G40" s="55">
        <v>0</v>
      </c>
      <c r="H40" s="55">
        <v>5649.17</v>
      </c>
      <c r="I40" s="55">
        <v>0</v>
      </c>
      <c r="J40" s="55">
        <v>1500.58</v>
      </c>
      <c r="K40" s="56">
        <v>18006.95</v>
      </c>
      <c r="L40" s="46">
        <v>19507.53</v>
      </c>
      <c r="M40" s="117"/>
      <c r="N40" s="119">
        <v>18006.95</v>
      </c>
      <c r="O40" s="119">
        <v>12357.78</v>
      </c>
      <c r="P40" s="119"/>
      <c r="Q40" s="119">
        <v>21731.93</v>
      </c>
      <c r="R40" s="119">
        <v>20231.349999999999</v>
      </c>
      <c r="S40" s="47"/>
    </row>
    <row r="41" spans="1:19" ht="9" customHeight="1" x14ac:dyDescent="0.2">
      <c r="A41" s="501"/>
      <c r="B41" s="501"/>
      <c r="C41" s="48" t="s">
        <v>4</v>
      </c>
      <c r="D41" s="49">
        <v>35</v>
      </c>
      <c r="E41" s="50">
        <v>21564007</v>
      </c>
      <c r="F41" s="50">
        <v>2363992</v>
      </c>
      <c r="G41" s="50">
        <v>0</v>
      </c>
      <c r="H41" s="50">
        <v>10938318</v>
      </c>
      <c r="I41" s="50">
        <v>0</v>
      </c>
      <c r="J41" s="51">
        <v>2905528</v>
      </c>
      <c r="K41" s="50">
        <v>34866317</v>
      </c>
      <c r="L41" s="73">
        <v>37771845</v>
      </c>
      <c r="M41" s="118"/>
      <c r="N41" s="120">
        <v>34866317</v>
      </c>
      <c r="O41" s="120">
        <v>23927999</v>
      </c>
      <c r="P41" s="120">
        <v>0</v>
      </c>
      <c r="Q41" s="120">
        <v>42078884</v>
      </c>
      <c r="R41" s="120">
        <v>39173356</v>
      </c>
      <c r="S41" s="47"/>
    </row>
    <row r="42" spans="1:19" ht="12.75" customHeight="1" x14ac:dyDescent="0.2">
      <c r="A42" s="501"/>
      <c r="B42" s="501"/>
      <c r="C42" s="53" t="s">
        <v>3</v>
      </c>
      <c r="D42" s="54">
        <v>36</v>
      </c>
      <c r="E42" s="55">
        <v>11409.57</v>
      </c>
      <c r="F42" s="55">
        <v>1251.8900000000001</v>
      </c>
      <c r="G42" s="55">
        <v>0</v>
      </c>
      <c r="H42" s="55">
        <v>5649.17</v>
      </c>
      <c r="I42" s="55">
        <v>0</v>
      </c>
      <c r="J42" s="55">
        <v>1525.89</v>
      </c>
      <c r="K42" s="56">
        <v>18310.63</v>
      </c>
      <c r="L42" s="46">
        <v>19836.52</v>
      </c>
      <c r="M42" s="117"/>
      <c r="N42" s="119">
        <v>18310.63</v>
      </c>
      <c r="O42" s="119">
        <v>12661.46</v>
      </c>
      <c r="P42" s="119"/>
      <c r="Q42" s="119">
        <v>22115.58</v>
      </c>
      <c r="R42" s="119">
        <v>20589.689999999999</v>
      </c>
      <c r="S42" s="47"/>
    </row>
    <row r="43" spans="1:19" ht="9" customHeight="1" x14ac:dyDescent="0.2">
      <c r="A43" s="501"/>
      <c r="B43" s="501"/>
      <c r="C43" s="48" t="s">
        <v>4</v>
      </c>
      <c r="D43" s="49">
        <v>37</v>
      </c>
      <c r="E43" s="50">
        <v>22092008</v>
      </c>
      <c r="F43" s="50">
        <v>2423997</v>
      </c>
      <c r="G43" s="50">
        <v>0</v>
      </c>
      <c r="H43" s="50">
        <v>10938318</v>
      </c>
      <c r="I43" s="50">
        <v>0</v>
      </c>
      <c r="J43" s="51">
        <v>2954535</v>
      </c>
      <c r="K43" s="50">
        <v>35454324</v>
      </c>
      <c r="L43" s="73">
        <v>38408859</v>
      </c>
      <c r="M43" s="118"/>
      <c r="N43" s="120">
        <v>35454324</v>
      </c>
      <c r="O43" s="120">
        <v>24516005</v>
      </c>
      <c r="P43" s="120">
        <v>0</v>
      </c>
      <c r="Q43" s="120">
        <v>42821734</v>
      </c>
      <c r="R43" s="120">
        <v>39867199</v>
      </c>
      <c r="S43" s="47"/>
    </row>
    <row r="44" spans="1:19" ht="12.75" customHeight="1" x14ac:dyDescent="0.2">
      <c r="A44" s="501"/>
      <c r="B44" s="501"/>
      <c r="C44" s="53" t="s">
        <v>3</v>
      </c>
      <c r="D44" s="54">
        <v>38</v>
      </c>
      <c r="E44" s="55">
        <v>11676.06</v>
      </c>
      <c r="F44" s="55">
        <v>1282.8800000000001</v>
      </c>
      <c r="G44" s="55">
        <v>0</v>
      </c>
      <c r="H44" s="55">
        <v>5649.17</v>
      </c>
      <c r="I44" s="55">
        <v>0</v>
      </c>
      <c r="J44" s="55">
        <v>1550.68</v>
      </c>
      <c r="K44" s="56">
        <v>18608.11</v>
      </c>
      <c r="L44" s="46">
        <v>20158.79</v>
      </c>
      <c r="M44" s="117"/>
      <c r="N44" s="119">
        <v>18608.11</v>
      </c>
      <c r="O44" s="119">
        <v>12958.94</v>
      </c>
      <c r="P44" s="119"/>
      <c r="Q44" s="119">
        <v>22491.4</v>
      </c>
      <c r="R44" s="119">
        <v>20940.72</v>
      </c>
      <c r="S44" s="47"/>
    </row>
    <row r="45" spans="1:19" ht="9" customHeight="1" x14ac:dyDescent="0.2">
      <c r="A45" s="501"/>
      <c r="B45" s="501"/>
      <c r="C45" s="48" t="s">
        <v>4</v>
      </c>
      <c r="D45" s="49">
        <v>39</v>
      </c>
      <c r="E45" s="50">
        <v>22608005</v>
      </c>
      <c r="F45" s="50">
        <v>2484002</v>
      </c>
      <c r="G45" s="50">
        <v>0</v>
      </c>
      <c r="H45" s="50">
        <v>10938318</v>
      </c>
      <c r="I45" s="50">
        <v>0</v>
      </c>
      <c r="J45" s="51">
        <v>3002535</v>
      </c>
      <c r="K45" s="50">
        <v>36030325</v>
      </c>
      <c r="L45" s="73">
        <v>39032860</v>
      </c>
      <c r="M45" s="118"/>
      <c r="N45" s="120">
        <v>36030325</v>
      </c>
      <c r="O45" s="120">
        <v>25092007</v>
      </c>
      <c r="P45" s="120">
        <v>0</v>
      </c>
      <c r="Q45" s="120">
        <v>43549423</v>
      </c>
      <c r="R45" s="120">
        <v>40546888</v>
      </c>
      <c r="S45" s="47"/>
    </row>
    <row r="46" spans="1:19" ht="12.75" customHeight="1" x14ac:dyDescent="0.2">
      <c r="A46" s="501"/>
      <c r="B46" s="501"/>
      <c r="C46" s="53" t="s">
        <v>3</v>
      </c>
      <c r="D46" s="54">
        <v>40</v>
      </c>
      <c r="E46" s="55">
        <v>11948.75</v>
      </c>
      <c r="F46" s="55">
        <v>1313.87</v>
      </c>
      <c r="G46" s="55">
        <v>0</v>
      </c>
      <c r="H46" s="55">
        <v>5649.17</v>
      </c>
      <c r="I46" s="55">
        <v>0</v>
      </c>
      <c r="J46" s="55">
        <v>1575.98</v>
      </c>
      <c r="K46" s="56">
        <v>18911.79</v>
      </c>
      <c r="L46" s="46">
        <v>20487.77</v>
      </c>
      <c r="M46" s="117"/>
      <c r="N46" s="119">
        <v>18911.79</v>
      </c>
      <c r="O46" s="119">
        <v>13262.62</v>
      </c>
      <c r="P46" s="119"/>
      <c r="Q46" s="119">
        <v>22875.040000000001</v>
      </c>
      <c r="R46" s="119">
        <v>21299.06</v>
      </c>
      <c r="S46" s="47"/>
    </row>
    <row r="47" spans="1:19" ht="9" customHeight="1" x14ac:dyDescent="0.2">
      <c r="A47" s="502"/>
      <c r="B47" s="502"/>
      <c r="C47" s="58"/>
      <c r="D47" s="59"/>
      <c r="E47" s="61">
        <v>23136006</v>
      </c>
      <c r="F47" s="61">
        <v>2544007</v>
      </c>
      <c r="G47" s="61">
        <v>0</v>
      </c>
      <c r="H47" s="61">
        <v>10938318</v>
      </c>
      <c r="I47" s="61">
        <v>0</v>
      </c>
      <c r="J47" s="60">
        <v>3051523</v>
      </c>
      <c r="K47" s="61">
        <v>36618332</v>
      </c>
      <c r="L47" s="73">
        <v>39669854</v>
      </c>
      <c r="M47" s="118"/>
      <c r="N47" s="123">
        <v>36618332</v>
      </c>
      <c r="O47" s="123">
        <v>25680013</v>
      </c>
      <c r="P47" s="123">
        <v>0</v>
      </c>
      <c r="Q47" s="120">
        <v>44292254</v>
      </c>
      <c r="R47" s="120">
        <v>41240731</v>
      </c>
      <c r="S47" s="47"/>
    </row>
    <row r="48" spans="1:19" ht="12.75" customHeight="1" x14ac:dyDescent="0.2">
      <c r="A48" s="496">
        <v>33178</v>
      </c>
      <c r="B48" s="496">
        <v>33358</v>
      </c>
      <c r="C48" s="42" t="s">
        <v>3</v>
      </c>
      <c r="D48" s="43">
        <v>0</v>
      </c>
      <c r="E48" s="44">
        <v>5751.26</v>
      </c>
      <c r="F48" s="44">
        <v>632.14</v>
      </c>
      <c r="G48" s="44">
        <v>0</v>
      </c>
      <c r="H48" s="44">
        <v>5861.26</v>
      </c>
      <c r="I48" s="44">
        <v>0</v>
      </c>
      <c r="J48" s="44">
        <v>1020.39</v>
      </c>
      <c r="K48" s="45">
        <v>12244.66</v>
      </c>
      <c r="L48" s="46">
        <v>13265.05</v>
      </c>
      <c r="M48" s="117"/>
      <c r="N48" s="119">
        <v>12244.66</v>
      </c>
      <c r="O48" s="119">
        <v>6383.4</v>
      </c>
      <c r="P48" s="119"/>
      <c r="Q48" s="119">
        <v>14414.06</v>
      </c>
      <c r="R48" s="119">
        <v>13393.67</v>
      </c>
      <c r="S48" s="47"/>
    </row>
    <row r="49" spans="1:19" ht="9" customHeight="1" x14ac:dyDescent="0.2">
      <c r="A49" s="521"/>
      <c r="B49" s="521"/>
      <c r="C49" s="48" t="s">
        <v>4</v>
      </c>
      <c r="D49" s="49">
        <v>2</v>
      </c>
      <c r="E49" s="50">
        <v>11135992</v>
      </c>
      <c r="F49" s="50">
        <v>1223994</v>
      </c>
      <c r="G49" s="50">
        <v>0</v>
      </c>
      <c r="H49" s="50">
        <v>11348982</v>
      </c>
      <c r="I49" s="50">
        <v>0</v>
      </c>
      <c r="J49" s="51">
        <v>1975751</v>
      </c>
      <c r="K49" s="50">
        <v>23708968</v>
      </c>
      <c r="L49" s="73">
        <v>25684718</v>
      </c>
      <c r="M49" s="118"/>
      <c r="N49" s="120">
        <v>23708968</v>
      </c>
      <c r="O49" s="120">
        <v>12359986</v>
      </c>
      <c r="P49" s="120">
        <v>0</v>
      </c>
      <c r="Q49" s="120">
        <v>27909512</v>
      </c>
      <c r="R49" s="120">
        <v>25933761</v>
      </c>
      <c r="S49" s="47"/>
    </row>
    <row r="50" spans="1:19" ht="12.75" customHeight="1" x14ac:dyDescent="0.2">
      <c r="A50" s="500">
        <v>33178</v>
      </c>
      <c r="B50" s="500">
        <v>33358</v>
      </c>
      <c r="C50" s="53" t="s">
        <v>3</v>
      </c>
      <c r="D50" s="54">
        <v>3</v>
      </c>
      <c r="E50" s="55">
        <v>6061.14</v>
      </c>
      <c r="F50" s="55">
        <v>663.13</v>
      </c>
      <c r="G50" s="55">
        <v>0</v>
      </c>
      <c r="H50" s="55">
        <v>5861.26</v>
      </c>
      <c r="I50" s="55">
        <v>0</v>
      </c>
      <c r="J50" s="55">
        <v>1048.79</v>
      </c>
      <c r="K50" s="56">
        <v>12585.53</v>
      </c>
      <c r="L50" s="46">
        <v>13634.32</v>
      </c>
      <c r="M50" s="117"/>
      <c r="N50" s="119">
        <v>12585.53</v>
      </c>
      <c r="O50" s="119">
        <v>6724.27</v>
      </c>
      <c r="P50" s="119"/>
      <c r="Q50" s="119">
        <v>14844.69</v>
      </c>
      <c r="R50" s="119">
        <v>13795.9</v>
      </c>
      <c r="S50" s="47"/>
    </row>
    <row r="51" spans="1:19" ht="9" customHeight="1" x14ac:dyDescent="0.2">
      <c r="A51" s="500"/>
      <c r="B51" s="500"/>
      <c r="C51" s="48" t="s">
        <v>4</v>
      </c>
      <c r="D51" s="49">
        <v>4</v>
      </c>
      <c r="E51" s="50">
        <v>11736004</v>
      </c>
      <c r="F51" s="50">
        <v>1283999</v>
      </c>
      <c r="G51" s="50">
        <v>0</v>
      </c>
      <c r="H51" s="50">
        <v>11348982</v>
      </c>
      <c r="I51" s="50">
        <v>0</v>
      </c>
      <c r="J51" s="51">
        <v>2030741</v>
      </c>
      <c r="K51" s="50">
        <v>24368984</v>
      </c>
      <c r="L51" s="73">
        <v>26399725</v>
      </c>
      <c r="M51" s="118"/>
      <c r="N51" s="120">
        <v>24368984</v>
      </c>
      <c r="O51" s="120">
        <v>13020002</v>
      </c>
      <c r="P51" s="120">
        <v>0</v>
      </c>
      <c r="Q51" s="120">
        <v>28743328</v>
      </c>
      <c r="R51" s="120">
        <v>26712587</v>
      </c>
      <c r="S51" s="47"/>
    </row>
    <row r="52" spans="1:19" ht="12.75" customHeight="1" x14ac:dyDescent="0.2">
      <c r="A52" s="501"/>
      <c r="B52" s="501"/>
      <c r="C52" s="53" t="s">
        <v>3</v>
      </c>
      <c r="D52" s="54">
        <v>5</v>
      </c>
      <c r="E52" s="55">
        <v>6371.01</v>
      </c>
      <c r="F52" s="55">
        <v>700.32</v>
      </c>
      <c r="G52" s="55">
        <v>0</v>
      </c>
      <c r="H52" s="55">
        <v>5861.26</v>
      </c>
      <c r="I52" s="55">
        <v>0</v>
      </c>
      <c r="J52" s="55">
        <v>1077.72</v>
      </c>
      <c r="K52" s="56">
        <v>12932.59</v>
      </c>
      <c r="L52" s="46">
        <v>14010.31</v>
      </c>
      <c r="M52" s="117"/>
      <c r="N52" s="119">
        <v>12932.59</v>
      </c>
      <c r="O52" s="119">
        <v>7071.33</v>
      </c>
      <c r="P52" s="119"/>
      <c r="Q52" s="119">
        <v>15283.15</v>
      </c>
      <c r="R52" s="119">
        <v>14205.43</v>
      </c>
      <c r="S52" s="47"/>
    </row>
    <row r="53" spans="1:19" ht="9" customHeight="1" x14ac:dyDescent="0.2">
      <c r="A53" s="501"/>
      <c r="B53" s="501"/>
      <c r="C53" s="48" t="s">
        <v>4</v>
      </c>
      <c r="D53" s="49">
        <v>6</v>
      </c>
      <c r="E53" s="50">
        <v>12335996</v>
      </c>
      <c r="F53" s="50">
        <v>1356009</v>
      </c>
      <c r="G53" s="50">
        <v>0</v>
      </c>
      <c r="H53" s="50">
        <v>11348982</v>
      </c>
      <c r="I53" s="50">
        <v>0</v>
      </c>
      <c r="J53" s="51">
        <v>2086757</v>
      </c>
      <c r="K53" s="50">
        <v>25040986</v>
      </c>
      <c r="L53" s="73">
        <v>27127743</v>
      </c>
      <c r="M53" s="118"/>
      <c r="N53" s="120">
        <v>25040986</v>
      </c>
      <c r="O53" s="120">
        <v>13692004</v>
      </c>
      <c r="P53" s="120">
        <v>0</v>
      </c>
      <c r="Q53" s="120">
        <v>29592305</v>
      </c>
      <c r="R53" s="120">
        <v>27505548</v>
      </c>
      <c r="S53" s="47"/>
    </row>
    <row r="54" spans="1:19" ht="12.75" customHeight="1" x14ac:dyDescent="0.2">
      <c r="A54" s="501"/>
      <c r="B54" s="501"/>
      <c r="C54" s="53" t="s">
        <v>3</v>
      </c>
      <c r="D54" s="54">
        <v>7</v>
      </c>
      <c r="E54" s="55">
        <v>6674.69</v>
      </c>
      <c r="F54" s="55">
        <v>731.3</v>
      </c>
      <c r="G54" s="55">
        <v>0</v>
      </c>
      <c r="H54" s="55">
        <v>5861.26</v>
      </c>
      <c r="I54" s="55">
        <v>0</v>
      </c>
      <c r="J54" s="55">
        <v>1105.5999999999999</v>
      </c>
      <c r="K54" s="56">
        <v>13267.25</v>
      </c>
      <c r="L54" s="46">
        <v>14372.85</v>
      </c>
      <c r="M54" s="117"/>
      <c r="N54" s="119">
        <v>13267.25</v>
      </c>
      <c r="O54" s="119">
        <v>7405.99</v>
      </c>
      <c r="P54" s="119"/>
      <c r="Q54" s="119">
        <v>15705.93</v>
      </c>
      <c r="R54" s="119">
        <v>14600.33</v>
      </c>
      <c r="S54" s="47"/>
    </row>
    <row r="55" spans="1:19" ht="9" customHeight="1" x14ac:dyDescent="0.2">
      <c r="A55" s="501"/>
      <c r="B55" s="501"/>
      <c r="C55" s="48" t="s">
        <v>4</v>
      </c>
      <c r="D55" s="49">
        <v>8</v>
      </c>
      <c r="E55" s="50">
        <v>12924002</v>
      </c>
      <c r="F55" s="50">
        <v>1415994</v>
      </c>
      <c r="G55" s="50">
        <v>0</v>
      </c>
      <c r="H55" s="50">
        <v>11348982</v>
      </c>
      <c r="I55" s="50">
        <v>0</v>
      </c>
      <c r="J55" s="51">
        <v>2140740</v>
      </c>
      <c r="K55" s="50">
        <v>25688978</v>
      </c>
      <c r="L55" s="73">
        <v>27829718</v>
      </c>
      <c r="M55" s="118"/>
      <c r="N55" s="120">
        <v>25688978</v>
      </c>
      <c r="O55" s="120">
        <v>14339996</v>
      </c>
      <c r="P55" s="120">
        <v>0</v>
      </c>
      <c r="Q55" s="120">
        <v>30410921</v>
      </c>
      <c r="R55" s="120">
        <v>28270181</v>
      </c>
      <c r="S55" s="47"/>
    </row>
    <row r="56" spans="1:19" ht="12.75" customHeight="1" x14ac:dyDescent="0.2">
      <c r="A56" s="501"/>
      <c r="B56" s="501"/>
      <c r="C56" s="53" t="s">
        <v>3</v>
      </c>
      <c r="D56" s="54">
        <v>9</v>
      </c>
      <c r="E56" s="55">
        <v>7027.95</v>
      </c>
      <c r="F56" s="55">
        <v>768.49</v>
      </c>
      <c r="G56" s="55">
        <v>0</v>
      </c>
      <c r="H56" s="55">
        <v>5861.26</v>
      </c>
      <c r="I56" s="55">
        <v>0</v>
      </c>
      <c r="J56" s="55">
        <v>1138.1400000000001</v>
      </c>
      <c r="K56" s="56">
        <v>13657.7</v>
      </c>
      <c r="L56" s="46">
        <v>14795.84</v>
      </c>
      <c r="M56" s="117"/>
      <c r="N56" s="119">
        <v>13657.7</v>
      </c>
      <c r="O56" s="119">
        <v>7796.44</v>
      </c>
      <c r="P56" s="119"/>
      <c r="Q56" s="119">
        <v>16199.2</v>
      </c>
      <c r="R56" s="119">
        <v>15061.06</v>
      </c>
      <c r="S56" s="47"/>
    </row>
    <row r="57" spans="1:19" ht="9" customHeight="1" x14ac:dyDescent="0.2">
      <c r="A57" s="501"/>
      <c r="B57" s="501"/>
      <c r="C57" s="48" t="s">
        <v>4</v>
      </c>
      <c r="D57" s="49">
        <v>10</v>
      </c>
      <c r="E57" s="50">
        <v>13608009</v>
      </c>
      <c r="F57" s="50">
        <v>1488004</v>
      </c>
      <c r="G57" s="50">
        <v>0</v>
      </c>
      <c r="H57" s="50">
        <v>11348982</v>
      </c>
      <c r="I57" s="50">
        <v>0</v>
      </c>
      <c r="J57" s="51">
        <v>2203746</v>
      </c>
      <c r="K57" s="50">
        <v>26444995</v>
      </c>
      <c r="L57" s="73">
        <v>28648741</v>
      </c>
      <c r="M57" s="118"/>
      <c r="N57" s="120">
        <v>26444995</v>
      </c>
      <c r="O57" s="120">
        <v>15096013</v>
      </c>
      <c r="P57" s="120">
        <v>0</v>
      </c>
      <c r="Q57" s="120">
        <v>31366025</v>
      </c>
      <c r="R57" s="120">
        <v>29162279</v>
      </c>
      <c r="S57" s="47"/>
    </row>
    <row r="58" spans="1:19" ht="12.75" customHeight="1" x14ac:dyDescent="0.2">
      <c r="A58" s="501"/>
      <c r="B58" s="501"/>
      <c r="C58" s="53" t="s">
        <v>3</v>
      </c>
      <c r="D58" s="54">
        <v>11</v>
      </c>
      <c r="E58" s="55">
        <v>7387.4</v>
      </c>
      <c r="F58" s="55">
        <v>811.87</v>
      </c>
      <c r="G58" s="55">
        <v>0</v>
      </c>
      <c r="H58" s="55">
        <v>5861.26</v>
      </c>
      <c r="I58" s="55">
        <v>0</v>
      </c>
      <c r="J58" s="55">
        <v>1171.71</v>
      </c>
      <c r="K58" s="56">
        <v>14060.53</v>
      </c>
      <c r="L58" s="46">
        <v>15232.24</v>
      </c>
      <c r="M58" s="117"/>
      <c r="N58" s="119">
        <v>14060.53</v>
      </c>
      <c r="O58" s="119">
        <v>8199.27</v>
      </c>
      <c r="P58" s="119"/>
      <c r="Q58" s="119">
        <v>16708.11</v>
      </c>
      <c r="R58" s="119">
        <v>15536.4</v>
      </c>
      <c r="S58" s="47"/>
    </row>
    <row r="59" spans="1:19" ht="9" customHeight="1" x14ac:dyDescent="0.2">
      <c r="A59" s="501"/>
      <c r="B59" s="501"/>
      <c r="C59" s="48" t="s">
        <v>4</v>
      </c>
      <c r="D59" s="49">
        <v>12</v>
      </c>
      <c r="E59" s="50">
        <v>14304001</v>
      </c>
      <c r="F59" s="50">
        <v>1572000</v>
      </c>
      <c r="G59" s="50">
        <v>0</v>
      </c>
      <c r="H59" s="50">
        <v>11348982</v>
      </c>
      <c r="I59" s="50">
        <v>0</v>
      </c>
      <c r="J59" s="51">
        <v>2268747</v>
      </c>
      <c r="K59" s="50">
        <v>27224982</v>
      </c>
      <c r="L59" s="73">
        <v>29493729</v>
      </c>
      <c r="M59" s="118"/>
      <c r="N59" s="120">
        <v>27224982</v>
      </c>
      <c r="O59" s="120">
        <v>15876001</v>
      </c>
      <c r="P59" s="120">
        <v>0</v>
      </c>
      <c r="Q59" s="120">
        <v>32351412</v>
      </c>
      <c r="R59" s="120">
        <v>30082665</v>
      </c>
      <c r="S59" s="47"/>
    </row>
    <row r="60" spans="1:19" ht="12.75" customHeight="1" x14ac:dyDescent="0.2">
      <c r="A60" s="501"/>
      <c r="B60" s="501"/>
      <c r="C60" s="53" t="s">
        <v>3</v>
      </c>
      <c r="D60" s="54">
        <v>13</v>
      </c>
      <c r="E60" s="55">
        <v>7740.66</v>
      </c>
      <c r="F60" s="55">
        <v>849.06</v>
      </c>
      <c r="G60" s="55">
        <v>0</v>
      </c>
      <c r="H60" s="55">
        <v>5861.26</v>
      </c>
      <c r="I60" s="55">
        <v>0</v>
      </c>
      <c r="J60" s="55">
        <v>1204.25</v>
      </c>
      <c r="K60" s="56">
        <v>14450.98</v>
      </c>
      <c r="L60" s="46">
        <v>15655.23</v>
      </c>
      <c r="M60" s="117"/>
      <c r="N60" s="119">
        <v>14450.98</v>
      </c>
      <c r="O60" s="119">
        <v>8589.7199999999993</v>
      </c>
      <c r="P60" s="119"/>
      <c r="Q60" s="119">
        <v>17201.38</v>
      </c>
      <c r="R60" s="119">
        <v>15997.13</v>
      </c>
      <c r="S60" s="47"/>
    </row>
    <row r="61" spans="1:19" ht="9" customHeight="1" x14ac:dyDescent="0.2">
      <c r="A61" s="501"/>
      <c r="B61" s="501"/>
      <c r="C61" s="48" t="s">
        <v>4</v>
      </c>
      <c r="D61" s="49">
        <v>14</v>
      </c>
      <c r="E61" s="50">
        <v>14988008</v>
      </c>
      <c r="F61" s="50">
        <v>1644009</v>
      </c>
      <c r="G61" s="50">
        <v>0</v>
      </c>
      <c r="H61" s="50">
        <v>11348982</v>
      </c>
      <c r="I61" s="50">
        <v>0</v>
      </c>
      <c r="J61" s="51">
        <v>2331753</v>
      </c>
      <c r="K61" s="50">
        <v>27980999</v>
      </c>
      <c r="L61" s="73">
        <v>30312752</v>
      </c>
      <c r="M61" s="118"/>
      <c r="N61" s="120">
        <v>27980999</v>
      </c>
      <c r="O61" s="120">
        <v>16632017</v>
      </c>
      <c r="P61" s="120">
        <v>0</v>
      </c>
      <c r="Q61" s="120">
        <v>33306516</v>
      </c>
      <c r="R61" s="120">
        <v>30974763</v>
      </c>
      <c r="S61" s="47"/>
    </row>
    <row r="62" spans="1:19" ht="12.75" customHeight="1" x14ac:dyDescent="0.2">
      <c r="A62" s="501"/>
      <c r="B62" s="501"/>
      <c r="C62" s="53" t="s">
        <v>3</v>
      </c>
      <c r="D62" s="54">
        <v>15</v>
      </c>
      <c r="E62" s="55">
        <v>8155.89</v>
      </c>
      <c r="F62" s="55">
        <v>892.44</v>
      </c>
      <c r="G62" s="55">
        <v>0</v>
      </c>
      <c r="H62" s="55">
        <v>5861.26</v>
      </c>
      <c r="I62" s="55">
        <v>0</v>
      </c>
      <c r="J62" s="55">
        <v>1242.47</v>
      </c>
      <c r="K62" s="56">
        <v>14909.59</v>
      </c>
      <c r="L62" s="46">
        <v>16152.06</v>
      </c>
      <c r="M62" s="117"/>
      <c r="N62" s="119">
        <v>14909.59</v>
      </c>
      <c r="O62" s="119">
        <v>9048.33</v>
      </c>
      <c r="P62" s="119"/>
      <c r="Q62" s="119">
        <v>17780.759999999998</v>
      </c>
      <c r="R62" s="119">
        <v>16538.29</v>
      </c>
      <c r="S62" s="47"/>
    </row>
    <row r="63" spans="1:19" ht="9" customHeight="1" x14ac:dyDescent="0.2">
      <c r="A63" s="501"/>
      <c r="B63" s="501"/>
      <c r="C63" s="48" t="s">
        <v>4</v>
      </c>
      <c r="D63" s="49">
        <v>16</v>
      </c>
      <c r="E63" s="50">
        <v>15792005</v>
      </c>
      <c r="F63" s="50">
        <v>1728005</v>
      </c>
      <c r="G63" s="50">
        <v>0</v>
      </c>
      <c r="H63" s="50">
        <v>11348982</v>
      </c>
      <c r="I63" s="50">
        <v>0</v>
      </c>
      <c r="J63" s="51">
        <v>2405757</v>
      </c>
      <c r="K63" s="50">
        <v>28868992</v>
      </c>
      <c r="L63" s="73">
        <v>31274749</v>
      </c>
      <c r="M63" s="118"/>
      <c r="N63" s="120">
        <v>28868992</v>
      </c>
      <c r="O63" s="120">
        <v>17520010</v>
      </c>
      <c r="P63" s="120">
        <v>0</v>
      </c>
      <c r="Q63" s="120">
        <v>34428352</v>
      </c>
      <c r="R63" s="120">
        <v>32022595</v>
      </c>
      <c r="S63" s="47"/>
    </row>
    <row r="64" spans="1:19" ht="12.75" customHeight="1" x14ac:dyDescent="0.2">
      <c r="A64" s="501"/>
      <c r="B64" s="501"/>
      <c r="C64" s="53" t="s">
        <v>3</v>
      </c>
      <c r="D64" s="54">
        <v>17</v>
      </c>
      <c r="E64" s="55">
        <v>8571.1200000000008</v>
      </c>
      <c r="F64" s="55">
        <v>942.02</v>
      </c>
      <c r="G64" s="55">
        <v>0</v>
      </c>
      <c r="H64" s="55">
        <v>5861.26</v>
      </c>
      <c r="I64" s="55">
        <v>0</v>
      </c>
      <c r="J64" s="55">
        <v>1281.2</v>
      </c>
      <c r="K64" s="56">
        <v>15374.4</v>
      </c>
      <c r="L64" s="46">
        <v>16655.599999999999</v>
      </c>
      <c r="M64" s="117"/>
      <c r="N64" s="119">
        <v>15374.4</v>
      </c>
      <c r="O64" s="119">
        <v>9513.14</v>
      </c>
      <c r="P64" s="119"/>
      <c r="Q64" s="119">
        <v>18367.97</v>
      </c>
      <c r="R64" s="119">
        <v>17086.77</v>
      </c>
      <c r="S64" s="47"/>
    </row>
    <row r="65" spans="1:19" ht="9" customHeight="1" x14ac:dyDescent="0.2">
      <c r="A65" s="501"/>
      <c r="B65" s="501"/>
      <c r="C65" s="48" t="s">
        <v>4</v>
      </c>
      <c r="D65" s="49">
        <v>18</v>
      </c>
      <c r="E65" s="50">
        <v>16596003</v>
      </c>
      <c r="F65" s="50">
        <v>1824005</v>
      </c>
      <c r="G65" s="50">
        <v>0</v>
      </c>
      <c r="H65" s="50">
        <v>11348982</v>
      </c>
      <c r="I65" s="50">
        <v>0</v>
      </c>
      <c r="J65" s="51">
        <v>2480749</v>
      </c>
      <c r="K65" s="50">
        <v>29768989</v>
      </c>
      <c r="L65" s="73">
        <v>32249739</v>
      </c>
      <c r="M65" s="118"/>
      <c r="N65" s="120">
        <v>29768989</v>
      </c>
      <c r="O65" s="120">
        <v>18420008</v>
      </c>
      <c r="P65" s="120">
        <v>0</v>
      </c>
      <c r="Q65" s="120">
        <v>35565349</v>
      </c>
      <c r="R65" s="120">
        <v>33084600</v>
      </c>
      <c r="S65" s="47"/>
    </row>
    <row r="66" spans="1:19" ht="12.75" customHeight="1" x14ac:dyDescent="0.2">
      <c r="A66" s="501"/>
      <c r="B66" s="501"/>
      <c r="C66" s="53" t="s">
        <v>3</v>
      </c>
      <c r="D66" s="54">
        <v>19</v>
      </c>
      <c r="E66" s="55">
        <v>8980.15</v>
      </c>
      <c r="F66" s="55">
        <v>985.4</v>
      </c>
      <c r="G66" s="55">
        <v>0</v>
      </c>
      <c r="H66" s="55">
        <v>5861.26</v>
      </c>
      <c r="I66" s="55">
        <v>0</v>
      </c>
      <c r="J66" s="55">
        <v>1318.9</v>
      </c>
      <c r="K66" s="56">
        <v>15826.81</v>
      </c>
      <c r="L66" s="46">
        <v>17145.71</v>
      </c>
      <c r="M66" s="117"/>
      <c r="N66" s="119">
        <v>15826.81</v>
      </c>
      <c r="O66" s="119">
        <v>9965.5499999999993</v>
      </c>
      <c r="P66" s="119"/>
      <c r="Q66" s="119">
        <v>18939.509999999998</v>
      </c>
      <c r="R66" s="119">
        <v>17620.61</v>
      </c>
      <c r="S66" s="47"/>
    </row>
    <row r="67" spans="1:19" ht="9" customHeight="1" x14ac:dyDescent="0.2">
      <c r="A67" s="501"/>
      <c r="B67" s="501"/>
      <c r="C67" s="48" t="s">
        <v>4</v>
      </c>
      <c r="D67" s="49">
        <v>20</v>
      </c>
      <c r="E67" s="50">
        <v>17387995</v>
      </c>
      <c r="F67" s="50">
        <v>1908000</v>
      </c>
      <c r="G67" s="50">
        <v>0</v>
      </c>
      <c r="H67" s="50">
        <v>11348982</v>
      </c>
      <c r="I67" s="50">
        <v>0</v>
      </c>
      <c r="J67" s="51">
        <v>2553747</v>
      </c>
      <c r="K67" s="50">
        <v>30644977</v>
      </c>
      <c r="L67" s="73">
        <v>33198724</v>
      </c>
      <c r="M67" s="118"/>
      <c r="N67" s="120">
        <v>30644977</v>
      </c>
      <c r="O67" s="120">
        <v>19295995</v>
      </c>
      <c r="P67" s="120">
        <v>0</v>
      </c>
      <c r="Q67" s="120">
        <v>36672005</v>
      </c>
      <c r="R67" s="120">
        <v>34118259</v>
      </c>
      <c r="S67" s="47"/>
    </row>
    <row r="68" spans="1:19" ht="12.75" customHeight="1" x14ac:dyDescent="0.2">
      <c r="A68" s="501"/>
      <c r="B68" s="501"/>
      <c r="C68" s="53" t="s">
        <v>3</v>
      </c>
      <c r="D68" s="54">
        <v>21</v>
      </c>
      <c r="E68" s="55">
        <v>9252.84</v>
      </c>
      <c r="F68" s="55">
        <v>1016.39</v>
      </c>
      <c r="G68" s="55">
        <v>0</v>
      </c>
      <c r="H68" s="55">
        <v>5861.26</v>
      </c>
      <c r="I68" s="55">
        <v>0</v>
      </c>
      <c r="J68" s="55">
        <v>1344.21</v>
      </c>
      <c r="K68" s="56">
        <v>16130.49</v>
      </c>
      <c r="L68" s="46">
        <v>17474.7</v>
      </c>
      <c r="M68" s="117"/>
      <c r="N68" s="119">
        <v>16130.49</v>
      </c>
      <c r="O68" s="119">
        <v>10269.23</v>
      </c>
      <c r="P68" s="119"/>
      <c r="Q68" s="119">
        <v>19323.16</v>
      </c>
      <c r="R68" s="119">
        <v>17978.95</v>
      </c>
      <c r="S68" s="47"/>
    </row>
    <row r="69" spans="1:19" ht="9" customHeight="1" x14ac:dyDescent="0.2">
      <c r="A69" s="501"/>
      <c r="B69" s="501"/>
      <c r="C69" s="48" t="s">
        <v>4</v>
      </c>
      <c r="D69" s="49">
        <v>22</v>
      </c>
      <c r="E69" s="50">
        <v>17915997</v>
      </c>
      <c r="F69" s="50">
        <v>1968005</v>
      </c>
      <c r="G69" s="50">
        <v>0</v>
      </c>
      <c r="H69" s="50">
        <v>11348982</v>
      </c>
      <c r="I69" s="50">
        <v>0</v>
      </c>
      <c r="J69" s="51">
        <v>2602753</v>
      </c>
      <c r="K69" s="50">
        <v>31232984</v>
      </c>
      <c r="L69" s="73">
        <v>33835737</v>
      </c>
      <c r="M69" s="118"/>
      <c r="N69" s="120">
        <v>31232984</v>
      </c>
      <c r="O69" s="120">
        <v>19884002</v>
      </c>
      <c r="P69" s="120">
        <v>0</v>
      </c>
      <c r="Q69" s="120">
        <v>37414855</v>
      </c>
      <c r="R69" s="120">
        <v>34812102</v>
      </c>
      <c r="S69" s="47"/>
    </row>
    <row r="70" spans="1:19" ht="12.75" customHeight="1" x14ac:dyDescent="0.2">
      <c r="A70" s="501"/>
      <c r="B70" s="501"/>
      <c r="C70" s="53" t="s">
        <v>3</v>
      </c>
      <c r="D70" s="54">
        <v>23</v>
      </c>
      <c r="E70" s="55">
        <v>9519.33</v>
      </c>
      <c r="F70" s="55">
        <v>1047.3699999999999</v>
      </c>
      <c r="G70" s="55">
        <v>0</v>
      </c>
      <c r="H70" s="55">
        <v>5861.26</v>
      </c>
      <c r="I70" s="55">
        <v>0</v>
      </c>
      <c r="J70" s="55">
        <v>1369</v>
      </c>
      <c r="K70" s="56">
        <v>16427.96</v>
      </c>
      <c r="L70" s="46">
        <v>17796.96</v>
      </c>
      <c r="M70" s="117"/>
      <c r="N70" s="119">
        <v>16427.96</v>
      </c>
      <c r="O70" s="119">
        <v>10566.7</v>
      </c>
      <c r="P70" s="119"/>
      <c r="Q70" s="119">
        <v>19698.97</v>
      </c>
      <c r="R70" s="119">
        <v>18329.97</v>
      </c>
      <c r="S70" s="47"/>
    </row>
    <row r="71" spans="1:19" ht="9" customHeight="1" x14ac:dyDescent="0.2">
      <c r="A71" s="501"/>
      <c r="B71" s="501"/>
      <c r="C71" s="48" t="s">
        <v>4</v>
      </c>
      <c r="D71" s="49">
        <v>23</v>
      </c>
      <c r="E71" s="50">
        <v>18431993</v>
      </c>
      <c r="F71" s="50">
        <v>2027991</v>
      </c>
      <c r="G71" s="50">
        <v>0</v>
      </c>
      <c r="H71" s="50">
        <v>11348982</v>
      </c>
      <c r="I71" s="50">
        <v>0</v>
      </c>
      <c r="J71" s="51">
        <v>2650754</v>
      </c>
      <c r="K71" s="50">
        <v>31808966</v>
      </c>
      <c r="L71" s="73">
        <v>34459720</v>
      </c>
      <c r="M71" s="118"/>
      <c r="N71" s="120">
        <v>31808966</v>
      </c>
      <c r="O71" s="120">
        <v>20459984</v>
      </c>
      <c r="P71" s="120">
        <v>0</v>
      </c>
      <c r="Q71" s="120">
        <v>38142525</v>
      </c>
      <c r="R71" s="120">
        <v>35491771</v>
      </c>
      <c r="S71" s="47"/>
    </row>
    <row r="72" spans="1:19" ht="12.75" customHeight="1" x14ac:dyDescent="0.2">
      <c r="A72" s="501"/>
      <c r="B72" s="501"/>
      <c r="C72" s="53" t="s">
        <v>3</v>
      </c>
      <c r="D72" s="54">
        <v>24</v>
      </c>
      <c r="E72" s="55">
        <v>9792.02</v>
      </c>
      <c r="F72" s="55">
        <v>1072.1600000000001</v>
      </c>
      <c r="G72" s="55">
        <v>0</v>
      </c>
      <c r="H72" s="55">
        <v>5861.26</v>
      </c>
      <c r="I72" s="55">
        <v>0</v>
      </c>
      <c r="J72" s="55">
        <v>1393.79</v>
      </c>
      <c r="K72" s="56">
        <v>16725.439999999999</v>
      </c>
      <c r="L72" s="46">
        <v>18119.23</v>
      </c>
      <c r="M72" s="117"/>
      <c r="N72" s="119">
        <v>16725.439999999999</v>
      </c>
      <c r="O72" s="119">
        <v>10864.18</v>
      </c>
      <c r="P72" s="119"/>
      <c r="Q72" s="119">
        <v>20074.78</v>
      </c>
      <c r="R72" s="119">
        <v>18680.990000000002</v>
      </c>
      <c r="S72" s="47"/>
    </row>
    <row r="73" spans="1:19" ht="9" customHeight="1" x14ac:dyDescent="0.2">
      <c r="A73" s="501"/>
      <c r="B73" s="501"/>
      <c r="C73" s="48" t="s">
        <v>4</v>
      </c>
      <c r="D73" s="49">
        <v>25</v>
      </c>
      <c r="E73" s="50">
        <v>18959995</v>
      </c>
      <c r="F73" s="50">
        <v>2075991</v>
      </c>
      <c r="G73" s="50">
        <v>0</v>
      </c>
      <c r="H73" s="50">
        <v>11348982</v>
      </c>
      <c r="I73" s="50">
        <v>0</v>
      </c>
      <c r="J73" s="51">
        <v>2698754</v>
      </c>
      <c r="K73" s="50">
        <v>32384968</v>
      </c>
      <c r="L73" s="73">
        <v>35083721</v>
      </c>
      <c r="M73" s="118"/>
      <c r="N73" s="120">
        <v>32384968</v>
      </c>
      <c r="O73" s="120">
        <v>21035986</v>
      </c>
      <c r="P73" s="120">
        <v>0</v>
      </c>
      <c r="Q73" s="120">
        <v>38870194</v>
      </c>
      <c r="R73" s="120">
        <v>36171441</v>
      </c>
      <c r="S73" s="47"/>
    </row>
    <row r="74" spans="1:19" ht="12.75" customHeight="1" x14ac:dyDescent="0.2">
      <c r="A74" s="501"/>
      <c r="B74" s="501"/>
      <c r="C74" s="53" t="s">
        <v>3</v>
      </c>
      <c r="D74" s="54">
        <v>26</v>
      </c>
      <c r="E74" s="55">
        <v>10058.51</v>
      </c>
      <c r="F74" s="55">
        <v>1103.1500000000001</v>
      </c>
      <c r="G74" s="55">
        <v>0</v>
      </c>
      <c r="H74" s="55">
        <v>5861.26</v>
      </c>
      <c r="I74" s="55">
        <v>0</v>
      </c>
      <c r="J74" s="55">
        <v>1418.58</v>
      </c>
      <c r="K74" s="56">
        <v>17022.919999999998</v>
      </c>
      <c r="L74" s="46">
        <v>18441.5</v>
      </c>
      <c r="M74" s="117"/>
      <c r="N74" s="119">
        <v>17022.919999999998</v>
      </c>
      <c r="O74" s="119">
        <v>11161.66</v>
      </c>
      <c r="P74" s="119"/>
      <c r="Q74" s="119">
        <v>20450.599999999999</v>
      </c>
      <c r="R74" s="119">
        <v>19032.02</v>
      </c>
      <c r="S74" s="47"/>
    </row>
    <row r="75" spans="1:19" ht="9" customHeight="1" x14ac:dyDescent="0.2">
      <c r="A75" s="501"/>
      <c r="B75" s="501"/>
      <c r="C75" s="48" t="s">
        <v>4</v>
      </c>
      <c r="D75" s="49">
        <v>27</v>
      </c>
      <c r="E75" s="50">
        <v>19475991</v>
      </c>
      <c r="F75" s="50">
        <v>2135996</v>
      </c>
      <c r="G75" s="50">
        <v>0</v>
      </c>
      <c r="H75" s="50">
        <v>11348982</v>
      </c>
      <c r="I75" s="50">
        <v>0</v>
      </c>
      <c r="J75" s="51">
        <v>2746754</v>
      </c>
      <c r="K75" s="50">
        <v>32960969</v>
      </c>
      <c r="L75" s="73">
        <v>35707723</v>
      </c>
      <c r="M75" s="118"/>
      <c r="N75" s="120">
        <v>32960969</v>
      </c>
      <c r="O75" s="120">
        <v>21611987</v>
      </c>
      <c r="P75" s="120">
        <v>0</v>
      </c>
      <c r="Q75" s="120">
        <v>39597883</v>
      </c>
      <c r="R75" s="120">
        <v>36851129</v>
      </c>
      <c r="S75" s="47"/>
    </row>
    <row r="76" spans="1:19" ht="12.75" customHeight="1" x14ac:dyDescent="0.2">
      <c r="A76" s="501"/>
      <c r="B76" s="501"/>
      <c r="C76" s="53" t="s">
        <v>3</v>
      </c>
      <c r="D76" s="54">
        <v>28</v>
      </c>
      <c r="E76" s="55">
        <v>10331.200000000001</v>
      </c>
      <c r="F76" s="55">
        <v>1134.1400000000001</v>
      </c>
      <c r="G76" s="55">
        <v>0</v>
      </c>
      <c r="H76" s="55">
        <v>5861.26</v>
      </c>
      <c r="I76" s="55">
        <v>0</v>
      </c>
      <c r="J76" s="55">
        <v>1443.88</v>
      </c>
      <c r="K76" s="56">
        <v>17326.599999999999</v>
      </c>
      <c r="L76" s="46">
        <v>18770.48</v>
      </c>
      <c r="M76" s="117"/>
      <c r="N76" s="119">
        <v>17326.599999999999</v>
      </c>
      <c r="O76" s="119">
        <v>11465.34</v>
      </c>
      <c r="P76" s="119"/>
      <c r="Q76" s="119">
        <v>20834.240000000002</v>
      </c>
      <c r="R76" s="119">
        <v>19390.36</v>
      </c>
      <c r="S76" s="47"/>
    </row>
    <row r="77" spans="1:19" ht="9" customHeight="1" x14ac:dyDescent="0.2">
      <c r="A77" s="501"/>
      <c r="B77" s="501"/>
      <c r="C77" s="48" t="s">
        <v>4</v>
      </c>
      <c r="D77" s="49">
        <v>29</v>
      </c>
      <c r="E77" s="50">
        <v>20003993</v>
      </c>
      <c r="F77" s="50">
        <v>2196001</v>
      </c>
      <c r="G77" s="50">
        <v>0</v>
      </c>
      <c r="H77" s="50">
        <v>11348982</v>
      </c>
      <c r="I77" s="50">
        <v>0</v>
      </c>
      <c r="J77" s="51">
        <v>2795742</v>
      </c>
      <c r="K77" s="50">
        <v>33548976</v>
      </c>
      <c r="L77" s="73">
        <v>36344717</v>
      </c>
      <c r="M77" s="118"/>
      <c r="N77" s="120">
        <v>33548976</v>
      </c>
      <c r="O77" s="120">
        <v>22199994</v>
      </c>
      <c r="P77" s="120">
        <v>0</v>
      </c>
      <c r="Q77" s="120">
        <v>40340714</v>
      </c>
      <c r="R77" s="120">
        <v>37544972</v>
      </c>
      <c r="S77" s="47"/>
    </row>
    <row r="78" spans="1:19" ht="12.75" customHeight="1" x14ac:dyDescent="0.2">
      <c r="A78" s="501"/>
      <c r="B78" s="501"/>
      <c r="C78" s="53" t="s">
        <v>3</v>
      </c>
      <c r="D78" s="54">
        <v>30</v>
      </c>
      <c r="E78" s="55">
        <v>10603.89</v>
      </c>
      <c r="F78" s="55">
        <v>1165.1300000000001</v>
      </c>
      <c r="G78" s="55">
        <v>0</v>
      </c>
      <c r="H78" s="55">
        <v>5861.26</v>
      </c>
      <c r="I78" s="55">
        <v>0</v>
      </c>
      <c r="J78" s="55">
        <v>1469.19</v>
      </c>
      <c r="K78" s="56">
        <v>17630.28</v>
      </c>
      <c r="L78" s="46">
        <v>19099.47</v>
      </c>
      <c r="M78" s="117"/>
      <c r="N78" s="119">
        <v>17630.28</v>
      </c>
      <c r="O78" s="119">
        <v>11769.02</v>
      </c>
      <c r="P78" s="119"/>
      <c r="Q78" s="119">
        <v>21217.89</v>
      </c>
      <c r="R78" s="119">
        <v>19748.7</v>
      </c>
      <c r="S78" s="47"/>
    </row>
    <row r="79" spans="1:19" ht="9" customHeight="1" x14ac:dyDescent="0.2">
      <c r="A79" s="501"/>
      <c r="B79" s="501"/>
      <c r="C79" s="48" t="s">
        <v>4</v>
      </c>
      <c r="D79" s="49">
        <v>31</v>
      </c>
      <c r="E79" s="50">
        <v>20531994</v>
      </c>
      <c r="F79" s="50">
        <v>2256006</v>
      </c>
      <c r="G79" s="50">
        <v>0</v>
      </c>
      <c r="H79" s="50">
        <v>11348982</v>
      </c>
      <c r="I79" s="50">
        <v>0</v>
      </c>
      <c r="J79" s="51">
        <v>2844749</v>
      </c>
      <c r="K79" s="50">
        <v>34136982</v>
      </c>
      <c r="L79" s="73">
        <v>36981731</v>
      </c>
      <c r="M79" s="118"/>
      <c r="N79" s="120">
        <v>34136982</v>
      </c>
      <c r="O79" s="120">
        <v>22788000</v>
      </c>
      <c r="P79" s="120">
        <v>0</v>
      </c>
      <c r="Q79" s="120">
        <v>41083564</v>
      </c>
      <c r="R79" s="120">
        <v>38238815</v>
      </c>
      <c r="S79" s="47"/>
    </row>
    <row r="80" spans="1:19" ht="12.75" customHeight="1" x14ac:dyDescent="0.2">
      <c r="A80" s="501"/>
      <c r="B80" s="501"/>
      <c r="C80" s="53" t="s">
        <v>3</v>
      </c>
      <c r="D80" s="54">
        <v>32</v>
      </c>
      <c r="E80" s="55">
        <v>10870.38</v>
      </c>
      <c r="F80" s="55">
        <v>1189.92</v>
      </c>
      <c r="G80" s="55">
        <v>0</v>
      </c>
      <c r="H80" s="55">
        <v>5861.26</v>
      </c>
      <c r="I80" s="55">
        <v>0</v>
      </c>
      <c r="J80" s="55">
        <v>1493.46</v>
      </c>
      <c r="K80" s="56">
        <v>17921.560000000001</v>
      </c>
      <c r="L80" s="46">
        <v>19415.02</v>
      </c>
      <c r="M80" s="117"/>
      <c r="N80" s="119">
        <v>17921.560000000001</v>
      </c>
      <c r="O80" s="119">
        <v>12060.3</v>
      </c>
      <c r="P80" s="119"/>
      <c r="Q80" s="119">
        <v>21585.87</v>
      </c>
      <c r="R80" s="119">
        <v>20092.41</v>
      </c>
      <c r="S80" s="47"/>
    </row>
    <row r="81" spans="1:19" ht="9" customHeight="1" x14ac:dyDescent="0.2">
      <c r="A81" s="501"/>
      <c r="B81" s="501"/>
      <c r="C81" s="48" t="s">
        <v>4</v>
      </c>
      <c r="D81" s="49">
        <v>33</v>
      </c>
      <c r="E81" s="50">
        <v>21047991</v>
      </c>
      <c r="F81" s="50">
        <v>2304006</v>
      </c>
      <c r="G81" s="50">
        <v>0</v>
      </c>
      <c r="H81" s="50">
        <v>11348982</v>
      </c>
      <c r="I81" s="50">
        <v>0</v>
      </c>
      <c r="J81" s="51">
        <v>2891742</v>
      </c>
      <c r="K81" s="50">
        <v>34700979</v>
      </c>
      <c r="L81" s="73">
        <v>37592721</v>
      </c>
      <c r="M81" s="118"/>
      <c r="N81" s="120">
        <v>34700979</v>
      </c>
      <c r="O81" s="120">
        <v>23351997</v>
      </c>
      <c r="P81" s="120">
        <v>0</v>
      </c>
      <c r="Q81" s="120">
        <v>41796073</v>
      </c>
      <c r="R81" s="120">
        <v>38904331</v>
      </c>
      <c r="S81" s="47"/>
    </row>
    <row r="82" spans="1:19" ht="12.75" customHeight="1" x14ac:dyDescent="0.2">
      <c r="A82" s="501"/>
      <c r="B82" s="501"/>
      <c r="C82" s="53" t="s">
        <v>3</v>
      </c>
      <c r="D82" s="54">
        <v>34</v>
      </c>
      <c r="E82" s="55">
        <v>11136.88</v>
      </c>
      <c r="F82" s="55">
        <v>1220.9000000000001</v>
      </c>
      <c r="G82" s="55">
        <v>0</v>
      </c>
      <c r="H82" s="55">
        <v>5861.26</v>
      </c>
      <c r="I82" s="55">
        <v>0</v>
      </c>
      <c r="J82" s="55">
        <v>1518.25</v>
      </c>
      <c r="K82" s="56">
        <v>18219.04</v>
      </c>
      <c r="L82" s="46">
        <v>19737.29</v>
      </c>
      <c r="M82" s="117"/>
      <c r="N82" s="119">
        <v>18219.04</v>
      </c>
      <c r="O82" s="119">
        <v>12357.78</v>
      </c>
      <c r="P82" s="119"/>
      <c r="Q82" s="119">
        <v>21961.69</v>
      </c>
      <c r="R82" s="119">
        <v>20443.439999999999</v>
      </c>
      <c r="S82" s="47"/>
    </row>
    <row r="83" spans="1:19" ht="9" customHeight="1" x14ac:dyDescent="0.2">
      <c r="A83" s="501"/>
      <c r="B83" s="501"/>
      <c r="C83" s="48" t="s">
        <v>4</v>
      </c>
      <c r="D83" s="49">
        <v>35</v>
      </c>
      <c r="E83" s="50">
        <v>21564007</v>
      </c>
      <c r="F83" s="50">
        <v>2363992</v>
      </c>
      <c r="G83" s="50">
        <v>0</v>
      </c>
      <c r="H83" s="50">
        <v>11348982</v>
      </c>
      <c r="I83" s="50">
        <v>0</v>
      </c>
      <c r="J83" s="51">
        <v>2939742</v>
      </c>
      <c r="K83" s="50">
        <v>35276981</v>
      </c>
      <c r="L83" s="73">
        <v>38216723</v>
      </c>
      <c r="M83" s="118"/>
      <c r="N83" s="120">
        <v>35276981</v>
      </c>
      <c r="O83" s="120">
        <v>23927999</v>
      </c>
      <c r="P83" s="120">
        <v>0</v>
      </c>
      <c r="Q83" s="120">
        <v>42523761</v>
      </c>
      <c r="R83" s="120">
        <v>39584020</v>
      </c>
      <c r="S83" s="47"/>
    </row>
    <row r="84" spans="1:19" ht="12.75" customHeight="1" x14ac:dyDescent="0.2">
      <c r="A84" s="501"/>
      <c r="B84" s="501"/>
      <c r="C84" s="53" t="s">
        <v>3</v>
      </c>
      <c r="D84" s="54">
        <v>36</v>
      </c>
      <c r="E84" s="55">
        <v>11409.57</v>
      </c>
      <c r="F84" s="55">
        <v>1251.8900000000001</v>
      </c>
      <c r="G84" s="55">
        <v>0</v>
      </c>
      <c r="H84" s="55">
        <v>5861.26</v>
      </c>
      <c r="I84" s="55">
        <v>0</v>
      </c>
      <c r="J84" s="55">
        <v>1543.56</v>
      </c>
      <c r="K84" s="56">
        <v>18522.72</v>
      </c>
      <c r="L84" s="46">
        <v>20066.28</v>
      </c>
      <c r="M84" s="117"/>
      <c r="N84" s="119">
        <v>18522.72</v>
      </c>
      <c r="O84" s="119">
        <v>12661.46</v>
      </c>
      <c r="P84" s="119"/>
      <c r="Q84" s="119">
        <v>22345.34</v>
      </c>
      <c r="R84" s="119">
        <v>20801.78</v>
      </c>
      <c r="S84" s="47"/>
    </row>
    <row r="85" spans="1:19" ht="9" customHeight="1" x14ac:dyDescent="0.2">
      <c r="A85" s="501"/>
      <c r="B85" s="501"/>
      <c r="C85" s="48" t="s">
        <v>4</v>
      </c>
      <c r="D85" s="49">
        <v>37</v>
      </c>
      <c r="E85" s="50">
        <v>22092008</v>
      </c>
      <c r="F85" s="50">
        <v>2423997</v>
      </c>
      <c r="G85" s="50">
        <v>0</v>
      </c>
      <c r="H85" s="50">
        <v>11348982</v>
      </c>
      <c r="I85" s="50">
        <v>0</v>
      </c>
      <c r="J85" s="51">
        <v>2988749</v>
      </c>
      <c r="K85" s="50">
        <v>35864987</v>
      </c>
      <c r="L85" s="73">
        <v>38853736</v>
      </c>
      <c r="M85" s="118"/>
      <c r="N85" s="120">
        <v>35864987</v>
      </c>
      <c r="O85" s="120">
        <v>24516005</v>
      </c>
      <c r="P85" s="120">
        <v>0</v>
      </c>
      <c r="Q85" s="120">
        <v>43266611</v>
      </c>
      <c r="R85" s="120">
        <v>40277863</v>
      </c>
      <c r="S85" s="47"/>
    </row>
    <row r="86" spans="1:19" ht="12.75" customHeight="1" x14ac:dyDescent="0.2">
      <c r="A86" s="501"/>
      <c r="B86" s="501"/>
      <c r="C86" s="53" t="s">
        <v>3</v>
      </c>
      <c r="D86" s="54">
        <v>38</v>
      </c>
      <c r="E86" s="55">
        <v>11676.06</v>
      </c>
      <c r="F86" s="55">
        <v>1282.8800000000001</v>
      </c>
      <c r="G86" s="55">
        <v>0</v>
      </c>
      <c r="H86" s="55">
        <v>5861.26</v>
      </c>
      <c r="I86" s="55">
        <v>0</v>
      </c>
      <c r="J86" s="55">
        <v>1568.35</v>
      </c>
      <c r="K86" s="56">
        <v>18820.2</v>
      </c>
      <c r="L86" s="46">
        <v>20388.55</v>
      </c>
      <c r="M86" s="117"/>
      <c r="N86" s="119">
        <v>18820.2</v>
      </c>
      <c r="O86" s="119">
        <v>12958.94</v>
      </c>
      <c r="P86" s="119"/>
      <c r="Q86" s="119">
        <v>22721.16</v>
      </c>
      <c r="R86" s="119">
        <v>21152.81</v>
      </c>
      <c r="S86" s="47"/>
    </row>
    <row r="87" spans="1:19" ht="9" customHeight="1" x14ac:dyDescent="0.2">
      <c r="A87" s="501"/>
      <c r="B87" s="501"/>
      <c r="C87" s="48" t="s">
        <v>4</v>
      </c>
      <c r="D87" s="49">
        <v>39</v>
      </c>
      <c r="E87" s="50">
        <v>22608005</v>
      </c>
      <c r="F87" s="50">
        <v>2484002</v>
      </c>
      <c r="G87" s="50">
        <v>0</v>
      </c>
      <c r="H87" s="50">
        <v>11348982</v>
      </c>
      <c r="I87" s="50">
        <v>0</v>
      </c>
      <c r="J87" s="51">
        <v>3036749</v>
      </c>
      <c r="K87" s="50">
        <v>36440989</v>
      </c>
      <c r="L87" s="73">
        <v>39477738</v>
      </c>
      <c r="M87" s="118"/>
      <c r="N87" s="120">
        <v>36440989</v>
      </c>
      <c r="O87" s="120">
        <v>25092007</v>
      </c>
      <c r="P87" s="120">
        <v>0</v>
      </c>
      <c r="Q87" s="120">
        <v>43994300</v>
      </c>
      <c r="R87" s="120">
        <v>40957551</v>
      </c>
      <c r="S87" s="47"/>
    </row>
    <row r="88" spans="1:19" ht="12.75" customHeight="1" x14ac:dyDescent="0.2">
      <c r="A88" s="501"/>
      <c r="B88" s="501"/>
      <c r="C88" s="53" t="s">
        <v>3</v>
      </c>
      <c r="D88" s="54">
        <v>40</v>
      </c>
      <c r="E88" s="55">
        <v>11948.75</v>
      </c>
      <c r="F88" s="55">
        <v>1313.87</v>
      </c>
      <c r="G88" s="55">
        <v>0</v>
      </c>
      <c r="H88" s="55">
        <v>5861.26</v>
      </c>
      <c r="I88" s="55">
        <v>0</v>
      </c>
      <c r="J88" s="55">
        <v>1593.66</v>
      </c>
      <c r="K88" s="56">
        <v>19123.88</v>
      </c>
      <c r="L88" s="46">
        <v>20717.54</v>
      </c>
      <c r="M88" s="117"/>
      <c r="N88" s="119">
        <v>19123.88</v>
      </c>
      <c r="O88" s="119">
        <v>13262.62</v>
      </c>
      <c r="P88" s="119"/>
      <c r="Q88" s="119">
        <v>23104.81</v>
      </c>
      <c r="R88" s="119">
        <v>21511.15</v>
      </c>
      <c r="S88" s="47"/>
    </row>
    <row r="89" spans="1:19" ht="9" customHeight="1" x14ac:dyDescent="0.2">
      <c r="A89" s="502"/>
      <c r="B89" s="502"/>
      <c r="C89" s="58"/>
      <c r="D89" s="59"/>
      <c r="E89" s="61">
        <v>23136006</v>
      </c>
      <c r="F89" s="61">
        <v>2544007</v>
      </c>
      <c r="G89" s="61">
        <v>0</v>
      </c>
      <c r="H89" s="61">
        <v>11348982</v>
      </c>
      <c r="I89" s="61">
        <v>0</v>
      </c>
      <c r="J89" s="60">
        <v>3085756</v>
      </c>
      <c r="K89" s="61">
        <v>37028995</v>
      </c>
      <c r="L89" s="73">
        <v>40114751</v>
      </c>
      <c r="M89" s="118"/>
      <c r="N89" s="120">
        <v>37028995</v>
      </c>
      <c r="O89" s="120">
        <v>25680013</v>
      </c>
      <c r="P89" s="120">
        <v>0</v>
      </c>
      <c r="Q89" s="120">
        <v>44737150</v>
      </c>
      <c r="R89" s="120">
        <v>41651394</v>
      </c>
      <c r="S89" s="47"/>
    </row>
    <row r="90" spans="1:19" ht="12.75" customHeight="1" x14ac:dyDescent="0.2">
      <c r="A90" s="496">
        <v>33359</v>
      </c>
      <c r="B90" s="496">
        <v>33542</v>
      </c>
      <c r="C90" s="42" t="s">
        <v>3</v>
      </c>
      <c r="D90" s="43">
        <v>0</v>
      </c>
      <c r="E90" s="44">
        <v>5751.26</v>
      </c>
      <c r="F90" s="44">
        <v>632.14</v>
      </c>
      <c r="G90" s="44">
        <v>0</v>
      </c>
      <c r="H90" s="44">
        <v>6144.12</v>
      </c>
      <c r="I90" s="44">
        <v>0</v>
      </c>
      <c r="J90" s="44">
        <v>1043.96</v>
      </c>
      <c r="K90" s="45">
        <v>12527.52</v>
      </c>
      <c r="L90" s="46">
        <v>13571.48</v>
      </c>
      <c r="M90" s="117"/>
      <c r="N90" s="119">
        <v>12527.52</v>
      </c>
      <c r="O90" s="119">
        <v>6383.4</v>
      </c>
      <c r="P90" s="119"/>
      <c r="Q90" s="119">
        <v>14720.49</v>
      </c>
      <c r="R90" s="119">
        <v>13676.53</v>
      </c>
      <c r="S90" s="47"/>
    </row>
    <row r="91" spans="1:19" ht="9" customHeight="1" x14ac:dyDescent="0.2">
      <c r="A91" s="521"/>
      <c r="B91" s="521"/>
      <c r="C91" s="48" t="s">
        <v>4</v>
      </c>
      <c r="D91" s="49">
        <v>2</v>
      </c>
      <c r="E91" s="50">
        <v>11135992</v>
      </c>
      <c r="F91" s="50">
        <v>1223994</v>
      </c>
      <c r="G91" s="50">
        <v>0</v>
      </c>
      <c r="H91" s="50">
        <v>11896675</v>
      </c>
      <c r="I91" s="50">
        <v>0</v>
      </c>
      <c r="J91" s="51">
        <v>2021388</v>
      </c>
      <c r="K91" s="50">
        <v>24256661</v>
      </c>
      <c r="L91" s="73">
        <v>26278050</v>
      </c>
      <c r="M91" s="118"/>
      <c r="N91" s="120">
        <v>24256661</v>
      </c>
      <c r="O91" s="120">
        <v>12359986</v>
      </c>
      <c r="P91" s="120">
        <v>0</v>
      </c>
      <c r="Q91" s="120">
        <v>28502843</v>
      </c>
      <c r="R91" s="120">
        <v>26481455</v>
      </c>
      <c r="S91" s="47"/>
    </row>
    <row r="92" spans="1:19" ht="12.75" customHeight="1" x14ac:dyDescent="0.2">
      <c r="A92" s="500">
        <v>33359</v>
      </c>
      <c r="B92" s="500">
        <v>33542</v>
      </c>
      <c r="C92" s="53" t="s">
        <v>3</v>
      </c>
      <c r="D92" s="54">
        <v>3</v>
      </c>
      <c r="E92" s="55">
        <v>6061.14</v>
      </c>
      <c r="F92" s="55">
        <v>663.13</v>
      </c>
      <c r="G92" s="55">
        <v>0</v>
      </c>
      <c r="H92" s="55">
        <v>6144.12</v>
      </c>
      <c r="I92" s="55">
        <v>0</v>
      </c>
      <c r="J92" s="55">
        <v>1072.3699999999999</v>
      </c>
      <c r="K92" s="56">
        <v>12868.39</v>
      </c>
      <c r="L92" s="46">
        <v>13940.76</v>
      </c>
      <c r="M92" s="117"/>
      <c r="N92" s="119">
        <v>12868.39</v>
      </c>
      <c r="O92" s="119">
        <v>6724.27</v>
      </c>
      <c r="P92" s="119"/>
      <c r="Q92" s="119">
        <v>15151.13</v>
      </c>
      <c r="R92" s="119">
        <v>14078.76</v>
      </c>
      <c r="S92" s="47"/>
    </row>
    <row r="93" spans="1:19" ht="9" customHeight="1" x14ac:dyDescent="0.2">
      <c r="A93" s="500"/>
      <c r="B93" s="500"/>
      <c r="C93" s="48" t="s">
        <v>4</v>
      </c>
      <c r="D93" s="49">
        <v>4</v>
      </c>
      <c r="E93" s="50">
        <v>11736004</v>
      </c>
      <c r="F93" s="50">
        <v>1283999</v>
      </c>
      <c r="G93" s="50">
        <v>0</v>
      </c>
      <c r="H93" s="50">
        <v>11896675</v>
      </c>
      <c r="I93" s="50">
        <v>0</v>
      </c>
      <c r="J93" s="51">
        <v>2076398</v>
      </c>
      <c r="K93" s="50">
        <v>24916678</v>
      </c>
      <c r="L93" s="73">
        <v>26993075</v>
      </c>
      <c r="M93" s="118"/>
      <c r="N93" s="120">
        <v>24916678</v>
      </c>
      <c r="O93" s="120">
        <v>13020002</v>
      </c>
      <c r="P93" s="120">
        <v>0</v>
      </c>
      <c r="Q93" s="120">
        <v>29336678</v>
      </c>
      <c r="R93" s="120">
        <v>27260281</v>
      </c>
      <c r="S93" s="47"/>
    </row>
    <row r="94" spans="1:19" ht="12.75" customHeight="1" x14ac:dyDescent="0.2">
      <c r="A94" s="501"/>
      <c r="B94" s="501"/>
      <c r="C94" s="53" t="s">
        <v>3</v>
      </c>
      <c r="D94" s="54">
        <v>5</v>
      </c>
      <c r="E94" s="55">
        <v>6371.01</v>
      </c>
      <c r="F94" s="55">
        <v>700.32</v>
      </c>
      <c r="G94" s="55">
        <v>0</v>
      </c>
      <c r="H94" s="55">
        <v>6144.12</v>
      </c>
      <c r="I94" s="55">
        <v>0</v>
      </c>
      <c r="J94" s="55">
        <v>1101.29</v>
      </c>
      <c r="K94" s="56">
        <v>13215.45</v>
      </c>
      <c r="L94" s="46">
        <v>14316.74</v>
      </c>
      <c r="M94" s="117"/>
      <c r="N94" s="119">
        <v>13215.45</v>
      </c>
      <c r="O94" s="119">
        <v>7071.33</v>
      </c>
      <c r="P94" s="119"/>
      <c r="Q94" s="119">
        <v>15589.58</v>
      </c>
      <c r="R94" s="119">
        <v>14488.29</v>
      </c>
      <c r="S94" s="47"/>
    </row>
    <row r="95" spans="1:19" ht="9" customHeight="1" x14ac:dyDescent="0.2">
      <c r="A95" s="501"/>
      <c r="B95" s="501"/>
      <c r="C95" s="48" t="s">
        <v>4</v>
      </c>
      <c r="D95" s="49">
        <v>6</v>
      </c>
      <c r="E95" s="50">
        <v>12335996</v>
      </c>
      <c r="F95" s="50">
        <v>1356009</v>
      </c>
      <c r="G95" s="50">
        <v>0</v>
      </c>
      <c r="H95" s="50">
        <v>11896675</v>
      </c>
      <c r="I95" s="50">
        <v>0</v>
      </c>
      <c r="J95" s="51">
        <v>2132395</v>
      </c>
      <c r="K95" s="50">
        <v>25588679</v>
      </c>
      <c r="L95" s="73">
        <v>27721074</v>
      </c>
      <c r="M95" s="118"/>
      <c r="N95" s="120">
        <v>25588679</v>
      </c>
      <c r="O95" s="120">
        <v>13692004</v>
      </c>
      <c r="P95" s="120">
        <v>0</v>
      </c>
      <c r="Q95" s="120">
        <v>30185636</v>
      </c>
      <c r="R95" s="120">
        <v>28053241</v>
      </c>
      <c r="S95" s="47"/>
    </row>
    <row r="96" spans="1:19" ht="12.75" customHeight="1" x14ac:dyDescent="0.2">
      <c r="A96" s="501"/>
      <c r="B96" s="501"/>
      <c r="C96" s="53" t="s">
        <v>3</v>
      </c>
      <c r="D96" s="54">
        <v>7</v>
      </c>
      <c r="E96" s="55">
        <v>6674.69</v>
      </c>
      <c r="F96" s="55">
        <v>731.3</v>
      </c>
      <c r="G96" s="55">
        <v>0</v>
      </c>
      <c r="H96" s="55">
        <v>6144.12</v>
      </c>
      <c r="I96" s="55">
        <v>0</v>
      </c>
      <c r="J96" s="55">
        <v>1129.18</v>
      </c>
      <c r="K96" s="56">
        <v>13550.11</v>
      </c>
      <c r="L96" s="46">
        <v>14679.29</v>
      </c>
      <c r="M96" s="117"/>
      <c r="N96" s="119">
        <v>13550.11</v>
      </c>
      <c r="O96" s="119">
        <v>7405.99</v>
      </c>
      <c r="P96" s="119"/>
      <c r="Q96" s="119">
        <v>16012.37</v>
      </c>
      <c r="R96" s="119">
        <v>14883.19</v>
      </c>
      <c r="S96" s="47"/>
    </row>
    <row r="97" spans="1:19" ht="9" customHeight="1" x14ac:dyDescent="0.2">
      <c r="A97" s="501"/>
      <c r="B97" s="501"/>
      <c r="C97" s="48" t="s">
        <v>4</v>
      </c>
      <c r="D97" s="49">
        <v>8</v>
      </c>
      <c r="E97" s="50">
        <v>12924002</v>
      </c>
      <c r="F97" s="50">
        <v>1415994</v>
      </c>
      <c r="G97" s="50">
        <v>0</v>
      </c>
      <c r="H97" s="50">
        <v>11896675</v>
      </c>
      <c r="I97" s="50">
        <v>0</v>
      </c>
      <c r="J97" s="51">
        <v>2186397</v>
      </c>
      <c r="K97" s="50">
        <v>26236671</v>
      </c>
      <c r="L97" s="73">
        <v>28423069</v>
      </c>
      <c r="M97" s="118"/>
      <c r="N97" s="120">
        <v>26236671</v>
      </c>
      <c r="O97" s="120">
        <v>14339996</v>
      </c>
      <c r="P97" s="120">
        <v>0</v>
      </c>
      <c r="Q97" s="120">
        <v>31004272</v>
      </c>
      <c r="R97" s="120">
        <v>28817874</v>
      </c>
      <c r="S97" s="47"/>
    </row>
    <row r="98" spans="1:19" ht="12.75" customHeight="1" x14ac:dyDescent="0.2">
      <c r="A98" s="501"/>
      <c r="B98" s="501"/>
      <c r="C98" s="53" t="s">
        <v>3</v>
      </c>
      <c r="D98" s="54">
        <v>9</v>
      </c>
      <c r="E98" s="55">
        <v>7027.95</v>
      </c>
      <c r="F98" s="55">
        <v>768.49</v>
      </c>
      <c r="G98" s="55">
        <v>0</v>
      </c>
      <c r="H98" s="55">
        <v>6144.12</v>
      </c>
      <c r="I98" s="55">
        <v>0</v>
      </c>
      <c r="J98" s="55">
        <v>1161.71</v>
      </c>
      <c r="K98" s="56">
        <v>13940.56</v>
      </c>
      <c r="L98" s="46">
        <v>15102.27</v>
      </c>
      <c r="M98" s="117"/>
      <c r="N98" s="119">
        <v>13940.56</v>
      </c>
      <c r="O98" s="119">
        <v>7796.44</v>
      </c>
      <c r="P98" s="119"/>
      <c r="Q98" s="119">
        <v>16505.63</v>
      </c>
      <c r="R98" s="119">
        <v>15343.92</v>
      </c>
      <c r="S98" s="47"/>
    </row>
    <row r="99" spans="1:19" ht="9" customHeight="1" x14ac:dyDescent="0.2">
      <c r="A99" s="501"/>
      <c r="B99" s="501"/>
      <c r="C99" s="48" t="s">
        <v>4</v>
      </c>
      <c r="D99" s="49">
        <v>10</v>
      </c>
      <c r="E99" s="50">
        <v>13608009</v>
      </c>
      <c r="F99" s="50">
        <v>1488004</v>
      </c>
      <c r="G99" s="50">
        <v>0</v>
      </c>
      <c r="H99" s="50">
        <v>11896675</v>
      </c>
      <c r="I99" s="50">
        <v>0</v>
      </c>
      <c r="J99" s="51">
        <v>2249384</v>
      </c>
      <c r="K99" s="50">
        <v>26992688</v>
      </c>
      <c r="L99" s="73">
        <v>29242072</v>
      </c>
      <c r="M99" s="118"/>
      <c r="N99" s="120">
        <v>26992688</v>
      </c>
      <c r="O99" s="120">
        <v>15096013</v>
      </c>
      <c r="P99" s="120">
        <v>0</v>
      </c>
      <c r="Q99" s="120">
        <v>31959356</v>
      </c>
      <c r="R99" s="120">
        <v>29709972</v>
      </c>
      <c r="S99" s="47"/>
    </row>
    <row r="100" spans="1:19" ht="12.75" customHeight="1" x14ac:dyDescent="0.2">
      <c r="A100" s="501"/>
      <c r="B100" s="501"/>
      <c r="C100" s="53" t="s">
        <v>3</v>
      </c>
      <c r="D100" s="54">
        <v>11</v>
      </c>
      <c r="E100" s="55">
        <v>7387.4</v>
      </c>
      <c r="F100" s="55">
        <v>811.87</v>
      </c>
      <c r="G100" s="55">
        <v>0</v>
      </c>
      <c r="H100" s="55">
        <v>6144.12</v>
      </c>
      <c r="I100" s="55">
        <v>0</v>
      </c>
      <c r="J100" s="55">
        <v>1195.28</v>
      </c>
      <c r="K100" s="56">
        <v>14343.39</v>
      </c>
      <c r="L100" s="46">
        <v>15538.67</v>
      </c>
      <c r="M100" s="117"/>
      <c r="N100" s="119">
        <v>14343.39</v>
      </c>
      <c r="O100" s="119">
        <v>8199.27</v>
      </c>
      <c r="P100" s="119"/>
      <c r="Q100" s="119">
        <v>17014.54</v>
      </c>
      <c r="R100" s="119">
        <v>15819.26</v>
      </c>
      <c r="S100" s="47"/>
    </row>
    <row r="101" spans="1:19" ht="9" customHeight="1" x14ac:dyDescent="0.2">
      <c r="A101" s="501"/>
      <c r="B101" s="501"/>
      <c r="C101" s="48" t="s">
        <v>4</v>
      </c>
      <c r="D101" s="49">
        <v>12</v>
      </c>
      <c r="E101" s="50">
        <v>14304001</v>
      </c>
      <c r="F101" s="50">
        <v>1572000</v>
      </c>
      <c r="G101" s="50">
        <v>0</v>
      </c>
      <c r="H101" s="50">
        <v>11896675</v>
      </c>
      <c r="I101" s="50">
        <v>0</v>
      </c>
      <c r="J101" s="51">
        <v>2314385</v>
      </c>
      <c r="K101" s="50">
        <v>27772676</v>
      </c>
      <c r="L101" s="73">
        <v>30087061</v>
      </c>
      <c r="M101" s="118"/>
      <c r="N101" s="120">
        <v>27772676</v>
      </c>
      <c r="O101" s="120">
        <v>15876001</v>
      </c>
      <c r="P101" s="120">
        <v>0</v>
      </c>
      <c r="Q101" s="120">
        <v>32944743</v>
      </c>
      <c r="R101" s="120">
        <v>30630359</v>
      </c>
      <c r="S101" s="47"/>
    </row>
    <row r="102" spans="1:19" ht="12.75" customHeight="1" x14ac:dyDescent="0.2">
      <c r="A102" s="501"/>
      <c r="B102" s="501"/>
      <c r="C102" s="53" t="s">
        <v>3</v>
      </c>
      <c r="D102" s="54">
        <v>13</v>
      </c>
      <c r="E102" s="55">
        <v>7740.66</v>
      </c>
      <c r="F102" s="55">
        <v>849.06</v>
      </c>
      <c r="G102" s="55">
        <v>0</v>
      </c>
      <c r="H102" s="55">
        <v>6144.12</v>
      </c>
      <c r="I102" s="55">
        <v>0</v>
      </c>
      <c r="J102" s="55">
        <v>1227.82</v>
      </c>
      <c r="K102" s="56">
        <v>14733.84</v>
      </c>
      <c r="L102" s="46">
        <v>15961.66</v>
      </c>
      <c r="M102" s="117"/>
      <c r="N102" s="119">
        <v>14733.84</v>
      </c>
      <c r="O102" s="119">
        <v>8589.7199999999993</v>
      </c>
      <c r="P102" s="119"/>
      <c r="Q102" s="119">
        <v>17507.810000000001</v>
      </c>
      <c r="R102" s="119">
        <v>16279.99</v>
      </c>
      <c r="S102" s="47"/>
    </row>
    <row r="103" spans="1:19" ht="9" customHeight="1" x14ac:dyDescent="0.2">
      <c r="A103" s="501"/>
      <c r="B103" s="501"/>
      <c r="C103" s="48" t="s">
        <v>4</v>
      </c>
      <c r="D103" s="49">
        <v>14</v>
      </c>
      <c r="E103" s="50">
        <v>14988008</v>
      </c>
      <c r="F103" s="50">
        <v>1644009</v>
      </c>
      <c r="G103" s="50">
        <v>0</v>
      </c>
      <c r="H103" s="50">
        <v>11896675</v>
      </c>
      <c r="I103" s="50">
        <v>0</v>
      </c>
      <c r="J103" s="51">
        <v>2377391</v>
      </c>
      <c r="K103" s="50">
        <v>28528692</v>
      </c>
      <c r="L103" s="73">
        <v>30906083</v>
      </c>
      <c r="M103" s="118"/>
      <c r="N103" s="120">
        <v>28528692</v>
      </c>
      <c r="O103" s="120">
        <v>16632017</v>
      </c>
      <c r="P103" s="120">
        <v>0</v>
      </c>
      <c r="Q103" s="120">
        <v>33899847</v>
      </c>
      <c r="R103" s="120">
        <v>31522456</v>
      </c>
      <c r="S103" s="47"/>
    </row>
    <row r="104" spans="1:19" ht="12.75" customHeight="1" x14ac:dyDescent="0.2">
      <c r="A104" s="501"/>
      <c r="B104" s="501"/>
      <c r="C104" s="53" t="s">
        <v>3</v>
      </c>
      <c r="D104" s="54">
        <v>15</v>
      </c>
      <c r="E104" s="55">
        <v>8155.89</v>
      </c>
      <c r="F104" s="55">
        <v>892.44</v>
      </c>
      <c r="G104" s="55">
        <v>0</v>
      </c>
      <c r="H104" s="55">
        <v>6144.12</v>
      </c>
      <c r="I104" s="55">
        <v>0</v>
      </c>
      <c r="J104" s="55">
        <v>1266.04</v>
      </c>
      <c r="K104" s="56">
        <v>15192.45</v>
      </c>
      <c r="L104" s="46">
        <v>16458.490000000002</v>
      </c>
      <c r="M104" s="117"/>
      <c r="N104" s="119">
        <v>15192.45</v>
      </c>
      <c r="O104" s="119">
        <v>9048.33</v>
      </c>
      <c r="P104" s="119"/>
      <c r="Q104" s="119">
        <v>18087.189999999999</v>
      </c>
      <c r="R104" s="119">
        <v>16821.150000000001</v>
      </c>
      <c r="S104" s="47"/>
    </row>
    <row r="105" spans="1:19" ht="9" customHeight="1" x14ac:dyDescent="0.2">
      <c r="A105" s="501"/>
      <c r="B105" s="501"/>
      <c r="C105" s="48" t="s">
        <v>4</v>
      </c>
      <c r="D105" s="49">
        <v>16</v>
      </c>
      <c r="E105" s="50">
        <v>15792005</v>
      </c>
      <c r="F105" s="50">
        <v>1728005</v>
      </c>
      <c r="G105" s="50">
        <v>0</v>
      </c>
      <c r="H105" s="50">
        <v>11896675</v>
      </c>
      <c r="I105" s="50">
        <v>0</v>
      </c>
      <c r="J105" s="51">
        <v>2451395</v>
      </c>
      <c r="K105" s="50">
        <v>29416685</v>
      </c>
      <c r="L105" s="73">
        <v>31868080</v>
      </c>
      <c r="M105" s="118"/>
      <c r="N105" s="120">
        <v>29416685</v>
      </c>
      <c r="O105" s="120">
        <v>17520010</v>
      </c>
      <c r="P105" s="120">
        <v>0</v>
      </c>
      <c r="Q105" s="120">
        <v>35021683</v>
      </c>
      <c r="R105" s="120">
        <v>32570288</v>
      </c>
      <c r="S105" s="47"/>
    </row>
    <row r="106" spans="1:19" ht="12.75" customHeight="1" x14ac:dyDescent="0.2">
      <c r="A106" s="501"/>
      <c r="B106" s="501"/>
      <c r="C106" s="53" t="s">
        <v>3</v>
      </c>
      <c r="D106" s="54">
        <v>17</v>
      </c>
      <c r="E106" s="55">
        <v>8571.1200000000008</v>
      </c>
      <c r="F106" s="55">
        <v>942.02</v>
      </c>
      <c r="G106" s="55">
        <v>0</v>
      </c>
      <c r="H106" s="55">
        <v>6144.12</v>
      </c>
      <c r="I106" s="55">
        <v>0</v>
      </c>
      <c r="J106" s="55">
        <v>1304.77</v>
      </c>
      <c r="K106" s="56">
        <v>15657.26</v>
      </c>
      <c r="L106" s="46">
        <v>16962.03</v>
      </c>
      <c r="M106" s="117"/>
      <c r="N106" s="119">
        <v>15657.26</v>
      </c>
      <c r="O106" s="119">
        <v>9513.14</v>
      </c>
      <c r="P106" s="119"/>
      <c r="Q106" s="119">
        <v>18674.400000000001</v>
      </c>
      <c r="R106" s="119">
        <v>17369.63</v>
      </c>
      <c r="S106" s="47"/>
    </row>
    <row r="107" spans="1:19" ht="9" customHeight="1" x14ac:dyDescent="0.2">
      <c r="A107" s="501"/>
      <c r="B107" s="501"/>
      <c r="C107" s="48" t="s">
        <v>4</v>
      </c>
      <c r="D107" s="49">
        <v>18</v>
      </c>
      <c r="E107" s="50">
        <v>16596003</v>
      </c>
      <c r="F107" s="50">
        <v>1824005</v>
      </c>
      <c r="G107" s="50">
        <v>0</v>
      </c>
      <c r="H107" s="50">
        <v>11896675</v>
      </c>
      <c r="I107" s="50">
        <v>0</v>
      </c>
      <c r="J107" s="51">
        <v>2526387</v>
      </c>
      <c r="K107" s="50">
        <v>30316683</v>
      </c>
      <c r="L107" s="73">
        <v>32843070</v>
      </c>
      <c r="M107" s="118"/>
      <c r="N107" s="120">
        <v>30316683</v>
      </c>
      <c r="O107" s="120">
        <v>18420008</v>
      </c>
      <c r="P107" s="120">
        <v>0</v>
      </c>
      <c r="Q107" s="120">
        <v>36158680</v>
      </c>
      <c r="R107" s="120">
        <v>33632293</v>
      </c>
      <c r="S107" s="47"/>
    </row>
    <row r="108" spans="1:19" ht="12.75" customHeight="1" x14ac:dyDescent="0.2">
      <c r="A108" s="501"/>
      <c r="B108" s="501"/>
      <c r="C108" s="53" t="s">
        <v>3</v>
      </c>
      <c r="D108" s="54">
        <v>19</v>
      </c>
      <c r="E108" s="55">
        <v>8980.15</v>
      </c>
      <c r="F108" s="55">
        <v>985.4</v>
      </c>
      <c r="G108" s="55">
        <v>0</v>
      </c>
      <c r="H108" s="55">
        <v>6144.12</v>
      </c>
      <c r="I108" s="55">
        <v>0</v>
      </c>
      <c r="J108" s="55">
        <v>1342.47</v>
      </c>
      <c r="K108" s="56">
        <v>16109.67</v>
      </c>
      <c r="L108" s="46">
        <v>17452.14</v>
      </c>
      <c r="M108" s="117"/>
      <c r="N108" s="119">
        <v>16109.67</v>
      </c>
      <c r="O108" s="119">
        <v>9965.5499999999993</v>
      </c>
      <c r="P108" s="119"/>
      <c r="Q108" s="119">
        <v>19245.939999999999</v>
      </c>
      <c r="R108" s="119">
        <v>17903.47</v>
      </c>
      <c r="S108" s="47"/>
    </row>
    <row r="109" spans="1:19" ht="9" customHeight="1" x14ac:dyDescent="0.2">
      <c r="A109" s="501"/>
      <c r="B109" s="501"/>
      <c r="C109" s="48" t="s">
        <v>4</v>
      </c>
      <c r="D109" s="49">
        <v>20</v>
      </c>
      <c r="E109" s="50">
        <v>17387995</v>
      </c>
      <c r="F109" s="50">
        <v>1908000</v>
      </c>
      <c r="G109" s="50">
        <v>0</v>
      </c>
      <c r="H109" s="50">
        <v>11896675</v>
      </c>
      <c r="I109" s="50">
        <v>0</v>
      </c>
      <c r="J109" s="51">
        <v>2599384</v>
      </c>
      <c r="K109" s="50">
        <v>31192671</v>
      </c>
      <c r="L109" s="73">
        <v>33792055</v>
      </c>
      <c r="M109" s="118"/>
      <c r="N109" s="120">
        <v>31192671</v>
      </c>
      <c r="O109" s="120">
        <v>19295995</v>
      </c>
      <c r="P109" s="120">
        <v>0</v>
      </c>
      <c r="Q109" s="120">
        <v>37265336</v>
      </c>
      <c r="R109" s="120">
        <v>34665952</v>
      </c>
      <c r="S109" s="47"/>
    </row>
    <row r="110" spans="1:19" ht="12.75" customHeight="1" x14ac:dyDescent="0.2">
      <c r="A110" s="501"/>
      <c r="B110" s="501"/>
      <c r="C110" s="53" t="s">
        <v>3</v>
      </c>
      <c r="D110" s="54">
        <v>21</v>
      </c>
      <c r="E110" s="55">
        <v>9252.84</v>
      </c>
      <c r="F110" s="55">
        <v>1016.39</v>
      </c>
      <c r="G110" s="55">
        <v>0</v>
      </c>
      <c r="H110" s="55">
        <v>6144.12</v>
      </c>
      <c r="I110" s="55">
        <v>0</v>
      </c>
      <c r="J110" s="55">
        <v>1367.78</v>
      </c>
      <c r="K110" s="56">
        <v>16413.349999999999</v>
      </c>
      <c r="L110" s="46">
        <v>17781.13</v>
      </c>
      <c r="M110" s="117"/>
      <c r="N110" s="119">
        <v>16413.349999999999</v>
      </c>
      <c r="O110" s="119">
        <v>10269.23</v>
      </c>
      <c r="P110" s="119"/>
      <c r="Q110" s="119">
        <v>19629.59</v>
      </c>
      <c r="R110" s="119">
        <v>18261.810000000001</v>
      </c>
      <c r="S110" s="47"/>
    </row>
    <row r="111" spans="1:19" ht="9" customHeight="1" x14ac:dyDescent="0.2">
      <c r="A111" s="501"/>
      <c r="B111" s="501"/>
      <c r="C111" s="48" t="s">
        <v>4</v>
      </c>
      <c r="D111" s="49">
        <v>22</v>
      </c>
      <c r="E111" s="50">
        <v>17915997</v>
      </c>
      <c r="F111" s="50">
        <v>1968005</v>
      </c>
      <c r="G111" s="50">
        <v>0</v>
      </c>
      <c r="H111" s="50">
        <v>11896675</v>
      </c>
      <c r="I111" s="50">
        <v>0</v>
      </c>
      <c r="J111" s="51">
        <v>2648391</v>
      </c>
      <c r="K111" s="50">
        <v>31780677</v>
      </c>
      <c r="L111" s="73">
        <v>34429069</v>
      </c>
      <c r="M111" s="118"/>
      <c r="N111" s="120">
        <v>31780677</v>
      </c>
      <c r="O111" s="120">
        <v>19884002</v>
      </c>
      <c r="P111" s="120">
        <v>0</v>
      </c>
      <c r="Q111" s="120">
        <v>38008186</v>
      </c>
      <c r="R111" s="120">
        <v>35359795</v>
      </c>
      <c r="S111" s="47"/>
    </row>
    <row r="112" spans="1:19" ht="12.75" customHeight="1" x14ac:dyDescent="0.2">
      <c r="A112" s="501"/>
      <c r="B112" s="501"/>
      <c r="C112" s="53" t="s">
        <v>3</v>
      </c>
      <c r="D112" s="54">
        <v>23</v>
      </c>
      <c r="E112" s="55">
        <v>9519.33</v>
      </c>
      <c r="F112" s="55">
        <v>1047.3699999999999</v>
      </c>
      <c r="G112" s="55">
        <v>0</v>
      </c>
      <c r="H112" s="55">
        <v>6144.12</v>
      </c>
      <c r="I112" s="55">
        <v>0</v>
      </c>
      <c r="J112" s="55">
        <v>1392.57</v>
      </c>
      <c r="K112" s="56">
        <v>16710.82</v>
      </c>
      <c r="L112" s="46">
        <v>18103.39</v>
      </c>
      <c r="M112" s="117"/>
      <c r="N112" s="119">
        <v>16710.82</v>
      </c>
      <c r="O112" s="119">
        <v>10566.7</v>
      </c>
      <c r="P112" s="119"/>
      <c r="Q112" s="119">
        <v>20005.400000000001</v>
      </c>
      <c r="R112" s="119">
        <v>18612.830000000002</v>
      </c>
      <c r="S112" s="47"/>
    </row>
    <row r="113" spans="1:19" ht="9" customHeight="1" x14ac:dyDescent="0.2">
      <c r="A113" s="501"/>
      <c r="B113" s="501"/>
      <c r="C113" s="48" t="s">
        <v>4</v>
      </c>
      <c r="D113" s="49">
        <v>23</v>
      </c>
      <c r="E113" s="50">
        <v>18431993</v>
      </c>
      <c r="F113" s="50">
        <v>2027991</v>
      </c>
      <c r="G113" s="50">
        <v>0</v>
      </c>
      <c r="H113" s="50">
        <v>11896675</v>
      </c>
      <c r="I113" s="50">
        <v>0</v>
      </c>
      <c r="J113" s="51">
        <v>2696392</v>
      </c>
      <c r="K113" s="50">
        <v>32356659</v>
      </c>
      <c r="L113" s="73">
        <v>35053051</v>
      </c>
      <c r="M113" s="118"/>
      <c r="N113" s="120">
        <v>32356659</v>
      </c>
      <c r="O113" s="120">
        <v>20459984</v>
      </c>
      <c r="P113" s="120">
        <v>0</v>
      </c>
      <c r="Q113" s="120">
        <v>38735856</v>
      </c>
      <c r="R113" s="120">
        <v>36039464</v>
      </c>
      <c r="S113" s="47"/>
    </row>
    <row r="114" spans="1:19" ht="12.75" customHeight="1" x14ac:dyDescent="0.2">
      <c r="A114" s="501"/>
      <c r="B114" s="501"/>
      <c r="C114" s="53" t="s">
        <v>3</v>
      </c>
      <c r="D114" s="54">
        <v>24</v>
      </c>
      <c r="E114" s="55">
        <v>9792.02</v>
      </c>
      <c r="F114" s="55">
        <v>1072.1600000000001</v>
      </c>
      <c r="G114" s="55">
        <v>0</v>
      </c>
      <c r="H114" s="55">
        <v>6144.12</v>
      </c>
      <c r="I114" s="55">
        <v>0</v>
      </c>
      <c r="J114" s="55">
        <v>1417.36</v>
      </c>
      <c r="K114" s="56">
        <v>17008.3</v>
      </c>
      <c r="L114" s="46">
        <v>18425.66</v>
      </c>
      <c r="M114" s="117"/>
      <c r="N114" s="119">
        <v>17008.3</v>
      </c>
      <c r="O114" s="119">
        <v>10864.18</v>
      </c>
      <c r="P114" s="119"/>
      <c r="Q114" s="119">
        <v>20381.21</v>
      </c>
      <c r="R114" s="119">
        <v>18963.849999999999</v>
      </c>
      <c r="S114" s="47"/>
    </row>
    <row r="115" spans="1:19" ht="9" customHeight="1" x14ac:dyDescent="0.2">
      <c r="A115" s="501"/>
      <c r="B115" s="501"/>
      <c r="C115" s="48" t="s">
        <v>4</v>
      </c>
      <c r="D115" s="49">
        <v>25</v>
      </c>
      <c r="E115" s="50">
        <v>18959995</v>
      </c>
      <c r="F115" s="50">
        <v>2075991</v>
      </c>
      <c r="G115" s="50">
        <v>0</v>
      </c>
      <c r="H115" s="50">
        <v>11896675</v>
      </c>
      <c r="I115" s="50">
        <v>0</v>
      </c>
      <c r="J115" s="51">
        <v>2744392</v>
      </c>
      <c r="K115" s="50">
        <v>32932661</v>
      </c>
      <c r="L115" s="73">
        <v>35677053</v>
      </c>
      <c r="M115" s="118"/>
      <c r="N115" s="120">
        <v>32932661</v>
      </c>
      <c r="O115" s="120">
        <v>21035986</v>
      </c>
      <c r="P115" s="120">
        <v>0</v>
      </c>
      <c r="Q115" s="120">
        <v>39463525</v>
      </c>
      <c r="R115" s="120">
        <v>36719134</v>
      </c>
      <c r="S115" s="47"/>
    </row>
    <row r="116" spans="1:19" ht="12.75" customHeight="1" x14ac:dyDescent="0.2">
      <c r="A116" s="501"/>
      <c r="B116" s="501"/>
      <c r="C116" s="53" t="s">
        <v>3</v>
      </c>
      <c r="D116" s="54">
        <v>26</v>
      </c>
      <c r="E116" s="55">
        <v>10058.51</v>
      </c>
      <c r="F116" s="55">
        <v>1103.1500000000001</v>
      </c>
      <c r="G116" s="55">
        <v>0</v>
      </c>
      <c r="H116" s="55">
        <v>6144.12</v>
      </c>
      <c r="I116" s="55">
        <v>0</v>
      </c>
      <c r="J116" s="55">
        <v>1442.15</v>
      </c>
      <c r="K116" s="56">
        <v>17305.78</v>
      </c>
      <c r="L116" s="46">
        <v>18747.93</v>
      </c>
      <c r="M116" s="117"/>
      <c r="N116" s="119">
        <v>17305.78</v>
      </c>
      <c r="O116" s="119">
        <v>11161.66</v>
      </c>
      <c r="P116" s="119"/>
      <c r="Q116" s="119">
        <v>20757.03</v>
      </c>
      <c r="R116" s="119">
        <v>19314.88</v>
      </c>
      <c r="S116" s="47"/>
    </row>
    <row r="117" spans="1:19" ht="9" customHeight="1" x14ac:dyDescent="0.2">
      <c r="A117" s="501"/>
      <c r="B117" s="501"/>
      <c r="C117" s="48" t="s">
        <v>4</v>
      </c>
      <c r="D117" s="49">
        <v>27</v>
      </c>
      <c r="E117" s="50">
        <v>19475991</v>
      </c>
      <c r="F117" s="50">
        <v>2135996</v>
      </c>
      <c r="G117" s="50">
        <v>0</v>
      </c>
      <c r="H117" s="50">
        <v>11896675</v>
      </c>
      <c r="I117" s="50">
        <v>0</v>
      </c>
      <c r="J117" s="51">
        <v>2792392</v>
      </c>
      <c r="K117" s="50">
        <v>33508663</v>
      </c>
      <c r="L117" s="73">
        <v>36301054</v>
      </c>
      <c r="M117" s="118"/>
      <c r="N117" s="120">
        <v>33508663</v>
      </c>
      <c r="O117" s="120">
        <v>21611987</v>
      </c>
      <c r="P117" s="120">
        <v>0</v>
      </c>
      <c r="Q117" s="120">
        <v>40191214</v>
      </c>
      <c r="R117" s="120">
        <v>37398823</v>
      </c>
      <c r="S117" s="47"/>
    </row>
    <row r="118" spans="1:19" ht="12.75" customHeight="1" x14ac:dyDescent="0.2">
      <c r="A118" s="501"/>
      <c r="B118" s="501"/>
      <c r="C118" s="53" t="s">
        <v>3</v>
      </c>
      <c r="D118" s="54">
        <v>28</v>
      </c>
      <c r="E118" s="55">
        <v>10331.200000000001</v>
      </c>
      <c r="F118" s="55">
        <v>1134.1400000000001</v>
      </c>
      <c r="G118" s="55">
        <v>0</v>
      </c>
      <c r="H118" s="55">
        <v>6144.12</v>
      </c>
      <c r="I118" s="55">
        <v>0</v>
      </c>
      <c r="J118" s="55">
        <v>1467.46</v>
      </c>
      <c r="K118" s="56">
        <v>17609.46</v>
      </c>
      <c r="L118" s="46">
        <v>19076.919999999998</v>
      </c>
      <c r="M118" s="117"/>
      <c r="N118" s="119">
        <v>17609.46</v>
      </c>
      <c r="O118" s="119">
        <v>11465.34</v>
      </c>
      <c r="P118" s="119"/>
      <c r="Q118" s="119">
        <v>21140.68</v>
      </c>
      <c r="R118" s="119">
        <v>19673.22</v>
      </c>
      <c r="S118" s="47"/>
    </row>
    <row r="119" spans="1:19" ht="9" customHeight="1" x14ac:dyDescent="0.2">
      <c r="A119" s="501"/>
      <c r="B119" s="501"/>
      <c r="C119" s="48" t="s">
        <v>4</v>
      </c>
      <c r="D119" s="49">
        <v>29</v>
      </c>
      <c r="E119" s="50">
        <v>20003993</v>
      </c>
      <c r="F119" s="50">
        <v>2196001</v>
      </c>
      <c r="G119" s="50">
        <v>0</v>
      </c>
      <c r="H119" s="50">
        <v>11896675</v>
      </c>
      <c r="I119" s="50">
        <v>0</v>
      </c>
      <c r="J119" s="51">
        <v>2841399</v>
      </c>
      <c r="K119" s="50">
        <v>34096669</v>
      </c>
      <c r="L119" s="73">
        <v>36938068</v>
      </c>
      <c r="M119" s="118"/>
      <c r="N119" s="120">
        <v>34096669</v>
      </c>
      <c r="O119" s="120">
        <v>22199994</v>
      </c>
      <c r="P119" s="120">
        <v>0</v>
      </c>
      <c r="Q119" s="120">
        <v>40934064</v>
      </c>
      <c r="R119" s="120">
        <v>38092666</v>
      </c>
      <c r="S119" s="47"/>
    </row>
    <row r="120" spans="1:19" ht="12.75" customHeight="1" x14ac:dyDescent="0.2">
      <c r="A120" s="501"/>
      <c r="B120" s="501"/>
      <c r="C120" s="53" t="s">
        <v>3</v>
      </c>
      <c r="D120" s="54">
        <v>30</v>
      </c>
      <c r="E120" s="55">
        <v>10603.89</v>
      </c>
      <c r="F120" s="55">
        <v>1165.1300000000001</v>
      </c>
      <c r="G120" s="55">
        <v>0</v>
      </c>
      <c r="H120" s="55">
        <v>6144.12</v>
      </c>
      <c r="I120" s="55">
        <v>0</v>
      </c>
      <c r="J120" s="55">
        <v>1492.76</v>
      </c>
      <c r="K120" s="56">
        <v>17913.14</v>
      </c>
      <c r="L120" s="46">
        <v>19405.900000000001</v>
      </c>
      <c r="M120" s="117"/>
      <c r="N120" s="119">
        <v>17913.14</v>
      </c>
      <c r="O120" s="119">
        <v>11769.02</v>
      </c>
      <c r="P120" s="119"/>
      <c r="Q120" s="119">
        <v>21524.32</v>
      </c>
      <c r="R120" s="119">
        <v>20031.560000000001</v>
      </c>
      <c r="S120" s="47"/>
    </row>
    <row r="121" spans="1:19" ht="9" customHeight="1" x14ac:dyDescent="0.2">
      <c r="A121" s="501"/>
      <c r="B121" s="501"/>
      <c r="C121" s="48" t="s">
        <v>4</v>
      </c>
      <c r="D121" s="49">
        <v>31</v>
      </c>
      <c r="E121" s="50">
        <v>20531994</v>
      </c>
      <c r="F121" s="50">
        <v>2256006</v>
      </c>
      <c r="G121" s="50">
        <v>0</v>
      </c>
      <c r="H121" s="50">
        <v>11896675</v>
      </c>
      <c r="I121" s="50">
        <v>0</v>
      </c>
      <c r="J121" s="51">
        <v>2890386</v>
      </c>
      <c r="K121" s="50">
        <v>34684676</v>
      </c>
      <c r="L121" s="73">
        <v>37575062</v>
      </c>
      <c r="M121" s="118"/>
      <c r="N121" s="120">
        <v>34684676</v>
      </c>
      <c r="O121" s="120">
        <v>22788000</v>
      </c>
      <c r="P121" s="120">
        <v>0</v>
      </c>
      <c r="Q121" s="120">
        <v>41676895</v>
      </c>
      <c r="R121" s="120">
        <v>38786509</v>
      </c>
      <c r="S121" s="47"/>
    </row>
    <row r="122" spans="1:19" ht="12.75" customHeight="1" x14ac:dyDescent="0.2">
      <c r="A122" s="501"/>
      <c r="B122" s="501"/>
      <c r="C122" s="53" t="s">
        <v>3</v>
      </c>
      <c r="D122" s="54">
        <v>32</v>
      </c>
      <c r="E122" s="55">
        <v>10870.38</v>
      </c>
      <c r="F122" s="55">
        <v>1189.92</v>
      </c>
      <c r="G122" s="55">
        <v>0</v>
      </c>
      <c r="H122" s="55">
        <v>6144.12</v>
      </c>
      <c r="I122" s="55">
        <v>0</v>
      </c>
      <c r="J122" s="55">
        <v>1517.04</v>
      </c>
      <c r="K122" s="56">
        <v>18204.419999999998</v>
      </c>
      <c r="L122" s="46">
        <v>19721.46</v>
      </c>
      <c r="M122" s="117"/>
      <c r="N122" s="119">
        <v>18204.419999999998</v>
      </c>
      <c r="O122" s="119">
        <v>12060.3</v>
      </c>
      <c r="P122" s="119"/>
      <c r="Q122" s="119">
        <v>21892.31</v>
      </c>
      <c r="R122" s="119">
        <v>20375.27</v>
      </c>
      <c r="S122" s="47"/>
    </row>
    <row r="123" spans="1:19" ht="9" customHeight="1" x14ac:dyDescent="0.2">
      <c r="A123" s="501"/>
      <c r="B123" s="501"/>
      <c r="C123" s="48" t="s">
        <v>4</v>
      </c>
      <c r="D123" s="49">
        <v>33</v>
      </c>
      <c r="E123" s="50">
        <v>21047991</v>
      </c>
      <c r="F123" s="50">
        <v>2304006</v>
      </c>
      <c r="G123" s="50">
        <v>0</v>
      </c>
      <c r="H123" s="50">
        <v>11896675</v>
      </c>
      <c r="I123" s="50">
        <v>0</v>
      </c>
      <c r="J123" s="51">
        <v>2937399</v>
      </c>
      <c r="K123" s="50">
        <v>35248672</v>
      </c>
      <c r="L123" s="73">
        <v>38186071</v>
      </c>
      <c r="M123" s="118"/>
      <c r="N123" s="120">
        <v>35248672</v>
      </c>
      <c r="O123" s="120">
        <v>23351997</v>
      </c>
      <c r="P123" s="120">
        <v>0</v>
      </c>
      <c r="Q123" s="120">
        <v>42389423</v>
      </c>
      <c r="R123" s="120">
        <v>39452024</v>
      </c>
      <c r="S123" s="47"/>
    </row>
    <row r="124" spans="1:19" ht="12.75" customHeight="1" x14ac:dyDescent="0.2">
      <c r="A124" s="501"/>
      <c r="B124" s="501"/>
      <c r="C124" s="53" t="s">
        <v>3</v>
      </c>
      <c r="D124" s="54">
        <v>34</v>
      </c>
      <c r="E124" s="55">
        <v>11136.88</v>
      </c>
      <c r="F124" s="55">
        <v>1220.9000000000001</v>
      </c>
      <c r="G124" s="55">
        <v>0</v>
      </c>
      <c r="H124" s="55">
        <v>6144.12</v>
      </c>
      <c r="I124" s="55">
        <v>0</v>
      </c>
      <c r="J124" s="55">
        <v>1541.83</v>
      </c>
      <c r="K124" s="56">
        <v>18501.900000000001</v>
      </c>
      <c r="L124" s="46">
        <v>20043.73</v>
      </c>
      <c r="M124" s="117"/>
      <c r="N124" s="119">
        <v>18501.900000000001</v>
      </c>
      <c r="O124" s="119">
        <v>12357.78</v>
      </c>
      <c r="P124" s="119"/>
      <c r="Q124" s="119">
        <v>22268.13</v>
      </c>
      <c r="R124" s="119">
        <v>20726.3</v>
      </c>
      <c r="S124" s="47"/>
    </row>
    <row r="125" spans="1:19" ht="9" customHeight="1" x14ac:dyDescent="0.2">
      <c r="A125" s="501"/>
      <c r="B125" s="501"/>
      <c r="C125" s="48" t="s">
        <v>4</v>
      </c>
      <c r="D125" s="49">
        <v>35</v>
      </c>
      <c r="E125" s="50">
        <v>21564007</v>
      </c>
      <c r="F125" s="50">
        <v>2363992</v>
      </c>
      <c r="G125" s="50">
        <v>0</v>
      </c>
      <c r="H125" s="50">
        <v>11896675</v>
      </c>
      <c r="I125" s="50">
        <v>0</v>
      </c>
      <c r="J125" s="51">
        <v>2985399</v>
      </c>
      <c r="K125" s="50">
        <v>35824674</v>
      </c>
      <c r="L125" s="73">
        <v>38810073</v>
      </c>
      <c r="M125" s="118"/>
      <c r="N125" s="120">
        <v>35824674</v>
      </c>
      <c r="O125" s="120">
        <v>23927999</v>
      </c>
      <c r="P125" s="120">
        <v>0</v>
      </c>
      <c r="Q125" s="120">
        <v>43117112</v>
      </c>
      <c r="R125" s="120">
        <v>40131713</v>
      </c>
      <c r="S125" s="47"/>
    </row>
    <row r="126" spans="1:19" ht="12.75" customHeight="1" x14ac:dyDescent="0.2">
      <c r="A126" s="501"/>
      <c r="B126" s="501"/>
      <c r="C126" s="53" t="s">
        <v>3</v>
      </c>
      <c r="D126" s="54">
        <v>36</v>
      </c>
      <c r="E126" s="55">
        <v>11409.57</v>
      </c>
      <c r="F126" s="55">
        <v>1251.8900000000001</v>
      </c>
      <c r="G126" s="55">
        <v>0</v>
      </c>
      <c r="H126" s="55">
        <v>6144.12</v>
      </c>
      <c r="I126" s="55">
        <v>0</v>
      </c>
      <c r="J126" s="55">
        <v>1567.13</v>
      </c>
      <c r="K126" s="56">
        <v>18805.580000000002</v>
      </c>
      <c r="L126" s="46">
        <v>20372.71</v>
      </c>
      <c r="M126" s="117"/>
      <c r="N126" s="119">
        <v>18805.580000000002</v>
      </c>
      <c r="O126" s="119">
        <v>12661.46</v>
      </c>
      <c r="P126" s="119"/>
      <c r="Q126" s="119">
        <v>22651.77</v>
      </c>
      <c r="R126" s="119">
        <v>21084.639999999999</v>
      </c>
      <c r="S126" s="47"/>
    </row>
    <row r="127" spans="1:19" ht="9" customHeight="1" x14ac:dyDescent="0.2">
      <c r="A127" s="501"/>
      <c r="B127" s="501"/>
      <c r="C127" s="48" t="s">
        <v>4</v>
      </c>
      <c r="D127" s="49">
        <v>37</v>
      </c>
      <c r="E127" s="50">
        <v>22092008</v>
      </c>
      <c r="F127" s="50">
        <v>2423997</v>
      </c>
      <c r="G127" s="50">
        <v>0</v>
      </c>
      <c r="H127" s="50">
        <v>11896675</v>
      </c>
      <c r="I127" s="50">
        <v>0</v>
      </c>
      <c r="J127" s="51">
        <v>3034387</v>
      </c>
      <c r="K127" s="50">
        <v>36412680</v>
      </c>
      <c r="L127" s="73">
        <v>39447067</v>
      </c>
      <c r="M127" s="118"/>
      <c r="N127" s="120">
        <v>36412680</v>
      </c>
      <c r="O127" s="120">
        <v>24516005</v>
      </c>
      <c r="P127" s="120">
        <v>0</v>
      </c>
      <c r="Q127" s="120">
        <v>43859943</v>
      </c>
      <c r="R127" s="120">
        <v>40825556</v>
      </c>
      <c r="S127" s="47"/>
    </row>
    <row r="128" spans="1:19" ht="12.75" customHeight="1" x14ac:dyDescent="0.2">
      <c r="A128" s="501"/>
      <c r="B128" s="501"/>
      <c r="C128" s="53" t="s">
        <v>3</v>
      </c>
      <c r="D128" s="54">
        <v>38</v>
      </c>
      <c r="E128" s="55">
        <v>11676.06</v>
      </c>
      <c r="F128" s="55">
        <v>1282.8800000000001</v>
      </c>
      <c r="G128" s="55">
        <v>0</v>
      </c>
      <c r="H128" s="55">
        <v>6144.12</v>
      </c>
      <c r="I128" s="55">
        <v>0</v>
      </c>
      <c r="J128" s="55">
        <v>1591.92</v>
      </c>
      <c r="K128" s="56">
        <v>19103.060000000001</v>
      </c>
      <c r="L128" s="46">
        <v>20694.98</v>
      </c>
      <c r="M128" s="117"/>
      <c r="N128" s="119">
        <v>19103.060000000001</v>
      </c>
      <c r="O128" s="119">
        <v>12958.94</v>
      </c>
      <c r="P128" s="119"/>
      <c r="Q128" s="119">
        <v>23027.59</v>
      </c>
      <c r="R128" s="119">
        <v>21435.67</v>
      </c>
      <c r="S128" s="47"/>
    </row>
    <row r="129" spans="1:19" ht="9" customHeight="1" x14ac:dyDescent="0.2">
      <c r="A129" s="501"/>
      <c r="B129" s="501"/>
      <c r="C129" s="48" t="s">
        <v>4</v>
      </c>
      <c r="D129" s="49">
        <v>39</v>
      </c>
      <c r="E129" s="50">
        <v>22608005</v>
      </c>
      <c r="F129" s="50">
        <v>2484002</v>
      </c>
      <c r="G129" s="50">
        <v>0</v>
      </c>
      <c r="H129" s="50">
        <v>11896675</v>
      </c>
      <c r="I129" s="50">
        <v>0</v>
      </c>
      <c r="J129" s="51">
        <v>3082387</v>
      </c>
      <c r="K129" s="50">
        <v>36988682</v>
      </c>
      <c r="L129" s="73">
        <v>40071069</v>
      </c>
      <c r="M129" s="118"/>
      <c r="N129" s="120">
        <v>36988682</v>
      </c>
      <c r="O129" s="120">
        <v>25092007</v>
      </c>
      <c r="P129" s="120">
        <v>0</v>
      </c>
      <c r="Q129" s="120">
        <v>44587632</v>
      </c>
      <c r="R129" s="120">
        <v>41505245</v>
      </c>
      <c r="S129" s="47"/>
    </row>
    <row r="130" spans="1:19" ht="12.75" customHeight="1" x14ac:dyDescent="0.2">
      <c r="A130" s="501"/>
      <c r="B130" s="501"/>
      <c r="C130" s="53" t="s">
        <v>3</v>
      </c>
      <c r="D130" s="54">
        <v>40</v>
      </c>
      <c r="E130" s="55">
        <v>11948.75</v>
      </c>
      <c r="F130" s="55">
        <v>1313.87</v>
      </c>
      <c r="G130" s="55">
        <v>0</v>
      </c>
      <c r="H130" s="55">
        <v>6144.12</v>
      </c>
      <c r="I130" s="55">
        <v>0</v>
      </c>
      <c r="J130" s="55">
        <v>1617.23</v>
      </c>
      <c r="K130" s="56">
        <v>19406.740000000002</v>
      </c>
      <c r="L130" s="46">
        <v>21023.97</v>
      </c>
      <c r="M130" s="117"/>
      <c r="N130" s="119">
        <v>19406.740000000002</v>
      </c>
      <c r="O130" s="119">
        <v>13262.62</v>
      </c>
      <c r="P130" s="119"/>
      <c r="Q130" s="119">
        <v>23411.24</v>
      </c>
      <c r="R130" s="119">
        <v>21794.01</v>
      </c>
      <c r="S130" s="47"/>
    </row>
    <row r="131" spans="1:19" ht="9" customHeight="1" x14ac:dyDescent="0.2">
      <c r="A131" s="502"/>
      <c r="B131" s="502"/>
      <c r="C131" s="58"/>
      <c r="D131" s="59"/>
      <c r="E131" s="61">
        <v>23136006</v>
      </c>
      <c r="F131" s="61">
        <v>2544007</v>
      </c>
      <c r="G131" s="61">
        <v>0</v>
      </c>
      <c r="H131" s="61">
        <v>11896675</v>
      </c>
      <c r="I131" s="61">
        <v>0</v>
      </c>
      <c r="J131" s="60">
        <v>3131394</v>
      </c>
      <c r="K131" s="61">
        <v>37576688</v>
      </c>
      <c r="L131" s="73">
        <v>40708082</v>
      </c>
      <c r="M131" s="118"/>
      <c r="N131" s="120">
        <v>37576688</v>
      </c>
      <c r="O131" s="120">
        <v>25680013</v>
      </c>
      <c r="P131" s="120">
        <v>0</v>
      </c>
      <c r="Q131" s="120">
        <v>45330482</v>
      </c>
      <c r="R131" s="120">
        <v>42199088</v>
      </c>
      <c r="S131" s="47"/>
    </row>
    <row r="132" spans="1:19" ht="12.75" customHeight="1" x14ac:dyDescent="0.2">
      <c r="A132" s="496">
        <v>33543</v>
      </c>
      <c r="B132" s="496">
        <v>33969</v>
      </c>
      <c r="C132" s="42" t="s">
        <v>3</v>
      </c>
      <c r="D132" s="43">
        <v>0</v>
      </c>
      <c r="E132" s="44">
        <v>5751.26</v>
      </c>
      <c r="F132" s="44">
        <v>632.14</v>
      </c>
      <c r="G132" s="44">
        <v>0</v>
      </c>
      <c r="H132" s="44">
        <v>6371.71</v>
      </c>
      <c r="I132" s="44">
        <v>0</v>
      </c>
      <c r="J132" s="44">
        <v>1062.93</v>
      </c>
      <c r="K132" s="45">
        <v>12755.11</v>
      </c>
      <c r="L132" s="46">
        <v>13818.04</v>
      </c>
      <c r="M132" s="117"/>
      <c r="N132" s="119">
        <v>12755.11</v>
      </c>
      <c r="O132" s="119">
        <v>6383.4</v>
      </c>
      <c r="P132" s="119"/>
      <c r="Q132" s="119">
        <v>14967.05</v>
      </c>
      <c r="R132" s="119">
        <v>13904.12</v>
      </c>
      <c r="S132" s="47"/>
    </row>
    <row r="133" spans="1:19" ht="9" customHeight="1" x14ac:dyDescent="0.2">
      <c r="A133" s="521"/>
      <c r="B133" s="521"/>
      <c r="C133" s="48" t="s">
        <v>4</v>
      </c>
      <c r="D133" s="49">
        <v>2</v>
      </c>
      <c r="E133" s="50">
        <v>11135992</v>
      </c>
      <c r="F133" s="50">
        <v>1223994</v>
      </c>
      <c r="G133" s="50">
        <v>0</v>
      </c>
      <c r="H133" s="50">
        <v>12337351</v>
      </c>
      <c r="I133" s="50">
        <v>0</v>
      </c>
      <c r="J133" s="51">
        <v>2058119</v>
      </c>
      <c r="K133" s="50">
        <v>24697337</v>
      </c>
      <c r="L133" s="73">
        <v>26755456</v>
      </c>
      <c r="M133" s="118"/>
      <c r="N133" s="120">
        <v>24697337</v>
      </c>
      <c r="O133" s="120">
        <v>12359986</v>
      </c>
      <c r="P133" s="120">
        <v>0</v>
      </c>
      <c r="Q133" s="120">
        <v>28980250</v>
      </c>
      <c r="R133" s="120">
        <v>26922130</v>
      </c>
      <c r="S133" s="47"/>
    </row>
    <row r="134" spans="1:19" ht="12.75" customHeight="1" x14ac:dyDescent="0.2">
      <c r="A134" s="500">
        <v>33543</v>
      </c>
      <c r="B134" s="500">
        <v>33969</v>
      </c>
      <c r="C134" s="53" t="s">
        <v>3</v>
      </c>
      <c r="D134" s="54">
        <v>3</v>
      </c>
      <c r="E134" s="55">
        <v>6061.14</v>
      </c>
      <c r="F134" s="55">
        <v>663.13</v>
      </c>
      <c r="G134" s="55">
        <v>0</v>
      </c>
      <c r="H134" s="55">
        <v>6371.71</v>
      </c>
      <c r="I134" s="55">
        <v>0</v>
      </c>
      <c r="J134" s="55">
        <v>1091.33</v>
      </c>
      <c r="K134" s="56">
        <v>13095.98</v>
      </c>
      <c r="L134" s="46">
        <v>14187.31</v>
      </c>
      <c r="M134" s="117"/>
      <c r="N134" s="119">
        <v>13095.98</v>
      </c>
      <c r="O134" s="119">
        <v>6724.27</v>
      </c>
      <c r="P134" s="119"/>
      <c r="Q134" s="119">
        <v>15397.68</v>
      </c>
      <c r="R134" s="119">
        <v>14306.35</v>
      </c>
      <c r="S134" s="47"/>
    </row>
    <row r="135" spans="1:19" ht="9" customHeight="1" x14ac:dyDescent="0.2">
      <c r="A135" s="500"/>
      <c r="B135" s="500"/>
      <c r="C135" s="48" t="s">
        <v>4</v>
      </c>
      <c r="D135" s="49">
        <v>4</v>
      </c>
      <c r="E135" s="50">
        <v>11736004</v>
      </c>
      <c r="F135" s="50">
        <v>1283999</v>
      </c>
      <c r="G135" s="50">
        <v>0</v>
      </c>
      <c r="H135" s="50">
        <v>12337351</v>
      </c>
      <c r="I135" s="50">
        <v>0</v>
      </c>
      <c r="J135" s="51">
        <v>2113110</v>
      </c>
      <c r="K135" s="50">
        <v>25357353</v>
      </c>
      <c r="L135" s="73">
        <v>27470463</v>
      </c>
      <c r="M135" s="118"/>
      <c r="N135" s="120">
        <v>25357353</v>
      </c>
      <c r="O135" s="120">
        <v>13020002</v>
      </c>
      <c r="P135" s="120">
        <v>0</v>
      </c>
      <c r="Q135" s="120">
        <v>29814066</v>
      </c>
      <c r="R135" s="120">
        <v>27700956</v>
      </c>
      <c r="S135" s="47"/>
    </row>
    <row r="136" spans="1:19" ht="12.75" customHeight="1" x14ac:dyDescent="0.2">
      <c r="A136" s="501"/>
      <c r="B136" s="501"/>
      <c r="C136" s="53" t="s">
        <v>3</v>
      </c>
      <c r="D136" s="54">
        <v>5</v>
      </c>
      <c r="E136" s="55">
        <v>6371.01</v>
      </c>
      <c r="F136" s="55">
        <v>700.32</v>
      </c>
      <c r="G136" s="55">
        <v>0</v>
      </c>
      <c r="H136" s="55">
        <v>6371.71</v>
      </c>
      <c r="I136" s="55">
        <v>0</v>
      </c>
      <c r="J136" s="55">
        <v>1120.25</v>
      </c>
      <c r="K136" s="56">
        <v>13443.04</v>
      </c>
      <c r="L136" s="46">
        <v>14563.29</v>
      </c>
      <c r="M136" s="117"/>
      <c r="N136" s="119">
        <v>13443.04</v>
      </c>
      <c r="O136" s="119">
        <v>7071.33</v>
      </c>
      <c r="P136" s="119"/>
      <c r="Q136" s="119">
        <v>15836.13</v>
      </c>
      <c r="R136" s="119">
        <v>14715.88</v>
      </c>
      <c r="S136" s="47"/>
    </row>
    <row r="137" spans="1:19" ht="9" customHeight="1" x14ac:dyDescent="0.2">
      <c r="A137" s="501"/>
      <c r="B137" s="501"/>
      <c r="C137" s="48" t="s">
        <v>4</v>
      </c>
      <c r="D137" s="49">
        <v>6</v>
      </c>
      <c r="E137" s="50">
        <v>12335996</v>
      </c>
      <c r="F137" s="50">
        <v>1356009</v>
      </c>
      <c r="G137" s="50">
        <v>0</v>
      </c>
      <c r="H137" s="50">
        <v>12337351</v>
      </c>
      <c r="I137" s="50">
        <v>0</v>
      </c>
      <c r="J137" s="51">
        <v>2169106</v>
      </c>
      <c r="K137" s="50">
        <v>26029355</v>
      </c>
      <c r="L137" s="73">
        <v>28198462</v>
      </c>
      <c r="M137" s="118"/>
      <c r="N137" s="120">
        <v>26029355</v>
      </c>
      <c r="O137" s="120">
        <v>13692004</v>
      </c>
      <c r="P137" s="120">
        <v>0</v>
      </c>
      <c r="Q137" s="120">
        <v>30663023</v>
      </c>
      <c r="R137" s="120">
        <v>28493917</v>
      </c>
      <c r="S137" s="47"/>
    </row>
    <row r="138" spans="1:19" ht="12.75" customHeight="1" x14ac:dyDescent="0.2">
      <c r="A138" s="501"/>
      <c r="B138" s="501"/>
      <c r="C138" s="53" t="s">
        <v>3</v>
      </c>
      <c r="D138" s="54">
        <v>7</v>
      </c>
      <c r="E138" s="55">
        <v>6674.69</v>
      </c>
      <c r="F138" s="55">
        <v>731.3</v>
      </c>
      <c r="G138" s="55">
        <v>0</v>
      </c>
      <c r="H138" s="55">
        <v>6371.71</v>
      </c>
      <c r="I138" s="55">
        <v>0</v>
      </c>
      <c r="J138" s="55">
        <v>1148.1400000000001</v>
      </c>
      <c r="K138" s="56">
        <v>13777.7</v>
      </c>
      <c r="L138" s="46">
        <v>14925.84</v>
      </c>
      <c r="M138" s="117"/>
      <c r="N138" s="119">
        <v>13777.7</v>
      </c>
      <c r="O138" s="119">
        <v>7405.99</v>
      </c>
      <c r="P138" s="119"/>
      <c r="Q138" s="119">
        <v>16258.92</v>
      </c>
      <c r="R138" s="119">
        <v>15110.78</v>
      </c>
      <c r="S138" s="47"/>
    </row>
    <row r="139" spans="1:19" ht="9" customHeight="1" x14ac:dyDescent="0.2">
      <c r="A139" s="501"/>
      <c r="B139" s="501"/>
      <c r="C139" s="48" t="s">
        <v>4</v>
      </c>
      <c r="D139" s="49">
        <v>8</v>
      </c>
      <c r="E139" s="50">
        <v>12924002</v>
      </c>
      <c r="F139" s="50">
        <v>1415994</v>
      </c>
      <c r="G139" s="50">
        <v>0</v>
      </c>
      <c r="H139" s="50">
        <v>12337351</v>
      </c>
      <c r="I139" s="50">
        <v>0</v>
      </c>
      <c r="J139" s="51">
        <v>2223109</v>
      </c>
      <c r="K139" s="50">
        <v>26677347</v>
      </c>
      <c r="L139" s="73">
        <v>28900456</v>
      </c>
      <c r="M139" s="118"/>
      <c r="N139" s="120">
        <v>26677347</v>
      </c>
      <c r="O139" s="120">
        <v>14339996</v>
      </c>
      <c r="P139" s="120">
        <v>0</v>
      </c>
      <c r="Q139" s="120">
        <v>31481659</v>
      </c>
      <c r="R139" s="120">
        <v>29258550</v>
      </c>
      <c r="S139" s="47"/>
    </row>
    <row r="140" spans="1:19" ht="12.75" customHeight="1" x14ac:dyDescent="0.2">
      <c r="A140" s="501"/>
      <c r="B140" s="501"/>
      <c r="C140" s="53" t="s">
        <v>3</v>
      </c>
      <c r="D140" s="54">
        <v>9</v>
      </c>
      <c r="E140" s="55">
        <v>7027.95</v>
      </c>
      <c r="F140" s="55">
        <v>768.49</v>
      </c>
      <c r="G140" s="55">
        <v>0</v>
      </c>
      <c r="H140" s="55">
        <v>6371.71</v>
      </c>
      <c r="I140" s="55">
        <v>0</v>
      </c>
      <c r="J140" s="55">
        <v>1180.68</v>
      </c>
      <c r="K140" s="56">
        <v>14168.15</v>
      </c>
      <c r="L140" s="46">
        <v>15348.83</v>
      </c>
      <c r="M140" s="117"/>
      <c r="N140" s="119">
        <v>14168.15</v>
      </c>
      <c r="O140" s="119">
        <v>7796.44</v>
      </c>
      <c r="P140" s="119"/>
      <c r="Q140" s="119">
        <v>16752.189999999999</v>
      </c>
      <c r="R140" s="119">
        <v>15571.51</v>
      </c>
      <c r="S140" s="47"/>
    </row>
    <row r="141" spans="1:19" ht="9" customHeight="1" x14ac:dyDescent="0.2">
      <c r="A141" s="501"/>
      <c r="B141" s="501"/>
      <c r="C141" s="48" t="s">
        <v>4</v>
      </c>
      <c r="D141" s="49">
        <v>10</v>
      </c>
      <c r="E141" s="50">
        <v>13608009</v>
      </c>
      <c r="F141" s="50">
        <v>1488004</v>
      </c>
      <c r="G141" s="50">
        <v>0</v>
      </c>
      <c r="H141" s="50">
        <v>12337351</v>
      </c>
      <c r="I141" s="50">
        <v>0</v>
      </c>
      <c r="J141" s="51">
        <v>2286115</v>
      </c>
      <c r="K141" s="50">
        <v>27433364</v>
      </c>
      <c r="L141" s="73">
        <v>29719479</v>
      </c>
      <c r="M141" s="118"/>
      <c r="N141" s="120">
        <v>27433364</v>
      </c>
      <c r="O141" s="120">
        <v>15096013</v>
      </c>
      <c r="P141" s="120">
        <v>0</v>
      </c>
      <c r="Q141" s="120">
        <v>32436763</v>
      </c>
      <c r="R141" s="120">
        <v>30150648</v>
      </c>
      <c r="S141" s="47"/>
    </row>
    <row r="142" spans="1:19" ht="12.75" customHeight="1" x14ac:dyDescent="0.2">
      <c r="A142" s="501"/>
      <c r="B142" s="501"/>
      <c r="C142" s="53" t="s">
        <v>3</v>
      </c>
      <c r="D142" s="54">
        <v>11</v>
      </c>
      <c r="E142" s="55">
        <v>7387.4</v>
      </c>
      <c r="F142" s="55">
        <v>811.87</v>
      </c>
      <c r="G142" s="55">
        <v>0</v>
      </c>
      <c r="H142" s="55">
        <v>6371.71</v>
      </c>
      <c r="I142" s="55">
        <v>0</v>
      </c>
      <c r="J142" s="55">
        <v>1214.25</v>
      </c>
      <c r="K142" s="56">
        <v>14570.98</v>
      </c>
      <c r="L142" s="46">
        <v>15785.23</v>
      </c>
      <c r="M142" s="117"/>
      <c r="N142" s="119">
        <v>14570.98</v>
      </c>
      <c r="O142" s="119">
        <v>8199.27</v>
      </c>
      <c r="P142" s="119"/>
      <c r="Q142" s="119">
        <v>17261.099999999999</v>
      </c>
      <c r="R142" s="119">
        <v>16046.85</v>
      </c>
      <c r="S142" s="47"/>
    </row>
    <row r="143" spans="1:19" ht="9" customHeight="1" x14ac:dyDescent="0.2">
      <c r="A143" s="501"/>
      <c r="B143" s="501"/>
      <c r="C143" s="48" t="s">
        <v>4</v>
      </c>
      <c r="D143" s="49">
        <v>12</v>
      </c>
      <c r="E143" s="50">
        <v>14304001</v>
      </c>
      <c r="F143" s="50">
        <v>1572000</v>
      </c>
      <c r="G143" s="50">
        <v>0</v>
      </c>
      <c r="H143" s="50">
        <v>12337351</v>
      </c>
      <c r="I143" s="50">
        <v>0</v>
      </c>
      <c r="J143" s="51">
        <v>2351116</v>
      </c>
      <c r="K143" s="50">
        <v>28213351</v>
      </c>
      <c r="L143" s="73">
        <v>30564467</v>
      </c>
      <c r="M143" s="118"/>
      <c r="N143" s="120">
        <v>28213351</v>
      </c>
      <c r="O143" s="120">
        <v>15876001</v>
      </c>
      <c r="P143" s="120">
        <v>0</v>
      </c>
      <c r="Q143" s="120">
        <v>33422150</v>
      </c>
      <c r="R143" s="120">
        <v>31071034</v>
      </c>
      <c r="S143" s="47"/>
    </row>
    <row r="144" spans="1:19" ht="12.75" customHeight="1" x14ac:dyDescent="0.2">
      <c r="A144" s="501"/>
      <c r="B144" s="501"/>
      <c r="C144" s="53" t="s">
        <v>3</v>
      </c>
      <c r="D144" s="54">
        <v>13</v>
      </c>
      <c r="E144" s="55">
        <v>7740.66</v>
      </c>
      <c r="F144" s="55">
        <v>849.06</v>
      </c>
      <c r="G144" s="55">
        <v>0</v>
      </c>
      <c r="H144" s="55">
        <v>6371.71</v>
      </c>
      <c r="I144" s="55">
        <v>0</v>
      </c>
      <c r="J144" s="55">
        <v>1246.79</v>
      </c>
      <c r="K144" s="56">
        <v>14961.43</v>
      </c>
      <c r="L144" s="46">
        <v>16208.22</v>
      </c>
      <c r="M144" s="117"/>
      <c r="N144" s="119">
        <v>14961.43</v>
      </c>
      <c r="O144" s="119">
        <v>8589.7199999999993</v>
      </c>
      <c r="P144" s="119"/>
      <c r="Q144" s="119">
        <v>17754.37</v>
      </c>
      <c r="R144" s="119">
        <v>16507.580000000002</v>
      </c>
      <c r="S144" s="47"/>
    </row>
    <row r="145" spans="1:19" ht="9" customHeight="1" x14ac:dyDescent="0.2">
      <c r="A145" s="501"/>
      <c r="B145" s="501"/>
      <c r="C145" s="48" t="s">
        <v>4</v>
      </c>
      <c r="D145" s="49">
        <v>14</v>
      </c>
      <c r="E145" s="50">
        <v>14988008</v>
      </c>
      <c r="F145" s="50">
        <v>1644009</v>
      </c>
      <c r="G145" s="50">
        <v>0</v>
      </c>
      <c r="H145" s="50">
        <v>12337351</v>
      </c>
      <c r="I145" s="50">
        <v>0</v>
      </c>
      <c r="J145" s="51">
        <v>2414122</v>
      </c>
      <c r="K145" s="50">
        <v>28969368</v>
      </c>
      <c r="L145" s="73">
        <v>31383490</v>
      </c>
      <c r="M145" s="118"/>
      <c r="N145" s="120">
        <v>28969368</v>
      </c>
      <c r="O145" s="120">
        <v>16632017</v>
      </c>
      <c r="P145" s="120">
        <v>0</v>
      </c>
      <c r="Q145" s="120">
        <v>34377254</v>
      </c>
      <c r="R145" s="120">
        <v>31963132</v>
      </c>
      <c r="S145" s="47"/>
    </row>
    <row r="146" spans="1:19" ht="12.75" customHeight="1" x14ac:dyDescent="0.2">
      <c r="A146" s="501"/>
      <c r="B146" s="501"/>
      <c r="C146" s="53" t="s">
        <v>3</v>
      </c>
      <c r="D146" s="54">
        <v>15</v>
      </c>
      <c r="E146" s="55">
        <v>8155.89</v>
      </c>
      <c r="F146" s="55">
        <v>892.44</v>
      </c>
      <c r="G146" s="55">
        <v>0</v>
      </c>
      <c r="H146" s="55">
        <v>6371.71</v>
      </c>
      <c r="I146" s="55">
        <v>0</v>
      </c>
      <c r="J146" s="55">
        <v>1285</v>
      </c>
      <c r="K146" s="56">
        <v>15420.04</v>
      </c>
      <c r="L146" s="46">
        <v>16705.04</v>
      </c>
      <c r="M146" s="117"/>
      <c r="N146" s="119">
        <v>15420.04</v>
      </c>
      <c r="O146" s="119">
        <v>9048.33</v>
      </c>
      <c r="P146" s="119"/>
      <c r="Q146" s="119">
        <v>18333.740000000002</v>
      </c>
      <c r="R146" s="119">
        <v>17048.740000000002</v>
      </c>
      <c r="S146" s="47"/>
    </row>
    <row r="147" spans="1:19" ht="9" customHeight="1" x14ac:dyDescent="0.2">
      <c r="A147" s="501"/>
      <c r="B147" s="501"/>
      <c r="C147" s="48" t="s">
        <v>4</v>
      </c>
      <c r="D147" s="49">
        <v>16</v>
      </c>
      <c r="E147" s="50">
        <v>15792005</v>
      </c>
      <c r="F147" s="50">
        <v>1728005</v>
      </c>
      <c r="G147" s="50">
        <v>0</v>
      </c>
      <c r="H147" s="50">
        <v>12337351</v>
      </c>
      <c r="I147" s="50">
        <v>0</v>
      </c>
      <c r="J147" s="51">
        <v>2488107</v>
      </c>
      <c r="K147" s="50">
        <v>29857361</v>
      </c>
      <c r="L147" s="73">
        <v>32345468</v>
      </c>
      <c r="M147" s="118"/>
      <c r="N147" s="120">
        <v>29857361</v>
      </c>
      <c r="O147" s="120">
        <v>17520010</v>
      </c>
      <c r="P147" s="120">
        <v>0</v>
      </c>
      <c r="Q147" s="120">
        <v>35499071</v>
      </c>
      <c r="R147" s="120">
        <v>33010964</v>
      </c>
      <c r="S147" s="47"/>
    </row>
    <row r="148" spans="1:19" ht="12.75" customHeight="1" x14ac:dyDescent="0.2">
      <c r="A148" s="501"/>
      <c r="B148" s="501"/>
      <c r="C148" s="53" t="s">
        <v>3</v>
      </c>
      <c r="D148" s="54">
        <v>17</v>
      </c>
      <c r="E148" s="55">
        <v>8571.1200000000008</v>
      </c>
      <c r="F148" s="55">
        <v>942.02</v>
      </c>
      <c r="G148" s="55">
        <v>0</v>
      </c>
      <c r="H148" s="55">
        <v>6371.71</v>
      </c>
      <c r="I148" s="55">
        <v>0</v>
      </c>
      <c r="J148" s="55">
        <v>1323.74</v>
      </c>
      <c r="K148" s="56">
        <v>15884.85</v>
      </c>
      <c r="L148" s="46">
        <v>17208.59</v>
      </c>
      <c r="M148" s="117"/>
      <c r="N148" s="119">
        <v>15884.85</v>
      </c>
      <c r="O148" s="119">
        <v>9513.14</v>
      </c>
      <c r="P148" s="119"/>
      <c r="Q148" s="119">
        <v>18920.96</v>
      </c>
      <c r="R148" s="119">
        <v>17597.22</v>
      </c>
      <c r="S148" s="47"/>
    </row>
    <row r="149" spans="1:19" ht="9" customHeight="1" x14ac:dyDescent="0.2">
      <c r="A149" s="501"/>
      <c r="B149" s="501"/>
      <c r="C149" s="48" t="s">
        <v>4</v>
      </c>
      <c r="D149" s="49">
        <v>18</v>
      </c>
      <c r="E149" s="50">
        <v>16596003</v>
      </c>
      <c r="F149" s="50">
        <v>1824005</v>
      </c>
      <c r="G149" s="50">
        <v>0</v>
      </c>
      <c r="H149" s="50">
        <v>12337351</v>
      </c>
      <c r="I149" s="50">
        <v>0</v>
      </c>
      <c r="J149" s="51">
        <v>2563118</v>
      </c>
      <c r="K149" s="50">
        <v>30757359</v>
      </c>
      <c r="L149" s="73">
        <v>33320477</v>
      </c>
      <c r="M149" s="118"/>
      <c r="N149" s="120">
        <v>30757359</v>
      </c>
      <c r="O149" s="120">
        <v>18420008</v>
      </c>
      <c r="P149" s="120">
        <v>0</v>
      </c>
      <c r="Q149" s="120">
        <v>36636087</v>
      </c>
      <c r="R149" s="120">
        <v>34072969</v>
      </c>
      <c r="S149" s="47"/>
    </row>
    <row r="150" spans="1:19" ht="12.75" customHeight="1" x14ac:dyDescent="0.2">
      <c r="A150" s="501"/>
      <c r="B150" s="501"/>
      <c r="C150" s="53" t="s">
        <v>3</v>
      </c>
      <c r="D150" s="54">
        <v>19</v>
      </c>
      <c r="E150" s="55">
        <v>8980.15</v>
      </c>
      <c r="F150" s="55">
        <v>985.4</v>
      </c>
      <c r="G150" s="55">
        <v>0</v>
      </c>
      <c r="H150" s="55">
        <v>6371.71</v>
      </c>
      <c r="I150" s="55">
        <v>0</v>
      </c>
      <c r="J150" s="55">
        <v>1361.44</v>
      </c>
      <c r="K150" s="56">
        <v>16337.26</v>
      </c>
      <c r="L150" s="46">
        <v>17698.7</v>
      </c>
      <c r="M150" s="117"/>
      <c r="N150" s="119">
        <v>16337.26</v>
      </c>
      <c r="O150" s="119">
        <v>9965.5499999999993</v>
      </c>
      <c r="P150" s="119"/>
      <c r="Q150" s="119">
        <v>19492.5</v>
      </c>
      <c r="R150" s="119">
        <v>18131.060000000001</v>
      </c>
      <c r="S150" s="47"/>
    </row>
    <row r="151" spans="1:19" ht="9" customHeight="1" x14ac:dyDescent="0.2">
      <c r="A151" s="501"/>
      <c r="B151" s="501"/>
      <c r="C151" s="48" t="s">
        <v>4</v>
      </c>
      <c r="D151" s="49">
        <v>20</v>
      </c>
      <c r="E151" s="50">
        <v>17387995</v>
      </c>
      <c r="F151" s="50">
        <v>1908000</v>
      </c>
      <c r="G151" s="50">
        <v>0</v>
      </c>
      <c r="H151" s="50">
        <v>12337351</v>
      </c>
      <c r="I151" s="50">
        <v>0</v>
      </c>
      <c r="J151" s="51">
        <v>2636115</v>
      </c>
      <c r="K151" s="50">
        <v>31633346</v>
      </c>
      <c r="L151" s="73">
        <v>34269462</v>
      </c>
      <c r="M151" s="118"/>
      <c r="N151" s="120">
        <v>31633346</v>
      </c>
      <c r="O151" s="120">
        <v>19295995</v>
      </c>
      <c r="P151" s="120">
        <v>0</v>
      </c>
      <c r="Q151" s="120">
        <v>37742743</v>
      </c>
      <c r="R151" s="120">
        <v>35106628</v>
      </c>
      <c r="S151" s="47"/>
    </row>
    <row r="152" spans="1:19" ht="12.75" customHeight="1" x14ac:dyDescent="0.2">
      <c r="A152" s="501"/>
      <c r="B152" s="501"/>
      <c r="C152" s="53" t="s">
        <v>3</v>
      </c>
      <c r="D152" s="54">
        <v>21</v>
      </c>
      <c r="E152" s="55">
        <v>9252.84</v>
      </c>
      <c r="F152" s="55">
        <v>1016.39</v>
      </c>
      <c r="G152" s="55">
        <v>0</v>
      </c>
      <c r="H152" s="55">
        <v>6371.71</v>
      </c>
      <c r="I152" s="55">
        <v>0</v>
      </c>
      <c r="J152" s="55">
        <v>1386.75</v>
      </c>
      <c r="K152" s="56">
        <v>16640.939999999999</v>
      </c>
      <c r="L152" s="46">
        <v>18027.689999999999</v>
      </c>
      <c r="M152" s="117"/>
      <c r="N152" s="119">
        <v>16640.939999999999</v>
      </c>
      <c r="O152" s="119">
        <v>10269.23</v>
      </c>
      <c r="P152" s="119"/>
      <c r="Q152" s="119">
        <v>19876.150000000001</v>
      </c>
      <c r="R152" s="119">
        <v>18489.400000000001</v>
      </c>
      <c r="S152" s="47"/>
    </row>
    <row r="153" spans="1:19" ht="9" customHeight="1" x14ac:dyDescent="0.2">
      <c r="A153" s="501"/>
      <c r="B153" s="501"/>
      <c r="C153" s="48" t="s">
        <v>4</v>
      </c>
      <c r="D153" s="49">
        <v>22</v>
      </c>
      <c r="E153" s="50">
        <v>17915997</v>
      </c>
      <c r="F153" s="50">
        <v>1968005</v>
      </c>
      <c r="G153" s="50">
        <v>0</v>
      </c>
      <c r="H153" s="50">
        <v>12337351</v>
      </c>
      <c r="I153" s="50">
        <v>0</v>
      </c>
      <c r="J153" s="51">
        <v>2685122</v>
      </c>
      <c r="K153" s="50">
        <v>32221353</v>
      </c>
      <c r="L153" s="73">
        <v>34906475</v>
      </c>
      <c r="M153" s="118"/>
      <c r="N153" s="120">
        <v>32221353</v>
      </c>
      <c r="O153" s="120">
        <v>19884002</v>
      </c>
      <c r="P153" s="120">
        <v>0</v>
      </c>
      <c r="Q153" s="120">
        <v>38485593</v>
      </c>
      <c r="R153" s="120">
        <v>35800471</v>
      </c>
      <c r="S153" s="47"/>
    </row>
    <row r="154" spans="1:19" ht="12.75" customHeight="1" x14ac:dyDescent="0.2">
      <c r="A154" s="501"/>
      <c r="B154" s="501"/>
      <c r="C154" s="53" t="s">
        <v>3</v>
      </c>
      <c r="D154" s="54">
        <v>23</v>
      </c>
      <c r="E154" s="55">
        <v>9519.33</v>
      </c>
      <c r="F154" s="55">
        <v>1047.3699999999999</v>
      </c>
      <c r="G154" s="55">
        <v>0</v>
      </c>
      <c r="H154" s="55">
        <v>6371.71</v>
      </c>
      <c r="I154" s="55">
        <v>0</v>
      </c>
      <c r="J154" s="55">
        <v>1411.53</v>
      </c>
      <c r="K154" s="56">
        <v>16938.41</v>
      </c>
      <c r="L154" s="46">
        <v>18349.939999999999</v>
      </c>
      <c r="M154" s="117"/>
      <c r="N154" s="119">
        <v>16938.41</v>
      </c>
      <c r="O154" s="119">
        <v>10566.7</v>
      </c>
      <c r="P154" s="119"/>
      <c r="Q154" s="119">
        <v>20251.95</v>
      </c>
      <c r="R154" s="119">
        <v>18840.419999999998</v>
      </c>
      <c r="S154" s="47"/>
    </row>
    <row r="155" spans="1:19" ht="9" customHeight="1" x14ac:dyDescent="0.2">
      <c r="A155" s="501"/>
      <c r="B155" s="501"/>
      <c r="C155" s="48" t="s">
        <v>4</v>
      </c>
      <c r="D155" s="49">
        <v>23</v>
      </c>
      <c r="E155" s="50">
        <v>18431993</v>
      </c>
      <c r="F155" s="50">
        <v>2027991</v>
      </c>
      <c r="G155" s="50">
        <v>0</v>
      </c>
      <c r="H155" s="50">
        <v>12337351</v>
      </c>
      <c r="I155" s="50">
        <v>0</v>
      </c>
      <c r="J155" s="51">
        <v>2733103</v>
      </c>
      <c r="K155" s="50">
        <v>32797335</v>
      </c>
      <c r="L155" s="73">
        <v>35530438</v>
      </c>
      <c r="M155" s="118"/>
      <c r="N155" s="120">
        <v>32797335</v>
      </c>
      <c r="O155" s="120">
        <v>20459984</v>
      </c>
      <c r="P155" s="120">
        <v>0</v>
      </c>
      <c r="Q155" s="120">
        <v>39213243</v>
      </c>
      <c r="R155" s="120">
        <v>36480140</v>
      </c>
      <c r="S155" s="47"/>
    </row>
    <row r="156" spans="1:19" ht="12.75" customHeight="1" x14ac:dyDescent="0.2">
      <c r="A156" s="501"/>
      <c r="B156" s="501"/>
      <c r="C156" s="53" t="s">
        <v>3</v>
      </c>
      <c r="D156" s="54">
        <v>24</v>
      </c>
      <c r="E156" s="55">
        <v>9792.02</v>
      </c>
      <c r="F156" s="55">
        <v>1072.1600000000001</v>
      </c>
      <c r="G156" s="55">
        <v>0</v>
      </c>
      <c r="H156" s="55">
        <v>6371.71</v>
      </c>
      <c r="I156" s="55">
        <v>0</v>
      </c>
      <c r="J156" s="55">
        <v>1436.32</v>
      </c>
      <c r="K156" s="56">
        <v>17235.89</v>
      </c>
      <c r="L156" s="46">
        <v>18672.21</v>
      </c>
      <c r="M156" s="117"/>
      <c r="N156" s="119">
        <v>17235.89</v>
      </c>
      <c r="O156" s="119">
        <v>10864.18</v>
      </c>
      <c r="P156" s="119"/>
      <c r="Q156" s="119">
        <v>20627.759999999998</v>
      </c>
      <c r="R156" s="119">
        <v>19191.439999999999</v>
      </c>
      <c r="S156" s="47"/>
    </row>
    <row r="157" spans="1:19" ht="9" customHeight="1" x14ac:dyDescent="0.2">
      <c r="A157" s="501"/>
      <c r="B157" s="501"/>
      <c r="C157" s="48" t="s">
        <v>4</v>
      </c>
      <c r="D157" s="49">
        <v>25</v>
      </c>
      <c r="E157" s="50">
        <v>18959995</v>
      </c>
      <c r="F157" s="50">
        <v>2075991</v>
      </c>
      <c r="G157" s="50">
        <v>0</v>
      </c>
      <c r="H157" s="50">
        <v>12337351</v>
      </c>
      <c r="I157" s="50">
        <v>0</v>
      </c>
      <c r="J157" s="51">
        <v>2781103</v>
      </c>
      <c r="K157" s="50">
        <v>33373337</v>
      </c>
      <c r="L157" s="73">
        <v>36154440</v>
      </c>
      <c r="M157" s="118"/>
      <c r="N157" s="120">
        <v>33373337</v>
      </c>
      <c r="O157" s="120">
        <v>21035986</v>
      </c>
      <c r="P157" s="120">
        <v>0</v>
      </c>
      <c r="Q157" s="120">
        <v>39940913</v>
      </c>
      <c r="R157" s="120">
        <v>37159810</v>
      </c>
      <c r="S157" s="47"/>
    </row>
    <row r="158" spans="1:19" ht="12.75" customHeight="1" x14ac:dyDescent="0.2">
      <c r="A158" s="501"/>
      <c r="B158" s="501"/>
      <c r="C158" s="53" t="s">
        <v>3</v>
      </c>
      <c r="D158" s="54">
        <v>26</v>
      </c>
      <c r="E158" s="55">
        <v>10058.51</v>
      </c>
      <c r="F158" s="55">
        <v>1103.1500000000001</v>
      </c>
      <c r="G158" s="55">
        <v>0</v>
      </c>
      <c r="H158" s="55">
        <v>6371.71</v>
      </c>
      <c r="I158" s="55">
        <v>0</v>
      </c>
      <c r="J158" s="55">
        <v>1461.11</v>
      </c>
      <c r="K158" s="56">
        <v>17533.37</v>
      </c>
      <c r="L158" s="46">
        <v>18994.48</v>
      </c>
      <c r="M158" s="117"/>
      <c r="N158" s="119">
        <v>17533.37</v>
      </c>
      <c r="O158" s="119">
        <v>11161.66</v>
      </c>
      <c r="P158" s="119"/>
      <c r="Q158" s="119">
        <v>21003.58</v>
      </c>
      <c r="R158" s="119">
        <v>19542.47</v>
      </c>
      <c r="S158" s="47"/>
    </row>
    <row r="159" spans="1:19" ht="9" customHeight="1" x14ac:dyDescent="0.2">
      <c r="A159" s="501"/>
      <c r="B159" s="501"/>
      <c r="C159" s="48" t="s">
        <v>4</v>
      </c>
      <c r="D159" s="49">
        <v>27</v>
      </c>
      <c r="E159" s="50">
        <v>19475991</v>
      </c>
      <c r="F159" s="50">
        <v>2135996</v>
      </c>
      <c r="G159" s="50">
        <v>0</v>
      </c>
      <c r="H159" s="50">
        <v>12337351</v>
      </c>
      <c r="I159" s="50">
        <v>0</v>
      </c>
      <c r="J159" s="51">
        <v>2829103</v>
      </c>
      <c r="K159" s="50">
        <v>33949338</v>
      </c>
      <c r="L159" s="73">
        <v>36778442</v>
      </c>
      <c r="M159" s="118"/>
      <c r="N159" s="120">
        <v>33949338</v>
      </c>
      <c r="O159" s="120">
        <v>21611987</v>
      </c>
      <c r="P159" s="120">
        <v>0</v>
      </c>
      <c r="Q159" s="120">
        <v>40668602</v>
      </c>
      <c r="R159" s="120">
        <v>37839498</v>
      </c>
      <c r="S159" s="47"/>
    </row>
    <row r="160" spans="1:19" ht="12.75" customHeight="1" x14ac:dyDescent="0.2">
      <c r="A160" s="501"/>
      <c r="B160" s="501"/>
      <c r="C160" s="53" t="s">
        <v>3</v>
      </c>
      <c r="D160" s="54">
        <v>28</v>
      </c>
      <c r="E160" s="55">
        <v>10331.200000000001</v>
      </c>
      <c r="F160" s="55">
        <v>1134.1400000000001</v>
      </c>
      <c r="G160" s="55">
        <v>0</v>
      </c>
      <c r="H160" s="55">
        <v>6371.71</v>
      </c>
      <c r="I160" s="55">
        <v>0</v>
      </c>
      <c r="J160" s="55">
        <v>1486.42</v>
      </c>
      <c r="K160" s="56">
        <v>17837.05</v>
      </c>
      <c r="L160" s="46">
        <v>19323.47</v>
      </c>
      <c r="M160" s="117"/>
      <c r="N160" s="119">
        <v>17837.05</v>
      </c>
      <c r="O160" s="119">
        <v>11465.34</v>
      </c>
      <c r="P160" s="119"/>
      <c r="Q160" s="119">
        <v>21387.23</v>
      </c>
      <c r="R160" s="119">
        <v>19900.810000000001</v>
      </c>
      <c r="S160" s="47"/>
    </row>
    <row r="161" spans="1:19" ht="9" customHeight="1" x14ac:dyDescent="0.2">
      <c r="A161" s="501"/>
      <c r="B161" s="501"/>
      <c r="C161" s="48" t="s">
        <v>4</v>
      </c>
      <c r="D161" s="49">
        <v>29</v>
      </c>
      <c r="E161" s="50">
        <v>20003993</v>
      </c>
      <c r="F161" s="50">
        <v>2196001</v>
      </c>
      <c r="G161" s="50">
        <v>0</v>
      </c>
      <c r="H161" s="50">
        <v>12337351</v>
      </c>
      <c r="I161" s="50">
        <v>0</v>
      </c>
      <c r="J161" s="51">
        <v>2878110</v>
      </c>
      <c r="K161" s="50">
        <v>34537345</v>
      </c>
      <c r="L161" s="73">
        <v>37415455</v>
      </c>
      <c r="M161" s="118"/>
      <c r="N161" s="120">
        <v>34537345</v>
      </c>
      <c r="O161" s="120">
        <v>22199994</v>
      </c>
      <c r="P161" s="120">
        <v>0</v>
      </c>
      <c r="Q161" s="120">
        <v>41411452</v>
      </c>
      <c r="R161" s="120">
        <v>38533341</v>
      </c>
      <c r="S161" s="47"/>
    </row>
    <row r="162" spans="1:19" ht="12.75" customHeight="1" x14ac:dyDescent="0.2">
      <c r="A162" s="501"/>
      <c r="B162" s="501"/>
      <c r="C162" s="53" t="s">
        <v>3</v>
      </c>
      <c r="D162" s="54">
        <v>30</v>
      </c>
      <c r="E162" s="55">
        <v>10603.89</v>
      </c>
      <c r="F162" s="55">
        <v>1165.1300000000001</v>
      </c>
      <c r="G162" s="55">
        <v>0</v>
      </c>
      <c r="H162" s="55">
        <v>6371.71</v>
      </c>
      <c r="I162" s="55">
        <v>0</v>
      </c>
      <c r="J162" s="55">
        <v>1511.73</v>
      </c>
      <c r="K162" s="56">
        <v>18140.73</v>
      </c>
      <c r="L162" s="46">
        <v>19652.46</v>
      </c>
      <c r="M162" s="117"/>
      <c r="N162" s="119">
        <v>18140.73</v>
      </c>
      <c r="O162" s="119">
        <v>11769.02</v>
      </c>
      <c r="P162" s="119"/>
      <c r="Q162" s="119">
        <v>21770.880000000001</v>
      </c>
      <c r="R162" s="119">
        <v>20259.150000000001</v>
      </c>
      <c r="S162" s="47"/>
    </row>
    <row r="163" spans="1:19" ht="9" customHeight="1" x14ac:dyDescent="0.2">
      <c r="A163" s="501"/>
      <c r="B163" s="501"/>
      <c r="C163" s="48" t="s">
        <v>4</v>
      </c>
      <c r="D163" s="49">
        <v>31</v>
      </c>
      <c r="E163" s="50">
        <v>20531994</v>
      </c>
      <c r="F163" s="50">
        <v>2256006</v>
      </c>
      <c r="G163" s="50">
        <v>0</v>
      </c>
      <c r="H163" s="50">
        <v>12337351</v>
      </c>
      <c r="I163" s="50">
        <v>0</v>
      </c>
      <c r="J163" s="51">
        <v>2927117</v>
      </c>
      <c r="K163" s="50">
        <v>35125351</v>
      </c>
      <c r="L163" s="73">
        <v>38052469</v>
      </c>
      <c r="M163" s="118"/>
      <c r="N163" s="120">
        <v>35125351</v>
      </c>
      <c r="O163" s="120">
        <v>22788000</v>
      </c>
      <c r="P163" s="120">
        <v>0</v>
      </c>
      <c r="Q163" s="120">
        <v>42154302</v>
      </c>
      <c r="R163" s="120">
        <v>39227184</v>
      </c>
      <c r="S163" s="47"/>
    </row>
    <row r="164" spans="1:19" ht="12.75" customHeight="1" x14ac:dyDescent="0.2">
      <c r="A164" s="501"/>
      <c r="B164" s="501"/>
      <c r="C164" s="53" t="s">
        <v>3</v>
      </c>
      <c r="D164" s="54">
        <v>32</v>
      </c>
      <c r="E164" s="55">
        <v>10870.38</v>
      </c>
      <c r="F164" s="55">
        <v>1189.92</v>
      </c>
      <c r="G164" s="55">
        <v>0</v>
      </c>
      <c r="H164" s="55">
        <v>6371.71</v>
      </c>
      <c r="I164" s="55">
        <v>0</v>
      </c>
      <c r="J164" s="55">
        <v>1536</v>
      </c>
      <c r="K164" s="56">
        <v>18432.009999999998</v>
      </c>
      <c r="L164" s="46">
        <v>19968.009999999998</v>
      </c>
      <c r="M164" s="117"/>
      <c r="N164" s="119">
        <v>18432.009999999998</v>
      </c>
      <c r="O164" s="119">
        <v>12060.3</v>
      </c>
      <c r="P164" s="119"/>
      <c r="Q164" s="119">
        <v>22138.86</v>
      </c>
      <c r="R164" s="119">
        <v>20602.86</v>
      </c>
      <c r="S164" s="47"/>
    </row>
    <row r="165" spans="1:19" ht="9" customHeight="1" x14ac:dyDescent="0.2">
      <c r="A165" s="501"/>
      <c r="B165" s="501"/>
      <c r="C165" s="48" t="s">
        <v>4</v>
      </c>
      <c r="D165" s="49">
        <v>33</v>
      </c>
      <c r="E165" s="50">
        <v>21047991</v>
      </c>
      <c r="F165" s="50">
        <v>2304006</v>
      </c>
      <c r="G165" s="50">
        <v>0</v>
      </c>
      <c r="H165" s="50">
        <v>12337351</v>
      </c>
      <c r="I165" s="50">
        <v>0</v>
      </c>
      <c r="J165" s="51">
        <v>2974111</v>
      </c>
      <c r="K165" s="50">
        <v>35689348</v>
      </c>
      <c r="L165" s="73">
        <v>38663459</v>
      </c>
      <c r="M165" s="118"/>
      <c r="N165" s="120">
        <v>35689348</v>
      </c>
      <c r="O165" s="120">
        <v>23351997</v>
      </c>
      <c r="P165" s="120">
        <v>0</v>
      </c>
      <c r="Q165" s="120">
        <v>42866810</v>
      </c>
      <c r="R165" s="120">
        <v>39892700</v>
      </c>
      <c r="S165" s="47"/>
    </row>
    <row r="166" spans="1:19" ht="12.75" customHeight="1" x14ac:dyDescent="0.2">
      <c r="A166" s="501"/>
      <c r="B166" s="501"/>
      <c r="C166" s="53" t="s">
        <v>3</v>
      </c>
      <c r="D166" s="54">
        <v>34</v>
      </c>
      <c r="E166" s="55">
        <v>11136.88</v>
      </c>
      <c r="F166" s="55">
        <v>1220.9000000000001</v>
      </c>
      <c r="G166" s="55">
        <v>0</v>
      </c>
      <c r="H166" s="55">
        <v>6371.71</v>
      </c>
      <c r="I166" s="55">
        <v>0</v>
      </c>
      <c r="J166" s="55">
        <v>1560.79</v>
      </c>
      <c r="K166" s="56">
        <v>18729.490000000002</v>
      </c>
      <c r="L166" s="46">
        <v>20290.28</v>
      </c>
      <c r="M166" s="117"/>
      <c r="N166" s="119">
        <v>18729.490000000002</v>
      </c>
      <c r="O166" s="119">
        <v>12357.78</v>
      </c>
      <c r="P166" s="119"/>
      <c r="Q166" s="119">
        <v>22514.68</v>
      </c>
      <c r="R166" s="119">
        <v>20953.89</v>
      </c>
      <c r="S166" s="47"/>
    </row>
    <row r="167" spans="1:19" ht="9" customHeight="1" x14ac:dyDescent="0.2">
      <c r="A167" s="501"/>
      <c r="B167" s="501"/>
      <c r="C167" s="48" t="s">
        <v>4</v>
      </c>
      <c r="D167" s="49">
        <v>35</v>
      </c>
      <c r="E167" s="50">
        <v>21564007</v>
      </c>
      <c r="F167" s="50">
        <v>2363992</v>
      </c>
      <c r="G167" s="50">
        <v>0</v>
      </c>
      <c r="H167" s="50">
        <v>12337351</v>
      </c>
      <c r="I167" s="50">
        <v>0</v>
      </c>
      <c r="J167" s="51">
        <v>3022111</v>
      </c>
      <c r="K167" s="50">
        <v>36265350</v>
      </c>
      <c r="L167" s="73">
        <v>39287460</v>
      </c>
      <c r="M167" s="118"/>
      <c r="N167" s="120">
        <v>36265350</v>
      </c>
      <c r="O167" s="120">
        <v>23927999</v>
      </c>
      <c r="P167" s="120">
        <v>0</v>
      </c>
      <c r="Q167" s="120">
        <v>43594499</v>
      </c>
      <c r="R167" s="120">
        <v>40572389</v>
      </c>
      <c r="S167" s="47"/>
    </row>
    <row r="168" spans="1:19" ht="12.75" customHeight="1" x14ac:dyDescent="0.2">
      <c r="A168" s="501"/>
      <c r="B168" s="501"/>
      <c r="C168" s="53" t="s">
        <v>3</v>
      </c>
      <c r="D168" s="54">
        <v>36</v>
      </c>
      <c r="E168" s="55">
        <v>11409.57</v>
      </c>
      <c r="F168" s="55">
        <v>1251.8900000000001</v>
      </c>
      <c r="G168" s="55">
        <v>0</v>
      </c>
      <c r="H168" s="55">
        <v>6371.71</v>
      </c>
      <c r="I168" s="55">
        <v>0</v>
      </c>
      <c r="J168" s="55">
        <v>1586.1</v>
      </c>
      <c r="K168" s="56">
        <v>19033.169999999998</v>
      </c>
      <c r="L168" s="46">
        <v>20619.27</v>
      </c>
      <c r="M168" s="117"/>
      <c r="N168" s="119">
        <v>19033.169999999998</v>
      </c>
      <c r="O168" s="119">
        <v>12661.46</v>
      </c>
      <c r="P168" s="119"/>
      <c r="Q168" s="119">
        <v>22898.33</v>
      </c>
      <c r="R168" s="119">
        <v>21312.23</v>
      </c>
      <c r="S168" s="47"/>
    </row>
    <row r="169" spans="1:19" ht="9" customHeight="1" x14ac:dyDescent="0.2">
      <c r="A169" s="501"/>
      <c r="B169" s="501"/>
      <c r="C169" s="48" t="s">
        <v>4</v>
      </c>
      <c r="D169" s="49">
        <v>37</v>
      </c>
      <c r="E169" s="50">
        <v>22092008</v>
      </c>
      <c r="F169" s="50">
        <v>2423997</v>
      </c>
      <c r="G169" s="50">
        <v>0</v>
      </c>
      <c r="H169" s="50">
        <v>12337351</v>
      </c>
      <c r="I169" s="50">
        <v>0</v>
      </c>
      <c r="J169" s="51">
        <v>3071118</v>
      </c>
      <c r="K169" s="50">
        <v>36853356</v>
      </c>
      <c r="L169" s="73">
        <v>39924474</v>
      </c>
      <c r="M169" s="118"/>
      <c r="N169" s="120">
        <v>36853356</v>
      </c>
      <c r="O169" s="120">
        <v>24516005</v>
      </c>
      <c r="P169" s="120">
        <v>0</v>
      </c>
      <c r="Q169" s="120">
        <v>44337349</v>
      </c>
      <c r="R169" s="120">
        <v>41266232</v>
      </c>
      <c r="S169" s="47"/>
    </row>
    <row r="170" spans="1:19" ht="12.75" customHeight="1" x14ac:dyDescent="0.2">
      <c r="A170" s="501"/>
      <c r="B170" s="501"/>
      <c r="C170" s="53" t="s">
        <v>3</v>
      </c>
      <c r="D170" s="54">
        <v>38</v>
      </c>
      <c r="E170" s="55">
        <v>11676.06</v>
      </c>
      <c r="F170" s="55">
        <v>1282.8800000000001</v>
      </c>
      <c r="G170" s="55">
        <v>0</v>
      </c>
      <c r="H170" s="55">
        <v>6371.71</v>
      </c>
      <c r="I170" s="55">
        <v>0</v>
      </c>
      <c r="J170" s="55">
        <v>1610.89</v>
      </c>
      <c r="K170" s="56">
        <v>19330.650000000001</v>
      </c>
      <c r="L170" s="46">
        <v>20941.54</v>
      </c>
      <c r="M170" s="117"/>
      <c r="N170" s="119">
        <v>19330.650000000001</v>
      </c>
      <c r="O170" s="119">
        <v>12958.94</v>
      </c>
      <c r="P170" s="119"/>
      <c r="Q170" s="119">
        <v>23274.15</v>
      </c>
      <c r="R170" s="119">
        <v>21663.26</v>
      </c>
      <c r="S170" s="47"/>
    </row>
    <row r="171" spans="1:19" ht="9" customHeight="1" x14ac:dyDescent="0.2">
      <c r="A171" s="501"/>
      <c r="B171" s="501"/>
      <c r="C171" s="48" t="s">
        <v>4</v>
      </c>
      <c r="D171" s="49">
        <v>39</v>
      </c>
      <c r="E171" s="50">
        <v>22608005</v>
      </c>
      <c r="F171" s="50">
        <v>2484002</v>
      </c>
      <c r="G171" s="50">
        <v>0</v>
      </c>
      <c r="H171" s="50">
        <v>12337351</v>
      </c>
      <c r="I171" s="50">
        <v>0</v>
      </c>
      <c r="J171" s="51">
        <v>3119118</v>
      </c>
      <c r="K171" s="50">
        <v>37429358</v>
      </c>
      <c r="L171" s="73">
        <v>40548476</v>
      </c>
      <c r="M171" s="118"/>
      <c r="N171" s="120">
        <v>37429358</v>
      </c>
      <c r="O171" s="120">
        <v>25092007</v>
      </c>
      <c r="P171" s="120">
        <v>0</v>
      </c>
      <c r="Q171" s="120">
        <v>45065038</v>
      </c>
      <c r="R171" s="120">
        <v>41945920</v>
      </c>
      <c r="S171" s="47"/>
    </row>
    <row r="172" spans="1:19" ht="12.75" customHeight="1" x14ac:dyDescent="0.2">
      <c r="A172" s="501"/>
      <c r="B172" s="501"/>
      <c r="C172" s="53" t="s">
        <v>3</v>
      </c>
      <c r="D172" s="54">
        <v>40</v>
      </c>
      <c r="E172" s="55">
        <v>11948.75</v>
      </c>
      <c r="F172" s="55">
        <v>1313.87</v>
      </c>
      <c r="G172" s="55">
        <v>0</v>
      </c>
      <c r="H172" s="55">
        <v>6371.71</v>
      </c>
      <c r="I172" s="55">
        <v>0</v>
      </c>
      <c r="J172" s="55">
        <v>1636.19</v>
      </c>
      <c r="K172" s="56">
        <v>19634.330000000002</v>
      </c>
      <c r="L172" s="46">
        <v>21270.52</v>
      </c>
      <c r="M172" s="117"/>
      <c r="N172" s="119">
        <v>19634.330000000002</v>
      </c>
      <c r="O172" s="119">
        <v>13262.62</v>
      </c>
      <c r="P172" s="119"/>
      <c r="Q172" s="119">
        <v>23657.79</v>
      </c>
      <c r="R172" s="119">
        <v>22021.599999999999</v>
      </c>
      <c r="S172" s="47"/>
    </row>
    <row r="173" spans="1:19" ht="9" customHeight="1" x14ac:dyDescent="0.2">
      <c r="A173" s="502"/>
      <c r="B173" s="502"/>
      <c r="C173" s="58"/>
      <c r="D173" s="59"/>
      <c r="E173" s="61">
        <v>23136006</v>
      </c>
      <c r="F173" s="61">
        <v>2544007</v>
      </c>
      <c r="G173" s="61">
        <v>0</v>
      </c>
      <c r="H173" s="61">
        <v>12337351</v>
      </c>
      <c r="I173" s="61">
        <v>0</v>
      </c>
      <c r="J173" s="60">
        <v>3168106</v>
      </c>
      <c r="K173" s="61">
        <v>38017364</v>
      </c>
      <c r="L173" s="73">
        <v>41185470</v>
      </c>
      <c r="M173" s="118"/>
      <c r="N173" s="120">
        <v>38017364</v>
      </c>
      <c r="O173" s="120">
        <v>25680013</v>
      </c>
      <c r="P173" s="120">
        <v>0</v>
      </c>
      <c r="Q173" s="120">
        <v>45807869</v>
      </c>
      <c r="R173" s="120">
        <v>42639763</v>
      </c>
      <c r="S173" s="47"/>
    </row>
    <row r="174" spans="1:19" ht="12.75" customHeight="1" x14ac:dyDescent="0.2">
      <c r="A174" s="496">
        <v>33970</v>
      </c>
      <c r="B174" s="496">
        <v>34424</v>
      </c>
      <c r="C174" s="42" t="s">
        <v>3</v>
      </c>
      <c r="D174" s="43">
        <v>0</v>
      </c>
      <c r="E174" s="44">
        <v>5751.26</v>
      </c>
      <c r="F174" s="44">
        <v>632.14</v>
      </c>
      <c r="G174" s="44">
        <v>123.95</v>
      </c>
      <c r="H174" s="44">
        <v>6371.71</v>
      </c>
      <c r="I174" s="44">
        <v>0</v>
      </c>
      <c r="J174" s="44">
        <v>1073.26</v>
      </c>
      <c r="K174" s="45">
        <v>12879.06</v>
      </c>
      <c r="L174" s="46">
        <v>13952.32</v>
      </c>
      <c r="M174" s="117"/>
      <c r="N174" s="119">
        <v>12879.06</v>
      </c>
      <c r="O174" s="119">
        <v>6507.35</v>
      </c>
      <c r="P174" s="119"/>
      <c r="Q174" s="119">
        <v>15123.64</v>
      </c>
      <c r="R174" s="119">
        <v>14050.38</v>
      </c>
      <c r="S174" s="47"/>
    </row>
    <row r="175" spans="1:19" ht="9" customHeight="1" x14ac:dyDescent="0.2">
      <c r="A175" s="521"/>
      <c r="B175" s="521"/>
      <c r="C175" s="48" t="s">
        <v>4</v>
      </c>
      <c r="D175" s="49">
        <v>2</v>
      </c>
      <c r="E175" s="50">
        <v>11135992</v>
      </c>
      <c r="F175" s="50">
        <v>1223994</v>
      </c>
      <c r="G175" s="50">
        <v>240001</v>
      </c>
      <c r="H175" s="50">
        <v>12337351</v>
      </c>
      <c r="I175" s="50">
        <v>0</v>
      </c>
      <c r="J175" s="51">
        <v>2078121</v>
      </c>
      <c r="K175" s="50">
        <v>24937338</v>
      </c>
      <c r="L175" s="73">
        <v>27015459</v>
      </c>
      <c r="M175" s="118"/>
      <c r="N175" s="120">
        <v>24937338</v>
      </c>
      <c r="O175" s="120">
        <v>12599987</v>
      </c>
      <c r="P175" s="120">
        <v>0</v>
      </c>
      <c r="Q175" s="120">
        <v>29283450</v>
      </c>
      <c r="R175" s="120">
        <v>27205329</v>
      </c>
      <c r="S175" s="47"/>
    </row>
    <row r="176" spans="1:19" ht="12.75" customHeight="1" x14ac:dyDescent="0.2">
      <c r="A176" s="500">
        <v>33970</v>
      </c>
      <c r="B176" s="500">
        <v>34424</v>
      </c>
      <c r="C176" s="53" t="s">
        <v>3</v>
      </c>
      <c r="D176" s="54">
        <v>3</v>
      </c>
      <c r="E176" s="55">
        <v>6061.14</v>
      </c>
      <c r="F176" s="55">
        <v>663.13</v>
      </c>
      <c r="G176" s="55">
        <v>123.95</v>
      </c>
      <c r="H176" s="55">
        <v>6371.71</v>
      </c>
      <c r="I176" s="55">
        <v>0</v>
      </c>
      <c r="J176" s="55">
        <v>1101.6600000000001</v>
      </c>
      <c r="K176" s="56">
        <v>13219.93</v>
      </c>
      <c r="L176" s="46">
        <v>14321.59</v>
      </c>
      <c r="M176" s="117"/>
      <c r="N176" s="119">
        <v>13219.93</v>
      </c>
      <c r="O176" s="119">
        <v>6848.22</v>
      </c>
      <c r="P176" s="119"/>
      <c r="Q176" s="119">
        <v>15554.27</v>
      </c>
      <c r="R176" s="119">
        <v>14452.61</v>
      </c>
      <c r="S176" s="47"/>
    </row>
    <row r="177" spans="1:19" ht="9" customHeight="1" x14ac:dyDescent="0.2">
      <c r="A177" s="500"/>
      <c r="B177" s="500"/>
      <c r="C177" s="48" t="s">
        <v>4</v>
      </c>
      <c r="D177" s="49">
        <v>4</v>
      </c>
      <c r="E177" s="50">
        <v>11736004</v>
      </c>
      <c r="F177" s="50">
        <v>1283999</v>
      </c>
      <c r="G177" s="50">
        <v>240001</v>
      </c>
      <c r="H177" s="50">
        <v>12337351</v>
      </c>
      <c r="I177" s="50">
        <v>0</v>
      </c>
      <c r="J177" s="51">
        <v>2133111</v>
      </c>
      <c r="K177" s="50">
        <v>25597354</v>
      </c>
      <c r="L177" s="73">
        <v>27730465</v>
      </c>
      <c r="M177" s="118"/>
      <c r="N177" s="120">
        <v>25597354</v>
      </c>
      <c r="O177" s="120">
        <v>13260003</v>
      </c>
      <c r="P177" s="120">
        <v>0</v>
      </c>
      <c r="Q177" s="120">
        <v>30117266</v>
      </c>
      <c r="R177" s="120">
        <v>27984155</v>
      </c>
      <c r="S177" s="47"/>
    </row>
    <row r="178" spans="1:19" ht="12.75" customHeight="1" x14ac:dyDescent="0.2">
      <c r="A178" s="501"/>
      <c r="B178" s="501"/>
      <c r="C178" s="53" t="s">
        <v>3</v>
      </c>
      <c r="D178" s="54">
        <v>5</v>
      </c>
      <c r="E178" s="55">
        <v>6371.01</v>
      </c>
      <c r="F178" s="55">
        <v>700.32</v>
      </c>
      <c r="G178" s="55">
        <v>123.95</v>
      </c>
      <c r="H178" s="55">
        <v>6371.71</v>
      </c>
      <c r="I178" s="55">
        <v>0</v>
      </c>
      <c r="J178" s="55">
        <v>1130.58</v>
      </c>
      <c r="K178" s="56">
        <v>13566.99</v>
      </c>
      <c r="L178" s="46">
        <v>14697.57</v>
      </c>
      <c r="M178" s="117"/>
      <c r="N178" s="119">
        <v>13566.99</v>
      </c>
      <c r="O178" s="119">
        <v>7195.28</v>
      </c>
      <c r="P178" s="119"/>
      <c r="Q178" s="119">
        <v>15992.72</v>
      </c>
      <c r="R178" s="119">
        <v>14862.14</v>
      </c>
      <c r="S178" s="47"/>
    </row>
    <row r="179" spans="1:19" ht="9" customHeight="1" x14ac:dyDescent="0.2">
      <c r="A179" s="501"/>
      <c r="B179" s="501"/>
      <c r="C179" s="48" t="s">
        <v>4</v>
      </c>
      <c r="D179" s="49">
        <v>6</v>
      </c>
      <c r="E179" s="50">
        <v>12335996</v>
      </c>
      <c r="F179" s="50">
        <v>1356009</v>
      </c>
      <c r="G179" s="50">
        <v>240001</v>
      </c>
      <c r="H179" s="50">
        <v>12337351</v>
      </c>
      <c r="I179" s="50">
        <v>0</v>
      </c>
      <c r="J179" s="51">
        <v>2189108</v>
      </c>
      <c r="K179" s="50">
        <v>26269356</v>
      </c>
      <c r="L179" s="73">
        <v>28458464</v>
      </c>
      <c r="M179" s="118"/>
      <c r="N179" s="120">
        <v>26269356</v>
      </c>
      <c r="O179" s="120">
        <v>13932005</v>
      </c>
      <c r="P179" s="120">
        <v>0</v>
      </c>
      <c r="Q179" s="120">
        <v>30966224</v>
      </c>
      <c r="R179" s="120">
        <v>28777116</v>
      </c>
      <c r="S179" s="47"/>
    </row>
    <row r="180" spans="1:19" ht="12.75" customHeight="1" x14ac:dyDescent="0.2">
      <c r="A180" s="501"/>
      <c r="B180" s="501"/>
      <c r="C180" s="53" t="s">
        <v>3</v>
      </c>
      <c r="D180" s="54">
        <v>7</v>
      </c>
      <c r="E180" s="55">
        <v>6674.69</v>
      </c>
      <c r="F180" s="55">
        <v>731.3</v>
      </c>
      <c r="G180" s="55">
        <v>123.95</v>
      </c>
      <c r="H180" s="55">
        <v>6371.71</v>
      </c>
      <c r="I180" s="55">
        <v>0</v>
      </c>
      <c r="J180" s="55">
        <v>1158.47</v>
      </c>
      <c r="K180" s="56">
        <v>13901.65</v>
      </c>
      <c r="L180" s="46">
        <v>15060.12</v>
      </c>
      <c r="M180" s="117"/>
      <c r="N180" s="119">
        <v>13901.65</v>
      </c>
      <c r="O180" s="119">
        <v>7529.94</v>
      </c>
      <c r="P180" s="119"/>
      <c r="Q180" s="119">
        <v>16415.509999999998</v>
      </c>
      <c r="R180" s="119">
        <v>15257.04</v>
      </c>
      <c r="S180" s="47"/>
    </row>
    <row r="181" spans="1:19" ht="9" customHeight="1" x14ac:dyDescent="0.2">
      <c r="A181" s="501"/>
      <c r="B181" s="501"/>
      <c r="C181" s="48" t="s">
        <v>4</v>
      </c>
      <c r="D181" s="49">
        <v>8</v>
      </c>
      <c r="E181" s="50">
        <v>12924002</v>
      </c>
      <c r="F181" s="50">
        <v>1415994</v>
      </c>
      <c r="G181" s="50">
        <v>240001</v>
      </c>
      <c r="H181" s="50">
        <v>12337351</v>
      </c>
      <c r="I181" s="50">
        <v>0</v>
      </c>
      <c r="J181" s="51">
        <v>2243111</v>
      </c>
      <c r="K181" s="50">
        <v>26917348</v>
      </c>
      <c r="L181" s="73">
        <v>29160459</v>
      </c>
      <c r="M181" s="118"/>
      <c r="N181" s="120">
        <v>26917348</v>
      </c>
      <c r="O181" s="120">
        <v>14579997</v>
      </c>
      <c r="P181" s="120">
        <v>0</v>
      </c>
      <c r="Q181" s="120">
        <v>31784860</v>
      </c>
      <c r="R181" s="120">
        <v>29541749</v>
      </c>
      <c r="S181" s="47"/>
    </row>
    <row r="182" spans="1:19" ht="12.75" customHeight="1" x14ac:dyDescent="0.2">
      <c r="A182" s="501"/>
      <c r="B182" s="501"/>
      <c r="C182" s="53" t="s">
        <v>3</v>
      </c>
      <c r="D182" s="54">
        <v>9</v>
      </c>
      <c r="E182" s="55">
        <v>7027.95</v>
      </c>
      <c r="F182" s="55">
        <v>768.49</v>
      </c>
      <c r="G182" s="55">
        <v>123.95</v>
      </c>
      <c r="H182" s="55">
        <v>6371.71</v>
      </c>
      <c r="I182" s="55">
        <v>0</v>
      </c>
      <c r="J182" s="55">
        <v>1191.01</v>
      </c>
      <c r="K182" s="56">
        <v>14292.1</v>
      </c>
      <c r="L182" s="46">
        <v>15483.11</v>
      </c>
      <c r="M182" s="117"/>
      <c r="N182" s="119">
        <v>14292.1</v>
      </c>
      <c r="O182" s="119">
        <v>7920.39</v>
      </c>
      <c r="P182" s="119"/>
      <c r="Q182" s="119">
        <v>16908.78</v>
      </c>
      <c r="R182" s="119">
        <v>15717.77</v>
      </c>
      <c r="S182" s="47"/>
    </row>
    <row r="183" spans="1:19" ht="9" customHeight="1" x14ac:dyDescent="0.2">
      <c r="A183" s="501"/>
      <c r="B183" s="501"/>
      <c r="C183" s="48" t="s">
        <v>4</v>
      </c>
      <c r="D183" s="49">
        <v>10</v>
      </c>
      <c r="E183" s="50">
        <v>13608009</v>
      </c>
      <c r="F183" s="50">
        <v>1488004</v>
      </c>
      <c r="G183" s="50">
        <v>240001</v>
      </c>
      <c r="H183" s="50">
        <v>12337351</v>
      </c>
      <c r="I183" s="50">
        <v>0</v>
      </c>
      <c r="J183" s="51">
        <v>2306117</v>
      </c>
      <c r="K183" s="50">
        <v>27673364</v>
      </c>
      <c r="L183" s="73">
        <v>29979481</v>
      </c>
      <c r="M183" s="118"/>
      <c r="N183" s="120">
        <v>27673364</v>
      </c>
      <c r="O183" s="120">
        <v>15336014</v>
      </c>
      <c r="P183" s="120">
        <v>0</v>
      </c>
      <c r="Q183" s="120">
        <v>32739963</v>
      </c>
      <c r="R183" s="120">
        <v>30433847</v>
      </c>
      <c r="S183" s="47"/>
    </row>
    <row r="184" spans="1:19" ht="12.75" customHeight="1" x14ac:dyDescent="0.2">
      <c r="A184" s="501"/>
      <c r="B184" s="501"/>
      <c r="C184" s="53" t="s">
        <v>3</v>
      </c>
      <c r="D184" s="54">
        <v>11</v>
      </c>
      <c r="E184" s="55">
        <v>7387.4</v>
      </c>
      <c r="F184" s="55">
        <v>811.87</v>
      </c>
      <c r="G184" s="55">
        <v>123.95</v>
      </c>
      <c r="H184" s="55">
        <v>6371.71</v>
      </c>
      <c r="I184" s="55">
        <v>0</v>
      </c>
      <c r="J184" s="55">
        <v>1224.58</v>
      </c>
      <c r="K184" s="56">
        <v>14694.93</v>
      </c>
      <c r="L184" s="46">
        <v>15919.51</v>
      </c>
      <c r="M184" s="117"/>
      <c r="N184" s="119">
        <v>14694.93</v>
      </c>
      <c r="O184" s="119">
        <v>8323.2199999999993</v>
      </c>
      <c r="P184" s="119"/>
      <c r="Q184" s="119">
        <v>17417.689999999999</v>
      </c>
      <c r="R184" s="119">
        <v>16193.11</v>
      </c>
      <c r="S184" s="47"/>
    </row>
    <row r="185" spans="1:19" ht="9" customHeight="1" x14ac:dyDescent="0.2">
      <c r="A185" s="501"/>
      <c r="B185" s="501"/>
      <c r="C185" s="48" t="s">
        <v>4</v>
      </c>
      <c r="D185" s="49">
        <v>12</v>
      </c>
      <c r="E185" s="50">
        <v>14304001</v>
      </c>
      <c r="F185" s="50">
        <v>1572000</v>
      </c>
      <c r="G185" s="50">
        <v>240001</v>
      </c>
      <c r="H185" s="50">
        <v>12337351</v>
      </c>
      <c r="I185" s="50">
        <v>0</v>
      </c>
      <c r="J185" s="51">
        <v>2371118</v>
      </c>
      <c r="K185" s="50">
        <v>28453352</v>
      </c>
      <c r="L185" s="73">
        <v>30824470</v>
      </c>
      <c r="M185" s="118"/>
      <c r="N185" s="120">
        <v>28453352</v>
      </c>
      <c r="O185" s="120">
        <v>16116001</v>
      </c>
      <c r="P185" s="120">
        <v>0</v>
      </c>
      <c r="Q185" s="120">
        <v>33725351</v>
      </c>
      <c r="R185" s="120">
        <v>31354233</v>
      </c>
      <c r="S185" s="47"/>
    </row>
    <row r="186" spans="1:19" ht="12.75" customHeight="1" x14ac:dyDescent="0.2">
      <c r="A186" s="501"/>
      <c r="B186" s="501"/>
      <c r="C186" s="53" t="s">
        <v>3</v>
      </c>
      <c r="D186" s="54">
        <v>13</v>
      </c>
      <c r="E186" s="55">
        <v>7740.66</v>
      </c>
      <c r="F186" s="55">
        <v>849.06</v>
      </c>
      <c r="G186" s="55">
        <v>123.95</v>
      </c>
      <c r="H186" s="55">
        <v>6371.71</v>
      </c>
      <c r="I186" s="55">
        <v>0</v>
      </c>
      <c r="J186" s="55">
        <v>1257.1199999999999</v>
      </c>
      <c r="K186" s="56">
        <v>15085.38</v>
      </c>
      <c r="L186" s="46">
        <v>16342.5</v>
      </c>
      <c r="M186" s="117"/>
      <c r="N186" s="119">
        <v>15085.38</v>
      </c>
      <c r="O186" s="119">
        <v>8713.67</v>
      </c>
      <c r="P186" s="119"/>
      <c r="Q186" s="119">
        <v>17910.96</v>
      </c>
      <c r="R186" s="119">
        <v>16653.84</v>
      </c>
      <c r="S186" s="47"/>
    </row>
    <row r="187" spans="1:19" ht="9" customHeight="1" x14ac:dyDescent="0.2">
      <c r="A187" s="501"/>
      <c r="B187" s="501"/>
      <c r="C187" s="48" t="s">
        <v>4</v>
      </c>
      <c r="D187" s="49">
        <v>14</v>
      </c>
      <c r="E187" s="50">
        <v>14988008</v>
      </c>
      <c r="F187" s="50">
        <v>1644009</v>
      </c>
      <c r="G187" s="50">
        <v>240001</v>
      </c>
      <c r="H187" s="50">
        <v>12337351</v>
      </c>
      <c r="I187" s="50">
        <v>0</v>
      </c>
      <c r="J187" s="51">
        <v>2434124</v>
      </c>
      <c r="K187" s="50">
        <v>29209369</v>
      </c>
      <c r="L187" s="73">
        <v>31643492</v>
      </c>
      <c r="M187" s="118"/>
      <c r="N187" s="120">
        <v>29209369</v>
      </c>
      <c r="O187" s="120">
        <v>16872018</v>
      </c>
      <c r="P187" s="120">
        <v>0</v>
      </c>
      <c r="Q187" s="120">
        <v>34680455</v>
      </c>
      <c r="R187" s="120">
        <v>32246331</v>
      </c>
      <c r="S187" s="47"/>
    </row>
    <row r="188" spans="1:19" ht="12.75" customHeight="1" x14ac:dyDescent="0.2">
      <c r="A188" s="501"/>
      <c r="B188" s="501"/>
      <c r="C188" s="53" t="s">
        <v>3</v>
      </c>
      <c r="D188" s="54">
        <v>15</v>
      </c>
      <c r="E188" s="55">
        <v>8155.89</v>
      </c>
      <c r="F188" s="55">
        <v>892.44</v>
      </c>
      <c r="G188" s="55">
        <v>123.95</v>
      </c>
      <c r="H188" s="55">
        <v>6371.71</v>
      </c>
      <c r="I188" s="55">
        <v>0</v>
      </c>
      <c r="J188" s="55">
        <v>1295.33</v>
      </c>
      <c r="K188" s="56">
        <v>15543.99</v>
      </c>
      <c r="L188" s="46">
        <v>16839.32</v>
      </c>
      <c r="M188" s="117"/>
      <c r="N188" s="119">
        <v>15543.99</v>
      </c>
      <c r="O188" s="119">
        <v>9172.2800000000007</v>
      </c>
      <c r="P188" s="119"/>
      <c r="Q188" s="119">
        <v>18490.330000000002</v>
      </c>
      <c r="R188" s="119">
        <v>17195</v>
      </c>
      <c r="S188" s="47"/>
    </row>
    <row r="189" spans="1:19" ht="9" customHeight="1" x14ac:dyDescent="0.2">
      <c r="A189" s="501"/>
      <c r="B189" s="501"/>
      <c r="C189" s="48" t="s">
        <v>4</v>
      </c>
      <c r="D189" s="49">
        <v>16</v>
      </c>
      <c r="E189" s="50">
        <v>15792005</v>
      </c>
      <c r="F189" s="50">
        <v>1728005</v>
      </c>
      <c r="G189" s="50">
        <v>240001</v>
      </c>
      <c r="H189" s="50">
        <v>12337351</v>
      </c>
      <c r="I189" s="50">
        <v>0</v>
      </c>
      <c r="J189" s="51">
        <v>2508109</v>
      </c>
      <c r="K189" s="50">
        <v>30097362</v>
      </c>
      <c r="L189" s="73">
        <v>32605470</v>
      </c>
      <c r="M189" s="118"/>
      <c r="N189" s="120">
        <v>30097362</v>
      </c>
      <c r="O189" s="120">
        <v>17760011</v>
      </c>
      <c r="P189" s="120">
        <v>0</v>
      </c>
      <c r="Q189" s="120">
        <v>35802271</v>
      </c>
      <c r="R189" s="120">
        <v>33294163</v>
      </c>
      <c r="S189" s="47"/>
    </row>
    <row r="190" spans="1:19" ht="12.75" customHeight="1" x14ac:dyDescent="0.2">
      <c r="A190" s="501"/>
      <c r="B190" s="501"/>
      <c r="C190" s="53" t="s">
        <v>3</v>
      </c>
      <c r="D190" s="54">
        <v>17</v>
      </c>
      <c r="E190" s="55">
        <v>8571.1200000000008</v>
      </c>
      <c r="F190" s="55">
        <v>942.02</v>
      </c>
      <c r="G190" s="55">
        <v>123.95</v>
      </c>
      <c r="H190" s="55">
        <v>6371.71</v>
      </c>
      <c r="I190" s="55">
        <v>0</v>
      </c>
      <c r="J190" s="55">
        <v>1334.07</v>
      </c>
      <c r="K190" s="56">
        <v>16008.8</v>
      </c>
      <c r="L190" s="46">
        <v>17342.87</v>
      </c>
      <c r="M190" s="117"/>
      <c r="N190" s="119">
        <v>16008.8</v>
      </c>
      <c r="O190" s="119">
        <v>9637.09</v>
      </c>
      <c r="P190" s="119"/>
      <c r="Q190" s="119">
        <v>19077.55</v>
      </c>
      <c r="R190" s="119">
        <v>17743.48</v>
      </c>
      <c r="S190" s="47"/>
    </row>
    <row r="191" spans="1:19" ht="9" customHeight="1" x14ac:dyDescent="0.2">
      <c r="A191" s="501"/>
      <c r="B191" s="501"/>
      <c r="C191" s="48" t="s">
        <v>4</v>
      </c>
      <c r="D191" s="49">
        <v>18</v>
      </c>
      <c r="E191" s="50">
        <v>16596003</v>
      </c>
      <c r="F191" s="50">
        <v>1824005</v>
      </c>
      <c r="G191" s="50">
        <v>240001</v>
      </c>
      <c r="H191" s="50">
        <v>12337351</v>
      </c>
      <c r="I191" s="50">
        <v>0</v>
      </c>
      <c r="J191" s="51">
        <v>2583120</v>
      </c>
      <c r="K191" s="50">
        <v>30997359</v>
      </c>
      <c r="L191" s="73">
        <v>33580479</v>
      </c>
      <c r="M191" s="118"/>
      <c r="N191" s="120">
        <v>30997359</v>
      </c>
      <c r="O191" s="120">
        <v>18660008</v>
      </c>
      <c r="P191" s="120">
        <v>0</v>
      </c>
      <c r="Q191" s="120">
        <v>36939288</v>
      </c>
      <c r="R191" s="120">
        <v>34356168</v>
      </c>
      <c r="S191" s="47"/>
    </row>
    <row r="192" spans="1:19" ht="12.75" customHeight="1" x14ac:dyDescent="0.2">
      <c r="A192" s="501"/>
      <c r="B192" s="501"/>
      <c r="C192" s="53" t="s">
        <v>3</v>
      </c>
      <c r="D192" s="54">
        <v>19</v>
      </c>
      <c r="E192" s="55">
        <v>8980.15</v>
      </c>
      <c r="F192" s="55">
        <v>985.4</v>
      </c>
      <c r="G192" s="55">
        <v>123.95</v>
      </c>
      <c r="H192" s="55">
        <v>6371.71</v>
      </c>
      <c r="I192" s="55">
        <v>0</v>
      </c>
      <c r="J192" s="55">
        <v>1371.77</v>
      </c>
      <c r="K192" s="56">
        <v>16461.21</v>
      </c>
      <c r="L192" s="46">
        <v>17832.98</v>
      </c>
      <c r="M192" s="117"/>
      <c r="N192" s="119">
        <v>16461.21</v>
      </c>
      <c r="O192" s="119">
        <v>10089.5</v>
      </c>
      <c r="P192" s="119"/>
      <c r="Q192" s="119">
        <v>19649.09</v>
      </c>
      <c r="R192" s="119">
        <v>18277.32</v>
      </c>
      <c r="S192" s="47"/>
    </row>
    <row r="193" spans="1:19" ht="9" customHeight="1" x14ac:dyDescent="0.2">
      <c r="A193" s="501"/>
      <c r="B193" s="501"/>
      <c r="C193" s="48" t="s">
        <v>4</v>
      </c>
      <c r="D193" s="49">
        <v>20</v>
      </c>
      <c r="E193" s="50">
        <v>17387995</v>
      </c>
      <c r="F193" s="50">
        <v>1908000</v>
      </c>
      <c r="G193" s="50">
        <v>240001</v>
      </c>
      <c r="H193" s="50">
        <v>12337351</v>
      </c>
      <c r="I193" s="50">
        <v>0</v>
      </c>
      <c r="J193" s="51">
        <v>2656117</v>
      </c>
      <c r="K193" s="50">
        <v>31873347</v>
      </c>
      <c r="L193" s="73">
        <v>34529464</v>
      </c>
      <c r="M193" s="118"/>
      <c r="N193" s="120">
        <v>31873347</v>
      </c>
      <c r="O193" s="120">
        <v>19535996</v>
      </c>
      <c r="P193" s="120">
        <v>0</v>
      </c>
      <c r="Q193" s="120">
        <v>38045943</v>
      </c>
      <c r="R193" s="120">
        <v>35389826</v>
      </c>
      <c r="S193" s="47"/>
    </row>
    <row r="194" spans="1:19" ht="12.75" customHeight="1" x14ac:dyDescent="0.2">
      <c r="A194" s="501"/>
      <c r="B194" s="501"/>
      <c r="C194" s="53" t="s">
        <v>3</v>
      </c>
      <c r="D194" s="54">
        <v>21</v>
      </c>
      <c r="E194" s="55">
        <v>9252.84</v>
      </c>
      <c r="F194" s="55">
        <v>1016.39</v>
      </c>
      <c r="G194" s="55">
        <v>123.95</v>
      </c>
      <c r="H194" s="55">
        <v>6371.71</v>
      </c>
      <c r="I194" s="55">
        <v>0</v>
      </c>
      <c r="J194" s="55">
        <v>1397.07</v>
      </c>
      <c r="K194" s="56">
        <v>16764.89</v>
      </c>
      <c r="L194" s="46">
        <v>18161.96</v>
      </c>
      <c r="M194" s="117"/>
      <c r="N194" s="119">
        <v>16764.89</v>
      </c>
      <c r="O194" s="119">
        <v>10393.18</v>
      </c>
      <c r="P194" s="119"/>
      <c r="Q194" s="119">
        <v>20032.73</v>
      </c>
      <c r="R194" s="119">
        <v>18635.66</v>
      </c>
      <c r="S194" s="47"/>
    </row>
    <row r="195" spans="1:19" ht="9" customHeight="1" x14ac:dyDescent="0.2">
      <c r="A195" s="501"/>
      <c r="B195" s="501"/>
      <c r="C195" s="48" t="s">
        <v>4</v>
      </c>
      <c r="D195" s="49">
        <v>22</v>
      </c>
      <c r="E195" s="50">
        <v>17915997</v>
      </c>
      <c r="F195" s="50">
        <v>1968005</v>
      </c>
      <c r="G195" s="50">
        <v>240001</v>
      </c>
      <c r="H195" s="50">
        <v>12337351</v>
      </c>
      <c r="I195" s="50">
        <v>0</v>
      </c>
      <c r="J195" s="51">
        <v>2705105</v>
      </c>
      <c r="K195" s="50">
        <v>32461354</v>
      </c>
      <c r="L195" s="73">
        <v>35166458</v>
      </c>
      <c r="M195" s="118"/>
      <c r="N195" s="120">
        <v>32461354</v>
      </c>
      <c r="O195" s="120">
        <v>20124003</v>
      </c>
      <c r="P195" s="120">
        <v>0</v>
      </c>
      <c r="Q195" s="120">
        <v>38788774</v>
      </c>
      <c r="R195" s="120">
        <v>36083669</v>
      </c>
      <c r="S195" s="47"/>
    </row>
    <row r="196" spans="1:19" ht="12.75" customHeight="1" x14ac:dyDescent="0.2">
      <c r="A196" s="501"/>
      <c r="B196" s="501"/>
      <c r="C196" s="53" t="s">
        <v>3</v>
      </c>
      <c r="D196" s="54">
        <v>23</v>
      </c>
      <c r="E196" s="55">
        <v>9519.33</v>
      </c>
      <c r="F196" s="55">
        <v>1047.3699999999999</v>
      </c>
      <c r="G196" s="55">
        <v>123.95</v>
      </c>
      <c r="H196" s="55">
        <v>6371.71</v>
      </c>
      <c r="I196" s="55">
        <v>0</v>
      </c>
      <c r="J196" s="55">
        <v>1421.86</v>
      </c>
      <c r="K196" s="56">
        <v>17062.36</v>
      </c>
      <c r="L196" s="46">
        <v>18484.22</v>
      </c>
      <c r="M196" s="117"/>
      <c r="N196" s="119">
        <v>17062.36</v>
      </c>
      <c r="O196" s="119">
        <v>10690.65</v>
      </c>
      <c r="P196" s="119"/>
      <c r="Q196" s="119">
        <v>20408.54</v>
      </c>
      <c r="R196" s="119">
        <v>18986.68</v>
      </c>
      <c r="S196" s="47"/>
    </row>
    <row r="197" spans="1:19" ht="9" customHeight="1" x14ac:dyDescent="0.2">
      <c r="A197" s="501"/>
      <c r="B197" s="501"/>
      <c r="C197" s="48" t="s">
        <v>4</v>
      </c>
      <c r="D197" s="49">
        <v>23</v>
      </c>
      <c r="E197" s="50">
        <v>18431993</v>
      </c>
      <c r="F197" s="50">
        <v>2027991</v>
      </c>
      <c r="G197" s="50">
        <v>240001</v>
      </c>
      <c r="H197" s="50">
        <v>12337351</v>
      </c>
      <c r="I197" s="50">
        <v>0</v>
      </c>
      <c r="J197" s="51">
        <v>2753105</v>
      </c>
      <c r="K197" s="50">
        <v>33037336</v>
      </c>
      <c r="L197" s="73">
        <v>35790441</v>
      </c>
      <c r="M197" s="118"/>
      <c r="N197" s="120">
        <v>33037336</v>
      </c>
      <c r="O197" s="120">
        <v>20699985</v>
      </c>
      <c r="P197" s="120">
        <v>0</v>
      </c>
      <c r="Q197" s="120">
        <v>39516444</v>
      </c>
      <c r="R197" s="120">
        <v>36763339</v>
      </c>
      <c r="S197" s="47"/>
    </row>
    <row r="198" spans="1:19" ht="12.75" customHeight="1" x14ac:dyDescent="0.2">
      <c r="A198" s="501"/>
      <c r="B198" s="501"/>
      <c r="C198" s="53" t="s">
        <v>3</v>
      </c>
      <c r="D198" s="54">
        <v>24</v>
      </c>
      <c r="E198" s="55">
        <v>9792.02</v>
      </c>
      <c r="F198" s="55">
        <v>1072.1600000000001</v>
      </c>
      <c r="G198" s="55">
        <v>123.95</v>
      </c>
      <c r="H198" s="55">
        <v>6371.71</v>
      </c>
      <c r="I198" s="55">
        <v>0</v>
      </c>
      <c r="J198" s="55">
        <v>1446.65</v>
      </c>
      <c r="K198" s="56">
        <v>17359.84</v>
      </c>
      <c r="L198" s="46">
        <v>18806.490000000002</v>
      </c>
      <c r="M198" s="117"/>
      <c r="N198" s="119">
        <v>17359.84</v>
      </c>
      <c r="O198" s="119">
        <v>10988.13</v>
      </c>
      <c r="P198" s="119"/>
      <c r="Q198" s="119">
        <v>20784.349999999999</v>
      </c>
      <c r="R198" s="119">
        <v>19337.7</v>
      </c>
      <c r="S198" s="47"/>
    </row>
    <row r="199" spans="1:19" ht="9" customHeight="1" x14ac:dyDescent="0.2">
      <c r="A199" s="501"/>
      <c r="B199" s="501"/>
      <c r="C199" s="48" t="s">
        <v>4</v>
      </c>
      <c r="D199" s="49">
        <v>25</v>
      </c>
      <c r="E199" s="50">
        <v>18959995</v>
      </c>
      <c r="F199" s="50">
        <v>2075991</v>
      </c>
      <c r="G199" s="50">
        <v>240001</v>
      </c>
      <c r="H199" s="50">
        <v>12337351</v>
      </c>
      <c r="I199" s="50">
        <v>0</v>
      </c>
      <c r="J199" s="51">
        <v>2801105</v>
      </c>
      <c r="K199" s="50">
        <v>33613337</v>
      </c>
      <c r="L199" s="73">
        <v>36414442</v>
      </c>
      <c r="M199" s="118"/>
      <c r="N199" s="120">
        <v>33613337</v>
      </c>
      <c r="O199" s="120">
        <v>21275986</v>
      </c>
      <c r="P199" s="120">
        <v>0</v>
      </c>
      <c r="Q199" s="120">
        <v>40244113</v>
      </c>
      <c r="R199" s="120">
        <v>37443008</v>
      </c>
      <c r="S199" s="47"/>
    </row>
    <row r="200" spans="1:19" ht="12.75" customHeight="1" x14ac:dyDescent="0.2">
      <c r="A200" s="501"/>
      <c r="B200" s="501"/>
      <c r="C200" s="53" t="s">
        <v>3</v>
      </c>
      <c r="D200" s="54">
        <v>26</v>
      </c>
      <c r="E200" s="55">
        <v>10058.51</v>
      </c>
      <c r="F200" s="55">
        <v>1103.1500000000001</v>
      </c>
      <c r="G200" s="55">
        <v>123.95</v>
      </c>
      <c r="H200" s="55">
        <v>6371.71</v>
      </c>
      <c r="I200" s="55">
        <v>0</v>
      </c>
      <c r="J200" s="55">
        <v>1471.44</v>
      </c>
      <c r="K200" s="56">
        <v>17657.32</v>
      </c>
      <c r="L200" s="46">
        <v>19128.759999999998</v>
      </c>
      <c r="M200" s="117"/>
      <c r="N200" s="119">
        <v>17657.32</v>
      </c>
      <c r="O200" s="119">
        <v>11285.61</v>
      </c>
      <c r="P200" s="119"/>
      <c r="Q200" s="119">
        <v>21160.17</v>
      </c>
      <c r="R200" s="119">
        <v>19688.73</v>
      </c>
      <c r="S200" s="47"/>
    </row>
    <row r="201" spans="1:19" ht="9" customHeight="1" x14ac:dyDescent="0.2">
      <c r="A201" s="501"/>
      <c r="B201" s="501"/>
      <c r="C201" s="48" t="s">
        <v>4</v>
      </c>
      <c r="D201" s="49">
        <v>27</v>
      </c>
      <c r="E201" s="50">
        <v>19475991</v>
      </c>
      <c r="F201" s="50">
        <v>2135996</v>
      </c>
      <c r="G201" s="50">
        <v>240001</v>
      </c>
      <c r="H201" s="50">
        <v>12337351</v>
      </c>
      <c r="I201" s="50">
        <v>0</v>
      </c>
      <c r="J201" s="51">
        <v>2849105</v>
      </c>
      <c r="K201" s="50">
        <v>34189339</v>
      </c>
      <c r="L201" s="73">
        <v>37038444</v>
      </c>
      <c r="M201" s="118"/>
      <c r="N201" s="120">
        <v>34189339</v>
      </c>
      <c r="O201" s="120">
        <v>21851988</v>
      </c>
      <c r="P201" s="120">
        <v>0</v>
      </c>
      <c r="Q201" s="120">
        <v>40971802</v>
      </c>
      <c r="R201" s="120">
        <v>38122697</v>
      </c>
      <c r="S201" s="47"/>
    </row>
    <row r="202" spans="1:19" ht="12.75" customHeight="1" x14ac:dyDescent="0.2">
      <c r="A202" s="501"/>
      <c r="B202" s="501"/>
      <c r="C202" s="53" t="s">
        <v>3</v>
      </c>
      <c r="D202" s="54">
        <v>28</v>
      </c>
      <c r="E202" s="55">
        <v>10331.200000000001</v>
      </c>
      <c r="F202" s="55">
        <v>1134.1400000000001</v>
      </c>
      <c r="G202" s="55">
        <v>123.95</v>
      </c>
      <c r="H202" s="55">
        <v>6371.71</v>
      </c>
      <c r="I202" s="55">
        <v>0</v>
      </c>
      <c r="J202" s="55">
        <v>1496.75</v>
      </c>
      <c r="K202" s="56">
        <v>17961</v>
      </c>
      <c r="L202" s="46">
        <v>19457.75</v>
      </c>
      <c r="M202" s="117"/>
      <c r="N202" s="119">
        <v>17961</v>
      </c>
      <c r="O202" s="119">
        <v>11589.29</v>
      </c>
      <c r="P202" s="119"/>
      <c r="Q202" s="119">
        <v>21543.82</v>
      </c>
      <c r="R202" s="119">
        <v>20047.07</v>
      </c>
      <c r="S202" s="47"/>
    </row>
    <row r="203" spans="1:19" ht="9" customHeight="1" x14ac:dyDescent="0.2">
      <c r="A203" s="501"/>
      <c r="B203" s="501"/>
      <c r="C203" s="48" t="s">
        <v>4</v>
      </c>
      <c r="D203" s="49">
        <v>29</v>
      </c>
      <c r="E203" s="50">
        <v>20003993</v>
      </c>
      <c r="F203" s="50">
        <v>2196001</v>
      </c>
      <c r="G203" s="50">
        <v>240001</v>
      </c>
      <c r="H203" s="50">
        <v>12337351</v>
      </c>
      <c r="I203" s="50">
        <v>0</v>
      </c>
      <c r="J203" s="51">
        <v>2898112</v>
      </c>
      <c r="K203" s="50">
        <v>34777345</v>
      </c>
      <c r="L203" s="73">
        <v>37675458</v>
      </c>
      <c r="M203" s="118"/>
      <c r="N203" s="120">
        <v>34777345</v>
      </c>
      <c r="O203" s="120">
        <v>22439995</v>
      </c>
      <c r="P203" s="120">
        <v>0</v>
      </c>
      <c r="Q203" s="120">
        <v>41714652</v>
      </c>
      <c r="R203" s="120">
        <v>38816540</v>
      </c>
      <c r="S203" s="47"/>
    </row>
    <row r="204" spans="1:19" ht="12.75" customHeight="1" x14ac:dyDescent="0.2">
      <c r="A204" s="501"/>
      <c r="B204" s="501"/>
      <c r="C204" s="53" t="s">
        <v>3</v>
      </c>
      <c r="D204" s="54">
        <v>30</v>
      </c>
      <c r="E204" s="55">
        <v>10603.89</v>
      </c>
      <c r="F204" s="55">
        <v>1165.1300000000001</v>
      </c>
      <c r="G204" s="55">
        <v>123.95</v>
      </c>
      <c r="H204" s="55">
        <v>6371.71</v>
      </c>
      <c r="I204" s="55">
        <v>0</v>
      </c>
      <c r="J204" s="55">
        <v>1522.06</v>
      </c>
      <c r="K204" s="56">
        <v>18264.68</v>
      </c>
      <c r="L204" s="46">
        <v>19786.740000000002</v>
      </c>
      <c r="M204" s="117"/>
      <c r="N204" s="119">
        <v>18264.68</v>
      </c>
      <c r="O204" s="119">
        <v>11892.97</v>
      </c>
      <c r="P204" s="119"/>
      <c r="Q204" s="119">
        <v>21927.47</v>
      </c>
      <c r="R204" s="119">
        <v>20405.41</v>
      </c>
      <c r="S204" s="47"/>
    </row>
    <row r="205" spans="1:19" ht="9" customHeight="1" x14ac:dyDescent="0.2">
      <c r="A205" s="501"/>
      <c r="B205" s="501"/>
      <c r="C205" s="48" t="s">
        <v>4</v>
      </c>
      <c r="D205" s="49">
        <v>31</v>
      </c>
      <c r="E205" s="50">
        <v>20531994</v>
      </c>
      <c r="F205" s="50">
        <v>2256006</v>
      </c>
      <c r="G205" s="50">
        <v>240001</v>
      </c>
      <c r="H205" s="50">
        <v>12337351</v>
      </c>
      <c r="I205" s="50">
        <v>0</v>
      </c>
      <c r="J205" s="51">
        <v>2947119</v>
      </c>
      <c r="K205" s="50">
        <v>35365352</v>
      </c>
      <c r="L205" s="73">
        <v>38312471</v>
      </c>
      <c r="M205" s="118"/>
      <c r="N205" s="120">
        <v>35365352</v>
      </c>
      <c r="O205" s="120">
        <v>23028001</v>
      </c>
      <c r="P205" s="120">
        <v>0</v>
      </c>
      <c r="Q205" s="120">
        <v>42457502</v>
      </c>
      <c r="R205" s="120">
        <v>39510383</v>
      </c>
      <c r="S205" s="47"/>
    </row>
    <row r="206" spans="1:19" ht="12.75" customHeight="1" x14ac:dyDescent="0.2">
      <c r="A206" s="501"/>
      <c r="B206" s="501"/>
      <c r="C206" s="53" t="s">
        <v>3</v>
      </c>
      <c r="D206" s="54">
        <v>32</v>
      </c>
      <c r="E206" s="55">
        <v>10870.38</v>
      </c>
      <c r="F206" s="55">
        <v>1189.92</v>
      </c>
      <c r="G206" s="55">
        <v>123.95</v>
      </c>
      <c r="H206" s="55">
        <v>6371.71</v>
      </c>
      <c r="I206" s="55">
        <v>0</v>
      </c>
      <c r="J206" s="55">
        <v>1546.33</v>
      </c>
      <c r="K206" s="56">
        <v>18555.96</v>
      </c>
      <c r="L206" s="46">
        <v>20102.29</v>
      </c>
      <c r="M206" s="117"/>
      <c r="N206" s="119">
        <v>18555.96</v>
      </c>
      <c r="O206" s="119">
        <v>12184.25</v>
      </c>
      <c r="P206" s="119"/>
      <c r="Q206" s="119">
        <v>22295.46</v>
      </c>
      <c r="R206" s="119">
        <v>20749.13</v>
      </c>
      <c r="S206" s="47"/>
    </row>
    <row r="207" spans="1:19" ht="9" customHeight="1" x14ac:dyDescent="0.2">
      <c r="A207" s="501"/>
      <c r="B207" s="501"/>
      <c r="C207" s="48" t="s">
        <v>4</v>
      </c>
      <c r="D207" s="49">
        <v>33</v>
      </c>
      <c r="E207" s="50">
        <v>21047991</v>
      </c>
      <c r="F207" s="50">
        <v>2304006</v>
      </c>
      <c r="G207" s="50">
        <v>240001</v>
      </c>
      <c r="H207" s="50">
        <v>12337351</v>
      </c>
      <c r="I207" s="50">
        <v>0</v>
      </c>
      <c r="J207" s="51">
        <v>2994112</v>
      </c>
      <c r="K207" s="50">
        <v>35929349</v>
      </c>
      <c r="L207" s="73">
        <v>38923461</v>
      </c>
      <c r="M207" s="118"/>
      <c r="N207" s="120">
        <v>35929349</v>
      </c>
      <c r="O207" s="120">
        <v>23591998</v>
      </c>
      <c r="P207" s="120">
        <v>0</v>
      </c>
      <c r="Q207" s="120">
        <v>43170030</v>
      </c>
      <c r="R207" s="120">
        <v>40175918</v>
      </c>
      <c r="S207" s="47"/>
    </row>
    <row r="208" spans="1:19" ht="12.75" customHeight="1" x14ac:dyDescent="0.2">
      <c r="A208" s="501"/>
      <c r="B208" s="501"/>
      <c r="C208" s="53" t="s">
        <v>3</v>
      </c>
      <c r="D208" s="54">
        <v>34</v>
      </c>
      <c r="E208" s="55">
        <v>11136.88</v>
      </c>
      <c r="F208" s="55">
        <v>1220.9000000000001</v>
      </c>
      <c r="G208" s="55">
        <v>123.95</v>
      </c>
      <c r="H208" s="55">
        <v>6371.71</v>
      </c>
      <c r="I208" s="55">
        <v>0</v>
      </c>
      <c r="J208" s="55">
        <v>1571.12</v>
      </c>
      <c r="K208" s="56">
        <v>18853.439999999999</v>
      </c>
      <c r="L208" s="46">
        <v>20424.560000000001</v>
      </c>
      <c r="M208" s="117"/>
      <c r="N208" s="119">
        <v>18853.439999999999</v>
      </c>
      <c r="O208" s="119">
        <v>12481.73</v>
      </c>
      <c r="P208" s="119"/>
      <c r="Q208" s="119">
        <v>22671.27</v>
      </c>
      <c r="R208" s="119">
        <v>21100.15</v>
      </c>
      <c r="S208" s="47"/>
    </row>
    <row r="209" spans="1:19" ht="9" customHeight="1" x14ac:dyDescent="0.2">
      <c r="A209" s="501"/>
      <c r="B209" s="501"/>
      <c r="C209" s="48" t="s">
        <v>4</v>
      </c>
      <c r="D209" s="49">
        <v>35</v>
      </c>
      <c r="E209" s="50">
        <v>21564007</v>
      </c>
      <c r="F209" s="50">
        <v>2363992</v>
      </c>
      <c r="G209" s="50">
        <v>240001</v>
      </c>
      <c r="H209" s="50">
        <v>12337351</v>
      </c>
      <c r="I209" s="50">
        <v>0</v>
      </c>
      <c r="J209" s="51">
        <v>3042113</v>
      </c>
      <c r="K209" s="50">
        <v>36505350</v>
      </c>
      <c r="L209" s="73">
        <v>39547463</v>
      </c>
      <c r="M209" s="118"/>
      <c r="N209" s="120">
        <v>36505350</v>
      </c>
      <c r="O209" s="120">
        <v>24167999</v>
      </c>
      <c r="P209" s="120">
        <v>0</v>
      </c>
      <c r="Q209" s="120">
        <v>43897700</v>
      </c>
      <c r="R209" s="120">
        <v>40855587</v>
      </c>
      <c r="S209" s="47"/>
    </row>
    <row r="210" spans="1:19" ht="12.75" customHeight="1" x14ac:dyDescent="0.2">
      <c r="A210" s="501"/>
      <c r="B210" s="501"/>
      <c r="C210" s="53" t="s">
        <v>3</v>
      </c>
      <c r="D210" s="54">
        <v>36</v>
      </c>
      <c r="E210" s="55">
        <v>11409.57</v>
      </c>
      <c r="F210" s="55">
        <v>1251.8900000000001</v>
      </c>
      <c r="G210" s="55">
        <v>123.95</v>
      </c>
      <c r="H210" s="55">
        <v>6371.71</v>
      </c>
      <c r="I210" s="55">
        <v>0</v>
      </c>
      <c r="J210" s="55">
        <v>1596.43</v>
      </c>
      <c r="K210" s="56">
        <v>19157.12</v>
      </c>
      <c r="L210" s="46">
        <v>20753.55</v>
      </c>
      <c r="M210" s="117"/>
      <c r="N210" s="119">
        <v>19157.12</v>
      </c>
      <c r="O210" s="119">
        <v>12785.41</v>
      </c>
      <c r="P210" s="119"/>
      <c r="Q210" s="119">
        <v>23054.92</v>
      </c>
      <c r="R210" s="119">
        <v>21458.49</v>
      </c>
      <c r="S210" s="47"/>
    </row>
    <row r="211" spans="1:19" ht="9" customHeight="1" x14ac:dyDescent="0.2">
      <c r="A211" s="501"/>
      <c r="B211" s="501"/>
      <c r="C211" s="48" t="s">
        <v>4</v>
      </c>
      <c r="D211" s="49">
        <v>37</v>
      </c>
      <c r="E211" s="50">
        <v>22092008</v>
      </c>
      <c r="F211" s="50">
        <v>2423997</v>
      </c>
      <c r="G211" s="50">
        <v>240001</v>
      </c>
      <c r="H211" s="50">
        <v>12337351</v>
      </c>
      <c r="I211" s="50">
        <v>0</v>
      </c>
      <c r="J211" s="51">
        <v>3091120</v>
      </c>
      <c r="K211" s="50">
        <v>37093357</v>
      </c>
      <c r="L211" s="73">
        <v>40184476</v>
      </c>
      <c r="M211" s="118"/>
      <c r="N211" s="120">
        <v>37093357</v>
      </c>
      <c r="O211" s="120">
        <v>24756006</v>
      </c>
      <c r="P211" s="120">
        <v>0</v>
      </c>
      <c r="Q211" s="120">
        <v>44640550</v>
      </c>
      <c r="R211" s="120">
        <v>41549430</v>
      </c>
      <c r="S211" s="47"/>
    </row>
    <row r="212" spans="1:19" ht="12.75" customHeight="1" x14ac:dyDescent="0.2">
      <c r="A212" s="501"/>
      <c r="B212" s="501"/>
      <c r="C212" s="53" t="s">
        <v>3</v>
      </c>
      <c r="D212" s="54">
        <v>38</v>
      </c>
      <c r="E212" s="55">
        <v>11676.06</v>
      </c>
      <c r="F212" s="55">
        <v>1282.8800000000001</v>
      </c>
      <c r="G212" s="55">
        <v>123.95</v>
      </c>
      <c r="H212" s="55">
        <v>6371.71</v>
      </c>
      <c r="I212" s="55">
        <v>0</v>
      </c>
      <c r="J212" s="55">
        <v>1621.22</v>
      </c>
      <c r="K212" s="56">
        <v>19454.599999999999</v>
      </c>
      <c r="L212" s="46">
        <v>21075.82</v>
      </c>
      <c r="M212" s="117"/>
      <c r="N212" s="119">
        <v>19454.599999999999</v>
      </c>
      <c r="O212" s="119">
        <v>13082.89</v>
      </c>
      <c r="P212" s="119"/>
      <c r="Q212" s="119">
        <v>23430.74</v>
      </c>
      <c r="R212" s="119">
        <v>21809.52</v>
      </c>
      <c r="S212" s="47"/>
    </row>
    <row r="213" spans="1:19" ht="9" customHeight="1" x14ac:dyDescent="0.2">
      <c r="A213" s="501"/>
      <c r="B213" s="501"/>
      <c r="C213" s="48" t="s">
        <v>4</v>
      </c>
      <c r="D213" s="49">
        <v>39</v>
      </c>
      <c r="E213" s="50">
        <v>22608005</v>
      </c>
      <c r="F213" s="50">
        <v>2484002</v>
      </c>
      <c r="G213" s="50">
        <v>240001</v>
      </c>
      <c r="H213" s="50">
        <v>12337351</v>
      </c>
      <c r="I213" s="50">
        <v>0</v>
      </c>
      <c r="J213" s="51">
        <v>3139120</v>
      </c>
      <c r="K213" s="50">
        <v>37669358</v>
      </c>
      <c r="L213" s="73">
        <v>40808478</v>
      </c>
      <c r="M213" s="118"/>
      <c r="N213" s="120">
        <v>37669358</v>
      </c>
      <c r="O213" s="120">
        <v>25332007</v>
      </c>
      <c r="P213" s="120">
        <v>0</v>
      </c>
      <c r="Q213" s="120">
        <v>45368239</v>
      </c>
      <c r="R213" s="120">
        <v>42229119</v>
      </c>
      <c r="S213" s="47"/>
    </row>
    <row r="214" spans="1:19" ht="12.75" customHeight="1" x14ac:dyDescent="0.2">
      <c r="A214" s="501"/>
      <c r="B214" s="501"/>
      <c r="C214" s="53" t="s">
        <v>3</v>
      </c>
      <c r="D214" s="54">
        <v>40</v>
      </c>
      <c r="E214" s="55">
        <v>11948.75</v>
      </c>
      <c r="F214" s="55">
        <v>1313.87</v>
      </c>
      <c r="G214" s="55">
        <v>123.95</v>
      </c>
      <c r="H214" s="55">
        <v>6371.71</v>
      </c>
      <c r="I214" s="55">
        <v>0</v>
      </c>
      <c r="J214" s="55">
        <v>1646.52</v>
      </c>
      <c r="K214" s="56">
        <v>19758.28</v>
      </c>
      <c r="L214" s="46">
        <v>21404.799999999999</v>
      </c>
      <c r="M214" s="117"/>
      <c r="N214" s="119">
        <v>19758.28</v>
      </c>
      <c r="O214" s="119">
        <v>13386.57</v>
      </c>
      <c r="P214" s="119"/>
      <c r="Q214" s="119">
        <v>23814.38</v>
      </c>
      <c r="R214" s="119">
        <v>22167.86</v>
      </c>
      <c r="S214" s="47"/>
    </row>
    <row r="215" spans="1:19" ht="9" customHeight="1" x14ac:dyDescent="0.2">
      <c r="A215" s="502"/>
      <c r="B215" s="502"/>
      <c r="C215" s="58"/>
      <c r="D215" s="59"/>
      <c r="E215" s="61">
        <v>23136006</v>
      </c>
      <c r="F215" s="61">
        <v>2544007</v>
      </c>
      <c r="G215" s="61">
        <v>240001</v>
      </c>
      <c r="H215" s="61">
        <v>12337351</v>
      </c>
      <c r="I215" s="61">
        <v>0</v>
      </c>
      <c r="J215" s="60">
        <v>3188107</v>
      </c>
      <c r="K215" s="61">
        <v>38257365</v>
      </c>
      <c r="L215" s="73">
        <v>41445472</v>
      </c>
      <c r="M215" s="118"/>
      <c r="N215" s="120">
        <v>38257365</v>
      </c>
      <c r="O215" s="120">
        <v>25920014</v>
      </c>
      <c r="P215" s="120">
        <v>0</v>
      </c>
      <c r="Q215" s="120">
        <v>46111070</v>
      </c>
      <c r="R215" s="120">
        <v>42922962</v>
      </c>
      <c r="S215" s="47"/>
    </row>
    <row r="216" spans="1:19" ht="12.75" customHeight="1" x14ac:dyDescent="0.2">
      <c r="A216" s="496">
        <v>34425</v>
      </c>
      <c r="B216" s="496">
        <v>34515</v>
      </c>
      <c r="C216" s="42" t="s">
        <v>3</v>
      </c>
      <c r="D216" s="43">
        <v>0</v>
      </c>
      <c r="E216" s="44">
        <v>5751.26</v>
      </c>
      <c r="F216" s="44">
        <v>632.14</v>
      </c>
      <c r="G216" s="44">
        <v>123.95</v>
      </c>
      <c r="H216" s="44">
        <v>6371.71</v>
      </c>
      <c r="I216" s="44">
        <v>127.38</v>
      </c>
      <c r="J216" s="44">
        <v>1073.26</v>
      </c>
      <c r="K216" s="45">
        <v>13006.44</v>
      </c>
      <c r="L216" s="46">
        <v>14079.7</v>
      </c>
      <c r="M216" s="117"/>
      <c r="N216" s="119">
        <v>13006.44</v>
      </c>
      <c r="O216" s="119">
        <v>6634.73</v>
      </c>
      <c r="P216" s="119"/>
      <c r="Q216" s="119">
        <v>15273.95</v>
      </c>
      <c r="R216" s="119">
        <v>14200.69</v>
      </c>
      <c r="S216" s="47"/>
    </row>
    <row r="217" spans="1:19" ht="9" customHeight="1" x14ac:dyDescent="0.2">
      <c r="A217" s="521"/>
      <c r="B217" s="521"/>
      <c r="C217" s="48" t="s">
        <v>4</v>
      </c>
      <c r="D217" s="49">
        <v>2</v>
      </c>
      <c r="E217" s="50">
        <v>11135992</v>
      </c>
      <c r="F217" s="50">
        <v>1223994</v>
      </c>
      <c r="G217" s="50">
        <v>240001</v>
      </c>
      <c r="H217" s="50">
        <v>12337351</v>
      </c>
      <c r="I217" s="50">
        <v>246642</v>
      </c>
      <c r="J217" s="51">
        <v>2078121</v>
      </c>
      <c r="K217" s="50">
        <v>25183980</v>
      </c>
      <c r="L217" s="73">
        <v>27262101</v>
      </c>
      <c r="M217" s="118"/>
      <c r="N217" s="120">
        <v>25183980</v>
      </c>
      <c r="O217" s="120">
        <v>12846629</v>
      </c>
      <c r="P217" s="120">
        <v>0</v>
      </c>
      <c r="Q217" s="120">
        <v>29574491</v>
      </c>
      <c r="R217" s="120">
        <v>27496370</v>
      </c>
      <c r="S217" s="47"/>
    </row>
    <row r="218" spans="1:19" ht="12.75" customHeight="1" x14ac:dyDescent="0.2">
      <c r="A218" s="500">
        <v>34425</v>
      </c>
      <c r="B218" s="500">
        <v>34515</v>
      </c>
      <c r="C218" s="53" t="s">
        <v>3</v>
      </c>
      <c r="D218" s="54">
        <v>3</v>
      </c>
      <c r="E218" s="55">
        <v>6061.14</v>
      </c>
      <c r="F218" s="55">
        <v>663.13</v>
      </c>
      <c r="G218" s="55">
        <v>123.95</v>
      </c>
      <c r="H218" s="55">
        <v>6371.71</v>
      </c>
      <c r="I218" s="55">
        <v>127.38</v>
      </c>
      <c r="J218" s="55">
        <v>1101.6600000000001</v>
      </c>
      <c r="K218" s="56">
        <v>13347.31</v>
      </c>
      <c r="L218" s="46">
        <v>14448.97</v>
      </c>
      <c r="M218" s="117"/>
      <c r="N218" s="119">
        <v>13347.31</v>
      </c>
      <c r="O218" s="119">
        <v>6975.6</v>
      </c>
      <c r="P218" s="119"/>
      <c r="Q218" s="119">
        <v>15704.58</v>
      </c>
      <c r="R218" s="119">
        <v>14602.92</v>
      </c>
      <c r="S218" s="47"/>
    </row>
    <row r="219" spans="1:19" ht="9" customHeight="1" x14ac:dyDescent="0.2">
      <c r="A219" s="500"/>
      <c r="B219" s="500"/>
      <c r="C219" s="48" t="s">
        <v>4</v>
      </c>
      <c r="D219" s="49">
        <v>4</v>
      </c>
      <c r="E219" s="50">
        <v>11736004</v>
      </c>
      <c r="F219" s="50">
        <v>1283999</v>
      </c>
      <c r="G219" s="50">
        <v>240001</v>
      </c>
      <c r="H219" s="50">
        <v>12337351</v>
      </c>
      <c r="I219" s="50">
        <v>246642</v>
      </c>
      <c r="J219" s="51">
        <v>2133111</v>
      </c>
      <c r="K219" s="50">
        <v>25843996</v>
      </c>
      <c r="L219" s="73">
        <v>27977107</v>
      </c>
      <c r="M219" s="118"/>
      <c r="N219" s="120">
        <v>25843996</v>
      </c>
      <c r="O219" s="120">
        <v>13506645</v>
      </c>
      <c r="P219" s="120">
        <v>0</v>
      </c>
      <c r="Q219" s="120">
        <v>30408307</v>
      </c>
      <c r="R219" s="120">
        <v>28275196</v>
      </c>
      <c r="S219" s="47"/>
    </row>
    <row r="220" spans="1:19" ht="12.75" customHeight="1" x14ac:dyDescent="0.2">
      <c r="A220" s="501"/>
      <c r="B220" s="501"/>
      <c r="C220" s="53" t="s">
        <v>3</v>
      </c>
      <c r="D220" s="54">
        <v>5</v>
      </c>
      <c r="E220" s="55">
        <v>6371.01</v>
      </c>
      <c r="F220" s="55">
        <v>700.32</v>
      </c>
      <c r="G220" s="55">
        <v>123.95</v>
      </c>
      <c r="H220" s="55">
        <v>6371.71</v>
      </c>
      <c r="I220" s="55">
        <v>127.38</v>
      </c>
      <c r="J220" s="55">
        <v>1130.58</v>
      </c>
      <c r="K220" s="56">
        <v>13694.37</v>
      </c>
      <c r="L220" s="46">
        <v>14824.95</v>
      </c>
      <c r="M220" s="117"/>
      <c r="N220" s="119">
        <v>13694.37</v>
      </c>
      <c r="O220" s="119">
        <v>7322.66</v>
      </c>
      <c r="P220" s="119"/>
      <c r="Q220" s="119">
        <v>16143.03</v>
      </c>
      <c r="R220" s="119">
        <v>15012.45</v>
      </c>
      <c r="S220" s="47"/>
    </row>
    <row r="221" spans="1:19" ht="9" customHeight="1" x14ac:dyDescent="0.2">
      <c r="A221" s="501"/>
      <c r="B221" s="501"/>
      <c r="C221" s="48" t="s">
        <v>4</v>
      </c>
      <c r="D221" s="49">
        <v>6</v>
      </c>
      <c r="E221" s="50">
        <v>12335996</v>
      </c>
      <c r="F221" s="50">
        <v>1356009</v>
      </c>
      <c r="G221" s="50">
        <v>240001</v>
      </c>
      <c r="H221" s="50">
        <v>12337351</v>
      </c>
      <c r="I221" s="50">
        <v>246642</v>
      </c>
      <c r="J221" s="51">
        <v>2189108</v>
      </c>
      <c r="K221" s="50">
        <v>26515998</v>
      </c>
      <c r="L221" s="73">
        <v>28705106</v>
      </c>
      <c r="M221" s="118"/>
      <c r="N221" s="120">
        <v>26515998</v>
      </c>
      <c r="O221" s="120">
        <v>14178647</v>
      </c>
      <c r="P221" s="120">
        <v>0</v>
      </c>
      <c r="Q221" s="120">
        <v>31257265</v>
      </c>
      <c r="R221" s="120">
        <v>29068157</v>
      </c>
      <c r="S221" s="47"/>
    </row>
    <row r="222" spans="1:19" ht="12.75" customHeight="1" x14ac:dyDescent="0.2">
      <c r="A222" s="501"/>
      <c r="B222" s="501"/>
      <c r="C222" s="53" t="s">
        <v>3</v>
      </c>
      <c r="D222" s="54">
        <v>7</v>
      </c>
      <c r="E222" s="55">
        <v>6674.69</v>
      </c>
      <c r="F222" s="55">
        <v>731.3</v>
      </c>
      <c r="G222" s="55">
        <v>123.95</v>
      </c>
      <c r="H222" s="55">
        <v>6371.71</v>
      </c>
      <c r="I222" s="55">
        <v>127.38</v>
      </c>
      <c r="J222" s="55">
        <v>1158.47</v>
      </c>
      <c r="K222" s="56">
        <v>14029.03</v>
      </c>
      <c r="L222" s="46">
        <v>15187.5</v>
      </c>
      <c r="M222" s="117"/>
      <c r="N222" s="119">
        <v>14029.03</v>
      </c>
      <c r="O222" s="119">
        <v>7657.32</v>
      </c>
      <c r="P222" s="119"/>
      <c r="Q222" s="119">
        <v>16565.82</v>
      </c>
      <c r="R222" s="119">
        <v>15407.35</v>
      </c>
      <c r="S222" s="47"/>
    </row>
    <row r="223" spans="1:19" ht="9" customHeight="1" x14ac:dyDescent="0.2">
      <c r="A223" s="501"/>
      <c r="B223" s="501"/>
      <c r="C223" s="48" t="s">
        <v>4</v>
      </c>
      <c r="D223" s="49">
        <v>8</v>
      </c>
      <c r="E223" s="50">
        <v>12924002</v>
      </c>
      <c r="F223" s="50">
        <v>1415994</v>
      </c>
      <c r="G223" s="50">
        <v>240001</v>
      </c>
      <c r="H223" s="50">
        <v>12337351</v>
      </c>
      <c r="I223" s="50">
        <v>246642</v>
      </c>
      <c r="J223" s="51">
        <v>2243111</v>
      </c>
      <c r="K223" s="50">
        <v>27163990</v>
      </c>
      <c r="L223" s="73">
        <v>29407101</v>
      </c>
      <c r="M223" s="118"/>
      <c r="N223" s="120">
        <v>27163990</v>
      </c>
      <c r="O223" s="120">
        <v>14826639</v>
      </c>
      <c r="P223" s="120">
        <v>0</v>
      </c>
      <c r="Q223" s="120">
        <v>32075900</v>
      </c>
      <c r="R223" s="120">
        <v>29832790</v>
      </c>
      <c r="S223" s="47"/>
    </row>
    <row r="224" spans="1:19" ht="12.75" customHeight="1" x14ac:dyDescent="0.2">
      <c r="A224" s="501"/>
      <c r="B224" s="501"/>
      <c r="C224" s="53" t="s">
        <v>3</v>
      </c>
      <c r="D224" s="54">
        <v>9</v>
      </c>
      <c r="E224" s="55">
        <v>7027.95</v>
      </c>
      <c r="F224" s="55">
        <v>768.49</v>
      </c>
      <c r="G224" s="55">
        <v>123.95</v>
      </c>
      <c r="H224" s="55">
        <v>6371.71</v>
      </c>
      <c r="I224" s="55">
        <v>127.38</v>
      </c>
      <c r="J224" s="55">
        <v>1191.01</v>
      </c>
      <c r="K224" s="56">
        <v>14419.48</v>
      </c>
      <c r="L224" s="46">
        <v>15610.49</v>
      </c>
      <c r="M224" s="117"/>
      <c r="N224" s="119">
        <v>14419.48</v>
      </c>
      <c r="O224" s="119">
        <v>8047.77</v>
      </c>
      <c r="P224" s="119"/>
      <c r="Q224" s="119">
        <v>17059.09</v>
      </c>
      <c r="R224" s="119">
        <v>15868.08</v>
      </c>
      <c r="S224" s="47"/>
    </row>
    <row r="225" spans="1:19" ht="9" customHeight="1" x14ac:dyDescent="0.2">
      <c r="A225" s="501"/>
      <c r="B225" s="501"/>
      <c r="C225" s="48" t="s">
        <v>4</v>
      </c>
      <c r="D225" s="49">
        <v>10</v>
      </c>
      <c r="E225" s="50">
        <v>13608009</v>
      </c>
      <c r="F225" s="50">
        <v>1488004</v>
      </c>
      <c r="G225" s="50">
        <v>240001</v>
      </c>
      <c r="H225" s="50">
        <v>12337351</v>
      </c>
      <c r="I225" s="50">
        <v>246642</v>
      </c>
      <c r="J225" s="51">
        <v>2306117</v>
      </c>
      <c r="K225" s="50">
        <v>27920007</v>
      </c>
      <c r="L225" s="73">
        <v>30226123</v>
      </c>
      <c r="M225" s="118"/>
      <c r="N225" s="120">
        <v>27920007</v>
      </c>
      <c r="O225" s="120">
        <v>15582656</v>
      </c>
      <c r="P225" s="120">
        <v>0</v>
      </c>
      <c r="Q225" s="120">
        <v>33031004</v>
      </c>
      <c r="R225" s="120">
        <v>30724887</v>
      </c>
      <c r="S225" s="47"/>
    </row>
    <row r="226" spans="1:19" ht="12.75" customHeight="1" x14ac:dyDescent="0.2">
      <c r="A226" s="501"/>
      <c r="B226" s="501"/>
      <c r="C226" s="53" t="s">
        <v>3</v>
      </c>
      <c r="D226" s="54">
        <v>11</v>
      </c>
      <c r="E226" s="55">
        <v>7387.4</v>
      </c>
      <c r="F226" s="55">
        <v>811.87</v>
      </c>
      <c r="G226" s="55">
        <v>123.95</v>
      </c>
      <c r="H226" s="55">
        <v>6371.71</v>
      </c>
      <c r="I226" s="55">
        <v>127.38</v>
      </c>
      <c r="J226" s="55">
        <v>1224.58</v>
      </c>
      <c r="K226" s="56">
        <v>14822.31</v>
      </c>
      <c r="L226" s="46">
        <v>16046.89</v>
      </c>
      <c r="M226" s="117"/>
      <c r="N226" s="119">
        <v>14822.31</v>
      </c>
      <c r="O226" s="119">
        <v>8450.6</v>
      </c>
      <c r="P226" s="119"/>
      <c r="Q226" s="119">
        <v>17568</v>
      </c>
      <c r="R226" s="119">
        <v>16343.42</v>
      </c>
      <c r="S226" s="47"/>
    </row>
    <row r="227" spans="1:19" ht="9" customHeight="1" x14ac:dyDescent="0.2">
      <c r="A227" s="501"/>
      <c r="B227" s="501"/>
      <c r="C227" s="48" t="s">
        <v>4</v>
      </c>
      <c r="D227" s="49">
        <v>12</v>
      </c>
      <c r="E227" s="50">
        <v>14304001</v>
      </c>
      <c r="F227" s="50">
        <v>1572000</v>
      </c>
      <c r="G227" s="50">
        <v>240001</v>
      </c>
      <c r="H227" s="50">
        <v>12337351</v>
      </c>
      <c r="I227" s="50">
        <v>246642</v>
      </c>
      <c r="J227" s="51">
        <v>2371118</v>
      </c>
      <c r="K227" s="50">
        <v>28699994</v>
      </c>
      <c r="L227" s="73">
        <v>31071112</v>
      </c>
      <c r="M227" s="118"/>
      <c r="N227" s="120">
        <v>28699994</v>
      </c>
      <c r="O227" s="120">
        <v>16362643</v>
      </c>
      <c r="P227" s="120">
        <v>0</v>
      </c>
      <c r="Q227" s="120">
        <v>34016391</v>
      </c>
      <c r="R227" s="120">
        <v>31645274</v>
      </c>
      <c r="S227" s="47"/>
    </row>
    <row r="228" spans="1:19" ht="12.75" customHeight="1" x14ac:dyDescent="0.2">
      <c r="A228" s="501"/>
      <c r="B228" s="501"/>
      <c r="C228" s="53" t="s">
        <v>3</v>
      </c>
      <c r="D228" s="54">
        <v>13</v>
      </c>
      <c r="E228" s="55">
        <v>7740.66</v>
      </c>
      <c r="F228" s="55">
        <v>849.06</v>
      </c>
      <c r="G228" s="55">
        <v>123.95</v>
      </c>
      <c r="H228" s="55">
        <v>6371.71</v>
      </c>
      <c r="I228" s="55">
        <v>127.38</v>
      </c>
      <c r="J228" s="55">
        <v>1257.1199999999999</v>
      </c>
      <c r="K228" s="56">
        <v>15212.76</v>
      </c>
      <c r="L228" s="46">
        <v>16469.88</v>
      </c>
      <c r="M228" s="117"/>
      <c r="N228" s="119">
        <v>15212.76</v>
      </c>
      <c r="O228" s="119">
        <v>8841.0499999999993</v>
      </c>
      <c r="P228" s="119"/>
      <c r="Q228" s="119">
        <v>18061.27</v>
      </c>
      <c r="R228" s="119">
        <v>16804.150000000001</v>
      </c>
      <c r="S228" s="47"/>
    </row>
    <row r="229" spans="1:19" ht="9" customHeight="1" x14ac:dyDescent="0.2">
      <c r="A229" s="501"/>
      <c r="B229" s="501"/>
      <c r="C229" s="48" t="s">
        <v>4</v>
      </c>
      <c r="D229" s="49">
        <v>14</v>
      </c>
      <c r="E229" s="50">
        <v>14988008</v>
      </c>
      <c r="F229" s="50">
        <v>1644009</v>
      </c>
      <c r="G229" s="50">
        <v>240001</v>
      </c>
      <c r="H229" s="50">
        <v>12337351</v>
      </c>
      <c r="I229" s="50">
        <v>246642</v>
      </c>
      <c r="J229" s="51">
        <v>2434124</v>
      </c>
      <c r="K229" s="50">
        <v>29456011</v>
      </c>
      <c r="L229" s="73">
        <v>31890135</v>
      </c>
      <c r="M229" s="118"/>
      <c r="N229" s="120">
        <v>29456011</v>
      </c>
      <c r="O229" s="120">
        <v>17118660</v>
      </c>
      <c r="P229" s="120">
        <v>0</v>
      </c>
      <c r="Q229" s="120">
        <v>34971495</v>
      </c>
      <c r="R229" s="120">
        <v>32537372</v>
      </c>
      <c r="S229" s="47"/>
    </row>
    <row r="230" spans="1:19" ht="12.75" customHeight="1" x14ac:dyDescent="0.2">
      <c r="A230" s="501"/>
      <c r="B230" s="501"/>
      <c r="C230" s="53" t="s">
        <v>3</v>
      </c>
      <c r="D230" s="54">
        <v>15</v>
      </c>
      <c r="E230" s="55">
        <v>8155.89</v>
      </c>
      <c r="F230" s="55">
        <v>892.44</v>
      </c>
      <c r="G230" s="55">
        <v>123.95</v>
      </c>
      <c r="H230" s="55">
        <v>6371.71</v>
      </c>
      <c r="I230" s="55">
        <v>127.38</v>
      </c>
      <c r="J230" s="55">
        <v>1295.33</v>
      </c>
      <c r="K230" s="56">
        <v>15671.37</v>
      </c>
      <c r="L230" s="46">
        <v>16966.7</v>
      </c>
      <c r="M230" s="117"/>
      <c r="N230" s="119">
        <v>15671.37</v>
      </c>
      <c r="O230" s="119">
        <v>9299.66</v>
      </c>
      <c r="P230" s="119"/>
      <c r="Q230" s="119">
        <v>18640.64</v>
      </c>
      <c r="R230" s="119">
        <v>17345.310000000001</v>
      </c>
      <c r="S230" s="47"/>
    </row>
    <row r="231" spans="1:19" ht="9" customHeight="1" x14ac:dyDescent="0.2">
      <c r="A231" s="501"/>
      <c r="B231" s="501"/>
      <c r="C231" s="48" t="s">
        <v>4</v>
      </c>
      <c r="D231" s="49">
        <v>16</v>
      </c>
      <c r="E231" s="50">
        <v>15792005</v>
      </c>
      <c r="F231" s="50">
        <v>1728005</v>
      </c>
      <c r="G231" s="50">
        <v>240001</v>
      </c>
      <c r="H231" s="50">
        <v>12337351</v>
      </c>
      <c r="I231" s="50">
        <v>246642</v>
      </c>
      <c r="J231" s="51">
        <v>2508109</v>
      </c>
      <c r="K231" s="50">
        <v>30344004</v>
      </c>
      <c r="L231" s="73">
        <v>32852112</v>
      </c>
      <c r="M231" s="118"/>
      <c r="N231" s="120">
        <v>30344004</v>
      </c>
      <c r="O231" s="120">
        <v>18006653</v>
      </c>
      <c r="P231" s="120">
        <v>0</v>
      </c>
      <c r="Q231" s="120">
        <v>36093312</v>
      </c>
      <c r="R231" s="120">
        <v>33585203</v>
      </c>
      <c r="S231" s="47"/>
    </row>
    <row r="232" spans="1:19" ht="12.75" customHeight="1" x14ac:dyDescent="0.2">
      <c r="A232" s="501"/>
      <c r="B232" s="501"/>
      <c r="C232" s="53" t="s">
        <v>3</v>
      </c>
      <c r="D232" s="54">
        <v>17</v>
      </c>
      <c r="E232" s="55">
        <v>8571.1200000000008</v>
      </c>
      <c r="F232" s="55">
        <v>942.02</v>
      </c>
      <c r="G232" s="55">
        <v>123.95</v>
      </c>
      <c r="H232" s="55">
        <v>6371.71</v>
      </c>
      <c r="I232" s="55">
        <v>127.38</v>
      </c>
      <c r="J232" s="55">
        <v>1334.07</v>
      </c>
      <c r="K232" s="56">
        <v>16136.18</v>
      </c>
      <c r="L232" s="46">
        <v>17470.25</v>
      </c>
      <c r="M232" s="117"/>
      <c r="N232" s="119">
        <v>16136.18</v>
      </c>
      <c r="O232" s="119">
        <v>9764.4699999999993</v>
      </c>
      <c r="P232" s="119"/>
      <c r="Q232" s="119">
        <v>19227.849999999999</v>
      </c>
      <c r="R232" s="119">
        <v>17893.78</v>
      </c>
      <c r="S232" s="47"/>
    </row>
    <row r="233" spans="1:19" ht="9" customHeight="1" x14ac:dyDescent="0.2">
      <c r="A233" s="501"/>
      <c r="B233" s="501"/>
      <c r="C233" s="48" t="s">
        <v>4</v>
      </c>
      <c r="D233" s="49">
        <v>18</v>
      </c>
      <c r="E233" s="50">
        <v>16596003</v>
      </c>
      <c r="F233" s="50">
        <v>1824005</v>
      </c>
      <c r="G233" s="50">
        <v>240001</v>
      </c>
      <c r="H233" s="50">
        <v>12337351</v>
      </c>
      <c r="I233" s="50">
        <v>246642</v>
      </c>
      <c r="J233" s="51">
        <v>2583120</v>
      </c>
      <c r="K233" s="50">
        <v>31244001</v>
      </c>
      <c r="L233" s="73">
        <v>33827121</v>
      </c>
      <c r="M233" s="118"/>
      <c r="N233" s="120">
        <v>31244001</v>
      </c>
      <c r="O233" s="120">
        <v>18906650</v>
      </c>
      <c r="P233" s="120">
        <v>0</v>
      </c>
      <c r="Q233" s="120">
        <v>37230309</v>
      </c>
      <c r="R233" s="120">
        <v>34647189</v>
      </c>
      <c r="S233" s="47"/>
    </row>
    <row r="234" spans="1:19" ht="12.75" customHeight="1" x14ac:dyDescent="0.2">
      <c r="A234" s="501"/>
      <c r="B234" s="501"/>
      <c r="C234" s="53" t="s">
        <v>3</v>
      </c>
      <c r="D234" s="54">
        <v>19</v>
      </c>
      <c r="E234" s="55">
        <v>8980.15</v>
      </c>
      <c r="F234" s="55">
        <v>985.4</v>
      </c>
      <c r="G234" s="55">
        <v>123.95</v>
      </c>
      <c r="H234" s="55">
        <v>6371.71</v>
      </c>
      <c r="I234" s="55">
        <v>127.38</v>
      </c>
      <c r="J234" s="55">
        <v>1371.77</v>
      </c>
      <c r="K234" s="56">
        <v>16588.59</v>
      </c>
      <c r="L234" s="46">
        <v>17960.36</v>
      </c>
      <c r="M234" s="117"/>
      <c r="N234" s="119">
        <v>16588.59</v>
      </c>
      <c r="O234" s="119">
        <v>10216.879999999999</v>
      </c>
      <c r="P234" s="119"/>
      <c r="Q234" s="119">
        <v>19799.400000000001</v>
      </c>
      <c r="R234" s="119">
        <v>18427.63</v>
      </c>
      <c r="S234" s="47"/>
    </row>
    <row r="235" spans="1:19" ht="9" customHeight="1" x14ac:dyDescent="0.2">
      <c r="A235" s="501"/>
      <c r="B235" s="501"/>
      <c r="C235" s="48" t="s">
        <v>4</v>
      </c>
      <c r="D235" s="49">
        <v>20</v>
      </c>
      <c r="E235" s="50">
        <v>17387995</v>
      </c>
      <c r="F235" s="50">
        <v>1908000</v>
      </c>
      <c r="G235" s="50">
        <v>240001</v>
      </c>
      <c r="H235" s="50">
        <v>12337351</v>
      </c>
      <c r="I235" s="50">
        <v>246642</v>
      </c>
      <c r="J235" s="51">
        <v>2656117</v>
      </c>
      <c r="K235" s="50">
        <v>32119989</v>
      </c>
      <c r="L235" s="73">
        <v>34776106</v>
      </c>
      <c r="M235" s="118"/>
      <c r="N235" s="120">
        <v>32119989</v>
      </c>
      <c r="O235" s="120">
        <v>19782638</v>
      </c>
      <c r="P235" s="120">
        <v>0</v>
      </c>
      <c r="Q235" s="120">
        <v>38336984</v>
      </c>
      <c r="R235" s="120">
        <v>35680867</v>
      </c>
      <c r="S235" s="47"/>
    </row>
    <row r="236" spans="1:19" ht="12.75" customHeight="1" x14ac:dyDescent="0.2">
      <c r="A236" s="501"/>
      <c r="B236" s="501"/>
      <c r="C236" s="53" t="s">
        <v>3</v>
      </c>
      <c r="D236" s="54">
        <v>21</v>
      </c>
      <c r="E236" s="55">
        <v>9252.84</v>
      </c>
      <c r="F236" s="55">
        <v>1016.39</v>
      </c>
      <c r="G236" s="55">
        <v>123.95</v>
      </c>
      <c r="H236" s="55">
        <v>6371.71</v>
      </c>
      <c r="I236" s="55">
        <v>127.38</v>
      </c>
      <c r="J236" s="55">
        <v>1397.07</v>
      </c>
      <c r="K236" s="56">
        <v>16892.27</v>
      </c>
      <c r="L236" s="46">
        <v>18289.34</v>
      </c>
      <c r="M236" s="117"/>
      <c r="N236" s="119">
        <v>16892.27</v>
      </c>
      <c r="O236" s="119">
        <v>10520.56</v>
      </c>
      <c r="P236" s="119"/>
      <c r="Q236" s="119">
        <v>20183.04</v>
      </c>
      <c r="R236" s="119">
        <v>18785.97</v>
      </c>
      <c r="S236" s="47"/>
    </row>
    <row r="237" spans="1:19" ht="9" customHeight="1" x14ac:dyDescent="0.2">
      <c r="A237" s="501"/>
      <c r="B237" s="501"/>
      <c r="C237" s="48" t="s">
        <v>4</v>
      </c>
      <c r="D237" s="49">
        <v>22</v>
      </c>
      <c r="E237" s="50">
        <v>17915997</v>
      </c>
      <c r="F237" s="50">
        <v>1968005</v>
      </c>
      <c r="G237" s="50">
        <v>240001</v>
      </c>
      <c r="H237" s="50">
        <v>12337351</v>
      </c>
      <c r="I237" s="50">
        <v>246642</v>
      </c>
      <c r="J237" s="51">
        <v>2705105</v>
      </c>
      <c r="K237" s="50">
        <v>32707996</v>
      </c>
      <c r="L237" s="73">
        <v>35413100</v>
      </c>
      <c r="M237" s="118"/>
      <c r="N237" s="120">
        <v>32707996</v>
      </c>
      <c r="O237" s="120">
        <v>20370645</v>
      </c>
      <c r="P237" s="120">
        <v>0</v>
      </c>
      <c r="Q237" s="120">
        <v>39079815</v>
      </c>
      <c r="R237" s="120">
        <v>36374710</v>
      </c>
      <c r="S237" s="47"/>
    </row>
    <row r="238" spans="1:19" ht="12.75" customHeight="1" x14ac:dyDescent="0.2">
      <c r="A238" s="501"/>
      <c r="B238" s="501"/>
      <c r="C238" s="53" t="s">
        <v>3</v>
      </c>
      <c r="D238" s="54">
        <v>23</v>
      </c>
      <c r="E238" s="55">
        <v>9519.33</v>
      </c>
      <c r="F238" s="55">
        <v>1047.3699999999999</v>
      </c>
      <c r="G238" s="55">
        <v>123.95</v>
      </c>
      <c r="H238" s="55">
        <v>6371.71</v>
      </c>
      <c r="I238" s="55">
        <v>127.38</v>
      </c>
      <c r="J238" s="55">
        <v>1421.86</v>
      </c>
      <c r="K238" s="56">
        <v>17189.740000000002</v>
      </c>
      <c r="L238" s="46">
        <v>18611.599999999999</v>
      </c>
      <c r="M238" s="117"/>
      <c r="N238" s="119">
        <v>17189.740000000002</v>
      </c>
      <c r="O238" s="119">
        <v>10818.03</v>
      </c>
      <c r="P238" s="119"/>
      <c r="Q238" s="119">
        <v>20558.849999999999</v>
      </c>
      <c r="R238" s="119">
        <v>19136.990000000002</v>
      </c>
      <c r="S238" s="47"/>
    </row>
    <row r="239" spans="1:19" ht="9" customHeight="1" x14ac:dyDescent="0.2">
      <c r="A239" s="501"/>
      <c r="B239" s="501"/>
      <c r="C239" s="48" t="s">
        <v>4</v>
      </c>
      <c r="D239" s="49">
        <v>23</v>
      </c>
      <c r="E239" s="50">
        <v>18431993</v>
      </c>
      <c r="F239" s="50">
        <v>2027991</v>
      </c>
      <c r="G239" s="50">
        <v>240001</v>
      </c>
      <c r="H239" s="50">
        <v>12337351</v>
      </c>
      <c r="I239" s="50">
        <v>246642</v>
      </c>
      <c r="J239" s="51">
        <v>2753105</v>
      </c>
      <c r="K239" s="50">
        <v>33283978</v>
      </c>
      <c r="L239" s="73">
        <v>36037083</v>
      </c>
      <c r="M239" s="118"/>
      <c r="N239" s="120">
        <v>33283978</v>
      </c>
      <c r="O239" s="120">
        <v>20946627</v>
      </c>
      <c r="P239" s="120">
        <v>0</v>
      </c>
      <c r="Q239" s="120">
        <v>39807484</v>
      </c>
      <c r="R239" s="120">
        <v>37054380</v>
      </c>
      <c r="S239" s="47"/>
    </row>
    <row r="240" spans="1:19" ht="12.75" customHeight="1" x14ac:dyDescent="0.2">
      <c r="A240" s="501"/>
      <c r="B240" s="501"/>
      <c r="C240" s="53" t="s">
        <v>3</v>
      </c>
      <c r="D240" s="54">
        <v>24</v>
      </c>
      <c r="E240" s="55">
        <v>9792.02</v>
      </c>
      <c r="F240" s="55">
        <v>1072.1600000000001</v>
      </c>
      <c r="G240" s="55">
        <v>123.95</v>
      </c>
      <c r="H240" s="55">
        <v>6371.71</v>
      </c>
      <c r="I240" s="55">
        <v>127.38</v>
      </c>
      <c r="J240" s="55">
        <v>1446.65</v>
      </c>
      <c r="K240" s="56">
        <v>17487.22</v>
      </c>
      <c r="L240" s="46">
        <v>18933.87</v>
      </c>
      <c r="M240" s="117"/>
      <c r="N240" s="119">
        <v>17487.22</v>
      </c>
      <c r="O240" s="119">
        <v>11115.51</v>
      </c>
      <c r="P240" s="119"/>
      <c r="Q240" s="119">
        <v>20934.66</v>
      </c>
      <c r="R240" s="119">
        <v>19488.009999999998</v>
      </c>
      <c r="S240" s="47"/>
    </row>
    <row r="241" spans="1:19" ht="9" customHeight="1" x14ac:dyDescent="0.2">
      <c r="A241" s="501"/>
      <c r="B241" s="501"/>
      <c r="C241" s="48" t="s">
        <v>4</v>
      </c>
      <c r="D241" s="49">
        <v>25</v>
      </c>
      <c r="E241" s="50">
        <v>18959995</v>
      </c>
      <c r="F241" s="50">
        <v>2075991</v>
      </c>
      <c r="G241" s="50">
        <v>240001</v>
      </c>
      <c r="H241" s="50">
        <v>12337351</v>
      </c>
      <c r="I241" s="50">
        <v>246642</v>
      </c>
      <c r="J241" s="51">
        <v>2801105</v>
      </c>
      <c r="K241" s="50">
        <v>33859979</v>
      </c>
      <c r="L241" s="73">
        <v>36661084</v>
      </c>
      <c r="M241" s="118"/>
      <c r="N241" s="120">
        <v>33859979</v>
      </c>
      <c r="O241" s="120">
        <v>21522629</v>
      </c>
      <c r="P241" s="120">
        <v>0</v>
      </c>
      <c r="Q241" s="120">
        <v>40535154</v>
      </c>
      <c r="R241" s="120">
        <v>37734049</v>
      </c>
      <c r="S241" s="47"/>
    </row>
    <row r="242" spans="1:19" ht="12.75" customHeight="1" x14ac:dyDescent="0.2">
      <c r="A242" s="501"/>
      <c r="B242" s="501"/>
      <c r="C242" s="53" t="s">
        <v>3</v>
      </c>
      <c r="D242" s="54">
        <v>26</v>
      </c>
      <c r="E242" s="55">
        <v>10058.51</v>
      </c>
      <c r="F242" s="55">
        <v>1103.1500000000001</v>
      </c>
      <c r="G242" s="55">
        <v>123.95</v>
      </c>
      <c r="H242" s="55">
        <v>6371.71</v>
      </c>
      <c r="I242" s="55">
        <v>127.38</v>
      </c>
      <c r="J242" s="55">
        <v>1471.44</v>
      </c>
      <c r="K242" s="56">
        <v>17784.7</v>
      </c>
      <c r="L242" s="46">
        <v>19256.14</v>
      </c>
      <c r="M242" s="117"/>
      <c r="N242" s="119">
        <v>17784.7</v>
      </c>
      <c r="O242" s="119">
        <v>11412.99</v>
      </c>
      <c r="P242" s="119"/>
      <c r="Q242" s="119">
        <v>21310.48</v>
      </c>
      <c r="R242" s="119">
        <v>19839.04</v>
      </c>
      <c r="S242" s="47"/>
    </row>
    <row r="243" spans="1:19" ht="9" customHeight="1" x14ac:dyDescent="0.2">
      <c r="A243" s="501"/>
      <c r="B243" s="501"/>
      <c r="C243" s="48" t="s">
        <v>4</v>
      </c>
      <c r="D243" s="49">
        <v>27</v>
      </c>
      <c r="E243" s="50">
        <v>19475991</v>
      </c>
      <c r="F243" s="50">
        <v>2135996</v>
      </c>
      <c r="G243" s="50">
        <v>240001</v>
      </c>
      <c r="H243" s="50">
        <v>12337351</v>
      </c>
      <c r="I243" s="50">
        <v>246642</v>
      </c>
      <c r="J243" s="51">
        <v>2849105</v>
      </c>
      <c r="K243" s="50">
        <v>34435981</v>
      </c>
      <c r="L243" s="73">
        <v>37285086</v>
      </c>
      <c r="M243" s="118"/>
      <c r="N243" s="120">
        <v>34435981</v>
      </c>
      <c r="O243" s="120">
        <v>22098630</v>
      </c>
      <c r="P243" s="120">
        <v>0</v>
      </c>
      <c r="Q243" s="120">
        <v>41262843</v>
      </c>
      <c r="R243" s="120">
        <v>38413738</v>
      </c>
      <c r="S243" s="47"/>
    </row>
    <row r="244" spans="1:19" ht="12.75" customHeight="1" x14ac:dyDescent="0.2">
      <c r="A244" s="501"/>
      <c r="B244" s="501"/>
      <c r="C244" s="53" t="s">
        <v>3</v>
      </c>
      <c r="D244" s="54">
        <v>28</v>
      </c>
      <c r="E244" s="55">
        <v>10331.200000000001</v>
      </c>
      <c r="F244" s="55">
        <v>1134.1400000000001</v>
      </c>
      <c r="G244" s="55">
        <v>123.95</v>
      </c>
      <c r="H244" s="55">
        <v>6371.71</v>
      </c>
      <c r="I244" s="55">
        <v>127.38</v>
      </c>
      <c r="J244" s="55">
        <v>1496.75</v>
      </c>
      <c r="K244" s="56">
        <v>18088.38</v>
      </c>
      <c r="L244" s="46">
        <v>19585.13</v>
      </c>
      <c r="M244" s="117"/>
      <c r="N244" s="119">
        <v>18088.38</v>
      </c>
      <c r="O244" s="119">
        <v>11716.67</v>
      </c>
      <c r="P244" s="119"/>
      <c r="Q244" s="119">
        <v>21694.13</v>
      </c>
      <c r="R244" s="119">
        <v>20197.38</v>
      </c>
      <c r="S244" s="47"/>
    </row>
    <row r="245" spans="1:19" ht="9" customHeight="1" x14ac:dyDescent="0.2">
      <c r="A245" s="501"/>
      <c r="B245" s="501"/>
      <c r="C245" s="48" t="s">
        <v>4</v>
      </c>
      <c r="D245" s="49">
        <v>29</v>
      </c>
      <c r="E245" s="50">
        <v>20003993</v>
      </c>
      <c r="F245" s="50">
        <v>2196001</v>
      </c>
      <c r="G245" s="50">
        <v>240001</v>
      </c>
      <c r="H245" s="50">
        <v>12337351</v>
      </c>
      <c r="I245" s="50">
        <v>246642</v>
      </c>
      <c r="J245" s="51">
        <v>2898112</v>
      </c>
      <c r="K245" s="50">
        <v>35023988</v>
      </c>
      <c r="L245" s="73">
        <v>37922100</v>
      </c>
      <c r="M245" s="118"/>
      <c r="N245" s="120">
        <v>35023988</v>
      </c>
      <c r="O245" s="120">
        <v>22686637</v>
      </c>
      <c r="P245" s="120">
        <v>0</v>
      </c>
      <c r="Q245" s="120">
        <v>42005693</v>
      </c>
      <c r="R245" s="120">
        <v>39107581</v>
      </c>
      <c r="S245" s="47"/>
    </row>
    <row r="246" spans="1:19" ht="12.75" customHeight="1" x14ac:dyDescent="0.2">
      <c r="A246" s="501"/>
      <c r="B246" s="501"/>
      <c r="C246" s="53" t="s">
        <v>3</v>
      </c>
      <c r="D246" s="54">
        <v>30</v>
      </c>
      <c r="E246" s="55">
        <v>10603.89</v>
      </c>
      <c r="F246" s="55">
        <v>1165.1300000000001</v>
      </c>
      <c r="G246" s="55">
        <v>123.95</v>
      </c>
      <c r="H246" s="55">
        <v>6371.71</v>
      </c>
      <c r="I246" s="55">
        <v>127.38</v>
      </c>
      <c r="J246" s="55">
        <v>1522.06</v>
      </c>
      <c r="K246" s="56">
        <v>18392.060000000001</v>
      </c>
      <c r="L246" s="46">
        <v>19914.12</v>
      </c>
      <c r="M246" s="117"/>
      <c r="N246" s="119">
        <v>18392.060000000001</v>
      </c>
      <c r="O246" s="119">
        <v>12020.35</v>
      </c>
      <c r="P246" s="119"/>
      <c r="Q246" s="119">
        <v>22077.78</v>
      </c>
      <c r="R246" s="119">
        <v>20555.72</v>
      </c>
      <c r="S246" s="47"/>
    </row>
    <row r="247" spans="1:19" ht="9" customHeight="1" x14ac:dyDescent="0.2">
      <c r="A247" s="501"/>
      <c r="B247" s="501"/>
      <c r="C247" s="48" t="s">
        <v>4</v>
      </c>
      <c r="D247" s="49">
        <v>31</v>
      </c>
      <c r="E247" s="50">
        <v>20531994</v>
      </c>
      <c r="F247" s="50">
        <v>2256006</v>
      </c>
      <c r="G247" s="50">
        <v>240001</v>
      </c>
      <c r="H247" s="50">
        <v>12337351</v>
      </c>
      <c r="I247" s="50">
        <v>246642</v>
      </c>
      <c r="J247" s="51">
        <v>2947119</v>
      </c>
      <c r="K247" s="50">
        <v>35611994</v>
      </c>
      <c r="L247" s="73">
        <v>38559113</v>
      </c>
      <c r="M247" s="118"/>
      <c r="N247" s="120">
        <v>35611994</v>
      </c>
      <c r="O247" s="120">
        <v>23274643</v>
      </c>
      <c r="P247" s="120">
        <v>0</v>
      </c>
      <c r="Q247" s="120">
        <v>42748543</v>
      </c>
      <c r="R247" s="120">
        <v>39801424</v>
      </c>
      <c r="S247" s="47"/>
    </row>
    <row r="248" spans="1:19" ht="12.75" customHeight="1" x14ac:dyDescent="0.2">
      <c r="A248" s="501"/>
      <c r="B248" s="501"/>
      <c r="C248" s="53" t="s">
        <v>3</v>
      </c>
      <c r="D248" s="54">
        <v>32</v>
      </c>
      <c r="E248" s="55">
        <v>10870.38</v>
      </c>
      <c r="F248" s="55">
        <v>1189.92</v>
      </c>
      <c r="G248" s="55">
        <v>123.95</v>
      </c>
      <c r="H248" s="55">
        <v>6371.71</v>
      </c>
      <c r="I248" s="55">
        <v>127.38</v>
      </c>
      <c r="J248" s="55">
        <v>1546.33</v>
      </c>
      <c r="K248" s="56">
        <v>18683.34</v>
      </c>
      <c r="L248" s="46">
        <v>20229.669999999998</v>
      </c>
      <c r="M248" s="117"/>
      <c r="N248" s="119">
        <v>18683.34</v>
      </c>
      <c r="O248" s="119">
        <v>12311.63</v>
      </c>
      <c r="P248" s="119"/>
      <c r="Q248" s="119">
        <v>22445.759999999998</v>
      </c>
      <c r="R248" s="119">
        <v>20899.43</v>
      </c>
      <c r="S248" s="47"/>
    </row>
    <row r="249" spans="1:19" ht="9" customHeight="1" x14ac:dyDescent="0.2">
      <c r="A249" s="501"/>
      <c r="B249" s="501"/>
      <c r="C249" s="48" t="s">
        <v>4</v>
      </c>
      <c r="D249" s="49">
        <v>33</v>
      </c>
      <c r="E249" s="50">
        <v>21047991</v>
      </c>
      <c r="F249" s="50">
        <v>2304006</v>
      </c>
      <c r="G249" s="50">
        <v>240001</v>
      </c>
      <c r="H249" s="50">
        <v>12337351</v>
      </c>
      <c r="I249" s="50">
        <v>246642</v>
      </c>
      <c r="J249" s="51">
        <v>2994112</v>
      </c>
      <c r="K249" s="50">
        <v>36175991</v>
      </c>
      <c r="L249" s="73">
        <v>39170103</v>
      </c>
      <c r="M249" s="118"/>
      <c r="N249" s="120">
        <v>36175991</v>
      </c>
      <c r="O249" s="120">
        <v>23838640</v>
      </c>
      <c r="P249" s="120">
        <v>0</v>
      </c>
      <c r="Q249" s="120">
        <v>43461052</v>
      </c>
      <c r="R249" s="120">
        <v>40466939</v>
      </c>
      <c r="S249" s="47"/>
    </row>
    <row r="250" spans="1:19" ht="12.75" customHeight="1" x14ac:dyDescent="0.2">
      <c r="A250" s="501"/>
      <c r="B250" s="501"/>
      <c r="C250" s="53" t="s">
        <v>3</v>
      </c>
      <c r="D250" s="54">
        <v>34</v>
      </c>
      <c r="E250" s="55">
        <v>11136.88</v>
      </c>
      <c r="F250" s="55">
        <v>1220.9000000000001</v>
      </c>
      <c r="G250" s="55">
        <v>123.95</v>
      </c>
      <c r="H250" s="55">
        <v>6371.71</v>
      </c>
      <c r="I250" s="55">
        <v>127.38</v>
      </c>
      <c r="J250" s="55">
        <v>1571.12</v>
      </c>
      <c r="K250" s="56">
        <v>18980.82</v>
      </c>
      <c r="L250" s="46">
        <v>20551.939999999999</v>
      </c>
      <c r="M250" s="117"/>
      <c r="N250" s="119">
        <v>18980.82</v>
      </c>
      <c r="O250" s="119">
        <v>12609.11</v>
      </c>
      <c r="P250" s="119"/>
      <c r="Q250" s="119">
        <v>22821.58</v>
      </c>
      <c r="R250" s="119">
        <v>21250.46</v>
      </c>
      <c r="S250" s="47"/>
    </row>
    <row r="251" spans="1:19" ht="9" customHeight="1" x14ac:dyDescent="0.2">
      <c r="A251" s="501"/>
      <c r="B251" s="501"/>
      <c r="C251" s="48" t="s">
        <v>4</v>
      </c>
      <c r="D251" s="49">
        <v>35</v>
      </c>
      <c r="E251" s="50">
        <v>21564007</v>
      </c>
      <c r="F251" s="50">
        <v>2363992</v>
      </c>
      <c r="G251" s="50">
        <v>240001</v>
      </c>
      <c r="H251" s="50">
        <v>12337351</v>
      </c>
      <c r="I251" s="50">
        <v>246642</v>
      </c>
      <c r="J251" s="51">
        <v>3042113</v>
      </c>
      <c r="K251" s="50">
        <v>36751992</v>
      </c>
      <c r="L251" s="73">
        <v>39794105</v>
      </c>
      <c r="M251" s="118"/>
      <c r="N251" s="120">
        <v>36751992</v>
      </c>
      <c r="O251" s="120">
        <v>24414641</v>
      </c>
      <c r="P251" s="120">
        <v>0</v>
      </c>
      <c r="Q251" s="120">
        <v>44188741</v>
      </c>
      <c r="R251" s="120">
        <v>41146628</v>
      </c>
      <c r="S251" s="47"/>
    </row>
    <row r="252" spans="1:19" ht="12.75" customHeight="1" x14ac:dyDescent="0.2">
      <c r="A252" s="501"/>
      <c r="B252" s="501"/>
      <c r="C252" s="53" t="s">
        <v>3</v>
      </c>
      <c r="D252" s="54">
        <v>36</v>
      </c>
      <c r="E252" s="55">
        <v>11409.57</v>
      </c>
      <c r="F252" s="55">
        <v>1251.8900000000001</v>
      </c>
      <c r="G252" s="55">
        <v>123.95</v>
      </c>
      <c r="H252" s="55">
        <v>6371.71</v>
      </c>
      <c r="I252" s="55">
        <v>127.38</v>
      </c>
      <c r="J252" s="55">
        <v>1596.43</v>
      </c>
      <c r="K252" s="56">
        <v>19284.5</v>
      </c>
      <c r="L252" s="46">
        <v>20880.93</v>
      </c>
      <c r="M252" s="117"/>
      <c r="N252" s="119">
        <v>19284.5</v>
      </c>
      <c r="O252" s="119">
        <v>12912.79</v>
      </c>
      <c r="P252" s="119"/>
      <c r="Q252" s="119">
        <v>23205.23</v>
      </c>
      <c r="R252" s="119">
        <v>21608.799999999999</v>
      </c>
      <c r="S252" s="47"/>
    </row>
    <row r="253" spans="1:19" ht="9" customHeight="1" x14ac:dyDescent="0.2">
      <c r="A253" s="501"/>
      <c r="B253" s="501"/>
      <c r="C253" s="48" t="s">
        <v>4</v>
      </c>
      <c r="D253" s="49">
        <v>37</v>
      </c>
      <c r="E253" s="50">
        <v>22092008</v>
      </c>
      <c r="F253" s="50">
        <v>2423997</v>
      </c>
      <c r="G253" s="50">
        <v>240001</v>
      </c>
      <c r="H253" s="50">
        <v>12337351</v>
      </c>
      <c r="I253" s="50">
        <v>246642</v>
      </c>
      <c r="J253" s="51">
        <v>3091120</v>
      </c>
      <c r="K253" s="50">
        <v>37339999</v>
      </c>
      <c r="L253" s="73">
        <v>40431118</v>
      </c>
      <c r="M253" s="118"/>
      <c r="N253" s="120">
        <v>37339999</v>
      </c>
      <c r="O253" s="120">
        <v>25002648</v>
      </c>
      <c r="P253" s="120">
        <v>0</v>
      </c>
      <c r="Q253" s="120">
        <v>44931591</v>
      </c>
      <c r="R253" s="120">
        <v>41840471</v>
      </c>
      <c r="S253" s="47"/>
    </row>
    <row r="254" spans="1:19" ht="12.75" customHeight="1" x14ac:dyDescent="0.2">
      <c r="A254" s="501"/>
      <c r="B254" s="501"/>
      <c r="C254" s="53" t="s">
        <v>3</v>
      </c>
      <c r="D254" s="54">
        <v>38</v>
      </c>
      <c r="E254" s="55">
        <v>11676.06</v>
      </c>
      <c r="F254" s="55">
        <v>1282.8800000000001</v>
      </c>
      <c r="G254" s="55">
        <v>123.95</v>
      </c>
      <c r="H254" s="55">
        <v>6371.71</v>
      </c>
      <c r="I254" s="55">
        <v>127.38</v>
      </c>
      <c r="J254" s="55">
        <v>1621.22</v>
      </c>
      <c r="K254" s="56">
        <v>19581.98</v>
      </c>
      <c r="L254" s="46">
        <v>21203.200000000001</v>
      </c>
      <c r="M254" s="117"/>
      <c r="N254" s="119">
        <v>19581.98</v>
      </c>
      <c r="O254" s="119">
        <v>13210.27</v>
      </c>
      <c r="P254" s="119"/>
      <c r="Q254" s="119">
        <v>23581.05</v>
      </c>
      <c r="R254" s="119">
        <v>21959.83</v>
      </c>
      <c r="S254" s="47"/>
    </row>
    <row r="255" spans="1:19" ht="9" customHeight="1" x14ac:dyDescent="0.2">
      <c r="A255" s="501"/>
      <c r="B255" s="501"/>
      <c r="C255" s="48" t="s">
        <v>4</v>
      </c>
      <c r="D255" s="49">
        <v>39</v>
      </c>
      <c r="E255" s="50">
        <v>22608005</v>
      </c>
      <c r="F255" s="50">
        <v>2484002</v>
      </c>
      <c r="G255" s="50">
        <v>240001</v>
      </c>
      <c r="H255" s="50">
        <v>12337351</v>
      </c>
      <c r="I255" s="50">
        <v>246642</v>
      </c>
      <c r="J255" s="51">
        <v>3139120</v>
      </c>
      <c r="K255" s="50">
        <v>37916000</v>
      </c>
      <c r="L255" s="73">
        <v>41055120</v>
      </c>
      <c r="M255" s="118"/>
      <c r="N255" s="120">
        <v>37916000</v>
      </c>
      <c r="O255" s="120">
        <v>25578649</v>
      </c>
      <c r="P255" s="120">
        <v>0</v>
      </c>
      <c r="Q255" s="120">
        <v>45659280</v>
      </c>
      <c r="R255" s="120">
        <v>42520160</v>
      </c>
      <c r="S255" s="47"/>
    </row>
    <row r="256" spans="1:19" ht="12.75" customHeight="1" x14ac:dyDescent="0.2">
      <c r="A256" s="501"/>
      <c r="B256" s="501"/>
      <c r="C256" s="53" t="s">
        <v>3</v>
      </c>
      <c r="D256" s="54">
        <v>40</v>
      </c>
      <c r="E256" s="55">
        <v>11948.75</v>
      </c>
      <c r="F256" s="55">
        <v>1313.87</v>
      </c>
      <c r="G256" s="55">
        <v>123.95</v>
      </c>
      <c r="H256" s="55">
        <v>6371.71</v>
      </c>
      <c r="I256" s="55">
        <v>127.38</v>
      </c>
      <c r="J256" s="55">
        <v>1646.52</v>
      </c>
      <c r="K256" s="56">
        <v>19885.66</v>
      </c>
      <c r="L256" s="46">
        <v>21532.18</v>
      </c>
      <c r="M256" s="117"/>
      <c r="N256" s="119">
        <v>19885.66</v>
      </c>
      <c r="O256" s="119">
        <v>13513.95</v>
      </c>
      <c r="P256" s="119"/>
      <c r="Q256" s="119">
        <v>23964.69</v>
      </c>
      <c r="R256" s="119">
        <v>22318.17</v>
      </c>
      <c r="S256" s="47"/>
    </row>
    <row r="257" spans="1:19" ht="9" customHeight="1" x14ac:dyDescent="0.2">
      <c r="A257" s="502"/>
      <c r="B257" s="502"/>
      <c r="C257" s="58"/>
      <c r="D257" s="59"/>
      <c r="E257" s="61">
        <v>23136006</v>
      </c>
      <c r="F257" s="61">
        <v>2544007</v>
      </c>
      <c r="G257" s="61">
        <v>240001</v>
      </c>
      <c r="H257" s="61">
        <v>12337351</v>
      </c>
      <c r="I257" s="61">
        <v>246642</v>
      </c>
      <c r="J257" s="60">
        <v>3188107</v>
      </c>
      <c r="K257" s="61">
        <v>38504007</v>
      </c>
      <c r="L257" s="73">
        <v>41692114</v>
      </c>
      <c r="M257" s="118"/>
      <c r="N257" s="120">
        <v>38504007</v>
      </c>
      <c r="O257" s="120">
        <v>26166656</v>
      </c>
      <c r="P257" s="120">
        <v>0</v>
      </c>
      <c r="Q257" s="120">
        <v>46402110</v>
      </c>
      <c r="R257" s="120">
        <v>43214003</v>
      </c>
      <c r="S257" s="47"/>
    </row>
    <row r="258" spans="1:19" ht="12.75" customHeight="1" x14ac:dyDescent="0.2">
      <c r="A258" s="496">
        <v>34516</v>
      </c>
      <c r="B258" s="496">
        <v>34699</v>
      </c>
      <c r="C258" s="42" t="s">
        <v>3</v>
      </c>
      <c r="D258" s="43">
        <v>0</v>
      </c>
      <c r="E258" s="44">
        <v>5751.26</v>
      </c>
      <c r="F258" s="44">
        <v>632.14</v>
      </c>
      <c r="G258" s="44">
        <v>123.95</v>
      </c>
      <c r="H258" s="44">
        <v>6371.71</v>
      </c>
      <c r="I258" s="44">
        <v>212.31</v>
      </c>
      <c r="J258" s="44">
        <v>1073.26</v>
      </c>
      <c r="K258" s="45">
        <v>13091.37</v>
      </c>
      <c r="L258" s="46">
        <v>14164.63</v>
      </c>
      <c r="M258" s="117"/>
      <c r="N258" s="119">
        <v>13091.37</v>
      </c>
      <c r="O258" s="119">
        <v>6719.66</v>
      </c>
      <c r="P258" s="119"/>
      <c r="Q258" s="119">
        <v>15374.17</v>
      </c>
      <c r="R258" s="119">
        <v>14300.91</v>
      </c>
      <c r="S258" s="47"/>
    </row>
    <row r="259" spans="1:19" ht="9" customHeight="1" x14ac:dyDescent="0.2">
      <c r="A259" s="521"/>
      <c r="B259" s="521"/>
      <c r="C259" s="48" t="s">
        <v>4</v>
      </c>
      <c r="D259" s="49">
        <v>2</v>
      </c>
      <c r="E259" s="50">
        <v>11135992</v>
      </c>
      <c r="F259" s="50">
        <v>1223994</v>
      </c>
      <c r="G259" s="50">
        <v>240001</v>
      </c>
      <c r="H259" s="50">
        <v>12337351</v>
      </c>
      <c r="I259" s="50">
        <v>411089</v>
      </c>
      <c r="J259" s="51">
        <v>2078121</v>
      </c>
      <c r="K259" s="50">
        <v>25348427</v>
      </c>
      <c r="L259" s="73">
        <v>27426548</v>
      </c>
      <c r="M259" s="118"/>
      <c r="N259" s="120">
        <v>25348427</v>
      </c>
      <c r="O259" s="120">
        <v>13011076</v>
      </c>
      <c r="P259" s="120">
        <v>0</v>
      </c>
      <c r="Q259" s="120">
        <v>29768544</v>
      </c>
      <c r="R259" s="120">
        <v>27690423</v>
      </c>
      <c r="S259" s="47"/>
    </row>
    <row r="260" spans="1:19" ht="12.75" customHeight="1" x14ac:dyDescent="0.2">
      <c r="A260" s="500">
        <v>34516</v>
      </c>
      <c r="B260" s="500">
        <v>34699</v>
      </c>
      <c r="C260" s="53" t="s">
        <v>3</v>
      </c>
      <c r="D260" s="54">
        <v>3</v>
      </c>
      <c r="E260" s="55">
        <v>6061.14</v>
      </c>
      <c r="F260" s="55">
        <v>663.13</v>
      </c>
      <c r="G260" s="55">
        <v>123.95</v>
      </c>
      <c r="H260" s="55">
        <v>6371.71</v>
      </c>
      <c r="I260" s="55">
        <v>212.31</v>
      </c>
      <c r="J260" s="55">
        <v>1101.6600000000001</v>
      </c>
      <c r="K260" s="56">
        <v>13432.24</v>
      </c>
      <c r="L260" s="46">
        <v>14533.9</v>
      </c>
      <c r="M260" s="117"/>
      <c r="N260" s="119">
        <v>13432.24</v>
      </c>
      <c r="O260" s="119">
        <v>7060.53</v>
      </c>
      <c r="P260" s="119"/>
      <c r="Q260" s="119">
        <v>15804.8</v>
      </c>
      <c r="R260" s="119">
        <v>14703.14</v>
      </c>
      <c r="S260" s="47"/>
    </row>
    <row r="261" spans="1:19" ht="9" customHeight="1" x14ac:dyDescent="0.2">
      <c r="A261" s="500"/>
      <c r="B261" s="500"/>
      <c r="C261" s="48" t="s">
        <v>4</v>
      </c>
      <c r="D261" s="49">
        <v>4</v>
      </c>
      <c r="E261" s="50">
        <v>11736004</v>
      </c>
      <c r="F261" s="50">
        <v>1283999</v>
      </c>
      <c r="G261" s="50">
        <v>240001</v>
      </c>
      <c r="H261" s="50">
        <v>12337351</v>
      </c>
      <c r="I261" s="50">
        <v>411089</v>
      </c>
      <c r="J261" s="51">
        <v>2133111</v>
      </c>
      <c r="K261" s="50">
        <v>26008443</v>
      </c>
      <c r="L261" s="73">
        <v>28141555</v>
      </c>
      <c r="M261" s="118"/>
      <c r="N261" s="120">
        <v>26008443</v>
      </c>
      <c r="O261" s="120">
        <v>13671092</v>
      </c>
      <c r="P261" s="120">
        <v>0</v>
      </c>
      <c r="Q261" s="120">
        <v>30602360</v>
      </c>
      <c r="R261" s="120">
        <v>28469249</v>
      </c>
      <c r="S261" s="47"/>
    </row>
    <row r="262" spans="1:19" ht="12.75" customHeight="1" x14ac:dyDescent="0.2">
      <c r="A262" s="501"/>
      <c r="B262" s="501"/>
      <c r="C262" s="53" t="s">
        <v>3</v>
      </c>
      <c r="D262" s="54">
        <v>5</v>
      </c>
      <c r="E262" s="55">
        <v>6371.01</v>
      </c>
      <c r="F262" s="55">
        <v>700.32</v>
      </c>
      <c r="G262" s="55">
        <v>123.95</v>
      </c>
      <c r="H262" s="55">
        <v>6371.71</v>
      </c>
      <c r="I262" s="55">
        <v>212.31</v>
      </c>
      <c r="J262" s="55">
        <v>1130.58</v>
      </c>
      <c r="K262" s="56">
        <v>13779.3</v>
      </c>
      <c r="L262" s="46">
        <v>14909.88</v>
      </c>
      <c r="M262" s="117"/>
      <c r="N262" s="119">
        <v>13779.3</v>
      </c>
      <c r="O262" s="119">
        <v>7407.59</v>
      </c>
      <c r="P262" s="119"/>
      <c r="Q262" s="119">
        <v>16243.25</v>
      </c>
      <c r="R262" s="119">
        <v>15112.67</v>
      </c>
      <c r="S262" s="47"/>
    </row>
    <row r="263" spans="1:19" ht="9" customHeight="1" x14ac:dyDescent="0.2">
      <c r="A263" s="501"/>
      <c r="B263" s="501"/>
      <c r="C263" s="48" t="s">
        <v>4</v>
      </c>
      <c r="D263" s="49">
        <v>6</v>
      </c>
      <c r="E263" s="50">
        <v>12335996</v>
      </c>
      <c r="F263" s="50">
        <v>1356009</v>
      </c>
      <c r="G263" s="50">
        <v>240001</v>
      </c>
      <c r="H263" s="50">
        <v>12337351</v>
      </c>
      <c r="I263" s="50">
        <v>411089</v>
      </c>
      <c r="J263" s="51">
        <v>2189108</v>
      </c>
      <c r="K263" s="50">
        <v>26680445</v>
      </c>
      <c r="L263" s="73">
        <v>28869553</v>
      </c>
      <c r="M263" s="118"/>
      <c r="N263" s="120">
        <v>26680445</v>
      </c>
      <c r="O263" s="120">
        <v>14343094</v>
      </c>
      <c r="P263" s="120">
        <v>0</v>
      </c>
      <c r="Q263" s="120">
        <v>31451318</v>
      </c>
      <c r="R263" s="120">
        <v>29262210</v>
      </c>
      <c r="S263" s="47"/>
    </row>
    <row r="264" spans="1:19" ht="12.75" customHeight="1" x14ac:dyDescent="0.2">
      <c r="A264" s="501"/>
      <c r="B264" s="501"/>
      <c r="C264" s="53" t="s">
        <v>3</v>
      </c>
      <c r="D264" s="54">
        <v>7</v>
      </c>
      <c r="E264" s="55">
        <v>6674.69</v>
      </c>
      <c r="F264" s="55">
        <v>731.3</v>
      </c>
      <c r="G264" s="55">
        <v>123.95</v>
      </c>
      <c r="H264" s="55">
        <v>6371.71</v>
      </c>
      <c r="I264" s="55">
        <v>212.31</v>
      </c>
      <c r="J264" s="55">
        <v>1158.47</v>
      </c>
      <c r="K264" s="56">
        <v>14113.96</v>
      </c>
      <c r="L264" s="46">
        <v>15272.43</v>
      </c>
      <c r="M264" s="117"/>
      <c r="N264" s="119">
        <v>14113.96</v>
      </c>
      <c r="O264" s="119">
        <v>7742.25</v>
      </c>
      <c r="P264" s="119"/>
      <c r="Q264" s="119">
        <v>16666.04</v>
      </c>
      <c r="R264" s="119">
        <v>15507.57</v>
      </c>
      <c r="S264" s="47"/>
    </row>
    <row r="265" spans="1:19" ht="9" customHeight="1" x14ac:dyDescent="0.2">
      <c r="A265" s="501"/>
      <c r="B265" s="501"/>
      <c r="C265" s="48" t="s">
        <v>4</v>
      </c>
      <c r="D265" s="49">
        <v>8</v>
      </c>
      <c r="E265" s="50">
        <v>12924002</v>
      </c>
      <c r="F265" s="50">
        <v>1415994</v>
      </c>
      <c r="G265" s="50">
        <v>240001</v>
      </c>
      <c r="H265" s="50">
        <v>12337351</v>
      </c>
      <c r="I265" s="50">
        <v>411089</v>
      </c>
      <c r="J265" s="51">
        <v>2243111</v>
      </c>
      <c r="K265" s="50">
        <v>27328437</v>
      </c>
      <c r="L265" s="73">
        <v>29571548</v>
      </c>
      <c r="M265" s="118"/>
      <c r="N265" s="120">
        <v>27328437</v>
      </c>
      <c r="O265" s="120">
        <v>14991086</v>
      </c>
      <c r="P265" s="120">
        <v>0</v>
      </c>
      <c r="Q265" s="120">
        <v>32269953</v>
      </c>
      <c r="R265" s="120">
        <v>30026843</v>
      </c>
      <c r="S265" s="47"/>
    </row>
    <row r="266" spans="1:19" ht="12.75" customHeight="1" x14ac:dyDescent="0.2">
      <c r="A266" s="501"/>
      <c r="B266" s="501"/>
      <c r="C266" s="53" t="s">
        <v>3</v>
      </c>
      <c r="D266" s="54">
        <v>9</v>
      </c>
      <c r="E266" s="55">
        <v>7027.95</v>
      </c>
      <c r="F266" s="55">
        <v>768.49</v>
      </c>
      <c r="G266" s="55">
        <v>123.95</v>
      </c>
      <c r="H266" s="55">
        <v>6371.71</v>
      </c>
      <c r="I266" s="55">
        <v>212.31</v>
      </c>
      <c r="J266" s="55">
        <v>1191.01</v>
      </c>
      <c r="K266" s="56">
        <v>14504.41</v>
      </c>
      <c r="L266" s="46">
        <v>15695.42</v>
      </c>
      <c r="M266" s="117"/>
      <c r="N266" s="119">
        <v>14504.41</v>
      </c>
      <c r="O266" s="119">
        <v>8132.7</v>
      </c>
      <c r="P266" s="119"/>
      <c r="Q266" s="119">
        <v>17159.310000000001</v>
      </c>
      <c r="R266" s="119">
        <v>15968.3</v>
      </c>
      <c r="S266" s="47"/>
    </row>
    <row r="267" spans="1:19" ht="9" customHeight="1" x14ac:dyDescent="0.2">
      <c r="A267" s="501"/>
      <c r="B267" s="501"/>
      <c r="C267" s="48" t="s">
        <v>4</v>
      </c>
      <c r="D267" s="49">
        <v>10</v>
      </c>
      <c r="E267" s="50">
        <v>13608009</v>
      </c>
      <c r="F267" s="50">
        <v>1488004</v>
      </c>
      <c r="G267" s="50">
        <v>240001</v>
      </c>
      <c r="H267" s="50">
        <v>12337351</v>
      </c>
      <c r="I267" s="50">
        <v>411089</v>
      </c>
      <c r="J267" s="51">
        <v>2306117</v>
      </c>
      <c r="K267" s="50">
        <v>28084454</v>
      </c>
      <c r="L267" s="73">
        <v>30390571</v>
      </c>
      <c r="M267" s="118"/>
      <c r="N267" s="120">
        <v>28084454</v>
      </c>
      <c r="O267" s="120">
        <v>15747103</v>
      </c>
      <c r="P267" s="120">
        <v>0</v>
      </c>
      <c r="Q267" s="120">
        <v>33225057</v>
      </c>
      <c r="R267" s="120">
        <v>30918940</v>
      </c>
      <c r="S267" s="47"/>
    </row>
    <row r="268" spans="1:19" ht="12.75" customHeight="1" x14ac:dyDescent="0.2">
      <c r="A268" s="501"/>
      <c r="B268" s="501"/>
      <c r="C268" s="53" t="s">
        <v>3</v>
      </c>
      <c r="D268" s="54">
        <v>11</v>
      </c>
      <c r="E268" s="55">
        <v>7387.4</v>
      </c>
      <c r="F268" s="55">
        <v>811.87</v>
      </c>
      <c r="G268" s="55">
        <v>123.95</v>
      </c>
      <c r="H268" s="55">
        <v>6371.71</v>
      </c>
      <c r="I268" s="55">
        <v>212.31</v>
      </c>
      <c r="J268" s="55">
        <v>1224.58</v>
      </c>
      <c r="K268" s="56">
        <v>14907.24</v>
      </c>
      <c r="L268" s="46">
        <v>16131.82</v>
      </c>
      <c r="M268" s="117"/>
      <c r="N268" s="119">
        <v>14907.24</v>
      </c>
      <c r="O268" s="119">
        <v>8535.5300000000007</v>
      </c>
      <c r="P268" s="119"/>
      <c r="Q268" s="119">
        <v>17668.22</v>
      </c>
      <c r="R268" s="119">
        <v>16443.64</v>
      </c>
      <c r="S268" s="47"/>
    </row>
    <row r="269" spans="1:19" ht="9" customHeight="1" x14ac:dyDescent="0.2">
      <c r="A269" s="501"/>
      <c r="B269" s="501"/>
      <c r="C269" s="48" t="s">
        <v>4</v>
      </c>
      <c r="D269" s="49">
        <v>12</v>
      </c>
      <c r="E269" s="50">
        <v>14304001</v>
      </c>
      <c r="F269" s="50">
        <v>1572000</v>
      </c>
      <c r="G269" s="50">
        <v>240001</v>
      </c>
      <c r="H269" s="50">
        <v>12337351</v>
      </c>
      <c r="I269" s="50">
        <v>411089</v>
      </c>
      <c r="J269" s="51">
        <v>2371118</v>
      </c>
      <c r="K269" s="50">
        <v>28864442</v>
      </c>
      <c r="L269" s="73">
        <v>31235559</v>
      </c>
      <c r="M269" s="118"/>
      <c r="N269" s="120">
        <v>28864442</v>
      </c>
      <c r="O269" s="120">
        <v>16527091</v>
      </c>
      <c r="P269" s="120">
        <v>0</v>
      </c>
      <c r="Q269" s="120">
        <v>34210444</v>
      </c>
      <c r="R269" s="120">
        <v>31839327</v>
      </c>
      <c r="S269" s="47"/>
    </row>
    <row r="270" spans="1:19" ht="12.75" customHeight="1" x14ac:dyDescent="0.2">
      <c r="A270" s="501"/>
      <c r="B270" s="501"/>
      <c r="C270" s="53" t="s">
        <v>3</v>
      </c>
      <c r="D270" s="54">
        <v>13</v>
      </c>
      <c r="E270" s="55">
        <v>7740.66</v>
      </c>
      <c r="F270" s="55">
        <v>849.06</v>
      </c>
      <c r="G270" s="55">
        <v>123.95</v>
      </c>
      <c r="H270" s="55">
        <v>6371.71</v>
      </c>
      <c r="I270" s="55">
        <v>212.31</v>
      </c>
      <c r="J270" s="55">
        <v>1257.1199999999999</v>
      </c>
      <c r="K270" s="56">
        <v>15297.69</v>
      </c>
      <c r="L270" s="46">
        <v>16554.810000000001</v>
      </c>
      <c r="M270" s="117"/>
      <c r="N270" s="119">
        <v>15297.69</v>
      </c>
      <c r="O270" s="119">
        <v>8925.98</v>
      </c>
      <c r="P270" s="119"/>
      <c r="Q270" s="119">
        <v>18161.490000000002</v>
      </c>
      <c r="R270" s="119">
        <v>16904.37</v>
      </c>
      <c r="S270" s="47"/>
    </row>
    <row r="271" spans="1:19" ht="9" customHeight="1" x14ac:dyDescent="0.2">
      <c r="A271" s="501"/>
      <c r="B271" s="501"/>
      <c r="C271" s="48" t="s">
        <v>4</v>
      </c>
      <c r="D271" s="49">
        <v>14</v>
      </c>
      <c r="E271" s="50">
        <v>14988008</v>
      </c>
      <c r="F271" s="50">
        <v>1644009</v>
      </c>
      <c r="G271" s="50">
        <v>240001</v>
      </c>
      <c r="H271" s="50">
        <v>12337351</v>
      </c>
      <c r="I271" s="50">
        <v>411089</v>
      </c>
      <c r="J271" s="51">
        <v>2434124</v>
      </c>
      <c r="K271" s="50">
        <v>29620458</v>
      </c>
      <c r="L271" s="73">
        <v>32054582</v>
      </c>
      <c r="M271" s="118"/>
      <c r="N271" s="120">
        <v>29620458</v>
      </c>
      <c r="O271" s="120">
        <v>17283107</v>
      </c>
      <c r="P271" s="120">
        <v>0</v>
      </c>
      <c r="Q271" s="120">
        <v>35165548</v>
      </c>
      <c r="R271" s="120">
        <v>32731424</v>
      </c>
      <c r="S271" s="47"/>
    </row>
    <row r="272" spans="1:19" ht="12.75" customHeight="1" x14ac:dyDescent="0.2">
      <c r="A272" s="501"/>
      <c r="B272" s="501"/>
      <c r="C272" s="53" t="s">
        <v>3</v>
      </c>
      <c r="D272" s="54">
        <v>15</v>
      </c>
      <c r="E272" s="55">
        <v>8155.89</v>
      </c>
      <c r="F272" s="55">
        <v>892.44</v>
      </c>
      <c r="G272" s="55">
        <v>123.95</v>
      </c>
      <c r="H272" s="55">
        <v>6371.71</v>
      </c>
      <c r="I272" s="55">
        <v>212.31</v>
      </c>
      <c r="J272" s="55">
        <v>1295.33</v>
      </c>
      <c r="K272" s="56">
        <v>15756.3</v>
      </c>
      <c r="L272" s="46">
        <v>17051.63</v>
      </c>
      <c r="M272" s="117"/>
      <c r="N272" s="119">
        <v>15756.3</v>
      </c>
      <c r="O272" s="119">
        <v>9384.59</v>
      </c>
      <c r="P272" s="119"/>
      <c r="Q272" s="119">
        <v>18740.86</v>
      </c>
      <c r="R272" s="119">
        <v>17445.53</v>
      </c>
      <c r="S272" s="47"/>
    </row>
    <row r="273" spans="1:19" ht="9" customHeight="1" x14ac:dyDescent="0.2">
      <c r="A273" s="501"/>
      <c r="B273" s="501"/>
      <c r="C273" s="48" t="s">
        <v>4</v>
      </c>
      <c r="D273" s="49">
        <v>16</v>
      </c>
      <c r="E273" s="50">
        <v>15792005</v>
      </c>
      <c r="F273" s="50">
        <v>1728005</v>
      </c>
      <c r="G273" s="50">
        <v>240001</v>
      </c>
      <c r="H273" s="50">
        <v>12337351</v>
      </c>
      <c r="I273" s="50">
        <v>411089</v>
      </c>
      <c r="J273" s="51">
        <v>2508109</v>
      </c>
      <c r="K273" s="50">
        <v>30508451</v>
      </c>
      <c r="L273" s="73">
        <v>33016560</v>
      </c>
      <c r="M273" s="118"/>
      <c r="N273" s="120">
        <v>30508451</v>
      </c>
      <c r="O273" s="120">
        <v>18171100</v>
      </c>
      <c r="P273" s="120">
        <v>0</v>
      </c>
      <c r="Q273" s="120">
        <v>36287365</v>
      </c>
      <c r="R273" s="120">
        <v>33779256</v>
      </c>
      <c r="S273" s="47"/>
    </row>
    <row r="274" spans="1:19" ht="12.75" customHeight="1" x14ac:dyDescent="0.2">
      <c r="A274" s="501"/>
      <c r="B274" s="501"/>
      <c r="C274" s="53" t="s">
        <v>3</v>
      </c>
      <c r="D274" s="54">
        <v>17</v>
      </c>
      <c r="E274" s="55">
        <v>8571.1200000000008</v>
      </c>
      <c r="F274" s="55">
        <v>942.02</v>
      </c>
      <c r="G274" s="55">
        <v>123.95</v>
      </c>
      <c r="H274" s="55">
        <v>6371.71</v>
      </c>
      <c r="I274" s="55">
        <v>212.31</v>
      </c>
      <c r="J274" s="55">
        <v>1334.07</v>
      </c>
      <c r="K274" s="56">
        <v>16221.11</v>
      </c>
      <c r="L274" s="46">
        <v>17555.18</v>
      </c>
      <c r="M274" s="117"/>
      <c r="N274" s="119">
        <v>16221.11</v>
      </c>
      <c r="O274" s="119">
        <v>9849.4</v>
      </c>
      <c r="P274" s="119"/>
      <c r="Q274" s="119">
        <v>19328.07</v>
      </c>
      <c r="R274" s="119">
        <v>17994</v>
      </c>
      <c r="S274" s="47"/>
    </row>
    <row r="275" spans="1:19" ht="9" customHeight="1" x14ac:dyDescent="0.2">
      <c r="A275" s="501"/>
      <c r="B275" s="501"/>
      <c r="C275" s="48" t="s">
        <v>4</v>
      </c>
      <c r="D275" s="49">
        <v>18</v>
      </c>
      <c r="E275" s="50">
        <v>16596003</v>
      </c>
      <c r="F275" s="50">
        <v>1824005</v>
      </c>
      <c r="G275" s="50">
        <v>240001</v>
      </c>
      <c r="H275" s="50">
        <v>12337351</v>
      </c>
      <c r="I275" s="50">
        <v>411089</v>
      </c>
      <c r="J275" s="51">
        <v>2583120</v>
      </c>
      <c r="K275" s="50">
        <v>31408449</v>
      </c>
      <c r="L275" s="73">
        <v>33991568</v>
      </c>
      <c r="M275" s="118"/>
      <c r="N275" s="120">
        <v>31408449</v>
      </c>
      <c r="O275" s="120">
        <v>19071098</v>
      </c>
      <c r="P275" s="120">
        <v>0</v>
      </c>
      <c r="Q275" s="120">
        <v>37424362</v>
      </c>
      <c r="R275" s="120">
        <v>34841242</v>
      </c>
      <c r="S275" s="47"/>
    </row>
    <row r="276" spans="1:19" ht="12.75" customHeight="1" x14ac:dyDescent="0.2">
      <c r="A276" s="501"/>
      <c r="B276" s="501"/>
      <c r="C276" s="53" t="s">
        <v>3</v>
      </c>
      <c r="D276" s="54">
        <v>19</v>
      </c>
      <c r="E276" s="55">
        <v>8980.15</v>
      </c>
      <c r="F276" s="55">
        <v>985.4</v>
      </c>
      <c r="G276" s="55">
        <v>123.95</v>
      </c>
      <c r="H276" s="55">
        <v>6371.71</v>
      </c>
      <c r="I276" s="55">
        <v>212.31</v>
      </c>
      <c r="J276" s="55">
        <v>1371.77</v>
      </c>
      <c r="K276" s="56">
        <v>16673.52</v>
      </c>
      <c r="L276" s="46">
        <v>18045.29</v>
      </c>
      <c r="M276" s="117"/>
      <c r="N276" s="119">
        <v>16673.52</v>
      </c>
      <c r="O276" s="119">
        <v>10301.81</v>
      </c>
      <c r="P276" s="119"/>
      <c r="Q276" s="119">
        <v>19899.62</v>
      </c>
      <c r="R276" s="119">
        <v>18527.849999999999</v>
      </c>
      <c r="S276" s="47"/>
    </row>
    <row r="277" spans="1:19" ht="9" customHeight="1" x14ac:dyDescent="0.2">
      <c r="A277" s="501"/>
      <c r="B277" s="501"/>
      <c r="C277" s="48" t="s">
        <v>4</v>
      </c>
      <c r="D277" s="49">
        <v>20</v>
      </c>
      <c r="E277" s="50">
        <v>17387995</v>
      </c>
      <c r="F277" s="50">
        <v>1908000</v>
      </c>
      <c r="G277" s="50">
        <v>240001</v>
      </c>
      <c r="H277" s="50">
        <v>12337351</v>
      </c>
      <c r="I277" s="50">
        <v>411089</v>
      </c>
      <c r="J277" s="51">
        <v>2656117</v>
      </c>
      <c r="K277" s="50">
        <v>32284437</v>
      </c>
      <c r="L277" s="73">
        <v>34940554</v>
      </c>
      <c r="M277" s="118"/>
      <c r="N277" s="120">
        <v>32284437</v>
      </c>
      <c r="O277" s="120">
        <v>19947086</v>
      </c>
      <c r="P277" s="120">
        <v>0</v>
      </c>
      <c r="Q277" s="120">
        <v>38531037</v>
      </c>
      <c r="R277" s="120">
        <v>35874920</v>
      </c>
      <c r="S277" s="47"/>
    </row>
    <row r="278" spans="1:19" ht="12.75" customHeight="1" x14ac:dyDescent="0.2">
      <c r="A278" s="501"/>
      <c r="B278" s="501"/>
      <c r="C278" s="53" t="s">
        <v>3</v>
      </c>
      <c r="D278" s="54">
        <v>21</v>
      </c>
      <c r="E278" s="55">
        <v>9252.84</v>
      </c>
      <c r="F278" s="55">
        <v>1016.39</v>
      </c>
      <c r="G278" s="55">
        <v>123.95</v>
      </c>
      <c r="H278" s="55">
        <v>6371.71</v>
      </c>
      <c r="I278" s="55">
        <v>212.31</v>
      </c>
      <c r="J278" s="55">
        <v>1397.07</v>
      </c>
      <c r="K278" s="56">
        <v>16977.2</v>
      </c>
      <c r="L278" s="46">
        <v>18374.27</v>
      </c>
      <c r="M278" s="117"/>
      <c r="N278" s="119">
        <v>16977.2</v>
      </c>
      <c r="O278" s="119">
        <v>10605.49</v>
      </c>
      <c r="P278" s="119"/>
      <c r="Q278" s="119">
        <v>20283.259999999998</v>
      </c>
      <c r="R278" s="119">
        <v>18886.189999999999</v>
      </c>
      <c r="S278" s="47"/>
    </row>
    <row r="279" spans="1:19" ht="9" customHeight="1" x14ac:dyDescent="0.2">
      <c r="A279" s="501"/>
      <c r="B279" s="501"/>
      <c r="C279" s="48" t="s">
        <v>4</v>
      </c>
      <c r="D279" s="49">
        <v>22</v>
      </c>
      <c r="E279" s="50">
        <v>17915997</v>
      </c>
      <c r="F279" s="50">
        <v>1968005</v>
      </c>
      <c r="G279" s="50">
        <v>240001</v>
      </c>
      <c r="H279" s="50">
        <v>12337351</v>
      </c>
      <c r="I279" s="50">
        <v>411089</v>
      </c>
      <c r="J279" s="51">
        <v>2705105</v>
      </c>
      <c r="K279" s="50">
        <v>32872443</v>
      </c>
      <c r="L279" s="73">
        <v>35577548</v>
      </c>
      <c r="M279" s="118"/>
      <c r="N279" s="120">
        <v>32872443</v>
      </c>
      <c r="O279" s="120">
        <v>20535092</v>
      </c>
      <c r="P279" s="120">
        <v>0</v>
      </c>
      <c r="Q279" s="120">
        <v>39273868</v>
      </c>
      <c r="R279" s="120">
        <v>36568763</v>
      </c>
      <c r="S279" s="47"/>
    </row>
    <row r="280" spans="1:19" ht="12.75" customHeight="1" x14ac:dyDescent="0.2">
      <c r="A280" s="501"/>
      <c r="B280" s="501"/>
      <c r="C280" s="53" t="s">
        <v>3</v>
      </c>
      <c r="D280" s="54">
        <v>23</v>
      </c>
      <c r="E280" s="55">
        <v>9519.33</v>
      </c>
      <c r="F280" s="55">
        <v>1047.3699999999999</v>
      </c>
      <c r="G280" s="55">
        <v>123.95</v>
      </c>
      <c r="H280" s="55">
        <v>6371.71</v>
      </c>
      <c r="I280" s="55">
        <v>212.31</v>
      </c>
      <c r="J280" s="55">
        <v>1421.86</v>
      </c>
      <c r="K280" s="56">
        <v>17274.669999999998</v>
      </c>
      <c r="L280" s="46">
        <v>18696.53</v>
      </c>
      <c r="M280" s="117"/>
      <c r="N280" s="119">
        <v>17274.669999999998</v>
      </c>
      <c r="O280" s="119">
        <v>10902.96</v>
      </c>
      <c r="P280" s="119"/>
      <c r="Q280" s="119">
        <v>20659.060000000001</v>
      </c>
      <c r="R280" s="119">
        <v>19237.2</v>
      </c>
      <c r="S280" s="47"/>
    </row>
    <row r="281" spans="1:19" ht="9" customHeight="1" x14ac:dyDescent="0.2">
      <c r="A281" s="501"/>
      <c r="B281" s="501"/>
      <c r="C281" s="48" t="s">
        <v>4</v>
      </c>
      <c r="D281" s="49">
        <v>23</v>
      </c>
      <c r="E281" s="50">
        <v>18431993</v>
      </c>
      <c r="F281" s="50">
        <v>2027991</v>
      </c>
      <c r="G281" s="50">
        <v>240001</v>
      </c>
      <c r="H281" s="50">
        <v>12337351</v>
      </c>
      <c r="I281" s="50">
        <v>411089</v>
      </c>
      <c r="J281" s="51">
        <v>2753105</v>
      </c>
      <c r="K281" s="50">
        <v>33448425</v>
      </c>
      <c r="L281" s="73">
        <v>36201530</v>
      </c>
      <c r="M281" s="118"/>
      <c r="N281" s="120">
        <v>33448425</v>
      </c>
      <c r="O281" s="120">
        <v>21111074</v>
      </c>
      <c r="P281" s="120">
        <v>0</v>
      </c>
      <c r="Q281" s="120">
        <v>40001518</v>
      </c>
      <c r="R281" s="120">
        <v>37248413</v>
      </c>
      <c r="S281" s="47"/>
    </row>
    <row r="282" spans="1:19" ht="12.75" customHeight="1" x14ac:dyDescent="0.2">
      <c r="A282" s="501"/>
      <c r="B282" s="501"/>
      <c r="C282" s="53" t="s">
        <v>3</v>
      </c>
      <c r="D282" s="54">
        <v>24</v>
      </c>
      <c r="E282" s="55">
        <v>9792.02</v>
      </c>
      <c r="F282" s="55">
        <v>1072.1600000000001</v>
      </c>
      <c r="G282" s="55">
        <v>123.95</v>
      </c>
      <c r="H282" s="55">
        <v>6371.71</v>
      </c>
      <c r="I282" s="55">
        <v>212.31</v>
      </c>
      <c r="J282" s="55">
        <v>1446.65</v>
      </c>
      <c r="K282" s="56">
        <v>17572.150000000001</v>
      </c>
      <c r="L282" s="46">
        <v>19018.8</v>
      </c>
      <c r="M282" s="117"/>
      <c r="N282" s="119">
        <v>17572.150000000001</v>
      </c>
      <c r="O282" s="119">
        <v>11200.44</v>
      </c>
      <c r="P282" s="119"/>
      <c r="Q282" s="119">
        <v>21034.880000000001</v>
      </c>
      <c r="R282" s="119">
        <v>19588.23</v>
      </c>
      <c r="S282" s="47"/>
    </row>
    <row r="283" spans="1:19" ht="9" customHeight="1" x14ac:dyDescent="0.2">
      <c r="A283" s="501"/>
      <c r="B283" s="501"/>
      <c r="C283" s="48" t="s">
        <v>4</v>
      </c>
      <c r="D283" s="49">
        <v>25</v>
      </c>
      <c r="E283" s="50">
        <v>18959995</v>
      </c>
      <c r="F283" s="50">
        <v>2075991</v>
      </c>
      <c r="G283" s="50">
        <v>240001</v>
      </c>
      <c r="H283" s="50">
        <v>12337351</v>
      </c>
      <c r="I283" s="50">
        <v>411089</v>
      </c>
      <c r="J283" s="51">
        <v>2801105</v>
      </c>
      <c r="K283" s="50">
        <v>34024427</v>
      </c>
      <c r="L283" s="73">
        <v>36825532</v>
      </c>
      <c r="M283" s="118"/>
      <c r="N283" s="120">
        <v>34024427</v>
      </c>
      <c r="O283" s="120">
        <v>21687076</v>
      </c>
      <c r="P283" s="120">
        <v>0</v>
      </c>
      <c r="Q283" s="120">
        <v>40729207</v>
      </c>
      <c r="R283" s="120">
        <v>37928102</v>
      </c>
      <c r="S283" s="47"/>
    </row>
    <row r="284" spans="1:19" ht="12.75" customHeight="1" x14ac:dyDescent="0.2">
      <c r="A284" s="501"/>
      <c r="B284" s="501"/>
      <c r="C284" s="53" t="s">
        <v>3</v>
      </c>
      <c r="D284" s="54">
        <v>26</v>
      </c>
      <c r="E284" s="55">
        <v>10058.51</v>
      </c>
      <c r="F284" s="55">
        <v>1103.1500000000001</v>
      </c>
      <c r="G284" s="55">
        <v>123.95</v>
      </c>
      <c r="H284" s="55">
        <v>6371.71</v>
      </c>
      <c r="I284" s="55">
        <v>212.31</v>
      </c>
      <c r="J284" s="55">
        <v>1471.44</v>
      </c>
      <c r="K284" s="56">
        <v>17869.63</v>
      </c>
      <c r="L284" s="46">
        <v>19341.07</v>
      </c>
      <c r="M284" s="117"/>
      <c r="N284" s="119">
        <v>17869.63</v>
      </c>
      <c r="O284" s="119">
        <v>11497.92</v>
      </c>
      <c r="P284" s="119"/>
      <c r="Q284" s="119">
        <v>21410.7</v>
      </c>
      <c r="R284" s="119">
        <v>19939.259999999998</v>
      </c>
      <c r="S284" s="47"/>
    </row>
    <row r="285" spans="1:19" ht="9" customHeight="1" x14ac:dyDescent="0.2">
      <c r="A285" s="501"/>
      <c r="B285" s="501"/>
      <c r="C285" s="48" t="s">
        <v>4</v>
      </c>
      <c r="D285" s="49">
        <v>27</v>
      </c>
      <c r="E285" s="50">
        <v>19475991</v>
      </c>
      <c r="F285" s="50">
        <v>2135996</v>
      </c>
      <c r="G285" s="50">
        <v>240001</v>
      </c>
      <c r="H285" s="50">
        <v>12337351</v>
      </c>
      <c r="I285" s="50">
        <v>411089</v>
      </c>
      <c r="J285" s="51">
        <v>2849105</v>
      </c>
      <c r="K285" s="50">
        <v>34600428</v>
      </c>
      <c r="L285" s="73">
        <v>37449534</v>
      </c>
      <c r="M285" s="118"/>
      <c r="N285" s="120">
        <v>34600428</v>
      </c>
      <c r="O285" s="120">
        <v>22263078</v>
      </c>
      <c r="P285" s="120">
        <v>0</v>
      </c>
      <c r="Q285" s="120">
        <v>41456896</v>
      </c>
      <c r="R285" s="120">
        <v>38607791</v>
      </c>
      <c r="S285" s="47"/>
    </row>
    <row r="286" spans="1:19" ht="12.75" customHeight="1" x14ac:dyDescent="0.2">
      <c r="A286" s="501"/>
      <c r="B286" s="501"/>
      <c r="C286" s="53" t="s">
        <v>3</v>
      </c>
      <c r="D286" s="54">
        <v>28</v>
      </c>
      <c r="E286" s="55">
        <v>10331.200000000001</v>
      </c>
      <c r="F286" s="55">
        <v>1134.1400000000001</v>
      </c>
      <c r="G286" s="55">
        <v>123.95</v>
      </c>
      <c r="H286" s="55">
        <v>6371.71</v>
      </c>
      <c r="I286" s="55">
        <v>212.31</v>
      </c>
      <c r="J286" s="55">
        <v>1496.75</v>
      </c>
      <c r="K286" s="56">
        <v>18173.310000000001</v>
      </c>
      <c r="L286" s="46">
        <v>19670.060000000001</v>
      </c>
      <c r="M286" s="117"/>
      <c r="N286" s="119">
        <v>18173.310000000001</v>
      </c>
      <c r="O286" s="119">
        <v>11801.6</v>
      </c>
      <c r="P286" s="119"/>
      <c r="Q286" s="119">
        <v>21794.35</v>
      </c>
      <c r="R286" s="119">
        <v>20297.599999999999</v>
      </c>
      <c r="S286" s="47"/>
    </row>
    <row r="287" spans="1:19" ht="9" customHeight="1" x14ac:dyDescent="0.2">
      <c r="A287" s="501"/>
      <c r="B287" s="501"/>
      <c r="C287" s="48" t="s">
        <v>4</v>
      </c>
      <c r="D287" s="49">
        <v>29</v>
      </c>
      <c r="E287" s="50">
        <v>20003993</v>
      </c>
      <c r="F287" s="50">
        <v>2196001</v>
      </c>
      <c r="G287" s="50">
        <v>240001</v>
      </c>
      <c r="H287" s="50">
        <v>12337351</v>
      </c>
      <c r="I287" s="50">
        <v>411089</v>
      </c>
      <c r="J287" s="51">
        <v>2898112</v>
      </c>
      <c r="K287" s="50">
        <v>35188435</v>
      </c>
      <c r="L287" s="73">
        <v>38086547</v>
      </c>
      <c r="M287" s="118"/>
      <c r="N287" s="120">
        <v>35188435</v>
      </c>
      <c r="O287" s="120">
        <v>22851084</v>
      </c>
      <c r="P287" s="120">
        <v>0</v>
      </c>
      <c r="Q287" s="120">
        <v>42199746</v>
      </c>
      <c r="R287" s="120">
        <v>39301634</v>
      </c>
      <c r="S287" s="47"/>
    </row>
    <row r="288" spans="1:19" ht="12.75" customHeight="1" x14ac:dyDescent="0.2">
      <c r="A288" s="501"/>
      <c r="B288" s="501"/>
      <c r="C288" s="53" t="s">
        <v>3</v>
      </c>
      <c r="D288" s="54">
        <v>30</v>
      </c>
      <c r="E288" s="55">
        <v>10603.89</v>
      </c>
      <c r="F288" s="55">
        <v>1165.1300000000001</v>
      </c>
      <c r="G288" s="55">
        <v>123.95</v>
      </c>
      <c r="H288" s="55">
        <v>6371.71</v>
      </c>
      <c r="I288" s="55">
        <v>212.31</v>
      </c>
      <c r="J288" s="55">
        <v>1522.06</v>
      </c>
      <c r="K288" s="56">
        <v>18476.990000000002</v>
      </c>
      <c r="L288" s="46">
        <v>19999.05</v>
      </c>
      <c r="M288" s="117"/>
      <c r="N288" s="119">
        <v>18476.990000000002</v>
      </c>
      <c r="O288" s="119">
        <v>12105.28</v>
      </c>
      <c r="P288" s="119"/>
      <c r="Q288" s="119">
        <v>22178</v>
      </c>
      <c r="R288" s="119">
        <v>20655.939999999999</v>
      </c>
      <c r="S288" s="47"/>
    </row>
    <row r="289" spans="1:19" ht="9" customHeight="1" x14ac:dyDescent="0.2">
      <c r="A289" s="501"/>
      <c r="B289" s="501"/>
      <c r="C289" s="48" t="s">
        <v>4</v>
      </c>
      <c r="D289" s="49">
        <v>31</v>
      </c>
      <c r="E289" s="50">
        <v>20531994</v>
      </c>
      <c r="F289" s="50">
        <v>2256006</v>
      </c>
      <c r="G289" s="50">
        <v>240001</v>
      </c>
      <c r="H289" s="50">
        <v>12337351</v>
      </c>
      <c r="I289" s="50">
        <v>411089</v>
      </c>
      <c r="J289" s="51">
        <v>2947119</v>
      </c>
      <c r="K289" s="50">
        <v>35776441</v>
      </c>
      <c r="L289" s="73">
        <v>38723561</v>
      </c>
      <c r="M289" s="118"/>
      <c r="N289" s="120">
        <v>35776441</v>
      </c>
      <c r="O289" s="120">
        <v>23439091</v>
      </c>
      <c r="P289" s="120">
        <v>0</v>
      </c>
      <c r="Q289" s="120">
        <v>42942596</v>
      </c>
      <c r="R289" s="120">
        <v>39995477</v>
      </c>
      <c r="S289" s="47"/>
    </row>
    <row r="290" spans="1:19" ht="12.75" customHeight="1" x14ac:dyDescent="0.2">
      <c r="A290" s="501"/>
      <c r="B290" s="501"/>
      <c r="C290" s="53" t="s">
        <v>3</v>
      </c>
      <c r="D290" s="54">
        <v>32</v>
      </c>
      <c r="E290" s="55">
        <v>10870.38</v>
      </c>
      <c r="F290" s="55">
        <v>1189.92</v>
      </c>
      <c r="G290" s="55">
        <v>123.95</v>
      </c>
      <c r="H290" s="55">
        <v>6371.71</v>
      </c>
      <c r="I290" s="55">
        <v>212.31</v>
      </c>
      <c r="J290" s="55">
        <v>1546.33</v>
      </c>
      <c r="K290" s="56">
        <v>18768.27</v>
      </c>
      <c r="L290" s="46">
        <v>20314.599999999999</v>
      </c>
      <c r="M290" s="117"/>
      <c r="N290" s="119">
        <v>18768.27</v>
      </c>
      <c r="O290" s="119">
        <v>12396.56</v>
      </c>
      <c r="P290" s="119"/>
      <c r="Q290" s="119">
        <v>22545.98</v>
      </c>
      <c r="R290" s="119">
        <v>20999.65</v>
      </c>
      <c r="S290" s="47"/>
    </row>
    <row r="291" spans="1:19" ht="9" customHeight="1" x14ac:dyDescent="0.2">
      <c r="A291" s="501"/>
      <c r="B291" s="501"/>
      <c r="C291" s="48" t="s">
        <v>4</v>
      </c>
      <c r="D291" s="49">
        <v>33</v>
      </c>
      <c r="E291" s="50">
        <v>21047991</v>
      </c>
      <c r="F291" s="50">
        <v>2304006</v>
      </c>
      <c r="G291" s="50">
        <v>240001</v>
      </c>
      <c r="H291" s="50">
        <v>12337351</v>
      </c>
      <c r="I291" s="50">
        <v>411089</v>
      </c>
      <c r="J291" s="51">
        <v>2994112</v>
      </c>
      <c r="K291" s="50">
        <v>36340438</v>
      </c>
      <c r="L291" s="73">
        <v>39334551</v>
      </c>
      <c r="M291" s="118"/>
      <c r="N291" s="120">
        <v>36340438</v>
      </c>
      <c r="O291" s="120">
        <v>24003087</v>
      </c>
      <c r="P291" s="120">
        <v>0</v>
      </c>
      <c r="Q291" s="120">
        <v>43655105</v>
      </c>
      <c r="R291" s="120">
        <v>40660992</v>
      </c>
      <c r="S291" s="47"/>
    </row>
    <row r="292" spans="1:19" ht="12.75" customHeight="1" x14ac:dyDescent="0.2">
      <c r="A292" s="501"/>
      <c r="B292" s="501"/>
      <c r="C292" s="53" t="s">
        <v>3</v>
      </c>
      <c r="D292" s="54">
        <v>34</v>
      </c>
      <c r="E292" s="55">
        <v>11136.88</v>
      </c>
      <c r="F292" s="55">
        <v>1220.9000000000001</v>
      </c>
      <c r="G292" s="55">
        <v>123.95</v>
      </c>
      <c r="H292" s="55">
        <v>6371.71</v>
      </c>
      <c r="I292" s="55">
        <v>212.31</v>
      </c>
      <c r="J292" s="55">
        <v>1571.12</v>
      </c>
      <c r="K292" s="56">
        <v>19065.75</v>
      </c>
      <c r="L292" s="46">
        <v>20636.87</v>
      </c>
      <c r="M292" s="117"/>
      <c r="N292" s="119">
        <v>19065.75</v>
      </c>
      <c r="O292" s="119">
        <v>12694.04</v>
      </c>
      <c r="P292" s="119"/>
      <c r="Q292" s="119">
        <v>22921.8</v>
      </c>
      <c r="R292" s="119">
        <v>21350.68</v>
      </c>
      <c r="S292" s="47"/>
    </row>
    <row r="293" spans="1:19" ht="9" customHeight="1" x14ac:dyDescent="0.2">
      <c r="A293" s="501"/>
      <c r="B293" s="501"/>
      <c r="C293" s="48" t="s">
        <v>4</v>
      </c>
      <c r="D293" s="49">
        <v>35</v>
      </c>
      <c r="E293" s="50">
        <v>21564007</v>
      </c>
      <c r="F293" s="50">
        <v>2363992</v>
      </c>
      <c r="G293" s="50">
        <v>240001</v>
      </c>
      <c r="H293" s="50">
        <v>12337351</v>
      </c>
      <c r="I293" s="50">
        <v>411089</v>
      </c>
      <c r="J293" s="51">
        <v>3042113</v>
      </c>
      <c r="K293" s="50">
        <v>36916440</v>
      </c>
      <c r="L293" s="73">
        <v>39958552</v>
      </c>
      <c r="M293" s="118"/>
      <c r="N293" s="120">
        <v>36916440</v>
      </c>
      <c r="O293" s="120">
        <v>24579089</v>
      </c>
      <c r="P293" s="120">
        <v>0</v>
      </c>
      <c r="Q293" s="120">
        <v>44382794</v>
      </c>
      <c r="R293" s="120">
        <v>41340681</v>
      </c>
      <c r="S293" s="47"/>
    </row>
    <row r="294" spans="1:19" ht="12.75" customHeight="1" x14ac:dyDescent="0.2">
      <c r="A294" s="501"/>
      <c r="B294" s="501"/>
      <c r="C294" s="53" t="s">
        <v>3</v>
      </c>
      <c r="D294" s="54">
        <v>36</v>
      </c>
      <c r="E294" s="55">
        <v>11409.57</v>
      </c>
      <c r="F294" s="55">
        <v>1251.8900000000001</v>
      </c>
      <c r="G294" s="55">
        <v>123.95</v>
      </c>
      <c r="H294" s="55">
        <v>6371.71</v>
      </c>
      <c r="I294" s="55">
        <v>212.31</v>
      </c>
      <c r="J294" s="55">
        <v>1596.43</v>
      </c>
      <c r="K294" s="56">
        <v>19369.43</v>
      </c>
      <c r="L294" s="46">
        <v>20965.86</v>
      </c>
      <c r="M294" s="117"/>
      <c r="N294" s="119">
        <v>19369.43</v>
      </c>
      <c r="O294" s="119">
        <v>12997.72</v>
      </c>
      <c r="P294" s="119"/>
      <c r="Q294" s="119">
        <v>23305.45</v>
      </c>
      <c r="R294" s="119">
        <v>21709.02</v>
      </c>
      <c r="S294" s="47"/>
    </row>
    <row r="295" spans="1:19" ht="9" customHeight="1" x14ac:dyDescent="0.2">
      <c r="A295" s="501"/>
      <c r="B295" s="501"/>
      <c r="C295" s="48" t="s">
        <v>4</v>
      </c>
      <c r="D295" s="49">
        <v>37</v>
      </c>
      <c r="E295" s="50">
        <v>22092008</v>
      </c>
      <c r="F295" s="50">
        <v>2423997</v>
      </c>
      <c r="G295" s="50">
        <v>240001</v>
      </c>
      <c r="H295" s="50">
        <v>12337351</v>
      </c>
      <c r="I295" s="50">
        <v>411089</v>
      </c>
      <c r="J295" s="51">
        <v>3091120</v>
      </c>
      <c r="K295" s="50">
        <v>37504446</v>
      </c>
      <c r="L295" s="73">
        <v>40595566</v>
      </c>
      <c r="M295" s="118"/>
      <c r="N295" s="120">
        <v>37504446</v>
      </c>
      <c r="O295" s="120">
        <v>25167095</v>
      </c>
      <c r="P295" s="120">
        <v>0</v>
      </c>
      <c r="Q295" s="120">
        <v>45125644</v>
      </c>
      <c r="R295" s="120">
        <v>42034524</v>
      </c>
      <c r="S295" s="47"/>
    </row>
    <row r="296" spans="1:19" ht="12.75" customHeight="1" x14ac:dyDescent="0.2">
      <c r="A296" s="501"/>
      <c r="B296" s="501"/>
      <c r="C296" s="53" t="s">
        <v>3</v>
      </c>
      <c r="D296" s="54">
        <v>38</v>
      </c>
      <c r="E296" s="55">
        <v>11676.06</v>
      </c>
      <c r="F296" s="55">
        <v>1282.8800000000001</v>
      </c>
      <c r="G296" s="55">
        <v>123.95</v>
      </c>
      <c r="H296" s="55">
        <v>6371.71</v>
      </c>
      <c r="I296" s="55">
        <v>212.31</v>
      </c>
      <c r="J296" s="55">
        <v>1621.22</v>
      </c>
      <c r="K296" s="56">
        <v>19666.91</v>
      </c>
      <c r="L296" s="46">
        <v>21288.13</v>
      </c>
      <c r="M296" s="117"/>
      <c r="N296" s="119">
        <v>19666.91</v>
      </c>
      <c r="O296" s="119">
        <v>13295.2</v>
      </c>
      <c r="P296" s="119"/>
      <c r="Q296" s="119">
        <v>23681.27</v>
      </c>
      <c r="R296" s="119">
        <v>22060.05</v>
      </c>
      <c r="S296" s="47"/>
    </row>
    <row r="297" spans="1:19" ht="9" customHeight="1" x14ac:dyDescent="0.2">
      <c r="A297" s="501"/>
      <c r="B297" s="501"/>
      <c r="C297" s="48" t="s">
        <v>4</v>
      </c>
      <c r="D297" s="49">
        <v>39</v>
      </c>
      <c r="E297" s="50">
        <v>22608005</v>
      </c>
      <c r="F297" s="50">
        <v>2484002</v>
      </c>
      <c r="G297" s="50">
        <v>240001</v>
      </c>
      <c r="H297" s="50">
        <v>12337351</v>
      </c>
      <c r="I297" s="50">
        <v>411089</v>
      </c>
      <c r="J297" s="51">
        <v>3139120</v>
      </c>
      <c r="K297" s="50">
        <v>38080448</v>
      </c>
      <c r="L297" s="73">
        <v>41219567</v>
      </c>
      <c r="M297" s="118"/>
      <c r="N297" s="120">
        <v>38080448</v>
      </c>
      <c r="O297" s="120">
        <v>25743097</v>
      </c>
      <c r="P297" s="120">
        <v>0</v>
      </c>
      <c r="Q297" s="120">
        <v>45853333</v>
      </c>
      <c r="R297" s="120">
        <v>42714213</v>
      </c>
      <c r="S297" s="47"/>
    </row>
    <row r="298" spans="1:19" ht="12.75" customHeight="1" x14ac:dyDescent="0.2">
      <c r="A298" s="501"/>
      <c r="B298" s="501"/>
      <c r="C298" s="53" t="s">
        <v>3</v>
      </c>
      <c r="D298" s="54">
        <v>40</v>
      </c>
      <c r="E298" s="55">
        <v>11948.75</v>
      </c>
      <c r="F298" s="55">
        <v>1313.87</v>
      </c>
      <c r="G298" s="55">
        <v>123.95</v>
      </c>
      <c r="H298" s="55">
        <v>6371.71</v>
      </c>
      <c r="I298" s="55">
        <v>212.31</v>
      </c>
      <c r="J298" s="55">
        <v>1646.52</v>
      </c>
      <c r="K298" s="56">
        <v>19970.59</v>
      </c>
      <c r="L298" s="46">
        <v>21617.11</v>
      </c>
      <c r="M298" s="117"/>
      <c r="N298" s="119">
        <v>19970.59</v>
      </c>
      <c r="O298" s="119">
        <v>13598.88</v>
      </c>
      <c r="P298" s="119"/>
      <c r="Q298" s="119">
        <v>24064.91</v>
      </c>
      <c r="R298" s="119">
        <v>22418.39</v>
      </c>
      <c r="S298" s="47"/>
    </row>
    <row r="299" spans="1:19" ht="9" customHeight="1" x14ac:dyDescent="0.2">
      <c r="A299" s="502"/>
      <c r="B299" s="502"/>
      <c r="C299" s="58"/>
      <c r="D299" s="59"/>
      <c r="E299" s="61">
        <v>23136006</v>
      </c>
      <c r="F299" s="61">
        <v>2544007</v>
      </c>
      <c r="G299" s="61">
        <v>240001</v>
      </c>
      <c r="H299" s="61">
        <v>12337351</v>
      </c>
      <c r="I299" s="61">
        <v>411089</v>
      </c>
      <c r="J299" s="60">
        <v>3188107</v>
      </c>
      <c r="K299" s="61">
        <v>38668454</v>
      </c>
      <c r="L299" s="73">
        <v>41856562</v>
      </c>
      <c r="M299" s="118"/>
      <c r="N299" s="120">
        <v>38668454</v>
      </c>
      <c r="O299" s="120">
        <v>26331103</v>
      </c>
      <c r="P299" s="120">
        <v>0</v>
      </c>
      <c r="Q299" s="120">
        <v>46596163</v>
      </c>
      <c r="R299" s="120">
        <v>43408056</v>
      </c>
      <c r="S299" s="47"/>
    </row>
    <row r="300" spans="1:19" ht="12.75" customHeight="1" x14ac:dyDescent="0.2">
      <c r="A300" s="496">
        <v>34700</v>
      </c>
      <c r="B300" s="496">
        <v>35033</v>
      </c>
      <c r="C300" s="42" t="s">
        <v>3</v>
      </c>
      <c r="D300" s="43">
        <v>0</v>
      </c>
      <c r="E300" s="44">
        <v>6157.24</v>
      </c>
      <c r="F300" s="44">
        <v>632.14</v>
      </c>
      <c r="G300" s="44">
        <v>123.95</v>
      </c>
      <c r="H300" s="44">
        <v>6371.71</v>
      </c>
      <c r="I300" s="44">
        <v>0</v>
      </c>
      <c r="J300" s="44">
        <v>1107.0899999999999</v>
      </c>
      <c r="K300" s="45">
        <v>13285.04</v>
      </c>
      <c r="L300" s="74">
        <v>14392.13</v>
      </c>
      <c r="M300" s="117"/>
      <c r="N300" s="119">
        <v>13285.04</v>
      </c>
      <c r="O300" s="119">
        <v>6913.33</v>
      </c>
      <c r="P300" s="119"/>
      <c r="Q300" s="119">
        <v>15636.53</v>
      </c>
      <c r="R300" s="119">
        <v>14529.44</v>
      </c>
      <c r="S300" s="47"/>
    </row>
    <row r="301" spans="1:19" ht="9" customHeight="1" x14ac:dyDescent="0.2">
      <c r="A301" s="521"/>
      <c r="B301" s="521"/>
      <c r="C301" s="48" t="s">
        <v>4</v>
      </c>
      <c r="D301" s="49">
        <v>2</v>
      </c>
      <c r="E301" s="50">
        <v>11922079</v>
      </c>
      <c r="F301" s="50">
        <v>1223994</v>
      </c>
      <c r="G301" s="50">
        <v>240001</v>
      </c>
      <c r="H301" s="50">
        <v>12337351</v>
      </c>
      <c r="I301" s="50">
        <v>0</v>
      </c>
      <c r="J301" s="51">
        <v>2143625</v>
      </c>
      <c r="K301" s="50">
        <v>25723424</v>
      </c>
      <c r="L301" s="75">
        <v>27867050</v>
      </c>
      <c r="M301" s="118"/>
      <c r="N301" s="120">
        <v>25723424</v>
      </c>
      <c r="O301" s="120">
        <v>13386073</v>
      </c>
      <c r="P301" s="120">
        <v>0</v>
      </c>
      <c r="Q301" s="120">
        <v>30276544</v>
      </c>
      <c r="R301" s="120">
        <v>28132919</v>
      </c>
      <c r="S301" s="47"/>
    </row>
    <row r="302" spans="1:19" ht="12.75" customHeight="1" x14ac:dyDescent="0.2">
      <c r="A302" s="500">
        <v>34700</v>
      </c>
      <c r="B302" s="500">
        <v>35033</v>
      </c>
      <c r="C302" s="53" t="s">
        <v>3</v>
      </c>
      <c r="D302" s="54">
        <v>3</v>
      </c>
      <c r="E302" s="55">
        <v>6477.84</v>
      </c>
      <c r="F302" s="55">
        <v>663.13</v>
      </c>
      <c r="G302" s="55">
        <v>123.95</v>
      </c>
      <c r="H302" s="55">
        <v>6371.71</v>
      </c>
      <c r="I302" s="55">
        <v>0</v>
      </c>
      <c r="J302" s="55">
        <v>1136.3900000000001</v>
      </c>
      <c r="K302" s="56">
        <v>13636.63</v>
      </c>
      <c r="L302" s="76">
        <v>14773.02</v>
      </c>
      <c r="M302" s="117"/>
      <c r="N302" s="119">
        <v>13636.63</v>
      </c>
      <c r="O302" s="119">
        <v>7264.92</v>
      </c>
      <c r="P302" s="119"/>
      <c r="Q302" s="119">
        <v>16080.71</v>
      </c>
      <c r="R302" s="119">
        <v>14944.32</v>
      </c>
      <c r="S302" s="47"/>
    </row>
    <row r="303" spans="1:19" ht="9" customHeight="1" x14ac:dyDescent="0.2">
      <c r="A303" s="500"/>
      <c r="B303" s="500"/>
      <c r="C303" s="48" t="s">
        <v>4</v>
      </c>
      <c r="D303" s="49">
        <v>4</v>
      </c>
      <c r="E303" s="50">
        <v>12542847</v>
      </c>
      <c r="F303" s="50">
        <v>1283999</v>
      </c>
      <c r="G303" s="50">
        <v>240001</v>
      </c>
      <c r="H303" s="50">
        <v>12337351</v>
      </c>
      <c r="I303" s="50">
        <v>0</v>
      </c>
      <c r="J303" s="51">
        <v>2200358</v>
      </c>
      <c r="K303" s="50">
        <v>26404198</v>
      </c>
      <c r="L303" s="75">
        <v>28604555</v>
      </c>
      <c r="M303" s="118"/>
      <c r="N303" s="120">
        <v>26404198</v>
      </c>
      <c r="O303" s="120">
        <v>14066847</v>
      </c>
      <c r="P303" s="120">
        <v>0</v>
      </c>
      <c r="Q303" s="120">
        <v>31136596</v>
      </c>
      <c r="R303" s="120">
        <v>28936238</v>
      </c>
      <c r="S303" s="47"/>
    </row>
    <row r="304" spans="1:19" ht="12.75" customHeight="1" x14ac:dyDescent="0.2">
      <c r="A304" s="501"/>
      <c r="B304" s="501"/>
      <c r="C304" s="53" t="s">
        <v>3</v>
      </c>
      <c r="D304" s="54">
        <v>5</v>
      </c>
      <c r="E304" s="55">
        <v>6787.72</v>
      </c>
      <c r="F304" s="55">
        <v>700.32</v>
      </c>
      <c r="G304" s="55">
        <v>123.95</v>
      </c>
      <c r="H304" s="55">
        <v>6371.71</v>
      </c>
      <c r="I304" s="55">
        <v>0</v>
      </c>
      <c r="J304" s="55">
        <v>1165.31</v>
      </c>
      <c r="K304" s="56">
        <v>13983.7</v>
      </c>
      <c r="L304" s="76">
        <v>15149.01</v>
      </c>
      <c r="M304" s="117"/>
      <c r="N304" s="119">
        <v>13983.7</v>
      </c>
      <c r="O304" s="119">
        <v>7611.99</v>
      </c>
      <c r="P304" s="119"/>
      <c r="Q304" s="119">
        <v>16519.169999999998</v>
      </c>
      <c r="R304" s="119">
        <v>15353.86</v>
      </c>
      <c r="S304" s="47"/>
    </row>
    <row r="305" spans="1:19" ht="9" customHeight="1" x14ac:dyDescent="0.2">
      <c r="A305" s="501"/>
      <c r="B305" s="501"/>
      <c r="C305" s="48" t="s">
        <v>4</v>
      </c>
      <c r="D305" s="49">
        <v>6</v>
      </c>
      <c r="E305" s="50">
        <v>13142859</v>
      </c>
      <c r="F305" s="50">
        <v>1356009</v>
      </c>
      <c r="G305" s="50">
        <v>240001</v>
      </c>
      <c r="H305" s="50">
        <v>12337351</v>
      </c>
      <c r="I305" s="50">
        <v>0</v>
      </c>
      <c r="J305" s="51">
        <v>2256355</v>
      </c>
      <c r="K305" s="50">
        <v>27076219</v>
      </c>
      <c r="L305" s="75">
        <v>29332574</v>
      </c>
      <c r="M305" s="118"/>
      <c r="N305" s="120">
        <v>27076219</v>
      </c>
      <c r="O305" s="120">
        <v>14738868</v>
      </c>
      <c r="P305" s="120">
        <v>0</v>
      </c>
      <c r="Q305" s="120">
        <v>31985573</v>
      </c>
      <c r="R305" s="120">
        <v>29729219</v>
      </c>
      <c r="S305" s="47"/>
    </row>
    <row r="306" spans="1:19" ht="12.75" customHeight="1" x14ac:dyDescent="0.2">
      <c r="A306" s="501"/>
      <c r="B306" s="501"/>
      <c r="C306" s="53" t="s">
        <v>3</v>
      </c>
      <c r="D306" s="54">
        <v>7</v>
      </c>
      <c r="E306" s="55">
        <v>7091.4</v>
      </c>
      <c r="F306" s="55">
        <v>731.3</v>
      </c>
      <c r="G306" s="55">
        <v>123.95</v>
      </c>
      <c r="H306" s="55">
        <v>6371.71</v>
      </c>
      <c r="I306" s="55">
        <v>0</v>
      </c>
      <c r="J306" s="55">
        <v>1193.2</v>
      </c>
      <c r="K306" s="56">
        <v>14318.36</v>
      </c>
      <c r="L306" s="76">
        <v>15511.56</v>
      </c>
      <c r="M306" s="117"/>
      <c r="N306" s="119">
        <v>14318.36</v>
      </c>
      <c r="O306" s="119">
        <v>7946.65</v>
      </c>
      <c r="P306" s="119"/>
      <c r="Q306" s="119">
        <v>16941.96</v>
      </c>
      <c r="R306" s="119">
        <v>15748.76</v>
      </c>
      <c r="S306" s="47"/>
    </row>
    <row r="307" spans="1:19" ht="9" customHeight="1" x14ac:dyDescent="0.2">
      <c r="A307" s="501"/>
      <c r="B307" s="501"/>
      <c r="C307" s="48" t="s">
        <v>4</v>
      </c>
      <c r="D307" s="49">
        <v>8</v>
      </c>
      <c r="E307" s="50">
        <v>13730865</v>
      </c>
      <c r="F307" s="50">
        <v>1415994</v>
      </c>
      <c r="G307" s="50">
        <v>240001</v>
      </c>
      <c r="H307" s="50">
        <v>12337351</v>
      </c>
      <c r="I307" s="50">
        <v>0</v>
      </c>
      <c r="J307" s="51">
        <v>2310357</v>
      </c>
      <c r="K307" s="50">
        <v>27724211</v>
      </c>
      <c r="L307" s="75">
        <v>30034568</v>
      </c>
      <c r="M307" s="118"/>
      <c r="N307" s="120">
        <v>27724211</v>
      </c>
      <c r="O307" s="120">
        <v>15386860</v>
      </c>
      <c r="P307" s="120">
        <v>0</v>
      </c>
      <c r="Q307" s="120">
        <v>32804209</v>
      </c>
      <c r="R307" s="120">
        <v>30493852</v>
      </c>
      <c r="S307" s="47"/>
    </row>
    <row r="308" spans="1:19" ht="12.75" customHeight="1" x14ac:dyDescent="0.2">
      <c r="A308" s="501"/>
      <c r="B308" s="501"/>
      <c r="C308" s="53" t="s">
        <v>3</v>
      </c>
      <c r="D308" s="54">
        <v>9</v>
      </c>
      <c r="E308" s="55">
        <v>7478.43</v>
      </c>
      <c r="F308" s="55">
        <v>768.49</v>
      </c>
      <c r="G308" s="55">
        <v>123.95</v>
      </c>
      <c r="H308" s="55">
        <v>6371.71</v>
      </c>
      <c r="I308" s="55">
        <v>0</v>
      </c>
      <c r="J308" s="55">
        <v>1228.55</v>
      </c>
      <c r="K308" s="56">
        <v>14742.58</v>
      </c>
      <c r="L308" s="76">
        <v>15971.13</v>
      </c>
      <c r="M308" s="117"/>
      <c r="N308" s="119">
        <v>14742.58</v>
      </c>
      <c r="O308" s="119">
        <v>8370.8700000000008</v>
      </c>
      <c r="P308" s="119"/>
      <c r="Q308" s="119">
        <v>17477.89</v>
      </c>
      <c r="R308" s="119">
        <v>16249.34</v>
      </c>
      <c r="S308" s="47"/>
    </row>
    <row r="309" spans="1:19" ht="9" customHeight="1" x14ac:dyDescent="0.2">
      <c r="A309" s="501"/>
      <c r="B309" s="501"/>
      <c r="C309" s="48" t="s">
        <v>4</v>
      </c>
      <c r="D309" s="49">
        <v>10</v>
      </c>
      <c r="E309" s="50">
        <v>14480260</v>
      </c>
      <c r="F309" s="50">
        <v>1488004</v>
      </c>
      <c r="G309" s="50">
        <v>240001</v>
      </c>
      <c r="H309" s="50">
        <v>12337351</v>
      </c>
      <c r="I309" s="50">
        <v>0</v>
      </c>
      <c r="J309" s="51">
        <v>2378805</v>
      </c>
      <c r="K309" s="50">
        <v>28545615</v>
      </c>
      <c r="L309" s="75">
        <v>30924420</v>
      </c>
      <c r="M309" s="118"/>
      <c r="N309" s="120">
        <v>28545615</v>
      </c>
      <c r="O309" s="120">
        <v>16208264</v>
      </c>
      <c r="P309" s="120">
        <v>0</v>
      </c>
      <c r="Q309" s="120">
        <v>33841914</v>
      </c>
      <c r="R309" s="120">
        <v>31463110</v>
      </c>
      <c r="S309" s="47"/>
    </row>
    <row r="310" spans="1:19" ht="12.75" customHeight="1" x14ac:dyDescent="0.2">
      <c r="A310" s="501"/>
      <c r="B310" s="501"/>
      <c r="C310" s="53" t="s">
        <v>3</v>
      </c>
      <c r="D310" s="54">
        <v>11</v>
      </c>
      <c r="E310" s="55">
        <v>7837.88</v>
      </c>
      <c r="F310" s="55">
        <v>811.87</v>
      </c>
      <c r="G310" s="55">
        <v>123.95</v>
      </c>
      <c r="H310" s="55">
        <v>6371.71</v>
      </c>
      <c r="I310" s="55">
        <v>0</v>
      </c>
      <c r="J310" s="55">
        <v>1262.1199999999999</v>
      </c>
      <c r="K310" s="56">
        <v>15145.41</v>
      </c>
      <c r="L310" s="76">
        <v>16407.53</v>
      </c>
      <c r="M310" s="117"/>
      <c r="N310" s="119">
        <v>15145.41</v>
      </c>
      <c r="O310" s="119">
        <v>8773.7000000000007</v>
      </c>
      <c r="P310" s="119"/>
      <c r="Q310" s="119">
        <v>17986.8</v>
      </c>
      <c r="R310" s="119">
        <v>16724.68</v>
      </c>
      <c r="S310" s="47"/>
    </row>
    <row r="311" spans="1:19" ht="9" customHeight="1" x14ac:dyDescent="0.2">
      <c r="A311" s="501"/>
      <c r="B311" s="501"/>
      <c r="C311" s="48" t="s">
        <v>4</v>
      </c>
      <c r="D311" s="49">
        <v>12</v>
      </c>
      <c r="E311" s="50">
        <v>15176252</v>
      </c>
      <c r="F311" s="50">
        <v>1572000</v>
      </c>
      <c r="G311" s="50">
        <v>240001</v>
      </c>
      <c r="H311" s="50">
        <v>12337351</v>
      </c>
      <c r="I311" s="50">
        <v>0</v>
      </c>
      <c r="J311" s="51">
        <v>2443805</v>
      </c>
      <c r="K311" s="50">
        <v>29325603</v>
      </c>
      <c r="L311" s="75">
        <v>31769408</v>
      </c>
      <c r="M311" s="118"/>
      <c r="N311" s="120">
        <v>29325603</v>
      </c>
      <c r="O311" s="120">
        <v>16988252</v>
      </c>
      <c r="P311" s="120">
        <v>0</v>
      </c>
      <c r="Q311" s="120">
        <v>34827301</v>
      </c>
      <c r="R311" s="120">
        <v>32383496</v>
      </c>
      <c r="S311" s="47"/>
    </row>
    <row r="312" spans="1:19" ht="12.75" customHeight="1" x14ac:dyDescent="0.2">
      <c r="A312" s="501"/>
      <c r="B312" s="501"/>
      <c r="C312" s="53" t="s">
        <v>3</v>
      </c>
      <c r="D312" s="54">
        <v>13</v>
      </c>
      <c r="E312" s="55">
        <v>8191.14</v>
      </c>
      <c r="F312" s="55">
        <v>849.06</v>
      </c>
      <c r="G312" s="55">
        <v>123.95</v>
      </c>
      <c r="H312" s="55">
        <v>6371.71</v>
      </c>
      <c r="I312" s="55">
        <v>0</v>
      </c>
      <c r="J312" s="55">
        <v>1294.6600000000001</v>
      </c>
      <c r="K312" s="56">
        <v>15535.86</v>
      </c>
      <c r="L312" s="76">
        <v>16830.52</v>
      </c>
      <c r="M312" s="117"/>
      <c r="N312" s="119">
        <v>15535.86</v>
      </c>
      <c r="O312" s="119">
        <v>9164.15</v>
      </c>
      <c r="P312" s="119"/>
      <c r="Q312" s="119">
        <v>18480.07</v>
      </c>
      <c r="R312" s="119">
        <v>17185.41</v>
      </c>
      <c r="S312" s="47"/>
    </row>
    <row r="313" spans="1:19" ht="9" customHeight="1" x14ac:dyDescent="0.2">
      <c r="A313" s="501"/>
      <c r="B313" s="501"/>
      <c r="C313" s="48" t="s">
        <v>4</v>
      </c>
      <c r="D313" s="49">
        <v>14</v>
      </c>
      <c r="E313" s="50">
        <v>15860259</v>
      </c>
      <c r="F313" s="50">
        <v>1644009</v>
      </c>
      <c r="G313" s="50">
        <v>240001</v>
      </c>
      <c r="H313" s="50">
        <v>12337351</v>
      </c>
      <c r="I313" s="50">
        <v>0</v>
      </c>
      <c r="J313" s="51">
        <v>2506811</v>
      </c>
      <c r="K313" s="50">
        <v>30081620</v>
      </c>
      <c r="L313" s="75">
        <v>32588431</v>
      </c>
      <c r="M313" s="118"/>
      <c r="N313" s="120">
        <v>30081620</v>
      </c>
      <c r="O313" s="120">
        <v>17744269</v>
      </c>
      <c r="P313" s="120">
        <v>0</v>
      </c>
      <c r="Q313" s="120">
        <v>35782405</v>
      </c>
      <c r="R313" s="120">
        <v>33275594</v>
      </c>
      <c r="S313" s="47"/>
    </row>
    <row r="314" spans="1:19" ht="12.75" customHeight="1" x14ac:dyDescent="0.2">
      <c r="A314" s="501"/>
      <c r="B314" s="501"/>
      <c r="C314" s="53" t="s">
        <v>3</v>
      </c>
      <c r="D314" s="54">
        <v>15</v>
      </c>
      <c r="E314" s="55">
        <v>8645.7999999999993</v>
      </c>
      <c r="F314" s="55">
        <v>892.44</v>
      </c>
      <c r="G314" s="55">
        <v>123.95</v>
      </c>
      <c r="H314" s="55">
        <v>6371.71</v>
      </c>
      <c r="I314" s="55">
        <v>0</v>
      </c>
      <c r="J314" s="55">
        <v>1336.16</v>
      </c>
      <c r="K314" s="56">
        <v>16033.9</v>
      </c>
      <c r="L314" s="76">
        <v>17370.060000000001</v>
      </c>
      <c r="M314" s="117"/>
      <c r="N314" s="119">
        <v>16033.9</v>
      </c>
      <c r="O314" s="119">
        <v>9662.19</v>
      </c>
      <c r="P314" s="119"/>
      <c r="Q314" s="119">
        <v>19109.25</v>
      </c>
      <c r="R314" s="119">
        <v>17773.09</v>
      </c>
      <c r="S314" s="47"/>
    </row>
    <row r="315" spans="1:19" ht="9" customHeight="1" x14ac:dyDescent="0.2">
      <c r="A315" s="501"/>
      <c r="B315" s="501"/>
      <c r="C315" s="48" t="s">
        <v>4</v>
      </c>
      <c r="D315" s="49">
        <v>16</v>
      </c>
      <c r="E315" s="50">
        <v>16740603</v>
      </c>
      <c r="F315" s="50">
        <v>1728005</v>
      </c>
      <c r="G315" s="50">
        <v>240001</v>
      </c>
      <c r="H315" s="50">
        <v>12337351</v>
      </c>
      <c r="I315" s="50">
        <v>0</v>
      </c>
      <c r="J315" s="51">
        <v>2587167</v>
      </c>
      <c r="K315" s="50">
        <v>31045960</v>
      </c>
      <c r="L315" s="75">
        <v>33633126</v>
      </c>
      <c r="M315" s="118"/>
      <c r="N315" s="120">
        <v>31045960</v>
      </c>
      <c r="O315" s="120">
        <v>18708609</v>
      </c>
      <c r="P315" s="120">
        <v>0</v>
      </c>
      <c r="Q315" s="120">
        <v>37000667</v>
      </c>
      <c r="R315" s="120">
        <v>34413501</v>
      </c>
      <c r="S315" s="47"/>
    </row>
    <row r="316" spans="1:19" ht="12.75" customHeight="1" x14ac:dyDescent="0.2">
      <c r="A316" s="501"/>
      <c r="B316" s="501"/>
      <c r="C316" s="53" t="s">
        <v>3</v>
      </c>
      <c r="D316" s="54">
        <v>17</v>
      </c>
      <c r="E316" s="55">
        <v>9061.0400000000009</v>
      </c>
      <c r="F316" s="55">
        <v>942.02</v>
      </c>
      <c r="G316" s="55">
        <v>123.95</v>
      </c>
      <c r="H316" s="55">
        <v>6371.71</v>
      </c>
      <c r="I316" s="55">
        <v>0</v>
      </c>
      <c r="J316" s="55">
        <v>1374.89</v>
      </c>
      <c r="K316" s="56">
        <v>16498.72</v>
      </c>
      <c r="L316" s="76">
        <v>17873.61</v>
      </c>
      <c r="M316" s="117"/>
      <c r="N316" s="119">
        <v>16498.72</v>
      </c>
      <c r="O316" s="119">
        <v>10127.01</v>
      </c>
      <c r="P316" s="119"/>
      <c r="Q316" s="119">
        <v>19696.47</v>
      </c>
      <c r="R316" s="119">
        <v>18321.580000000002</v>
      </c>
      <c r="S316" s="47"/>
    </row>
    <row r="317" spans="1:19" ht="9" customHeight="1" x14ac:dyDescent="0.2">
      <c r="A317" s="501"/>
      <c r="B317" s="501"/>
      <c r="C317" s="48" t="s">
        <v>4</v>
      </c>
      <c r="D317" s="49">
        <v>18</v>
      </c>
      <c r="E317" s="50">
        <v>17544620</v>
      </c>
      <c r="F317" s="50">
        <v>1824005</v>
      </c>
      <c r="G317" s="50">
        <v>240001</v>
      </c>
      <c r="H317" s="50">
        <v>12337351</v>
      </c>
      <c r="I317" s="50">
        <v>0</v>
      </c>
      <c r="J317" s="51">
        <v>2662158</v>
      </c>
      <c r="K317" s="50">
        <v>31945977</v>
      </c>
      <c r="L317" s="75">
        <v>34608135</v>
      </c>
      <c r="M317" s="118"/>
      <c r="N317" s="120">
        <v>31945977</v>
      </c>
      <c r="O317" s="120">
        <v>19608626</v>
      </c>
      <c r="P317" s="120">
        <v>0</v>
      </c>
      <c r="Q317" s="120">
        <v>38137684</v>
      </c>
      <c r="R317" s="120">
        <v>35475526</v>
      </c>
      <c r="S317" s="47"/>
    </row>
    <row r="318" spans="1:19" ht="12.75" customHeight="1" x14ac:dyDescent="0.2">
      <c r="A318" s="501"/>
      <c r="B318" s="501"/>
      <c r="C318" s="53" t="s">
        <v>3</v>
      </c>
      <c r="D318" s="54">
        <v>19</v>
      </c>
      <c r="E318" s="55">
        <v>9470.07</v>
      </c>
      <c r="F318" s="55">
        <v>985.4</v>
      </c>
      <c r="G318" s="55">
        <v>123.95</v>
      </c>
      <c r="H318" s="55">
        <v>6371.71</v>
      </c>
      <c r="I318" s="55">
        <v>0</v>
      </c>
      <c r="J318" s="55">
        <v>1412.59</v>
      </c>
      <c r="K318" s="56">
        <v>16951.13</v>
      </c>
      <c r="L318" s="76">
        <v>18363.72</v>
      </c>
      <c r="M318" s="117"/>
      <c r="N318" s="119">
        <v>16951.13</v>
      </c>
      <c r="O318" s="119">
        <v>10579.42</v>
      </c>
      <c r="P318" s="119"/>
      <c r="Q318" s="119">
        <v>20268.02</v>
      </c>
      <c r="R318" s="119">
        <v>18855.43</v>
      </c>
      <c r="S318" s="47"/>
    </row>
    <row r="319" spans="1:19" ht="9" customHeight="1" x14ac:dyDescent="0.2">
      <c r="A319" s="501"/>
      <c r="B319" s="501"/>
      <c r="C319" s="48" t="s">
        <v>4</v>
      </c>
      <c r="D319" s="49">
        <v>20</v>
      </c>
      <c r="E319" s="50">
        <v>18336612</v>
      </c>
      <c r="F319" s="50">
        <v>1908000</v>
      </c>
      <c r="G319" s="50">
        <v>240001</v>
      </c>
      <c r="H319" s="50">
        <v>12337351</v>
      </c>
      <c r="I319" s="50">
        <v>0</v>
      </c>
      <c r="J319" s="51">
        <v>2735156</v>
      </c>
      <c r="K319" s="50">
        <v>32821964</v>
      </c>
      <c r="L319" s="75">
        <v>35557120</v>
      </c>
      <c r="M319" s="118"/>
      <c r="N319" s="120">
        <v>32821964</v>
      </c>
      <c r="O319" s="120">
        <v>20484614</v>
      </c>
      <c r="P319" s="120">
        <v>0</v>
      </c>
      <c r="Q319" s="120">
        <v>39244359</v>
      </c>
      <c r="R319" s="120">
        <v>36509203</v>
      </c>
      <c r="S319" s="47"/>
    </row>
    <row r="320" spans="1:19" ht="12.75" customHeight="1" x14ac:dyDescent="0.2">
      <c r="A320" s="501"/>
      <c r="B320" s="501"/>
      <c r="C320" s="53" t="s">
        <v>3</v>
      </c>
      <c r="D320" s="54">
        <v>21</v>
      </c>
      <c r="E320" s="55">
        <v>9762.6200000000008</v>
      </c>
      <c r="F320" s="55">
        <v>1016.39</v>
      </c>
      <c r="G320" s="55">
        <v>123.95</v>
      </c>
      <c r="H320" s="55">
        <v>6371.71</v>
      </c>
      <c r="I320" s="55">
        <v>0</v>
      </c>
      <c r="J320" s="55">
        <v>1439.56</v>
      </c>
      <c r="K320" s="56">
        <v>17274.669999999998</v>
      </c>
      <c r="L320" s="76">
        <v>18714.23</v>
      </c>
      <c r="M320" s="117"/>
      <c r="N320" s="119">
        <v>17274.669999999998</v>
      </c>
      <c r="O320" s="119">
        <v>10902.96</v>
      </c>
      <c r="P320" s="119"/>
      <c r="Q320" s="119">
        <v>20676.759999999998</v>
      </c>
      <c r="R320" s="119">
        <v>19237.2</v>
      </c>
      <c r="S320" s="47"/>
    </row>
    <row r="321" spans="1:19" ht="9" customHeight="1" x14ac:dyDescent="0.2">
      <c r="A321" s="501"/>
      <c r="B321" s="501"/>
      <c r="C321" s="48" t="s">
        <v>4</v>
      </c>
      <c r="D321" s="49">
        <v>22</v>
      </c>
      <c r="E321" s="50">
        <v>18903068</v>
      </c>
      <c r="F321" s="50">
        <v>1968005</v>
      </c>
      <c r="G321" s="50">
        <v>240001</v>
      </c>
      <c r="H321" s="50">
        <v>12337351</v>
      </c>
      <c r="I321" s="50">
        <v>0</v>
      </c>
      <c r="J321" s="51">
        <v>2787377</v>
      </c>
      <c r="K321" s="50">
        <v>33448425</v>
      </c>
      <c r="L321" s="75">
        <v>36235802</v>
      </c>
      <c r="M321" s="118"/>
      <c r="N321" s="120">
        <v>33448425</v>
      </c>
      <c r="O321" s="120">
        <v>21111074</v>
      </c>
      <c r="P321" s="120">
        <v>0</v>
      </c>
      <c r="Q321" s="120">
        <v>40035790</v>
      </c>
      <c r="R321" s="120">
        <v>37248413</v>
      </c>
      <c r="S321" s="47"/>
    </row>
    <row r="322" spans="1:19" ht="12.75" customHeight="1" x14ac:dyDescent="0.2">
      <c r="A322" s="501"/>
      <c r="B322" s="501"/>
      <c r="C322" s="53" t="s">
        <v>3</v>
      </c>
      <c r="D322" s="54">
        <v>23</v>
      </c>
      <c r="E322" s="55">
        <v>10029.11</v>
      </c>
      <c r="F322" s="55">
        <v>1047.3699999999999</v>
      </c>
      <c r="G322" s="55">
        <v>123.95</v>
      </c>
      <c r="H322" s="55">
        <v>6371.71</v>
      </c>
      <c r="I322" s="55">
        <v>0</v>
      </c>
      <c r="J322" s="55">
        <v>1464.35</v>
      </c>
      <c r="K322" s="56">
        <v>17572.14</v>
      </c>
      <c r="L322" s="76">
        <v>19036.490000000002</v>
      </c>
      <c r="M322" s="117"/>
      <c r="N322" s="119">
        <v>17572.14</v>
      </c>
      <c r="O322" s="119">
        <v>11200.43</v>
      </c>
      <c r="P322" s="119"/>
      <c r="Q322" s="119">
        <v>21052.57</v>
      </c>
      <c r="R322" s="119">
        <v>19588.22</v>
      </c>
      <c r="S322" s="47"/>
    </row>
    <row r="323" spans="1:19" ht="9" customHeight="1" x14ac:dyDescent="0.2">
      <c r="A323" s="501"/>
      <c r="B323" s="501"/>
      <c r="C323" s="48" t="s">
        <v>4</v>
      </c>
      <c r="D323" s="49">
        <v>23</v>
      </c>
      <c r="E323" s="50">
        <v>19419065</v>
      </c>
      <c r="F323" s="50">
        <v>2027991</v>
      </c>
      <c r="G323" s="50">
        <v>240001</v>
      </c>
      <c r="H323" s="50">
        <v>12337351</v>
      </c>
      <c r="I323" s="50">
        <v>0</v>
      </c>
      <c r="J323" s="51">
        <v>2835377</v>
      </c>
      <c r="K323" s="50">
        <v>34024408</v>
      </c>
      <c r="L323" s="75">
        <v>36859784</v>
      </c>
      <c r="M323" s="118"/>
      <c r="N323" s="120">
        <v>34024408</v>
      </c>
      <c r="O323" s="120">
        <v>21687057</v>
      </c>
      <c r="P323" s="120">
        <v>0</v>
      </c>
      <c r="Q323" s="120">
        <v>40763460</v>
      </c>
      <c r="R323" s="120">
        <v>37928083</v>
      </c>
      <c r="S323" s="47"/>
    </row>
    <row r="324" spans="1:19" ht="12.75" customHeight="1" x14ac:dyDescent="0.2">
      <c r="A324" s="501"/>
      <c r="B324" s="501"/>
      <c r="C324" s="53" t="s">
        <v>3</v>
      </c>
      <c r="D324" s="54">
        <v>24</v>
      </c>
      <c r="E324" s="55">
        <v>10301.799999999999</v>
      </c>
      <c r="F324" s="55">
        <v>1072.1600000000001</v>
      </c>
      <c r="G324" s="55">
        <v>123.95</v>
      </c>
      <c r="H324" s="55">
        <v>6371.71</v>
      </c>
      <c r="I324" s="55">
        <v>0</v>
      </c>
      <c r="J324" s="55">
        <v>1489.14</v>
      </c>
      <c r="K324" s="56">
        <v>17869.62</v>
      </c>
      <c r="L324" s="76">
        <v>19358.759999999998</v>
      </c>
      <c r="M324" s="117"/>
      <c r="N324" s="119">
        <v>17869.62</v>
      </c>
      <c r="O324" s="119">
        <v>11497.91</v>
      </c>
      <c r="P324" s="119"/>
      <c r="Q324" s="119">
        <v>21428.38</v>
      </c>
      <c r="R324" s="119">
        <v>19939.240000000002</v>
      </c>
      <c r="S324" s="47"/>
    </row>
    <row r="325" spans="1:19" ht="9" customHeight="1" x14ac:dyDescent="0.2">
      <c r="A325" s="501"/>
      <c r="B325" s="501"/>
      <c r="C325" s="48" t="s">
        <v>4</v>
      </c>
      <c r="D325" s="49">
        <v>25</v>
      </c>
      <c r="E325" s="50">
        <v>19947066</v>
      </c>
      <c r="F325" s="50">
        <v>2075991</v>
      </c>
      <c r="G325" s="50">
        <v>240001</v>
      </c>
      <c r="H325" s="50">
        <v>12337351</v>
      </c>
      <c r="I325" s="50">
        <v>0</v>
      </c>
      <c r="J325" s="51">
        <v>2883377</v>
      </c>
      <c r="K325" s="50">
        <v>34600409</v>
      </c>
      <c r="L325" s="75">
        <v>37483786</v>
      </c>
      <c r="M325" s="118"/>
      <c r="N325" s="120">
        <v>34600409</v>
      </c>
      <c r="O325" s="120">
        <v>22263058</v>
      </c>
      <c r="P325" s="120">
        <v>0</v>
      </c>
      <c r="Q325" s="120">
        <v>41491129</v>
      </c>
      <c r="R325" s="120">
        <v>38607752</v>
      </c>
      <c r="S325" s="47"/>
    </row>
    <row r="326" spans="1:19" ht="12.75" customHeight="1" x14ac:dyDescent="0.2">
      <c r="A326" s="501"/>
      <c r="B326" s="501"/>
      <c r="C326" s="53" t="s">
        <v>3</v>
      </c>
      <c r="D326" s="54">
        <v>26</v>
      </c>
      <c r="E326" s="55">
        <v>10568.29</v>
      </c>
      <c r="F326" s="55">
        <v>1103.1500000000001</v>
      </c>
      <c r="G326" s="55">
        <v>123.95</v>
      </c>
      <c r="H326" s="55">
        <v>6371.71</v>
      </c>
      <c r="I326" s="55">
        <v>0</v>
      </c>
      <c r="J326" s="55">
        <v>1513.93</v>
      </c>
      <c r="K326" s="56">
        <v>18167.099999999999</v>
      </c>
      <c r="L326" s="76">
        <v>19681.03</v>
      </c>
      <c r="M326" s="117"/>
      <c r="N326" s="119">
        <v>18167.099999999999</v>
      </c>
      <c r="O326" s="119">
        <v>11795.39</v>
      </c>
      <c r="P326" s="119"/>
      <c r="Q326" s="119">
        <v>21804.2</v>
      </c>
      <c r="R326" s="119">
        <v>20290.27</v>
      </c>
      <c r="S326" s="47"/>
    </row>
    <row r="327" spans="1:19" ht="9" customHeight="1" x14ac:dyDescent="0.2">
      <c r="A327" s="501"/>
      <c r="B327" s="501"/>
      <c r="C327" s="48" t="s">
        <v>4</v>
      </c>
      <c r="D327" s="49">
        <v>27</v>
      </c>
      <c r="E327" s="50">
        <v>20463063</v>
      </c>
      <c r="F327" s="50">
        <v>2135996</v>
      </c>
      <c r="G327" s="50">
        <v>240001</v>
      </c>
      <c r="H327" s="50">
        <v>12337351</v>
      </c>
      <c r="I327" s="50">
        <v>0</v>
      </c>
      <c r="J327" s="51">
        <v>2931377</v>
      </c>
      <c r="K327" s="50">
        <v>35176411</v>
      </c>
      <c r="L327" s="75">
        <v>38107788</v>
      </c>
      <c r="M327" s="118"/>
      <c r="N327" s="120">
        <v>35176411</v>
      </c>
      <c r="O327" s="120">
        <v>22839060</v>
      </c>
      <c r="P327" s="120">
        <v>0</v>
      </c>
      <c r="Q327" s="120">
        <v>42218818</v>
      </c>
      <c r="R327" s="120">
        <v>39287441</v>
      </c>
      <c r="S327" s="47"/>
    </row>
    <row r="328" spans="1:19" ht="12.75" customHeight="1" x14ac:dyDescent="0.2">
      <c r="A328" s="501"/>
      <c r="B328" s="501"/>
      <c r="C328" s="53" t="s">
        <v>3</v>
      </c>
      <c r="D328" s="54">
        <v>28</v>
      </c>
      <c r="E328" s="55">
        <v>10897.26</v>
      </c>
      <c r="F328" s="55">
        <v>1134.1400000000001</v>
      </c>
      <c r="G328" s="55">
        <v>123.95</v>
      </c>
      <c r="H328" s="55">
        <v>6371.71</v>
      </c>
      <c r="I328" s="55">
        <v>0</v>
      </c>
      <c r="J328" s="55">
        <v>1543.92</v>
      </c>
      <c r="K328" s="56">
        <v>18527.060000000001</v>
      </c>
      <c r="L328" s="76">
        <v>20070.98</v>
      </c>
      <c r="M328" s="117"/>
      <c r="N328" s="119">
        <v>18527.060000000001</v>
      </c>
      <c r="O328" s="119">
        <v>12155.35</v>
      </c>
      <c r="P328" s="119"/>
      <c r="Q328" s="119">
        <v>22258.94</v>
      </c>
      <c r="R328" s="119">
        <v>20715.02</v>
      </c>
      <c r="S328" s="47"/>
    </row>
    <row r="329" spans="1:19" ht="9" customHeight="1" x14ac:dyDescent="0.2">
      <c r="A329" s="501"/>
      <c r="B329" s="501"/>
      <c r="C329" s="48" t="s">
        <v>4</v>
      </c>
      <c r="D329" s="49">
        <v>29</v>
      </c>
      <c r="E329" s="50">
        <v>21100038</v>
      </c>
      <c r="F329" s="50">
        <v>2196001</v>
      </c>
      <c r="G329" s="50">
        <v>240001</v>
      </c>
      <c r="H329" s="50">
        <v>12337351</v>
      </c>
      <c r="I329" s="50">
        <v>0</v>
      </c>
      <c r="J329" s="51">
        <v>2989446</v>
      </c>
      <c r="K329" s="50">
        <v>35873390</v>
      </c>
      <c r="L329" s="75">
        <v>38862836</v>
      </c>
      <c r="M329" s="118"/>
      <c r="N329" s="120">
        <v>35873390</v>
      </c>
      <c r="O329" s="120">
        <v>23536040</v>
      </c>
      <c r="P329" s="120">
        <v>0</v>
      </c>
      <c r="Q329" s="120">
        <v>43099318</v>
      </c>
      <c r="R329" s="120">
        <v>40109872</v>
      </c>
      <c r="S329" s="47"/>
    </row>
    <row r="330" spans="1:19" ht="12.75" customHeight="1" x14ac:dyDescent="0.2">
      <c r="A330" s="501"/>
      <c r="B330" s="501"/>
      <c r="C330" s="53" t="s">
        <v>3</v>
      </c>
      <c r="D330" s="54">
        <v>30</v>
      </c>
      <c r="E330" s="55">
        <v>11169.95</v>
      </c>
      <c r="F330" s="55">
        <v>1165.1300000000001</v>
      </c>
      <c r="G330" s="55">
        <v>123.95</v>
      </c>
      <c r="H330" s="55">
        <v>6371.71</v>
      </c>
      <c r="I330" s="55">
        <v>0</v>
      </c>
      <c r="J330" s="55">
        <v>1569.23</v>
      </c>
      <c r="K330" s="56">
        <v>18830.740000000002</v>
      </c>
      <c r="L330" s="76">
        <v>20399.97</v>
      </c>
      <c r="M330" s="117"/>
      <c r="N330" s="119">
        <v>18830.740000000002</v>
      </c>
      <c r="O330" s="119">
        <v>12459.03</v>
      </c>
      <c r="P330" s="119"/>
      <c r="Q330" s="119">
        <v>22642.6</v>
      </c>
      <c r="R330" s="119">
        <v>21073.37</v>
      </c>
      <c r="S330" s="47"/>
    </row>
    <row r="331" spans="1:19" ht="9" customHeight="1" x14ac:dyDescent="0.2">
      <c r="A331" s="501"/>
      <c r="B331" s="501"/>
      <c r="C331" s="48" t="s">
        <v>4</v>
      </c>
      <c r="D331" s="49">
        <v>31</v>
      </c>
      <c r="E331" s="50">
        <v>21628039</v>
      </c>
      <c r="F331" s="50">
        <v>2256006</v>
      </c>
      <c r="G331" s="50">
        <v>240001</v>
      </c>
      <c r="H331" s="50">
        <v>12337351</v>
      </c>
      <c r="I331" s="50">
        <v>0</v>
      </c>
      <c r="J331" s="51">
        <v>3038453</v>
      </c>
      <c r="K331" s="50">
        <v>36461397</v>
      </c>
      <c r="L331" s="75">
        <v>39499850</v>
      </c>
      <c r="M331" s="118"/>
      <c r="N331" s="120">
        <v>36461397</v>
      </c>
      <c r="O331" s="120">
        <v>24124046</v>
      </c>
      <c r="P331" s="120">
        <v>0</v>
      </c>
      <c r="Q331" s="120">
        <v>43842187</v>
      </c>
      <c r="R331" s="120">
        <v>40803734</v>
      </c>
      <c r="S331" s="47"/>
    </row>
    <row r="332" spans="1:19" ht="12.75" customHeight="1" x14ac:dyDescent="0.2">
      <c r="A332" s="501"/>
      <c r="B332" s="501"/>
      <c r="C332" s="53" t="s">
        <v>3</v>
      </c>
      <c r="D332" s="54">
        <v>32</v>
      </c>
      <c r="E332" s="55">
        <v>11436.44</v>
      </c>
      <c r="F332" s="55">
        <v>1189.92</v>
      </c>
      <c r="G332" s="55">
        <v>123.95</v>
      </c>
      <c r="H332" s="55">
        <v>6371.71</v>
      </c>
      <c r="I332" s="55">
        <v>0</v>
      </c>
      <c r="J332" s="55">
        <v>1593.5</v>
      </c>
      <c r="K332" s="56">
        <v>19122.02</v>
      </c>
      <c r="L332" s="76">
        <v>20715.52</v>
      </c>
      <c r="M332" s="117"/>
      <c r="N332" s="119">
        <v>19122.02</v>
      </c>
      <c r="O332" s="119">
        <v>12750.31</v>
      </c>
      <c r="P332" s="119"/>
      <c r="Q332" s="119">
        <v>23010.58</v>
      </c>
      <c r="R332" s="119">
        <v>21417.08</v>
      </c>
      <c r="S332" s="47"/>
    </row>
    <row r="333" spans="1:19" ht="9" customHeight="1" x14ac:dyDescent="0.2">
      <c r="A333" s="501"/>
      <c r="B333" s="501"/>
      <c r="C333" s="48" t="s">
        <v>4</v>
      </c>
      <c r="D333" s="49">
        <v>33</v>
      </c>
      <c r="E333" s="50">
        <v>22144036</v>
      </c>
      <c r="F333" s="50">
        <v>2304006</v>
      </c>
      <c r="G333" s="50">
        <v>240001</v>
      </c>
      <c r="H333" s="50">
        <v>12337351</v>
      </c>
      <c r="I333" s="50">
        <v>0</v>
      </c>
      <c r="J333" s="51">
        <v>3085446</v>
      </c>
      <c r="K333" s="50">
        <v>37025394</v>
      </c>
      <c r="L333" s="75">
        <v>40110840</v>
      </c>
      <c r="M333" s="118"/>
      <c r="N333" s="120">
        <v>37025394</v>
      </c>
      <c r="O333" s="120">
        <v>24688043</v>
      </c>
      <c r="P333" s="120">
        <v>0</v>
      </c>
      <c r="Q333" s="120">
        <v>44554696</v>
      </c>
      <c r="R333" s="120">
        <v>41469249</v>
      </c>
      <c r="S333" s="47"/>
    </row>
    <row r="334" spans="1:19" ht="12.75" customHeight="1" x14ac:dyDescent="0.2">
      <c r="A334" s="501"/>
      <c r="B334" s="501"/>
      <c r="C334" s="53" t="s">
        <v>3</v>
      </c>
      <c r="D334" s="54">
        <v>34</v>
      </c>
      <c r="E334" s="55">
        <v>11702.93</v>
      </c>
      <c r="F334" s="55">
        <v>1220.9000000000001</v>
      </c>
      <c r="G334" s="55">
        <v>123.95</v>
      </c>
      <c r="H334" s="55">
        <v>6371.71</v>
      </c>
      <c r="I334" s="55">
        <v>0</v>
      </c>
      <c r="J334" s="55">
        <v>1618.29</v>
      </c>
      <c r="K334" s="56">
        <v>19419.490000000002</v>
      </c>
      <c r="L334" s="76">
        <v>21037.78</v>
      </c>
      <c r="M334" s="117"/>
      <c r="N334" s="119">
        <v>19419.490000000002</v>
      </c>
      <c r="O334" s="119">
        <v>13047.78</v>
      </c>
      <c r="P334" s="119"/>
      <c r="Q334" s="119">
        <v>23386.38</v>
      </c>
      <c r="R334" s="119">
        <v>21768.09</v>
      </c>
      <c r="S334" s="47"/>
    </row>
    <row r="335" spans="1:19" ht="9" customHeight="1" x14ac:dyDescent="0.2">
      <c r="A335" s="501"/>
      <c r="B335" s="501"/>
      <c r="C335" s="48" t="s">
        <v>4</v>
      </c>
      <c r="D335" s="49">
        <v>35</v>
      </c>
      <c r="E335" s="50">
        <v>22660032</v>
      </c>
      <c r="F335" s="50">
        <v>2363992</v>
      </c>
      <c r="G335" s="50">
        <v>240001</v>
      </c>
      <c r="H335" s="50">
        <v>12337351</v>
      </c>
      <c r="I335" s="50">
        <v>0</v>
      </c>
      <c r="J335" s="51">
        <v>3133446</v>
      </c>
      <c r="K335" s="50">
        <v>37601376</v>
      </c>
      <c r="L335" s="75">
        <v>40734822</v>
      </c>
      <c r="M335" s="118"/>
      <c r="N335" s="120">
        <v>37601376</v>
      </c>
      <c r="O335" s="120">
        <v>25264025</v>
      </c>
      <c r="P335" s="120">
        <v>0</v>
      </c>
      <c r="Q335" s="120">
        <v>45282346</v>
      </c>
      <c r="R335" s="120">
        <v>42148900</v>
      </c>
      <c r="S335" s="47"/>
    </row>
    <row r="336" spans="1:19" ht="12.75" customHeight="1" x14ac:dyDescent="0.2">
      <c r="A336" s="501"/>
      <c r="B336" s="501"/>
      <c r="C336" s="53" t="s">
        <v>3</v>
      </c>
      <c r="D336" s="54">
        <v>36</v>
      </c>
      <c r="E336" s="55">
        <v>12003.73</v>
      </c>
      <c r="F336" s="55">
        <v>1251.8900000000001</v>
      </c>
      <c r="G336" s="55">
        <v>123.95</v>
      </c>
      <c r="H336" s="55">
        <v>6371.71</v>
      </c>
      <c r="I336" s="55">
        <v>0</v>
      </c>
      <c r="J336" s="55">
        <v>1645.94</v>
      </c>
      <c r="K336" s="56">
        <v>19751.28</v>
      </c>
      <c r="L336" s="76">
        <v>21397.22</v>
      </c>
      <c r="M336" s="117"/>
      <c r="N336" s="119">
        <v>19751.28</v>
      </c>
      <c r="O336" s="119">
        <v>13379.57</v>
      </c>
      <c r="P336" s="119"/>
      <c r="Q336" s="119">
        <v>23805.54</v>
      </c>
      <c r="R336" s="119">
        <v>22159.599999999999</v>
      </c>
      <c r="S336" s="47"/>
    </row>
    <row r="337" spans="1:19" ht="9" customHeight="1" x14ac:dyDescent="0.2">
      <c r="A337" s="501"/>
      <c r="B337" s="501"/>
      <c r="C337" s="48" t="s">
        <v>4</v>
      </c>
      <c r="D337" s="49">
        <v>37</v>
      </c>
      <c r="E337" s="50">
        <v>23242462</v>
      </c>
      <c r="F337" s="50">
        <v>2423997</v>
      </c>
      <c r="G337" s="50">
        <v>240001</v>
      </c>
      <c r="H337" s="50">
        <v>12337351</v>
      </c>
      <c r="I337" s="50">
        <v>0</v>
      </c>
      <c r="J337" s="51">
        <v>3186984</v>
      </c>
      <c r="K337" s="50">
        <v>38243811</v>
      </c>
      <c r="L337" s="75">
        <v>41430795</v>
      </c>
      <c r="M337" s="118"/>
      <c r="N337" s="120">
        <v>38243811</v>
      </c>
      <c r="O337" s="120">
        <v>25906460</v>
      </c>
      <c r="P337" s="120">
        <v>0</v>
      </c>
      <c r="Q337" s="120">
        <v>46093953</v>
      </c>
      <c r="R337" s="120">
        <v>42906969</v>
      </c>
      <c r="S337" s="47"/>
    </row>
    <row r="338" spans="1:19" ht="12.75" customHeight="1" x14ac:dyDescent="0.2">
      <c r="A338" s="501"/>
      <c r="B338" s="501"/>
      <c r="C338" s="53" t="s">
        <v>3</v>
      </c>
      <c r="D338" s="54">
        <v>38</v>
      </c>
      <c r="E338" s="55">
        <v>12270.22</v>
      </c>
      <c r="F338" s="55">
        <v>1282.8800000000001</v>
      </c>
      <c r="G338" s="55">
        <v>123.95</v>
      </c>
      <c r="H338" s="55">
        <v>6371.71</v>
      </c>
      <c r="I338" s="55">
        <v>0</v>
      </c>
      <c r="J338" s="55">
        <v>1670.73</v>
      </c>
      <c r="K338" s="56">
        <v>20048.759999999998</v>
      </c>
      <c r="L338" s="76">
        <v>21719.49</v>
      </c>
      <c r="M338" s="117"/>
      <c r="N338" s="119">
        <v>20048.759999999998</v>
      </c>
      <c r="O338" s="119">
        <v>13677.05</v>
      </c>
      <c r="P338" s="119"/>
      <c r="Q338" s="119">
        <v>24181.360000000001</v>
      </c>
      <c r="R338" s="119">
        <v>22510.63</v>
      </c>
      <c r="S338" s="47"/>
    </row>
    <row r="339" spans="1:19" ht="9" customHeight="1" x14ac:dyDescent="0.2">
      <c r="A339" s="501"/>
      <c r="B339" s="501"/>
      <c r="C339" s="48" t="s">
        <v>4</v>
      </c>
      <c r="D339" s="49">
        <v>39</v>
      </c>
      <c r="E339" s="50">
        <v>23758459</v>
      </c>
      <c r="F339" s="50">
        <v>2484002</v>
      </c>
      <c r="G339" s="50">
        <v>240001</v>
      </c>
      <c r="H339" s="50">
        <v>12337351</v>
      </c>
      <c r="I339" s="50">
        <v>0</v>
      </c>
      <c r="J339" s="51">
        <v>3234984</v>
      </c>
      <c r="K339" s="50">
        <v>38819813</v>
      </c>
      <c r="L339" s="75">
        <v>42054797</v>
      </c>
      <c r="M339" s="118"/>
      <c r="N339" s="120">
        <v>38819813</v>
      </c>
      <c r="O339" s="120">
        <v>26482462</v>
      </c>
      <c r="P339" s="120">
        <v>0</v>
      </c>
      <c r="Q339" s="120">
        <v>46821642</v>
      </c>
      <c r="R339" s="120">
        <v>43586658</v>
      </c>
      <c r="S339" s="47"/>
    </row>
    <row r="340" spans="1:19" ht="12.75" customHeight="1" x14ac:dyDescent="0.2">
      <c r="A340" s="501"/>
      <c r="B340" s="501"/>
      <c r="C340" s="53" t="s">
        <v>3</v>
      </c>
      <c r="D340" s="54">
        <v>40</v>
      </c>
      <c r="E340" s="55">
        <v>12542.91</v>
      </c>
      <c r="F340" s="55">
        <v>1313.87</v>
      </c>
      <c r="G340" s="55">
        <v>123.95</v>
      </c>
      <c r="H340" s="55">
        <v>6371.71</v>
      </c>
      <c r="I340" s="55">
        <v>0</v>
      </c>
      <c r="J340" s="55">
        <v>1696.04</v>
      </c>
      <c r="K340" s="56">
        <v>20352.439999999999</v>
      </c>
      <c r="L340" s="76">
        <v>22048.48</v>
      </c>
      <c r="M340" s="117"/>
      <c r="N340" s="119">
        <v>20352.439999999999</v>
      </c>
      <c r="O340" s="119">
        <v>13980.73</v>
      </c>
      <c r="P340" s="119"/>
      <c r="Q340" s="119">
        <v>24565.01</v>
      </c>
      <c r="R340" s="119">
        <v>22868.97</v>
      </c>
      <c r="S340" s="47"/>
    </row>
    <row r="341" spans="1:19" ht="9" customHeight="1" x14ac:dyDescent="0.2">
      <c r="A341" s="502"/>
      <c r="B341" s="502"/>
      <c r="C341" s="58"/>
      <c r="D341" s="59"/>
      <c r="E341" s="61">
        <v>24286460</v>
      </c>
      <c r="F341" s="61">
        <v>2544007</v>
      </c>
      <c r="G341" s="61">
        <v>240001</v>
      </c>
      <c r="H341" s="61">
        <v>12337351</v>
      </c>
      <c r="I341" s="61">
        <v>0</v>
      </c>
      <c r="J341" s="60">
        <v>3283991</v>
      </c>
      <c r="K341" s="61">
        <v>39407819</v>
      </c>
      <c r="L341" s="77">
        <v>42691810</v>
      </c>
      <c r="M341" s="118"/>
      <c r="N341" s="120">
        <v>39407819</v>
      </c>
      <c r="O341" s="120">
        <v>27070468</v>
      </c>
      <c r="P341" s="120">
        <v>0</v>
      </c>
      <c r="Q341" s="120">
        <v>47564492</v>
      </c>
      <c r="R341" s="120">
        <v>44280501</v>
      </c>
      <c r="S341" s="47"/>
    </row>
    <row r="342" spans="1:19" ht="12.75" customHeight="1" x14ac:dyDescent="0.2">
      <c r="A342" s="496">
        <v>35034</v>
      </c>
      <c r="B342" s="496">
        <v>35064</v>
      </c>
      <c r="C342" s="42" t="s">
        <v>3</v>
      </c>
      <c r="D342" s="43">
        <v>0</v>
      </c>
      <c r="E342" s="44">
        <v>6648.49</v>
      </c>
      <c r="F342" s="44">
        <v>632.14</v>
      </c>
      <c r="G342" s="44">
        <v>0</v>
      </c>
      <c r="H342" s="44">
        <v>6371.71</v>
      </c>
      <c r="I342" s="44">
        <v>0</v>
      </c>
      <c r="J342" s="44">
        <v>1137.7</v>
      </c>
      <c r="K342" s="45">
        <v>13652.34</v>
      </c>
      <c r="L342" s="46">
        <v>14790.04</v>
      </c>
      <c r="M342" s="117"/>
      <c r="N342" s="119">
        <v>13652.34</v>
      </c>
      <c r="O342" s="119">
        <v>7280.63</v>
      </c>
      <c r="P342" s="119"/>
      <c r="Q342" s="119">
        <v>16100.55</v>
      </c>
      <c r="R342" s="119">
        <v>14962.85</v>
      </c>
      <c r="S342" s="47"/>
    </row>
    <row r="343" spans="1:19" ht="9" customHeight="1" x14ac:dyDescent="0.2">
      <c r="A343" s="521"/>
      <c r="B343" s="521"/>
      <c r="C343" s="48" t="s">
        <v>4</v>
      </c>
      <c r="D343" s="49">
        <v>2</v>
      </c>
      <c r="E343" s="50">
        <v>12873272</v>
      </c>
      <c r="F343" s="50">
        <v>1223994</v>
      </c>
      <c r="G343" s="50">
        <v>0</v>
      </c>
      <c r="H343" s="50">
        <v>12337351</v>
      </c>
      <c r="I343" s="50">
        <v>0</v>
      </c>
      <c r="J343" s="51">
        <v>2202894</v>
      </c>
      <c r="K343" s="50">
        <v>26434616</v>
      </c>
      <c r="L343" s="73">
        <v>28637511</v>
      </c>
      <c r="M343" s="118"/>
      <c r="N343" s="120">
        <v>26434616</v>
      </c>
      <c r="O343" s="120">
        <v>14097265</v>
      </c>
      <c r="P343" s="120">
        <v>0</v>
      </c>
      <c r="Q343" s="120">
        <v>31175012</v>
      </c>
      <c r="R343" s="120">
        <v>28972118</v>
      </c>
      <c r="S343" s="47"/>
    </row>
    <row r="344" spans="1:19" ht="12.75" customHeight="1" x14ac:dyDescent="0.2">
      <c r="A344" s="500">
        <v>35034</v>
      </c>
      <c r="B344" s="500">
        <v>35064</v>
      </c>
      <c r="C344" s="53" t="s">
        <v>3</v>
      </c>
      <c r="D344" s="54">
        <v>3</v>
      </c>
      <c r="E344" s="55">
        <v>6978.82</v>
      </c>
      <c r="F344" s="55">
        <v>663.13</v>
      </c>
      <c r="G344" s="55">
        <v>0</v>
      </c>
      <c r="H344" s="55">
        <v>6371.71</v>
      </c>
      <c r="I344" s="55">
        <v>0</v>
      </c>
      <c r="J344" s="55">
        <v>1167.81</v>
      </c>
      <c r="K344" s="56">
        <v>14013.66</v>
      </c>
      <c r="L344" s="46">
        <v>15181.47</v>
      </c>
      <c r="M344" s="117"/>
      <c r="N344" s="119">
        <v>14013.66</v>
      </c>
      <c r="O344" s="119">
        <v>7641.95</v>
      </c>
      <c r="P344" s="119"/>
      <c r="Q344" s="119">
        <v>16557.02</v>
      </c>
      <c r="R344" s="119">
        <v>15389.21</v>
      </c>
      <c r="S344" s="47"/>
    </row>
    <row r="345" spans="1:19" ht="9" customHeight="1" x14ac:dyDescent="0.2">
      <c r="A345" s="500"/>
      <c r="B345" s="500"/>
      <c r="C345" s="48" t="s">
        <v>4</v>
      </c>
      <c r="D345" s="49">
        <v>4</v>
      </c>
      <c r="E345" s="50">
        <v>13512880</v>
      </c>
      <c r="F345" s="50">
        <v>1283999</v>
      </c>
      <c r="G345" s="50">
        <v>0</v>
      </c>
      <c r="H345" s="50">
        <v>12337351</v>
      </c>
      <c r="I345" s="50">
        <v>0</v>
      </c>
      <c r="J345" s="51">
        <v>2261195</v>
      </c>
      <c r="K345" s="50">
        <v>27134229</v>
      </c>
      <c r="L345" s="73">
        <v>29395425</v>
      </c>
      <c r="M345" s="118"/>
      <c r="N345" s="120">
        <v>27134229</v>
      </c>
      <c r="O345" s="120">
        <v>14796879</v>
      </c>
      <c r="P345" s="120">
        <v>0</v>
      </c>
      <c r="Q345" s="120">
        <v>32058861</v>
      </c>
      <c r="R345" s="120">
        <v>29797666</v>
      </c>
      <c r="S345" s="47"/>
    </row>
    <row r="346" spans="1:19" ht="12.75" customHeight="1" x14ac:dyDescent="0.2">
      <c r="A346" s="501"/>
      <c r="B346" s="501"/>
      <c r="C346" s="53" t="s">
        <v>3</v>
      </c>
      <c r="D346" s="54">
        <v>5</v>
      </c>
      <c r="E346" s="55">
        <v>7288.69</v>
      </c>
      <c r="F346" s="55">
        <v>700.32</v>
      </c>
      <c r="G346" s="55">
        <v>0</v>
      </c>
      <c r="H346" s="55">
        <v>6371.71</v>
      </c>
      <c r="I346" s="55">
        <v>0</v>
      </c>
      <c r="J346" s="55">
        <v>1196.73</v>
      </c>
      <c r="K346" s="56">
        <v>14360.72</v>
      </c>
      <c r="L346" s="46">
        <v>15557.45</v>
      </c>
      <c r="M346" s="117"/>
      <c r="N346" s="119">
        <v>14360.72</v>
      </c>
      <c r="O346" s="119">
        <v>7989.01</v>
      </c>
      <c r="P346" s="119"/>
      <c r="Q346" s="119">
        <v>16995.47</v>
      </c>
      <c r="R346" s="119">
        <v>15798.74</v>
      </c>
      <c r="S346" s="47"/>
    </row>
    <row r="347" spans="1:19" ht="9" customHeight="1" x14ac:dyDescent="0.2">
      <c r="A347" s="501"/>
      <c r="B347" s="501"/>
      <c r="C347" s="48" t="s">
        <v>4</v>
      </c>
      <c r="D347" s="49">
        <v>6</v>
      </c>
      <c r="E347" s="50">
        <v>14112872</v>
      </c>
      <c r="F347" s="50">
        <v>1356009</v>
      </c>
      <c r="G347" s="50">
        <v>0</v>
      </c>
      <c r="H347" s="50">
        <v>12337351</v>
      </c>
      <c r="I347" s="50">
        <v>0</v>
      </c>
      <c r="J347" s="51">
        <v>2317192</v>
      </c>
      <c r="K347" s="50">
        <v>27806231</v>
      </c>
      <c r="L347" s="73">
        <v>30123424</v>
      </c>
      <c r="M347" s="118"/>
      <c r="N347" s="120">
        <v>27806231</v>
      </c>
      <c r="O347" s="120">
        <v>15468880</v>
      </c>
      <c r="P347" s="120">
        <v>0</v>
      </c>
      <c r="Q347" s="120">
        <v>32907819</v>
      </c>
      <c r="R347" s="120">
        <v>30590626</v>
      </c>
      <c r="S347" s="47"/>
    </row>
    <row r="348" spans="1:19" ht="12.75" customHeight="1" x14ac:dyDescent="0.2">
      <c r="A348" s="501"/>
      <c r="B348" s="501"/>
      <c r="C348" s="53" t="s">
        <v>3</v>
      </c>
      <c r="D348" s="54">
        <v>7</v>
      </c>
      <c r="E348" s="55">
        <v>7592.37</v>
      </c>
      <c r="F348" s="55">
        <v>731.3</v>
      </c>
      <c r="G348" s="55">
        <v>0</v>
      </c>
      <c r="H348" s="55">
        <v>6371.71</v>
      </c>
      <c r="I348" s="55">
        <v>0</v>
      </c>
      <c r="J348" s="55">
        <v>1224.6199999999999</v>
      </c>
      <c r="K348" s="56">
        <v>14695.38</v>
      </c>
      <c r="L348" s="46">
        <v>15920</v>
      </c>
      <c r="M348" s="117"/>
      <c r="N348" s="119">
        <v>14695.38</v>
      </c>
      <c r="O348" s="119">
        <v>8323.67</v>
      </c>
      <c r="P348" s="119"/>
      <c r="Q348" s="119">
        <v>17418.259999999998</v>
      </c>
      <c r="R348" s="119">
        <v>16193.64</v>
      </c>
      <c r="S348" s="47"/>
    </row>
    <row r="349" spans="1:19" ht="9" customHeight="1" x14ac:dyDescent="0.2">
      <c r="A349" s="501"/>
      <c r="B349" s="501"/>
      <c r="C349" s="48" t="s">
        <v>4</v>
      </c>
      <c r="D349" s="49">
        <v>8</v>
      </c>
      <c r="E349" s="50">
        <v>14700878</v>
      </c>
      <c r="F349" s="50">
        <v>1415994</v>
      </c>
      <c r="G349" s="50">
        <v>0</v>
      </c>
      <c r="H349" s="50">
        <v>12337351</v>
      </c>
      <c r="I349" s="50">
        <v>0</v>
      </c>
      <c r="J349" s="51">
        <v>2371195</v>
      </c>
      <c r="K349" s="50">
        <v>28454223</v>
      </c>
      <c r="L349" s="73">
        <v>30825418</v>
      </c>
      <c r="M349" s="118"/>
      <c r="N349" s="120">
        <v>28454223</v>
      </c>
      <c r="O349" s="120">
        <v>16116873</v>
      </c>
      <c r="P349" s="120">
        <v>0</v>
      </c>
      <c r="Q349" s="120">
        <v>33726454</v>
      </c>
      <c r="R349" s="120">
        <v>31355259</v>
      </c>
      <c r="S349" s="47"/>
    </row>
    <row r="350" spans="1:19" ht="12.75" customHeight="1" x14ac:dyDescent="0.2">
      <c r="A350" s="501"/>
      <c r="B350" s="501"/>
      <c r="C350" s="53" t="s">
        <v>3</v>
      </c>
      <c r="D350" s="54">
        <v>9</v>
      </c>
      <c r="E350" s="55">
        <v>8009.96</v>
      </c>
      <c r="F350" s="55">
        <v>768.49</v>
      </c>
      <c r="G350" s="55">
        <v>0</v>
      </c>
      <c r="H350" s="55">
        <v>6371.71</v>
      </c>
      <c r="I350" s="55">
        <v>0</v>
      </c>
      <c r="J350" s="55">
        <v>1262.51</v>
      </c>
      <c r="K350" s="56">
        <v>15150.16</v>
      </c>
      <c r="L350" s="46">
        <v>16412.669999999998</v>
      </c>
      <c r="M350" s="117"/>
      <c r="N350" s="119">
        <v>15150.16</v>
      </c>
      <c r="O350" s="119">
        <v>8778.4500000000007</v>
      </c>
      <c r="P350" s="119"/>
      <c r="Q350" s="119">
        <v>17992.79</v>
      </c>
      <c r="R350" s="119">
        <v>16730.28</v>
      </c>
      <c r="S350" s="47"/>
    </row>
    <row r="351" spans="1:19" ht="9" customHeight="1" x14ac:dyDescent="0.2">
      <c r="A351" s="501"/>
      <c r="B351" s="501"/>
      <c r="C351" s="48" t="s">
        <v>4</v>
      </c>
      <c r="D351" s="49">
        <v>10</v>
      </c>
      <c r="E351" s="50">
        <v>15509445</v>
      </c>
      <c r="F351" s="50">
        <v>1488004</v>
      </c>
      <c r="G351" s="50">
        <v>0</v>
      </c>
      <c r="H351" s="50">
        <v>12337351</v>
      </c>
      <c r="I351" s="50">
        <v>0</v>
      </c>
      <c r="J351" s="51">
        <v>2444560</v>
      </c>
      <c r="K351" s="50">
        <v>29334800</v>
      </c>
      <c r="L351" s="73">
        <v>31779361</v>
      </c>
      <c r="M351" s="118"/>
      <c r="N351" s="120">
        <v>29334800</v>
      </c>
      <c r="O351" s="120">
        <v>16997449</v>
      </c>
      <c r="P351" s="120">
        <v>0</v>
      </c>
      <c r="Q351" s="120">
        <v>34838899</v>
      </c>
      <c r="R351" s="120">
        <v>32394339</v>
      </c>
      <c r="S351" s="47"/>
    </row>
    <row r="352" spans="1:19" ht="12.75" customHeight="1" x14ac:dyDescent="0.2">
      <c r="A352" s="501"/>
      <c r="B352" s="501"/>
      <c r="C352" s="53" t="s">
        <v>3</v>
      </c>
      <c r="D352" s="54">
        <v>11</v>
      </c>
      <c r="E352" s="55">
        <v>8369.41</v>
      </c>
      <c r="F352" s="55">
        <v>811.87</v>
      </c>
      <c r="G352" s="55">
        <v>0</v>
      </c>
      <c r="H352" s="55">
        <v>6371.71</v>
      </c>
      <c r="I352" s="55">
        <v>0</v>
      </c>
      <c r="J352" s="55">
        <v>1296.08</v>
      </c>
      <c r="K352" s="56">
        <v>15552.99</v>
      </c>
      <c r="L352" s="46">
        <v>16849.07</v>
      </c>
      <c r="M352" s="117"/>
      <c r="N352" s="119">
        <v>15552.99</v>
      </c>
      <c r="O352" s="119">
        <v>9181.2800000000007</v>
      </c>
      <c r="P352" s="119"/>
      <c r="Q352" s="119">
        <v>18501.7</v>
      </c>
      <c r="R352" s="119">
        <v>17205.62</v>
      </c>
      <c r="S352" s="47"/>
    </row>
    <row r="353" spans="1:19" ht="9" customHeight="1" x14ac:dyDescent="0.2">
      <c r="A353" s="501"/>
      <c r="B353" s="501"/>
      <c r="C353" s="48" t="s">
        <v>4</v>
      </c>
      <c r="D353" s="49">
        <v>12</v>
      </c>
      <c r="E353" s="50">
        <v>16205438</v>
      </c>
      <c r="F353" s="50">
        <v>1572000</v>
      </c>
      <c r="G353" s="50">
        <v>0</v>
      </c>
      <c r="H353" s="50">
        <v>12337351</v>
      </c>
      <c r="I353" s="50">
        <v>0</v>
      </c>
      <c r="J353" s="51">
        <v>2509561</v>
      </c>
      <c r="K353" s="50">
        <v>30114788</v>
      </c>
      <c r="L353" s="73">
        <v>32624349</v>
      </c>
      <c r="M353" s="118"/>
      <c r="N353" s="120">
        <v>30114788</v>
      </c>
      <c r="O353" s="120">
        <v>17777437</v>
      </c>
      <c r="P353" s="120">
        <v>0</v>
      </c>
      <c r="Q353" s="120">
        <v>35824287</v>
      </c>
      <c r="R353" s="120">
        <v>33314726</v>
      </c>
      <c r="S353" s="47"/>
    </row>
    <row r="354" spans="1:19" ht="12.75" customHeight="1" x14ac:dyDescent="0.2">
      <c r="A354" s="501"/>
      <c r="B354" s="501"/>
      <c r="C354" s="53" t="s">
        <v>3</v>
      </c>
      <c r="D354" s="54">
        <v>13</v>
      </c>
      <c r="E354" s="55">
        <v>8722.67</v>
      </c>
      <c r="F354" s="55">
        <v>849.06</v>
      </c>
      <c r="G354" s="55">
        <v>0</v>
      </c>
      <c r="H354" s="55">
        <v>6371.71</v>
      </c>
      <c r="I354" s="55">
        <v>0</v>
      </c>
      <c r="J354" s="55">
        <v>1328.62</v>
      </c>
      <c r="K354" s="56">
        <v>15943.44</v>
      </c>
      <c r="L354" s="46">
        <v>17272.060000000001</v>
      </c>
      <c r="M354" s="117"/>
      <c r="N354" s="119">
        <v>15943.44</v>
      </c>
      <c r="O354" s="119">
        <v>9571.73</v>
      </c>
      <c r="P354" s="119"/>
      <c r="Q354" s="119">
        <v>18994.97</v>
      </c>
      <c r="R354" s="119">
        <v>17666.349999999999</v>
      </c>
      <c r="S354" s="47"/>
    </row>
    <row r="355" spans="1:19" ht="9" customHeight="1" x14ac:dyDescent="0.2">
      <c r="A355" s="501"/>
      <c r="B355" s="501"/>
      <c r="C355" s="48" t="s">
        <v>4</v>
      </c>
      <c r="D355" s="49">
        <v>14</v>
      </c>
      <c r="E355" s="50">
        <v>16889444</v>
      </c>
      <c r="F355" s="50">
        <v>1644009</v>
      </c>
      <c r="G355" s="50">
        <v>0</v>
      </c>
      <c r="H355" s="50">
        <v>12337351</v>
      </c>
      <c r="I355" s="50">
        <v>0</v>
      </c>
      <c r="J355" s="51">
        <v>2572567</v>
      </c>
      <c r="K355" s="50">
        <v>30870805</v>
      </c>
      <c r="L355" s="73">
        <v>33443372</v>
      </c>
      <c r="M355" s="118"/>
      <c r="N355" s="120">
        <v>30870805</v>
      </c>
      <c r="O355" s="120">
        <v>18533454</v>
      </c>
      <c r="P355" s="120">
        <v>0</v>
      </c>
      <c r="Q355" s="120">
        <v>36779391</v>
      </c>
      <c r="R355" s="120">
        <v>34206824</v>
      </c>
      <c r="S355" s="47"/>
    </row>
    <row r="356" spans="1:19" ht="12.75" customHeight="1" x14ac:dyDescent="0.2">
      <c r="A356" s="501"/>
      <c r="B356" s="501"/>
      <c r="C356" s="53" t="s">
        <v>3</v>
      </c>
      <c r="D356" s="54">
        <v>15</v>
      </c>
      <c r="E356" s="55">
        <v>9213.01</v>
      </c>
      <c r="F356" s="55">
        <v>892.44</v>
      </c>
      <c r="G356" s="55">
        <v>0</v>
      </c>
      <c r="H356" s="55">
        <v>6371.71</v>
      </c>
      <c r="I356" s="55">
        <v>0</v>
      </c>
      <c r="J356" s="55">
        <v>1373.1</v>
      </c>
      <c r="K356" s="56">
        <v>16477.16</v>
      </c>
      <c r="L356" s="46">
        <v>17850.259999999998</v>
      </c>
      <c r="M356" s="117"/>
      <c r="N356" s="119">
        <v>16477.16</v>
      </c>
      <c r="O356" s="119">
        <v>10105.450000000001</v>
      </c>
      <c r="P356" s="119"/>
      <c r="Q356" s="119">
        <v>19669.240000000002</v>
      </c>
      <c r="R356" s="119">
        <v>18296.14</v>
      </c>
      <c r="S356" s="47"/>
    </row>
    <row r="357" spans="1:19" ht="9" customHeight="1" x14ac:dyDescent="0.2">
      <c r="A357" s="501"/>
      <c r="B357" s="501"/>
      <c r="C357" s="48" t="s">
        <v>4</v>
      </c>
      <c r="D357" s="49">
        <v>16</v>
      </c>
      <c r="E357" s="50">
        <v>17838875</v>
      </c>
      <c r="F357" s="50">
        <v>1728005</v>
      </c>
      <c r="G357" s="50">
        <v>0</v>
      </c>
      <c r="H357" s="50">
        <v>12337351</v>
      </c>
      <c r="I357" s="50">
        <v>0</v>
      </c>
      <c r="J357" s="51">
        <v>2658692</v>
      </c>
      <c r="K357" s="50">
        <v>31904231</v>
      </c>
      <c r="L357" s="73">
        <v>34562923</v>
      </c>
      <c r="M357" s="118"/>
      <c r="N357" s="120">
        <v>31904231</v>
      </c>
      <c r="O357" s="120">
        <v>19566880</v>
      </c>
      <c r="P357" s="120">
        <v>0</v>
      </c>
      <c r="Q357" s="120">
        <v>38084959</v>
      </c>
      <c r="R357" s="120">
        <v>35426267</v>
      </c>
      <c r="S357" s="47"/>
    </row>
    <row r="358" spans="1:19" ht="12.75" customHeight="1" x14ac:dyDescent="0.2">
      <c r="A358" s="501"/>
      <c r="B358" s="501"/>
      <c r="C358" s="53" t="s">
        <v>3</v>
      </c>
      <c r="D358" s="54">
        <v>17</v>
      </c>
      <c r="E358" s="55">
        <v>9628.24</v>
      </c>
      <c r="F358" s="55">
        <v>942.02</v>
      </c>
      <c r="G358" s="55">
        <v>0</v>
      </c>
      <c r="H358" s="55">
        <v>6371.71</v>
      </c>
      <c r="I358" s="55">
        <v>0</v>
      </c>
      <c r="J358" s="55">
        <v>1411.83</v>
      </c>
      <c r="K358" s="56">
        <v>16941.97</v>
      </c>
      <c r="L358" s="46">
        <v>18353.8</v>
      </c>
      <c r="M358" s="117"/>
      <c r="N358" s="119">
        <v>16941.97</v>
      </c>
      <c r="O358" s="119">
        <v>10570.26</v>
      </c>
      <c r="P358" s="119"/>
      <c r="Q358" s="119">
        <v>20256.45</v>
      </c>
      <c r="R358" s="119">
        <v>18844.62</v>
      </c>
      <c r="S358" s="47"/>
    </row>
    <row r="359" spans="1:19" ht="9" customHeight="1" x14ac:dyDescent="0.2">
      <c r="A359" s="501"/>
      <c r="B359" s="501"/>
      <c r="C359" s="48" t="s">
        <v>4</v>
      </c>
      <c r="D359" s="49">
        <v>18</v>
      </c>
      <c r="E359" s="50">
        <v>18642872</v>
      </c>
      <c r="F359" s="50">
        <v>1824005</v>
      </c>
      <c r="G359" s="50">
        <v>0</v>
      </c>
      <c r="H359" s="50">
        <v>12337351</v>
      </c>
      <c r="I359" s="50">
        <v>0</v>
      </c>
      <c r="J359" s="51">
        <v>2733684</v>
      </c>
      <c r="K359" s="50">
        <v>32804228</v>
      </c>
      <c r="L359" s="73">
        <v>35537912</v>
      </c>
      <c r="M359" s="118"/>
      <c r="N359" s="120">
        <v>32804228</v>
      </c>
      <c r="O359" s="120">
        <v>20466877</v>
      </c>
      <c r="P359" s="120">
        <v>0</v>
      </c>
      <c r="Q359" s="120">
        <v>39221956</v>
      </c>
      <c r="R359" s="120">
        <v>36488272</v>
      </c>
      <c r="S359" s="47"/>
    </row>
    <row r="360" spans="1:19" ht="12.75" customHeight="1" x14ac:dyDescent="0.2">
      <c r="A360" s="501"/>
      <c r="B360" s="501"/>
      <c r="C360" s="53" t="s">
        <v>3</v>
      </c>
      <c r="D360" s="54">
        <v>19</v>
      </c>
      <c r="E360" s="55">
        <v>10037.280000000001</v>
      </c>
      <c r="F360" s="55">
        <v>985.4</v>
      </c>
      <c r="G360" s="55">
        <v>0</v>
      </c>
      <c r="H360" s="55">
        <v>6371.71</v>
      </c>
      <c r="I360" s="55">
        <v>0</v>
      </c>
      <c r="J360" s="55">
        <v>1449.53</v>
      </c>
      <c r="K360" s="56">
        <v>17394.39</v>
      </c>
      <c r="L360" s="46">
        <v>18843.919999999998</v>
      </c>
      <c r="M360" s="117"/>
      <c r="N360" s="119">
        <v>17394.39</v>
      </c>
      <c r="O360" s="119">
        <v>11022.68</v>
      </c>
      <c r="P360" s="119"/>
      <c r="Q360" s="119">
        <v>20828</v>
      </c>
      <c r="R360" s="119">
        <v>19378.47</v>
      </c>
      <c r="S360" s="47"/>
    </row>
    <row r="361" spans="1:19" ht="9" customHeight="1" x14ac:dyDescent="0.2">
      <c r="A361" s="501"/>
      <c r="B361" s="501"/>
      <c r="C361" s="48" t="s">
        <v>4</v>
      </c>
      <c r="D361" s="49">
        <v>20</v>
      </c>
      <c r="E361" s="50">
        <v>19434884</v>
      </c>
      <c r="F361" s="50">
        <v>1908000</v>
      </c>
      <c r="G361" s="50">
        <v>0</v>
      </c>
      <c r="H361" s="50">
        <v>12337351</v>
      </c>
      <c r="I361" s="50">
        <v>0</v>
      </c>
      <c r="J361" s="51">
        <v>2806681</v>
      </c>
      <c r="K361" s="50">
        <v>33680236</v>
      </c>
      <c r="L361" s="73">
        <v>36486917</v>
      </c>
      <c r="M361" s="118"/>
      <c r="N361" s="120">
        <v>33680236</v>
      </c>
      <c r="O361" s="120">
        <v>21342885</v>
      </c>
      <c r="P361" s="120">
        <v>0</v>
      </c>
      <c r="Q361" s="120">
        <v>40328632</v>
      </c>
      <c r="R361" s="120">
        <v>37521950</v>
      </c>
      <c r="S361" s="47"/>
    </row>
    <row r="362" spans="1:19" ht="12.75" customHeight="1" x14ac:dyDescent="0.2">
      <c r="A362" s="501"/>
      <c r="B362" s="501"/>
      <c r="C362" s="53" t="s">
        <v>3</v>
      </c>
      <c r="D362" s="54">
        <v>21</v>
      </c>
      <c r="E362" s="55">
        <v>10383.219999999999</v>
      </c>
      <c r="F362" s="55">
        <v>1016.39</v>
      </c>
      <c r="G362" s="55">
        <v>0</v>
      </c>
      <c r="H362" s="55">
        <v>6371.71</v>
      </c>
      <c r="I362" s="55">
        <v>0</v>
      </c>
      <c r="J362" s="55">
        <v>1480.94</v>
      </c>
      <c r="K362" s="56">
        <v>17771.32</v>
      </c>
      <c r="L362" s="46">
        <v>19252.259999999998</v>
      </c>
      <c r="M362" s="117"/>
      <c r="N362" s="119">
        <v>17771.32</v>
      </c>
      <c r="O362" s="119">
        <v>11399.61</v>
      </c>
      <c r="P362" s="119"/>
      <c r="Q362" s="119">
        <v>21304.19</v>
      </c>
      <c r="R362" s="119">
        <v>19823.25</v>
      </c>
      <c r="S362" s="47"/>
    </row>
    <row r="363" spans="1:19" ht="9" customHeight="1" x14ac:dyDescent="0.2">
      <c r="A363" s="501"/>
      <c r="B363" s="501"/>
      <c r="C363" s="48" t="s">
        <v>4</v>
      </c>
      <c r="D363" s="49">
        <v>22</v>
      </c>
      <c r="E363" s="50">
        <v>20104717</v>
      </c>
      <c r="F363" s="50">
        <v>1968005</v>
      </c>
      <c r="G363" s="50">
        <v>0</v>
      </c>
      <c r="H363" s="50">
        <v>12337351</v>
      </c>
      <c r="I363" s="50">
        <v>0</v>
      </c>
      <c r="J363" s="51">
        <v>2867500</v>
      </c>
      <c r="K363" s="50">
        <v>34410074</v>
      </c>
      <c r="L363" s="73">
        <v>37277573</v>
      </c>
      <c r="M363" s="118"/>
      <c r="N363" s="120">
        <v>34410074</v>
      </c>
      <c r="O363" s="120">
        <v>22072723</v>
      </c>
      <c r="P363" s="120">
        <v>0</v>
      </c>
      <c r="Q363" s="120">
        <v>41250664</v>
      </c>
      <c r="R363" s="120">
        <v>38383164</v>
      </c>
      <c r="S363" s="47"/>
    </row>
    <row r="364" spans="1:19" ht="12.75" customHeight="1" x14ac:dyDescent="0.2">
      <c r="A364" s="501"/>
      <c r="B364" s="501"/>
      <c r="C364" s="53" t="s">
        <v>3</v>
      </c>
      <c r="D364" s="54">
        <v>23</v>
      </c>
      <c r="E364" s="55">
        <v>10649.71</v>
      </c>
      <c r="F364" s="55">
        <v>1047.3699999999999</v>
      </c>
      <c r="G364" s="55">
        <v>0</v>
      </c>
      <c r="H364" s="55">
        <v>6371.71</v>
      </c>
      <c r="I364" s="55">
        <v>0</v>
      </c>
      <c r="J364" s="55">
        <v>1505.73</v>
      </c>
      <c r="K364" s="56">
        <v>18068.79</v>
      </c>
      <c r="L364" s="46">
        <v>19574.52</v>
      </c>
      <c r="M364" s="117"/>
      <c r="N364" s="119">
        <v>18068.79</v>
      </c>
      <c r="O364" s="119">
        <v>11697.08</v>
      </c>
      <c r="P364" s="119"/>
      <c r="Q364" s="119">
        <v>21679.99</v>
      </c>
      <c r="R364" s="119">
        <v>20174.259999999998</v>
      </c>
      <c r="S364" s="47"/>
    </row>
    <row r="365" spans="1:19" ht="9" customHeight="1" x14ac:dyDescent="0.2">
      <c r="A365" s="501"/>
      <c r="B365" s="501"/>
      <c r="C365" s="48" t="s">
        <v>4</v>
      </c>
      <c r="D365" s="49">
        <v>23</v>
      </c>
      <c r="E365" s="50">
        <v>20620714</v>
      </c>
      <c r="F365" s="50">
        <v>2027991</v>
      </c>
      <c r="G365" s="50">
        <v>0</v>
      </c>
      <c r="H365" s="50">
        <v>12337351</v>
      </c>
      <c r="I365" s="50">
        <v>0</v>
      </c>
      <c r="J365" s="51">
        <v>2915500</v>
      </c>
      <c r="K365" s="50">
        <v>34986056</v>
      </c>
      <c r="L365" s="73">
        <v>37901556</v>
      </c>
      <c r="M365" s="118"/>
      <c r="N365" s="120">
        <v>34986056</v>
      </c>
      <c r="O365" s="120">
        <v>22648705</v>
      </c>
      <c r="P365" s="120">
        <v>0</v>
      </c>
      <c r="Q365" s="120">
        <v>41978314</v>
      </c>
      <c r="R365" s="120">
        <v>39062814</v>
      </c>
      <c r="S365" s="47"/>
    </row>
    <row r="366" spans="1:19" ht="12.75" customHeight="1" x14ac:dyDescent="0.2">
      <c r="A366" s="501"/>
      <c r="B366" s="501"/>
      <c r="C366" s="53" t="s">
        <v>3</v>
      </c>
      <c r="D366" s="54">
        <v>24</v>
      </c>
      <c r="E366" s="55">
        <v>10922.4</v>
      </c>
      <c r="F366" s="55">
        <v>1072.1600000000001</v>
      </c>
      <c r="G366" s="55">
        <v>0</v>
      </c>
      <c r="H366" s="55">
        <v>6371.71</v>
      </c>
      <c r="I366" s="55">
        <v>0</v>
      </c>
      <c r="J366" s="55">
        <v>1530.52</v>
      </c>
      <c r="K366" s="56">
        <v>18366.27</v>
      </c>
      <c r="L366" s="46">
        <v>19896.79</v>
      </c>
      <c r="M366" s="117"/>
      <c r="N366" s="119">
        <v>18366.27</v>
      </c>
      <c r="O366" s="119">
        <v>11994.56</v>
      </c>
      <c r="P366" s="119"/>
      <c r="Q366" s="119">
        <v>22055.81</v>
      </c>
      <c r="R366" s="119">
        <v>20525.29</v>
      </c>
      <c r="S366" s="47"/>
    </row>
    <row r="367" spans="1:19" ht="9" customHeight="1" x14ac:dyDescent="0.2">
      <c r="A367" s="501"/>
      <c r="B367" s="501"/>
      <c r="C367" s="48" t="s">
        <v>4</v>
      </c>
      <c r="D367" s="49">
        <v>25</v>
      </c>
      <c r="E367" s="50">
        <v>21148715</v>
      </c>
      <c r="F367" s="50">
        <v>2075991</v>
      </c>
      <c r="G367" s="50">
        <v>0</v>
      </c>
      <c r="H367" s="50">
        <v>12337351</v>
      </c>
      <c r="I367" s="50">
        <v>0</v>
      </c>
      <c r="J367" s="51">
        <v>2963500</v>
      </c>
      <c r="K367" s="50">
        <v>35562058</v>
      </c>
      <c r="L367" s="73">
        <v>38525558</v>
      </c>
      <c r="M367" s="118"/>
      <c r="N367" s="120">
        <v>35562058</v>
      </c>
      <c r="O367" s="120">
        <v>23224707</v>
      </c>
      <c r="P367" s="120">
        <v>0</v>
      </c>
      <c r="Q367" s="120">
        <v>42706003</v>
      </c>
      <c r="R367" s="120">
        <v>39742503</v>
      </c>
      <c r="S367" s="47"/>
    </row>
    <row r="368" spans="1:19" ht="12.75" customHeight="1" x14ac:dyDescent="0.2">
      <c r="A368" s="501"/>
      <c r="B368" s="501"/>
      <c r="C368" s="53" t="s">
        <v>3</v>
      </c>
      <c r="D368" s="54">
        <v>26</v>
      </c>
      <c r="E368" s="55">
        <v>11188.89</v>
      </c>
      <c r="F368" s="55">
        <v>1103.1500000000001</v>
      </c>
      <c r="G368" s="55">
        <v>0</v>
      </c>
      <c r="H368" s="55">
        <v>6371.71</v>
      </c>
      <c r="I368" s="55">
        <v>0</v>
      </c>
      <c r="J368" s="55">
        <v>1555.31</v>
      </c>
      <c r="K368" s="56">
        <v>18663.75</v>
      </c>
      <c r="L368" s="46">
        <v>20219.060000000001</v>
      </c>
      <c r="M368" s="117"/>
      <c r="N368" s="119">
        <v>18663.75</v>
      </c>
      <c r="O368" s="119">
        <v>12292.04</v>
      </c>
      <c r="P368" s="119"/>
      <c r="Q368" s="119">
        <v>22431.63</v>
      </c>
      <c r="R368" s="119">
        <v>20876.32</v>
      </c>
      <c r="S368" s="47"/>
    </row>
    <row r="369" spans="1:19" ht="9" customHeight="1" x14ac:dyDescent="0.2">
      <c r="A369" s="501"/>
      <c r="B369" s="501"/>
      <c r="C369" s="48" t="s">
        <v>4</v>
      </c>
      <c r="D369" s="49">
        <v>27</v>
      </c>
      <c r="E369" s="50">
        <v>21664712</v>
      </c>
      <c r="F369" s="50">
        <v>2135996</v>
      </c>
      <c r="G369" s="50">
        <v>0</v>
      </c>
      <c r="H369" s="50">
        <v>12337351</v>
      </c>
      <c r="I369" s="50">
        <v>0</v>
      </c>
      <c r="J369" s="51">
        <v>3011500</v>
      </c>
      <c r="K369" s="50">
        <v>36138059</v>
      </c>
      <c r="L369" s="73">
        <v>39149559</v>
      </c>
      <c r="M369" s="118"/>
      <c r="N369" s="120">
        <v>36138059</v>
      </c>
      <c r="O369" s="120">
        <v>23800708</v>
      </c>
      <c r="P369" s="120">
        <v>0</v>
      </c>
      <c r="Q369" s="120">
        <v>43433692</v>
      </c>
      <c r="R369" s="120">
        <v>40422192</v>
      </c>
      <c r="S369" s="47"/>
    </row>
    <row r="370" spans="1:19" ht="12.75" customHeight="1" x14ac:dyDescent="0.2">
      <c r="A370" s="501"/>
      <c r="B370" s="501"/>
      <c r="C370" s="53" t="s">
        <v>3</v>
      </c>
      <c r="D370" s="54">
        <v>28</v>
      </c>
      <c r="E370" s="55">
        <v>11533.35</v>
      </c>
      <c r="F370" s="55">
        <v>1134.1400000000001</v>
      </c>
      <c r="G370" s="55">
        <v>0</v>
      </c>
      <c r="H370" s="55">
        <v>6371.71</v>
      </c>
      <c r="I370" s="55">
        <v>0</v>
      </c>
      <c r="J370" s="55">
        <v>1586.6</v>
      </c>
      <c r="K370" s="56">
        <v>19039.2</v>
      </c>
      <c r="L370" s="46">
        <v>20625.8</v>
      </c>
      <c r="M370" s="117"/>
      <c r="N370" s="119">
        <v>19039.2</v>
      </c>
      <c r="O370" s="119">
        <v>12667.49</v>
      </c>
      <c r="P370" s="119"/>
      <c r="Q370" s="119">
        <v>22905.95</v>
      </c>
      <c r="R370" s="119">
        <v>21319.35</v>
      </c>
      <c r="S370" s="47"/>
    </row>
    <row r="371" spans="1:19" ht="9" customHeight="1" x14ac:dyDescent="0.2">
      <c r="A371" s="501"/>
      <c r="B371" s="501"/>
      <c r="C371" s="48" t="s">
        <v>4</v>
      </c>
      <c r="D371" s="49">
        <v>29</v>
      </c>
      <c r="E371" s="50">
        <v>22331680</v>
      </c>
      <c r="F371" s="50">
        <v>2196001</v>
      </c>
      <c r="G371" s="50">
        <v>0</v>
      </c>
      <c r="H371" s="50">
        <v>12337351</v>
      </c>
      <c r="I371" s="50">
        <v>0</v>
      </c>
      <c r="J371" s="51">
        <v>3072086</v>
      </c>
      <c r="K371" s="50">
        <v>36865032</v>
      </c>
      <c r="L371" s="73">
        <v>39937118</v>
      </c>
      <c r="M371" s="118"/>
      <c r="N371" s="120">
        <v>36865032</v>
      </c>
      <c r="O371" s="120">
        <v>24527681</v>
      </c>
      <c r="P371" s="120">
        <v>0</v>
      </c>
      <c r="Q371" s="120">
        <v>44352104</v>
      </c>
      <c r="R371" s="120">
        <v>41280018</v>
      </c>
      <c r="S371" s="47"/>
    </row>
    <row r="372" spans="1:19" ht="12.75" customHeight="1" x14ac:dyDescent="0.2">
      <c r="A372" s="501"/>
      <c r="B372" s="501"/>
      <c r="C372" s="53" t="s">
        <v>3</v>
      </c>
      <c r="D372" s="54">
        <v>30</v>
      </c>
      <c r="E372" s="55">
        <v>11806.04</v>
      </c>
      <c r="F372" s="55">
        <v>1165.1300000000001</v>
      </c>
      <c r="G372" s="55">
        <v>0</v>
      </c>
      <c r="H372" s="55">
        <v>6371.71</v>
      </c>
      <c r="I372" s="55">
        <v>0</v>
      </c>
      <c r="J372" s="55">
        <v>1611.91</v>
      </c>
      <c r="K372" s="56">
        <v>19342.88</v>
      </c>
      <c r="L372" s="46">
        <v>20954.79</v>
      </c>
      <c r="M372" s="117"/>
      <c r="N372" s="119">
        <v>19342.88</v>
      </c>
      <c r="O372" s="119">
        <v>12971.17</v>
      </c>
      <c r="P372" s="119"/>
      <c r="Q372" s="119">
        <v>23289.599999999999</v>
      </c>
      <c r="R372" s="119">
        <v>21677.69</v>
      </c>
      <c r="S372" s="47"/>
    </row>
    <row r="373" spans="1:19" ht="9" customHeight="1" x14ac:dyDescent="0.2">
      <c r="A373" s="501"/>
      <c r="B373" s="501"/>
      <c r="C373" s="48" t="s">
        <v>4</v>
      </c>
      <c r="D373" s="49">
        <v>31</v>
      </c>
      <c r="E373" s="50">
        <v>22859681</v>
      </c>
      <c r="F373" s="50">
        <v>2256006</v>
      </c>
      <c r="G373" s="50">
        <v>0</v>
      </c>
      <c r="H373" s="50">
        <v>12337351</v>
      </c>
      <c r="I373" s="50">
        <v>0</v>
      </c>
      <c r="J373" s="51">
        <v>3121093</v>
      </c>
      <c r="K373" s="50">
        <v>37453038</v>
      </c>
      <c r="L373" s="73">
        <v>40574131</v>
      </c>
      <c r="M373" s="118"/>
      <c r="N373" s="120">
        <v>37453038</v>
      </c>
      <c r="O373" s="120">
        <v>25115687</v>
      </c>
      <c r="P373" s="120">
        <v>0</v>
      </c>
      <c r="Q373" s="120">
        <v>45094954</v>
      </c>
      <c r="R373" s="120">
        <v>41973861</v>
      </c>
      <c r="S373" s="47"/>
    </row>
    <row r="374" spans="1:19" ht="12.75" customHeight="1" x14ac:dyDescent="0.2">
      <c r="A374" s="501"/>
      <c r="B374" s="501"/>
      <c r="C374" s="53" t="s">
        <v>3</v>
      </c>
      <c r="D374" s="54">
        <v>32</v>
      </c>
      <c r="E374" s="55">
        <v>12072.53</v>
      </c>
      <c r="F374" s="55">
        <v>1189.92</v>
      </c>
      <c r="G374" s="55">
        <v>0</v>
      </c>
      <c r="H374" s="55">
        <v>6371.71</v>
      </c>
      <c r="I374" s="55">
        <v>0</v>
      </c>
      <c r="J374" s="55">
        <v>1636.18</v>
      </c>
      <c r="K374" s="56">
        <v>19634.16</v>
      </c>
      <c r="L374" s="46">
        <v>21270.34</v>
      </c>
      <c r="M374" s="117"/>
      <c r="N374" s="119">
        <v>19634.16</v>
      </c>
      <c r="O374" s="119">
        <v>13262.45</v>
      </c>
      <c r="P374" s="119"/>
      <c r="Q374" s="119">
        <v>23657.58</v>
      </c>
      <c r="R374" s="119">
        <v>22021.4</v>
      </c>
      <c r="S374" s="47"/>
    </row>
    <row r="375" spans="1:19" ht="9" customHeight="1" x14ac:dyDescent="0.2">
      <c r="A375" s="501"/>
      <c r="B375" s="501"/>
      <c r="C375" s="48" t="s">
        <v>4</v>
      </c>
      <c r="D375" s="49">
        <v>33</v>
      </c>
      <c r="E375" s="50">
        <v>23375678</v>
      </c>
      <c r="F375" s="50">
        <v>2304006</v>
      </c>
      <c r="G375" s="50">
        <v>0</v>
      </c>
      <c r="H375" s="50">
        <v>12337351</v>
      </c>
      <c r="I375" s="50">
        <v>0</v>
      </c>
      <c r="J375" s="51">
        <v>3168086</v>
      </c>
      <c r="K375" s="50">
        <v>38017035</v>
      </c>
      <c r="L375" s="73">
        <v>41185121</v>
      </c>
      <c r="M375" s="118"/>
      <c r="N375" s="120">
        <v>38017035</v>
      </c>
      <c r="O375" s="120">
        <v>25679684</v>
      </c>
      <c r="P375" s="120">
        <v>0</v>
      </c>
      <c r="Q375" s="120">
        <v>45807462</v>
      </c>
      <c r="R375" s="120">
        <v>42639376</v>
      </c>
      <c r="S375" s="47"/>
    </row>
    <row r="376" spans="1:19" ht="12.75" customHeight="1" x14ac:dyDescent="0.2">
      <c r="A376" s="501"/>
      <c r="B376" s="501"/>
      <c r="C376" s="53" t="s">
        <v>3</v>
      </c>
      <c r="D376" s="54">
        <v>34</v>
      </c>
      <c r="E376" s="55">
        <v>12339.02</v>
      </c>
      <c r="F376" s="55">
        <v>1220.9000000000001</v>
      </c>
      <c r="G376" s="55">
        <v>0</v>
      </c>
      <c r="H376" s="55">
        <v>6371.71</v>
      </c>
      <c r="I376" s="55">
        <v>0</v>
      </c>
      <c r="J376" s="55">
        <v>1660.97</v>
      </c>
      <c r="K376" s="56">
        <v>19931.63</v>
      </c>
      <c r="L376" s="46">
        <v>21592.6</v>
      </c>
      <c r="M376" s="117"/>
      <c r="N376" s="119">
        <v>19931.63</v>
      </c>
      <c r="O376" s="119">
        <v>13559.92</v>
      </c>
      <c r="P376" s="119"/>
      <c r="Q376" s="119">
        <v>24033.39</v>
      </c>
      <c r="R376" s="119">
        <v>22372.42</v>
      </c>
      <c r="S376" s="47"/>
    </row>
    <row r="377" spans="1:19" ht="9" customHeight="1" x14ac:dyDescent="0.2">
      <c r="A377" s="501"/>
      <c r="B377" s="501"/>
      <c r="C377" s="48" t="s">
        <v>4</v>
      </c>
      <c r="D377" s="49">
        <v>35</v>
      </c>
      <c r="E377" s="50">
        <v>23891674</v>
      </c>
      <c r="F377" s="50">
        <v>2363992</v>
      </c>
      <c r="G377" s="50">
        <v>0</v>
      </c>
      <c r="H377" s="50">
        <v>12337351</v>
      </c>
      <c r="I377" s="50">
        <v>0</v>
      </c>
      <c r="J377" s="51">
        <v>3216086</v>
      </c>
      <c r="K377" s="50">
        <v>38593017</v>
      </c>
      <c r="L377" s="73">
        <v>41809104</v>
      </c>
      <c r="M377" s="118"/>
      <c r="N377" s="120">
        <v>38593017</v>
      </c>
      <c r="O377" s="120">
        <v>26255666</v>
      </c>
      <c r="P377" s="120">
        <v>0</v>
      </c>
      <c r="Q377" s="120">
        <v>46535132</v>
      </c>
      <c r="R377" s="120">
        <v>43319046</v>
      </c>
      <c r="S377" s="47"/>
    </row>
    <row r="378" spans="1:19" ht="12.75" customHeight="1" x14ac:dyDescent="0.2">
      <c r="A378" s="501"/>
      <c r="B378" s="501"/>
      <c r="C378" s="53" t="s">
        <v>3</v>
      </c>
      <c r="D378" s="54">
        <v>36</v>
      </c>
      <c r="E378" s="55">
        <v>12665.26</v>
      </c>
      <c r="F378" s="55">
        <v>1251.8900000000001</v>
      </c>
      <c r="G378" s="55">
        <v>0</v>
      </c>
      <c r="H378" s="55">
        <v>6371.71</v>
      </c>
      <c r="I378" s="55">
        <v>0</v>
      </c>
      <c r="J378" s="55">
        <v>1690.74</v>
      </c>
      <c r="K378" s="56">
        <v>20288.86</v>
      </c>
      <c r="L378" s="46">
        <v>21979.599999999999</v>
      </c>
      <c r="M378" s="117"/>
      <c r="N378" s="119">
        <v>20288.86</v>
      </c>
      <c r="O378" s="119">
        <v>13917.15</v>
      </c>
      <c r="P378" s="119"/>
      <c r="Q378" s="119">
        <v>24484.69</v>
      </c>
      <c r="R378" s="119">
        <v>22793.95</v>
      </c>
      <c r="S378" s="47"/>
    </row>
    <row r="379" spans="1:19" ht="9" customHeight="1" x14ac:dyDescent="0.2">
      <c r="A379" s="501"/>
      <c r="B379" s="501"/>
      <c r="C379" s="48" t="s">
        <v>4</v>
      </c>
      <c r="D379" s="49">
        <v>37</v>
      </c>
      <c r="E379" s="50">
        <v>24523363</v>
      </c>
      <c r="F379" s="50">
        <v>2423997</v>
      </c>
      <c r="G379" s="50">
        <v>0</v>
      </c>
      <c r="H379" s="50">
        <v>12337351</v>
      </c>
      <c r="I379" s="50">
        <v>0</v>
      </c>
      <c r="J379" s="51">
        <v>3273729</v>
      </c>
      <c r="K379" s="50">
        <v>39284711</v>
      </c>
      <c r="L379" s="73">
        <v>42558440</v>
      </c>
      <c r="M379" s="118"/>
      <c r="N379" s="120">
        <v>39284711</v>
      </c>
      <c r="O379" s="120">
        <v>26947360</v>
      </c>
      <c r="P379" s="120">
        <v>0</v>
      </c>
      <c r="Q379" s="120">
        <v>47408971</v>
      </c>
      <c r="R379" s="120">
        <v>44135242</v>
      </c>
      <c r="S379" s="47"/>
    </row>
    <row r="380" spans="1:19" ht="12.75" customHeight="1" x14ac:dyDescent="0.2">
      <c r="A380" s="501"/>
      <c r="B380" s="501"/>
      <c r="C380" s="53" t="s">
        <v>3</v>
      </c>
      <c r="D380" s="54">
        <v>38</v>
      </c>
      <c r="E380" s="55">
        <v>12931.75</v>
      </c>
      <c r="F380" s="55">
        <v>1282.8800000000001</v>
      </c>
      <c r="G380" s="55">
        <v>0</v>
      </c>
      <c r="H380" s="55">
        <v>6371.71</v>
      </c>
      <c r="I380" s="55">
        <v>0</v>
      </c>
      <c r="J380" s="55">
        <v>1715.53</v>
      </c>
      <c r="K380" s="56">
        <v>20586.34</v>
      </c>
      <c r="L380" s="46">
        <v>22301.87</v>
      </c>
      <c r="M380" s="117"/>
      <c r="N380" s="119">
        <v>20586.34</v>
      </c>
      <c r="O380" s="119">
        <v>14214.63</v>
      </c>
      <c r="P380" s="119"/>
      <c r="Q380" s="119">
        <v>24860.5</v>
      </c>
      <c r="R380" s="119">
        <v>23144.97</v>
      </c>
      <c r="S380" s="47"/>
    </row>
    <row r="381" spans="1:19" ht="9" customHeight="1" x14ac:dyDescent="0.2">
      <c r="A381" s="501"/>
      <c r="B381" s="501"/>
      <c r="C381" s="48" t="s">
        <v>4</v>
      </c>
      <c r="D381" s="49">
        <v>39</v>
      </c>
      <c r="E381" s="50">
        <v>25039360</v>
      </c>
      <c r="F381" s="50">
        <v>2484002</v>
      </c>
      <c r="G381" s="50">
        <v>0</v>
      </c>
      <c r="H381" s="50">
        <v>12337351</v>
      </c>
      <c r="I381" s="50">
        <v>0</v>
      </c>
      <c r="J381" s="51">
        <v>3321729</v>
      </c>
      <c r="K381" s="50">
        <v>39860713</v>
      </c>
      <c r="L381" s="73">
        <v>43182442</v>
      </c>
      <c r="M381" s="118"/>
      <c r="N381" s="120">
        <v>39860713</v>
      </c>
      <c r="O381" s="120">
        <v>27523362</v>
      </c>
      <c r="P381" s="120">
        <v>0</v>
      </c>
      <c r="Q381" s="120">
        <v>48136640</v>
      </c>
      <c r="R381" s="120">
        <v>44814911</v>
      </c>
      <c r="S381" s="47"/>
    </row>
    <row r="382" spans="1:19" ht="12.75" customHeight="1" x14ac:dyDescent="0.2">
      <c r="A382" s="501"/>
      <c r="B382" s="501"/>
      <c r="C382" s="53" t="s">
        <v>3</v>
      </c>
      <c r="D382" s="54">
        <v>40</v>
      </c>
      <c r="E382" s="55">
        <v>13204.44</v>
      </c>
      <c r="F382" s="55">
        <v>1313.87</v>
      </c>
      <c r="G382" s="55">
        <v>0</v>
      </c>
      <c r="H382" s="55">
        <v>6371.71</v>
      </c>
      <c r="I382" s="55">
        <v>0</v>
      </c>
      <c r="J382" s="55">
        <v>1740.84</v>
      </c>
      <c r="K382" s="56">
        <v>20890.02</v>
      </c>
      <c r="L382" s="46">
        <v>22630.86</v>
      </c>
      <c r="M382" s="117"/>
      <c r="N382" s="119">
        <v>20890.02</v>
      </c>
      <c r="O382" s="119">
        <v>14518.31</v>
      </c>
      <c r="P382" s="119"/>
      <c r="Q382" s="119">
        <v>25244.16</v>
      </c>
      <c r="R382" s="119">
        <v>23503.32</v>
      </c>
      <c r="S382" s="47"/>
    </row>
    <row r="383" spans="1:19" ht="9" customHeight="1" x14ac:dyDescent="0.2">
      <c r="A383" s="502"/>
      <c r="B383" s="502"/>
      <c r="C383" s="58"/>
      <c r="D383" s="59"/>
      <c r="E383" s="61">
        <v>25567361</v>
      </c>
      <c r="F383" s="61">
        <v>2544007</v>
      </c>
      <c r="G383" s="61">
        <v>0</v>
      </c>
      <c r="H383" s="61">
        <v>12337351</v>
      </c>
      <c r="I383" s="61">
        <v>0</v>
      </c>
      <c r="J383" s="60">
        <v>3370736</v>
      </c>
      <c r="K383" s="61">
        <v>40448719</v>
      </c>
      <c r="L383" s="73">
        <v>43819455</v>
      </c>
      <c r="M383" s="118"/>
      <c r="N383" s="120">
        <v>40448719</v>
      </c>
      <c r="O383" s="120">
        <v>28111368</v>
      </c>
      <c r="P383" s="120">
        <v>0</v>
      </c>
      <c r="Q383" s="120">
        <v>48879510</v>
      </c>
      <c r="R383" s="120">
        <v>45508773</v>
      </c>
      <c r="S383" s="47"/>
    </row>
    <row r="384" spans="1:19" ht="12.75" customHeight="1" x14ac:dyDescent="0.2">
      <c r="A384" s="496">
        <v>35065</v>
      </c>
      <c r="B384" s="496">
        <v>35369</v>
      </c>
      <c r="C384" s="42" t="s">
        <v>3</v>
      </c>
      <c r="D384" s="43">
        <v>0</v>
      </c>
      <c r="E384" s="44">
        <v>7621.87</v>
      </c>
      <c r="F384" s="44">
        <v>0</v>
      </c>
      <c r="G384" s="44">
        <v>0</v>
      </c>
      <c r="H384" s="44">
        <v>6371.71</v>
      </c>
      <c r="I384" s="44">
        <v>0</v>
      </c>
      <c r="J384" s="44">
        <v>1166.1300000000001</v>
      </c>
      <c r="K384" s="45">
        <v>13993.58</v>
      </c>
      <c r="L384" s="46">
        <v>15159.71</v>
      </c>
      <c r="M384" s="117"/>
      <c r="N384" s="119">
        <v>13993.58</v>
      </c>
      <c r="O384" s="119">
        <v>7621.87</v>
      </c>
      <c r="P384" s="119"/>
      <c r="Q384" s="119">
        <v>16531.650000000001</v>
      </c>
      <c r="R384" s="119">
        <v>15365.52</v>
      </c>
      <c r="S384" s="47"/>
    </row>
    <row r="385" spans="1:19" ht="9" customHeight="1" x14ac:dyDescent="0.2">
      <c r="A385" s="497"/>
      <c r="B385" s="497"/>
      <c r="C385" s="48" t="s">
        <v>4</v>
      </c>
      <c r="D385" s="49">
        <v>2</v>
      </c>
      <c r="E385" s="50">
        <v>14757998</v>
      </c>
      <c r="F385" s="50">
        <v>0</v>
      </c>
      <c r="G385" s="50">
        <v>0</v>
      </c>
      <c r="H385" s="50">
        <v>12337351</v>
      </c>
      <c r="I385" s="50">
        <v>0</v>
      </c>
      <c r="J385" s="51">
        <v>2257943</v>
      </c>
      <c r="K385" s="50">
        <v>27095349</v>
      </c>
      <c r="L385" s="73">
        <v>29353292</v>
      </c>
      <c r="M385" s="118"/>
      <c r="N385" s="120">
        <v>27095349</v>
      </c>
      <c r="O385" s="120">
        <v>14757998</v>
      </c>
      <c r="P385" s="120">
        <v>0</v>
      </c>
      <c r="Q385" s="120">
        <v>32009738</v>
      </c>
      <c r="R385" s="120">
        <v>29751795</v>
      </c>
      <c r="S385" s="47"/>
    </row>
    <row r="386" spans="1:19" ht="12.75" customHeight="1" x14ac:dyDescent="0.2">
      <c r="A386" s="519">
        <v>35065</v>
      </c>
      <c r="B386" s="519">
        <v>35369</v>
      </c>
      <c r="C386" s="53" t="s">
        <v>3</v>
      </c>
      <c r="D386" s="54">
        <v>3</v>
      </c>
      <c r="E386" s="55">
        <v>7995.27</v>
      </c>
      <c r="F386" s="55">
        <v>0</v>
      </c>
      <c r="G386" s="55">
        <v>0</v>
      </c>
      <c r="H386" s="55">
        <v>6371.71</v>
      </c>
      <c r="I386" s="55">
        <v>0</v>
      </c>
      <c r="J386" s="55">
        <v>1197.25</v>
      </c>
      <c r="K386" s="56">
        <v>14366.98</v>
      </c>
      <c r="L386" s="46">
        <v>15564.23</v>
      </c>
      <c r="M386" s="117"/>
      <c r="N386" s="119">
        <v>14366.98</v>
      </c>
      <c r="O386" s="119">
        <v>7995.27</v>
      </c>
      <c r="P386" s="119"/>
      <c r="Q386" s="119">
        <v>17003.38</v>
      </c>
      <c r="R386" s="119">
        <v>15806.13</v>
      </c>
      <c r="S386" s="47"/>
    </row>
    <row r="387" spans="1:19" ht="9" customHeight="1" x14ac:dyDescent="0.2">
      <c r="A387" s="519"/>
      <c r="B387" s="519"/>
      <c r="C387" s="48" t="s">
        <v>4</v>
      </c>
      <c r="D387" s="49">
        <v>8</v>
      </c>
      <c r="E387" s="50">
        <v>15481001</v>
      </c>
      <c r="F387" s="50">
        <v>0</v>
      </c>
      <c r="G387" s="50">
        <v>0</v>
      </c>
      <c r="H387" s="50">
        <v>12337351</v>
      </c>
      <c r="I387" s="50">
        <v>0</v>
      </c>
      <c r="J387" s="51">
        <v>2318199</v>
      </c>
      <c r="K387" s="50">
        <v>27818352</v>
      </c>
      <c r="L387" s="73">
        <v>30136552</v>
      </c>
      <c r="M387" s="118"/>
      <c r="N387" s="120">
        <v>27818352</v>
      </c>
      <c r="O387" s="120">
        <v>15481001</v>
      </c>
      <c r="P387" s="120">
        <v>0</v>
      </c>
      <c r="Q387" s="120">
        <v>32923135</v>
      </c>
      <c r="R387" s="120">
        <v>30604935</v>
      </c>
      <c r="S387" s="47"/>
    </row>
    <row r="388" spans="1:19" ht="12.75" customHeight="1" x14ac:dyDescent="0.2">
      <c r="A388" s="519"/>
      <c r="B388" s="519"/>
      <c r="C388" s="53" t="s">
        <v>3</v>
      </c>
      <c r="D388" s="54">
        <v>9</v>
      </c>
      <c r="E388" s="55">
        <v>9156.26</v>
      </c>
      <c r="F388" s="55">
        <v>0</v>
      </c>
      <c r="G388" s="55">
        <v>0</v>
      </c>
      <c r="H388" s="55">
        <v>6371.71</v>
      </c>
      <c r="I388" s="55">
        <v>0</v>
      </c>
      <c r="J388" s="55">
        <v>1294</v>
      </c>
      <c r="K388" s="56">
        <v>15527.97</v>
      </c>
      <c r="L388" s="46">
        <v>16821.97</v>
      </c>
      <c r="M388" s="117"/>
      <c r="N388" s="119">
        <v>15527.97</v>
      </c>
      <c r="O388" s="119">
        <v>9156.26</v>
      </c>
      <c r="P388" s="119"/>
      <c r="Q388" s="119">
        <v>18470.099999999999</v>
      </c>
      <c r="R388" s="119">
        <v>17176.099999999999</v>
      </c>
      <c r="S388" s="47"/>
    </row>
    <row r="389" spans="1:19" ht="9" customHeight="1" x14ac:dyDescent="0.2">
      <c r="A389" s="519"/>
      <c r="B389" s="519"/>
      <c r="C389" s="48" t="s">
        <v>4</v>
      </c>
      <c r="D389" s="49">
        <v>14</v>
      </c>
      <c r="E389" s="50">
        <v>17728992</v>
      </c>
      <c r="F389" s="50">
        <v>0</v>
      </c>
      <c r="G389" s="50">
        <v>0</v>
      </c>
      <c r="H389" s="50">
        <v>12337351</v>
      </c>
      <c r="I389" s="50">
        <v>0</v>
      </c>
      <c r="J389" s="51">
        <v>2505533</v>
      </c>
      <c r="K389" s="50">
        <v>30066342</v>
      </c>
      <c r="L389" s="73">
        <v>32571876</v>
      </c>
      <c r="M389" s="118"/>
      <c r="N389" s="120">
        <v>30066342</v>
      </c>
      <c r="O389" s="120">
        <v>17728992</v>
      </c>
      <c r="P389" s="120">
        <v>0</v>
      </c>
      <c r="Q389" s="120">
        <v>35763101</v>
      </c>
      <c r="R389" s="120">
        <v>33257567</v>
      </c>
      <c r="S389" s="47"/>
    </row>
    <row r="390" spans="1:19" ht="12.75" customHeight="1" x14ac:dyDescent="0.2">
      <c r="A390" s="519"/>
      <c r="B390" s="519"/>
      <c r="C390" s="53" t="s">
        <v>3</v>
      </c>
      <c r="D390" s="54">
        <v>15</v>
      </c>
      <c r="E390" s="55">
        <v>10520.74</v>
      </c>
      <c r="F390" s="55">
        <v>0</v>
      </c>
      <c r="G390" s="55">
        <v>0</v>
      </c>
      <c r="H390" s="55">
        <v>6371.71</v>
      </c>
      <c r="I390" s="55">
        <v>0</v>
      </c>
      <c r="J390" s="55">
        <v>1407.7</v>
      </c>
      <c r="K390" s="56">
        <v>16892.45</v>
      </c>
      <c r="L390" s="46">
        <v>18300.150000000001</v>
      </c>
      <c r="M390" s="117"/>
      <c r="N390" s="119">
        <v>16892.45</v>
      </c>
      <c r="O390" s="119">
        <v>10520.74</v>
      </c>
      <c r="P390" s="119"/>
      <c r="Q390" s="119">
        <v>20193.88</v>
      </c>
      <c r="R390" s="119">
        <v>18786.18</v>
      </c>
      <c r="S390" s="47"/>
    </row>
    <row r="391" spans="1:19" ht="9" customHeight="1" x14ac:dyDescent="0.2">
      <c r="A391" s="519"/>
      <c r="B391" s="519"/>
      <c r="C391" s="48" t="s">
        <v>4</v>
      </c>
      <c r="D391" s="49">
        <v>20</v>
      </c>
      <c r="E391" s="50">
        <v>20370993</v>
      </c>
      <c r="F391" s="50">
        <v>0</v>
      </c>
      <c r="G391" s="50">
        <v>0</v>
      </c>
      <c r="H391" s="50">
        <v>12337351</v>
      </c>
      <c r="I391" s="50">
        <v>0</v>
      </c>
      <c r="J391" s="51">
        <v>2725687</v>
      </c>
      <c r="K391" s="50">
        <v>32708344</v>
      </c>
      <c r="L391" s="73">
        <v>35434031</v>
      </c>
      <c r="M391" s="118"/>
      <c r="N391" s="120">
        <v>32708344</v>
      </c>
      <c r="O391" s="120">
        <v>20370993</v>
      </c>
      <c r="P391" s="120">
        <v>0</v>
      </c>
      <c r="Q391" s="120">
        <v>39100804</v>
      </c>
      <c r="R391" s="120">
        <v>36375117</v>
      </c>
      <c r="S391" s="47"/>
    </row>
    <row r="392" spans="1:19" ht="12.75" customHeight="1" x14ac:dyDescent="0.2">
      <c r="A392" s="519"/>
      <c r="B392" s="519"/>
      <c r="C392" s="53" t="s">
        <v>3</v>
      </c>
      <c r="D392" s="54">
        <v>21</v>
      </c>
      <c r="E392" s="55">
        <v>11845.97</v>
      </c>
      <c r="F392" s="55">
        <v>0</v>
      </c>
      <c r="G392" s="55">
        <v>0</v>
      </c>
      <c r="H392" s="55">
        <v>6371.71</v>
      </c>
      <c r="I392" s="55">
        <v>0</v>
      </c>
      <c r="J392" s="55">
        <v>1518.14</v>
      </c>
      <c r="K392" s="56">
        <v>18217.68</v>
      </c>
      <c r="L392" s="46">
        <v>19735.82</v>
      </c>
      <c r="M392" s="117"/>
      <c r="N392" s="119">
        <v>18217.68</v>
      </c>
      <c r="O392" s="119">
        <v>11845.97</v>
      </c>
      <c r="P392" s="119"/>
      <c r="Q392" s="119">
        <v>21868.09</v>
      </c>
      <c r="R392" s="119">
        <v>20349.95</v>
      </c>
      <c r="S392" s="47"/>
    </row>
    <row r="393" spans="1:19" ht="9" customHeight="1" x14ac:dyDescent="0.2">
      <c r="A393" s="519"/>
      <c r="B393" s="519"/>
      <c r="C393" s="48" t="s">
        <v>4</v>
      </c>
      <c r="D393" s="49">
        <v>27</v>
      </c>
      <c r="E393" s="50">
        <v>22936996</v>
      </c>
      <c r="F393" s="50">
        <v>0</v>
      </c>
      <c r="G393" s="50">
        <v>0</v>
      </c>
      <c r="H393" s="50">
        <v>12337351</v>
      </c>
      <c r="I393" s="50">
        <v>0</v>
      </c>
      <c r="J393" s="51">
        <v>2939529</v>
      </c>
      <c r="K393" s="50">
        <v>35274347</v>
      </c>
      <c r="L393" s="73">
        <v>38213876</v>
      </c>
      <c r="M393" s="118"/>
      <c r="N393" s="120">
        <v>35274347</v>
      </c>
      <c r="O393" s="120">
        <v>22936996</v>
      </c>
      <c r="P393" s="120">
        <v>0</v>
      </c>
      <c r="Q393" s="120">
        <v>42342527</v>
      </c>
      <c r="R393" s="120">
        <v>39402998</v>
      </c>
      <c r="S393" s="47"/>
    </row>
    <row r="394" spans="1:19" ht="12.75" customHeight="1" x14ac:dyDescent="0.2">
      <c r="A394" s="519"/>
      <c r="B394" s="519"/>
      <c r="C394" s="53" t="s">
        <v>3</v>
      </c>
      <c r="D394" s="54">
        <v>28</v>
      </c>
      <c r="E394" s="55">
        <v>13144.86</v>
      </c>
      <c r="F394" s="55">
        <v>0</v>
      </c>
      <c r="G394" s="55">
        <v>0</v>
      </c>
      <c r="H394" s="55">
        <v>6371.71</v>
      </c>
      <c r="I394" s="55">
        <v>0</v>
      </c>
      <c r="J394" s="55">
        <v>1626.38</v>
      </c>
      <c r="K394" s="56">
        <v>19516.57</v>
      </c>
      <c r="L394" s="46">
        <v>21142.95</v>
      </c>
      <c r="M394" s="117"/>
      <c r="N394" s="119">
        <v>19516.57</v>
      </c>
      <c r="O394" s="119">
        <v>13144.86</v>
      </c>
      <c r="P394" s="119"/>
      <c r="Q394" s="119">
        <v>23509.02</v>
      </c>
      <c r="R394" s="119">
        <v>21882.639999999999</v>
      </c>
      <c r="S394" s="47"/>
    </row>
    <row r="395" spans="1:19" ht="9" customHeight="1" x14ac:dyDescent="0.2">
      <c r="A395" s="519"/>
      <c r="B395" s="519"/>
      <c r="C395" s="48" t="s">
        <v>4</v>
      </c>
      <c r="D395" s="49">
        <v>34</v>
      </c>
      <c r="E395" s="50">
        <v>25451998</v>
      </c>
      <c r="F395" s="50">
        <v>0</v>
      </c>
      <c r="G395" s="50">
        <v>0</v>
      </c>
      <c r="H395" s="50">
        <v>12337351</v>
      </c>
      <c r="I395" s="50">
        <v>0</v>
      </c>
      <c r="J395" s="51">
        <v>3149111</v>
      </c>
      <c r="K395" s="50">
        <v>37789349</v>
      </c>
      <c r="L395" s="73">
        <v>40938460</v>
      </c>
      <c r="M395" s="118"/>
      <c r="N395" s="120">
        <v>37789349</v>
      </c>
      <c r="O395" s="120">
        <v>25451998</v>
      </c>
      <c r="P395" s="120">
        <v>0</v>
      </c>
      <c r="Q395" s="120">
        <v>45519810</v>
      </c>
      <c r="R395" s="120">
        <v>42370699</v>
      </c>
      <c r="S395" s="47"/>
    </row>
    <row r="396" spans="1:19" ht="12.75" customHeight="1" x14ac:dyDescent="0.2">
      <c r="A396" s="519"/>
      <c r="B396" s="519"/>
      <c r="C396" s="53" t="s">
        <v>3</v>
      </c>
      <c r="D396" s="54">
        <v>35</v>
      </c>
      <c r="E396" s="55">
        <v>14115.8</v>
      </c>
      <c r="F396" s="55">
        <v>0</v>
      </c>
      <c r="G396" s="55">
        <v>0</v>
      </c>
      <c r="H396" s="55">
        <v>6371.71</v>
      </c>
      <c r="I396" s="55">
        <v>0</v>
      </c>
      <c r="J396" s="55">
        <v>1707.29</v>
      </c>
      <c r="K396" s="56">
        <v>20487.509999999998</v>
      </c>
      <c r="L396" s="46">
        <v>22194.799999999999</v>
      </c>
      <c r="M396" s="117"/>
      <c r="N396" s="119">
        <v>20487.509999999998</v>
      </c>
      <c r="O396" s="119">
        <v>14115.8</v>
      </c>
      <c r="P396" s="119"/>
      <c r="Q396" s="119">
        <v>24735.64</v>
      </c>
      <c r="R396" s="119">
        <v>23028.35</v>
      </c>
      <c r="S396" s="47"/>
    </row>
    <row r="397" spans="1:19" ht="9" customHeight="1" x14ac:dyDescent="0.2">
      <c r="A397" s="520"/>
      <c r="B397" s="520"/>
      <c r="C397" s="58" t="s">
        <v>4</v>
      </c>
      <c r="D397" s="59"/>
      <c r="E397" s="61">
        <v>27332000</v>
      </c>
      <c r="F397" s="61">
        <v>0</v>
      </c>
      <c r="G397" s="61">
        <v>0</v>
      </c>
      <c r="H397" s="61">
        <v>12337351</v>
      </c>
      <c r="I397" s="61">
        <v>0</v>
      </c>
      <c r="J397" s="60">
        <v>3305774</v>
      </c>
      <c r="K397" s="61">
        <v>39669351</v>
      </c>
      <c r="L397" s="73">
        <v>42975125</v>
      </c>
      <c r="M397" s="118"/>
      <c r="N397" s="120">
        <v>39669351</v>
      </c>
      <c r="O397" s="120">
        <v>27332000</v>
      </c>
      <c r="P397" s="120">
        <v>0</v>
      </c>
      <c r="Q397" s="120">
        <v>47894878</v>
      </c>
      <c r="R397" s="120">
        <v>44589103</v>
      </c>
      <c r="S397" s="47"/>
    </row>
    <row r="398" spans="1:19" ht="12.75" customHeight="1" x14ac:dyDescent="0.2">
      <c r="A398" s="496">
        <v>35370</v>
      </c>
      <c r="B398" s="496">
        <v>35611</v>
      </c>
      <c r="C398" s="42" t="s">
        <v>3</v>
      </c>
      <c r="D398" s="43">
        <v>0</v>
      </c>
      <c r="E398" s="44">
        <v>8099.08</v>
      </c>
      <c r="F398" s="44">
        <v>0</v>
      </c>
      <c r="G398" s="44">
        <v>0</v>
      </c>
      <c r="H398" s="44">
        <v>6371.71</v>
      </c>
      <c r="I398" s="44">
        <v>0</v>
      </c>
      <c r="J398" s="44">
        <v>1205.9000000000001</v>
      </c>
      <c r="K398" s="45">
        <v>14470.79</v>
      </c>
      <c r="L398" s="46">
        <v>15676.69</v>
      </c>
      <c r="M398" s="117"/>
      <c r="N398" s="119">
        <v>14470.79</v>
      </c>
      <c r="O398" s="119">
        <v>8099.08</v>
      </c>
      <c r="P398" s="119"/>
      <c r="Q398" s="119">
        <v>17134.52</v>
      </c>
      <c r="R398" s="119">
        <v>15928.62</v>
      </c>
      <c r="S398" s="47"/>
    </row>
    <row r="399" spans="1:19" ht="9" customHeight="1" x14ac:dyDescent="0.2">
      <c r="A399" s="497"/>
      <c r="B399" s="497"/>
      <c r="C399" s="48" t="s">
        <v>4</v>
      </c>
      <c r="D399" s="49">
        <v>2</v>
      </c>
      <c r="E399" s="50">
        <v>15682006</v>
      </c>
      <c r="F399" s="50">
        <v>0</v>
      </c>
      <c r="G399" s="50">
        <v>0</v>
      </c>
      <c r="H399" s="50">
        <v>12337351</v>
      </c>
      <c r="I399" s="50">
        <v>0</v>
      </c>
      <c r="J399" s="51">
        <v>2334948</v>
      </c>
      <c r="K399" s="50">
        <v>28019357</v>
      </c>
      <c r="L399" s="73">
        <v>30354305</v>
      </c>
      <c r="M399" s="118"/>
      <c r="N399" s="120">
        <v>28019357</v>
      </c>
      <c r="O399" s="120">
        <v>15682006</v>
      </c>
      <c r="P399" s="120">
        <v>0</v>
      </c>
      <c r="Q399" s="120">
        <v>33177057</v>
      </c>
      <c r="R399" s="120">
        <v>30842109</v>
      </c>
      <c r="S399" s="47"/>
    </row>
    <row r="400" spans="1:19" ht="12.75" customHeight="1" x14ac:dyDescent="0.2">
      <c r="A400" s="519">
        <v>35370</v>
      </c>
      <c r="B400" s="519">
        <v>35611</v>
      </c>
      <c r="C400" s="53" t="s">
        <v>3</v>
      </c>
      <c r="D400" s="54">
        <v>3</v>
      </c>
      <c r="E400" s="55">
        <v>8484.8700000000008</v>
      </c>
      <c r="F400" s="55">
        <v>0</v>
      </c>
      <c r="G400" s="55">
        <v>0</v>
      </c>
      <c r="H400" s="55">
        <v>6371.71</v>
      </c>
      <c r="I400" s="55">
        <v>0</v>
      </c>
      <c r="J400" s="55">
        <v>1238.05</v>
      </c>
      <c r="K400" s="56">
        <v>14856.58</v>
      </c>
      <c r="L400" s="46">
        <v>16094.63</v>
      </c>
      <c r="M400" s="117"/>
      <c r="N400" s="119">
        <v>14856.58</v>
      </c>
      <c r="O400" s="119">
        <v>8484.8700000000008</v>
      </c>
      <c r="P400" s="119"/>
      <c r="Q400" s="119">
        <v>17621.91</v>
      </c>
      <c r="R400" s="119">
        <v>16383.86</v>
      </c>
      <c r="S400" s="47"/>
    </row>
    <row r="401" spans="1:19" ht="9" customHeight="1" x14ac:dyDescent="0.2">
      <c r="A401" s="519"/>
      <c r="B401" s="519"/>
      <c r="C401" s="48" t="s">
        <v>4</v>
      </c>
      <c r="D401" s="49">
        <v>8</v>
      </c>
      <c r="E401" s="50">
        <v>16428999</v>
      </c>
      <c r="F401" s="50">
        <v>0</v>
      </c>
      <c r="G401" s="50">
        <v>0</v>
      </c>
      <c r="H401" s="50">
        <v>12337351</v>
      </c>
      <c r="I401" s="50">
        <v>0</v>
      </c>
      <c r="J401" s="51">
        <v>2397199</v>
      </c>
      <c r="K401" s="50">
        <v>28766350</v>
      </c>
      <c r="L401" s="73">
        <v>31163549</v>
      </c>
      <c r="M401" s="118"/>
      <c r="N401" s="120">
        <v>28766350</v>
      </c>
      <c r="O401" s="120">
        <v>16428999</v>
      </c>
      <c r="P401" s="120">
        <v>0</v>
      </c>
      <c r="Q401" s="120">
        <v>34120776</v>
      </c>
      <c r="R401" s="120">
        <v>31723577</v>
      </c>
      <c r="S401" s="47"/>
    </row>
    <row r="402" spans="1:19" ht="12.75" customHeight="1" x14ac:dyDescent="0.2">
      <c r="A402" s="519"/>
      <c r="B402" s="519"/>
      <c r="C402" s="53" t="s">
        <v>3</v>
      </c>
      <c r="D402" s="54">
        <v>9</v>
      </c>
      <c r="E402" s="55">
        <v>9689.25</v>
      </c>
      <c r="F402" s="55">
        <v>0</v>
      </c>
      <c r="G402" s="55">
        <v>0</v>
      </c>
      <c r="H402" s="55">
        <v>6371.71</v>
      </c>
      <c r="I402" s="55">
        <v>0</v>
      </c>
      <c r="J402" s="55">
        <v>1338.41</v>
      </c>
      <c r="K402" s="56">
        <v>16060.96</v>
      </c>
      <c r="L402" s="46">
        <v>17399.37</v>
      </c>
      <c r="M402" s="117"/>
      <c r="N402" s="119">
        <v>16060.96</v>
      </c>
      <c r="O402" s="119">
        <v>9689.25</v>
      </c>
      <c r="P402" s="119"/>
      <c r="Q402" s="119">
        <v>19143.439999999999</v>
      </c>
      <c r="R402" s="119">
        <v>17805.03</v>
      </c>
      <c r="S402" s="47"/>
    </row>
    <row r="403" spans="1:19" ht="9" customHeight="1" x14ac:dyDescent="0.2">
      <c r="A403" s="519"/>
      <c r="B403" s="519"/>
      <c r="C403" s="48" t="s">
        <v>4</v>
      </c>
      <c r="D403" s="49">
        <v>14</v>
      </c>
      <c r="E403" s="50">
        <v>18761004</v>
      </c>
      <c r="F403" s="50">
        <v>0</v>
      </c>
      <c r="G403" s="50">
        <v>0</v>
      </c>
      <c r="H403" s="50">
        <v>12337351</v>
      </c>
      <c r="I403" s="50">
        <v>0</v>
      </c>
      <c r="J403" s="51">
        <v>2591523</v>
      </c>
      <c r="K403" s="50">
        <v>31098355</v>
      </c>
      <c r="L403" s="73">
        <v>33689878</v>
      </c>
      <c r="M403" s="118"/>
      <c r="N403" s="120">
        <v>31098355</v>
      </c>
      <c r="O403" s="120">
        <v>18761004</v>
      </c>
      <c r="P403" s="120">
        <v>0</v>
      </c>
      <c r="Q403" s="120">
        <v>37066869</v>
      </c>
      <c r="R403" s="120">
        <v>34475345</v>
      </c>
      <c r="S403" s="47"/>
    </row>
    <row r="404" spans="1:19" ht="12.75" customHeight="1" x14ac:dyDescent="0.2">
      <c r="A404" s="519"/>
      <c r="B404" s="519"/>
      <c r="C404" s="53" t="s">
        <v>3</v>
      </c>
      <c r="D404" s="54">
        <v>15</v>
      </c>
      <c r="E404" s="55">
        <v>11097.11</v>
      </c>
      <c r="F404" s="55">
        <v>0</v>
      </c>
      <c r="G404" s="55">
        <v>0</v>
      </c>
      <c r="H404" s="55">
        <v>6371.71</v>
      </c>
      <c r="I404" s="55">
        <v>0</v>
      </c>
      <c r="J404" s="55">
        <v>1455.74</v>
      </c>
      <c r="K404" s="56">
        <v>17468.82</v>
      </c>
      <c r="L404" s="46">
        <v>18924.560000000001</v>
      </c>
      <c r="M404" s="117"/>
      <c r="N404" s="119">
        <v>17468.82</v>
      </c>
      <c r="O404" s="119">
        <v>11097.11</v>
      </c>
      <c r="P404" s="119"/>
      <c r="Q404" s="119">
        <v>20922.04</v>
      </c>
      <c r="R404" s="119">
        <v>19466.3</v>
      </c>
      <c r="S404" s="47"/>
    </row>
    <row r="405" spans="1:19" ht="9" customHeight="1" x14ac:dyDescent="0.2">
      <c r="A405" s="519"/>
      <c r="B405" s="519"/>
      <c r="C405" s="48" t="s">
        <v>4</v>
      </c>
      <c r="D405" s="49">
        <v>20</v>
      </c>
      <c r="E405" s="50">
        <v>21487001</v>
      </c>
      <c r="F405" s="50">
        <v>0</v>
      </c>
      <c r="G405" s="50">
        <v>0</v>
      </c>
      <c r="H405" s="50">
        <v>12337351</v>
      </c>
      <c r="I405" s="50">
        <v>0</v>
      </c>
      <c r="J405" s="51">
        <v>2818706</v>
      </c>
      <c r="K405" s="50">
        <v>33824352</v>
      </c>
      <c r="L405" s="73">
        <v>36643058</v>
      </c>
      <c r="M405" s="118"/>
      <c r="N405" s="120">
        <v>33824352</v>
      </c>
      <c r="O405" s="120">
        <v>21487001</v>
      </c>
      <c r="P405" s="120">
        <v>0</v>
      </c>
      <c r="Q405" s="120">
        <v>40510718</v>
      </c>
      <c r="R405" s="120">
        <v>37692013</v>
      </c>
      <c r="S405" s="47"/>
    </row>
    <row r="406" spans="1:19" ht="12.75" customHeight="1" x14ac:dyDescent="0.2">
      <c r="A406" s="519"/>
      <c r="B406" s="519"/>
      <c r="C406" s="53" t="s">
        <v>3</v>
      </c>
      <c r="D406" s="54">
        <v>21</v>
      </c>
      <c r="E406" s="55">
        <v>12465.72</v>
      </c>
      <c r="F406" s="55">
        <v>0</v>
      </c>
      <c r="G406" s="55">
        <v>0</v>
      </c>
      <c r="H406" s="55">
        <v>6371.71</v>
      </c>
      <c r="I406" s="55">
        <v>0</v>
      </c>
      <c r="J406" s="55">
        <v>1569.79</v>
      </c>
      <c r="K406" s="56">
        <v>18837.43</v>
      </c>
      <c r="L406" s="46">
        <v>20407.22</v>
      </c>
      <c r="M406" s="117"/>
      <c r="N406" s="119">
        <v>18837.43</v>
      </c>
      <c r="O406" s="119">
        <v>12465.72</v>
      </c>
      <c r="P406" s="119"/>
      <c r="Q406" s="119">
        <v>22651.05</v>
      </c>
      <c r="R406" s="119">
        <v>21081.26</v>
      </c>
      <c r="S406" s="47"/>
    </row>
    <row r="407" spans="1:19" ht="9" customHeight="1" x14ac:dyDescent="0.2">
      <c r="A407" s="519"/>
      <c r="B407" s="519"/>
      <c r="C407" s="48" t="s">
        <v>4</v>
      </c>
      <c r="D407" s="49">
        <v>27</v>
      </c>
      <c r="E407" s="50">
        <v>24137000</v>
      </c>
      <c r="F407" s="50">
        <v>0</v>
      </c>
      <c r="G407" s="50">
        <v>0</v>
      </c>
      <c r="H407" s="50">
        <v>12337351</v>
      </c>
      <c r="I407" s="50">
        <v>0</v>
      </c>
      <c r="J407" s="51">
        <v>3039537</v>
      </c>
      <c r="K407" s="50">
        <v>36474351</v>
      </c>
      <c r="L407" s="73">
        <v>39513888</v>
      </c>
      <c r="M407" s="118"/>
      <c r="N407" s="120">
        <v>36474351</v>
      </c>
      <c r="O407" s="120">
        <v>24137000</v>
      </c>
      <c r="P407" s="120">
        <v>0</v>
      </c>
      <c r="Q407" s="120">
        <v>43858549</v>
      </c>
      <c r="R407" s="120">
        <v>40819011</v>
      </c>
      <c r="S407" s="47"/>
    </row>
    <row r="408" spans="1:19" ht="12.75" customHeight="1" x14ac:dyDescent="0.2">
      <c r="A408" s="519"/>
      <c r="B408" s="519"/>
      <c r="C408" s="53" t="s">
        <v>3</v>
      </c>
      <c r="D408" s="54">
        <v>28</v>
      </c>
      <c r="E408" s="55">
        <v>13814.19</v>
      </c>
      <c r="F408" s="55">
        <v>0</v>
      </c>
      <c r="G408" s="55">
        <v>0</v>
      </c>
      <c r="H408" s="55">
        <v>6371.71</v>
      </c>
      <c r="I408" s="55">
        <v>0</v>
      </c>
      <c r="J408" s="55">
        <v>1682.16</v>
      </c>
      <c r="K408" s="56">
        <v>20185.900000000001</v>
      </c>
      <c r="L408" s="46">
        <v>21868.06</v>
      </c>
      <c r="M408" s="117"/>
      <c r="N408" s="119">
        <v>20185.900000000001</v>
      </c>
      <c r="O408" s="119">
        <v>13814.19</v>
      </c>
      <c r="P408" s="119"/>
      <c r="Q408" s="119">
        <v>24354.61</v>
      </c>
      <c r="R408" s="119">
        <v>22672.45</v>
      </c>
      <c r="S408" s="47"/>
    </row>
    <row r="409" spans="1:19" ht="9" customHeight="1" x14ac:dyDescent="0.2">
      <c r="A409" s="519"/>
      <c r="B409" s="519"/>
      <c r="C409" s="48" t="s">
        <v>4</v>
      </c>
      <c r="D409" s="49">
        <v>34</v>
      </c>
      <c r="E409" s="50">
        <v>26748002</v>
      </c>
      <c r="F409" s="50">
        <v>0</v>
      </c>
      <c r="G409" s="50">
        <v>0</v>
      </c>
      <c r="H409" s="50">
        <v>12337351</v>
      </c>
      <c r="I409" s="50">
        <v>0</v>
      </c>
      <c r="J409" s="51">
        <v>3257116</v>
      </c>
      <c r="K409" s="50">
        <v>39085353</v>
      </c>
      <c r="L409" s="73">
        <v>42342469</v>
      </c>
      <c r="M409" s="118"/>
      <c r="N409" s="120">
        <v>39085353</v>
      </c>
      <c r="O409" s="120">
        <v>26748002</v>
      </c>
      <c r="P409" s="120">
        <v>0</v>
      </c>
      <c r="Q409" s="120">
        <v>47157101</v>
      </c>
      <c r="R409" s="120">
        <v>43899985</v>
      </c>
      <c r="S409" s="47"/>
    </row>
    <row r="410" spans="1:19" ht="12.75" customHeight="1" x14ac:dyDescent="0.2">
      <c r="A410" s="519"/>
      <c r="B410" s="519"/>
      <c r="C410" s="53" t="s">
        <v>3</v>
      </c>
      <c r="D410" s="54">
        <v>35</v>
      </c>
      <c r="E410" s="55">
        <v>14816.12</v>
      </c>
      <c r="F410" s="55">
        <v>0</v>
      </c>
      <c r="G410" s="55">
        <v>0</v>
      </c>
      <c r="H410" s="55">
        <v>6371.71</v>
      </c>
      <c r="I410" s="55">
        <v>0</v>
      </c>
      <c r="J410" s="55">
        <v>1765.65</v>
      </c>
      <c r="K410" s="56">
        <v>21187.83</v>
      </c>
      <c r="L410" s="46">
        <v>22953.48</v>
      </c>
      <c r="M410" s="117"/>
      <c r="N410" s="119">
        <v>21187.83</v>
      </c>
      <c r="O410" s="119">
        <v>14816.12</v>
      </c>
      <c r="P410" s="119"/>
      <c r="Q410" s="119">
        <v>25620.38</v>
      </c>
      <c r="R410" s="119">
        <v>23854.73</v>
      </c>
      <c r="S410" s="47"/>
    </row>
    <row r="411" spans="1:19" ht="9" customHeight="1" x14ac:dyDescent="0.2">
      <c r="A411" s="520"/>
      <c r="B411" s="520"/>
      <c r="C411" s="58" t="s">
        <v>4</v>
      </c>
      <c r="D411" s="59"/>
      <c r="E411" s="61">
        <v>28688009</v>
      </c>
      <c r="F411" s="61">
        <v>0</v>
      </c>
      <c r="G411" s="61">
        <v>0</v>
      </c>
      <c r="H411" s="61">
        <v>12337351</v>
      </c>
      <c r="I411" s="61">
        <v>0</v>
      </c>
      <c r="J411" s="60">
        <v>3418775</v>
      </c>
      <c r="K411" s="61">
        <v>41025360</v>
      </c>
      <c r="L411" s="73">
        <v>44444135</v>
      </c>
      <c r="M411" s="118"/>
      <c r="N411" s="120">
        <v>41025360</v>
      </c>
      <c r="O411" s="120">
        <v>28688009</v>
      </c>
      <c r="P411" s="120">
        <v>0</v>
      </c>
      <c r="Q411" s="120">
        <v>49607973</v>
      </c>
      <c r="R411" s="120">
        <v>46189198</v>
      </c>
      <c r="S411" s="47"/>
    </row>
    <row r="412" spans="1:19" ht="12.75" customHeight="1" x14ac:dyDescent="0.2">
      <c r="A412" s="496">
        <v>35612</v>
      </c>
      <c r="B412" s="496">
        <v>36099</v>
      </c>
      <c r="C412" s="42" t="s">
        <v>3</v>
      </c>
      <c r="D412" s="43">
        <v>0</v>
      </c>
      <c r="E412" s="44">
        <v>8520.51</v>
      </c>
      <c r="F412" s="44">
        <v>0</v>
      </c>
      <c r="G412" s="44">
        <v>0</v>
      </c>
      <c r="H412" s="44">
        <v>6371.71</v>
      </c>
      <c r="I412" s="44">
        <v>0</v>
      </c>
      <c r="J412" s="44">
        <v>1241.02</v>
      </c>
      <c r="K412" s="45">
        <v>14892.22</v>
      </c>
      <c r="L412" s="46">
        <v>16133.24</v>
      </c>
      <c r="M412" s="117"/>
      <c r="N412" s="119">
        <v>14892.22</v>
      </c>
      <c r="O412" s="119">
        <v>8520.51</v>
      </c>
      <c r="P412" s="119"/>
      <c r="Q412" s="119">
        <v>17666.93</v>
      </c>
      <c r="R412" s="119">
        <v>16425.91</v>
      </c>
      <c r="S412" s="47"/>
    </row>
    <row r="413" spans="1:19" ht="9" customHeight="1" x14ac:dyDescent="0.2">
      <c r="A413" s="497"/>
      <c r="B413" s="497"/>
      <c r="C413" s="48" t="s">
        <v>4</v>
      </c>
      <c r="D413" s="49">
        <v>2</v>
      </c>
      <c r="E413" s="50">
        <v>16498008</v>
      </c>
      <c r="F413" s="50">
        <v>0</v>
      </c>
      <c r="G413" s="50">
        <v>0</v>
      </c>
      <c r="H413" s="50">
        <v>12337351</v>
      </c>
      <c r="I413" s="50">
        <v>0</v>
      </c>
      <c r="J413" s="51">
        <v>2402950</v>
      </c>
      <c r="K413" s="50">
        <v>28835359</v>
      </c>
      <c r="L413" s="73">
        <v>31238309</v>
      </c>
      <c r="M413" s="118"/>
      <c r="N413" s="120">
        <v>28835359</v>
      </c>
      <c r="O413" s="120">
        <v>16498008</v>
      </c>
      <c r="P413" s="120">
        <v>0</v>
      </c>
      <c r="Q413" s="120">
        <v>34207947</v>
      </c>
      <c r="R413" s="120">
        <v>31804997</v>
      </c>
      <c r="S413" s="47"/>
    </row>
    <row r="414" spans="1:19" ht="12.75" customHeight="1" x14ac:dyDescent="0.2">
      <c r="A414" s="519">
        <v>35612</v>
      </c>
      <c r="B414" s="519">
        <v>36099</v>
      </c>
      <c r="C414" s="53" t="s">
        <v>3</v>
      </c>
      <c r="D414" s="54">
        <v>3</v>
      </c>
      <c r="E414" s="55">
        <v>8918.69</v>
      </c>
      <c r="F414" s="55">
        <v>0</v>
      </c>
      <c r="G414" s="55">
        <v>0</v>
      </c>
      <c r="H414" s="55">
        <v>6371.71</v>
      </c>
      <c r="I414" s="55">
        <v>0</v>
      </c>
      <c r="J414" s="55">
        <v>1274.2</v>
      </c>
      <c r="K414" s="56">
        <v>15290.4</v>
      </c>
      <c r="L414" s="46">
        <v>16564.599999999999</v>
      </c>
      <c r="M414" s="117"/>
      <c r="N414" s="119">
        <v>15290.4</v>
      </c>
      <c r="O414" s="119">
        <v>8918.69</v>
      </c>
      <c r="P414" s="119"/>
      <c r="Q414" s="119">
        <v>18169.96</v>
      </c>
      <c r="R414" s="119">
        <v>16895.759999999998</v>
      </c>
      <c r="S414" s="47"/>
    </row>
    <row r="415" spans="1:19" ht="9" customHeight="1" x14ac:dyDescent="0.2">
      <c r="A415" s="519"/>
      <c r="B415" s="519"/>
      <c r="C415" s="48" t="s">
        <v>4</v>
      </c>
      <c r="D415" s="49">
        <v>8</v>
      </c>
      <c r="E415" s="50">
        <v>17268992</v>
      </c>
      <c r="F415" s="50">
        <v>0</v>
      </c>
      <c r="G415" s="50">
        <v>0</v>
      </c>
      <c r="H415" s="50">
        <v>12337351</v>
      </c>
      <c r="I415" s="50">
        <v>0</v>
      </c>
      <c r="J415" s="51">
        <v>2467195</v>
      </c>
      <c r="K415" s="50">
        <v>29606343</v>
      </c>
      <c r="L415" s="73">
        <v>32073538</v>
      </c>
      <c r="M415" s="118"/>
      <c r="N415" s="120">
        <v>29606343</v>
      </c>
      <c r="O415" s="120">
        <v>17268992</v>
      </c>
      <c r="P415" s="120">
        <v>0</v>
      </c>
      <c r="Q415" s="120">
        <v>35181948</v>
      </c>
      <c r="R415" s="120">
        <v>32714753</v>
      </c>
      <c r="S415" s="47"/>
    </row>
    <row r="416" spans="1:19" ht="12.75" customHeight="1" x14ac:dyDescent="0.2">
      <c r="A416" s="519"/>
      <c r="B416" s="519"/>
      <c r="C416" s="53" t="s">
        <v>3</v>
      </c>
      <c r="D416" s="54">
        <v>9</v>
      </c>
      <c r="E416" s="55">
        <v>10160.26</v>
      </c>
      <c r="F416" s="55">
        <v>0</v>
      </c>
      <c r="G416" s="55">
        <v>0</v>
      </c>
      <c r="H416" s="55">
        <v>6371.71</v>
      </c>
      <c r="I416" s="55">
        <v>0</v>
      </c>
      <c r="J416" s="55">
        <v>1377.66</v>
      </c>
      <c r="K416" s="56">
        <v>16531.97</v>
      </c>
      <c r="L416" s="46">
        <v>17909.63</v>
      </c>
      <c r="M416" s="117"/>
      <c r="N416" s="119">
        <v>16531.97</v>
      </c>
      <c r="O416" s="119">
        <v>10160.26</v>
      </c>
      <c r="P416" s="119"/>
      <c r="Q416" s="119">
        <v>19738.48</v>
      </c>
      <c r="R416" s="119">
        <v>18360.82</v>
      </c>
      <c r="S416" s="47"/>
    </row>
    <row r="417" spans="1:19" ht="9" customHeight="1" x14ac:dyDescent="0.2">
      <c r="A417" s="519"/>
      <c r="B417" s="519"/>
      <c r="C417" s="48" t="s">
        <v>4</v>
      </c>
      <c r="D417" s="49">
        <v>14</v>
      </c>
      <c r="E417" s="50">
        <v>19673007</v>
      </c>
      <c r="F417" s="50">
        <v>0</v>
      </c>
      <c r="G417" s="50">
        <v>0</v>
      </c>
      <c r="H417" s="50">
        <v>12337351</v>
      </c>
      <c r="I417" s="50">
        <v>0</v>
      </c>
      <c r="J417" s="51">
        <v>2667522</v>
      </c>
      <c r="K417" s="50">
        <v>32010358</v>
      </c>
      <c r="L417" s="73">
        <v>34677879</v>
      </c>
      <c r="M417" s="118"/>
      <c r="N417" s="120">
        <v>32010358</v>
      </c>
      <c r="O417" s="120">
        <v>19673007</v>
      </c>
      <c r="P417" s="120">
        <v>0</v>
      </c>
      <c r="Q417" s="120">
        <v>38219027</v>
      </c>
      <c r="R417" s="120">
        <v>35551505</v>
      </c>
      <c r="S417" s="47"/>
    </row>
    <row r="418" spans="1:19" ht="12.75" customHeight="1" x14ac:dyDescent="0.2">
      <c r="A418" s="519"/>
      <c r="B418" s="519"/>
      <c r="C418" s="53" t="s">
        <v>3</v>
      </c>
      <c r="D418" s="54">
        <v>15</v>
      </c>
      <c r="E418" s="55">
        <v>11605.3</v>
      </c>
      <c r="F418" s="55">
        <v>0</v>
      </c>
      <c r="G418" s="55">
        <v>0</v>
      </c>
      <c r="H418" s="55">
        <v>6371.71</v>
      </c>
      <c r="I418" s="55">
        <v>0</v>
      </c>
      <c r="J418" s="55">
        <v>1498.08</v>
      </c>
      <c r="K418" s="56">
        <v>17977.009999999998</v>
      </c>
      <c r="L418" s="46">
        <v>19475.09</v>
      </c>
      <c r="M418" s="117"/>
      <c r="N418" s="119">
        <v>17977.009999999998</v>
      </c>
      <c r="O418" s="119">
        <v>11605.3</v>
      </c>
      <c r="P418" s="119"/>
      <c r="Q418" s="119">
        <v>21564.04</v>
      </c>
      <c r="R418" s="119">
        <v>20065.96</v>
      </c>
      <c r="S418" s="47"/>
    </row>
    <row r="419" spans="1:19" ht="9" customHeight="1" x14ac:dyDescent="0.2">
      <c r="A419" s="519"/>
      <c r="B419" s="519"/>
      <c r="C419" s="48" t="s">
        <v>4</v>
      </c>
      <c r="D419" s="49">
        <v>20</v>
      </c>
      <c r="E419" s="50">
        <v>22470994</v>
      </c>
      <c r="F419" s="50">
        <v>0</v>
      </c>
      <c r="G419" s="50">
        <v>0</v>
      </c>
      <c r="H419" s="50">
        <v>12337351</v>
      </c>
      <c r="I419" s="50">
        <v>0</v>
      </c>
      <c r="J419" s="51">
        <v>2900687</v>
      </c>
      <c r="K419" s="50">
        <v>34808345</v>
      </c>
      <c r="L419" s="73">
        <v>37709033</v>
      </c>
      <c r="M419" s="118"/>
      <c r="N419" s="120">
        <v>34808345</v>
      </c>
      <c r="O419" s="120">
        <v>22470994</v>
      </c>
      <c r="P419" s="120">
        <v>0</v>
      </c>
      <c r="Q419" s="120">
        <v>41753804</v>
      </c>
      <c r="R419" s="120">
        <v>38853116</v>
      </c>
      <c r="S419" s="47"/>
    </row>
    <row r="420" spans="1:19" ht="12.75" customHeight="1" x14ac:dyDescent="0.2">
      <c r="A420" s="519"/>
      <c r="B420" s="519"/>
      <c r="C420" s="53" t="s">
        <v>3</v>
      </c>
      <c r="D420" s="54">
        <v>21</v>
      </c>
      <c r="E420" s="55">
        <v>13017.3</v>
      </c>
      <c r="F420" s="55">
        <v>0</v>
      </c>
      <c r="G420" s="55">
        <v>0</v>
      </c>
      <c r="H420" s="55">
        <v>6371.71</v>
      </c>
      <c r="I420" s="55">
        <v>0</v>
      </c>
      <c r="J420" s="55">
        <v>1615.75</v>
      </c>
      <c r="K420" s="56">
        <v>19389.009999999998</v>
      </c>
      <c r="L420" s="46">
        <v>21004.76</v>
      </c>
      <c r="M420" s="117"/>
      <c r="N420" s="119">
        <v>19389.009999999998</v>
      </c>
      <c r="O420" s="119">
        <v>13017.3</v>
      </c>
      <c r="P420" s="119"/>
      <c r="Q420" s="119">
        <v>23347.87</v>
      </c>
      <c r="R420" s="119">
        <v>21732.12</v>
      </c>
      <c r="S420" s="47"/>
    </row>
    <row r="421" spans="1:19" ht="9" customHeight="1" x14ac:dyDescent="0.2">
      <c r="A421" s="519"/>
      <c r="B421" s="519"/>
      <c r="C421" s="48" t="s">
        <v>4</v>
      </c>
      <c r="D421" s="49">
        <v>27</v>
      </c>
      <c r="E421" s="50">
        <v>25205007</v>
      </c>
      <c r="F421" s="50">
        <v>0</v>
      </c>
      <c r="G421" s="50">
        <v>0</v>
      </c>
      <c r="H421" s="50">
        <v>12337351</v>
      </c>
      <c r="I421" s="50">
        <v>0</v>
      </c>
      <c r="J421" s="51">
        <v>3128528</v>
      </c>
      <c r="K421" s="50">
        <v>37542358</v>
      </c>
      <c r="L421" s="73">
        <v>40670887</v>
      </c>
      <c r="M421" s="118"/>
      <c r="N421" s="120">
        <v>37542358</v>
      </c>
      <c r="O421" s="120">
        <v>25205007</v>
      </c>
      <c r="P421" s="120">
        <v>0</v>
      </c>
      <c r="Q421" s="120">
        <v>45207780</v>
      </c>
      <c r="R421" s="120">
        <v>42079252</v>
      </c>
      <c r="S421" s="47"/>
    </row>
    <row r="422" spans="1:19" ht="12.75" customHeight="1" x14ac:dyDescent="0.2">
      <c r="A422" s="519"/>
      <c r="B422" s="519"/>
      <c r="C422" s="53" t="s">
        <v>3</v>
      </c>
      <c r="D422" s="54">
        <v>28</v>
      </c>
      <c r="E422" s="55">
        <v>14402.95</v>
      </c>
      <c r="F422" s="55">
        <v>0</v>
      </c>
      <c r="G422" s="55">
        <v>0</v>
      </c>
      <c r="H422" s="55">
        <v>6371.71</v>
      </c>
      <c r="I422" s="55">
        <v>0</v>
      </c>
      <c r="J422" s="55">
        <v>1731.22</v>
      </c>
      <c r="K422" s="56">
        <v>20774.66</v>
      </c>
      <c r="L422" s="46">
        <v>22505.88</v>
      </c>
      <c r="M422" s="117"/>
      <c r="N422" s="119">
        <v>20774.66</v>
      </c>
      <c r="O422" s="119">
        <v>14402.95</v>
      </c>
      <c r="P422" s="119"/>
      <c r="Q422" s="119">
        <v>25098.41</v>
      </c>
      <c r="R422" s="119">
        <v>23367.19</v>
      </c>
      <c r="S422" s="47"/>
    </row>
    <row r="423" spans="1:19" ht="9" customHeight="1" x14ac:dyDescent="0.2">
      <c r="A423" s="519"/>
      <c r="B423" s="519"/>
      <c r="C423" s="48" t="s">
        <v>4</v>
      </c>
      <c r="D423" s="49">
        <v>34</v>
      </c>
      <c r="E423" s="50">
        <v>27888000</v>
      </c>
      <c r="F423" s="50">
        <v>0</v>
      </c>
      <c r="G423" s="50">
        <v>0</v>
      </c>
      <c r="H423" s="50">
        <v>12337351</v>
      </c>
      <c r="I423" s="50">
        <v>0</v>
      </c>
      <c r="J423" s="51">
        <v>3352109</v>
      </c>
      <c r="K423" s="50">
        <v>40225351</v>
      </c>
      <c r="L423" s="73">
        <v>43577460</v>
      </c>
      <c r="M423" s="118"/>
      <c r="N423" s="120">
        <v>40225351</v>
      </c>
      <c r="O423" s="120">
        <v>27888000</v>
      </c>
      <c r="P423" s="120">
        <v>0</v>
      </c>
      <c r="Q423" s="120">
        <v>48597298</v>
      </c>
      <c r="R423" s="120">
        <v>45245189</v>
      </c>
      <c r="S423" s="47"/>
    </row>
    <row r="424" spans="1:19" ht="12.75" customHeight="1" x14ac:dyDescent="0.2">
      <c r="A424" s="519"/>
      <c r="B424" s="519"/>
      <c r="C424" s="53" t="s">
        <v>3</v>
      </c>
      <c r="D424" s="54">
        <v>35</v>
      </c>
      <c r="E424" s="55">
        <v>15435.86</v>
      </c>
      <c r="F424" s="55">
        <v>0</v>
      </c>
      <c r="G424" s="55">
        <v>0</v>
      </c>
      <c r="H424" s="55">
        <v>6371.71</v>
      </c>
      <c r="I424" s="55">
        <v>0</v>
      </c>
      <c r="J424" s="55">
        <v>1817.3</v>
      </c>
      <c r="K424" s="56">
        <v>21807.57</v>
      </c>
      <c r="L424" s="46">
        <v>23624.87</v>
      </c>
      <c r="M424" s="117"/>
      <c r="N424" s="119">
        <v>21807.57</v>
      </c>
      <c r="O424" s="119">
        <v>15435.86</v>
      </c>
      <c r="P424" s="119"/>
      <c r="Q424" s="119">
        <v>26403.32</v>
      </c>
      <c r="R424" s="119">
        <v>24586.02</v>
      </c>
      <c r="S424" s="47"/>
    </row>
    <row r="425" spans="1:19" ht="9" customHeight="1" x14ac:dyDescent="0.2">
      <c r="A425" s="520"/>
      <c r="B425" s="520"/>
      <c r="C425" s="58" t="s">
        <v>4</v>
      </c>
      <c r="D425" s="59"/>
      <c r="E425" s="61">
        <v>29887993</v>
      </c>
      <c r="F425" s="61">
        <v>0</v>
      </c>
      <c r="G425" s="61">
        <v>0</v>
      </c>
      <c r="H425" s="61">
        <v>12337351</v>
      </c>
      <c r="I425" s="61">
        <v>0</v>
      </c>
      <c r="J425" s="60">
        <v>3518783</v>
      </c>
      <c r="K425" s="61">
        <v>42225344</v>
      </c>
      <c r="L425" s="73">
        <v>45744127</v>
      </c>
      <c r="M425" s="118"/>
      <c r="N425" s="120">
        <v>42225344</v>
      </c>
      <c r="O425" s="120">
        <v>29887993</v>
      </c>
      <c r="P425" s="120">
        <v>0</v>
      </c>
      <c r="Q425" s="120">
        <v>51123956</v>
      </c>
      <c r="R425" s="120">
        <v>47605173</v>
      </c>
      <c r="S425" s="47"/>
    </row>
    <row r="426" spans="1:19" ht="12.75" customHeight="1" x14ac:dyDescent="0.2">
      <c r="A426" s="496">
        <v>36100</v>
      </c>
      <c r="B426" s="496">
        <v>36311</v>
      </c>
      <c r="C426" s="42" t="s">
        <v>3</v>
      </c>
      <c r="D426" s="43">
        <v>0</v>
      </c>
      <c r="E426" s="44">
        <v>8787</v>
      </c>
      <c r="F426" s="44">
        <v>0</v>
      </c>
      <c r="G426" s="44">
        <v>0</v>
      </c>
      <c r="H426" s="44">
        <v>6371.71</v>
      </c>
      <c r="I426" s="44">
        <v>0</v>
      </c>
      <c r="J426" s="44">
        <v>1263.23</v>
      </c>
      <c r="K426" s="45">
        <v>15158.71</v>
      </c>
      <c r="L426" s="46">
        <v>16421.939999999999</v>
      </c>
      <c r="M426" s="117"/>
      <c r="N426" s="119">
        <v>15158.71</v>
      </c>
      <c r="O426" s="119">
        <v>8787</v>
      </c>
      <c r="P426" s="119"/>
      <c r="Q426" s="119">
        <v>18003.599999999999</v>
      </c>
      <c r="R426" s="119">
        <v>16740.37</v>
      </c>
      <c r="S426" s="47"/>
    </row>
    <row r="427" spans="1:19" ht="9" customHeight="1" x14ac:dyDescent="0.2">
      <c r="A427" s="497"/>
      <c r="B427" s="497"/>
      <c r="C427" s="48" t="s">
        <v>4</v>
      </c>
      <c r="D427" s="49">
        <v>2</v>
      </c>
      <c r="E427" s="50">
        <v>17014004</v>
      </c>
      <c r="F427" s="50">
        <v>0</v>
      </c>
      <c r="G427" s="50">
        <v>0</v>
      </c>
      <c r="H427" s="50">
        <v>12337351</v>
      </c>
      <c r="I427" s="50">
        <v>0</v>
      </c>
      <c r="J427" s="51">
        <v>2445954</v>
      </c>
      <c r="K427" s="50">
        <v>29351355</v>
      </c>
      <c r="L427" s="73">
        <v>31797310</v>
      </c>
      <c r="M427" s="118"/>
      <c r="N427" s="120">
        <v>29351355</v>
      </c>
      <c r="O427" s="120">
        <v>17014004</v>
      </c>
      <c r="P427" s="120">
        <v>0</v>
      </c>
      <c r="Q427" s="120">
        <v>34859831</v>
      </c>
      <c r="R427" s="120">
        <v>32413876</v>
      </c>
      <c r="S427" s="47"/>
    </row>
    <row r="428" spans="1:19" ht="12.75" customHeight="1" x14ac:dyDescent="0.2">
      <c r="A428" s="519">
        <v>36100</v>
      </c>
      <c r="B428" s="519">
        <v>36311</v>
      </c>
      <c r="C428" s="53" t="s">
        <v>3</v>
      </c>
      <c r="D428" s="54">
        <v>3</v>
      </c>
      <c r="E428" s="55">
        <v>9191.3799999999992</v>
      </c>
      <c r="F428" s="55">
        <v>0</v>
      </c>
      <c r="G428" s="55">
        <v>0</v>
      </c>
      <c r="H428" s="55">
        <v>6371.71</v>
      </c>
      <c r="I428" s="55">
        <v>0</v>
      </c>
      <c r="J428" s="55">
        <v>1296.92</v>
      </c>
      <c r="K428" s="56">
        <v>15563.09</v>
      </c>
      <c r="L428" s="46">
        <v>16860.009999999998</v>
      </c>
      <c r="M428" s="117"/>
      <c r="N428" s="119">
        <v>15563.09</v>
      </c>
      <c r="O428" s="119">
        <v>9191.3799999999992</v>
      </c>
      <c r="P428" s="119"/>
      <c r="Q428" s="119">
        <v>18514.46</v>
      </c>
      <c r="R428" s="119">
        <v>17217.54</v>
      </c>
      <c r="S428" s="47"/>
    </row>
    <row r="429" spans="1:19" ht="9" customHeight="1" x14ac:dyDescent="0.2">
      <c r="A429" s="519"/>
      <c r="B429" s="519"/>
      <c r="C429" s="48" t="s">
        <v>4</v>
      </c>
      <c r="D429" s="49">
        <v>8</v>
      </c>
      <c r="E429" s="50">
        <v>17796993</v>
      </c>
      <c r="F429" s="50">
        <v>0</v>
      </c>
      <c r="G429" s="50">
        <v>0</v>
      </c>
      <c r="H429" s="50">
        <v>12337351</v>
      </c>
      <c r="I429" s="50">
        <v>0</v>
      </c>
      <c r="J429" s="51">
        <v>2511187</v>
      </c>
      <c r="K429" s="50">
        <v>30134344</v>
      </c>
      <c r="L429" s="73">
        <v>32645532</v>
      </c>
      <c r="M429" s="118"/>
      <c r="N429" s="120">
        <v>30134344</v>
      </c>
      <c r="O429" s="120">
        <v>17796993</v>
      </c>
      <c r="P429" s="120">
        <v>0</v>
      </c>
      <c r="Q429" s="120">
        <v>35848993</v>
      </c>
      <c r="R429" s="120">
        <v>33337806</v>
      </c>
      <c r="S429" s="47"/>
    </row>
    <row r="430" spans="1:19" ht="12.75" customHeight="1" x14ac:dyDescent="0.2">
      <c r="A430" s="519"/>
      <c r="B430" s="519"/>
      <c r="C430" s="53" t="s">
        <v>3</v>
      </c>
      <c r="D430" s="54">
        <v>9</v>
      </c>
      <c r="E430" s="55">
        <v>10457.74</v>
      </c>
      <c r="F430" s="55">
        <v>0</v>
      </c>
      <c r="G430" s="55">
        <v>0</v>
      </c>
      <c r="H430" s="55">
        <v>6371.71</v>
      </c>
      <c r="I430" s="55">
        <v>0</v>
      </c>
      <c r="J430" s="55">
        <v>1402.45</v>
      </c>
      <c r="K430" s="56">
        <v>16829.45</v>
      </c>
      <c r="L430" s="46">
        <v>18231.900000000001</v>
      </c>
      <c r="M430" s="117"/>
      <c r="N430" s="119">
        <v>16829.45</v>
      </c>
      <c r="O430" s="119">
        <v>10457.74</v>
      </c>
      <c r="P430" s="119"/>
      <c r="Q430" s="119">
        <v>20114.29</v>
      </c>
      <c r="R430" s="119">
        <v>18711.84</v>
      </c>
      <c r="S430" s="47"/>
    </row>
    <row r="431" spans="1:19" ht="9" customHeight="1" x14ac:dyDescent="0.2">
      <c r="A431" s="519"/>
      <c r="B431" s="519"/>
      <c r="C431" s="48" t="s">
        <v>4</v>
      </c>
      <c r="D431" s="49">
        <v>14</v>
      </c>
      <c r="E431" s="50">
        <v>20249008</v>
      </c>
      <c r="F431" s="50">
        <v>0</v>
      </c>
      <c r="G431" s="50">
        <v>0</v>
      </c>
      <c r="H431" s="50">
        <v>12337351</v>
      </c>
      <c r="I431" s="50">
        <v>0</v>
      </c>
      <c r="J431" s="51">
        <v>2715522</v>
      </c>
      <c r="K431" s="50">
        <v>32586359</v>
      </c>
      <c r="L431" s="73">
        <v>35301881</v>
      </c>
      <c r="M431" s="118"/>
      <c r="N431" s="120">
        <v>32586359</v>
      </c>
      <c r="O431" s="120">
        <v>20249008</v>
      </c>
      <c r="P431" s="120">
        <v>0</v>
      </c>
      <c r="Q431" s="120">
        <v>38946696</v>
      </c>
      <c r="R431" s="120">
        <v>36231174</v>
      </c>
      <c r="S431" s="47"/>
    </row>
    <row r="432" spans="1:19" ht="12.75" customHeight="1" x14ac:dyDescent="0.2">
      <c r="A432" s="519"/>
      <c r="B432" s="519"/>
      <c r="C432" s="53" t="s">
        <v>3</v>
      </c>
      <c r="D432" s="54">
        <v>15</v>
      </c>
      <c r="E432" s="55">
        <v>11927.57</v>
      </c>
      <c r="F432" s="55">
        <v>0</v>
      </c>
      <c r="G432" s="55">
        <v>0</v>
      </c>
      <c r="H432" s="55">
        <v>6371.71</v>
      </c>
      <c r="I432" s="55">
        <v>0</v>
      </c>
      <c r="J432" s="55">
        <v>1524.94</v>
      </c>
      <c r="K432" s="56">
        <v>18299.28</v>
      </c>
      <c r="L432" s="46">
        <v>19824.22</v>
      </c>
      <c r="M432" s="117"/>
      <c r="N432" s="119">
        <v>18299.28</v>
      </c>
      <c r="O432" s="119">
        <v>11927.57</v>
      </c>
      <c r="P432" s="119"/>
      <c r="Q432" s="119">
        <v>21971.18</v>
      </c>
      <c r="R432" s="119">
        <v>20446.240000000002</v>
      </c>
      <c r="S432" s="47"/>
    </row>
    <row r="433" spans="1:19" ht="9" customHeight="1" x14ac:dyDescent="0.2">
      <c r="A433" s="519"/>
      <c r="B433" s="519"/>
      <c r="C433" s="48" t="s">
        <v>4</v>
      </c>
      <c r="D433" s="49">
        <v>20</v>
      </c>
      <c r="E433" s="50">
        <v>23094996</v>
      </c>
      <c r="F433" s="50">
        <v>0</v>
      </c>
      <c r="G433" s="50">
        <v>0</v>
      </c>
      <c r="H433" s="50">
        <v>12337351</v>
      </c>
      <c r="I433" s="50">
        <v>0</v>
      </c>
      <c r="J433" s="51">
        <v>2952696</v>
      </c>
      <c r="K433" s="50">
        <v>35432347</v>
      </c>
      <c r="L433" s="73">
        <v>38385042</v>
      </c>
      <c r="M433" s="118"/>
      <c r="N433" s="120">
        <v>35432347</v>
      </c>
      <c r="O433" s="120">
        <v>23094996</v>
      </c>
      <c r="P433" s="120">
        <v>0</v>
      </c>
      <c r="Q433" s="120">
        <v>42542137</v>
      </c>
      <c r="R433" s="120">
        <v>39589441</v>
      </c>
      <c r="S433" s="47"/>
    </row>
    <row r="434" spans="1:19" ht="12.75" customHeight="1" x14ac:dyDescent="0.2">
      <c r="A434" s="519"/>
      <c r="B434" s="519"/>
      <c r="C434" s="53" t="s">
        <v>3</v>
      </c>
      <c r="D434" s="54">
        <v>21</v>
      </c>
      <c r="E434" s="55">
        <v>13364.36</v>
      </c>
      <c r="F434" s="55">
        <v>0</v>
      </c>
      <c r="G434" s="55">
        <v>0</v>
      </c>
      <c r="H434" s="55">
        <v>6371.71</v>
      </c>
      <c r="I434" s="55">
        <v>0</v>
      </c>
      <c r="J434" s="55">
        <v>1644.67</v>
      </c>
      <c r="K434" s="56">
        <v>19736.07</v>
      </c>
      <c r="L434" s="46">
        <v>21380.74</v>
      </c>
      <c r="M434" s="117"/>
      <c r="N434" s="119">
        <v>19736.07</v>
      </c>
      <c r="O434" s="119">
        <v>13364.36</v>
      </c>
      <c r="P434" s="119"/>
      <c r="Q434" s="119">
        <v>23786.32</v>
      </c>
      <c r="R434" s="119">
        <v>22141.65</v>
      </c>
      <c r="S434" s="47"/>
    </row>
    <row r="435" spans="1:19" ht="9" customHeight="1" x14ac:dyDescent="0.2">
      <c r="A435" s="519"/>
      <c r="B435" s="519"/>
      <c r="C435" s="48" t="s">
        <v>4</v>
      </c>
      <c r="D435" s="49">
        <v>27</v>
      </c>
      <c r="E435" s="50">
        <v>25877009</v>
      </c>
      <c r="F435" s="50">
        <v>0</v>
      </c>
      <c r="G435" s="50">
        <v>0</v>
      </c>
      <c r="H435" s="50">
        <v>12337351</v>
      </c>
      <c r="I435" s="50">
        <v>0</v>
      </c>
      <c r="J435" s="51">
        <v>3184525</v>
      </c>
      <c r="K435" s="50">
        <v>38214360</v>
      </c>
      <c r="L435" s="73">
        <v>41398885</v>
      </c>
      <c r="M435" s="118"/>
      <c r="N435" s="120">
        <v>38214360</v>
      </c>
      <c r="O435" s="120">
        <v>25877009</v>
      </c>
      <c r="P435" s="120">
        <v>0</v>
      </c>
      <c r="Q435" s="120">
        <v>46056738</v>
      </c>
      <c r="R435" s="120">
        <v>42872213</v>
      </c>
      <c r="S435" s="47"/>
    </row>
    <row r="436" spans="1:19" ht="12.75" customHeight="1" x14ac:dyDescent="0.2">
      <c r="A436" s="519"/>
      <c r="B436" s="519"/>
      <c r="C436" s="53" t="s">
        <v>3</v>
      </c>
      <c r="D436" s="54">
        <v>28</v>
      </c>
      <c r="E436" s="55">
        <v>14774.8</v>
      </c>
      <c r="F436" s="55">
        <v>0</v>
      </c>
      <c r="G436" s="55">
        <v>0</v>
      </c>
      <c r="H436" s="55">
        <v>6371.71</v>
      </c>
      <c r="I436" s="55">
        <v>0</v>
      </c>
      <c r="J436" s="55">
        <v>1762.21</v>
      </c>
      <c r="K436" s="56">
        <v>21146.51</v>
      </c>
      <c r="L436" s="46">
        <v>22908.720000000001</v>
      </c>
      <c r="M436" s="117"/>
      <c r="N436" s="119">
        <v>21146.51</v>
      </c>
      <c r="O436" s="119">
        <v>14774.8</v>
      </c>
      <c r="P436" s="119"/>
      <c r="Q436" s="119">
        <v>25568.18</v>
      </c>
      <c r="R436" s="119">
        <v>23805.97</v>
      </c>
      <c r="S436" s="47"/>
    </row>
    <row r="437" spans="1:19" ht="9" customHeight="1" x14ac:dyDescent="0.2">
      <c r="A437" s="519"/>
      <c r="B437" s="519"/>
      <c r="C437" s="48" t="s">
        <v>4</v>
      </c>
      <c r="D437" s="49">
        <v>34</v>
      </c>
      <c r="E437" s="50">
        <v>28608002</v>
      </c>
      <c r="F437" s="50">
        <v>0</v>
      </c>
      <c r="G437" s="50">
        <v>0</v>
      </c>
      <c r="H437" s="50">
        <v>12337351</v>
      </c>
      <c r="I437" s="50">
        <v>0</v>
      </c>
      <c r="J437" s="51">
        <v>3412114</v>
      </c>
      <c r="K437" s="50">
        <v>40945353</v>
      </c>
      <c r="L437" s="73">
        <v>44357467</v>
      </c>
      <c r="M437" s="118"/>
      <c r="N437" s="120">
        <v>40945353</v>
      </c>
      <c r="O437" s="120">
        <v>28608002</v>
      </c>
      <c r="P437" s="120">
        <v>0</v>
      </c>
      <c r="Q437" s="120">
        <v>49506900</v>
      </c>
      <c r="R437" s="120">
        <v>46094786</v>
      </c>
      <c r="S437" s="47"/>
    </row>
    <row r="438" spans="1:19" ht="12.75" customHeight="1" x14ac:dyDescent="0.2">
      <c r="A438" s="519"/>
      <c r="B438" s="519"/>
      <c r="C438" s="53" t="s">
        <v>3</v>
      </c>
      <c r="D438" s="54">
        <v>35</v>
      </c>
      <c r="E438" s="55">
        <v>15826.31</v>
      </c>
      <c r="F438" s="55">
        <v>0</v>
      </c>
      <c r="G438" s="55">
        <v>0</v>
      </c>
      <c r="H438" s="55">
        <v>6371.71</v>
      </c>
      <c r="I438" s="55">
        <v>0</v>
      </c>
      <c r="J438" s="55">
        <v>1849.84</v>
      </c>
      <c r="K438" s="56">
        <v>22198.02</v>
      </c>
      <c r="L438" s="46">
        <v>24047.86</v>
      </c>
      <c r="M438" s="117"/>
      <c r="N438" s="119">
        <v>22198.02</v>
      </c>
      <c r="O438" s="119">
        <v>15826.31</v>
      </c>
      <c r="P438" s="119"/>
      <c r="Q438" s="119">
        <v>26896.6</v>
      </c>
      <c r="R438" s="119">
        <v>25046.76</v>
      </c>
      <c r="S438" s="47"/>
    </row>
    <row r="439" spans="1:19" ht="9" customHeight="1" x14ac:dyDescent="0.2">
      <c r="A439" s="520"/>
      <c r="B439" s="520"/>
      <c r="C439" s="58" t="s">
        <v>4</v>
      </c>
      <c r="D439" s="59"/>
      <c r="E439" s="61">
        <v>30644009</v>
      </c>
      <c r="F439" s="61">
        <v>0</v>
      </c>
      <c r="G439" s="61">
        <v>0</v>
      </c>
      <c r="H439" s="61">
        <v>12337351</v>
      </c>
      <c r="I439" s="61">
        <v>0</v>
      </c>
      <c r="J439" s="60">
        <v>3581790</v>
      </c>
      <c r="K439" s="61">
        <v>42981360</v>
      </c>
      <c r="L439" s="73">
        <v>46563150</v>
      </c>
      <c r="M439" s="118"/>
      <c r="N439" s="120">
        <v>42981360</v>
      </c>
      <c r="O439" s="120">
        <v>30644009</v>
      </c>
      <c r="P439" s="120">
        <v>0</v>
      </c>
      <c r="Q439" s="120">
        <v>52079080</v>
      </c>
      <c r="R439" s="120">
        <v>48497290</v>
      </c>
      <c r="S439" s="47"/>
    </row>
    <row r="440" spans="1:19" ht="12.75" customHeight="1" x14ac:dyDescent="0.2">
      <c r="A440" s="496">
        <v>36312</v>
      </c>
      <c r="B440" s="496">
        <v>36707</v>
      </c>
      <c r="C440" s="42" t="s">
        <v>3</v>
      </c>
      <c r="D440" s="43">
        <v>0</v>
      </c>
      <c r="E440" s="44">
        <v>9010.11</v>
      </c>
      <c r="F440" s="44">
        <v>0</v>
      </c>
      <c r="G440" s="44">
        <v>0</v>
      </c>
      <c r="H440" s="44">
        <v>6371.71</v>
      </c>
      <c r="I440" s="44">
        <v>0</v>
      </c>
      <c r="J440" s="44">
        <v>1281.82</v>
      </c>
      <c r="K440" s="45">
        <v>15381.82</v>
      </c>
      <c r="L440" s="46">
        <v>16663.64</v>
      </c>
      <c r="M440" s="117"/>
      <c r="N440" s="119">
        <v>15381.82</v>
      </c>
      <c r="O440" s="119">
        <v>9010.11</v>
      </c>
      <c r="P440" s="119"/>
      <c r="Q440" s="119">
        <v>18285.46</v>
      </c>
      <c r="R440" s="119">
        <v>17003.64</v>
      </c>
      <c r="S440" s="47"/>
    </row>
    <row r="441" spans="1:19" ht="9" customHeight="1" x14ac:dyDescent="0.2">
      <c r="A441" s="497"/>
      <c r="B441" s="497"/>
      <c r="C441" s="48" t="s">
        <v>4</v>
      </c>
      <c r="D441" s="49">
        <v>2</v>
      </c>
      <c r="E441" s="50">
        <v>17446006</v>
      </c>
      <c r="F441" s="50">
        <v>0</v>
      </c>
      <c r="G441" s="50">
        <v>0</v>
      </c>
      <c r="H441" s="50">
        <v>12337351</v>
      </c>
      <c r="I441" s="50">
        <v>0</v>
      </c>
      <c r="J441" s="51">
        <v>2481950</v>
      </c>
      <c r="K441" s="50">
        <v>29783357</v>
      </c>
      <c r="L441" s="73">
        <v>32265306</v>
      </c>
      <c r="M441" s="118"/>
      <c r="N441" s="120">
        <v>29783357</v>
      </c>
      <c r="O441" s="120">
        <v>17446006</v>
      </c>
      <c r="P441" s="120">
        <v>0</v>
      </c>
      <c r="Q441" s="120">
        <v>35405588</v>
      </c>
      <c r="R441" s="120">
        <v>32923638</v>
      </c>
      <c r="S441" s="47"/>
    </row>
    <row r="442" spans="1:19" ht="12.75" customHeight="1" x14ac:dyDescent="0.2">
      <c r="A442" s="519">
        <v>36312</v>
      </c>
      <c r="B442" s="519">
        <v>36707</v>
      </c>
      <c r="C442" s="53" t="s">
        <v>3</v>
      </c>
      <c r="D442" s="54">
        <v>3</v>
      </c>
      <c r="E442" s="55">
        <v>9420.69</v>
      </c>
      <c r="F442" s="55">
        <v>0</v>
      </c>
      <c r="G442" s="55">
        <v>0</v>
      </c>
      <c r="H442" s="55">
        <v>6371.71</v>
      </c>
      <c r="I442" s="55">
        <v>0</v>
      </c>
      <c r="J442" s="55">
        <v>1316.03</v>
      </c>
      <c r="K442" s="56">
        <v>15792.4</v>
      </c>
      <c r="L442" s="46">
        <v>17108.43</v>
      </c>
      <c r="M442" s="117"/>
      <c r="N442" s="119">
        <v>15792.4</v>
      </c>
      <c r="O442" s="119">
        <v>9420.69</v>
      </c>
      <c r="P442" s="119"/>
      <c r="Q442" s="119">
        <v>18804.150000000001</v>
      </c>
      <c r="R442" s="119">
        <v>17488.12</v>
      </c>
      <c r="S442" s="47"/>
    </row>
    <row r="443" spans="1:19" ht="9" customHeight="1" x14ac:dyDescent="0.2">
      <c r="A443" s="519"/>
      <c r="B443" s="519"/>
      <c r="C443" s="48" t="s">
        <v>4</v>
      </c>
      <c r="D443" s="49">
        <v>8</v>
      </c>
      <c r="E443" s="50">
        <v>18240999</v>
      </c>
      <c r="F443" s="50">
        <v>0</v>
      </c>
      <c r="G443" s="50">
        <v>0</v>
      </c>
      <c r="H443" s="50">
        <v>12337351</v>
      </c>
      <c r="I443" s="50">
        <v>0</v>
      </c>
      <c r="J443" s="51">
        <v>2548189</v>
      </c>
      <c r="K443" s="50">
        <v>30578350</v>
      </c>
      <c r="L443" s="73">
        <v>33126540</v>
      </c>
      <c r="M443" s="118"/>
      <c r="N443" s="120">
        <v>30578350</v>
      </c>
      <c r="O443" s="120">
        <v>18240999</v>
      </c>
      <c r="P443" s="120">
        <v>0</v>
      </c>
      <c r="Q443" s="120">
        <v>36409912</v>
      </c>
      <c r="R443" s="120">
        <v>33861722</v>
      </c>
      <c r="S443" s="47"/>
    </row>
    <row r="444" spans="1:19" ht="12.75" customHeight="1" x14ac:dyDescent="0.2">
      <c r="A444" s="519"/>
      <c r="B444" s="519"/>
      <c r="C444" s="53" t="s">
        <v>3</v>
      </c>
      <c r="D444" s="54">
        <v>9</v>
      </c>
      <c r="E444" s="55">
        <v>10705.64</v>
      </c>
      <c r="F444" s="55">
        <v>0</v>
      </c>
      <c r="G444" s="55">
        <v>0</v>
      </c>
      <c r="H444" s="55">
        <v>6371.71</v>
      </c>
      <c r="I444" s="55">
        <v>0</v>
      </c>
      <c r="J444" s="55">
        <v>1423.11</v>
      </c>
      <c r="K444" s="56">
        <v>17077.349999999999</v>
      </c>
      <c r="L444" s="46">
        <v>18500.46</v>
      </c>
      <c r="M444" s="117"/>
      <c r="N444" s="119">
        <v>17077.349999999999</v>
      </c>
      <c r="O444" s="119">
        <v>10705.64</v>
      </c>
      <c r="P444" s="119"/>
      <c r="Q444" s="119">
        <v>20427.48</v>
      </c>
      <c r="R444" s="119">
        <v>19004.37</v>
      </c>
      <c r="S444" s="47"/>
    </row>
    <row r="445" spans="1:19" ht="9" customHeight="1" x14ac:dyDescent="0.2">
      <c r="A445" s="519"/>
      <c r="B445" s="519"/>
      <c r="C445" s="48" t="s">
        <v>4</v>
      </c>
      <c r="D445" s="49">
        <v>14</v>
      </c>
      <c r="E445" s="50">
        <v>20729010</v>
      </c>
      <c r="F445" s="50">
        <v>0</v>
      </c>
      <c r="G445" s="50">
        <v>0</v>
      </c>
      <c r="H445" s="50">
        <v>12337351</v>
      </c>
      <c r="I445" s="50">
        <v>0</v>
      </c>
      <c r="J445" s="51">
        <v>2755525</v>
      </c>
      <c r="K445" s="50">
        <v>33066360</v>
      </c>
      <c r="L445" s="73">
        <v>35821886</v>
      </c>
      <c r="M445" s="118"/>
      <c r="N445" s="120">
        <v>33066360</v>
      </c>
      <c r="O445" s="120">
        <v>20729010</v>
      </c>
      <c r="P445" s="120">
        <v>0</v>
      </c>
      <c r="Q445" s="120">
        <v>39553117</v>
      </c>
      <c r="R445" s="120">
        <v>36797591</v>
      </c>
      <c r="S445" s="47"/>
    </row>
    <row r="446" spans="1:19" ht="12.75" customHeight="1" x14ac:dyDescent="0.2">
      <c r="A446" s="519"/>
      <c r="B446" s="519"/>
      <c r="C446" s="53" t="s">
        <v>3</v>
      </c>
      <c r="D446" s="54">
        <v>15</v>
      </c>
      <c r="E446" s="55">
        <v>12200.26</v>
      </c>
      <c r="F446" s="55">
        <v>0</v>
      </c>
      <c r="G446" s="55">
        <v>0</v>
      </c>
      <c r="H446" s="55">
        <v>6371.71</v>
      </c>
      <c r="I446" s="55">
        <v>0</v>
      </c>
      <c r="J446" s="55">
        <v>1547.66</v>
      </c>
      <c r="K446" s="56">
        <v>18571.97</v>
      </c>
      <c r="L446" s="46">
        <v>20119.63</v>
      </c>
      <c r="M446" s="117"/>
      <c r="N446" s="119">
        <v>18571.97</v>
      </c>
      <c r="O446" s="119">
        <v>12200.26</v>
      </c>
      <c r="P446" s="119"/>
      <c r="Q446" s="119">
        <v>22315.68</v>
      </c>
      <c r="R446" s="119">
        <v>20768.02</v>
      </c>
      <c r="S446" s="47"/>
    </row>
    <row r="447" spans="1:19" ht="9" customHeight="1" x14ac:dyDescent="0.2">
      <c r="A447" s="519"/>
      <c r="B447" s="519"/>
      <c r="C447" s="48" t="s">
        <v>4</v>
      </c>
      <c r="D447" s="49">
        <v>20</v>
      </c>
      <c r="E447" s="50">
        <v>23622997</v>
      </c>
      <c r="F447" s="50">
        <v>0</v>
      </c>
      <c r="G447" s="50">
        <v>0</v>
      </c>
      <c r="H447" s="50">
        <v>12337351</v>
      </c>
      <c r="I447" s="50">
        <v>0</v>
      </c>
      <c r="J447" s="51">
        <v>2996688</v>
      </c>
      <c r="K447" s="50">
        <v>35960348</v>
      </c>
      <c r="L447" s="73">
        <v>38957036</v>
      </c>
      <c r="M447" s="118"/>
      <c r="N447" s="120">
        <v>35960348</v>
      </c>
      <c r="O447" s="120">
        <v>23622997</v>
      </c>
      <c r="P447" s="120">
        <v>0</v>
      </c>
      <c r="Q447" s="120">
        <v>43209182</v>
      </c>
      <c r="R447" s="120">
        <v>40212494</v>
      </c>
      <c r="S447" s="47"/>
    </row>
    <row r="448" spans="1:19" ht="12.75" customHeight="1" x14ac:dyDescent="0.2">
      <c r="A448" s="519"/>
      <c r="B448" s="519"/>
      <c r="C448" s="53" t="s">
        <v>3</v>
      </c>
      <c r="D448" s="54">
        <v>21</v>
      </c>
      <c r="E448" s="55">
        <v>13655.64</v>
      </c>
      <c r="F448" s="55">
        <v>0</v>
      </c>
      <c r="G448" s="55">
        <v>0</v>
      </c>
      <c r="H448" s="55">
        <v>6371.71</v>
      </c>
      <c r="I448" s="55">
        <v>0</v>
      </c>
      <c r="J448" s="55">
        <v>1668.95</v>
      </c>
      <c r="K448" s="56">
        <v>20027.349999999999</v>
      </c>
      <c r="L448" s="46">
        <v>21696.3</v>
      </c>
      <c r="M448" s="117"/>
      <c r="N448" s="119">
        <v>20027.349999999999</v>
      </c>
      <c r="O448" s="119">
        <v>13655.64</v>
      </c>
      <c r="P448" s="119"/>
      <c r="Q448" s="119">
        <v>24154.32</v>
      </c>
      <c r="R448" s="119">
        <v>22485.37</v>
      </c>
      <c r="S448" s="47"/>
    </row>
    <row r="449" spans="1:19" ht="9" customHeight="1" x14ac:dyDescent="0.2">
      <c r="A449" s="519"/>
      <c r="B449" s="519"/>
      <c r="C449" s="48" t="s">
        <v>4</v>
      </c>
      <c r="D449" s="49">
        <v>27</v>
      </c>
      <c r="E449" s="50">
        <v>26441006</v>
      </c>
      <c r="F449" s="50">
        <v>0</v>
      </c>
      <c r="G449" s="50">
        <v>0</v>
      </c>
      <c r="H449" s="50">
        <v>12337351</v>
      </c>
      <c r="I449" s="50">
        <v>0</v>
      </c>
      <c r="J449" s="51">
        <v>3231538</v>
      </c>
      <c r="K449" s="50">
        <v>38778357</v>
      </c>
      <c r="L449" s="73">
        <v>42009895</v>
      </c>
      <c r="M449" s="118"/>
      <c r="N449" s="120">
        <v>38778357</v>
      </c>
      <c r="O449" s="120">
        <v>26441006</v>
      </c>
      <c r="P449" s="120">
        <v>0</v>
      </c>
      <c r="Q449" s="120">
        <v>46769285</v>
      </c>
      <c r="R449" s="120">
        <v>43537747</v>
      </c>
      <c r="S449" s="47"/>
    </row>
    <row r="450" spans="1:19" ht="12.75" customHeight="1" x14ac:dyDescent="0.2">
      <c r="A450" s="519"/>
      <c r="B450" s="519"/>
      <c r="C450" s="53" t="s">
        <v>3</v>
      </c>
      <c r="D450" s="54">
        <v>28</v>
      </c>
      <c r="E450" s="55">
        <v>15084.67</v>
      </c>
      <c r="F450" s="55">
        <v>0</v>
      </c>
      <c r="G450" s="55">
        <v>0</v>
      </c>
      <c r="H450" s="55">
        <v>6371.71</v>
      </c>
      <c r="I450" s="55">
        <v>0</v>
      </c>
      <c r="J450" s="55">
        <v>1788.03</v>
      </c>
      <c r="K450" s="56">
        <v>21456.38</v>
      </c>
      <c r="L450" s="46">
        <v>23244.41</v>
      </c>
      <c r="M450" s="117"/>
      <c r="N450" s="119">
        <v>21456.38</v>
      </c>
      <c r="O450" s="119">
        <v>15084.67</v>
      </c>
      <c r="P450" s="119"/>
      <c r="Q450" s="119">
        <v>25959.65</v>
      </c>
      <c r="R450" s="119">
        <v>24171.62</v>
      </c>
      <c r="S450" s="47"/>
    </row>
    <row r="451" spans="1:19" ht="9" customHeight="1" x14ac:dyDescent="0.2">
      <c r="A451" s="519"/>
      <c r="B451" s="519"/>
      <c r="C451" s="48" t="s">
        <v>4</v>
      </c>
      <c r="D451" s="49">
        <v>34</v>
      </c>
      <c r="E451" s="50">
        <v>29207994</v>
      </c>
      <c r="F451" s="50">
        <v>0</v>
      </c>
      <c r="G451" s="50">
        <v>0</v>
      </c>
      <c r="H451" s="50">
        <v>12337351</v>
      </c>
      <c r="I451" s="50">
        <v>0</v>
      </c>
      <c r="J451" s="51">
        <v>3462109</v>
      </c>
      <c r="K451" s="50">
        <v>41545345</v>
      </c>
      <c r="L451" s="73">
        <v>45007454</v>
      </c>
      <c r="M451" s="118"/>
      <c r="N451" s="120">
        <v>41545345</v>
      </c>
      <c r="O451" s="120">
        <v>29207994</v>
      </c>
      <c r="P451" s="120">
        <v>0</v>
      </c>
      <c r="Q451" s="120">
        <v>50264892</v>
      </c>
      <c r="R451" s="120">
        <v>46802783</v>
      </c>
      <c r="S451" s="47"/>
    </row>
    <row r="452" spans="1:19" ht="12.75" customHeight="1" x14ac:dyDescent="0.2">
      <c r="A452" s="519"/>
      <c r="B452" s="519"/>
      <c r="C452" s="53" t="s">
        <v>3</v>
      </c>
      <c r="D452" s="54">
        <v>35</v>
      </c>
      <c r="E452" s="55">
        <v>16154.77</v>
      </c>
      <c r="F452" s="55">
        <v>0</v>
      </c>
      <c r="G452" s="55">
        <v>0</v>
      </c>
      <c r="H452" s="55">
        <v>6371.71</v>
      </c>
      <c r="I452" s="55">
        <v>0</v>
      </c>
      <c r="J452" s="55">
        <v>1877.21</v>
      </c>
      <c r="K452" s="56">
        <v>22526.48</v>
      </c>
      <c r="L452" s="46">
        <v>24403.69</v>
      </c>
      <c r="M452" s="117"/>
      <c r="N452" s="119">
        <v>22526.48</v>
      </c>
      <c r="O452" s="119">
        <v>16154.77</v>
      </c>
      <c r="P452" s="119"/>
      <c r="Q452" s="119">
        <v>27311.55</v>
      </c>
      <c r="R452" s="119">
        <v>25434.34</v>
      </c>
      <c r="S452" s="47"/>
    </row>
    <row r="453" spans="1:19" ht="9" customHeight="1" x14ac:dyDescent="0.2">
      <c r="A453" s="520"/>
      <c r="B453" s="520"/>
      <c r="C453" s="58" t="s">
        <v>4</v>
      </c>
      <c r="D453" s="59"/>
      <c r="E453" s="61">
        <v>31279997</v>
      </c>
      <c r="F453" s="61">
        <v>0</v>
      </c>
      <c r="G453" s="61">
        <v>0</v>
      </c>
      <c r="H453" s="61">
        <v>12337351</v>
      </c>
      <c r="I453" s="61">
        <v>0</v>
      </c>
      <c r="J453" s="60">
        <v>3634785</v>
      </c>
      <c r="K453" s="61">
        <v>43617347</v>
      </c>
      <c r="L453" s="73">
        <v>47252133</v>
      </c>
      <c r="M453" s="118"/>
      <c r="N453" s="120">
        <v>43617347</v>
      </c>
      <c r="O453" s="120">
        <v>31279997</v>
      </c>
      <c r="P453" s="120">
        <v>0</v>
      </c>
      <c r="Q453" s="120">
        <v>52882535</v>
      </c>
      <c r="R453" s="120">
        <v>49247750</v>
      </c>
      <c r="S453" s="47"/>
    </row>
    <row r="454" spans="1:19" ht="12.75" customHeight="1" x14ac:dyDescent="0.2">
      <c r="A454" s="496">
        <v>36708</v>
      </c>
      <c r="B454" s="496">
        <v>36769</v>
      </c>
      <c r="C454" s="42" t="s">
        <v>3</v>
      </c>
      <c r="D454" s="43">
        <v>0</v>
      </c>
      <c r="E454" s="44">
        <v>9196.0300000000007</v>
      </c>
      <c r="F454" s="44">
        <v>0</v>
      </c>
      <c r="G454" s="44">
        <v>0</v>
      </c>
      <c r="H454" s="44">
        <v>6371.71</v>
      </c>
      <c r="I454" s="44">
        <v>0</v>
      </c>
      <c r="J454" s="44">
        <v>1297.31</v>
      </c>
      <c r="K454" s="45">
        <v>15567.74</v>
      </c>
      <c r="L454" s="46">
        <v>16865.05</v>
      </c>
      <c r="M454" s="117"/>
      <c r="N454" s="119">
        <v>15567.74</v>
      </c>
      <c r="O454" s="119">
        <v>9196.0300000000007</v>
      </c>
      <c r="P454" s="119"/>
      <c r="Q454" s="119">
        <v>18520.34</v>
      </c>
      <c r="R454" s="119">
        <v>17223.03</v>
      </c>
      <c r="S454" s="47"/>
    </row>
    <row r="455" spans="1:19" ht="9" customHeight="1" x14ac:dyDescent="0.2">
      <c r="A455" s="497"/>
      <c r="B455" s="497"/>
      <c r="C455" s="48" t="s">
        <v>4</v>
      </c>
      <c r="D455" s="49">
        <v>2</v>
      </c>
      <c r="E455" s="50">
        <v>17805997</v>
      </c>
      <c r="F455" s="50">
        <v>0</v>
      </c>
      <c r="G455" s="50">
        <v>0</v>
      </c>
      <c r="H455" s="50">
        <v>12337351</v>
      </c>
      <c r="I455" s="50">
        <v>0</v>
      </c>
      <c r="J455" s="51">
        <v>2511942</v>
      </c>
      <c r="K455" s="50">
        <v>30143348</v>
      </c>
      <c r="L455" s="73">
        <v>32655290</v>
      </c>
      <c r="M455" s="118"/>
      <c r="N455" s="120">
        <v>30143348</v>
      </c>
      <c r="O455" s="120">
        <v>17805997</v>
      </c>
      <c r="P455" s="120">
        <v>0</v>
      </c>
      <c r="Q455" s="120">
        <v>35860379</v>
      </c>
      <c r="R455" s="120">
        <v>33348436</v>
      </c>
      <c r="S455" s="47"/>
    </row>
    <row r="456" spans="1:19" ht="12.75" customHeight="1" x14ac:dyDescent="0.2">
      <c r="A456" s="519">
        <v>36708</v>
      </c>
      <c r="B456" s="519">
        <v>36769</v>
      </c>
      <c r="C456" s="53" t="s">
        <v>3</v>
      </c>
      <c r="D456" s="54">
        <v>3</v>
      </c>
      <c r="E456" s="55">
        <v>9612.81</v>
      </c>
      <c r="F456" s="55">
        <v>0</v>
      </c>
      <c r="G456" s="55">
        <v>0</v>
      </c>
      <c r="H456" s="55">
        <v>6371.71</v>
      </c>
      <c r="I456" s="55">
        <v>0</v>
      </c>
      <c r="J456" s="55">
        <v>1332.04</v>
      </c>
      <c r="K456" s="56">
        <v>15984.52</v>
      </c>
      <c r="L456" s="46">
        <v>17316.560000000001</v>
      </c>
      <c r="M456" s="117"/>
      <c r="N456" s="119">
        <v>15984.52</v>
      </c>
      <c r="O456" s="119">
        <v>9612.81</v>
      </c>
      <c r="P456" s="119"/>
      <c r="Q456" s="119">
        <v>19046.87</v>
      </c>
      <c r="R456" s="119">
        <v>17714.830000000002</v>
      </c>
      <c r="S456" s="47"/>
    </row>
    <row r="457" spans="1:19" ht="9" customHeight="1" x14ac:dyDescent="0.2">
      <c r="A457" s="519"/>
      <c r="B457" s="519"/>
      <c r="C457" s="48" t="s">
        <v>4</v>
      </c>
      <c r="D457" s="49">
        <v>8</v>
      </c>
      <c r="E457" s="50">
        <v>18612996</v>
      </c>
      <c r="F457" s="50">
        <v>0</v>
      </c>
      <c r="G457" s="50">
        <v>0</v>
      </c>
      <c r="H457" s="50">
        <v>12337351</v>
      </c>
      <c r="I457" s="50">
        <v>0</v>
      </c>
      <c r="J457" s="51">
        <v>2579189</v>
      </c>
      <c r="K457" s="50">
        <v>30950347</v>
      </c>
      <c r="L457" s="73">
        <v>33529536</v>
      </c>
      <c r="M457" s="118"/>
      <c r="N457" s="120">
        <v>30950347</v>
      </c>
      <c r="O457" s="120">
        <v>18612996</v>
      </c>
      <c r="P457" s="120">
        <v>0</v>
      </c>
      <c r="Q457" s="120">
        <v>36879883</v>
      </c>
      <c r="R457" s="120">
        <v>34300694</v>
      </c>
      <c r="S457" s="47"/>
    </row>
    <row r="458" spans="1:19" ht="12.75" customHeight="1" x14ac:dyDescent="0.2">
      <c r="A458" s="519"/>
      <c r="B458" s="519"/>
      <c r="C458" s="53" t="s">
        <v>3</v>
      </c>
      <c r="D458" s="54">
        <v>9</v>
      </c>
      <c r="E458" s="55">
        <v>10910.15</v>
      </c>
      <c r="F458" s="55">
        <v>0</v>
      </c>
      <c r="G458" s="55">
        <v>0</v>
      </c>
      <c r="H458" s="55">
        <v>6371.71</v>
      </c>
      <c r="I458" s="55">
        <v>0</v>
      </c>
      <c r="J458" s="55">
        <v>1440.16</v>
      </c>
      <c r="K458" s="56">
        <v>17281.86</v>
      </c>
      <c r="L458" s="46">
        <v>18722.02</v>
      </c>
      <c r="M458" s="117"/>
      <c r="N458" s="119">
        <v>17281.86</v>
      </c>
      <c r="O458" s="119">
        <v>10910.15</v>
      </c>
      <c r="P458" s="119"/>
      <c r="Q458" s="119">
        <v>20685.849999999999</v>
      </c>
      <c r="R458" s="119">
        <v>19245.689999999999</v>
      </c>
      <c r="S458" s="47"/>
    </row>
    <row r="459" spans="1:19" ht="9" customHeight="1" x14ac:dyDescent="0.2">
      <c r="A459" s="519"/>
      <c r="B459" s="519"/>
      <c r="C459" s="48" t="s">
        <v>4</v>
      </c>
      <c r="D459" s="49">
        <v>14</v>
      </c>
      <c r="E459" s="50">
        <v>21124996</v>
      </c>
      <c r="F459" s="50">
        <v>0</v>
      </c>
      <c r="G459" s="50">
        <v>0</v>
      </c>
      <c r="H459" s="50">
        <v>12337351</v>
      </c>
      <c r="I459" s="50">
        <v>0</v>
      </c>
      <c r="J459" s="51">
        <v>2788539</v>
      </c>
      <c r="K459" s="50">
        <v>33462347</v>
      </c>
      <c r="L459" s="73">
        <v>36250886</v>
      </c>
      <c r="M459" s="118"/>
      <c r="N459" s="120">
        <v>33462347</v>
      </c>
      <c r="O459" s="120">
        <v>21124996</v>
      </c>
      <c r="P459" s="120">
        <v>0</v>
      </c>
      <c r="Q459" s="120">
        <v>40053391</v>
      </c>
      <c r="R459" s="120">
        <v>37264852</v>
      </c>
      <c r="S459" s="47"/>
    </row>
    <row r="460" spans="1:19" ht="12.75" customHeight="1" x14ac:dyDescent="0.2">
      <c r="A460" s="519"/>
      <c r="B460" s="519"/>
      <c r="C460" s="53" t="s">
        <v>3</v>
      </c>
      <c r="D460" s="54">
        <v>15</v>
      </c>
      <c r="E460" s="55">
        <v>12423.37</v>
      </c>
      <c r="F460" s="55">
        <v>0</v>
      </c>
      <c r="G460" s="55">
        <v>0</v>
      </c>
      <c r="H460" s="55">
        <v>6371.71</v>
      </c>
      <c r="I460" s="55">
        <v>0</v>
      </c>
      <c r="J460" s="55">
        <v>1566.26</v>
      </c>
      <c r="K460" s="56">
        <v>18795.080000000002</v>
      </c>
      <c r="L460" s="46">
        <v>20361.34</v>
      </c>
      <c r="M460" s="117"/>
      <c r="N460" s="119">
        <v>18795.080000000002</v>
      </c>
      <c r="O460" s="119">
        <v>12423.37</v>
      </c>
      <c r="P460" s="119"/>
      <c r="Q460" s="119">
        <v>22597.55</v>
      </c>
      <c r="R460" s="119">
        <v>21031.29</v>
      </c>
      <c r="S460" s="47"/>
    </row>
    <row r="461" spans="1:19" ht="9" customHeight="1" x14ac:dyDescent="0.2">
      <c r="A461" s="519"/>
      <c r="B461" s="519"/>
      <c r="C461" s="48" t="s">
        <v>4</v>
      </c>
      <c r="D461" s="49">
        <v>20</v>
      </c>
      <c r="E461" s="50">
        <v>24054999</v>
      </c>
      <c r="F461" s="50">
        <v>0</v>
      </c>
      <c r="G461" s="50">
        <v>0</v>
      </c>
      <c r="H461" s="50">
        <v>12337351</v>
      </c>
      <c r="I461" s="50">
        <v>0</v>
      </c>
      <c r="J461" s="51">
        <v>3032702</v>
      </c>
      <c r="K461" s="50">
        <v>36392350</v>
      </c>
      <c r="L461" s="73">
        <v>39425052</v>
      </c>
      <c r="M461" s="118"/>
      <c r="N461" s="120">
        <v>36392350</v>
      </c>
      <c r="O461" s="120">
        <v>24054999</v>
      </c>
      <c r="P461" s="120">
        <v>0</v>
      </c>
      <c r="Q461" s="120">
        <v>43754958</v>
      </c>
      <c r="R461" s="120">
        <v>40722256</v>
      </c>
      <c r="S461" s="47"/>
    </row>
    <row r="462" spans="1:19" ht="12.75" customHeight="1" x14ac:dyDescent="0.2">
      <c r="A462" s="519"/>
      <c r="B462" s="519"/>
      <c r="C462" s="53" t="s">
        <v>3</v>
      </c>
      <c r="D462" s="54">
        <v>21</v>
      </c>
      <c r="E462" s="55">
        <v>13897.34</v>
      </c>
      <c r="F462" s="55">
        <v>0</v>
      </c>
      <c r="G462" s="55">
        <v>0</v>
      </c>
      <c r="H462" s="55">
        <v>6371.71</v>
      </c>
      <c r="I462" s="55">
        <v>0</v>
      </c>
      <c r="J462" s="55">
        <v>1689.09</v>
      </c>
      <c r="K462" s="56">
        <v>20269.05</v>
      </c>
      <c r="L462" s="46">
        <v>21958.14</v>
      </c>
      <c r="M462" s="117"/>
      <c r="N462" s="119">
        <v>20269.05</v>
      </c>
      <c r="O462" s="119">
        <v>13897.34</v>
      </c>
      <c r="P462" s="119"/>
      <c r="Q462" s="119">
        <v>24459.66</v>
      </c>
      <c r="R462" s="119">
        <v>22770.57</v>
      </c>
      <c r="S462" s="47"/>
    </row>
    <row r="463" spans="1:19" ht="9" customHeight="1" x14ac:dyDescent="0.2">
      <c r="A463" s="519"/>
      <c r="B463" s="519"/>
      <c r="C463" s="48" t="s">
        <v>4</v>
      </c>
      <c r="D463" s="49">
        <v>27</v>
      </c>
      <c r="E463" s="50">
        <v>26909003</v>
      </c>
      <c r="F463" s="50">
        <v>0</v>
      </c>
      <c r="G463" s="50">
        <v>0</v>
      </c>
      <c r="H463" s="50">
        <v>12337351</v>
      </c>
      <c r="I463" s="50">
        <v>0</v>
      </c>
      <c r="J463" s="51">
        <v>3270534</v>
      </c>
      <c r="K463" s="50">
        <v>39246353</v>
      </c>
      <c r="L463" s="73">
        <v>42516888</v>
      </c>
      <c r="M463" s="118"/>
      <c r="N463" s="120">
        <v>39246353</v>
      </c>
      <c r="O463" s="120">
        <v>26909003</v>
      </c>
      <c r="P463" s="120">
        <v>0</v>
      </c>
      <c r="Q463" s="120">
        <v>47360506</v>
      </c>
      <c r="R463" s="120">
        <v>44089972</v>
      </c>
      <c r="S463" s="47"/>
    </row>
    <row r="464" spans="1:19" ht="12.75" customHeight="1" x14ac:dyDescent="0.2">
      <c r="A464" s="519"/>
      <c r="B464" s="519"/>
      <c r="C464" s="53" t="s">
        <v>3</v>
      </c>
      <c r="D464" s="54">
        <v>28</v>
      </c>
      <c r="E464" s="55">
        <v>15344.97</v>
      </c>
      <c r="F464" s="55">
        <v>0</v>
      </c>
      <c r="G464" s="55">
        <v>0</v>
      </c>
      <c r="H464" s="55">
        <v>6371.71</v>
      </c>
      <c r="I464" s="55">
        <v>0</v>
      </c>
      <c r="J464" s="55">
        <v>1809.72</v>
      </c>
      <c r="K464" s="56">
        <v>21716.68</v>
      </c>
      <c r="L464" s="46">
        <v>23526.400000000001</v>
      </c>
      <c r="M464" s="117"/>
      <c r="N464" s="119">
        <v>21716.68</v>
      </c>
      <c r="O464" s="119">
        <v>15344.97</v>
      </c>
      <c r="P464" s="119"/>
      <c r="Q464" s="119">
        <v>26288.49</v>
      </c>
      <c r="R464" s="119">
        <v>24478.77</v>
      </c>
      <c r="S464" s="47"/>
    </row>
    <row r="465" spans="1:19" ht="9" customHeight="1" x14ac:dyDescent="0.2">
      <c r="A465" s="519"/>
      <c r="B465" s="519"/>
      <c r="C465" s="48" t="s">
        <v>4</v>
      </c>
      <c r="D465" s="49">
        <v>34</v>
      </c>
      <c r="E465" s="50">
        <v>29712005</v>
      </c>
      <c r="F465" s="50">
        <v>0</v>
      </c>
      <c r="G465" s="50">
        <v>0</v>
      </c>
      <c r="H465" s="50">
        <v>12337351</v>
      </c>
      <c r="I465" s="50">
        <v>0</v>
      </c>
      <c r="J465" s="51">
        <v>3504107</v>
      </c>
      <c r="K465" s="50">
        <v>42049356</v>
      </c>
      <c r="L465" s="73">
        <v>45553463</v>
      </c>
      <c r="M465" s="118"/>
      <c r="N465" s="120">
        <v>42049356</v>
      </c>
      <c r="O465" s="120">
        <v>29712005</v>
      </c>
      <c r="P465" s="120">
        <v>0</v>
      </c>
      <c r="Q465" s="120">
        <v>50901615</v>
      </c>
      <c r="R465" s="120">
        <v>47397508</v>
      </c>
      <c r="S465" s="47"/>
    </row>
    <row r="466" spans="1:19" ht="12.75" customHeight="1" x14ac:dyDescent="0.2">
      <c r="A466" s="519"/>
      <c r="B466" s="519"/>
      <c r="C466" s="53" t="s">
        <v>3</v>
      </c>
      <c r="D466" s="54">
        <v>35</v>
      </c>
      <c r="E466" s="55">
        <v>16427.46</v>
      </c>
      <c r="F466" s="55">
        <v>0</v>
      </c>
      <c r="G466" s="55">
        <v>0</v>
      </c>
      <c r="H466" s="55">
        <v>6371.71</v>
      </c>
      <c r="I466" s="55">
        <v>0</v>
      </c>
      <c r="J466" s="55">
        <v>1899.93</v>
      </c>
      <c r="K466" s="56">
        <v>22799.17</v>
      </c>
      <c r="L466" s="46">
        <v>24699.1</v>
      </c>
      <c r="M466" s="117"/>
      <c r="N466" s="119">
        <v>22799.17</v>
      </c>
      <c r="O466" s="119">
        <v>16427.46</v>
      </c>
      <c r="P466" s="119"/>
      <c r="Q466" s="119">
        <v>27656.04</v>
      </c>
      <c r="R466" s="119">
        <v>25756.11</v>
      </c>
      <c r="S466" s="47"/>
    </row>
    <row r="467" spans="1:19" ht="9" customHeight="1" x14ac:dyDescent="0.2">
      <c r="A467" s="520"/>
      <c r="B467" s="520"/>
      <c r="C467" s="58" t="s">
        <v>4</v>
      </c>
      <c r="D467" s="59"/>
      <c r="E467" s="61">
        <v>31807998</v>
      </c>
      <c r="F467" s="61">
        <v>0</v>
      </c>
      <c r="G467" s="61">
        <v>0</v>
      </c>
      <c r="H467" s="61">
        <v>12337351</v>
      </c>
      <c r="I467" s="61">
        <v>0</v>
      </c>
      <c r="J467" s="60">
        <v>3678777</v>
      </c>
      <c r="K467" s="61">
        <v>44145349</v>
      </c>
      <c r="L467" s="73">
        <v>47824126</v>
      </c>
      <c r="M467" s="118"/>
      <c r="N467" s="120">
        <v>44145349</v>
      </c>
      <c r="O467" s="120">
        <v>31807998</v>
      </c>
      <c r="P467" s="120">
        <v>0</v>
      </c>
      <c r="Q467" s="120">
        <v>53549561</v>
      </c>
      <c r="R467" s="120">
        <v>49870783</v>
      </c>
      <c r="S467" s="47"/>
    </row>
    <row r="468" spans="1:19" ht="12.75" customHeight="1" x14ac:dyDescent="0.2">
      <c r="A468" s="496">
        <v>36770</v>
      </c>
      <c r="B468" s="496">
        <v>36891</v>
      </c>
      <c r="C468" s="42" t="s">
        <v>3</v>
      </c>
      <c r="D468" s="43">
        <v>0</v>
      </c>
      <c r="E468" s="44">
        <v>9196.0300000000007</v>
      </c>
      <c r="F468" s="44">
        <v>0</v>
      </c>
      <c r="G468" s="44">
        <v>0</v>
      </c>
      <c r="H468" s="44">
        <v>6371.71</v>
      </c>
      <c r="I468" s="44">
        <v>0</v>
      </c>
      <c r="J468" s="44">
        <v>1297.31</v>
      </c>
      <c r="K468" s="45">
        <v>15567.74</v>
      </c>
      <c r="L468" s="46">
        <v>16865.05</v>
      </c>
      <c r="M468" s="117"/>
      <c r="N468" s="119">
        <v>15567.74</v>
      </c>
      <c r="O468" s="119">
        <v>9196.0300000000007</v>
      </c>
      <c r="P468" s="119"/>
      <c r="Q468" s="119">
        <v>18520.34</v>
      </c>
      <c r="R468" s="119">
        <v>17223.03</v>
      </c>
      <c r="S468" s="47"/>
    </row>
    <row r="469" spans="1:19" ht="9" customHeight="1" x14ac:dyDescent="0.2">
      <c r="A469" s="497"/>
      <c r="B469" s="497"/>
      <c r="C469" s="48" t="s">
        <v>4</v>
      </c>
      <c r="D469" s="49">
        <v>2</v>
      </c>
      <c r="E469" s="50">
        <v>17805997</v>
      </c>
      <c r="F469" s="50">
        <v>0</v>
      </c>
      <c r="G469" s="50">
        <v>0</v>
      </c>
      <c r="H469" s="50">
        <v>12337351</v>
      </c>
      <c r="I469" s="50">
        <v>0</v>
      </c>
      <c r="J469" s="51">
        <v>2511942</v>
      </c>
      <c r="K469" s="50">
        <v>30143348</v>
      </c>
      <c r="L469" s="73">
        <v>32655290</v>
      </c>
      <c r="M469" s="118"/>
      <c r="N469" s="120">
        <v>30143348</v>
      </c>
      <c r="O469" s="120">
        <v>17805997</v>
      </c>
      <c r="P469" s="120">
        <v>0</v>
      </c>
      <c r="Q469" s="120">
        <v>35860379</v>
      </c>
      <c r="R469" s="120">
        <v>33348436</v>
      </c>
      <c r="S469" s="47"/>
    </row>
    <row r="470" spans="1:19" ht="12.75" customHeight="1" x14ac:dyDescent="0.2">
      <c r="A470" s="519">
        <v>36770</v>
      </c>
      <c r="B470" s="519">
        <v>36891</v>
      </c>
      <c r="C470" s="53" t="s">
        <v>3</v>
      </c>
      <c r="D470" s="54">
        <v>3</v>
      </c>
      <c r="E470" s="55">
        <v>9612.81</v>
      </c>
      <c r="F470" s="55">
        <v>0</v>
      </c>
      <c r="G470" s="55">
        <v>0</v>
      </c>
      <c r="H470" s="55">
        <v>6371.71</v>
      </c>
      <c r="I470" s="55">
        <v>0</v>
      </c>
      <c r="J470" s="55">
        <v>1332.04</v>
      </c>
      <c r="K470" s="56">
        <v>15984.52</v>
      </c>
      <c r="L470" s="46">
        <v>17316.560000000001</v>
      </c>
      <c r="M470" s="117"/>
      <c r="N470" s="119">
        <v>15984.52</v>
      </c>
      <c r="O470" s="119">
        <v>9612.81</v>
      </c>
      <c r="P470" s="119"/>
      <c r="Q470" s="119">
        <v>19046.87</v>
      </c>
      <c r="R470" s="119">
        <v>17714.830000000002</v>
      </c>
      <c r="S470" s="47"/>
    </row>
    <row r="471" spans="1:19" ht="9" customHeight="1" x14ac:dyDescent="0.2">
      <c r="A471" s="519"/>
      <c r="B471" s="519"/>
      <c r="C471" s="48" t="s">
        <v>4</v>
      </c>
      <c r="D471" s="49">
        <v>8</v>
      </c>
      <c r="E471" s="50">
        <v>18612996</v>
      </c>
      <c r="F471" s="50">
        <v>0</v>
      </c>
      <c r="G471" s="50">
        <v>0</v>
      </c>
      <c r="H471" s="50">
        <v>12337351</v>
      </c>
      <c r="I471" s="50">
        <v>0</v>
      </c>
      <c r="J471" s="51">
        <v>2579189</v>
      </c>
      <c r="K471" s="50">
        <v>30950347</v>
      </c>
      <c r="L471" s="73">
        <v>33529536</v>
      </c>
      <c r="M471" s="118"/>
      <c r="N471" s="120">
        <v>30950347</v>
      </c>
      <c r="O471" s="120">
        <v>18612996</v>
      </c>
      <c r="P471" s="120">
        <v>0</v>
      </c>
      <c r="Q471" s="120">
        <v>36879883</v>
      </c>
      <c r="R471" s="120">
        <v>34300694</v>
      </c>
      <c r="S471" s="47"/>
    </row>
    <row r="472" spans="1:19" ht="12.75" customHeight="1" x14ac:dyDescent="0.2">
      <c r="A472" s="519"/>
      <c r="B472" s="519"/>
      <c r="C472" s="53" t="s">
        <v>3</v>
      </c>
      <c r="D472" s="54">
        <v>9</v>
      </c>
      <c r="E472" s="55">
        <v>10910.15</v>
      </c>
      <c r="F472" s="55">
        <v>0</v>
      </c>
      <c r="G472" s="55">
        <v>0</v>
      </c>
      <c r="H472" s="55">
        <v>6371.71</v>
      </c>
      <c r="I472" s="55">
        <v>0</v>
      </c>
      <c r="J472" s="55">
        <v>1440.16</v>
      </c>
      <c r="K472" s="56">
        <v>17281.86</v>
      </c>
      <c r="L472" s="46">
        <v>18722.02</v>
      </c>
      <c r="M472" s="117"/>
      <c r="N472" s="119">
        <v>17281.86</v>
      </c>
      <c r="O472" s="119">
        <v>10910.15</v>
      </c>
      <c r="P472" s="119"/>
      <c r="Q472" s="119">
        <v>20685.849999999999</v>
      </c>
      <c r="R472" s="119">
        <v>19245.689999999999</v>
      </c>
      <c r="S472" s="47"/>
    </row>
    <row r="473" spans="1:19" ht="9" customHeight="1" x14ac:dyDescent="0.2">
      <c r="A473" s="519"/>
      <c r="B473" s="519"/>
      <c r="C473" s="48" t="s">
        <v>4</v>
      </c>
      <c r="D473" s="49">
        <v>14</v>
      </c>
      <c r="E473" s="50">
        <v>21124996</v>
      </c>
      <c r="F473" s="50">
        <v>0</v>
      </c>
      <c r="G473" s="50">
        <v>0</v>
      </c>
      <c r="H473" s="50">
        <v>12337351</v>
      </c>
      <c r="I473" s="50">
        <v>0</v>
      </c>
      <c r="J473" s="51">
        <v>2788539</v>
      </c>
      <c r="K473" s="50">
        <v>33462347</v>
      </c>
      <c r="L473" s="73">
        <v>36250886</v>
      </c>
      <c r="M473" s="118"/>
      <c r="N473" s="120">
        <v>33462347</v>
      </c>
      <c r="O473" s="120">
        <v>21124996</v>
      </c>
      <c r="P473" s="120">
        <v>0</v>
      </c>
      <c r="Q473" s="120">
        <v>40053391</v>
      </c>
      <c r="R473" s="120">
        <v>37264852</v>
      </c>
      <c r="S473" s="47"/>
    </row>
    <row r="474" spans="1:19" ht="12.75" customHeight="1" x14ac:dyDescent="0.2">
      <c r="A474" s="519"/>
      <c r="B474" s="519"/>
      <c r="C474" s="53" t="s">
        <v>3</v>
      </c>
      <c r="D474" s="54">
        <v>15</v>
      </c>
      <c r="E474" s="55">
        <v>12423.37</v>
      </c>
      <c r="F474" s="55">
        <v>0</v>
      </c>
      <c r="G474" s="55">
        <v>0</v>
      </c>
      <c r="H474" s="55">
        <v>6371.71</v>
      </c>
      <c r="I474" s="55">
        <v>0</v>
      </c>
      <c r="J474" s="55">
        <v>1566.26</v>
      </c>
      <c r="K474" s="56">
        <v>18795.080000000002</v>
      </c>
      <c r="L474" s="46">
        <v>20361.34</v>
      </c>
      <c r="M474" s="117"/>
      <c r="N474" s="119">
        <v>18795.080000000002</v>
      </c>
      <c r="O474" s="119">
        <v>12423.37</v>
      </c>
      <c r="P474" s="119"/>
      <c r="Q474" s="119">
        <v>22597.55</v>
      </c>
      <c r="R474" s="119">
        <v>21031.29</v>
      </c>
      <c r="S474" s="47"/>
    </row>
    <row r="475" spans="1:19" ht="9" customHeight="1" x14ac:dyDescent="0.2">
      <c r="A475" s="519"/>
      <c r="B475" s="519"/>
      <c r="C475" s="48" t="s">
        <v>4</v>
      </c>
      <c r="D475" s="49">
        <v>20</v>
      </c>
      <c r="E475" s="50">
        <v>24054999</v>
      </c>
      <c r="F475" s="50">
        <v>0</v>
      </c>
      <c r="G475" s="50">
        <v>0</v>
      </c>
      <c r="H475" s="50">
        <v>12337351</v>
      </c>
      <c r="I475" s="50">
        <v>0</v>
      </c>
      <c r="J475" s="51">
        <v>3032702</v>
      </c>
      <c r="K475" s="50">
        <v>36392350</v>
      </c>
      <c r="L475" s="73">
        <v>39425052</v>
      </c>
      <c r="M475" s="118"/>
      <c r="N475" s="120">
        <v>36392350</v>
      </c>
      <c r="O475" s="120">
        <v>24054999</v>
      </c>
      <c r="P475" s="120">
        <v>0</v>
      </c>
      <c r="Q475" s="120">
        <v>43754958</v>
      </c>
      <c r="R475" s="120">
        <v>40722256</v>
      </c>
      <c r="S475" s="47"/>
    </row>
    <row r="476" spans="1:19" ht="12.75" customHeight="1" x14ac:dyDescent="0.2">
      <c r="A476" s="519"/>
      <c r="B476" s="519"/>
      <c r="C476" s="53" t="s">
        <v>3</v>
      </c>
      <c r="D476" s="54">
        <v>21</v>
      </c>
      <c r="E476" s="55">
        <v>13897.34</v>
      </c>
      <c r="F476" s="55">
        <v>0</v>
      </c>
      <c r="G476" s="55">
        <v>0</v>
      </c>
      <c r="H476" s="55">
        <v>6371.71</v>
      </c>
      <c r="I476" s="55">
        <v>0</v>
      </c>
      <c r="J476" s="55">
        <v>1689.09</v>
      </c>
      <c r="K476" s="56">
        <v>20269.05</v>
      </c>
      <c r="L476" s="46">
        <v>21958.14</v>
      </c>
      <c r="M476" s="117"/>
      <c r="N476" s="119">
        <v>20269.05</v>
      </c>
      <c r="O476" s="119">
        <v>13897.34</v>
      </c>
      <c r="P476" s="119"/>
      <c r="Q476" s="119">
        <v>24459.66</v>
      </c>
      <c r="R476" s="119">
        <v>22770.57</v>
      </c>
      <c r="S476" s="47"/>
    </row>
    <row r="477" spans="1:19" ht="9" customHeight="1" x14ac:dyDescent="0.2">
      <c r="A477" s="519"/>
      <c r="B477" s="519"/>
      <c r="C477" s="48" t="s">
        <v>4</v>
      </c>
      <c r="D477" s="49">
        <v>27</v>
      </c>
      <c r="E477" s="50">
        <v>26909003</v>
      </c>
      <c r="F477" s="50">
        <v>0</v>
      </c>
      <c r="G477" s="50">
        <v>0</v>
      </c>
      <c r="H477" s="50">
        <v>12337351</v>
      </c>
      <c r="I477" s="50">
        <v>0</v>
      </c>
      <c r="J477" s="51">
        <v>3270534</v>
      </c>
      <c r="K477" s="50">
        <v>39246353</v>
      </c>
      <c r="L477" s="73">
        <v>42516888</v>
      </c>
      <c r="M477" s="118"/>
      <c r="N477" s="120">
        <v>39246353</v>
      </c>
      <c r="O477" s="120">
        <v>26909003</v>
      </c>
      <c r="P477" s="120">
        <v>0</v>
      </c>
      <c r="Q477" s="120">
        <v>47360506</v>
      </c>
      <c r="R477" s="120">
        <v>44089972</v>
      </c>
      <c r="S477" s="47"/>
    </row>
    <row r="478" spans="1:19" ht="12.75" customHeight="1" x14ac:dyDescent="0.2">
      <c r="A478" s="519"/>
      <c r="B478" s="519"/>
      <c r="C478" s="53" t="s">
        <v>3</v>
      </c>
      <c r="D478" s="54">
        <v>28</v>
      </c>
      <c r="E478" s="55">
        <v>15344.97</v>
      </c>
      <c r="F478" s="55">
        <v>0</v>
      </c>
      <c r="G478" s="55">
        <v>0</v>
      </c>
      <c r="H478" s="55">
        <v>6371.71</v>
      </c>
      <c r="I478" s="55">
        <v>0</v>
      </c>
      <c r="J478" s="55">
        <v>1809.72</v>
      </c>
      <c r="K478" s="56">
        <v>21716.68</v>
      </c>
      <c r="L478" s="46">
        <v>23526.400000000001</v>
      </c>
      <c r="M478" s="117"/>
      <c r="N478" s="119">
        <v>21716.68</v>
      </c>
      <c r="O478" s="119">
        <v>15344.97</v>
      </c>
      <c r="P478" s="119"/>
      <c r="Q478" s="119">
        <v>26288.49</v>
      </c>
      <c r="R478" s="119">
        <v>24478.77</v>
      </c>
      <c r="S478" s="47"/>
    </row>
    <row r="479" spans="1:19" ht="9" customHeight="1" x14ac:dyDescent="0.2">
      <c r="A479" s="519"/>
      <c r="B479" s="519"/>
      <c r="C479" s="48" t="s">
        <v>4</v>
      </c>
      <c r="D479" s="49">
        <v>34</v>
      </c>
      <c r="E479" s="50">
        <v>29712005</v>
      </c>
      <c r="F479" s="50">
        <v>0</v>
      </c>
      <c r="G479" s="50">
        <v>0</v>
      </c>
      <c r="H479" s="50">
        <v>12337351</v>
      </c>
      <c r="I479" s="50">
        <v>0</v>
      </c>
      <c r="J479" s="51">
        <v>3504107</v>
      </c>
      <c r="K479" s="50">
        <v>42049356</v>
      </c>
      <c r="L479" s="73">
        <v>45553463</v>
      </c>
      <c r="M479" s="118"/>
      <c r="N479" s="120">
        <v>42049356</v>
      </c>
      <c r="O479" s="120">
        <v>29712005</v>
      </c>
      <c r="P479" s="120">
        <v>0</v>
      </c>
      <c r="Q479" s="120">
        <v>50901615</v>
      </c>
      <c r="R479" s="120">
        <v>47397508</v>
      </c>
      <c r="S479" s="47"/>
    </row>
    <row r="480" spans="1:19" ht="12.75" customHeight="1" x14ac:dyDescent="0.2">
      <c r="A480" s="519"/>
      <c r="B480" s="519"/>
      <c r="C480" s="53" t="s">
        <v>3</v>
      </c>
      <c r="D480" s="54">
        <v>35</v>
      </c>
      <c r="E480" s="55">
        <v>16427.46</v>
      </c>
      <c r="F480" s="55">
        <v>0</v>
      </c>
      <c r="G480" s="55">
        <v>0</v>
      </c>
      <c r="H480" s="55">
        <v>6371.71</v>
      </c>
      <c r="I480" s="55">
        <v>0</v>
      </c>
      <c r="J480" s="55">
        <v>1899.93</v>
      </c>
      <c r="K480" s="56">
        <v>22799.17</v>
      </c>
      <c r="L480" s="46">
        <v>24699.1</v>
      </c>
      <c r="M480" s="117"/>
      <c r="N480" s="119">
        <v>22799.17</v>
      </c>
      <c r="O480" s="119">
        <v>16427.46</v>
      </c>
      <c r="P480" s="119"/>
      <c r="Q480" s="119">
        <v>27656.04</v>
      </c>
      <c r="R480" s="119">
        <v>25756.11</v>
      </c>
      <c r="S480" s="47"/>
    </row>
    <row r="481" spans="1:19" ht="9" customHeight="1" x14ac:dyDescent="0.2">
      <c r="A481" s="520"/>
      <c r="B481" s="520"/>
      <c r="C481" s="58" t="s">
        <v>4</v>
      </c>
      <c r="D481" s="59"/>
      <c r="E481" s="61">
        <v>31807998</v>
      </c>
      <c r="F481" s="61">
        <v>0</v>
      </c>
      <c r="G481" s="61">
        <v>0</v>
      </c>
      <c r="H481" s="61">
        <v>12337351</v>
      </c>
      <c r="I481" s="61">
        <v>0</v>
      </c>
      <c r="J481" s="60">
        <v>3678777</v>
      </c>
      <c r="K481" s="61">
        <v>44145349</v>
      </c>
      <c r="L481" s="73">
        <v>47824126</v>
      </c>
      <c r="M481" s="118"/>
      <c r="N481" s="120">
        <v>44145349</v>
      </c>
      <c r="O481" s="120">
        <v>31807998</v>
      </c>
      <c r="P481" s="120">
        <v>0</v>
      </c>
      <c r="Q481" s="120">
        <v>53549561</v>
      </c>
      <c r="R481" s="120">
        <v>49870783</v>
      </c>
      <c r="S481" s="47"/>
    </row>
    <row r="482" spans="1:19" ht="12.75" customHeight="1" x14ac:dyDescent="0.2">
      <c r="A482" s="496">
        <v>36892</v>
      </c>
      <c r="B482" s="496">
        <v>37256</v>
      </c>
      <c r="C482" s="42" t="s">
        <v>3</v>
      </c>
      <c r="D482" s="43">
        <v>0</v>
      </c>
      <c r="E482" s="44">
        <v>9505.91</v>
      </c>
      <c r="F482" s="44">
        <v>0</v>
      </c>
      <c r="G482" s="44">
        <v>0</v>
      </c>
      <c r="H482" s="44">
        <v>6371.71</v>
      </c>
      <c r="I482" s="44">
        <v>0</v>
      </c>
      <c r="J482" s="44">
        <v>1323.14</v>
      </c>
      <c r="K482" s="45">
        <v>15877.62</v>
      </c>
      <c r="L482" s="46">
        <v>17200.759999999998</v>
      </c>
      <c r="M482" s="117"/>
      <c r="N482" s="119">
        <v>15877.62</v>
      </c>
      <c r="O482" s="119">
        <v>9505.91</v>
      </c>
      <c r="P482" s="119">
        <v>501.96</v>
      </c>
      <c r="Q482" s="119">
        <v>18911.82</v>
      </c>
      <c r="R482" s="119">
        <v>17588.68</v>
      </c>
      <c r="S482" s="47"/>
    </row>
    <row r="483" spans="1:19" ht="9" customHeight="1" x14ac:dyDescent="0.2">
      <c r="A483" s="497"/>
      <c r="B483" s="497"/>
      <c r="C483" s="48" t="s">
        <v>4</v>
      </c>
      <c r="D483" s="49">
        <v>2</v>
      </c>
      <c r="E483" s="50">
        <v>18406008</v>
      </c>
      <c r="F483" s="50">
        <v>0</v>
      </c>
      <c r="G483" s="50">
        <v>0</v>
      </c>
      <c r="H483" s="50">
        <v>12337351</v>
      </c>
      <c r="I483" s="50">
        <v>0</v>
      </c>
      <c r="J483" s="51">
        <v>2561956</v>
      </c>
      <c r="K483" s="50">
        <v>30743359</v>
      </c>
      <c r="L483" s="73">
        <v>33305316</v>
      </c>
      <c r="M483" s="118"/>
      <c r="N483" s="120">
        <v>30743359</v>
      </c>
      <c r="O483" s="120">
        <v>18406008</v>
      </c>
      <c r="P483" s="120">
        <v>971930</v>
      </c>
      <c r="Q483" s="120">
        <v>36618390</v>
      </c>
      <c r="R483" s="120">
        <v>34056433</v>
      </c>
      <c r="S483" s="47"/>
    </row>
    <row r="484" spans="1:19" ht="12.75" customHeight="1" x14ac:dyDescent="0.2">
      <c r="A484" s="519">
        <v>36892</v>
      </c>
      <c r="B484" s="519">
        <v>37256</v>
      </c>
      <c r="C484" s="53" t="s">
        <v>3</v>
      </c>
      <c r="D484" s="54">
        <v>3</v>
      </c>
      <c r="E484" s="55">
        <v>9935.08</v>
      </c>
      <c r="F484" s="55">
        <v>0</v>
      </c>
      <c r="G484" s="55">
        <v>0</v>
      </c>
      <c r="H484" s="55">
        <v>6371.71</v>
      </c>
      <c r="I484" s="55">
        <v>0</v>
      </c>
      <c r="J484" s="55">
        <v>1358.9</v>
      </c>
      <c r="K484" s="56">
        <v>16306.79</v>
      </c>
      <c r="L484" s="46">
        <v>17665.689999999999</v>
      </c>
      <c r="M484" s="117"/>
      <c r="N484" s="119">
        <v>16306.79</v>
      </c>
      <c r="O484" s="119">
        <v>9935.08</v>
      </c>
      <c r="P484" s="119">
        <v>501.96</v>
      </c>
      <c r="Q484" s="119">
        <v>19454</v>
      </c>
      <c r="R484" s="119">
        <v>18095.099999999999</v>
      </c>
      <c r="S484" s="47"/>
    </row>
    <row r="485" spans="1:19" ht="9" customHeight="1" x14ac:dyDescent="0.2">
      <c r="A485" s="519"/>
      <c r="B485" s="519"/>
      <c r="C485" s="48" t="s">
        <v>4</v>
      </c>
      <c r="D485" s="49">
        <v>8</v>
      </c>
      <c r="E485" s="50">
        <v>19236997</v>
      </c>
      <c r="F485" s="50">
        <v>0</v>
      </c>
      <c r="G485" s="50">
        <v>0</v>
      </c>
      <c r="H485" s="50">
        <v>12337351</v>
      </c>
      <c r="I485" s="50">
        <v>0</v>
      </c>
      <c r="J485" s="51">
        <v>2631197</v>
      </c>
      <c r="K485" s="50">
        <v>31574348</v>
      </c>
      <c r="L485" s="73">
        <v>34205546</v>
      </c>
      <c r="M485" s="118"/>
      <c r="N485" s="120">
        <v>31574348</v>
      </c>
      <c r="O485" s="120">
        <v>19236997</v>
      </c>
      <c r="P485" s="120">
        <v>971930</v>
      </c>
      <c r="Q485" s="120">
        <v>37668197</v>
      </c>
      <c r="R485" s="120">
        <v>35036999</v>
      </c>
      <c r="S485" s="47"/>
    </row>
    <row r="486" spans="1:19" ht="12.75" customHeight="1" x14ac:dyDescent="0.2">
      <c r="A486" s="519"/>
      <c r="B486" s="519"/>
      <c r="C486" s="53" t="s">
        <v>3</v>
      </c>
      <c r="D486" s="54">
        <v>9</v>
      </c>
      <c r="E486" s="55">
        <v>11257.21</v>
      </c>
      <c r="F486" s="55">
        <v>0</v>
      </c>
      <c r="G486" s="55">
        <v>0</v>
      </c>
      <c r="H486" s="55">
        <v>6371.71</v>
      </c>
      <c r="I486" s="55">
        <v>0</v>
      </c>
      <c r="J486" s="55">
        <v>1469.08</v>
      </c>
      <c r="K486" s="56">
        <v>17628.919999999998</v>
      </c>
      <c r="L486" s="46">
        <v>19098</v>
      </c>
      <c r="M486" s="117"/>
      <c r="N486" s="119">
        <v>17628.919999999998</v>
      </c>
      <c r="O486" s="119">
        <v>11257.21</v>
      </c>
      <c r="P486" s="119">
        <v>501.96</v>
      </c>
      <c r="Q486" s="119">
        <v>21124.3</v>
      </c>
      <c r="R486" s="119">
        <v>19655.22</v>
      </c>
      <c r="S486" s="47"/>
    </row>
    <row r="487" spans="1:19" ht="9" customHeight="1" x14ac:dyDescent="0.2">
      <c r="A487" s="519"/>
      <c r="B487" s="519"/>
      <c r="C487" s="48" t="s">
        <v>4</v>
      </c>
      <c r="D487" s="49">
        <v>14</v>
      </c>
      <c r="E487" s="50">
        <v>21796998</v>
      </c>
      <c r="F487" s="50">
        <v>0</v>
      </c>
      <c r="G487" s="50">
        <v>0</v>
      </c>
      <c r="H487" s="50">
        <v>12337351</v>
      </c>
      <c r="I487" s="50">
        <v>0</v>
      </c>
      <c r="J487" s="51">
        <v>2844536</v>
      </c>
      <c r="K487" s="50">
        <v>34134349</v>
      </c>
      <c r="L487" s="73">
        <v>36978884</v>
      </c>
      <c r="M487" s="118"/>
      <c r="N487" s="120">
        <v>34134349</v>
      </c>
      <c r="O487" s="120">
        <v>21796998</v>
      </c>
      <c r="P487" s="120">
        <v>971930</v>
      </c>
      <c r="Q487" s="120">
        <v>40902348</v>
      </c>
      <c r="R487" s="120">
        <v>38057813</v>
      </c>
      <c r="S487" s="47"/>
    </row>
    <row r="488" spans="1:19" ht="12.75" customHeight="1" x14ac:dyDescent="0.2">
      <c r="A488" s="519"/>
      <c r="B488" s="519"/>
      <c r="C488" s="53" t="s">
        <v>3</v>
      </c>
      <c r="D488" s="54">
        <v>15</v>
      </c>
      <c r="E488" s="55">
        <v>12801.42</v>
      </c>
      <c r="F488" s="55">
        <v>0</v>
      </c>
      <c r="G488" s="55">
        <v>0</v>
      </c>
      <c r="H488" s="55">
        <v>6371.71</v>
      </c>
      <c r="I488" s="55">
        <v>0</v>
      </c>
      <c r="J488" s="55">
        <v>1597.76</v>
      </c>
      <c r="K488" s="56">
        <v>19173.13</v>
      </c>
      <c r="L488" s="46">
        <v>20770.89</v>
      </c>
      <c r="M488" s="117"/>
      <c r="N488" s="119">
        <v>19173.13</v>
      </c>
      <c r="O488" s="119">
        <v>12801.42</v>
      </c>
      <c r="P488" s="119">
        <v>501.96</v>
      </c>
      <c r="Q488" s="119">
        <v>23075.15</v>
      </c>
      <c r="R488" s="119">
        <v>21477.39</v>
      </c>
      <c r="S488" s="47"/>
    </row>
    <row r="489" spans="1:19" ht="9" customHeight="1" x14ac:dyDescent="0.2">
      <c r="A489" s="519"/>
      <c r="B489" s="519"/>
      <c r="C489" s="48" t="s">
        <v>4</v>
      </c>
      <c r="D489" s="49">
        <v>20</v>
      </c>
      <c r="E489" s="50">
        <v>24787006</v>
      </c>
      <c r="F489" s="50">
        <v>0</v>
      </c>
      <c r="G489" s="50">
        <v>0</v>
      </c>
      <c r="H489" s="50">
        <v>12337351</v>
      </c>
      <c r="I489" s="50">
        <v>0</v>
      </c>
      <c r="J489" s="51">
        <v>3093695</v>
      </c>
      <c r="K489" s="50">
        <v>37124356</v>
      </c>
      <c r="L489" s="73">
        <v>40218051</v>
      </c>
      <c r="M489" s="118"/>
      <c r="N489" s="120">
        <v>37124356</v>
      </c>
      <c r="O489" s="120">
        <v>24787006</v>
      </c>
      <c r="P489" s="120">
        <v>971930</v>
      </c>
      <c r="Q489" s="120">
        <v>44679721</v>
      </c>
      <c r="R489" s="120">
        <v>41586026</v>
      </c>
      <c r="S489" s="47"/>
    </row>
    <row r="490" spans="1:19" ht="12.75" customHeight="1" x14ac:dyDescent="0.2">
      <c r="A490" s="519"/>
      <c r="B490" s="519"/>
      <c r="C490" s="53" t="s">
        <v>3</v>
      </c>
      <c r="D490" s="54">
        <v>21</v>
      </c>
      <c r="E490" s="55">
        <v>14300.18</v>
      </c>
      <c r="F490" s="55">
        <v>0</v>
      </c>
      <c r="G490" s="55">
        <v>0</v>
      </c>
      <c r="H490" s="55">
        <v>6371.71</v>
      </c>
      <c r="I490" s="55">
        <v>0</v>
      </c>
      <c r="J490" s="55">
        <v>1722.66</v>
      </c>
      <c r="K490" s="56">
        <v>20671.89</v>
      </c>
      <c r="L490" s="46">
        <v>22394.55</v>
      </c>
      <c r="M490" s="117"/>
      <c r="N490" s="119">
        <v>20671.89</v>
      </c>
      <c r="O490" s="119">
        <v>14300.18</v>
      </c>
      <c r="P490" s="119">
        <v>501.96</v>
      </c>
      <c r="Q490" s="119">
        <v>24968.58</v>
      </c>
      <c r="R490" s="119">
        <v>23245.919999999998</v>
      </c>
      <c r="S490" s="47"/>
    </row>
    <row r="491" spans="1:19" ht="9" customHeight="1" x14ac:dyDescent="0.2">
      <c r="A491" s="519"/>
      <c r="B491" s="519"/>
      <c r="C491" s="48" t="s">
        <v>4</v>
      </c>
      <c r="D491" s="49">
        <v>27</v>
      </c>
      <c r="E491" s="50">
        <v>27689010</v>
      </c>
      <c r="F491" s="50">
        <v>0</v>
      </c>
      <c r="G491" s="50">
        <v>0</v>
      </c>
      <c r="H491" s="50">
        <v>12337351</v>
      </c>
      <c r="I491" s="50">
        <v>0</v>
      </c>
      <c r="J491" s="51">
        <v>3335535</v>
      </c>
      <c r="K491" s="50">
        <v>40026360</v>
      </c>
      <c r="L491" s="73">
        <v>43361895</v>
      </c>
      <c r="M491" s="118"/>
      <c r="N491" s="120">
        <v>40026360</v>
      </c>
      <c r="O491" s="120">
        <v>27689010</v>
      </c>
      <c r="P491" s="120">
        <v>971930</v>
      </c>
      <c r="Q491" s="120">
        <v>48345912</v>
      </c>
      <c r="R491" s="120">
        <v>45010378</v>
      </c>
      <c r="S491" s="47"/>
    </row>
    <row r="492" spans="1:19" ht="12.75" customHeight="1" x14ac:dyDescent="0.2">
      <c r="A492" s="519"/>
      <c r="B492" s="519"/>
      <c r="C492" s="53" t="s">
        <v>3</v>
      </c>
      <c r="D492" s="54">
        <v>28</v>
      </c>
      <c r="E492" s="55">
        <v>15778.79</v>
      </c>
      <c r="F492" s="55">
        <v>0</v>
      </c>
      <c r="G492" s="55">
        <v>0</v>
      </c>
      <c r="H492" s="55">
        <v>6371.71</v>
      </c>
      <c r="I492" s="55">
        <v>0</v>
      </c>
      <c r="J492" s="55">
        <v>1845.88</v>
      </c>
      <c r="K492" s="56">
        <v>22150.5</v>
      </c>
      <c r="L492" s="46">
        <v>23996.38</v>
      </c>
      <c r="M492" s="117"/>
      <c r="N492" s="119">
        <v>22150.5</v>
      </c>
      <c r="O492" s="119">
        <v>15778.79</v>
      </c>
      <c r="P492" s="119">
        <v>501.96</v>
      </c>
      <c r="Q492" s="119">
        <v>26836.560000000001</v>
      </c>
      <c r="R492" s="119">
        <v>24990.68</v>
      </c>
      <c r="S492" s="47"/>
    </row>
    <row r="493" spans="1:19" ht="9" customHeight="1" x14ac:dyDescent="0.2">
      <c r="A493" s="519"/>
      <c r="B493" s="519"/>
      <c r="C493" s="48" t="s">
        <v>4</v>
      </c>
      <c r="D493" s="49">
        <v>34</v>
      </c>
      <c r="E493" s="50">
        <v>30551998</v>
      </c>
      <c r="F493" s="50">
        <v>0</v>
      </c>
      <c r="G493" s="50">
        <v>0</v>
      </c>
      <c r="H493" s="50">
        <v>12337351</v>
      </c>
      <c r="I493" s="50">
        <v>0</v>
      </c>
      <c r="J493" s="51">
        <v>3574122</v>
      </c>
      <c r="K493" s="50">
        <v>42889349</v>
      </c>
      <c r="L493" s="73">
        <v>46463471</v>
      </c>
      <c r="M493" s="118"/>
      <c r="N493" s="120">
        <v>42889349</v>
      </c>
      <c r="O493" s="120">
        <v>30551998</v>
      </c>
      <c r="P493" s="120">
        <v>971930</v>
      </c>
      <c r="Q493" s="120">
        <v>51962826</v>
      </c>
      <c r="R493" s="120">
        <v>48388704</v>
      </c>
      <c r="S493" s="47"/>
    </row>
    <row r="494" spans="1:19" ht="12.75" customHeight="1" x14ac:dyDescent="0.2">
      <c r="A494" s="519"/>
      <c r="B494" s="519"/>
      <c r="C494" s="53" t="s">
        <v>3</v>
      </c>
      <c r="D494" s="54">
        <v>35</v>
      </c>
      <c r="E494" s="55">
        <v>16879.88</v>
      </c>
      <c r="F494" s="55">
        <v>0</v>
      </c>
      <c r="G494" s="55">
        <v>0</v>
      </c>
      <c r="H494" s="55">
        <v>6371.71</v>
      </c>
      <c r="I494" s="55">
        <v>0</v>
      </c>
      <c r="J494" s="55">
        <v>1937.63</v>
      </c>
      <c r="K494" s="56">
        <v>23251.59</v>
      </c>
      <c r="L494" s="46">
        <v>25189.22</v>
      </c>
      <c r="M494" s="117"/>
      <c r="N494" s="119">
        <v>23251.59</v>
      </c>
      <c r="O494" s="119">
        <v>16879.88</v>
      </c>
      <c r="P494" s="119">
        <v>501.96</v>
      </c>
      <c r="Q494" s="119">
        <v>28227.599999999999</v>
      </c>
      <c r="R494" s="119">
        <v>26289.97</v>
      </c>
      <c r="S494" s="47"/>
    </row>
    <row r="495" spans="1:19" ht="9" customHeight="1" x14ac:dyDescent="0.2">
      <c r="A495" s="520"/>
      <c r="B495" s="520"/>
      <c r="C495" s="58" t="s">
        <v>4</v>
      </c>
      <c r="D495" s="59"/>
      <c r="E495" s="61">
        <v>32684005</v>
      </c>
      <c r="F495" s="61">
        <v>0</v>
      </c>
      <c r="G495" s="61">
        <v>0</v>
      </c>
      <c r="H495" s="61">
        <v>12337351</v>
      </c>
      <c r="I495" s="61">
        <v>0</v>
      </c>
      <c r="J495" s="60">
        <v>3751775</v>
      </c>
      <c r="K495" s="61">
        <v>45021356</v>
      </c>
      <c r="L495" s="73">
        <v>48773131</v>
      </c>
      <c r="M495" s="118"/>
      <c r="N495" s="120">
        <v>45021356</v>
      </c>
      <c r="O495" s="120">
        <v>32684005</v>
      </c>
      <c r="P495" s="120">
        <v>971930</v>
      </c>
      <c r="Q495" s="120">
        <v>54656255</v>
      </c>
      <c r="R495" s="120">
        <v>50904480</v>
      </c>
      <c r="S495" s="47"/>
    </row>
    <row r="496" spans="1:19" ht="12.75" customHeight="1" x14ac:dyDescent="0.2">
      <c r="A496" s="496">
        <v>37257</v>
      </c>
      <c r="B496" s="496">
        <v>37621</v>
      </c>
      <c r="C496" s="42" t="s">
        <v>3</v>
      </c>
      <c r="D496" s="43">
        <v>0</v>
      </c>
      <c r="E496" s="44">
        <v>9905.99</v>
      </c>
      <c r="F496" s="44">
        <v>0</v>
      </c>
      <c r="G496" s="44">
        <v>0</v>
      </c>
      <c r="H496" s="44">
        <v>6371.71</v>
      </c>
      <c r="I496" s="44">
        <v>0</v>
      </c>
      <c r="J496" s="44">
        <v>1356.48</v>
      </c>
      <c r="K496" s="45">
        <v>16277.7</v>
      </c>
      <c r="L496" s="46">
        <v>17634.18</v>
      </c>
      <c r="M496" s="117"/>
      <c r="N496" s="119">
        <v>16277.7</v>
      </c>
      <c r="O496" s="119">
        <v>9905.99</v>
      </c>
      <c r="P496" s="119">
        <v>537.96</v>
      </c>
      <c r="Q496" s="119">
        <v>19417.259999999998</v>
      </c>
      <c r="R496" s="119">
        <v>18060.78</v>
      </c>
      <c r="S496" s="47"/>
    </row>
    <row r="497" spans="1:19" ht="9" customHeight="1" x14ac:dyDescent="0.2">
      <c r="A497" s="497"/>
      <c r="B497" s="497"/>
      <c r="C497" s="48" t="s">
        <v>4</v>
      </c>
      <c r="D497" s="49">
        <v>2</v>
      </c>
      <c r="E497" s="50">
        <v>19180671</v>
      </c>
      <c r="F497" s="50">
        <v>0</v>
      </c>
      <c r="G497" s="50">
        <v>0</v>
      </c>
      <c r="H497" s="50">
        <v>12337351</v>
      </c>
      <c r="I497" s="50">
        <v>0</v>
      </c>
      <c r="J497" s="51">
        <v>2626512</v>
      </c>
      <c r="K497" s="50">
        <v>31518022</v>
      </c>
      <c r="L497" s="73">
        <v>34144534</v>
      </c>
      <c r="M497" s="118"/>
      <c r="N497" s="120">
        <v>31518022</v>
      </c>
      <c r="O497" s="120">
        <v>19180671</v>
      </c>
      <c r="P497" s="120">
        <v>1041636</v>
      </c>
      <c r="Q497" s="120">
        <v>37597058</v>
      </c>
      <c r="R497" s="120">
        <v>34970546</v>
      </c>
      <c r="S497" s="47"/>
    </row>
    <row r="498" spans="1:19" ht="12.75" customHeight="1" x14ac:dyDescent="0.2">
      <c r="A498" s="519">
        <v>37257</v>
      </c>
      <c r="B498" s="519">
        <v>37621</v>
      </c>
      <c r="C498" s="53" t="s">
        <v>3</v>
      </c>
      <c r="D498" s="54">
        <v>3</v>
      </c>
      <c r="E498" s="55">
        <v>10345.959999999999</v>
      </c>
      <c r="F498" s="55">
        <v>0</v>
      </c>
      <c r="G498" s="55">
        <v>0</v>
      </c>
      <c r="H498" s="55">
        <v>6371.71</v>
      </c>
      <c r="I498" s="55">
        <v>0</v>
      </c>
      <c r="J498" s="55">
        <v>1393.14</v>
      </c>
      <c r="K498" s="56">
        <v>16717.669999999998</v>
      </c>
      <c r="L498" s="46">
        <v>18110.810000000001</v>
      </c>
      <c r="M498" s="117"/>
      <c r="N498" s="119">
        <v>16717.669999999998</v>
      </c>
      <c r="O498" s="119">
        <v>10345.959999999999</v>
      </c>
      <c r="P498" s="119">
        <v>537.96</v>
      </c>
      <c r="Q498" s="119">
        <v>19973.080000000002</v>
      </c>
      <c r="R498" s="119">
        <v>18579.939999999999</v>
      </c>
      <c r="S498" s="47"/>
    </row>
    <row r="499" spans="1:19" ht="9" customHeight="1" x14ac:dyDescent="0.2">
      <c r="A499" s="519"/>
      <c r="B499" s="519"/>
      <c r="C499" s="48" t="s">
        <v>4</v>
      </c>
      <c r="D499" s="49">
        <v>8</v>
      </c>
      <c r="E499" s="50">
        <v>20032572</v>
      </c>
      <c r="F499" s="50">
        <v>0</v>
      </c>
      <c r="G499" s="50">
        <v>0</v>
      </c>
      <c r="H499" s="50">
        <v>12337351</v>
      </c>
      <c r="I499" s="50">
        <v>0</v>
      </c>
      <c r="J499" s="51">
        <v>2697495</v>
      </c>
      <c r="K499" s="50">
        <v>32369923</v>
      </c>
      <c r="L499" s="73">
        <v>35067418</v>
      </c>
      <c r="M499" s="118"/>
      <c r="N499" s="120">
        <v>32369923</v>
      </c>
      <c r="O499" s="120">
        <v>20032572</v>
      </c>
      <c r="P499" s="120">
        <v>1041636</v>
      </c>
      <c r="Q499" s="120">
        <v>38673276</v>
      </c>
      <c r="R499" s="120">
        <v>35975780</v>
      </c>
      <c r="S499" s="47"/>
    </row>
    <row r="500" spans="1:19" ht="12.75" customHeight="1" x14ac:dyDescent="0.2">
      <c r="A500" s="519"/>
      <c r="B500" s="519"/>
      <c r="C500" s="53" t="s">
        <v>3</v>
      </c>
      <c r="D500" s="54">
        <v>9</v>
      </c>
      <c r="E500" s="55">
        <v>11701.45</v>
      </c>
      <c r="F500" s="55">
        <v>0</v>
      </c>
      <c r="G500" s="55">
        <v>0</v>
      </c>
      <c r="H500" s="55">
        <v>6371.71</v>
      </c>
      <c r="I500" s="55">
        <v>0</v>
      </c>
      <c r="J500" s="55">
        <v>1506.1</v>
      </c>
      <c r="K500" s="56">
        <v>18073.16</v>
      </c>
      <c r="L500" s="46">
        <v>19579.259999999998</v>
      </c>
      <c r="M500" s="117"/>
      <c r="N500" s="119">
        <v>18073.16</v>
      </c>
      <c r="O500" s="119">
        <v>11701.45</v>
      </c>
      <c r="P500" s="119">
        <v>537.96</v>
      </c>
      <c r="Q500" s="119">
        <v>21685.52</v>
      </c>
      <c r="R500" s="119">
        <v>20179.419999999998</v>
      </c>
      <c r="S500" s="47"/>
    </row>
    <row r="501" spans="1:19" ht="9" customHeight="1" x14ac:dyDescent="0.2">
      <c r="A501" s="519"/>
      <c r="B501" s="519"/>
      <c r="C501" s="48" t="s">
        <v>4</v>
      </c>
      <c r="D501" s="49">
        <v>14</v>
      </c>
      <c r="E501" s="50">
        <v>22657167</v>
      </c>
      <c r="F501" s="50">
        <v>0</v>
      </c>
      <c r="G501" s="50">
        <v>0</v>
      </c>
      <c r="H501" s="50">
        <v>12337351</v>
      </c>
      <c r="I501" s="50">
        <v>0</v>
      </c>
      <c r="J501" s="51">
        <v>2916216</v>
      </c>
      <c r="K501" s="50">
        <v>34994518</v>
      </c>
      <c r="L501" s="73">
        <v>37910734</v>
      </c>
      <c r="M501" s="118"/>
      <c r="N501" s="120">
        <v>34994518</v>
      </c>
      <c r="O501" s="120">
        <v>22657167</v>
      </c>
      <c r="P501" s="120">
        <v>1041636</v>
      </c>
      <c r="Q501" s="120">
        <v>41989022</v>
      </c>
      <c r="R501" s="120">
        <v>39072806</v>
      </c>
      <c r="S501" s="47"/>
    </row>
    <row r="502" spans="1:19" ht="12.75" customHeight="1" x14ac:dyDescent="0.2">
      <c r="A502" s="519"/>
      <c r="B502" s="519"/>
      <c r="C502" s="53" t="s">
        <v>3</v>
      </c>
      <c r="D502" s="54">
        <v>15</v>
      </c>
      <c r="E502" s="55">
        <v>13284.54</v>
      </c>
      <c r="F502" s="55">
        <v>0</v>
      </c>
      <c r="G502" s="55">
        <v>0</v>
      </c>
      <c r="H502" s="55">
        <v>6371.71</v>
      </c>
      <c r="I502" s="55">
        <v>0</v>
      </c>
      <c r="J502" s="55">
        <v>1638.02</v>
      </c>
      <c r="K502" s="56">
        <v>19656.25</v>
      </c>
      <c r="L502" s="46">
        <v>21294.27</v>
      </c>
      <c r="M502" s="117"/>
      <c r="N502" s="119">
        <v>19656.25</v>
      </c>
      <c r="O502" s="119">
        <v>13284.54</v>
      </c>
      <c r="P502" s="119">
        <v>537.96</v>
      </c>
      <c r="Q502" s="119">
        <v>23685.49</v>
      </c>
      <c r="R502" s="119">
        <v>22047.47</v>
      </c>
      <c r="S502" s="47"/>
    </row>
    <row r="503" spans="1:19" ht="9" customHeight="1" x14ac:dyDescent="0.2">
      <c r="A503" s="519"/>
      <c r="B503" s="519"/>
      <c r="C503" s="48" t="s">
        <v>4</v>
      </c>
      <c r="D503" s="49">
        <v>20</v>
      </c>
      <c r="E503" s="50">
        <v>25722456</v>
      </c>
      <c r="F503" s="50">
        <v>0</v>
      </c>
      <c r="G503" s="50">
        <v>0</v>
      </c>
      <c r="H503" s="50">
        <v>12337351</v>
      </c>
      <c r="I503" s="50">
        <v>0</v>
      </c>
      <c r="J503" s="51">
        <v>3171649</v>
      </c>
      <c r="K503" s="50">
        <v>38059807</v>
      </c>
      <c r="L503" s="73">
        <v>41231456</v>
      </c>
      <c r="M503" s="118"/>
      <c r="N503" s="120">
        <v>38059807</v>
      </c>
      <c r="O503" s="120">
        <v>25722456</v>
      </c>
      <c r="P503" s="120">
        <v>1041636</v>
      </c>
      <c r="Q503" s="120">
        <v>45861504</v>
      </c>
      <c r="R503" s="120">
        <v>42689855</v>
      </c>
      <c r="S503" s="47"/>
    </row>
    <row r="504" spans="1:19" ht="12.75" customHeight="1" x14ac:dyDescent="0.2">
      <c r="A504" s="519"/>
      <c r="B504" s="519"/>
      <c r="C504" s="53" t="s">
        <v>3</v>
      </c>
      <c r="D504" s="54">
        <v>21</v>
      </c>
      <c r="E504" s="55">
        <v>14821.1</v>
      </c>
      <c r="F504" s="55">
        <v>0</v>
      </c>
      <c r="G504" s="55">
        <v>0</v>
      </c>
      <c r="H504" s="55">
        <v>6371.71</v>
      </c>
      <c r="I504" s="55">
        <v>0</v>
      </c>
      <c r="J504" s="55">
        <v>1766.07</v>
      </c>
      <c r="K504" s="56">
        <v>21192.81</v>
      </c>
      <c r="L504" s="46">
        <v>22958.880000000001</v>
      </c>
      <c r="M504" s="117"/>
      <c r="N504" s="119">
        <v>21192.81</v>
      </c>
      <c r="O504" s="119">
        <v>14821.1</v>
      </c>
      <c r="P504" s="119">
        <v>537.96</v>
      </c>
      <c r="Q504" s="119">
        <v>25626.68</v>
      </c>
      <c r="R504" s="119">
        <v>23860.61</v>
      </c>
      <c r="S504" s="47"/>
    </row>
    <row r="505" spans="1:19" ht="9" customHeight="1" x14ac:dyDescent="0.2">
      <c r="A505" s="519"/>
      <c r="B505" s="519"/>
      <c r="C505" s="48" t="s">
        <v>4</v>
      </c>
      <c r="D505" s="49">
        <v>27</v>
      </c>
      <c r="E505" s="50">
        <v>28697651</v>
      </c>
      <c r="F505" s="50">
        <v>0</v>
      </c>
      <c r="G505" s="50">
        <v>0</v>
      </c>
      <c r="H505" s="50">
        <v>12337351</v>
      </c>
      <c r="I505" s="50">
        <v>0</v>
      </c>
      <c r="J505" s="51">
        <v>3419588</v>
      </c>
      <c r="K505" s="50">
        <v>41035002</v>
      </c>
      <c r="L505" s="73">
        <v>44454591</v>
      </c>
      <c r="M505" s="118"/>
      <c r="N505" s="120">
        <v>41035002</v>
      </c>
      <c r="O505" s="120">
        <v>28697651</v>
      </c>
      <c r="P505" s="120">
        <v>1041636</v>
      </c>
      <c r="Q505" s="120">
        <v>49620172</v>
      </c>
      <c r="R505" s="120">
        <v>46200583</v>
      </c>
      <c r="S505" s="47"/>
    </row>
    <row r="506" spans="1:19" ht="12.75" customHeight="1" x14ac:dyDescent="0.2">
      <c r="A506" s="519"/>
      <c r="B506" s="519"/>
      <c r="C506" s="53" t="s">
        <v>3</v>
      </c>
      <c r="D506" s="54">
        <v>28</v>
      </c>
      <c r="E506" s="55">
        <v>16336.91</v>
      </c>
      <c r="F506" s="55">
        <v>0</v>
      </c>
      <c r="G506" s="55">
        <v>0</v>
      </c>
      <c r="H506" s="55">
        <v>6371.71</v>
      </c>
      <c r="I506" s="55">
        <v>0</v>
      </c>
      <c r="J506" s="55">
        <v>1892.39</v>
      </c>
      <c r="K506" s="56">
        <v>22708.62</v>
      </c>
      <c r="L506" s="46">
        <v>24601.01</v>
      </c>
      <c r="M506" s="117"/>
      <c r="N506" s="119">
        <v>22708.62</v>
      </c>
      <c r="O506" s="119">
        <v>16336.91</v>
      </c>
      <c r="P506" s="119">
        <v>537.96</v>
      </c>
      <c r="Q506" s="119">
        <v>27541.65</v>
      </c>
      <c r="R506" s="119">
        <v>25649.26</v>
      </c>
      <c r="S506" s="47"/>
    </row>
    <row r="507" spans="1:19" ht="9" customHeight="1" x14ac:dyDescent="0.2">
      <c r="A507" s="519"/>
      <c r="B507" s="519"/>
      <c r="C507" s="48" t="s">
        <v>4</v>
      </c>
      <c r="D507" s="49">
        <v>34</v>
      </c>
      <c r="E507" s="50">
        <v>31632669</v>
      </c>
      <c r="F507" s="50">
        <v>0</v>
      </c>
      <c r="G507" s="50">
        <v>0</v>
      </c>
      <c r="H507" s="50">
        <v>12337351</v>
      </c>
      <c r="I507" s="50">
        <v>0</v>
      </c>
      <c r="J507" s="51">
        <v>3664178</v>
      </c>
      <c r="K507" s="50">
        <v>43970020</v>
      </c>
      <c r="L507" s="73">
        <v>47634198</v>
      </c>
      <c r="M507" s="118"/>
      <c r="N507" s="120">
        <v>43970020</v>
      </c>
      <c r="O507" s="120">
        <v>31632669</v>
      </c>
      <c r="P507" s="120">
        <v>1041636</v>
      </c>
      <c r="Q507" s="120">
        <v>53328071</v>
      </c>
      <c r="R507" s="120">
        <v>49663893</v>
      </c>
      <c r="S507" s="47"/>
    </row>
    <row r="508" spans="1:19" ht="12.75" customHeight="1" x14ac:dyDescent="0.2">
      <c r="A508" s="519"/>
      <c r="B508" s="519"/>
      <c r="C508" s="53" t="s">
        <v>3</v>
      </c>
      <c r="D508" s="54">
        <v>35</v>
      </c>
      <c r="E508" s="55">
        <v>17465.84</v>
      </c>
      <c r="F508" s="55">
        <v>0</v>
      </c>
      <c r="G508" s="55">
        <v>0</v>
      </c>
      <c r="H508" s="55">
        <v>6371.71</v>
      </c>
      <c r="I508" s="55">
        <v>0</v>
      </c>
      <c r="J508" s="55">
        <v>1986.46</v>
      </c>
      <c r="K508" s="56">
        <v>23837.55</v>
      </c>
      <c r="L508" s="46">
        <v>25824.01</v>
      </c>
      <c r="M508" s="117"/>
      <c r="N508" s="119">
        <v>23837.55</v>
      </c>
      <c r="O508" s="119">
        <v>17465.84</v>
      </c>
      <c r="P508" s="119">
        <v>537.96</v>
      </c>
      <c r="Q508" s="119">
        <v>28967.86</v>
      </c>
      <c r="R508" s="119">
        <v>26981.4</v>
      </c>
      <c r="S508" s="47"/>
    </row>
    <row r="509" spans="1:19" ht="9" customHeight="1" x14ac:dyDescent="0.2">
      <c r="A509" s="520"/>
      <c r="B509" s="520"/>
      <c r="C509" s="58" t="s">
        <v>4</v>
      </c>
      <c r="D509" s="59"/>
      <c r="E509" s="61">
        <v>33818582</v>
      </c>
      <c r="F509" s="61">
        <v>0</v>
      </c>
      <c r="G509" s="61">
        <v>0</v>
      </c>
      <c r="H509" s="61">
        <v>12337351</v>
      </c>
      <c r="I509" s="61">
        <v>0</v>
      </c>
      <c r="J509" s="60">
        <v>3846323</v>
      </c>
      <c r="K509" s="61">
        <v>46155933</v>
      </c>
      <c r="L509" s="73">
        <v>50002256</v>
      </c>
      <c r="M509" s="118"/>
      <c r="N509" s="120">
        <v>46155933</v>
      </c>
      <c r="O509" s="120">
        <v>33818582</v>
      </c>
      <c r="P509" s="120">
        <v>1041636</v>
      </c>
      <c r="Q509" s="120">
        <v>56089598</v>
      </c>
      <c r="R509" s="120">
        <v>52243275</v>
      </c>
      <c r="S509" s="47"/>
    </row>
    <row r="510" spans="1:19" ht="12.75" customHeight="1" x14ac:dyDescent="0.2">
      <c r="A510" s="496">
        <v>37622</v>
      </c>
      <c r="B510" s="496">
        <v>37986</v>
      </c>
      <c r="C510" s="42" t="s">
        <v>3</v>
      </c>
      <c r="D510" s="43">
        <v>0</v>
      </c>
      <c r="E510" s="44">
        <v>10316.51</v>
      </c>
      <c r="F510" s="44">
        <v>0</v>
      </c>
      <c r="G510" s="44">
        <v>0</v>
      </c>
      <c r="H510" s="44">
        <v>6371.71</v>
      </c>
      <c r="I510" s="44">
        <v>0</v>
      </c>
      <c r="J510" s="44">
        <v>1390.69</v>
      </c>
      <c r="K510" s="45">
        <v>16688.22</v>
      </c>
      <c r="L510" s="46">
        <v>18078.91</v>
      </c>
      <c r="M510" s="117"/>
      <c r="N510" s="119">
        <v>16688.22</v>
      </c>
      <c r="O510" s="119">
        <v>10316.51</v>
      </c>
      <c r="P510" s="119">
        <v>633.96</v>
      </c>
      <c r="Q510" s="119">
        <v>19935.88</v>
      </c>
      <c r="R510" s="119">
        <v>18545.189999999999</v>
      </c>
      <c r="S510" s="47"/>
    </row>
    <row r="511" spans="1:19" ht="9" customHeight="1" x14ac:dyDescent="0.2">
      <c r="A511" s="497"/>
      <c r="B511" s="497"/>
      <c r="C511" s="48" t="s">
        <v>4</v>
      </c>
      <c r="D511" s="49">
        <v>2</v>
      </c>
      <c r="E511" s="50">
        <v>19975549</v>
      </c>
      <c r="F511" s="50">
        <v>0</v>
      </c>
      <c r="G511" s="50">
        <v>0</v>
      </c>
      <c r="H511" s="50">
        <v>12337351</v>
      </c>
      <c r="I511" s="50">
        <v>0</v>
      </c>
      <c r="J511" s="51">
        <v>2692751</v>
      </c>
      <c r="K511" s="50">
        <v>32312900</v>
      </c>
      <c r="L511" s="73">
        <v>35005651</v>
      </c>
      <c r="M511" s="118"/>
      <c r="N511" s="120">
        <v>32312900</v>
      </c>
      <c r="O511" s="120">
        <v>19975549</v>
      </c>
      <c r="P511" s="120">
        <v>1227518</v>
      </c>
      <c r="Q511" s="120">
        <v>38601246</v>
      </c>
      <c r="R511" s="120">
        <v>35908495</v>
      </c>
      <c r="S511" s="47"/>
    </row>
    <row r="512" spans="1:19" ht="12.75" customHeight="1" x14ac:dyDescent="0.2">
      <c r="A512" s="519">
        <v>37622</v>
      </c>
      <c r="B512" s="519">
        <v>37986</v>
      </c>
      <c r="C512" s="53" t="s">
        <v>3</v>
      </c>
      <c r="D512" s="54">
        <v>3</v>
      </c>
      <c r="E512" s="55">
        <v>10767.64</v>
      </c>
      <c r="F512" s="55">
        <v>0</v>
      </c>
      <c r="G512" s="55">
        <v>0</v>
      </c>
      <c r="H512" s="55">
        <v>6371.71</v>
      </c>
      <c r="I512" s="55">
        <v>0</v>
      </c>
      <c r="J512" s="55">
        <v>1428.28</v>
      </c>
      <c r="K512" s="56">
        <v>17139.349999999999</v>
      </c>
      <c r="L512" s="46">
        <v>18567.63</v>
      </c>
      <c r="M512" s="117"/>
      <c r="N512" s="119">
        <v>17139.349999999999</v>
      </c>
      <c r="O512" s="119">
        <v>10767.64</v>
      </c>
      <c r="P512" s="119">
        <v>633.96</v>
      </c>
      <c r="Q512" s="119">
        <v>20505.810000000001</v>
      </c>
      <c r="R512" s="119">
        <v>19077.53</v>
      </c>
      <c r="S512" s="47"/>
    </row>
    <row r="513" spans="1:19" ht="9" customHeight="1" x14ac:dyDescent="0.2">
      <c r="A513" s="519"/>
      <c r="B513" s="519"/>
      <c r="C513" s="48" t="s">
        <v>4</v>
      </c>
      <c r="D513" s="49">
        <v>8</v>
      </c>
      <c r="E513" s="50">
        <v>20849058</v>
      </c>
      <c r="F513" s="50">
        <v>0</v>
      </c>
      <c r="G513" s="50">
        <v>0</v>
      </c>
      <c r="H513" s="50">
        <v>12337351</v>
      </c>
      <c r="I513" s="50">
        <v>0</v>
      </c>
      <c r="J513" s="51">
        <v>2765536</v>
      </c>
      <c r="K513" s="50">
        <v>33186409</v>
      </c>
      <c r="L513" s="73">
        <v>35951945</v>
      </c>
      <c r="M513" s="118"/>
      <c r="N513" s="120">
        <v>33186409</v>
      </c>
      <c r="O513" s="120">
        <v>20849058</v>
      </c>
      <c r="P513" s="120">
        <v>1227518</v>
      </c>
      <c r="Q513" s="120">
        <v>39704785</v>
      </c>
      <c r="R513" s="120">
        <v>36939249</v>
      </c>
      <c r="S513" s="47"/>
    </row>
    <row r="514" spans="1:19" ht="12.75" customHeight="1" x14ac:dyDescent="0.2">
      <c r="A514" s="519"/>
      <c r="B514" s="519"/>
      <c r="C514" s="53" t="s">
        <v>3</v>
      </c>
      <c r="D514" s="54">
        <v>9</v>
      </c>
      <c r="E514" s="55">
        <v>12157.33</v>
      </c>
      <c r="F514" s="55">
        <v>0</v>
      </c>
      <c r="G514" s="55">
        <v>0</v>
      </c>
      <c r="H514" s="55">
        <v>6371.71</v>
      </c>
      <c r="I514" s="55">
        <v>0</v>
      </c>
      <c r="J514" s="55">
        <v>1544.09</v>
      </c>
      <c r="K514" s="56">
        <v>18529.04</v>
      </c>
      <c r="L514" s="46">
        <v>20073.13</v>
      </c>
      <c r="M514" s="117"/>
      <c r="N514" s="119">
        <v>18529.04</v>
      </c>
      <c r="O514" s="119">
        <v>12157.33</v>
      </c>
      <c r="P514" s="119">
        <v>633.96</v>
      </c>
      <c r="Q514" s="119">
        <v>22261.45</v>
      </c>
      <c r="R514" s="119">
        <v>20717.36</v>
      </c>
      <c r="S514" s="47"/>
    </row>
    <row r="515" spans="1:19" ht="9" customHeight="1" x14ac:dyDescent="0.2">
      <c r="A515" s="519"/>
      <c r="B515" s="519"/>
      <c r="C515" s="48" t="s">
        <v>4</v>
      </c>
      <c r="D515" s="49">
        <v>14</v>
      </c>
      <c r="E515" s="50">
        <v>23539873</v>
      </c>
      <c r="F515" s="50">
        <v>0</v>
      </c>
      <c r="G515" s="50">
        <v>0</v>
      </c>
      <c r="H515" s="50">
        <v>12337351</v>
      </c>
      <c r="I515" s="50">
        <v>0</v>
      </c>
      <c r="J515" s="51">
        <v>2989775</v>
      </c>
      <c r="K515" s="50">
        <v>35877224</v>
      </c>
      <c r="L515" s="73">
        <v>38866999</v>
      </c>
      <c r="M515" s="118"/>
      <c r="N515" s="120">
        <v>35877224</v>
      </c>
      <c r="O515" s="120">
        <v>23539873</v>
      </c>
      <c r="P515" s="120">
        <v>1227518</v>
      </c>
      <c r="Q515" s="120">
        <v>43104178</v>
      </c>
      <c r="R515" s="120">
        <v>40114403</v>
      </c>
      <c r="S515" s="47"/>
    </row>
    <row r="516" spans="1:19" ht="12.75" customHeight="1" x14ac:dyDescent="0.2">
      <c r="A516" s="519"/>
      <c r="B516" s="519"/>
      <c r="C516" s="53" t="s">
        <v>3</v>
      </c>
      <c r="D516" s="54">
        <v>15</v>
      </c>
      <c r="E516" s="55">
        <v>13780.26</v>
      </c>
      <c r="F516" s="55">
        <v>0</v>
      </c>
      <c r="G516" s="55">
        <v>0</v>
      </c>
      <c r="H516" s="55">
        <v>6371.71</v>
      </c>
      <c r="I516" s="55">
        <v>0</v>
      </c>
      <c r="J516" s="55">
        <v>1679.33</v>
      </c>
      <c r="K516" s="56">
        <v>20151.97</v>
      </c>
      <c r="L516" s="46">
        <v>21831.3</v>
      </c>
      <c r="M516" s="117"/>
      <c r="N516" s="119">
        <v>20151.97</v>
      </c>
      <c r="O516" s="119">
        <v>13780.26</v>
      </c>
      <c r="P516" s="119">
        <v>633.96</v>
      </c>
      <c r="Q516" s="119">
        <v>24311.75</v>
      </c>
      <c r="R516" s="119">
        <v>22632.42</v>
      </c>
      <c r="S516" s="47"/>
    </row>
    <row r="517" spans="1:19" ht="9" customHeight="1" x14ac:dyDescent="0.2">
      <c r="A517" s="519"/>
      <c r="B517" s="519"/>
      <c r="C517" s="48" t="s">
        <v>4</v>
      </c>
      <c r="D517" s="49">
        <v>20</v>
      </c>
      <c r="E517" s="50">
        <v>26682304</v>
      </c>
      <c r="F517" s="50">
        <v>0</v>
      </c>
      <c r="G517" s="50">
        <v>0</v>
      </c>
      <c r="H517" s="50">
        <v>12337351</v>
      </c>
      <c r="I517" s="50">
        <v>0</v>
      </c>
      <c r="J517" s="51">
        <v>3251636</v>
      </c>
      <c r="K517" s="50">
        <v>39019655</v>
      </c>
      <c r="L517" s="73">
        <v>42271291</v>
      </c>
      <c r="M517" s="118"/>
      <c r="N517" s="120">
        <v>39019655</v>
      </c>
      <c r="O517" s="120">
        <v>26682304</v>
      </c>
      <c r="P517" s="120">
        <v>1227518</v>
      </c>
      <c r="Q517" s="120">
        <v>47074112</v>
      </c>
      <c r="R517" s="120">
        <v>43822476</v>
      </c>
      <c r="S517" s="47"/>
    </row>
    <row r="518" spans="1:19" ht="12.75" customHeight="1" x14ac:dyDescent="0.2">
      <c r="A518" s="519"/>
      <c r="B518" s="519"/>
      <c r="C518" s="53" t="s">
        <v>3</v>
      </c>
      <c r="D518" s="54">
        <v>21</v>
      </c>
      <c r="E518" s="55">
        <v>15355.58</v>
      </c>
      <c r="F518" s="55">
        <v>0</v>
      </c>
      <c r="G518" s="55">
        <v>0</v>
      </c>
      <c r="H518" s="55">
        <v>6371.71</v>
      </c>
      <c r="I518" s="55">
        <v>0</v>
      </c>
      <c r="J518" s="55">
        <v>1810.61</v>
      </c>
      <c r="K518" s="56">
        <v>21727.29</v>
      </c>
      <c r="L518" s="46">
        <v>23537.9</v>
      </c>
      <c r="M518" s="117"/>
      <c r="N518" s="119">
        <v>21727.29</v>
      </c>
      <c r="O518" s="119">
        <v>15355.58</v>
      </c>
      <c r="P518" s="119">
        <v>633.96</v>
      </c>
      <c r="Q518" s="119">
        <v>26301.9</v>
      </c>
      <c r="R518" s="119">
        <v>24491.29</v>
      </c>
      <c r="S518" s="47"/>
    </row>
    <row r="519" spans="1:19" ht="9" customHeight="1" x14ac:dyDescent="0.2">
      <c r="A519" s="519"/>
      <c r="B519" s="519"/>
      <c r="C519" s="48" t="s">
        <v>4</v>
      </c>
      <c r="D519" s="49">
        <v>27</v>
      </c>
      <c r="E519" s="50">
        <v>29732549</v>
      </c>
      <c r="F519" s="50">
        <v>0</v>
      </c>
      <c r="G519" s="50">
        <v>0</v>
      </c>
      <c r="H519" s="50">
        <v>12337351</v>
      </c>
      <c r="I519" s="50">
        <v>0</v>
      </c>
      <c r="J519" s="51">
        <v>3505830</v>
      </c>
      <c r="K519" s="50">
        <v>42069900</v>
      </c>
      <c r="L519" s="73">
        <v>45575730</v>
      </c>
      <c r="M519" s="118"/>
      <c r="N519" s="120">
        <v>42069900</v>
      </c>
      <c r="O519" s="120">
        <v>29732549</v>
      </c>
      <c r="P519" s="120">
        <v>1227518</v>
      </c>
      <c r="Q519" s="120">
        <v>50927580</v>
      </c>
      <c r="R519" s="120">
        <v>47421750</v>
      </c>
      <c r="S519" s="47"/>
    </row>
    <row r="520" spans="1:19" ht="12.75" customHeight="1" x14ac:dyDescent="0.2">
      <c r="A520" s="519"/>
      <c r="B520" s="519"/>
      <c r="C520" s="53" t="s">
        <v>3</v>
      </c>
      <c r="D520" s="54">
        <v>28</v>
      </c>
      <c r="E520" s="55">
        <v>16909.669999999998</v>
      </c>
      <c r="F520" s="55">
        <v>0</v>
      </c>
      <c r="G520" s="55">
        <v>0</v>
      </c>
      <c r="H520" s="55">
        <v>6371.71</v>
      </c>
      <c r="I520" s="55">
        <v>0</v>
      </c>
      <c r="J520" s="55">
        <v>1940.12</v>
      </c>
      <c r="K520" s="56">
        <v>23281.38</v>
      </c>
      <c r="L520" s="46">
        <v>25221.5</v>
      </c>
      <c r="M520" s="117"/>
      <c r="N520" s="119">
        <v>23281.38</v>
      </c>
      <c r="O520" s="119">
        <v>16909.669999999998</v>
      </c>
      <c r="P520" s="119">
        <v>633.96</v>
      </c>
      <c r="Q520" s="119">
        <v>28265.24</v>
      </c>
      <c r="R520" s="119">
        <v>26325.119999999999</v>
      </c>
      <c r="S520" s="47"/>
    </row>
    <row r="521" spans="1:19" ht="9" customHeight="1" x14ac:dyDescent="0.2">
      <c r="A521" s="519"/>
      <c r="B521" s="519"/>
      <c r="C521" s="48" t="s">
        <v>4</v>
      </c>
      <c r="D521" s="49">
        <v>34</v>
      </c>
      <c r="E521" s="50">
        <v>32741687</v>
      </c>
      <c r="F521" s="50">
        <v>0</v>
      </c>
      <c r="G521" s="50">
        <v>0</v>
      </c>
      <c r="H521" s="50">
        <v>12337351</v>
      </c>
      <c r="I521" s="50">
        <v>0</v>
      </c>
      <c r="J521" s="51">
        <v>3756596</v>
      </c>
      <c r="K521" s="50">
        <v>45079038</v>
      </c>
      <c r="L521" s="73">
        <v>48835634</v>
      </c>
      <c r="M521" s="118"/>
      <c r="N521" s="120">
        <v>45079038</v>
      </c>
      <c r="O521" s="120">
        <v>32741687</v>
      </c>
      <c r="P521" s="120">
        <v>1227518</v>
      </c>
      <c r="Q521" s="120">
        <v>54729136</v>
      </c>
      <c r="R521" s="120">
        <v>50972540</v>
      </c>
      <c r="S521" s="47"/>
    </row>
    <row r="522" spans="1:19" ht="12.75" customHeight="1" x14ac:dyDescent="0.2">
      <c r="A522" s="519"/>
      <c r="B522" s="519"/>
      <c r="C522" s="53" t="s">
        <v>3</v>
      </c>
      <c r="D522" s="54">
        <v>35</v>
      </c>
      <c r="E522" s="55">
        <v>18067.04</v>
      </c>
      <c r="F522" s="55">
        <v>0</v>
      </c>
      <c r="G522" s="55">
        <v>0</v>
      </c>
      <c r="H522" s="55">
        <v>6371.71</v>
      </c>
      <c r="I522" s="55">
        <v>0</v>
      </c>
      <c r="J522" s="55">
        <v>2036.56</v>
      </c>
      <c r="K522" s="56">
        <v>24438.75</v>
      </c>
      <c r="L522" s="46">
        <v>26475.31</v>
      </c>
      <c r="M522" s="117"/>
      <c r="N522" s="119">
        <v>24438.75</v>
      </c>
      <c r="O522" s="119">
        <v>18067.04</v>
      </c>
      <c r="P522" s="119">
        <v>633.96</v>
      </c>
      <c r="Q522" s="119">
        <v>29727.38</v>
      </c>
      <c r="R522" s="119">
        <v>27690.82</v>
      </c>
      <c r="S522" s="47"/>
    </row>
    <row r="523" spans="1:19" ht="9" customHeight="1" x14ac:dyDescent="0.2">
      <c r="A523" s="520"/>
      <c r="B523" s="520"/>
      <c r="C523" s="58" t="s">
        <v>4</v>
      </c>
      <c r="D523" s="59"/>
      <c r="E523" s="61">
        <v>34982668</v>
      </c>
      <c r="F523" s="61">
        <v>0</v>
      </c>
      <c r="G523" s="61">
        <v>0</v>
      </c>
      <c r="H523" s="61">
        <v>12337351</v>
      </c>
      <c r="I523" s="61">
        <v>0</v>
      </c>
      <c r="J523" s="60">
        <v>3943330</v>
      </c>
      <c r="K523" s="61">
        <v>47320018</v>
      </c>
      <c r="L523" s="73">
        <v>51263348</v>
      </c>
      <c r="M523" s="118"/>
      <c r="N523" s="120">
        <v>47320018</v>
      </c>
      <c r="O523" s="120">
        <v>34982668</v>
      </c>
      <c r="P523" s="120">
        <v>1227518</v>
      </c>
      <c r="Q523" s="120">
        <v>57560234</v>
      </c>
      <c r="R523" s="120">
        <v>53616904</v>
      </c>
      <c r="S523" s="47"/>
    </row>
    <row r="524" spans="1:19" ht="12.75" customHeight="1" x14ac:dyDescent="0.2">
      <c r="A524" s="496">
        <v>37987</v>
      </c>
      <c r="B524" s="496">
        <v>38383</v>
      </c>
      <c r="C524" s="42" t="s">
        <v>3</v>
      </c>
      <c r="D524" s="43">
        <v>0</v>
      </c>
      <c r="E524" s="44">
        <v>10668.83</v>
      </c>
      <c r="F524" s="44">
        <v>0</v>
      </c>
      <c r="G524" s="44">
        <v>0</v>
      </c>
      <c r="H524" s="44">
        <v>6371.71</v>
      </c>
      <c r="I524" s="44">
        <v>0</v>
      </c>
      <c r="J524" s="44">
        <v>1420.05</v>
      </c>
      <c r="K524" s="45">
        <v>17040.54</v>
      </c>
      <c r="L524" s="46">
        <v>18460.59</v>
      </c>
      <c r="M524" s="117"/>
      <c r="N524" s="119">
        <v>17040.54</v>
      </c>
      <c r="O524" s="119">
        <v>10668.83</v>
      </c>
      <c r="P524" s="119">
        <v>633.96</v>
      </c>
      <c r="Q524" s="119">
        <v>20380.98</v>
      </c>
      <c r="R524" s="119">
        <v>18960.93</v>
      </c>
      <c r="S524" s="47"/>
    </row>
    <row r="525" spans="1:19" ht="9" customHeight="1" x14ac:dyDescent="0.2">
      <c r="A525" s="497"/>
      <c r="B525" s="497"/>
      <c r="C525" s="48" t="s">
        <v>4</v>
      </c>
      <c r="D525" s="49">
        <v>2</v>
      </c>
      <c r="E525" s="50">
        <v>20657735</v>
      </c>
      <c r="F525" s="50">
        <v>0</v>
      </c>
      <c r="G525" s="50">
        <v>0</v>
      </c>
      <c r="H525" s="50">
        <v>12337351</v>
      </c>
      <c r="I525" s="50">
        <v>0</v>
      </c>
      <c r="J525" s="51">
        <v>2749600</v>
      </c>
      <c r="K525" s="50">
        <v>32995086</v>
      </c>
      <c r="L525" s="73">
        <v>35744687</v>
      </c>
      <c r="M525" s="118"/>
      <c r="N525" s="120">
        <v>32995086</v>
      </c>
      <c r="O525" s="120">
        <v>20657735</v>
      </c>
      <c r="P525" s="120">
        <v>1227518</v>
      </c>
      <c r="Q525" s="120">
        <v>39463080</v>
      </c>
      <c r="R525" s="120">
        <v>36713480</v>
      </c>
      <c r="S525" s="47"/>
    </row>
    <row r="526" spans="1:19" ht="12.75" customHeight="1" x14ac:dyDescent="0.2">
      <c r="A526" s="519">
        <v>37987</v>
      </c>
      <c r="B526" s="519">
        <v>38383</v>
      </c>
      <c r="C526" s="53" t="s">
        <v>3</v>
      </c>
      <c r="D526" s="54">
        <v>3</v>
      </c>
      <c r="E526" s="55">
        <v>11129.56</v>
      </c>
      <c r="F526" s="55">
        <v>0</v>
      </c>
      <c r="G526" s="55">
        <v>0</v>
      </c>
      <c r="H526" s="55">
        <v>6371.71</v>
      </c>
      <c r="I526" s="55">
        <v>0</v>
      </c>
      <c r="J526" s="55">
        <v>1458.44</v>
      </c>
      <c r="K526" s="56">
        <v>17501.27</v>
      </c>
      <c r="L526" s="46">
        <v>18959.71</v>
      </c>
      <c r="M526" s="117"/>
      <c r="N526" s="119">
        <v>17501.27</v>
      </c>
      <c r="O526" s="119">
        <v>11129.56</v>
      </c>
      <c r="P526" s="119">
        <v>633.96</v>
      </c>
      <c r="Q526" s="119">
        <v>20963.03</v>
      </c>
      <c r="R526" s="119">
        <v>19504.59</v>
      </c>
      <c r="S526" s="47"/>
    </row>
    <row r="527" spans="1:19" ht="9" customHeight="1" x14ac:dyDescent="0.2">
      <c r="A527" s="519"/>
      <c r="B527" s="519"/>
      <c r="C527" s="48" t="s">
        <v>4</v>
      </c>
      <c r="D527" s="49">
        <v>8</v>
      </c>
      <c r="E527" s="50">
        <v>21549833</v>
      </c>
      <c r="F527" s="50">
        <v>0</v>
      </c>
      <c r="G527" s="50">
        <v>0</v>
      </c>
      <c r="H527" s="50">
        <v>12337351</v>
      </c>
      <c r="I527" s="50">
        <v>0</v>
      </c>
      <c r="J527" s="51">
        <v>2823934</v>
      </c>
      <c r="K527" s="50">
        <v>33887184</v>
      </c>
      <c r="L527" s="73">
        <v>36711118</v>
      </c>
      <c r="M527" s="118"/>
      <c r="N527" s="120">
        <v>33887184</v>
      </c>
      <c r="O527" s="120">
        <v>21549833</v>
      </c>
      <c r="P527" s="120">
        <v>1227518</v>
      </c>
      <c r="Q527" s="120">
        <v>40590086</v>
      </c>
      <c r="R527" s="120">
        <v>37766152</v>
      </c>
      <c r="S527" s="47"/>
    </row>
    <row r="528" spans="1:19" ht="12.75" customHeight="1" x14ac:dyDescent="0.2">
      <c r="A528" s="519"/>
      <c r="B528" s="519"/>
      <c r="C528" s="53" t="s">
        <v>3</v>
      </c>
      <c r="D528" s="54">
        <v>9</v>
      </c>
      <c r="E528" s="55">
        <v>12548.53</v>
      </c>
      <c r="F528" s="55">
        <v>0</v>
      </c>
      <c r="G528" s="55">
        <v>0</v>
      </c>
      <c r="H528" s="55">
        <v>6371.71</v>
      </c>
      <c r="I528" s="55">
        <v>0</v>
      </c>
      <c r="J528" s="55">
        <v>1576.69</v>
      </c>
      <c r="K528" s="56">
        <v>18920.240000000002</v>
      </c>
      <c r="L528" s="46">
        <v>20496.93</v>
      </c>
      <c r="M528" s="117"/>
      <c r="N528" s="119">
        <v>18920.240000000002</v>
      </c>
      <c r="O528" s="119">
        <v>12548.53</v>
      </c>
      <c r="P528" s="119">
        <v>633.96</v>
      </c>
      <c r="Q528" s="119">
        <v>22755.67</v>
      </c>
      <c r="R528" s="119">
        <v>21178.98</v>
      </c>
      <c r="S528" s="47"/>
    </row>
    <row r="529" spans="1:19" ht="9" customHeight="1" x14ac:dyDescent="0.2">
      <c r="A529" s="519"/>
      <c r="B529" s="519"/>
      <c r="C529" s="48" t="s">
        <v>4</v>
      </c>
      <c r="D529" s="49">
        <v>14</v>
      </c>
      <c r="E529" s="50">
        <v>24297342</v>
      </c>
      <c r="F529" s="50">
        <v>0</v>
      </c>
      <c r="G529" s="50">
        <v>0</v>
      </c>
      <c r="H529" s="50">
        <v>12337351</v>
      </c>
      <c r="I529" s="50">
        <v>0</v>
      </c>
      <c r="J529" s="51">
        <v>3052898</v>
      </c>
      <c r="K529" s="50">
        <v>36634693</v>
      </c>
      <c r="L529" s="73">
        <v>39687591</v>
      </c>
      <c r="M529" s="118"/>
      <c r="N529" s="120">
        <v>36634693</v>
      </c>
      <c r="O529" s="120">
        <v>24297342</v>
      </c>
      <c r="P529" s="120">
        <v>1227518</v>
      </c>
      <c r="Q529" s="120">
        <v>44061121</v>
      </c>
      <c r="R529" s="120">
        <v>41008224</v>
      </c>
      <c r="S529" s="47"/>
    </row>
    <row r="530" spans="1:19" ht="12.75" customHeight="1" x14ac:dyDescent="0.2">
      <c r="A530" s="519"/>
      <c r="B530" s="519"/>
      <c r="C530" s="53" t="s">
        <v>3</v>
      </c>
      <c r="D530" s="54">
        <v>15</v>
      </c>
      <c r="E530" s="55">
        <v>14205.78</v>
      </c>
      <c r="F530" s="55">
        <v>0</v>
      </c>
      <c r="G530" s="55">
        <v>0</v>
      </c>
      <c r="H530" s="55">
        <v>6371.71</v>
      </c>
      <c r="I530" s="55">
        <v>0</v>
      </c>
      <c r="J530" s="55">
        <v>1714.79</v>
      </c>
      <c r="K530" s="56">
        <v>20577.490000000002</v>
      </c>
      <c r="L530" s="46">
        <v>22292.28</v>
      </c>
      <c r="M530" s="117"/>
      <c r="N530" s="119">
        <v>20577.490000000002</v>
      </c>
      <c r="O530" s="119">
        <v>14205.78</v>
      </c>
      <c r="P530" s="119">
        <v>633.96</v>
      </c>
      <c r="Q530" s="119">
        <v>24849.32</v>
      </c>
      <c r="R530" s="119">
        <v>23134.53</v>
      </c>
      <c r="S530" s="47"/>
    </row>
    <row r="531" spans="1:19" ht="9" customHeight="1" x14ac:dyDescent="0.2">
      <c r="A531" s="519"/>
      <c r="B531" s="519"/>
      <c r="C531" s="48" t="s">
        <v>4</v>
      </c>
      <c r="D531" s="49">
        <v>20</v>
      </c>
      <c r="E531" s="50">
        <v>27506226</v>
      </c>
      <c r="F531" s="50">
        <v>0</v>
      </c>
      <c r="G531" s="50">
        <v>0</v>
      </c>
      <c r="H531" s="50">
        <v>12337351</v>
      </c>
      <c r="I531" s="50">
        <v>0</v>
      </c>
      <c r="J531" s="51">
        <v>3320296</v>
      </c>
      <c r="K531" s="50">
        <v>39843577</v>
      </c>
      <c r="L531" s="73">
        <v>43163873</v>
      </c>
      <c r="M531" s="118"/>
      <c r="N531" s="120">
        <v>39843577</v>
      </c>
      <c r="O531" s="120">
        <v>27506226</v>
      </c>
      <c r="P531" s="120">
        <v>1227518</v>
      </c>
      <c r="Q531" s="120">
        <v>48114993</v>
      </c>
      <c r="R531" s="120">
        <v>44794696</v>
      </c>
      <c r="S531" s="47"/>
    </row>
    <row r="532" spans="1:19" ht="12.75" customHeight="1" x14ac:dyDescent="0.2">
      <c r="A532" s="519"/>
      <c r="B532" s="519"/>
      <c r="C532" s="53" t="s">
        <v>3</v>
      </c>
      <c r="D532" s="54">
        <v>21</v>
      </c>
      <c r="E532" s="55">
        <v>15814.34</v>
      </c>
      <c r="F532" s="55">
        <v>0</v>
      </c>
      <c r="G532" s="55">
        <v>0</v>
      </c>
      <c r="H532" s="55">
        <v>6371.71</v>
      </c>
      <c r="I532" s="55">
        <v>0</v>
      </c>
      <c r="J532" s="55">
        <v>1848.84</v>
      </c>
      <c r="K532" s="56">
        <v>22186.05</v>
      </c>
      <c r="L532" s="46">
        <v>24034.89</v>
      </c>
      <c r="M532" s="117"/>
      <c r="N532" s="119">
        <v>22186.05</v>
      </c>
      <c r="O532" s="119">
        <v>15814.34</v>
      </c>
      <c r="P532" s="119">
        <v>633.96</v>
      </c>
      <c r="Q532" s="119">
        <v>26881.47</v>
      </c>
      <c r="R532" s="119">
        <v>25032.63</v>
      </c>
      <c r="S532" s="47"/>
    </row>
    <row r="533" spans="1:19" ht="9" customHeight="1" x14ac:dyDescent="0.2">
      <c r="A533" s="519"/>
      <c r="B533" s="519"/>
      <c r="C533" s="48" t="s">
        <v>4</v>
      </c>
      <c r="D533" s="49">
        <v>27</v>
      </c>
      <c r="E533" s="50">
        <v>30620832</v>
      </c>
      <c r="F533" s="50">
        <v>0</v>
      </c>
      <c r="G533" s="50">
        <v>0</v>
      </c>
      <c r="H533" s="50">
        <v>12337351</v>
      </c>
      <c r="I533" s="50">
        <v>0</v>
      </c>
      <c r="J533" s="51">
        <v>3579853</v>
      </c>
      <c r="K533" s="50">
        <v>42958183</v>
      </c>
      <c r="L533" s="73">
        <v>46538036</v>
      </c>
      <c r="M533" s="118"/>
      <c r="N533" s="120">
        <v>42958183</v>
      </c>
      <c r="O533" s="120">
        <v>30620832</v>
      </c>
      <c r="P533" s="120">
        <v>1227518</v>
      </c>
      <c r="Q533" s="120">
        <v>52049784</v>
      </c>
      <c r="R533" s="120">
        <v>48469930</v>
      </c>
      <c r="S533" s="47"/>
    </row>
    <row r="534" spans="1:19" ht="12.75" customHeight="1" x14ac:dyDescent="0.2">
      <c r="A534" s="519"/>
      <c r="B534" s="519"/>
      <c r="C534" s="53" t="s">
        <v>3</v>
      </c>
      <c r="D534" s="54">
        <v>28</v>
      </c>
      <c r="E534" s="55">
        <v>17401.189999999999</v>
      </c>
      <c r="F534" s="55">
        <v>0</v>
      </c>
      <c r="G534" s="55">
        <v>0</v>
      </c>
      <c r="H534" s="55">
        <v>6371.71</v>
      </c>
      <c r="I534" s="55">
        <v>0</v>
      </c>
      <c r="J534" s="55">
        <v>1981.08</v>
      </c>
      <c r="K534" s="56">
        <v>23772.9</v>
      </c>
      <c r="L534" s="46">
        <v>25753.98</v>
      </c>
      <c r="M534" s="117"/>
      <c r="N534" s="119">
        <v>23772.9</v>
      </c>
      <c r="O534" s="119">
        <v>17401.189999999999</v>
      </c>
      <c r="P534" s="119">
        <v>633.96</v>
      </c>
      <c r="Q534" s="119">
        <v>28886.19</v>
      </c>
      <c r="R534" s="119">
        <v>26905.11</v>
      </c>
      <c r="S534" s="47"/>
    </row>
    <row r="535" spans="1:19" ht="9" customHeight="1" x14ac:dyDescent="0.2">
      <c r="A535" s="519"/>
      <c r="B535" s="519"/>
      <c r="C535" s="48" t="s">
        <v>4</v>
      </c>
      <c r="D535" s="49">
        <v>34</v>
      </c>
      <c r="E535" s="50">
        <v>33693402</v>
      </c>
      <c r="F535" s="50">
        <v>0</v>
      </c>
      <c r="G535" s="50">
        <v>0</v>
      </c>
      <c r="H535" s="50">
        <v>12337351</v>
      </c>
      <c r="I535" s="50">
        <v>0</v>
      </c>
      <c r="J535" s="51">
        <v>3835906</v>
      </c>
      <c r="K535" s="50">
        <v>46030753</v>
      </c>
      <c r="L535" s="73">
        <v>49866659</v>
      </c>
      <c r="M535" s="118"/>
      <c r="N535" s="120">
        <v>46030753</v>
      </c>
      <c r="O535" s="120">
        <v>33693402</v>
      </c>
      <c r="P535" s="120">
        <v>1227518</v>
      </c>
      <c r="Q535" s="120">
        <v>55931463</v>
      </c>
      <c r="R535" s="120">
        <v>52095557</v>
      </c>
      <c r="S535" s="47"/>
    </row>
    <row r="536" spans="1:19" ht="12.75" customHeight="1" x14ac:dyDescent="0.2">
      <c r="A536" s="519"/>
      <c r="B536" s="519"/>
      <c r="C536" s="53" t="s">
        <v>3</v>
      </c>
      <c r="D536" s="54">
        <v>35</v>
      </c>
      <c r="E536" s="55">
        <v>18583.04</v>
      </c>
      <c r="F536" s="55">
        <v>0</v>
      </c>
      <c r="G536" s="55">
        <v>0</v>
      </c>
      <c r="H536" s="55">
        <v>6371.71</v>
      </c>
      <c r="I536" s="55">
        <v>0</v>
      </c>
      <c r="J536" s="55">
        <v>2079.56</v>
      </c>
      <c r="K536" s="56">
        <v>24954.75</v>
      </c>
      <c r="L536" s="46">
        <v>27034.31</v>
      </c>
      <c r="M536" s="117"/>
      <c r="N536" s="119">
        <v>24954.75</v>
      </c>
      <c r="O536" s="119">
        <v>18583.04</v>
      </c>
      <c r="P536" s="119">
        <v>633.96</v>
      </c>
      <c r="Q536" s="119">
        <v>30379.26</v>
      </c>
      <c r="R536" s="119">
        <v>28299.7</v>
      </c>
      <c r="S536" s="47"/>
    </row>
    <row r="537" spans="1:19" ht="9" customHeight="1" x14ac:dyDescent="0.2">
      <c r="A537" s="520"/>
      <c r="B537" s="520"/>
      <c r="C537" s="58" t="s">
        <v>4</v>
      </c>
      <c r="D537" s="59"/>
      <c r="E537" s="61">
        <v>35981783</v>
      </c>
      <c r="F537" s="61">
        <v>0</v>
      </c>
      <c r="G537" s="61">
        <v>0</v>
      </c>
      <c r="H537" s="61">
        <v>12337351</v>
      </c>
      <c r="I537" s="61">
        <v>0</v>
      </c>
      <c r="J537" s="60">
        <v>4026590</v>
      </c>
      <c r="K537" s="61">
        <v>48319134</v>
      </c>
      <c r="L537" s="73">
        <v>52345723</v>
      </c>
      <c r="M537" s="118"/>
      <c r="N537" s="120">
        <v>48319134</v>
      </c>
      <c r="O537" s="120">
        <v>35981783</v>
      </c>
      <c r="P537" s="120">
        <v>1227518</v>
      </c>
      <c r="Q537" s="120">
        <v>58822450</v>
      </c>
      <c r="R537" s="120">
        <v>54795860</v>
      </c>
      <c r="S537" s="47"/>
    </row>
    <row r="538" spans="1:19" ht="12.75" customHeight="1" x14ac:dyDescent="0.2">
      <c r="A538" s="496">
        <v>38384</v>
      </c>
      <c r="B538" s="496">
        <v>38717</v>
      </c>
      <c r="C538" s="42" t="s">
        <v>3</v>
      </c>
      <c r="D538" s="43">
        <v>0</v>
      </c>
      <c r="E538" s="44">
        <v>11124.23</v>
      </c>
      <c r="F538" s="44">
        <v>0</v>
      </c>
      <c r="G538" s="44">
        <v>0</v>
      </c>
      <c r="H538" s="44">
        <v>6371.71</v>
      </c>
      <c r="I538" s="44">
        <v>0</v>
      </c>
      <c r="J538" s="44">
        <v>1458</v>
      </c>
      <c r="K538" s="45">
        <v>17495.939999999999</v>
      </c>
      <c r="L538" s="46">
        <v>18953.939999999999</v>
      </c>
      <c r="M538" s="117"/>
      <c r="N538" s="119">
        <v>17495.939999999999</v>
      </c>
      <c r="O538" s="119">
        <v>11124.23</v>
      </c>
      <c r="P538" s="119">
        <v>633.96</v>
      </c>
      <c r="Q538" s="119">
        <v>20956.3</v>
      </c>
      <c r="R538" s="119">
        <v>19498.3</v>
      </c>
      <c r="S538" s="47"/>
    </row>
    <row r="539" spans="1:19" ht="9" customHeight="1" x14ac:dyDescent="0.2">
      <c r="A539" s="497"/>
      <c r="B539" s="497"/>
      <c r="C539" s="48" t="s">
        <v>4</v>
      </c>
      <c r="D539" s="49">
        <v>2</v>
      </c>
      <c r="E539" s="50">
        <v>21539513</v>
      </c>
      <c r="F539" s="50">
        <v>0</v>
      </c>
      <c r="G539" s="50">
        <v>0</v>
      </c>
      <c r="H539" s="50">
        <v>12337351</v>
      </c>
      <c r="I539" s="50">
        <v>0</v>
      </c>
      <c r="J539" s="51">
        <v>2823082</v>
      </c>
      <c r="K539" s="50">
        <v>33876864</v>
      </c>
      <c r="L539" s="73">
        <v>36699945</v>
      </c>
      <c r="M539" s="118"/>
      <c r="N539" s="120">
        <v>33876864</v>
      </c>
      <c r="O539" s="120">
        <v>21539513</v>
      </c>
      <c r="P539" s="120">
        <v>1227518</v>
      </c>
      <c r="Q539" s="120">
        <v>40577055</v>
      </c>
      <c r="R539" s="120">
        <v>37753973</v>
      </c>
      <c r="S539" s="47"/>
    </row>
    <row r="540" spans="1:19" ht="12.75" customHeight="1" x14ac:dyDescent="0.2">
      <c r="A540" s="519">
        <v>38384</v>
      </c>
      <c r="B540" s="519">
        <v>38717</v>
      </c>
      <c r="C540" s="53" t="s">
        <v>3</v>
      </c>
      <c r="D540" s="54">
        <v>3</v>
      </c>
      <c r="E540" s="55">
        <v>11597.32</v>
      </c>
      <c r="F540" s="55">
        <v>0</v>
      </c>
      <c r="G540" s="55">
        <v>0</v>
      </c>
      <c r="H540" s="55">
        <v>6371.71</v>
      </c>
      <c r="I540" s="55">
        <v>0</v>
      </c>
      <c r="J540" s="55">
        <v>1497.42</v>
      </c>
      <c r="K540" s="56">
        <v>17969.03</v>
      </c>
      <c r="L540" s="46">
        <v>19466.45</v>
      </c>
      <c r="M540" s="117"/>
      <c r="N540" s="119">
        <v>17969.03</v>
      </c>
      <c r="O540" s="119">
        <v>11597.32</v>
      </c>
      <c r="P540" s="119">
        <v>633.96</v>
      </c>
      <c r="Q540" s="119">
        <v>21553.97</v>
      </c>
      <c r="R540" s="119">
        <v>20056.55</v>
      </c>
      <c r="S540" s="47"/>
    </row>
    <row r="541" spans="1:19" ht="9" customHeight="1" x14ac:dyDescent="0.2">
      <c r="A541" s="519"/>
      <c r="B541" s="519"/>
      <c r="C541" s="48" t="s">
        <v>4</v>
      </c>
      <c r="D541" s="49">
        <v>8</v>
      </c>
      <c r="E541" s="50">
        <v>22455543</v>
      </c>
      <c r="F541" s="50">
        <v>0</v>
      </c>
      <c r="G541" s="50">
        <v>0</v>
      </c>
      <c r="H541" s="50">
        <v>12337351</v>
      </c>
      <c r="I541" s="50">
        <v>0</v>
      </c>
      <c r="J541" s="51">
        <v>2899409</v>
      </c>
      <c r="K541" s="50">
        <v>34792894</v>
      </c>
      <c r="L541" s="73">
        <v>37692303</v>
      </c>
      <c r="M541" s="118"/>
      <c r="N541" s="120">
        <v>34792894</v>
      </c>
      <c r="O541" s="120">
        <v>22455543</v>
      </c>
      <c r="P541" s="120">
        <v>1227518</v>
      </c>
      <c r="Q541" s="120">
        <v>41734305</v>
      </c>
      <c r="R541" s="120">
        <v>38834896</v>
      </c>
      <c r="S541" s="47"/>
    </row>
    <row r="542" spans="1:19" ht="12.75" customHeight="1" x14ac:dyDescent="0.2">
      <c r="A542" s="519"/>
      <c r="B542" s="519"/>
      <c r="C542" s="53" t="s">
        <v>3</v>
      </c>
      <c r="D542" s="54">
        <v>9</v>
      </c>
      <c r="E542" s="55">
        <v>13054.21</v>
      </c>
      <c r="F542" s="55">
        <v>0</v>
      </c>
      <c r="G542" s="55">
        <v>0</v>
      </c>
      <c r="H542" s="55">
        <v>6371.71</v>
      </c>
      <c r="I542" s="55">
        <v>0</v>
      </c>
      <c r="J542" s="55">
        <v>1618.83</v>
      </c>
      <c r="K542" s="56">
        <v>19425.919999999998</v>
      </c>
      <c r="L542" s="46">
        <v>21044.75</v>
      </c>
      <c r="M542" s="117"/>
      <c r="N542" s="119">
        <v>19425.919999999998</v>
      </c>
      <c r="O542" s="119">
        <v>13054.21</v>
      </c>
      <c r="P542" s="119">
        <v>633.96</v>
      </c>
      <c r="Q542" s="119">
        <v>23394.51</v>
      </c>
      <c r="R542" s="119">
        <v>21775.68</v>
      </c>
      <c r="S542" s="47"/>
    </row>
    <row r="543" spans="1:19" ht="9" customHeight="1" x14ac:dyDescent="0.2">
      <c r="A543" s="519"/>
      <c r="B543" s="519"/>
      <c r="C543" s="48" t="s">
        <v>4</v>
      </c>
      <c r="D543" s="49">
        <v>14</v>
      </c>
      <c r="E543" s="50">
        <v>25276475</v>
      </c>
      <c r="F543" s="50">
        <v>0</v>
      </c>
      <c r="G543" s="50">
        <v>0</v>
      </c>
      <c r="H543" s="50">
        <v>12337351</v>
      </c>
      <c r="I543" s="50">
        <v>0</v>
      </c>
      <c r="J543" s="51">
        <v>3134492</v>
      </c>
      <c r="K543" s="50">
        <v>37613826</v>
      </c>
      <c r="L543" s="73">
        <v>40748318</v>
      </c>
      <c r="M543" s="118"/>
      <c r="N543" s="120">
        <v>37613826</v>
      </c>
      <c r="O543" s="120">
        <v>25276475</v>
      </c>
      <c r="P543" s="120">
        <v>1227518</v>
      </c>
      <c r="Q543" s="120">
        <v>45298088</v>
      </c>
      <c r="R543" s="120">
        <v>42163596</v>
      </c>
      <c r="S543" s="47"/>
    </row>
    <row r="544" spans="1:19" ht="12.75" customHeight="1" x14ac:dyDescent="0.2">
      <c r="A544" s="519"/>
      <c r="B544" s="519"/>
      <c r="C544" s="53" t="s">
        <v>3</v>
      </c>
      <c r="D544" s="54">
        <v>15</v>
      </c>
      <c r="E544" s="55">
        <v>14755.74</v>
      </c>
      <c r="F544" s="55">
        <v>0</v>
      </c>
      <c r="G544" s="55">
        <v>0</v>
      </c>
      <c r="H544" s="55">
        <v>6371.71</v>
      </c>
      <c r="I544" s="55">
        <v>0</v>
      </c>
      <c r="J544" s="55">
        <v>1760.62</v>
      </c>
      <c r="K544" s="56">
        <v>21127.45</v>
      </c>
      <c r="L544" s="46">
        <v>22888.07</v>
      </c>
      <c r="M544" s="117"/>
      <c r="N544" s="119">
        <v>21127.45</v>
      </c>
      <c r="O544" s="119">
        <v>14755.74</v>
      </c>
      <c r="P544" s="119">
        <v>633.96</v>
      </c>
      <c r="Q544" s="119">
        <v>25544.1</v>
      </c>
      <c r="R544" s="119">
        <v>23783.48</v>
      </c>
      <c r="S544" s="47"/>
    </row>
    <row r="545" spans="1:19" ht="9" customHeight="1" x14ac:dyDescent="0.2">
      <c r="A545" s="519"/>
      <c r="B545" s="519"/>
      <c r="C545" s="48" t="s">
        <v>4</v>
      </c>
      <c r="D545" s="49">
        <v>20</v>
      </c>
      <c r="E545" s="50">
        <v>28571097</v>
      </c>
      <c r="F545" s="50">
        <v>0</v>
      </c>
      <c r="G545" s="50">
        <v>0</v>
      </c>
      <c r="H545" s="50">
        <v>12337351</v>
      </c>
      <c r="I545" s="50">
        <v>0</v>
      </c>
      <c r="J545" s="51">
        <v>3409036</v>
      </c>
      <c r="K545" s="50">
        <v>40908448</v>
      </c>
      <c r="L545" s="73">
        <v>44317483</v>
      </c>
      <c r="M545" s="118"/>
      <c r="N545" s="120">
        <v>40908448</v>
      </c>
      <c r="O545" s="120">
        <v>28571097</v>
      </c>
      <c r="P545" s="120">
        <v>1227518</v>
      </c>
      <c r="Q545" s="120">
        <v>49460275</v>
      </c>
      <c r="R545" s="120">
        <v>46051239</v>
      </c>
      <c r="S545" s="47"/>
    </row>
    <row r="546" spans="1:19" ht="12.75" customHeight="1" x14ac:dyDescent="0.2">
      <c r="A546" s="519"/>
      <c r="B546" s="519"/>
      <c r="C546" s="53" t="s">
        <v>3</v>
      </c>
      <c r="D546" s="54">
        <v>21</v>
      </c>
      <c r="E546" s="55">
        <v>16407.259999999998</v>
      </c>
      <c r="F546" s="55">
        <v>0</v>
      </c>
      <c r="G546" s="55">
        <v>0</v>
      </c>
      <c r="H546" s="55">
        <v>6371.71</v>
      </c>
      <c r="I546" s="55">
        <v>0</v>
      </c>
      <c r="J546" s="55">
        <v>1898.25</v>
      </c>
      <c r="K546" s="56">
        <v>22778.97</v>
      </c>
      <c r="L546" s="46">
        <v>24677.22</v>
      </c>
      <c r="M546" s="117"/>
      <c r="N546" s="119">
        <v>22778.97</v>
      </c>
      <c r="O546" s="119">
        <v>16407.259999999998</v>
      </c>
      <c r="P546" s="119">
        <v>633.96</v>
      </c>
      <c r="Q546" s="119">
        <v>27630.53</v>
      </c>
      <c r="R546" s="119">
        <v>25732.28</v>
      </c>
      <c r="S546" s="47"/>
    </row>
    <row r="547" spans="1:19" ht="9" customHeight="1" x14ac:dyDescent="0.2">
      <c r="A547" s="519"/>
      <c r="B547" s="519"/>
      <c r="C547" s="48" t="s">
        <v>4</v>
      </c>
      <c r="D547" s="49">
        <v>27</v>
      </c>
      <c r="E547" s="50">
        <v>31768885</v>
      </c>
      <c r="F547" s="50">
        <v>0</v>
      </c>
      <c r="G547" s="50">
        <v>0</v>
      </c>
      <c r="H547" s="50">
        <v>12337351</v>
      </c>
      <c r="I547" s="50">
        <v>0</v>
      </c>
      <c r="J547" s="51">
        <v>3675525</v>
      </c>
      <c r="K547" s="50">
        <v>44106236</v>
      </c>
      <c r="L547" s="73">
        <v>47781761</v>
      </c>
      <c r="M547" s="118"/>
      <c r="N547" s="120">
        <v>44106236</v>
      </c>
      <c r="O547" s="120">
        <v>31768885</v>
      </c>
      <c r="P547" s="120">
        <v>1227518</v>
      </c>
      <c r="Q547" s="120">
        <v>53500166</v>
      </c>
      <c r="R547" s="120">
        <v>49824642</v>
      </c>
      <c r="S547" s="47"/>
    </row>
    <row r="548" spans="1:19" ht="12.75" customHeight="1" x14ac:dyDescent="0.2">
      <c r="A548" s="519"/>
      <c r="B548" s="519"/>
      <c r="C548" s="53" t="s">
        <v>3</v>
      </c>
      <c r="D548" s="54">
        <v>28</v>
      </c>
      <c r="E548" s="55">
        <v>18036.47</v>
      </c>
      <c r="F548" s="55">
        <v>0</v>
      </c>
      <c r="G548" s="55">
        <v>0</v>
      </c>
      <c r="H548" s="55">
        <v>6371.71</v>
      </c>
      <c r="I548" s="55">
        <v>0</v>
      </c>
      <c r="J548" s="55">
        <v>2034.02</v>
      </c>
      <c r="K548" s="56">
        <v>24408.18</v>
      </c>
      <c r="L548" s="46">
        <v>26442.2</v>
      </c>
      <c r="M548" s="117"/>
      <c r="N548" s="119">
        <v>24408.18</v>
      </c>
      <c r="O548" s="119">
        <v>18036.47</v>
      </c>
      <c r="P548" s="119">
        <v>633.96</v>
      </c>
      <c r="Q548" s="119">
        <v>29688.76</v>
      </c>
      <c r="R548" s="119">
        <v>27654.74</v>
      </c>
      <c r="S548" s="47"/>
    </row>
    <row r="549" spans="1:19" ht="9" customHeight="1" x14ac:dyDescent="0.2">
      <c r="A549" s="519"/>
      <c r="B549" s="519"/>
      <c r="C549" s="48" t="s">
        <v>4</v>
      </c>
      <c r="D549" s="49">
        <v>34</v>
      </c>
      <c r="E549" s="50">
        <v>34923476</v>
      </c>
      <c r="F549" s="50">
        <v>0</v>
      </c>
      <c r="G549" s="50">
        <v>0</v>
      </c>
      <c r="H549" s="50">
        <v>12337351</v>
      </c>
      <c r="I549" s="50">
        <v>0</v>
      </c>
      <c r="J549" s="51">
        <v>3938412</v>
      </c>
      <c r="K549" s="50">
        <v>47260827</v>
      </c>
      <c r="L549" s="73">
        <v>51199239</v>
      </c>
      <c r="M549" s="118"/>
      <c r="N549" s="120">
        <v>47260827</v>
      </c>
      <c r="O549" s="120">
        <v>34923476</v>
      </c>
      <c r="P549" s="120">
        <v>1227518</v>
      </c>
      <c r="Q549" s="120">
        <v>57485455</v>
      </c>
      <c r="R549" s="120">
        <v>53547043</v>
      </c>
      <c r="S549" s="47"/>
    </row>
    <row r="550" spans="1:19" ht="12.75" customHeight="1" x14ac:dyDescent="0.2">
      <c r="A550" s="519"/>
      <c r="B550" s="519"/>
      <c r="C550" s="53" t="s">
        <v>3</v>
      </c>
      <c r="D550" s="54">
        <v>35</v>
      </c>
      <c r="E550" s="55">
        <v>19250</v>
      </c>
      <c r="F550" s="55">
        <v>0</v>
      </c>
      <c r="G550" s="55">
        <v>0</v>
      </c>
      <c r="H550" s="55">
        <v>6371.71</v>
      </c>
      <c r="I550" s="55">
        <v>0</v>
      </c>
      <c r="J550" s="55">
        <v>2135.14</v>
      </c>
      <c r="K550" s="56">
        <v>25621.71</v>
      </c>
      <c r="L550" s="46">
        <v>27756.85</v>
      </c>
      <c r="M550" s="117"/>
      <c r="N550" s="119">
        <v>25621.71</v>
      </c>
      <c r="O550" s="119">
        <v>19250</v>
      </c>
      <c r="P550" s="119">
        <v>633.96</v>
      </c>
      <c r="Q550" s="119">
        <v>31221.85</v>
      </c>
      <c r="R550" s="119">
        <v>29086.71</v>
      </c>
      <c r="S550" s="47"/>
    </row>
    <row r="551" spans="1:19" ht="9" customHeight="1" x14ac:dyDescent="0.2">
      <c r="A551" s="520"/>
      <c r="B551" s="520"/>
      <c r="C551" s="58" t="s">
        <v>4</v>
      </c>
      <c r="D551" s="59"/>
      <c r="E551" s="61">
        <v>37273198</v>
      </c>
      <c r="F551" s="61">
        <v>0</v>
      </c>
      <c r="G551" s="61">
        <v>0</v>
      </c>
      <c r="H551" s="61">
        <v>12337351</v>
      </c>
      <c r="I551" s="61">
        <v>0</v>
      </c>
      <c r="J551" s="60">
        <v>4134208</v>
      </c>
      <c r="K551" s="61">
        <v>49610548</v>
      </c>
      <c r="L551" s="73">
        <v>53744756</v>
      </c>
      <c r="M551" s="118"/>
      <c r="N551" s="120">
        <v>49610548</v>
      </c>
      <c r="O551" s="120">
        <v>37273198</v>
      </c>
      <c r="P551" s="120">
        <v>1227518</v>
      </c>
      <c r="Q551" s="120">
        <v>60453931</v>
      </c>
      <c r="R551" s="120">
        <v>56319724</v>
      </c>
      <c r="S551" s="47"/>
    </row>
    <row r="552" spans="1:19" ht="12.75" customHeight="1" x14ac:dyDescent="0.2">
      <c r="A552" s="496">
        <v>38718</v>
      </c>
      <c r="B552" s="496">
        <v>39082</v>
      </c>
      <c r="C552" s="42" t="s">
        <v>3</v>
      </c>
      <c r="D552" s="43">
        <v>0</v>
      </c>
      <c r="E552" s="44">
        <v>11204.51</v>
      </c>
      <c r="F552" s="44">
        <v>0</v>
      </c>
      <c r="G552" s="44">
        <v>0</v>
      </c>
      <c r="H552" s="44">
        <v>6371.71</v>
      </c>
      <c r="I552" s="44">
        <v>0</v>
      </c>
      <c r="J552" s="44">
        <v>1464.69</v>
      </c>
      <c r="K552" s="45">
        <v>17576.22</v>
      </c>
      <c r="L552" s="46">
        <v>19040.91</v>
      </c>
      <c r="M552" s="117"/>
      <c r="N552" s="119">
        <v>17576.22</v>
      </c>
      <c r="O552" s="119">
        <v>11204.51</v>
      </c>
      <c r="P552" s="119">
        <v>774</v>
      </c>
      <c r="Q552" s="119">
        <v>21057.72</v>
      </c>
      <c r="R552" s="119">
        <v>19593.03</v>
      </c>
      <c r="S552" s="47"/>
    </row>
    <row r="553" spans="1:19" ht="9" customHeight="1" x14ac:dyDescent="0.2">
      <c r="A553" s="497"/>
      <c r="B553" s="497"/>
      <c r="C553" s="48" t="s">
        <v>4</v>
      </c>
      <c r="D553" s="49">
        <v>2</v>
      </c>
      <c r="E553" s="50">
        <v>21694957</v>
      </c>
      <c r="F553" s="50">
        <v>0</v>
      </c>
      <c r="G553" s="50">
        <v>0</v>
      </c>
      <c r="H553" s="50">
        <v>12337351</v>
      </c>
      <c r="I553" s="50">
        <v>0</v>
      </c>
      <c r="J553" s="51">
        <v>2836035</v>
      </c>
      <c r="K553" s="50">
        <v>34032307</v>
      </c>
      <c r="L553" s="52">
        <v>36868343</v>
      </c>
      <c r="M553" s="118"/>
      <c r="N553" s="120">
        <v>34032307</v>
      </c>
      <c r="O553" s="120">
        <v>21694957</v>
      </c>
      <c r="P553" s="120">
        <v>1498673</v>
      </c>
      <c r="Q553" s="120">
        <v>40773432</v>
      </c>
      <c r="R553" s="120">
        <v>37937396</v>
      </c>
      <c r="S553" s="47"/>
    </row>
    <row r="554" spans="1:19" ht="12.75" customHeight="1" x14ac:dyDescent="0.2">
      <c r="A554" s="519">
        <v>38718</v>
      </c>
      <c r="B554" s="519">
        <v>39082</v>
      </c>
      <c r="C554" s="53" t="s">
        <v>3</v>
      </c>
      <c r="D554" s="54">
        <v>3</v>
      </c>
      <c r="E554" s="44">
        <v>11679.76</v>
      </c>
      <c r="F554" s="44">
        <v>0</v>
      </c>
      <c r="G554" s="44">
        <v>0</v>
      </c>
      <c r="H554" s="44">
        <v>6371.71</v>
      </c>
      <c r="I554" s="44">
        <v>0</v>
      </c>
      <c r="J554" s="55">
        <v>1504.29</v>
      </c>
      <c r="K554" s="56">
        <v>18051.47</v>
      </c>
      <c r="L554" s="57">
        <v>19555.759999999998</v>
      </c>
      <c r="M554" s="117"/>
      <c r="N554" s="119">
        <v>18051.47</v>
      </c>
      <c r="O554" s="119">
        <v>11679.76</v>
      </c>
      <c r="P554" s="119">
        <v>774</v>
      </c>
      <c r="Q554" s="119">
        <v>21658.12</v>
      </c>
      <c r="R554" s="119">
        <v>20153.830000000002</v>
      </c>
      <c r="S554" s="47"/>
    </row>
    <row r="555" spans="1:19" ht="9" customHeight="1" x14ac:dyDescent="0.2">
      <c r="A555" s="519"/>
      <c r="B555" s="519"/>
      <c r="C555" s="48" t="s">
        <v>4</v>
      </c>
      <c r="D555" s="49">
        <v>8</v>
      </c>
      <c r="E555" s="50">
        <v>22615169</v>
      </c>
      <c r="F555" s="50">
        <v>0</v>
      </c>
      <c r="G555" s="50">
        <v>0</v>
      </c>
      <c r="H555" s="50">
        <v>12337351</v>
      </c>
      <c r="I555" s="50">
        <v>0</v>
      </c>
      <c r="J555" s="51">
        <v>2912712</v>
      </c>
      <c r="K555" s="50">
        <v>34952520</v>
      </c>
      <c r="L555" s="52">
        <v>37865231</v>
      </c>
      <c r="M555" s="118"/>
      <c r="N555" s="120">
        <v>34952520</v>
      </c>
      <c r="O555" s="120">
        <v>22615169</v>
      </c>
      <c r="P555" s="120">
        <v>1498673</v>
      </c>
      <c r="Q555" s="120">
        <v>41935968</v>
      </c>
      <c r="R555" s="120">
        <v>39023256</v>
      </c>
      <c r="S555" s="47"/>
    </row>
    <row r="556" spans="1:19" ht="12.75" customHeight="1" x14ac:dyDescent="0.2">
      <c r="A556" s="519"/>
      <c r="B556" s="519"/>
      <c r="C556" s="53" t="s">
        <v>3</v>
      </c>
      <c r="D556" s="54">
        <v>9</v>
      </c>
      <c r="E556" s="44">
        <v>13143.37</v>
      </c>
      <c r="F556" s="44">
        <v>0</v>
      </c>
      <c r="G556" s="44">
        <v>0</v>
      </c>
      <c r="H556" s="44">
        <v>6371.71</v>
      </c>
      <c r="I556" s="44">
        <v>0</v>
      </c>
      <c r="J556" s="55">
        <v>1626.26</v>
      </c>
      <c r="K556" s="56">
        <v>19515.080000000002</v>
      </c>
      <c r="L556" s="57">
        <v>21141.34</v>
      </c>
      <c r="M556" s="117"/>
      <c r="N556" s="119">
        <v>19515.080000000002</v>
      </c>
      <c r="O556" s="119">
        <v>13143.37</v>
      </c>
      <c r="P556" s="119">
        <v>774</v>
      </c>
      <c r="Q556" s="119">
        <v>23507.15</v>
      </c>
      <c r="R556" s="119">
        <v>21880.89</v>
      </c>
      <c r="S556" s="47"/>
    </row>
    <row r="557" spans="1:19" ht="9" customHeight="1" x14ac:dyDescent="0.2">
      <c r="A557" s="519"/>
      <c r="B557" s="519"/>
      <c r="C557" s="48" t="s">
        <v>4</v>
      </c>
      <c r="D557" s="49">
        <v>14</v>
      </c>
      <c r="E557" s="50">
        <v>25449113</v>
      </c>
      <c r="F557" s="50">
        <v>0</v>
      </c>
      <c r="G557" s="50">
        <v>0</v>
      </c>
      <c r="H557" s="50">
        <v>12337351</v>
      </c>
      <c r="I557" s="50">
        <v>0</v>
      </c>
      <c r="J557" s="51">
        <v>3148878</v>
      </c>
      <c r="K557" s="50">
        <v>37786464</v>
      </c>
      <c r="L557" s="52">
        <v>40935342</v>
      </c>
      <c r="M557" s="118"/>
      <c r="N557" s="120">
        <v>37786464</v>
      </c>
      <c r="O557" s="120">
        <v>25449113</v>
      </c>
      <c r="P557" s="120">
        <v>1498673</v>
      </c>
      <c r="Q557" s="120">
        <v>45516189</v>
      </c>
      <c r="R557" s="120">
        <v>42367311</v>
      </c>
      <c r="S557" s="47"/>
    </row>
    <row r="558" spans="1:19" ht="12.75" customHeight="1" x14ac:dyDescent="0.2">
      <c r="A558" s="519"/>
      <c r="B558" s="519"/>
      <c r="C558" s="53" t="s">
        <v>3</v>
      </c>
      <c r="D558" s="54">
        <v>15</v>
      </c>
      <c r="E558" s="44">
        <v>14852.7</v>
      </c>
      <c r="F558" s="44">
        <v>0</v>
      </c>
      <c r="G558" s="44">
        <v>0</v>
      </c>
      <c r="H558" s="44">
        <v>6371.71</v>
      </c>
      <c r="I558" s="44">
        <v>0</v>
      </c>
      <c r="J558" s="55">
        <v>1768.7</v>
      </c>
      <c r="K558" s="56">
        <v>21224.41</v>
      </c>
      <c r="L558" s="57">
        <v>22993.11</v>
      </c>
      <c r="M558" s="117"/>
      <c r="N558" s="119">
        <v>21224.41</v>
      </c>
      <c r="O558" s="119">
        <v>14852.7</v>
      </c>
      <c r="P558" s="119">
        <v>774</v>
      </c>
      <c r="Q558" s="119">
        <v>25666.6</v>
      </c>
      <c r="R558" s="119">
        <v>23897.9</v>
      </c>
      <c r="S558" s="47"/>
    </row>
    <row r="559" spans="1:19" ht="9" customHeight="1" x14ac:dyDescent="0.2">
      <c r="A559" s="519"/>
      <c r="B559" s="519"/>
      <c r="C559" s="48" t="s">
        <v>4</v>
      </c>
      <c r="D559" s="49">
        <v>20</v>
      </c>
      <c r="E559" s="50">
        <v>28758837</v>
      </c>
      <c r="F559" s="50">
        <v>0</v>
      </c>
      <c r="G559" s="50">
        <v>0</v>
      </c>
      <c r="H559" s="50">
        <v>12337351</v>
      </c>
      <c r="I559" s="50">
        <v>0</v>
      </c>
      <c r="J559" s="51">
        <v>3424681</v>
      </c>
      <c r="K559" s="50">
        <v>41096188</v>
      </c>
      <c r="L559" s="52">
        <v>44520869</v>
      </c>
      <c r="M559" s="118"/>
      <c r="N559" s="120">
        <v>41096188</v>
      </c>
      <c r="O559" s="120">
        <v>28758837</v>
      </c>
      <c r="P559" s="120">
        <v>1498673</v>
      </c>
      <c r="Q559" s="120">
        <v>49697468</v>
      </c>
      <c r="R559" s="120">
        <v>46272787</v>
      </c>
      <c r="S559" s="47"/>
    </row>
    <row r="560" spans="1:19" ht="12.75" customHeight="1" x14ac:dyDescent="0.2">
      <c r="A560" s="519"/>
      <c r="B560" s="519"/>
      <c r="C560" s="53" t="s">
        <v>3</v>
      </c>
      <c r="D560" s="54">
        <v>21</v>
      </c>
      <c r="E560" s="44">
        <v>16511.78</v>
      </c>
      <c r="F560" s="44">
        <v>0</v>
      </c>
      <c r="G560" s="44">
        <v>0</v>
      </c>
      <c r="H560" s="44">
        <v>6371.71</v>
      </c>
      <c r="I560" s="44">
        <v>0</v>
      </c>
      <c r="J560" s="55">
        <v>1906.96</v>
      </c>
      <c r="K560" s="56">
        <v>22883.49</v>
      </c>
      <c r="L560" s="57">
        <v>24790.45</v>
      </c>
      <c r="M560" s="117"/>
      <c r="N560" s="119">
        <v>22883.49</v>
      </c>
      <c r="O560" s="119">
        <v>16511.78</v>
      </c>
      <c r="P560" s="119">
        <v>774</v>
      </c>
      <c r="Q560" s="119">
        <v>27762.57</v>
      </c>
      <c r="R560" s="119">
        <v>25855.61</v>
      </c>
      <c r="S560" s="47"/>
    </row>
    <row r="561" spans="1:19" ht="9" customHeight="1" x14ac:dyDescent="0.2">
      <c r="A561" s="519"/>
      <c r="B561" s="519"/>
      <c r="C561" s="48" t="s">
        <v>4</v>
      </c>
      <c r="D561" s="49">
        <v>27</v>
      </c>
      <c r="E561" s="50">
        <v>31971264</v>
      </c>
      <c r="F561" s="50">
        <v>0</v>
      </c>
      <c r="G561" s="50">
        <v>0</v>
      </c>
      <c r="H561" s="50">
        <v>12337351</v>
      </c>
      <c r="I561" s="50">
        <v>0</v>
      </c>
      <c r="J561" s="51">
        <v>3692389</v>
      </c>
      <c r="K561" s="50">
        <v>44308615</v>
      </c>
      <c r="L561" s="52">
        <v>48001005</v>
      </c>
      <c r="M561" s="118"/>
      <c r="N561" s="120">
        <v>44308615</v>
      </c>
      <c r="O561" s="120">
        <v>31971264</v>
      </c>
      <c r="P561" s="120">
        <v>1498673</v>
      </c>
      <c r="Q561" s="120">
        <v>53755831</v>
      </c>
      <c r="R561" s="120">
        <v>50063442</v>
      </c>
      <c r="S561" s="47"/>
    </row>
    <row r="562" spans="1:19" ht="12.75" customHeight="1" x14ac:dyDescent="0.2">
      <c r="A562" s="519"/>
      <c r="B562" s="519"/>
      <c r="C562" s="53" t="s">
        <v>3</v>
      </c>
      <c r="D562" s="54">
        <v>28</v>
      </c>
      <c r="E562" s="44">
        <v>18148.43</v>
      </c>
      <c r="F562" s="44">
        <v>0</v>
      </c>
      <c r="G562" s="44">
        <v>0</v>
      </c>
      <c r="H562" s="44">
        <v>6371.71</v>
      </c>
      <c r="I562" s="44">
        <v>0</v>
      </c>
      <c r="J562" s="55">
        <v>2043.35</v>
      </c>
      <c r="K562" s="56">
        <v>24520.14</v>
      </c>
      <c r="L562" s="57">
        <v>26563.49</v>
      </c>
      <c r="M562" s="117"/>
      <c r="N562" s="119">
        <v>24520.14</v>
      </c>
      <c r="O562" s="119">
        <v>18148.43</v>
      </c>
      <c r="P562" s="119">
        <v>774</v>
      </c>
      <c r="Q562" s="119">
        <v>29830.21</v>
      </c>
      <c r="R562" s="119">
        <v>27786.86</v>
      </c>
      <c r="S562" s="47"/>
    </row>
    <row r="563" spans="1:19" ht="9" customHeight="1" x14ac:dyDescent="0.2">
      <c r="A563" s="519"/>
      <c r="B563" s="519"/>
      <c r="C563" s="48" t="s">
        <v>4</v>
      </c>
      <c r="D563" s="49">
        <v>34</v>
      </c>
      <c r="E563" s="50">
        <v>35140261</v>
      </c>
      <c r="F563" s="50">
        <v>0</v>
      </c>
      <c r="G563" s="50">
        <v>0</v>
      </c>
      <c r="H563" s="50">
        <v>12337351</v>
      </c>
      <c r="I563" s="50">
        <v>0</v>
      </c>
      <c r="J563" s="51">
        <v>3956477</v>
      </c>
      <c r="K563" s="50">
        <v>47477611</v>
      </c>
      <c r="L563" s="52">
        <v>51434089</v>
      </c>
      <c r="M563" s="118"/>
      <c r="N563" s="120">
        <v>47477611</v>
      </c>
      <c r="O563" s="120">
        <v>35140261</v>
      </c>
      <c r="P563" s="120">
        <v>1498673</v>
      </c>
      <c r="Q563" s="120">
        <v>57759341</v>
      </c>
      <c r="R563" s="120">
        <v>53802863</v>
      </c>
      <c r="S563" s="47"/>
    </row>
    <row r="564" spans="1:19" ht="12.75" customHeight="1" x14ac:dyDescent="0.2">
      <c r="A564" s="519"/>
      <c r="B564" s="519"/>
      <c r="C564" s="53" t="s">
        <v>3</v>
      </c>
      <c r="D564" s="54">
        <v>35</v>
      </c>
      <c r="E564" s="44">
        <v>19367.599999999999</v>
      </c>
      <c r="F564" s="44">
        <v>0</v>
      </c>
      <c r="G564" s="44">
        <v>0</v>
      </c>
      <c r="H564" s="44">
        <v>6371.71</v>
      </c>
      <c r="I564" s="44">
        <v>0</v>
      </c>
      <c r="J564" s="55">
        <v>2144.94</v>
      </c>
      <c r="K564" s="56">
        <v>25739.31</v>
      </c>
      <c r="L564" s="57">
        <v>27884.25</v>
      </c>
      <c r="M564" s="117"/>
      <c r="N564" s="119">
        <v>25739.31</v>
      </c>
      <c r="O564" s="119">
        <v>19367.599999999999</v>
      </c>
      <c r="P564" s="119">
        <v>774</v>
      </c>
      <c r="Q564" s="119">
        <v>31370.42</v>
      </c>
      <c r="R564" s="119">
        <v>29225.48</v>
      </c>
      <c r="S564" s="47"/>
    </row>
    <row r="565" spans="1:19" ht="9" customHeight="1" x14ac:dyDescent="0.2">
      <c r="A565" s="520"/>
      <c r="B565" s="520"/>
      <c r="C565" s="58" t="s">
        <v>4</v>
      </c>
      <c r="D565" s="59"/>
      <c r="E565" s="50">
        <v>37500903</v>
      </c>
      <c r="F565" s="50">
        <v>0</v>
      </c>
      <c r="G565" s="50">
        <v>0</v>
      </c>
      <c r="H565" s="50">
        <v>12337351</v>
      </c>
      <c r="I565" s="50">
        <v>0</v>
      </c>
      <c r="J565" s="60">
        <v>4153183</v>
      </c>
      <c r="K565" s="61">
        <v>49838254</v>
      </c>
      <c r="L565" s="62">
        <v>53991437</v>
      </c>
      <c r="M565" s="118"/>
      <c r="N565" s="120">
        <v>49838254</v>
      </c>
      <c r="O565" s="120">
        <v>37500903</v>
      </c>
      <c r="P565" s="120">
        <v>1498673</v>
      </c>
      <c r="Q565" s="120">
        <v>60741603</v>
      </c>
      <c r="R565" s="120">
        <v>56588420</v>
      </c>
      <c r="S565" s="47"/>
    </row>
    <row r="566" spans="1:19" ht="12.75" customHeight="1" x14ac:dyDescent="0.2">
      <c r="A566" s="496">
        <v>39083</v>
      </c>
      <c r="B566" s="496">
        <v>39113</v>
      </c>
      <c r="C566" s="42" t="s">
        <v>3</v>
      </c>
      <c r="D566" s="43">
        <v>0</v>
      </c>
      <c r="E566" s="44">
        <v>11535.95</v>
      </c>
      <c r="F566" s="44">
        <v>0</v>
      </c>
      <c r="G566" s="44">
        <v>0</v>
      </c>
      <c r="H566" s="44">
        <v>6371.71</v>
      </c>
      <c r="I566" s="44">
        <v>0</v>
      </c>
      <c r="J566" s="44">
        <v>1492.31</v>
      </c>
      <c r="K566" s="45">
        <v>17907.66</v>
      </c>
      <c r="L566" s="46">
        <v>19399.97</v>
      </c>
      <c r="M566" s="117"/>
      <c r="N566" s="119">
        <v>17907.66</v>
      </c>
      <c r="O566" s="119">
        <v>11535.95</v>
      </c>
      <c r="P566" s="119">
        <v>774</v>
      </c>
      <c r="Q566" s="119">
        <v>21476.44</v>
      </c>
      <c r="R566" s="119">
        <v>19984.13</v>
      </c>
      <c r="S566" s="47"/>
    </row>
    <row r="567" spans="1:19" ht="9" customHeight="1" x14ac:dyDescent="0.2">
      <c r="A567" s="497"/>
      <c r="B567" s="497"/>
      <c r="C567" s="48" t="s">
        <v>4</v>
      </c>
      <c r="D567" s="49">
        <v>2</v>
      </c>
      <c r="E567" s="50">
        <v>22336714</v>
      </c>
      <c r="F567" s="50">
        <v>0</v>
      </c>
      <c r="G567" s="50">
        <v>0</v>
      </c>
      <c r="H567" s="50">
        <v>12337351</v>
      </c>
      <c r="I567" s="50">
        <v>0</v>
      </c>
      <c r="J567" s="51">
        <v>2889515</v>
      </c>
      <c r="K567" s="50">
        <v>34674065</v>
      </c>
      <c r="L567" s="52">
        <v>37563580</v>
      </c>
      <c r="M567" s="118"/>
      <c r="N567" s="120">
        <v>34674065</v>
      </c>
      <c r="O567" s="120">
        <v>22336714</v>
      </c>
      <c r="P567" s="120">
        <v>1498673</v>
      </c>
      <c r="Q567" s="120">
        <v>41584186</v>
      </c>
      <c r="R567" s="120">
        <v>38694671</v>
      </c>
      <c r="S567" s="47"/>
    </row>
    <row r="568" spans="1:19" ht="12.75" customHeight="1" x14ac:dyDescent="0.2">
      <c r="A568" s="519">
        <v>39083</v>
      </c>
      <c r="B568" s="519">
        <v>39113</v>
      </c>
      <c r="C568" s="53" t="s">
        <v>3</v>
      </c>
      <c r="D568" s="54">
        <v>3</v>
      </c>
      <c r="E568" s="44">
        <v>12020.2</v>
      </c>
      <c r="F568" s="44">
        <v>0</v>
      </c>
      <c r="G568" s="44">
        <v>0</v>
      </c>
      <c r="H568" s="44">
        <v>6371.71</v>
      </c>
      <c r="I568" s="44">
        <v>0</v>
      </c>
      <c r="J568" s="55">
        <v>1532.66</v>
      </c>
      <c r="K568" s="56">
        <v>18391.91</v>
      </c>
      <c r="L568" s="57">
        <v>19924.57</v>
      </c>
      <c r="M568" s="117"/>
      <c r="N568" s="119">
        <v>18391.91</v>
      </c>
      <c r="O568" s="119">
        <v>12020.2</v>
      </c>
      <c r="P568" s="119">
        <v>774</v>
      </c>
      <c r="Q568" s="119">
        <v>22088.21</v>
      </c>
      <c r="R568" s="119">
        <v>20555.55</v>
      </c>
      <c r="S568" s="47"/>
    </row>
    <row r="569" spans="1:19" ht="9" customHeight="1" x14ac:dyDescent="0.2">
      <c r="A569" s="519"/>
      <c r="B569" s="519"/>
      <c r="C569" s="48" t="s">
        <v>4</v>
      </c>
      <c r="D569" s="49">
        <v>8</v>
      </c>
      <c r="E569" s="50">
        <v>23274353</v>
      </c>
      <c r="F569" s="50">
        <v>0</v>
      </c>
      <c r="G569" s="50">
        <v>0</v>
      </c>
      <c r="H569" s="50">
        <v>12337351</v>
      </c>
      <c r="I569" s="50">
        <v>0</v>
      </c>
      <c r="J569" s="51">
        <v>2967644</v>
      </c>
      <c r="K569" s="50">
        <v>35611704</v>
      </c>
      <c r="L569" s="52">
        <v>38579347</v>
      </c>
      <c r="M569" s="118"/>
      <c r="N569" s="120">
        <v>35611704</v>
      </c>
      <c r="O569" s="120">
        <v>23274353</v>
      </c>
      <c r="P569" s="120">
        <v>1498673</v>
      </c>
      <c r="Q569" s="120">
        <v>42768738</v>
      </c>
      <c r="R569" s="120">
        <v>39801095</v>
      </c>
      <c r="S569" s="47"/>
    </row>
    <row r="570" spans="1:19" ht="12.75" customHeight="1" x14ac:dyDescent="0.2">
      <c r="A570" s="519"/>
      <c r="B570" s="519"/>
      <c r="C570" s="53" t="s">
        <v>3</v>
      </c>
      <c r="D570" s="54">
        <v>9</v>
      </c>
      <c r="E570" s="44">
        <v>13511.29</v>
      </c>
      <c r="F570" s="44">
        <v>0</v>
      </c>
      <c r="G570" s="44">
        <v>0</v>
      </c>
      <c r="H570" s="44">
        <v>6371.71</v>
      </c>
      <c r="I570" s="44">
        <v>0</v>
      </c>
      <c r="J570" s="55">
        <v>1656.92</v>
      </c>
      <c r="K570" s="56">
        <v>19883</v>
      </c>
      <c r="L570" s="57">
        <v>21539.919999999998</v>
      </c>
      <c r="M570" s="117"/>
      <c r="N570" s="119">
        <v>19883</v>
      </c>
      <c r="O570" s="119">
        <v>13511.29</v>
      </c>
      <c r="P570" s="119">
        <v>774</v>
      </c>
      <c r="Q570" s="119">
        <v>23971.95</v>
      </c>
      <c r="R570" s="119">
        <v>22315.03</v>
      </c>
      <c r="S570" s="47"/>
    </row>
    <row r="571" spans="1:19" ht="9" customHeight="1" x14ac:dyDescent="0.2">
      <c r="A571" s="519"/>
      <c r="B571" s="519"/>
      <c r="C571" s="48" t="s">
        <v>4</v>
      </c>
      <c r="D571" s="49">
        <v>14</v>
      </c>
      <c r="E571" s="50">
        <v>26161505</v>
      </c>
      <c r="F571" s="50">
        <v>0</v>
      </c>
      <c r="G571" s="50">
        <v>0</v>
      </c>
      <c r="H571" s="50">
        <v>12337351</v>
      </c>
      <c r="I571" s="50">
        <v>0</v>
      </c>
      <c r="J571" s="51">
        <v>3208244</v>
      </c>
      <c r="K571" s="50">
        <v>38498856</v>
      </c>
      <c r="L571" s="52">
        <v>41707101</v>
      </c>
      <c r="M571" s="118"/>
      <c r="N571" s="120">
        <v>38498856</v>
      </c>
      <c r="O571" s="120">
        <v>26161505</v>
      </c>
      <c r="P571" s="120">
        <v>1498673</v>
      </c>
      <c r="Q571" s="120">
        <v>46416168</v>
      </c>
      <c r="R571" s="120">
        <v>43207923</v>
      </c>
      <c r="S571" s="47"/>
    </row>
    <row r="572" spans="1:19" ht="12.75" customHeight="1" x14ac:dyDescent="0.2">
      <c r="A572" s="519"/>
      <c r="B572" s="519"/>
      <c r="C572" s="53" t="s">
        <v>3</v>
      </c>
      <c r="D572" s="54">
        <v>15</v>
      </c>
      <c r="E572" s="44">
        <v>15252.9</v>
      </c>
      <c r="F572" s="44">
        <v>0</v>
      </c>
      <c r="G572" s="44">
        <v>0</v>
      </c>
      <c r="H572" s="44">
        <v>6371.71</v>
      </c>
      <c r="I572" s="44">
        <v>0</v>
      </c>
      <c r="J572" s="55">
        <v>1802.05</v>
      </c>
      <c r="K572" s="56">
        <v>21624.61</v>
      </c>
      <c r="L572" s="57">
        <v>23426.66</v>
      </c>
      <c r="M572" s="117"/>
      <c r="N572" s="119">
        <v>21624.61</v>
      </c>
      <c r="O572" s="119">
        <v>15252.9</v>
      </c>
      <c r="P572" s="119">
        <v>774</v>
      </c>
      <c r="Q572" s="119">
        <v>26172.18</v>
      </c>
      <c r="R572" s="119">
        <v>24370.13</v>
      </c>
      <c r="S572" s="47"/>
    </row>
    <row r="573" spans="1:19" ht="9" customHeight="1" x14ac:dyDescent="0.2">
      <c r="A573" s="519"/>
      <c r="B573" s="519"/>
      <c r="C573" s="48" t="s">
        <v>4</v>
      </c>
      <c r="D573" s="49">
        <v>20</v>
      </c>
      <c r="E573" s="50">
        <v>29533733</v>
      </c>
      <c r="F573" s="50">
        <v>0</v>
      </c>
      <c r="G573" s="50">
        <v>0</v>
      </c>
      <c r="H573" s="50">
        <v>12337351</v>
      </c>
      <c r="I573" s="50">
        <v>0</v>
      </c>
      <c r="J573" s="51">
        <v>3489255</v>
      </c>
      <c r="K573" s="50">
        <v>41871084</v>
      </c>
      <c r="L573" s="52">
        <v>45360339</v>
      </c>
      <c r="M573" s="118"/>
      <c r="N573" s="120">
        <v>41871084</v>
      </c>
      <c r="O573" s="120">
        <v>29533733</v>
      </c>
      <c r="P573" s="120">
        <v>1498673</v>
      </c>
      <c r="Q573" s="120">
        <v>50676407</v>
      </c>
      <c r="R573" s="120">
        <v>47187152</v>
      </c>
      <c r="S573" s="47"/>
    </row>
    <row r="574" spans="1:19" ht="12.75" customHeight="1" x14ac:dyDescent="0.2">
      <c r="A574" s="519"/>
      <c r="B574" s="519"/>
      <c r="C574" s="53" t="s">
        <v>3</v>
      </c>
      <c r="D574" s="54">
        <v>21</v>
      </c>
      <c r="E574" s="44">
        <v>16943.3</v>
      </c>
      <c r="F574" s="44">
        <v>0</v>
      </c>
      <c r="G574" s="44">
        <v>0</v>
      </c>
      <c r="H574" s="44">
        <v>6371.71</v>
      </c>
      <c r="I574" s="44">
        <v>0</v>
      </c>
      <c r="J574" s="55">
        <v>1942.92</v>
      </c>
      <c r="K574" s="56">
        <v>23315.01</v>
      </c>
      <c r="L574" s="57">
        <v>25257.93</v>
      </c>
      <c r="M574" s="117"/>
      <c r="N574" s="119">
        <v>23315.01</v>
      </c>
      <c r="O574" s="119">
        <v>16943.3</v>
      </c>
      <c r="P574" s="119">
        <v>774</v>
      </c>
      <c r="Q574" s="119">
        <v>28307.72</v>
      </c>
      <c r="R574" s="119">
        <v>26364.799999999999</v>
      </c>
      <c r="S574" s="47"/>
    </row>
    <row r="575" spans="1:19" ht="9" customHeight="1" x14ac:dyDescent="0.2">
      <c r="A575" s="519"/>
      <c r="B575" s="519"/>
      <c r="C575" s="48" t="s">
        <v>4</v>
      </c>
      <c r="D575" s="49">
        <v>27</v>
      </c>
      <c r="E575" s="50">
        <v>32806803</v>
      </c>
      <c r="F575" s="50">
        <v>0</v>
      </c>
      <c r="G575" s="50">
        <v>0</v>
      </c>
      <c r="H575" s="50">
        <v>12337351</v>
      </c>
      <c r="I575" s="50">
        <v>0</v>
      </c>
      <c r="J575" s="51">
        <v>3762018</v>
      </c>
      <c r="K575" s="50">
        <v>45144154</v>
      </c>
      <c r="L575" s="52">
        <v>48906172</v>
      </c>
      <c r="M575" s="118"/>
      <c r="N575" s="120">
        <v>45144154</v>
      </c>
      <c r="O575" s="120">
        <v>32806803</v>
      </c>
      <c r="P575" s="120">
        <v>1498673</v>
      </c>
      <c r="Q575" s="120">
        <v>54811389</v>
      </c>
      <c r="R575" s="120">
        <v>51049371</v>
      </c>
      <c r="S575" s="47"/>
    </row>
    <row r="576" spans="1:19" ht="12.75" customHeight="1" x14ac:dyDescent="0.2">
      <c r="A576" s="519"/>
      <c r="B576" s="519"/>
      <c r="C576" s="53" t="s">
        <v>3</v>
      </c>
      <c r="D576" s="54">
        <v>28</v>
      </c>
      <c r="E576" s="44">
        <v>18610.91</v>
      </c>
      <c r="F576" s="44">
        <v>0</v>
      </c>
      <c r="G576" s="44">
        <v>0</v>
      </c>
      <c r="H576" s="44">
        <v>6371.71</v>
      </c>
      <c r="I576" s="44">
        <v>0</v>
      </c>
      <c r="J576" s="55">
        <v>2081.89</v>
      </c>
      <c r="K576" s="56">
        <v>24982.62</v>
      </c>
      <c r="L576" s="57">
        <v>27064.51</v>
      </c>
      <c r="M576" s="117"/>
      <c r="N576" s="119">
        <v>24982.62</v>
      </c>
      <c r="O576" s="119">
        <v>18610.91</v>
      </c>
      <c r="P576" s="119">
        <v>774</v>
      </c>
      <c r="Q576" s="119">
        <v>30414.47</v>
      </c>
      <c r="R576" s="119">
        <v>28332.58</v>
      </c>
      <c r="S576" s="47"/>
    </row>
    <row r="577" spans="1:19" ht="9" customHeight="1" x14ac:dyDescent="0.2">
      <c r="A577" s="519"/>
      <c r="B577" s="519"/>
      <c r="C577" s="48" t="s">
        <v>4</v>
      </c>
      <c r="D577" s="49">
        <v>34</v>
      </c>
      <c r="E577" s="50">
        <v>36035747</v>
      </c>
      <c r="F577" s="50">
        <v>0</v>
      </c>
      <c r="G577" s="50">
        <v>0</v>
      </c>
      <c r="H577" s="50">
        <v>12337351</v>
      </c>
      <c r="I577" s="50">
        <v>0</v>
      </c>
      <c r="J577" s="51">
        <v>4031101</v>
      </c>
      <c r="K577" s="50">
        <v>48373098</v>
      </c>
      <c r="L577" s="52">
        <v>52404199</v>
      </c>
      <c r="M577" s="118"/>
      <c r="N577" s="120">
        <v>48373098</v>
      </c>
      <c r="O577" s="120">
        <v>36035747</v>
      </c>
      <c r="P577" s="120">
        <v>1498673</v>
      </c>
      <c r="Q577" s="120">
        <v>58890626</v>
      </c>
      <c r="R577" s="120">
        <v>54859525</v>
      </c>
      <c r="S577" s="47"/>
    </row>
    <row r="578" spans="1:19" ht="12.75" customHeight="1" x14ac:dyDescent="0.2">
      <c r="A578" s="519"/>
      <c r="B578" s="519"/>
      <c r="C578" s="53" t="s">
        <v>3</v>
      </c>
      <c r="D578" s="54">
        <v>35</v>
      </c>
      <c r="E578" s="44">
        <v>19852.88</v>
      </c>
      <c r="F578" s="44">
        <v>0</v>
      </c>
      <c r="G578" s="44">
        <v>0</v>
      </c>
      <c r="H578" s="44">
        <v>6371.71</v>
      </c>
      <c r="I578" s="44">
        <v>0</v>
      </c>
      <c r="J578" s="55">
        <v>2185.38</v>
      </c>
      <c r="K578" s="56">
        <v>26224.59</v>
      </c>
      <c r="L578" s="57">
        <v>28409.97</v>
      </c>
      <c r="M578" s="117"/>
      <c r="N578" s="119">
        <v>26224.59</v>
      </c>
      <c r="O578" s="119">
        <v>19852.88</v>
      </c>
      <c r="P578" s="119">
        <v>774</v>
      </c>
      <c r="Q578" s="119">
        <v>31983.49</v>
      </c>
      <c r="R578" s="119">
        <v>29798.11</v>
      </c>
      <c r="S578" s="47"/>
    </row>
    <row r="579" spans="1:19" ht="9" customHeight="1" x14ac:dyDescent="0.2">
      <c r="A579" s="520"/>
      <c r="B579" s="520"/>
      <c r="C579" s="58" t="s">
        <v>4</v>
      </c>
      <c r="D579" s="59"/>
      <c r="E579" s="50">
        <v>38440536</v>
      </c>
      <c r="F579" s="50">
        <v>0</v>
      </c>
      <c r="G579" s="50">
        <v>0</v>
      </c>
      <c r="H579" s="50">
        <v>12337351</v>
      </c>
      <c r="I579" s="50">
        <v>0</v>
      </c>
      <c r="J579" s="60">
        <v>4231486</v>
      </c>
      <c r="K579" s="61">
        <v>50777887</v>
      </c>
      <c r="L579" s="62">
        <v>55009373</v>
      </c>
      <c r="M579" s="118"/>
      <c r="N579" s="120">
        <v>50777887</v>
      </c>
      <c r="O579" s="120">
        <v>38440536</v>
      </c>
      <c r="P579" s="120">
        <v>1498673</v>
      </c>
      <c r="Q579" s="120">
        <v>61928672</v>
      </c>
      <c r="R579" s="120">
        <v>57697186</v>
      </c>
      <c r="S579" s="47"/>
    </row>
    <row r="580" spans="1:19" ht="12.75" customHeight="1" x14ac:dyDescent="0.2">
      <c r="A580" s="496">
        <f>B568+1</f>
        <v>39114</v>
      </c>
      <c r="B580" s="496">
        <v>39446</v>
      </c>
      <c r="C580" s="42" t="s">
        <v>3</v>
      </c>
      <c r="D580" s="43">
        <v>0</v>
      </c>
      <c r="E580" s="44">
        <v>12019.67</v>
      </c>
      <c r="F580" s="44">
        <v>0</v>
      </c>
      <c r="G580" s="44">
        <v>0</v>
      </c>
      <c r="H580" s="44">
        <v>6371.71</v>
      </c>
      <c r="I580" s="44">
        <v>0</v>
      </c>
      <c r="J580" s="44">
        <v>1532.62</v>
      </c>
      <c r="K580" s="45">
        <v>18391.38</v>
      </c>
      <c r="L580" s="46">
        <v>19924</v>
      </c>
      <c r="M580" s="117"/>
      <c r="N580" s="119">
        <v>18391.38</v>
      </c>
      <c r="O580" s="119">
        <v>12019.67</v>
      </c>
      <c r="P580" s="119">
        <v>774</v>
      </c>
      <c r="Q580" s="119">
        <v>22087.54</v>
      </c>
      <c r="R580" s="119">
        <v>20554.919999999998</v>
      </c>
      <c r="S580" s="47"/>
    </row>
    <row r="581" spans="1:19" ht="9" customHeight="1" x14ac:dyDescent="0.2">
      <c r="A581" s="497"/>
      <c r="B581" s="497"/>
      <c r="C581" s="48" t="s">
        <v>4</v>
      </c>
      <c r="D581" s="49">
        <v>2</v>
      </c>
      <c r="E581" s="50">
        <v>23273326</v>
      </c>
      <c r="F581" s="50">
        <v>0</v>
      </c>
      <c r="G581" s="50">
        <v>0</v>
      </c>
      <c r="H581" s="50">
        <v>12337351</v>
      </c>
      <c r="I581" s="50">
        <v>0</v>
      </c>
      <c r="J581" s="51">
        <v>2967566</v>
      </c>
      <c r="K581" s="50">
        <v>35610677</v>
      </c>
      <c r="L581" s="52">
        <v>38578243</v>
      </c>
      <c r="M581" s="118"/>
      <c r="N581" s="120">
        <v>35610677</v>
      </c>
      <c r="O581" s="120">
        <v>23273326</v>
      </c>
      <c r="P581" s="120">
        <v>1498673</v>
      </c>
      <c r="Q581" s="120">
        <v>42767441</v>
      </c>
      <c r="R581" s="120">
        <v>39799875</v>
      </c>
      <c r="S581" s="47"/>
    </row>
    <row r="582" spans="1:19" ht="12.75" customHeight="1" x14ac:dyDescent="0.2">
      <c r="A582" s="519">
        <f>A580</f>
        <v>39114</v>
      </c>
      <c r="B582" s="519">
        <f>B580</f>
        <v>39446</v>
      </c>
      <c r="C582" s="53" t="s">
        <v>3</v>
      </c>
      <c r="D582" s="54">
        <v>3</v>
      </c>
      <c r="E582" s="44">
        <v>12517</v>
      </c>
      <c r="F582" s="44">
        <v>0</v>
      </c>
      <c r="G582" s="44">
        <v>0</v>
      </c>
      <c r="H582" s="44">
        <v>6371.71</v>
      </c>
      <c r="I582" s="44">
        <v>0</v>
      </c>
      <c r="J582" s="55">
        <v>1574.06</v>
      </c>
      <c r="K582" s="56">
        <v>18888.71</v>
      </c>
      <c r="L582" s="57">
        <v>20462.77</v>
      </c>
      <c r="M582" s="117"/>
      <c r="N582" s="119">
        <v>18888.71</v>
      </c>
      <c r="O582" s="119">
        <v>12517</v>
      </c>
      <c r="P582" s="119">
        <v>774</v>
      </c>
      <c r="Q582" s="119">
        <v>22715.83</v>
      </c>
      <c r="R582" s="119">
        <v>21141.77</v>
      </c>
      <c r="S582" s="47"/>
    </row>
    <row r="583" spans="1:19" ht="9" customHeight="1" x14ac:dyDescent="0.2">
      <c r="A583" s="519"/>
      <c r="B583" s="519"/>
      <c r="C583" s="48" t="s">
        <v>4</v>
      </c>
      <c r="D583" s="49">
        <v>8</v>
      </c>
      <c r="E583" s="50">
        <v>24236292</v>
      </c>
      <c r="F583" s="50">
        <v>0</v>
      </c>
      <c r="G583" s="50">
        <v>0</v>
      </c>
      <c r="H583" s="50">
        <v>12337351</v>
      </c>
      <c r="I583" s="50">
        <v>0</v>
      </c>
      <c r="J583" s="51">
        <v>3047805</v>
      </c>
      <c r="K583" s="50">
        <v>36573643</v>
      </c>
      <c r="L583" s="52">
        <v>39621448</v>
      </c>
      <c r="M583" s="118"/>
      <c r="N583" s="120">
        <v>36573643</v>
      </c>
      <c r="O583" s="120">
        <v>24236292</v>
      </c>
      <c r="P583" s="120">
        <v>1498673</v>
      </c>
      <c r="Q583" s="120">
        <v>43983980</v>
      </c>
      <c r="R583" s="120">
        <v>40936175</v>
      </c>
      <c r="S583" s="47"/>
    </row>
    <row r="584" spans="1:19" ht="12.75" customHeight="1" x14ac:dyDescent="0.2">
      <c r="A584" s="519"/>
      <c r="B584" s="519"/>
      <c r="C584" s="53" t="s">
        <v>3</v>
      </c>
      <c r="D584" s="54">
        <v>9</v>
      </c>
      <c r="E584" s="44">
        <v>14048.53</v>
      </c>
      <c r="F584" s="44">
        <v>0</v>
      </c>
      <c r="G584" s="44">
        <v>0</v>
      </c>
      <c r="H584" s="44">
        <v>6371.71</v>
      </c>
      <c r="I584" s="44">
        <v>0</v>
      </c>
      <c r="J584" s="55">
        <v>1701.69</v>
      </c>
      <c r="K584" s="56">
        <v>20420.240000000002</v>
      </c>
      <c r="L584" s="57">
        <v>22121.93</v>
      </c>
      <c r="M584" s="117"/>
      <c r="N584" s="119">
        <v>20420.240000000002</v>
      </c>
      <c r="O584" s="119">
        <v>14048.53</v>
      </c>
      <c r="P584" s="119">
        <v>774</v>
      </c>
      <c r="Q584" s="119">
        <v>24650.67</v>
      </c>
      <c r="R584" s="119">
        <v>22948.98</v>
      </c>
      <c r="S584" s="47"/>
    </row>
    <row r="585" spans="1:19" ht="9" customHeight="1" x14ac:dyDescent="0.2">
      <c r="A585" s="519"/>
      <c r="B585" s="519"/>
      <c r="C585" s="48" t="s">
        <v>4</v>
      </c>
      <c r="D585" s="49">
        <v>14</v>
      </c>
      <c r="E585" s="50">
        <v>27201747</v>
      </c>
      <c r="F585" s="50">
        <v>0</v>
      </c>
      <c r="G585" s="50">
        <v>0</v>
      </c>
      <c r="H585" s="50">
        <v>12337351</v>
      </c>
      <c r="I585" s="50">
        <v>0</v>
      </c>
      <c r="J585" s="51">
        <v>3294931</v>
      </c>
      <c r="K585" s="50">
        <v>39539098</v>
      </c>
      <c r="L585" s="52">
        <v>42834029</v>
      </c>
      <c r="M585" s="118"/>
      <c r="N585" s="120">
        <v>39539098</v>
      </c>
      <c r="O585" s="120">
        <v>27201747</v>
      </c>
      <c r="P585" s="120">
        <v>1498673</v>
      </c>
      <c r="Q585" s="120">
        <v>47730353</v>
      </c>
      <c r="R585" s="120">
        <v>44435422</v>
      </c>
      <c r="S585" s="47"/>
    </row>
    <row r="586" spans="1:19" ht="12.75" customHeight="1" x14ac:dyDescent="0.2">
      <c r="A586" s="519"/>
      <c r="B586" s="519"/>
      <c r="C586" s="53" t="s">
        <v>3</v>
      </c>
      <c r="D586" s="54">
        <v>15</v>
      </c>
      <c r="E586" s="44">
        <v>15837.06</v>
      </c>
      <c r="F586" s="44">
        <v>0</v>
      </c>
      <c r="G586" s="44">
        <v>0</v>
      </c>
      <c r="H586" s="44">
        <v>6371.71</v>
      </c>
      <c r="I586" s="44">
        <v>0</v>
      </c>
      <c r="J586" s="55">
        <v>1850.73</v>
      </c>
      <c r="K586" s="56">
        <v>22208.77</v>
      </c>
      <c r="L586" s="57">
        <v>24059.5</v>
      </c>
      <c r="M586" s="117"/>
      <c r="N586" s="119">
        <v>22208.77</v>
      </c>
      <c r="O586" s="119">
        <v>15837.06</v>
      </c>
      <c r="P586" s="119">
        <v>774</v>
      </c>
      <c r="Q586" s="119">
        <v>26910.17</v>
      </c>
      <c r="R586" s="119">
        <v>25059.439999999999</v>
      </c>
      <c r="S586" s="47"/>
    </row>
    <row r="587" spans="1:19" ht="9" customHeight="1" x14ac:dyDescent="0.2">
      <c r="A587" s="519"/>
      <c r="B587" s="519"/>
      <c r="C587" s="48" t="s">
        <v>4</v>
      </c>
      <c r="D587" s="49">
        <v>20</v>
      </c>
      <c r="E587" s="50">
        <v>30664824</v>
      </c>
      <c r="F587" s="50">
        <v>0</v>
      </c>
      <c r="G587" s="50">
        <v>0</v>
      </c>
      <c r="H587" s="50">
        <v>12337351</v>
      </c>
      <c r="I587" s="50">
        <v>0</v>
      </c>
      <c r="J587" s="51">
        <v>3583513</v>
      </c>
      <c r="K587" s="50">
        <v>43002175</v>
      </c>
      <c r="L587" s="52">
        <v>46585688</v>
      </c>
      <c r="M587" s="118"/>
      <c r="N587" s="120">
        <v>43002175</v>
      </c>
      <c r="O587" s="120">
        <v>30664824</v>
      </c>
      <c r="P587" s="120">
        <v>1498673</v>
      </c>
      <c r="Q587" s="120">
        <v>52105355</v>
      </c>
      <c r="R587" s="120">
        <v>48521842</v>
      </c>
      <c r="S587" s="47"/>
    </row>
    <row r="588" spans="1:19" ht="12.75" customHeight="1" x14ac:dyDescent="0.2">
      <c r="A588" s="519"/>
      <c r="B588" s="519"/>
      <c r="C588" s="53" t="s">
        <v>3</v>
      </c>
      <c r="D588" s="54">
        <v>21</v>
      </c>
      <c r="E588" s="44">
        <v>17573.18</v>
      </c>
      <c r="F588" s="44">
        <v>0</v>
      </c>
      <c r="G588" s="44">
        <v>0</v>
      </c>
      <c r="H588" s="44">
        <v>6371.71</v>
      </c>
      <c r="I588" s="44">
        <v>0</v>
      </c>
      <c r="J588" s="55">
        <v>1995.41</v>
      </c>
      <c r="K588" s="56">
        <v>23944.89</v>
      </c>
      <c r="L588" s="57">
        <v>25940.3</v>
      </c>
      <c r="M588" s="117"/>
      <c r="N588" s="119">
        <v>23944.89</v>
      </c>
      <c r="O588" s="119">
        <v>17573.18</v>
      </c>
      <c r="P588" s="119">
        <v>774</v>
      </c>
      <c r="Q588" s="119">
        <v>29103.47</v>
      </c>
      <c r="R588" s="119">
        <v>27108.06</v>
      </c>
      <c r="S588" s="47"/>
    </row>
    <row r="589" spans="1:19" ht="9" customHeight="1" x14ac:dyDescent="0.2">
      <c r="A589" s="519"/>
      <c r="B589" s="519"/>
      <c r="C589" s="48" t="s">
        <v>4</v>
      </c>
      <c r="D589" s="49">
        <v>27</v>
      </c>
      <c r="E589" s="50">
        <v>34026421</v>
      </c>
      <c r="F589" s="50">
        <v>0</v>
      </c>
      <c r="G589" s="50">
        <v>0</v>
      </c>
      <c r="H589" s="50">
        <v>12337351</v>
      </c>
      <c r="I589" s="50">
        <v>0</v>
      </c>
      <c r="J589" s="51">
        <v>3863653</v>
      </c>
      <c r="K589" s="50">
        <v>46363772</v>
      </c>
      <c r="L589" s="52">
        <v>50227425</v>
      </c>
      <c r="M589" s="118"/>
      <c r="N589" s="120">
        <v>46363772</v>
      </c>
      <c r="O589" s="120">
        <v>34026421</v>
      </c>
      <c r="P589" s="120">
        <v>1498673</v>
      </c>
      <c r="Q589" s="120">
        <v>56352176</v>
      </c>
      <c r="R589" s="120">
        <v>52488523</v>
      </c>
      <c r="S589" s="47"/>
    </row>
    <row r="590" spans="1:19" ht="12.75" customHeight="1" x14ac:dyDescent="0.2">
      <c r="A590" s="519"/>
      <c r="B590" s="519"/>
      <c r="C590" s="53" t="s">
        <v>3</v>
      </c>
      <c r="D590" s="54">
        <v>28</v>
      </c>
      <c r="E590" s="44">
        <v>19285.79</v>
      </c>
      <c r="F590" s="44">
        <v>0</v>
      </c>
      <c r="G590" s="44">
        <v>0</v>
      </c>
      <c r="H590" s="44">
        <v>6371.71</v>
      </c>
      <c r="I590" s="44">
        <v>0</v>
      </c>
      <c r="J590" s="55">
        <v>2138.13</v>
      </c>
      <c r="K590" s="56">
        <v>25657.5</v>
      </c>
      <c r="L590" s="57">
        <v>27795.63</v>
      </c>
      <c r="M590" s="117"/>
      <c r="N590" s="119">
        <v>25657.5</v>
      </c>
      <c r="O590" s="119">
        <v>19285.79</v>
      </c>
      <c r="P590" s="119">
        <v>774</v>
      </c>
      <c r="Q590" s="119">
        <v>31267.07</v>
      </c>
      <c r="R590" s="119">
        <v>29128.94</v>
      </c>
      <c r="S590" s="47"/>
    </row>
    <row r="591" spans="1:19" ht="9" customHeight="1" x14ac:dyDescent="0.2">
      <c r="A591" s="519"/>
      <c r="B591" s="519"/>
      <c r="C591" s="48" t="s">
        <v>4</v>
      </c>
      <c r="D591" s="49">
        <v>34</v>
      </c>
      <c r="E591" s="50">
        <v>37342497</v>
      </c>
      <c r="F591" s="50">
        <v>0</v>
      </c>
      <c r="G591" s="50">
        <v>0</v>
      </c>
      <c r="H591" s="50">
        <v>12337351</v>
      </c>
      <c r="I591" s="50">
        <v>0</v>
      </c>
      <c r="J591" s="51">
        <v>4139997</v>
      </c>
      <c r="K591" s="50">
        <v>49679848</v>
      </c>
      <c r="L591" s="52">
        <v>53819845</v>
      </c>
      <c r="M591" s="118"/>
      <c r="N591" s="120">
        <v>49679848</v>
      </c>
      <c r="O591" s="120">
        <v>37342497</v>
      </c>
      <c r="P591" s="120">
        <v>1498673</v>
      </c>
      <c r="Q591" s="120">
        <v>60541490</v>
      </c>
      <c r="R591" s="120">
        <v>56401493</v>
      </c>
      <c r="S591" s="47"/>
    </row>
    <row r="592" spans="1:19" ht="12.75" customHeight="1" x14ac:dyDescent="0.2">
      <c r="A592" s="519"/>
      <c r="B592" s="519"/>
      <c r="C592" s="53" t="s">
        <v>3</v>
      </c>
      <c r="D592" s="54">
        <v>35</v>
      </c>
      <c r="E592" s="44">
        <v>20561.36</v>
      </c>
      <c r="F592" s="44">
        <v>0</v>
      </c>
      <c r="G592" s="44">
        <v>0</v>
      </c>
      <c r="H592" s="44">
        <v>6371.71</v>
      </c>
      <c r="I592" s="44">
        <v>0</v>
      </c>
      <c r="J592" s="55">
        <v>2244.42</v>
      </c>
      <c r="K592" s="56">
        <v>26933.07</v>
      </c>
      <c r="L592" s="57">
        <v>29177.49</v>
      </c>
      <c r="M592" s="117"/>
      <c r="N592" s="119">
        <v>26933.07</v>
      </c>
      <c r="O592" s="119">
        <v>20561.36</v>
      </c>
      <c r="P592" s="119">
        <v>774</v>
      </c>
      <c r="Q592" s="119">
        <v>32878.53</v>
      </c>
      <c r="R592" s="119">
        <v>30634.11</v>
      </c>
      <c r="S592" s="47"/>
    </row>
    <row r="593" spans="1:19" ht="9" customHeight="1" x14ac:dyDescent="0.2">
      <c r="A593" s="520"/>
      <c r="B593" s="520"/>
      <c r="C593" s="58" t="s">
        <v>4</v>
      </c>
      <c r="D593" s="59"/>
      <c r="E593" s="61">
        <v>39812345</v>
      </c>
      <c r="F593" s="61">
        <v>0</v>
      </c>
      <c r="G593" s="61">
        <v>0</v>
      </c>
      <c r="H593" s="61">
        <v>12337351</v>
      </c>
      <c r="I593" s="61">
        <v>0</v>
      </c>
      <c r="J593" s="60">
        <v>4345803</v>
      </c>
      <c r="K593" s="61">
        <v>52149695</v>
      </c>
      <c r="L593" s="62">
        <v>56495499</v>
      </c>
      <c r="M593" s="118"/>
      <c r="N593" s="120">
        <v>52149695</v>
      </c>
      <c r="O593" s="120">
        <v>39812345</v>
      </c>
      <c r="P593" s="120">
        <v>1498673</v>
      </c>
      <c r="Q593" s="120">
        <v>63661711</v>
      </c>
      <c r="R593" s="120">
        <v>59315908</v>
      </c>
      <c r="S593" s="47"/>
    </row>
    <row r="594" spans="1:19" ht="12.75" customHeight="1" x14ac:dyDescent="0.2">
      <c r="A594" s="496">
        <f>B582+1</f>
        <v>39447</v>
      </c>
      <c r="B594" s="496">
        <v>39447</v>
      </c>
      <c r="C594" s="42" t="s">
        <v>3</v>
      </c>
      <c r="D594" s="43">
        <v>0</v>
      </c>
      <c r="E594" s="44">
        <v>12019.67</v>
      </c>
      <c r="F594" s="44">
        <v>0</v>
      </c>
      <c r="G594" s="44">
        <v>0</v>
      </c>
      <c r="H594" s="44">
        <v>6371.71</v>
      </c>
      <c r="I594" s="44">
        <v>0</v>
      </c>
      <c r="J594" s="44">
        <v>1532.62</v>
      </c>
      <c r="K594" s="45">
        <v>18391.38</v>
      </c>
      <c r="L594" s="46">
        <v>19924</v>
      </c>
      <c r="M594" s="117"/>
      <c r="N594" s="119">
        <v>18391.38</v>
      </c>
      <c r="O594" s="119">
        <v>12019.67</v>
      </c>
      <c r="P594" s="119">
        <v>774</v>
      </c>
      <c r="Q594" s="119">
        <v>22087.54</v>
      </c>
      <c r="R594" s="119">
        <v>20554.919999999998</v>
      </c>
      <c r="S594" s="47"/>
    </row>
    <row r="595" spans="1:19" ht="9" customHeight="1" x14ac:dyDescent="0.2">
      <c r="A595" s="497"/>
      <c r="B595" s="497"/>
      <c r="C595" s="48" t="s">
        <v>4</v>
      </c>
      <c r="D595" s="49">
        <v>2</v>
      </c>
      <c r="E595" s="50">
        <v>23273326</v>
      </c>
      <c r="F595" s="50">
        <v>0</v>
      </c>
      <c r="G595" s="50">
        <v>0</v>
      </c>
      <c r="H595" s="50">
        <v>12337351</v>
      </c>
      <c r="I595" s="50">
        <v>0</v>
      </c>
      <c r="J595" s="51">
        <v>2967566</v>
      </c>
      <c r="K595" s="50">
        <v>35610677</v>
      </c>
      <c r="L595" s="52">
        <v>38578243</v>
      </c>
      <c r="M595" s="118"/>
      <c r="N595" s="120">
        <v>35610677</v>
      </c>
      <c r="O595" s="120">
        <v>23273326</v>
      </c>
      <c r="P595" s="120">
        <v>1498673</v>
      </c>
      <c r="Q595" s="120">
        <v>42767441</v>
      </c>
      <c r="R595" s="120">
        <v>39799875</v>
      </c>
      <c r="S595" s="47"/>
    </row>
    <row r="596" spans="1:19" ht="12.75" customHeight="1" x14ac:dyDescent="0.2">
      <c r="A596" s="519">
        <f>A594</f>
        <v>39447</v>
      </c>
      <c r="B596" s="519">
        <f>B594</f>
        <v>39447</v>
      </c>
      <c r="C596" s="53" t="s">
        <v>3</v>
      </c>
      <c r="D596" s="54">
        <v>3</v>
      </c>
      <c r="E596" s="44">
        <v>12517</v>
      </c>
      <c r="F596" s="44">
        <v>0</v>
      </c>
      <c r="G596" s="44">
        <v>0</v>
      </c>
      <c r="H596" s="44">
        <v>6371.71</v>
      </c>
      <c r="I596" s="44">
        <v>0</v>
      </c>
      <c r="J596" s="55">
        <v>1574.06</v>
      </c>
      <c r="K596" s="56">
        <v>18888.71</v>
      </c>
      <c r="L596" s="57">
        <v>20462.77</v>
      </c>
      <c r="M596" s="117"/>
      <c r="N596" s="119">
        <v>18888.71</v>
      </c>
      <c r="O596" s="119">
        <v>12517</v>
      </c>
      <c r="P596" s="119">
        <v>774</v>
      </c>
      <c r="Q596" s="119">
        <v>22715.83</v>
      </c>
      <c r="R596" s="119">
        <v>21141.77</v>
      </c>
      <c r="S596" s="47"/>
    </row>
    <row r="597" spans="1:19" ht="9" customHeight="1" x14ac:dyDescent="0.2">
      <c r="A597" s="519"/>
      <c r="B597" s="519"/>
      <c r="C597" s="48" t="s">
        <v>4</v>
      </c>
      <c r="D597" s="49">
        <v>8</v>
      </c>
      <c r="E597" s="50">
        <v>24236292</v>
      </c>
      <c r="F597" s="50">
        <v>0</v>
      </c>
      <c r="G597" s="50">
        <v>0</v>
      </c>
      <c r="H597" s="50">
        <v>12337351</v>
      </c>
      <c r="I597" s="50">
        <v>0</v>
      </c>
      <c r="J597" s="51">
        <v>3047805</v>
      </c>
      <c r="K597" s="50">
        <v>36573643</v>
      </c>
      <c r="L597" s="52">
        <v>39621448</v>
      </c>
      <c r="M597" s="118"/>
      <c r="N597" s="120">
        <v>36573643</v>
      </c>
      <c r="O597" s="120">
        <v>24236292</v>
      </c>
      <c r="P597" s="120">
        <v>1498673</v>
      </c>
      <c r="Q597" s="120">
        <v>43983980</v>
      </c>
      <c r="R597" s="120">
        <v>40936175</v>
      </c>
      <c r="S597" s="47"/>
    </row>
    <row r="598" spans="1:19" ht="12.75" customHeight="1" x14ac:dyDescent="0.2">
      <c r="A598" s="519"/>
      <c r="B598" s="519"/>
      <c r="C598" s="53" t="s">
        <v>3</v>
      </c>
      <c r="D598" s="54">
        <v>9</v>
      </c>
      <c r="E598" s="44">
        <v>14048.53</v>
      </c>
      <c r="F598" s="44">
        <v>0</v>
      </c>
      <c r="G598" s="44">
        <v>0</v>
      </c>
      <c r="H598" s="44">
        <v>6371.71</v>
      </c>
      <c r="I598" s="44">
        <v>0</v>
      </c>
      <c r="J598" s="55">
        <v>1701.69</v>
      </c>
      <c r="K598" s="56">
        <v>20420.240000000002</v>
      </c>
      <c r="L598" s="57">
        <v>22121.93</v>
      </c>
      <c r="M598" s="117"/>
      <c r="N598" s="119">
        <v>20420.240000000002</v>
      </c>
      <c r="O598" s="119">
        <v>14048.53</v>
      </c>
      <c r="P598" s="119">
        <v>774</v>
      </c>
      <c r="Q598" s="119">
        <v>24650.67</v>
      </c>
      <c r="R598" s="119">
        <v>22948.98</v>
      </c>
      <c r="S598" s="47"/>
    </row>
    <row r="599" spans="1:19" ht="9" customHeight="1" x14ac:dyDescent="0.2">
      <c r="A599" s="519"/>
      <c r="B599" s="519"/>
      <c r="C599" s="48" t="s">
        <v>4</v>
      </c>
      <c r="D599" s="49">
        <v>14</v>
      </c>
      <c r="E599" s="50">
        <v>27201747</v>
      </c>
      <c r="F599" s="50">
        <v>0</v>
      </c>
      <c r="G599" s="50">
        <v>0</v>
      </c>
      <c r="H599" s="50">
        <v>12337351</v>
      </c>
      <c r="I599" s="50">
        <v>0</v>
      </c>
      <c r="J599" s="51">
        <v>3294931</v>
      </c>
      <c r="K599" s="50">
        <v>39539098</v>
      </c>
      <c r="L599" s="52">
        <v>42834029</v>
      </c>
      <c r="M599" s="118"/>
      <c r="N599" s="120">
        <v>39539098</v>
      </c>
      <c r="O599" s="120">
        <v>27201747</v>
      </c>
      <c r="P599" s="120">
        <v>1498673</v>
      </c>
      <c r="Q599" s="120">
        <v>47730353</v>
      </c>
      <c r="R599" s="120">
        <v>44435422</v>
      </c>
      <c r="S599" s="47"/>
    </row>
    <row r="600" spans="1:19" ht="12.75" customHeight="1" x14ac:dyDescent="0.2">
      <c r="A600" s="519"/>
      <c r="B600" s="519"/>
      <c r="C600" s="53" t="s">
        <v>3</v>
      </c>
      <c r="D600" s="54">
        <v>15</v>
      </c>
      <c r="E600" s="44">
        <v>15837.06</v>
      </c>
      <c r="F600" s="44">
        <v>0</v>
      </c>
      <c r="G600" s="44">
        <v>0</v>
      </c>
      <c r="H600" s="44">
        <v>6371.71</v>
      </c>
      <c r="I600" s="44">
        <v>0</v>
      </c>
      <c r="J600" s="55">
        <v>1850.73</v>
      </c>
      <c r="K600" s="56">
        <v>22208.77</v>
      </c>
      <c r="L600" s="57">
        <v>24059.5</v>
      </c>
      <c r="M600" s="117"/>
      <c r="N600" s="119">
        <v>22208.77</v>
      </c>
      <c r="O600" s="119">
        <v>15837.06</v>
      </c>
      <c r="P600" s="119">
        <v>774</v>
      </c>
      <c r="Q600" s="119">
        <v>26910.17</v>
      </c>
      <c r="R600" s="119">
        <v>25059.439999999999</v>
      </c>
      <c r="S600" s="47"/>
    </row>
    <row r="601" spans="1:19" ht="9" customHeight="1" x14ac:dyDescent="0.2">
      <c r="A601" s="519"/>
      <c r="B601" s="519"/>
      <c r="C601" s="48" t="s">
        <v>4</v>
      </c>
      <c r="D601" s="49">
        <v>20</v>
      </c>
      <c r="E601" s="50">
        <v>30664824</v>
      </c>
      <c r="F601" s="50">
        <v>0</v>
      </c>
      <c r="G601" s="50">
        <v>0</v>
      </c>
      <c r="H601" s="50">
        <v>12337351</v>
      </c>
      <c r="I601" s="50">
        <v>0</v>
      </c>
      <c r="J601" s="51">
        <v>3583513</v>
      </c>
      <c r="K601" s="50">
        <v>43002175</v>
      </c>
      <c r="L601" s="52">
        <v>46585688</v>
      </c>
      <c r="M601" s="118"/>
      <c r="N601" s="120">
        <v>43002175</v>
      </c>
      <c r="O601" s="120">
        <v>30664824</v>
      </c>
      <c r="P601" s="120">
        <v>1498673</v>
      </c>
      <c r="Q601" s="120">
        <v>52105355</v>
      </c>
      <c r="R601" s="120">
        <v>48521842</v>
      </c>
      <c r="S601" s="47"/>
    </row>
    <row r="602" spans="1:19" ht="12.75" customHeight="1" x14ac:dyDescent="0.2">
      <c r="A602" s="519"/>
      <c r="B602" s="519"/>
      <c r="C602" s="53" t="s">
        <v>3</v>
      </c>
      <c r="D602" s="54">
        <v>21</v>
      </c>
      <c r="E602" s="44">
        <v>17573.18</v>
      </c>
      <c r="F602" s="44">
        <v>0</v>
      </c>
      <c r="G602" s="44">
        <v>0</v>
      </c>
      <c r="H602" s="44">
        <v>6371.71</v>
      </c>
      <c r="I602" s="44">
        <v>0</v>
      </c>
      <c r="J602" s="55">
        <v>1995.41</v>
      </c>
      <c r="K602" s="56">
        <v>23944.89</v>
      </c>
      <c r="L602" s="57">
        <v>25940.3</v>
      </c>
      <c r="M602" s="117"/>
      <c r="N602" s="119">
        <v>23944.89</v>
      </c>
      <c r="O602" s="119">
        <v>17573.18</v>
      </c>
      <c r="P602" s="119">
        <v>774</v>
      </c>
      <c r="Q602" s="119">
        <v>29103.47</v>
      </c>
      <c r="R602" s="119">
        <v>27108.06</v>
      </c>
      <c r="S602" s="47"/>
    </row>
    <row r="603" spans="1:19" ht="9" customHeight="1" x14ac:dyDescent="0.2">
      <c r="A603" s="519"/>
      <c r="B603" s="519"/>
      <c r="C603" s="48" t="s">
        <v>4</v>
      </c>
      <c r="D603" s="49">
        <v>27</v>
      </c>
      <c r="E603" s="50">
        <v>34026421</v>
      </c>
      <c r="F603" s="50">
        <v>0</v>
      </c>
      <c r="G603" s="50">
        <v>0</v>
      </c>
      <c r="H603" s="50">
        <v>12337351</v>
      </c>
      <c r="I603" s="50">
        <v>0</v>
      </c>
      <c r="J603" s="51">
        <v>3863653</v>
      </c>
      <c r="K603" s="50">
        <v>46363772</v>
      </c>
      <c r="L603" s="52">
        <v>50227425</v>
      </c>
      <c r="M603" s="118"/>
      <c r="N603" s="120">
        <v>46363772</v>
      </c>
      <c r="O603" s="120">
        <v>34026421</v>
      </c>
      <c r="P603" s="120">
        <v>1498673</v>
      </c>
      <c r="Q603" s="120">
        <v>56352176</v>
      </c>
      <c r="R603" s="120">
        <v>52488523</v>
      </c>
      <c r="S603" s="47"/>
    </row>
    <row r="604" spans="1:19" ht="12.75" customHeight="1" x14ac:dyDescent="0.2">
      <c r="A604" s="519"/>
      <c r="B604" s="519"/>
      <c r="C604" s="53" t="s">
        <v>3</v>
      </c>
      <c r="D604" s="54">
        <v>28</v>
      </c>
      <c r="E604" s="44">
        <v>19285.79</v>
      </c>
      <c r="F604" s="44">
        <v>0</v>
      </c>
      <c r="G604" s="44">
        <v>0</v>
      </c>
      <c r="H604" s="44">
        <v>6371.71</v>
      </c>
      <c r="I604" s="44">
        <v>0</v>
      </c>
      <c r="J604" s="55">
        <v>2138.13</v>
      </c>
      <c r="K604" s="56">
        <v>25657.5</v>
      </c>
      <c r="L604" s="57">
        <v>27795.63</v>
      </c>
      <c r="M604" s="117"/>
      <c r="N604" s="119">
        <v>25657.5</v>
      </c>
      <c r="O604" s="119">
        <v>19285.79</v>
      </c>
      <c r="P604" s="119">
        <v>774</v>
      </c>
      <c r="Q604" s="119">
        <v>31267.07</v>
      </c>
      <c r="R604" s="119">
        <v>29128.94</v>
      </c>
      <c r="S604" s="47"/>
    </row>
    <row r="605" spans="1:19" ht="9" customHeight="1" x14ac:dyDescent="0.2">
      <c r="A605" s="519"/>
      <c r="B605" s="519"/>
      <c r="C605" s="48" t="s">
        <v>4</v>
      </c>
      <c r="D605" s="49">
        <v>34</v>
      </c>
      <c r="E605" s="50">
        <v>37342497</v>
      </c>
      <c r="F605" s="50">
        <v>0</v>
      </c>
      <c r="G605" s="50">
        <v>0</v>
      </c>
      <c r="H605" s="50">
        <v>12337351</v>
      </c>
      <c r="I605" s="50">
        <v>0</v>
      </c>
      <c r="J605" s="51">
        <v>4139997</v>
      </c>
      <c r="K605" s="50">
        <v>49679848</v>
      </c>
      <c r="L605" s="52">
        <v>53819845</v>
      </c>
      <c r="M605" s="118"/>
      <c r="N605" s="120">
        <v>49679848</v>
      </c>
      <c r="O605" s="120">
        <v>37342497</v>
      </c>
      <c r="P605" s="120">
        <v>1498673</v>
      </c>
      <c r="Q605" s="120">
        <v>60541490</v>
      </c>
      <c r="R605" s="120">
        <v>56401493</v>
      </c>
      <c r="S605" s="47"/>
    </row>
    <row r="606" spans="1:19" ht="12.75" customHeight="1" x14ac:dyDescent="0.2">
      <c r="A606" s="519"/>
      <c r="B606" s="519"/>
      <c r="C606" s="53" t="s">
        <v>3</v>
      </c>
      <c r="D606" s="54">
        <v>35</v>
      </c>
      <c r="E606" s="44">
        <v>20561.36</v>
      </c>
      <c r="F606" s="44">
        <v>0</v>
      </c>
      <c r="G606" s="44">
        <v>0</v>
      </c>
      <c r="H606" s="44">
        <v>6371.71</v>
      </c>
      <c r="I606" s="44">
        <v>0</v>
      </c>
      <c r="J606" s="55">
        <v>2244.42</v>
      </c>
      <c r="K606" s="56">
        <v>26933.07</v>
      </c>
      <c r="L606" s="57">
        <v>29177.49</v>
      </c>
      <c r="M606" s="117"/>
      <c r="N606" s="119">
        <v>26933.07</v>
      </c>
      <c r="O606" s="119">
        <v>20561.36</v>
      </c>
      <c r="P606" s="119">
        <v>774</v>
      </c>
      <c r="Q606" s="119">
        <v>32878.53</v>
      </c>
      <c r="R606" s="119">
        <v>30634.11</v>
      </c>
      <c r="S606" s="47"/>
    </row>
    <row r="607" spans="1:19" ht="9" customHeight="1" x14ac:dyDescent="0.2">
      <c r="A607" s="520"/>
      <c r="B607" s="520"/>
      <c r="C607" s="58" t="s">
        <v>4</v>
      </c>
      <c r="D607" s="59"/>
      <c r="E607" s="61">
        <v>39812345</v>
      </c>
      <c r="F607" s="61">
        <v>0</v>
      </c>
      <c r="G607" s="61">
        <v>0</v>
      </c>
      <c r="H607" s="61">
        <v>12337351</v>
      </c>
      <c r="I607" s="61">
        <v>0</v>
      </c>
      <c r="J607" s="60">
        <v>4345803</v>
      </c>
      <c r="K607" s="61">
        <v>52149695</v>
      </c>
      <c r="L607" s="62">
        <v>56495499</v>
      </c>
      <c r="M607" s="118"/>
      <c r="N607" s="120">
        <v>52149695</v>
      </c>
      <c r="O607" s="120">
        <v>39812345</v>
      </c>
      <c r="P607" s="120">
        <v>1498673</v>
      </c>
      <c r="Q607" s="120">
        <v>63661711</v>
      </c>
      <c r="R607" s="120">
        <v>59315908</v>
      </c>
      <c r="S607" s="47"/>
    </row>
    <row r="608" spans="1:19" ht="12.75" customHeight="1" x14ac:dyDescent="0.2">
      <c r="A608" s="496">
        <f>B596+1</f>
        <v>39448</v>
      </c>
      <c r="B608" s="496">
        <v>39538</v>
      </c>
      <c r="C608" s="42" t="s">
        <v>3</v>
      </c>
      <c r="D608" s="43">
        <v>0</v>
      </c>
      <c r="E608" s="44">
        <v>12019.67</v>
      </c>
      <c r="F608" s="44">
        <v>0</v>
      </c>
      <c r="G608" s="44">
        <v>0</v>
      </c>
      <c r="H608" s="44">
        <v>6371.71</v>
      </c>
      <c r="I608" s="44">
        <v>0</v>
      </c>
      <c r="J608" s="44">
        <v>1532.62</v>
      </c>
      <c r="K608" s="45">
        <v>18391.38</v>
      </c>
      <c r="L608" s="46">
        <v>19924</v>
      </c>
      <c r="M608" s="117"/>
      <c r="N608" s="119">
        <v>18391.38</v>
      </c>
      <c r="O608" s="119">
        <v>12019.67</v>
      </c>
      <c r="P608" s="119">
        <v>774</v>
      </c>
      <c r="Q608" s="119">
        <v>22087.54</v>
      </c>
      <c r="R608" s="119">
        <v>20554.919999999998</v>
      </c>
      <c r="S608" s="47"/>
    </row>
    <row r="609" spans="1:19" ht="9" customHeight="1" x14ac:dyDescent="0.2">
      <c r="A609" s="497"/>
      <c r="B609" s="497"/>
      <c r="C609" s="48" t="s">
        <v>4</v>
      </c>
      <c r="D609" s="49">
        <v>2</v>
      </c>
      <c r="E609" s="50">
        <v>23273326</v>
      </c>
      <c r="F609" s="50">
        <v>0</v>
      </c>
      <c r="G609" s="50">
        <v>0</v>
      </c>
      <c r="H609" s="50">
        <v>12337351</v>
      </c>
      <c r="I609" s="50">
        <v>0</v>
      </c>
      <c r="J609" s="51">
        <v>2967566</v>
      </c>
      <c r="K609" s="50">
        <v>35610677</v>
      </c>
      <c r="L609" s="52">
        <v>38578243</v>
      </c>
      <c r="M609" s="118"/>
      <c r="N609" s="120">
        <v>35610677</v>
      </c>
      <c r="O609" s="120">
        <v>23273326</v>
      </c>
      <c r="P609" s="120">
        <v>1498673</v>
      </c>
      <c r="Q609" s="120">
        <v>42767441</v>
      </c>
      <c r="R609" s="120">
        <v>39799875</v>
      </c>
      <c r="S609" s="47"/>
    </row>
    <row r="610" spans="1:19" ht="12.75" customHeight="1" x14ac:dyDescent="0.2">
      <c r="A610" s="519">
        <f>A608</f>
        <v>39448</v>
      </c>
      <c r="B610" s="519">
        <f>B608</f>
        <v>39538</v>
      </c>
      <c r="C610" s="53" t="s">
        <v>3</v>
      </c>
      <c r="D610" s="54">
        <v>3</v>
      </c>
      <c r="E610" s="44">
        <v>12517</v>
      </c>
      <c r="F610" s="44">
        <v>0</v>
      </c>
      <c r="G610" s="44">
        <v>0</v>
      </c>
      <c r="H610" s="44">
        <v>6371.71</v>
      </c>
      <c r="I610" s="44">
        <v>0</v>
      </c>
      <c r="J610" s="55">
        <v>1574.06</v>
      </c>
      <c r="K610" s="56">
        <v>18888.71</v>
      </c>
      <c r="L610" s="57">
        <v>20462.77</v>
      </c>
      <c r="M610" s="117"/>
      <c r="N610" s="119">
        <v>18888.71</v>
      </c>
      <c r="O610" s="119">
        <v>12517</v>
      </c>
      <c r="P610" s="119">
        <v>774</v>
      </c>
      <c r="Q610" s="119">
        <v>22715.83</v>
      </c>
      <c r="R610" s="119">
        <v>21141.77</v>
      </c>
      <c r="S610" s="47"/>
    </row>
    <row r="611" spans="1:19" ht="9" customHeight="1" x14ac:dyDescent="0.2">
      <c r="A611" s="519"/>
      <c r="B611" s="519"/>
      <c r="C611" s="48" t="s">
        <v>4</v>
      </c>
      <c r="D611" s="49">
        <v>8</v>
      </c>
      <c r="E611" s="50">
        <v>24236292</v>
      </c>
      <c r="F611" s="50">
        <v>0</v>
      </c>
      <c r="G611" s="50">
        <v>0</v>
      </c>
      <c r="H611" s="50">
        <v>12337351</v>
      </c>
      <c r="I611" s="50">
        <v>0</v>
      </c>
      <c r="J611" s="51">
        <v>3047805</v>
      </c>
      <c r="K611" s="50">
        <v>36573643</v>
      </c>
      <c r="L611" s="52">
        <v>39621448</v>
      </c>
      <c r="M611" s="118"/>
      <c r="N611" s="120">
        <v>36573643</v>
      </c>
      <c r="O611" s="120">
        <v>24236292</v>
      </c>
      <c r="P611" s="120">
        <v>1498673</v>
      </c>
      <c r="Q611" s="120">
        <v>43983980</v>
      </c>
      <c r="R611" s="120">
        <v>40936175</v>
      </c>
      <c r="S611" s="47"/>
    </row>
    <row r="612" spans="1:19" ht="12.75" customHeight="1" x14ac:dyDescent="0.2">
      <c r="A612" s="519"/>
      <c r="B612" s="519"/>
      <c r="C612" s="53" t="s">
        <v>3</v>
      </c>
      <c r="D612" s="54">
        <v>9</v>
      </c>
      <c r="E612" s="44">
        <v>14048.53</v>
      </c>
      <c r="F612" s="44">
        <v>0</v>
      </c>
      <c r="G612" s="44">
        <v>0</v>
      </c>
      <c r="H612" s="44">
        <v>6371.71</v>
      </c>
      <c r="I612" s="44">
        <v>0</v>
      </c>
      <c r="J612" s="55">
        <v>1701.69</v>
      </c>
      <c r="K612" s="56">
        <v>20420.240000000002</v>
      </c>
      <c r="L612" s="57">
        <v>22121.93</v>
      </c>
      <c r="M612" s="117"/>
      <c r="N612" s="119">
        <v>20420.240000000002</v>
      </c>
      <c r="O612" s="119">
        <v>14048.53</v>
      </c>
      <c r="P612" s="119">
        <v>774</v>
      </c>
      <c r="Q612" s="119">
        <v>24650.67</v>
      </c>
      <c r="R612" s="119">
        <v>22948.98</v>
      </c>
      <c r="S612" s="47"/>
    </row>
    <row r="613" spans="1:19" ht="9" customHeight="1" x14ac:dyDescent="0.2">
      <c r="A613" s="519"/>
      <c r="B613" s="519"/>
      <c r="C613" s="48" t="s">
        <v>4</v>
      </c>
      <c r="D613" s="49">
        <v>14</v>
      </c>
      <c r="E613" s="50">
        <v>27201747</v>
      </c>
      <c r="F613" s="50">
        <v>0</v>
      </c>
      <c r="G613" s="50">
        <v>0</v>
      </c>
      <c r="H613" s="50">
        <v>12337351</v>
      </c>
      <c r="I613" s="50">
        <v>0</v>
      </c>
      <c r="J613" s="51">
        <v>3294931</v>
      </c>
      <c r="K613" s="50">
        <v>39539098</v>
      </c>
      <c r="L613" s="52">
        <v>42834029</v>
      </c>
      <c r="M613" s="118"/>
      <c r="N613" s="120">
        <v>39539098</v>
      </c>
      <c r="O613" s="120">
        <v>27201747</v>
      </c>
      <c r="P613" s="120">
        <v>1498673</v>
      </c>
      <c r="Q613" s="120">
        <v>47730353</v>
      </c>
      <c r="R613" s="120">
        <v>44435422</v>
      </c>
      <c r="S613" s="47"/>
    </row>
    <row r="614" spans="1:19" ht="12.75" customHeight="1" x14ac:dyDescent="0.2">
      <c r="A614" s="519"/>
      <c r="B614" s="519"/>
      <c r="C614" s="53" t="s">
        <v>3</v>
      </c>
      <c r="D614" s="54">
        <v>15</v>
      </c>
      <c r="E614" s="44">
        <v>15837.06</v>
      </c>
      <c r="F614" s="44">
        <v>0</v>
      </c>
      <c r="G614" s="44">
        <v>0</v>
      </c>
      <c r="H614" s="44">
        <v>6371.71</v>
      </c>
      <c r="I614" s="44">
        <v>0</v>
      </c>
      <c r="J614" s="55">
        <v>1850.73</v>
      </c>
      <c r="K614" s="56">
        <v>22208.77</v>
      </c>
      <c r="L614" s="57">
        <v>24059.5</v>
      </c>
      <c r="M614" s="117"/>
      <c r="N614" s="119">
        <v>22208.77</v>
      </c>
      <c r="O614" s="119">
        <v>15837.06</v>
      </c>
      <c r="P614" s="119">
        <v>774</v>
      </c>
      <c r="Q614" s="119">
        <v>26910.17</v>
      </c>
      <c r="R614" s="119">
        <v>25059.439999999999</v>
      </c>
      <c r="S614" s="47"/>
    </row>
    <row r="615" spans="1:19" ht="9" customHeight="1" x14ac:dyDescent="0.2">
      <c r="A615" s="519"/>
      <c r="B615" s="519"/>
      <c r="C615" s="48" t="s">
        <v>4</v>
      </c>
      <c r="D615" s="49">
        <v>20</v>
      </c>
      <c r="E615" s="50">
        <v>30664824</v>
      </c>
      <c r="F615" s="50">
        <v>0</v>
      </c>
      <c r="G615" s="50">
        <v>0</v>
      </c>
      <c r="H615" s="50">
        <v>12337351</v>
      </c>
      <c r="I615" s="50">
        <v>0</v>
      </c>
      <c r="J615" s="51">
        <v>3583513</v>
      </c>
      <c r="K615" s="50">
        <v>43002175</v>
      </c>
      <c r="L615" s="52">
        <v>46585688</v>
      </c>
      <c r="M615" s="118"/>
      <c r="N615" s="120">
        <v>43002175</v>
      </c>
      <c r="O615" s="120">
        <v>30664824</v>
      </c>
      <c r="P615" s="120">
        <v>1498673</v>
      </c>
      <c r="Q615" s="120">
        <v>52105355</v>
      </c>
      <c r="R615" s="120">
        <v>48521842</v>
      </c>
      <c r="S615" s="47"/>
    </row>
    <row r="616" spans="1:19" ht="12.75" customHeight="1" x14ac:dyDescent="0.2">
      <c r="A616" s="519"/>
      <c r="B616" s="519"/>
      <c r="C616" s="53" t="s">
        <v>3</v>
      </c>
      <c r="D616" s="54">
        <v>21</v>
      </c>
      <c r="E616" s="44">
        <v>17573.18</v>
      </c>
      <c r="F616" s="44">
        <v>0</v>
      </c>
      <c r="G616" s="44">
        <v>0</v>
      </c>
      <c r="H616" s="44">
        <v>6371.71</v>
      </c>
      <c r="I616" s="44">
        <v>0</v>
      </c>
      <c r="J616" s="55">
        <v>1995.41</v>
      </c>
      <c r="K616" s="56">
        <v>23944.89</v>
      </c>
      <c r="L616" s="57">
        <v>25940.3</v>
      </c>
      <c r="M616" s="117"/>
      <c r="N616" s="119">
        <v>23944.89</v>
      </c>
      <c r="O616" s="119">
        <v>17573.18</v>
      </c>
      <c r="P616" s="119">
        <v>774</v>
      </c>
      <c r="Q616" s="119">
        <v>29103.47</v>
      </c>
      <c r="R616" s="119">
        <v>27108.06</v>
      </c>
      <c r="S616" s="47"/>
    </row>
    <row r="617" spans="1:19" ht="9" customHeight="1" x14ac:dyDescent="0.2">
      <c r="A617" s="519"/>
      <c r="B617" s="519"/>
      <c r="C617" s="48" t="s">
        <v>4</v>
      </c>
      <c r="D617" s="49">
        <v>27</v>
      </c>
      <c r="E617" s="50">
        <v>34026421</v>
      </c>
      <c r="F617" s="50">
        <v>0</v>
      </c>
      <c r="G617" s="50">
        <v>0</v>
      </c>
      <c r="H617" s="50">
        <v>12337351</v>
      </c>
      <c r="I617" s="50">
        <v>0</v>
      </c>
      <c r="J617" s="51">
        <v>3863653</v>
      </c>
      <c r="K617" s="50">
        <v>46363772</v>
      </c>
      <c r="L617" s="52">
        <v>50227425</v>
      </c>
      <c r="M617" s="118"/>
      <c r="N617" s="120">
        <v>46363772</v>
      </c>
      <c r="O617" s="120">
        <v>34026421</v>
      </c>
      <c r="P617" s="120">
        <v>1498673</v>
      </c>
      <c r="Q617" s="120">
        <v>56352176</v>
      </c>
      <c r="R617" s="120">
        <v>52488523</v>
      </c>
      <c r="S617" s="47"/>
    </row>
    <row r="618" spans="1:19" ht="12.75" customHeight="1" x14ac:dyDescent="0.2">
      <c r="A618" s="519"/>
      <c r="B618" s="519"/>
      <c r="C618" s="53" t="s">
        <v>3</v>
      </c>
      <c r="D618" s="54">
        <v>28</v>
      </c>
      <c r="E618" s="44">
        <v>19285.79</v>
      </c>
      <c r="F618" s="44">
        <v>0</v>
      </c>
      <c r="G618" s="44">
        <v>0</v>
      </c>
      <c r="H618" s="44">
        <v>6371.71</v>
      </c>
      <c r="I618" s="44">
        <v>0</v>
      </c>
      <c r="J618" s="55">
        <v>2138.13</v>
      </c>
      <c r="K618" s="56">
        <v>25657.5</v>
      </c>
      <c r="L618" s="57">
        <v>27795.63</v>
      </c>
      <c r="M618" s="117"/>
      <c r="N618" s="119">
        <v>25657.5</v>
      </c>
      <c r="O618" s="119">
        <v>19285.79</v>
      </c>
      <c r="P618" s="119">
        <v>774</v>
      </c>
      <c r="Q618" s="119">
        <v>31267.07</v>
      </c>
      <c r="R618" s="119">
        <v>29128.94</v>
      </c>
      <c r="S618" s="47"/>
    </row>
    <row r="619" spans="1:19" ht="9" customHeight="1" x14ac:dyDescent="0.2">
      <c r="A619" s="519"/>
      <c r="B619" s="519"/>
      <c r="C619" s="48" t="s">
        <v>4</v>
      </c>
      <c r="D619" s="49">
        <v>34</v>
      </c>
      <c r="E619" s="50">
        <v>37342497</v>
      </c>
      <c r="F619" s="50">
        <v>0</v>
      </c>
      <c r="G619" s="50">
        <v>0</v>
      </c>
      <c r="H619" s="50">
        <v>12337351</v>
      </c>
      <c r="I619" s="50">
        <v>0</v>
      </c>
      <c r="J619" s="51">
        <v>4139997</v>
      </c>
      <c r="K619" s="50">
        <v>49679848</v>
      </c>
      <c r="L619" s="52">
        <v>53819845</v>
      </c>
      <c r="M619" s="118"/>
      <c r="N619" s="120">
        <v>49679848</v>
      </c>
      <c r="O619" s="120">
        <v>37342497</v>
      </c>
      <c r="P619" s="120">
        <v>1498673</v>
      </c>
      <c r="Q619" s="120">
        <v>60541490</v>
      </c>
      <c r="R619" s="120">
        <v>56401493</v>
      </c>
      <c r="S619" s="47"/>
    </row>
    <row r="620" spans="1:19" ht="12.75" customHeight="1" x14ac:dyDescent="0.2">
      <c r="A620" s="519"/>
      <c r="B620" s="519"/>
      <c r="C620" s="53" t="s">
        <v>3</v>
      </c>
      <c r="D620" s="54">
        <v>35</v>
      </c>
      <c r="E620" s="44">
        <v>20561.36</v>
      </c>
      <c r="F620" s="44">
        <v>0</v>
      </c>
      <c r="G620" s="44">
        <v>0</v>
      </c>
      <c r="H620" s="44">
        <v>6371.71</v>
      </c>
      <c r="I620" s="44">
        <v>0</v>
      </c>
      <c r="J620" s="55">
        <v>2244.42</v>
      </c>
      <c r="K620" s="56">
        <v>26933.07</v>
      </c>
      <c r="L620" s="57">
        <v>29177.49</v>
      </c>
      <c r="M620" s="117"/>
      <c r="N620" s="119">
        <v>26933.07</v>
      </c>
      <c r="O620" s="119">
        <v>20561.36</v>
      </c>
      <c r="P620" s="119">
        <v>774</v>
      </c>
      <c r="Q620" s="119">
        <v>32878.53</v>
      </c>
      <c r="R620" s="119">
        <v>30634.11</v>
      </c>
      <c r="S620" s="47"/>
    </row>
    <row r="621" spans="1:19" ht="9" customHeight="1" x14ac:dyDescent="0.2">
      <c r="A621" s="520"/>
      <c r="B621" s="520"/>
      <c r="C621" s="58" t="s">
        <v>4</v>
      </c>
      <c r="D621" s="59"/>
      <c r="E621" s="61">
        <v>39812345</v>
      </c>
      <c r="F621" s="61">
        <v>0</v>
      </c>
      <c r="G621" s="61">
        <v>0</v>
      </c>
      <c r="H621" s="61">
        <v>12337351</v>
      </c>
      <c r="I621" s="61">
        <v>0</v>
      </c>
      <c r="J621" s="60">
        <v>4345803</v>
      </c>
      <c r="K621" s="61">
        <v>52149695</v>
      </c>
      <c r="L621" s="62">
        <v>56495499</v>
      </c>
      <c r="M621" s="118"/>
      <c r="N621" s="120">
        <v>52149695</v>
      </c>
      <c r="O621" s="120">
        <v>39812345</v>
      </c>
      <c r="P621" s="120">
        <v>1498673</v>
      </c>
      <c r="Q621" s="120">
        <v>63661711</v>
      </c>
      <c r="R621" s="120">
        <v>59315908</v>
      </c>
      <c r="S621" s="47"/>
    </row>
    <row r="622" spans="1:19" ht="12.75" customHeight="1" x14ac:dyDescent="0.2">
      <c r="A622" s="496">
        <v>39539</v>
      </c>
      <c r="B622" s="496">
        <v>39629</v>
      </c>
      <c r="C622" s="42" t="s">
        <v>3</v>
      </c>
      <c r="D622" s="43">
        <v>0</v>
      </c>
      <c r="E622" s="44">
        <v>12113.51</v>
      </c>
      <c r="F622" s="44">
        <v>0</v>
      </c>
      <c r="G622" s="44">
        <v>0</v>
      </c>
      <c r="H622" s="44">
        <v>6371.71</v>
      </c>
      <c r="I622" s="44">
        <v>0</v>
      </c>
      <c r="J622" s="44">
        <v>1540.44</v>
      </c>
      <c r="K622" s="45">
        <v>18485.22</v>
      </c>
      <c r="L622" s="46">
        <v>20025.66</v>
      </c>
      <c r="M622" s="117"/>
      <c r="N622" s="119">
        <v>18485.22</v>
      </c>
      <c r="O622" s="119">
        <v>12113.51</v>
      </c>
      <c r="P622" s="119">
        <v>774</v>
      </c>
      <c r="Q622" s="119">
        <v>22206.09</v>
      </c>
      <c r="R622" s="119">
        <v>20665.650000000001</v>
      </c>
      <c r="S622" s="47"/>
    </row>
    <row r="623" spans="1:19" ht="9" customHeight="1" x14ac:dyDescent="0.2">
      <c r="A623" s="497"/>
      <c r="B623" s="497"/>
      <c r="C623" s="48" t="s">
        <v>4</v>
      </c>
      <c r="D623" s="49">
        <v>2</v>
      </c>
      <c r="E623" s="50">
        <v>23455026</v>
      </c>
      <c r="F623" s="50">
        <v>0</v>
      </c>
      <c r="G623" s="50">
        <v>0</v>
      </c>
      <c r="H623" s="50">
        <v>12337351</v>
      </c>
      <c r="I623" s="50">
        <v>0</v>
      </c>
      <c r="J623" s="51">
        <v>2982708</v>
      </c>
      <c r="K623" s="50">
        <v>35792377</v>
      </c>
      <c r="L623" s="52">
        <v>38775085</v>
      </c>
      <c r="M623" s="118"/>
      <c r="N623" s="120">
        <v>35792377</v>
      </c>
      <c r="O623" s="120">
        <v>23455026</v>
      </c>
      <c r="P623" s="120">
        <v>1498673</v>
      </c>
      <c r="Q623" s="120">
        <v>42996986</v>
      </c>
      <c r="R623" s="120">
        <v>40014278</v>
      </c>
      <c r="S623" s="47"/>
    </row>
    <row r="624" spans="1:19" ht="12.75" customHeight="1" x14ac:dyDescent="0.2">
      <c r="A624" s="519">
        <v>39539</v>
      </c>
      <c r="B624" s="519">
        <v>39629</v>
      </c>
      <c r="C624" s="53" t="s">
        <v>3</v>
      </c>
      <c r="D624" s="54">
        <v>3</v>
      </c>
      <c r="E624" s="44">
        <v>12610.84</v>
      </c>
      <c r="F624" s="44">
        <v>0</v>
      </c>
      <c r="G624" s="44">
        <v>0</v>
      </c>
      <c r="H624" s="44">
        <v>6371.71</v>
      </c>
      <c r="I624" s="44">
        <v>0</v>
      </c>
      <c r="J624" s="55">
        <v>1581.88</v>
      </c>
      <c r="K624" s="56">
        <v>18982.55</v>
      </c>
      <c r="L624" s="57">
        <v>20564.43</v>
      </c>
      <c r="M624" s="117"/>
      <c r="N624" s="119">
        <v>18982.55</v>
      </c>
      <c r="O624" s="119">
        <v>12610.84</v>
      </c>
      <c r="P624" s="119">
        <v>774</v>
      </c>
      <c r="Q624" s="119">
        <v>22834.38</v>
      </c>
      <c r="R624" s="119">
        <v>21252.5</v>
      </c>
      <c r="S624" s="47"/>
    </row>
    <row r="625" spans="1:19" ht="9" customHeight="1" x14ac:dyDescent="0.2">
      <c r="A625" s="519"/>
      <c r="B625" s="519"/>
      <c r="C625" s="48" t="s">
        <v>4</v>
      </c>
      <c r="D625" s="49">
        <v>8</v>
      </c>
      <c r="E625" s="50">
        <v>24417991</v>
      </c>
      <c r="F625" s="50">
        <v>0</v>
      </c>
      <c r="G625" s="50">
        <v>0</v>
      </c>
      <c r="H625" s="50">
        <v>12337351</v>
      </c>
      <c r="I625" s="50">
        <v>0</v>
      </c>
      <c r="J625" s="51">
        <v>3062947</v>
      </c>
      <c r="K625" s="50">
        <v>36755342</v>
      </c>
      <c r="L625" s="52">
        <v>39818289</v>
      </c>
      <c r="M625" s="118"/>
      <c r="N625" s="120">
        <v>36755342</v>
      </c>
      <c r="O625" s="120">
        <v>24417991</v>
      </c>
      <c r="P625" s="120">
        <v>1498673</v>
      </c>
      <c r="Q625" s="120">
        <v>44213525</v>
      </c>
      <c r="R625" s="120">
        <v>41150578</v>
      </c>
      <c r="S625" s="47"/>
    </row>
    <row r="626" spans="1:19" ht="12.75" customHeight="1" x14ac:dyDescent="0.2">
      <c r="A626" s="519"/>
      <c r="B626" s="519"/>
      <c r="C626" s="53" t="s">
        <v>3</v>
      </c>
      <c r="D626" s="54">
        <v>9</v>
      </c>
      <c r="E626" s="44">
        <v>14142.37</v>
      </c>
      <c r="F626" s="44">
        <v>0</v>
      </c>
      <c r="G626" s="44">
        <v>0</v>
      </c>
      <c r="H626" s="44">
        <v>6371.71</v>
      </c>
      <c r="I626" s="44">
        <v>0</v>
      </c>
      <c r="J626" s="55">
        <v>1709.51</v>
      </c>
      <c r="K626" s="56">
        <v>20514.080000000002</v>
      </c>
      <c r="L626" s="57">
        <v>22223.59</v>
      </c>
      <c r="M626" s="117"/>
      <c r="N626" s="119">
        <v>20514.080000000002</v>
      </c>
      <c r="O626" s="119">
        <v>14142.37</v>
      </c>
      <c r="P626" s="119">
        <v>774</v>
      </c>
      <c r="Q626" s="119">
        <v>24769.22</v>
      </c>
      <c r="R626" s="119">
        <v>23059.71</v>
      </c>
      <c r="S626" s="47"/>
    </row>
    <row r="627" spans="1:19" ht="9" customHeight="1" x14ac:dyDescent="0.2">
      <c r="A627" s="519"/>
      <c r="B627" s="519"/>
      <c r="C627" s="48" t="s">
        <v>4</v>
      </c>
      <c r="D627" s="49">
        <v>14</v>
      </c>
      <c r="E627" s="50">
        <v>27383447</v>
      </c>
      <c r="F627" s="50">
        <v>0</v>
      </c>
      <c r="G627" s="50">
        <v>0</v>
      </c>
      <c r="H627" s="50">
        <v>12337351</v>
      </c>
      <c r="I627" s="50">
        <v>0</v>
      </c>
      <c r="J627" s="51">
        <v>3310073</v>
      </c>
      <c r="K627" s="50">
        <v>39720798</v>
      </c>
      <c r="L627" s="52">
        <v>43030871</v>
      </c>
      <c r="M627" s="118"/>
      <c r="N627" s="120">
        <v>39720798</v>
      </c>
      <c r="O627" s="120">
        <v>27383447</v>
      </c>
      <c r="P627" s="120">
        <v>1498673</v>
      </c>
      <c r="Q627" s="120">
        <v>47959898</v>
      </c>
      <c r="R627" s="120">
        <v>44649825</v>
      </c>
      <c r="S627" s="47"/>
    </row>
    <row r="628" spans="1:19" ht="12.75" customHeight="1" x14ac:dyDescent="0.2">
      <c r="A628" s="519"/>
      <c r="B628" s="519"/>
      <c r="C628" s="53" t="s">
        <v>3</v>
      </c>
      <c r="D628" s="54">
        <v>15</v>
      </c>
      <c r="E628" s="44">
        <v>15930.9</v>
      </c>
      <c r="F628" s="44">
        <v>0</v>
      </c>
      <c r="G628" s="44">
        <v>0</v>
      </c>
      <c r="H628" s="44">
        <v>6371.71</v>
      </c>
      <c r="I628" s="44">
        <v>0</v>
      </c>
      <c r="J628" s="55">
        <v>1858.55</v>
      </c>
      <c r="K628" s="56">
        <v>22302.61</v>
      </c>
      <c r="L628" s="57">
        <v>24161.16</v>
      </c>
      <c r="M628" s="117"/>
      <c r="N628" s="119">
        <v>22302.61</v>
      </c>
      <c r="O628" s="119">
        <v>15930.9</v>
      </c>
      <c r="P628" s="119">
        <v>774</v>
      </c>
      <c r="Q628" s="119">
        <v>27028.720000000001</v>
      </c>
      <c r="R628" s="119">
        <v>25170.17</v>
      </c>
      <c r="S628" s="47"/>
    </row>
    <row r="629" spans="1:19" ht="9" customHeight="1" x14ac:dyDescent="0.2">
      <c r="A629" s="519"/>
      <c r="B629" s="519"/>
      <c r="C629" s="48" t="s">
        <v>4</v>
      </c>
      <c r="D629" s="49">
        <v>20</v>
      </c>
      <c r="E629" s="50">
        <v>30846524</v>
      </c>
      <c r="F629" s="50">
        <v>0</v>
      </c>
      <c r="G629" s="50">
        <v>0</v>
      </c>
      <c r="H629" s="50">
        <v>12337351</v>
      </c>
      <c r="I629" s="50">
        <v>0</v>
      </c>
      <c r="J629" s="51">
        <v>3598655</v>
      </c>
      <c r="K629" s="50">
        <v>43183875</v>
      </c>
      <c r="L629" s="52">
        <v>46782529</v>
      </c>
      <c r="M629" s="118"/>
      <c r="N629" s="120">
        <v>43183875</v>
      </c>
      <c r="O629" s="120">
        <v>30846524</v>
      </c>
      <c r="P629" s="120">
        <v>1498673</v>
      </c>
      <c r="Q629" s="120">
        <v>52334900</v>
      </c>
      <c r="R629" s="120">
        <v>48736245</v>
      </c>
      <c r="S629" s="47"/>
    </row>
    <row r="630" spans="1:19" ht="12.75" customHeight="1" x14ac:dyDescent="0.2">
      <c r="A630" s="519"/>
      <c r="B630" s="519"/>
      <c r="C630" s="53" t="s">
        <v>3</v>
      </c>
      <c r="D630" s="54">
        <v>21</v>
      </c>
      <c r="E630" s="44">
        <v>17667.02</v>
      </c>
      <c r="F630" s="44">
        <v>0</v>
      </c>
      <c r="G630" s="44">
        <v>0</v>
      </c>
      <c r="H630" s="44">
        <v>6371.71</v>
      </c>
      <c r="I630" s="44">
        <v>0</v>
      </c>
      <c r="J630" s="55">
        <v>2003.23</v>
      </c>
      <c r="K630" s="56">
        <v>24038.73</v>
      </c>
      <c r="L630" s="57">
        <v>26041.96</v>
      </c>
      <c r="M630" s="117"/>
      <c r="N630" s="119">
        <v>24038.73</v>
      </c>
      <c r="O630" s="119">
        <v>17667.02</v>
      </c>
      <c r="P630" s="119">
        <v>774</v>
      </c>
      <c r="Q630" s="119">
        <v>29222.02</v>
      </c>
      <c r="R630" s="119">
        <v>27218.79</v>
      </c>
      <c r="S630" s="47"/>
    </row>
    <row r="631" spans="1:19" ht="9" customHeight="1" x14ac:dyDescent="0.2">
      <c r="A631" s="519"/>
      <c r="B631" s="519"/>
      <c r="C631" s="48" t="s">
        <v>4</v>
      </c>
      <c r="D631" s="49">
        <v>27</v>
      </c>
      <c r="E631" s="50">
        <v>34208121</v>
      </c>
      <c r="F631" s="50">
        <v>0</v>
      </c>
      <c r="G631" s="50">
        <v>0</v>
      </c>
      <c r="H631" s="50">
        <v>12337351</v>
      </c>
      <c r="I631" s="50">
        <v>0</v>
      </c>
      <c r="J631" s="51">
        <v>3878794</v>
      </c>
      <c r="K631" s="50">
        <v>46545472</v>
      </c>
      <c r="L631" s="52">
        <v>50424266</v>
      </c>
      <c r="M631" s="118"/>
      <c r="N631" s="120">
        <v>46545472</v>
      </c>
      <c r="O631" s="120">
        <v>34208121</v>
      </c>
      <c r="P631" s="120">
        <v>1498673</v>
      </c>
      <c r="Q631" s="120">
        <v>56581721</v>
      </c>
      <c r="R631" s="120">
        <v>52702927</v>
      </c>
      <c r="S631" s="47"/>
    </row>
    <row r="632" spans="1:19" ht="12.75" customHeight="1" x14ac:dyDescent="0.2">
      <c r="A632" s="519"/>
      <c r="B632" s="519"/>
      <c r="C632" s="53" t="s">
        <v>3</v>
      </c>
      <c r="D632" s="54">
        <v>28</v>
      </c>
      <c r="E632" s="44">
        <v>19379.63</v>
      </c>
      <c r="F632" s="44">
        <v>0</v>
      </c>
      <c r="G632" s="44">
        <v>0</v>
      </c>
      <c r="H632" s="44">
        <v>6371.71</v>
      </c>
      <c r="I632" s="44">
        <v>0</v>
      </c>
      <c r="J632" s="55">
        <v>2145.9499999999998</v>
      </c>
      <c r="K632" s="56">
        <v>25751.34</v>
      </c>
      <c r="L632" s="57">
        <v>27897.29</v>
      </c>
      <c r="M632" s="117"/>
      <c r="N632" s="119">
        <v>25751.34</v>
      </c>
      <c r="O632" s="119">
        <v>19379.63</v>
      </c>
      <c r="P632" s="119">
        <v>774</v>
      </c>
      <c r="Q632" s="119">
        <v>31385.62</v>
      </c>
      <c r="R632" s="119">
        <v>29239.67</v>
      </c>
      <c r="S632" s="47"/>
    </row>
    <row r="633" spans="1:19" ht="9" customHeight="1" x14ac:dyDescent="0.2">
      <c r="A633" s="519"/>
      <c r="B633" s="519"/>
      <c r="C633" s="48" t="s">
        <v>4</v>
      </c>
      <c r="D633" s="49">
        <v>34</v>
      </c>
      <c r="E633" s="50">
        <v>37524196</v>
      </c>
      <c r="F633" s="50">
        <v>0</v>
      </c>
      <c r="G633" s="50">
        <v>0</v>
      </c>
      <c r="H633" s="50">
        <v>12337351</v>
      </c>
      <c r="I633" s="50">
        <v>0</v>
      </c>
      <c r="J633" s="51">
        <v>4155139</v>
      </c>
      <c r="K633" s="50">
        <v>49861547</v>
      </c>
      <c r="L633" s="52">
        <v>54016686</v>
      </c>
      <c r="M633" s="118"/>
      <c r="N633" s="120">
        <v>49861547</v>
      </c>
      <c r="O633" s="120">
        <v>37524196</v>
      </c>
      <c r="P633" s="120">
        <v>1498673</v>
      </c>
      <c r="Q633" s="120">
        <v>60771034</v>
      </c>
      <c r="R633" s="120">
        <v>56615896</v>
      </c>
      <c r="S633" s="47"/>
    </row>
    <row r="634" spans="1:19" ht="12.75" customHeight="1" x14ac:dyDescent="0.2">
      <c r="A634" s="519"/>
      <c r="B634" s="519"/>
      <c r="C634" s="53" t="s">
        <v>3</v>
      </c>
      <c r="D634" s="54">
        <v>35</v>
      </c>
      <c r="E634" s="44">
        <v>20655.2</v>
      </c>
      <c r="F634" s="44">
        <v>0</v>
      </c>
      <c r="G634" s="44">
        <v>0</v>
      </c>
      <c r="H634" s="44">
        <v>6371.71</v>
      </c>
      <c r="I634" s="44">
        <v>0</v>
      </c>
      <c r="J634" s="55">
        <v>2252.2399999999998</v>
      </c>
      <c r="K634" s="56">
        <v>27026.91</v>
      </c>
      <c r="L634" s="57">
        <v>29279.15</v>
      </c>
      <c r="M634" s="117"/>
      <c r="N634" s="119">
        <v>27026.91</v>
      </c>
      <c r="O634" s="119">
        <v>20655.2</v>
      </c>
      <c r="P634" s="119">
        <v>774</v>
      </c>
      <c r="Q634" s="119">
        <v>32997.089999999997</v>
      </c>
      <c r="R634" s="119">
        <v>30744.85</v>
      </c>
      <c r="S634" s="47"/>
    </row>
    <row r="635" spans="1:19" ht="9" customHeight="1" x14ac:dyDescent="0.2">
      <c r="A635" s="520"/>
      <c r="B635" s="520"/>
      <c r="C635" s="58" t="s">
        <v>4</v>
      </c>
      <c r="D635" s="59"/>
      <c r="E635" s="50">
        <v>39994044</v>
      </c>
      <c r="F635" s="50">
        <v>0</v>
      </c>
      <c r="G635" s="50">
        <v>0</v>
      </c>
      <c r="H635" s="50">
        <v>12337351</v>
      </c>
      <c r="I635" s="50">
        <v>0</v>
      </c>
      <c r="J635" s="60">
        <v>4360945</v>
      </c>
      <c r="K635" s="61">
        <v>52331395</v>
      </c>
      <c r="L635" s="62">
        <v>56692340</v>
      </c>
      <c r="M635" s="118"/>
      <c r="N635" s="120">
        <v>52331395</v>
      </c>
      <c r="O635" s="120">
        <v>39994044</v>
      </c>
      <c r="P635" s="120">
        <v>1498673</v>
      </c>
      <c r="Q635" s="120">
        <v>63891275</v>
      </c>
      <c r="R635" s="120">
        <v>59530331</v>
      </c>
      <c r="S635" s="47"/>
    </row>
    <row r="636" spans="1:19" ht="12.75" customHeight="1" x14ac:dyDescent="0.2">
      <c r="A636" s="496">
        <v>39630</v>
      </c>
      <c r="B636" s="496">
        <v>39813</v>
      </c>
      <c r="C636" s="42" t="s">
        <v>3</v>
      </c>
      <c r="D636" s="43">
        <v>0</v>
      </c>
      <c r="E636" s="44">
        <v>12176.03</v>
      </c>
      <c r="F636" s="44">
        <v>0</v>
      </c>
      <c r="G636" s="44">
        <v>0</v>
      </c>
      <c r="H636" s="44">
        <v>6371.71</v>
      </c>
      <c r="I636" s="44">
        <v>0</v>
      </c>
      <c r="J636" s="44">
        <v>1545.65</v>
      </c>
      <c r="K636" s="45">
        <v>18547.740000000002</v>
      </c>
      <c r="L636" s="46">
        <v>20093.39</v>
      </c>
      <c r="M636" s="117"/>
      <c r="N636" s="119">
        <v>18547.740000000002</v>
      </c>
      <c r="O636" s="119">
        <v>12176.03</v>
      </c>
      <c r="P636" s="119">
        <v>774</v>
      </c>
      <c r="Q636" s="119">
        <v>22285.08</v>
      </c>
      <c r="R636" s="119">
        <v>20739.43</v>
      </c>
      <c r="S636" s="47"/>
    </row>
    <row r="637" spans="1:19" ht="9" customHeight="1" x14ac:dyDescent="0.2">
      <c r="A637" s="497"/>
      <c r="B637" s="497"/>
      <c r="C637" s="48" t="s">
        <v>4</v>
      </c>
      <c r="D637" s="49">
        <v>2</v>
      </c>
      <c r="E637" s="50">
        <v>23576082</v>
      </c>
      <c r="F637" s="50">
        <v>0</v>
      </c>
      <c r="G637" s="50">
        <v>0</v>
      </c>
      <c r="H637" s="50">
        <v>12337351</v>
      </c>
      <c r="I637" s="50">
        <v>0</v>
      </c>
      <c r="J637" s="51">
        <v>2992796</v>
      </c>
      <c r="K637" s="50">
        <v>35913433</v>
      </c>
      <c r="L637" s="52">
        <v>38906228</v>
      </c>
      <c r="M637" s="118"/>
      <c r="N637" s="120">
        <v>35913433</v>
      </c>
      <c r="O637" s="120">
        <v>23576082</v>
      </c>
      <c r="P637" s="120">
        <v>1498673</v>
      </c>
      <c r="Q637" s="120">
        <v>43149932</v>
      </c>
      <c r="R637" s="120">
        <v>40157136</v>
      </c>
      <c r="S637" s="47"/>
    </row>
    <row r="638" spans="1:19" ht="12.75" customHeight="1" x14ac:dyDescent="0.2">
      <c r="A638" s="519">
        <v>39630</v>
      </c>
      <c r="B638" s="519">
        <v>39813</v>
      </c>
      <c r="C638" s="53" t="s">
        <v>3</v>
      </c>
      <c r="D638" s="54">
        <v>3</v>
      </c>
      <c r="E638" s="44">
        <v>12673.36</v>
      </c>
      <c r="F638" s="44">
        <v>0</v>
      </c>
      <c r="G638" s="44">
        <v>0</v>
      </c>
      <c r="H638" s="44">
        <v>6371.71</v>
      </c>
      <c r="I638" s="44">
        <v>0</v>
      </c>
      <c r="J638" s="55">
        <v>1587.09</v>
      </c>
      <c r="K638" s="56">
        <v>19045.07</v>
      </c>
      <c r="L638" s="57">
        <v>20632.16</v>
      </c>
      <c r="M638" s="117"/>
      <c r="N638" s="119">
        <v>19045.07</v>
      </c>
      <c r="O638" s="119">
        <v>12673.36</v>
      </c>
      <c r="P638" s="119">
        <v>774</v>
      </c>
      <c r="Q638" s="119">
        <v>22913.360000000001</v>
      </c>
      <c r="R638" s="119">
        <v>21326.27</v>
      </c>
      <c r="S638" s="47"/>
    </row>
    <row r="639" spans="1:19" ht="9" customHeight="1" x14ac:dyDescent="0.2">
      <c r="A639" s="519"/>
      <c r="B639" s="519"/>
      <c r="C639" s="48" t="s">
        <v>4</v>
      </c>
      <c r="D639" s="49">
        <v>8</v>
      </c>
      <c r="E639" s="50">
        <v>24539047</v>
      </c>
      <c r="F639" s="50">
        <v>0</v>
      </c>
      <c r="G639" s="50">
        <v>0</v>
      </c>
      <c r="H639" s="50">
        <v>12337351</v>
      </c>
      <c r="I639" s="50">
        <v>0</v>
      </c>
      <c r="J639" s="51">
        <v>3073035</v>
      </c>
      <c r="K639" s="50">
        <v>36876398</v>
      </c>
      <c r="L639" s="52">
        <v>39949432</v>
      </c>
      <c r="M639" s="118"/>
      <c r="N639" s="120">
        <v>36876398</v>
      </c>
      <c r="O639" s="120">
        <v>24539047</v>
      </c>
      <c r="P639" s="120">
        <v>1498673</v>
      </c>
      <c r="Q639" s="120">
        <v>44366452</v>
      </c>
      <c r="R639" s="120">
        <v>41293417</v>
      </c>
      <c r="S639" s="47"/>
    </row>
    <row r="640" spans="1:19" ht="12.75" customHeight="1" x14ac:dyDescent="0.2">
      <c r="A640" s="519"/>
      <c r="B640" s="519"/>
      <c r="C640" s="53" t="s">
        <v>3</v>
      </c>
      <c r="D640" s="54">
        <v>9</v>
      </c>
      <c r="E640" s="44">
        <v>14204.89</v>
      </c>
      <c r="F640" s="44">
        <v>0</v>
      </c>
      <c r="G640" s="44">
        <v>0</v>
      </c>
      <c r="H640" s="44">
        <v>6371.71</v>
      </c>
      <c r="I640" s="44">
        <v>0</v>
      </c>
      <c r="J640" s="55">
        <v>1714.72</v>
      </c>
      <c r="K640" s="56">
        <v>20576.599999999999</v>
      </c>
      <c r="L640" s="57">
        <v>22291.32</v>
      </c>
      <c r="M640" s="117"/>
      <c r="N640" s="119">
        <v>20576.599999999999</v>
      </c>
      <c r="O640" s="119">
        <v>14204.89</v>
      </c>
      <c r="P640" s="119">
        <v>774</v>
      </c>
      <c r="Q640" s="119">
        <v>24848.2</v>
      </c>
      <c r="R640" s="119">
        <v>23133.48</v>
      </c>
      <c r="S640" s="47"/>
    </row>
    <row r="641" spans="1:19" ht="9" customHeight="1" x14ac:dyDescent="0.2">
      <c r="A641" s="519"/>
      <c r="B641" s="519"/>
      <c r="C641" s="48" t="s">
        <v>4</v>
      </c>
      <c r="D641" s="49">
        <v>14</v>
      </c>
      <c r="E641" s="50">
        <v>27504502</v>
      </c>
      <c r="F641" s="50">
        <v>0</v>
      </c>
      <c r="G641" s="50">
        <v>0</v>
      </c>
      <c r="H641" s="50">
        <v>12337351</v>
      </c>
      <c r="I641" s="50">
        <v>0</v>
      </c>
      <c r="J641" s="51">
        <v>3320161</v>
      </c>
      <c r="K641" s="50">
        <v>39841853</v>
      </c>
      <c r="L641" s="52">
        <v>43162014</v>
      </c>
      <c r="M641" s="118"/>
      <c r="N641" s="120">
        <v>39841853</v>
      </c>
      <c r="O641" s="120">
        <v>27504502</v>
      </c>
      <c r="P641" s="120">
        <v>1498673</v>
      </c>
      <c r="Q641" s="120">
        <v>48112824</v>
      </c>
      <c r="R641" s="120">
        <v>44792663</v>
      </c>
      <c r="S641" s="47"/>
    </row>
    <row r="642" spans="1:19" ht="12.75" customHeight="1" x14ac:dyDescent="0.2">
      <c r="A642" s="519"/>
      <c r="B642" s="519"/>
      <c r="C642" s="53" t="s">
        <v>3</v>
      </c>
      <c r="D642" s="54">
        <v>15</v>
      </c>
      <c r="E642" s="44">
        <v>15993.42</v>
      </c>
      <c r="F642" s="44">
        <v>0</v>
      </c>
      <c r="G642" s="44">
        <v>0</v>
      </c>
      <c r="H642" s="44">
        <v>6371.71</v>
      </c>
      <c r="I642" s="44">
        <v>0</v>
      </c>
      <c r="J642" s="55">
        <v>1863.76</v>
      </c>
      <c r="K642" s="56">
        <v>22365.13</v>
      </c>
      <c r="L642" s="57">
        <v>24228.89</v>
      </c>
      <c r="M642" s="117"/>
      <c r="N642" s="119">
        <v>22365.13</v>
      </c>
      <c r="O642" s="119">
        <v>15993.42</v>
      </c>
      <c r="P642" s="119">
        <v>774</v>
      </c>
      <c r="Q642" s="119">
        <v>27107.71</v>
      </c>
      <c r="R642" s="119">
        <v>25243.95</v>
      </c>
      <c r="S642" s="47"/>
    </row>
    <row r="643" spans="1:19" ht="9" customHeight="1" x14ac:dyDescent="0.2">
      <c r="A643" s="519"/>
      <c r="B643" s="519"/>
      <c r="C643" s="48" t="s">
        <v>4</v>
      </c>
      <c r="D643" s="49">
        <v>20</v>
      </c>
      <c r="E643" s="50">
        <v>30967579</v>
      </c>
      <c r="F643" s="50">
        <v>0</v>
      </c>
      <c r="G643" s="50">
        <v>0</v>
      </c>
      <c r="H643" s="50">
        <v>12337351</v>
      </c>
      <c r="I643" s="50">
        <v>0</v>
      </c>
      <c r="J643" s="51">
        <v>3608743</v>
      </c>
      <c r="K643" s="50">
        <v>43304930</v>
      </c>
      <c r="L643" s="52">
        <v>46913673</v>
      </c>
      <c r="M643" s="118"/>
      <c r="N643" s="120">
        <v>43304930</v>
      </c>
      <c r="O643" s="120">
        <v>30967579</v>
      </c>
      <c r="P643" s="120">
        <v>1498673</v>
      </c>
      <c r="Q643" s="120">
        <v>52487846</v>
      </c>
      <c r="R643" s="120">
        <v>48879103</v>
      </c>
      <c r="S643" s="47"/>
    </row>
    <row r="644" spans="1:19" ht="12.75" customHeight="1" x14ac:dyDescent="0.2">
      <c r="A644" s="519"/>
      <c r="B644" s="519"/>
      <c r="C644" s="53" t="s">
        <v>3</v>
      </c>
      <c r="D644" s="54">
        <v>21</v>
      </c>
      <c r="E644" s="44">
        <v>17729.54</v>
      </c>
      <c r="F644" s="44">
        <v>0</v>
      </c>
      <c r="G644" s="44">
        <v>0</v>
      </c>
      <c r="H644" s="44">
        <v>6371.71</v>
      </c>
      <c r="I644" s="44">
        <v>0</v>
      </c>
      <c r="J644" s="55">
        <v>2008.44</v>
      </c>
      <c r="K644" s="56">
        <v>24101.25</v>
      </c>
      <c r="L644" s="57">
        <v>26109.69</v>
      </c>
      <c r="M644" s="117"/>
      <c r="N644" s="119">
        <v>24101.25</v>
      </c>
      <c r="O644" s="119">
        <v>17729.54</v>
      </c>
      <c r="P644" s="119">
        <v>774</v>
      </c>
      <c r="Q644" s="119">
        <v>29301.01</v>
      </c>
      <c r="R644" s="119">
        <v>27292.57</v>
      </c>
      <c r="S644" s="47"/>
    </row>
    <row r="645" spans="1:19" ht="9" customHeight="1" x14ac:dyDescent="0.2">
      <c r="A645" s="519"/>
      <c r="B645" s="519"/>
      <c r="C645" s="48" t="s">
        <v>4</v>
      </c>
      <c r="D645" s="49">
        <v>27</v>
      </c>
      <c r="E645" s="50">
        <v>34329176</v>
      </c>
      <c r="F645" s="50">
        <v>0</v>
      </c>
      <c r="G645" s="50">
        <v>0</v>
      </c>
      <c r="H645" s="50">
        <v>12337351</v>
      </c>
      <c r="I645" s="50">
        <v>0</v>
      </c>
      <c r="J645" s="51">
        <v>3888882</v>
      </c>
      <c r="K645" s="50">
        <v>46666527</v>
      </c>
      <c r="L645" s="52">
        <v>50555409</v>
      </c>
      <c r="M645" s="118"/>
      <c r="N645" s="120">
        <v>46666527</v>
      </c>
      <c r="O645" s="120">
        <v>34329176</v>
      </c>
      <c r="P645" s="120">
        <v>1498673</v>
      </c>
      <c r="Q645" s="120">
        <v>56734667</v>
      </c>
      <c r="R645" s="120">
        <v>52845785</v>
      </c>
      <c r="S645" s="47"/>
    </row>
    <row r="646" spans="1:19" ht="12.75" customHeight="1" x14ac:dyDescent="0.2">
      <c r="A646" s="519"/>
      <c r="B646" s="519"/>
      <c r="C646" s="53" t="s">
        <v>3</v>
      </c>
      <c r="D646" s="54">
        <v>28</v>
      </c>
      <c r="E646" s="44">
        <v>19442.150000000001</v>
      </c>
      <c r="F646" s="44">
        <v>0</v>
      </c>
      <c r="G646" s="44">
        <v>0</v>
      </c>
      <c r="H646" s="44">
        <v>6371.71</v>
      </c>
      <c r="I646" s="44">
        <v>0</v>
      </c>
      <c r="J646" s="55">
        <v>2151.16</v>
      </c>
      <c r="K646" s="56">
        <v>25813.86</v>
      </c>
      <c r="L646" s="57">
        <v>27965.02</v>
      </c>
      <c r="M646" s="117"/>
      <c r="N646" s="119">
        <v>25813.86</v>
      </c>
      <c r="O646" s="119">
        <v>19442.150000000001</v>
      </c>
      <c r="P646" s="119">
        <v>774</v>
      </c>
      <c r="Q646" s="119">
        <v>31464.61</v>
      </c>
      <c r="R646" s="119">
        <v>29313.45</v>
      </c>
      <c r="S646" s="47"/>
    </row>
    <row r="647" spans="1:19" ht="9" customHeight="1" x14ac:dyDescent="0.2">
      <c r="A647" s="519"/>
      <c r="B647" s="519"/>
      <c r="C647" s="48" t="s">
        <v>4</v>
      </c>
      <c r="D647" s="49">
        <v>34</v>
      </c>
      <c r="E647" s="50">
        <v>37645252</v>
      </c>
      <c r="F647" s="50">
        <v>0</v>
      </c>
      <c r="G647" s="50">
        <v>0</v>
      </c>
      <c r="H647" s="50">
        <v>12337351</v>
      </c>
      <c r="I647" s="50">
        <v>0</v>
      </c>
      <c r="J647" s="51">
        <v>4165227</v>
      </c>
      <c r="K647" s="50">
        <v>49982603</v>
      </c>
      <c r="L647" s="52">
        <v>54147829</v>
      </c>
      <c r="M647" s="118"/>
      <c r="N647" s="120">
        <v>49982603</v>
      </c>
      <c r="O647" s="120">
        <v>37645252</v>
      </c>
      <c r="P647" s="120">
        <v>1498673</v>
      </c>
      <c r="Q647" s="120">
        <v>60923980</v>
      </c>
      <c r="R647" s="120">
        <v>56758754</v>
      </c>
      <c r="S647" s="47"/>
    </row>
    <row r="648" spans="1:19" ht="12.75" customHeight="1" x14ac:dyDescent="0.2">
      <c r="A648" s="519"/>
      <c r="B648" s="519"/>
      <c r="C648" s="53" t="s">
        <v>3</v>
      </c>
      <c r="D648" s="54">
        <v>35</v>
      </c>
      <c r="E648" s="44">
        <v>20717.72</v>
      </c>
      <c r="F648" s="44">
        <v>0</v>
      </c>
      <c r="G648" s="44">
        <v>0</v>
      </c>
      <c r="H648" s="44">
        <v>6371.71</v>
      </c>
      <c r="I648" s="44">
        <v>0</v>
      </c>
      <c r="J648" s="55">
        <v>2257.4499999999998</v>
      </c>
      <c r="K648" s="56">
        <v>27089.43</v>
      </c>
      <c r="L648" s="57">
        <v>29346.880000000001</v>
      </c>
      <c r="M648" s="117"/>
      <c r="N648" s="119">
        <v>27089.43</v>
      </c>
      <c r="O648" s="119">
        <v>20717.72</v>
      </c>
      <c r="P648" s="119">
        <v>774</v>
      </c>
      <c r="Q648" s="119">
        <v>33076.07</v>
      </c>
      <c r="R648" s="119">
        <v>30818.62</v>
      </c>
      <c r="S648" s="47"/>
    </row>
    <row r="649" spans="1:19" ht="9" customHeight="1" x14ac:dyDescent="0.2">
      <c r="A649" s="520"/>
      <c r="B649" s="520"/>
      <c r="C649" s="58" t="s">
        <v>4</v>
      </c>
      <c r="D649" s="59"/>
      <c r="E649" s="50">
        <v>40115100</v>
      </c>
      <c r="F649" s="50">
        <v>0</v>
      </c>
      <c r="G649" s="50">
        <v>0</v>
      </c>
      <c r="H649" s="50">
        <v>12337351</v>
      </c>
      <c r="I649" s="50">
        <v>0</v>
      </c>
      <c r="J649" s="60">
        <v>4371033</v>
      </c>
      <c r="K649" s="61">
        <v>52452451</v>
      </c>
      <c r="L649" s="62">
        <v>56823483</v>
      </c>
      <c r="M649" s="118"/>
      <c r="N649" s="120">
        <v>52452451</v>
      </c>
      <c r="O649" s="120">
        <v>40115100</v>
      </c>
      <c r="P649" s="120">
        <v>1498673</v>
      </c>
      <c r="Q649" s="120">
        <v>64044202</v>
      </c>
      <c r="R649" s="120">
        <v>59673169</v>
      </c>
      <c r="S649" s="47"/>
    </row>
    <row r="650" spans="1:19" ht="12.75" customHeight="1" x14ac:dyDescent="0.2">
      <c r="A650" s="496">
        <v>39814</v>
      </c>
      <c r="B650" s="496">
        <v>40268</v>
      </c>
      <c r="C650" s="42" t="s">
        <v>3</v>
      </c>
      <c r="D650" s="43">
        <v>0</v>
      </c>
      <c r="E650" s="44">
        <v>12717.59</v>
      </c>
      <c r="F650" s="44">
        <v>0</v>
      </c>
      <c r="G650" s="44">
        <v>0</v>
      </c>
      <c r="H650" s="44">
        <v>6371.71</v>
      </c>
      <c r="I650" s="44">
        <v>0</v>
      </c>
      <c r="J650" s="44">
        <v>1590.78</v>
      </c>
      <c r="K650" s="45">
        <v>19089.3</v>
      </c>
      <c r="L650" s="46">
        <v>20680.080000000002</v>
      </c>
      <c r="M650" s="117"/>
      <c r="N650" s="119">
        <v>19089.3</v>
      </c>
      <c r="O650" s="119">
        <v>12717.59</v>
      </c>
      <c r="P650" s="119">
        <v>774</v>
      </c>
      <c r="Q650" s="119">
        <v>22969.25</v>
      </c>
      <c r="R650" s="119">
        <v>21378.47</v>
      </c>
      <c r="S650" s="47"/>
    </row>
    <row r="651" spans="1:19" ht="9" customHeight="1" x14ac:dyDescent="0.2">
      <c r="A651" s="497"/>
      <c r="B651" s="497"/>
      <c r="C651" s="48" t="s">
        <v>4</v>
      </c>
      <c r="D651" s="49">
        <v>2</v>
      </c>
      <c r="E651" s="50">
        <v>24624688</v>
      </c>
      <c r="F651" s="50">
        <v>0</v>
      </c>
      <c r="G651" s="50">
        <v>0</v>
      </c>
      <c r="H651" s="50">
        <v>12337351</v>
      </c>
      <c r="I651" s="50">
        <v>0</v>
      </c>
      <c r="J651" s="51">
        <v>3080180</v>
      </c>
      <c r="K651" s="50">
        <v>36962039</v>
      </c>
      <c r="L651" s="52">
        <v>40042219</v>
      </c>
      <c r="M651" s="118"/>
      <c r="N651" s="120">
        <v>36962039</v>
      </c>
      <c r="O651" s="120">
        <v>24624688</v>
      </c>
      <c r="P651" s="120">
        <v>1498673</v>
      </c>
      <c r="Q651" s="120">
        <v>44474670</v>
      </c>
      <c r="R651" s="120">
        <v>41394490</v>
      </c>
      <c r="S651" s="47"/>
    </row>
    <row r="652" spans="1:19" ht="12.75" customHeight="1" x14ac:dyDescent="0.2">
      <c r="A652" s="519">
        <v>39814</v>
      </c>
      <c r="B652" s="519">
        <v>40268</v>
      </c>
      <c r="C652" s="53" t="s">
        <v>3</v>
      </c>
      <c r="D652" s="54">
        <v>3</v>
      </c>
      <c r="E652" s="44">
        <v>13233.76</v>
      </c>
      <c r="F652" s="44">
        <v>0</v>
      </c>
      <c r="G652" s="44">
        <v>0</v>
      </c>
      <c r="H652" s="44">
        <v>6371.71</v>
      </c>
      <c r="I652" s="44">
        <v>0</v>
      </c>
      <c r="J652" s="55">
        <v>1633.79</v>
      </c>
      <c r="K652" s="56">
        <v>19605.47</v>
      </c>
      <c r="L652" s="57">
        <v>21239.26</v>
      </c>
      <c r="M652" s="117"/>
      <c r="N652" s="119">
        <v>19605.47</v>
      </c>
      <c r="O652" s="119">
        <v>13233.76</v>
      </c>
      <c r="P652" s="119">
        <v>774</v>
      </c>
      <c r="Q652" s="119">
        <v>23621.34</v>
      </c>
      <c r="R652" s="119">
        <v>21987.55</v>
      </c>
      <c r="S652" s="47"/>
    </row>
    <row r="653" spans="1:19" ht="9" customHeight="1" x14ac:dyDescent="0.2">
      <c r="A653" s="519"/>
      <c r="B653" s="519"/>
      <c r="C653" s="48" t="s">
        <v>4</v>
      </c>
      <c r="D653" s="49">
        <v>8</v>
      </c>
      <c r="E653" s="50">
        <v>25624132</v>
      </c>
      <c r="F653" s="50">
        <v>0</v>
      </c>
      <c r="G653" s="50">
        <v>0</v>
      </c>
      <c r="H653" s="50">
        <v>12337351</v>
      </c>
      <c r="I653" s="50">
        <v>0</v>
      </c>
      <c r="J653" s="51">
        <v>3163459</v>
      </c>
      <c r="K653" s="50">
        <v>37961483</v>
      </c>
      <c r="L653" s="52">
        <v>41124942</v>
      </c>
      <c r="M653" s="118"/>
      <c r="N653" s="120">
        <v>37961483</v>
      </c>
      <c r="O653" s="120">
        <v>25624132</v>
      </c>
      <c r="P653" s="120">
        <v>1498673</v>
      </c>
      <c r="Q653" s="120">
        <v>45737292</v>
      </c>
      <c r="R653" s="120">
        <v>42573833</v>
      </c>
      <c r="S653" s="47"/>
    </row>
    <row r="654" spans="1:19" ht="12.75" customHeight="1" x14ac:dyDescent="0.2">
      <c r="A654" s="519"/>
      <c r="B654" s="519"/>
      <c r="C654" s="53" t="s">
        <v>3</v>
      </c>
      <c r="D654" s="54">
        <v>9</v>
      </c>
      <c r="E654" s="44">
        <v>14823.49</v>
      </c>
      <c r="F654" s="44">
        <v>0</v>
      </c>
      <c r="G654" s="44">
        <v>0</v>
      </c>
      <c r="H654" s="44">
        <v>6371.71</v>
      </c>
      <c r="I654" s="44">
        <v>0</v>
      </c>
      <c r="J654" s="55">
        <v>1766.27</v>
      </c>
      <c r="K654" s="56">
        <v>21195.200000000001</v>
      </c>
      <c r="L654" s="57">
        <v>22961.47</v>
      </c>
      <c r="M654" s="117"/>
      <c r="N654" s="119">
        <v>21195.200000000001</v>
      </c>
      <c r="O654" s="119">
        <v>14823.49</v>
      </c>
      <c r="P654" s="119">
        <v>774</v>
      </c>
      <c r="Q654" s="119">
        <v>25629.7</v>
      </c>
      <c r="R654" s="119">
        <v>23863.43</v>
      </c>
      <c r="S654" s="47"/>
    </row>
    <row r="655" spans="1:19" ht="9" customHeight="1" x14ac:dyDescent="0.2">
      <c r="A655" s="519"/>
      <c r="B655" s="519"/>
      <c r="C655" s="48" t="s">
        <v>4</v>
      </c>
      <c r="D655" s="49">
        <v>14</v>
      </c>
      <c r="E655" s="50">
        <v>28702279</v>
      </c>
      <c r="F655" s="50">
        <v>0</v>
      </c>
      <c r="G655" s="50">
        <v>0</v>
      </c>
      <c r="H655" s="50">
        <v>12337351</v>
      </c>
      <c r="I655" s="50">
        <v>0</v>
      </c>
      <c r="J655" s="51">
        <v>3419976</v>
      </c>
      <c r="K655" s="50">
        <v>41039630</v>
      </c>
      <c r="L655" s="52">
        <v>44459606</v>
      </c>
      <c r="M655" s="118"/>
      <c r="N655" s="120">
        <v>41039630</v>
      </c>
      <c r="O655" s="120">
        <v>28702279</v>
      </c>
      <c r="P655" s="120">
        <v>1498673</v>
      </c>
      <c r="Q655" s="120">
        <v>49626019</v>
      </c>
      <c r="R655" s="120">
        <v>46206044</v>
      </c>
      <c r="S655" s="47"/>
    </row>
    <row r="656" spans="1:19" ht="12.75" customHeight="1" x14ac:dyDescent="0.2">
      <c r="A656" s="519"/>
      <c r="B656" s="519"/>
      <c r="C656" s="53" t="s">
        <v>3</v>
      </c>
      <c r="D656" s="54">
        <v>15</v>
      </c>
      <c r="E656" s="44">
        <v>16679.82</v>
      </c>
      <c r="F656" s="44">
        <v>0</v>
      </c>
      <c r="G656" s="44">
        <v>0</v>
      </c>
      <c r="H656" s="44">
        <v>6371.71</v>
      </c>
      <c r="I656" s="44">
        <v>0</v>
      </c>
      <c r="J656" s="55">
        <v>1920.96</v>
      </c>
      <c r="K656" s="56">
        <v>23051.53</v>
      </c>
      <c r="L656" s="57">
        <v>24972.49</v>
      </c>
      <c r="M656" s="117"/>
      <c r="N656" s="119">
        <v>23051.53</v>
      </c>
      <c r="O656" s="119">
        <v>16679.82</v>
      </c>
      <c r="P656" s="119">
        <v>774</v>
      </c>
      <c r="Q656" s="119">
        <v>27974.86</v>
      </c>
      <c r="R656" s="119">
        <v>26053.9</v>
      </c>
      <c r="S656" s="47"/>
    </row>
    <row r="657" spans="1:19" ht="9" customHeight="1" x14ac:dyDescent="0.2">
      <c r="A657" s="519"/>
      <c r="B657" s="519"/>
      <c r="C657" s="48" t="s">
        <v>4</v>
      </c>
      <c r="D657" s="49">
        <v>20</v>
      </c>
      <c r="E657" s="50">
        <v>32296635</v>
      </c>
      <c r="F657" s="50">
        <v>0</v>
      </c>
      <c r="G657" s="50">
        <v>0</v>
      </c>
      <c r="H657" s="50">
        <v>12337351</v>
      </c>
      <c r="I657" s="50">
        <v>0</v>
      </c>
      <c r="J657" s="51">
        <v>3719497</v>
      </c>
      <c r="K657" s="50">
        <v>44633986</v>
      </c>
      <c r="L657" s="52">
        <v>48353483</v>
      </c>
      <c r="M657" s="118"/>
      <c r="N657" s="120">
        <v>44633986</v>
      </c>
      <c r="O657" s="120">
        <v>32296635</v>
      </c>
      <c r="P657" s="120">
        <v>1498673</v>
      </c>
      <c r="Q657" s="120">
        <v>54166882</v>
      </c>
      <c r="R657" s="120">
        <v>50447385</v>
      </c>
      <c r="S657" s="47"/>
    </row>
    <row r="658" spans="1:19" ht="12.75" customHeight="1" x14ac:dyDescent="0.2">
      <c r="A658" s="519"/>
      <c r="B658" s="519"/>
      <c r="C658" s="53" t="s">
        <v>3</v>
      </c>
      <c r="D658" s="54">
        <v>21</v>
      </c>
      <c r="E658" s="44">
        <v>18481.82</v>
      </c>
      <c r="F658" s="44">
        <v>0</v>
      </c>
      <c r="G658" s="44">
        <v>0</v>
      </c>
      <c r="H658" s="44">
        <v>6371.71</v>
      </c>
      <c r="I658" s="44">
        <v>0</v>
      </c>
      <c r="J658" s="55">
        <v>2071.13</v>
      </c>
      <c r="K658" s="56">
        <v>24853.53</v>
      </c>
      <c r="L658" s="57">
        <v>26924.66</v>
      </c>
      <c r="M658" s="117"/>
      <c r="N658" s="119">
        <v>24853.53</v>
      </c>
      <c r="O658" s="119">
        <v>18481.82</v>
      </c>
      <c r="P658" s="119">
        <v>774</v>
      </c>
      <c r="Q658" s="119">
        <v>30251.39</v>
      </c>
      <c r="R658" s="119">
        <v>28180.26</v>
      </c>
      <c r="S658" s="47"/>
    </row>
    <row r="659" spans="1:19" ht="9" customHeight="1" x14ac:dyDescent="0.2">
      <c r="A659" s="519"/>
      <c r="B659" s="519"/>
      <c r="C659" s="48" t="s">
        <v>4</v>
      </c>
      <c r="D659" s="49">
        <v>27</v>
      </c>
      <c r="E659" s="50">
        <v>35785794</v>
      </c>
      <c r="F659" s="50">
        <v>0</v>
      </c>
      <c r="G659" s="50">
        <v>0</v>
      </c>
      <c r="H659" s="50">
        <v>12337351</v>
      </c>
      <c r="I659" s="50">
        <v>0</v>
      </c>
      <c r="J659" s="51">
        <v>4010267</v>
      </c>
      <c r="K659" s="50">
        <v>48123145</v>
      </c>
      <c r="L659" s="52">
        <v>52133411</v>
      </c>
      <c r="M659" s="118"/>
      <c r="N659" s="120">
        <v>48123145</v>
      </c>
      <c r="O659" s="120">
        <v>35785794</v>
      </c>
      <c r="P659" s="120">
        <v>1498673</v>
      </c>
      <c r="Q659" s="120">
        <v>58574859</v>
      </c>
      <c r="R659" s="120">
        <v>54564592</v>
      </c>
      <c r="S659" s="47"/>
    </row>
    <row r="660" spans="1:19" ht="12.75" customHeight="1" x14ac:dyDescent="0.2">
      <c r="A660" s="519"/>
      <c r="B660" s="519"/>
      <c r="C660" s="53" t="s">
        <v>3</v>
      </c>
      <c r="D660" s="54">
        <v>28</v>
      </c>
      <c r="E660" s="44">
        <v>20259.47</v>
      </c>
      <c r="F660" s="44">
        <v>0</v>
      </c>
      <c r="G660" s="44">
        <v>0</v>
      </c>
      <c r="H660" s="44">
        <v>6371.71</v>
      </c>
      <c r="I660" s="44">
        <v>0</v>
      </c>
      <c r="J660" s="55">
        <v>2219.27</v>
      </c>
      <c r="K660" s="56">
        <v>26631.18</v>
      </c>
      <c r="L660" s="57">
        <v>28850.45</v>
      </c>
      <c r="M660" s="117"/>
      <c r="N660" s="119">
        <v>26631.18</v>
      </c>
      <c r="O660" s="119">
        <v>20259.47</v>
      </c>
      <c r="P660" s="119">
        <v>774</v>
      </c>
      <c r="Q660" s="119">
        <v>32497.15</v>
      </c>
      <c r="R660" s="119">
        <v>30277.88</v>
      </c>
      <c r="S660" s="47"/>
    </row>
    <row r="661" spans="1:19" ht="9" customHeight="1" x14ac:dyDescent="0.2">
      <c r="A661" s="519"/>
      <c r="B661" s="519"/>
      <c r="C661" s="48" t="s">
        <v>4</v>
      </c>
      <c r="D661" s="49">
        <v>34</v>
      </c>
      <c r="E661" s="50">
        <v>39227804</v>
      </c>
      <c r="F661" s="50">
        <v>0</v>
      </c>
      <c r="G661" s="50">
        <v>0</v>
      </c>
      <c r="H661" s="50">
        <v>12337351</v>
      </c>
      <c r="I661" s="50">
        <v>0</v>
      </c>
      <c r="J661" s="51">
        <v>4297106</v>
      </c>
      <c r="K661" s="50">
        <v>51565155</v>
      </c>
      <c r="L661" s="52">
        <v>55862261</v>
      </c>
      <c r="M661" s="118"/>
      <c r="N661" s="120">
        <v>51565155</v>
      </c>
      <c r="O661" s="120">
        <v>39227804</v>
      </c>
      <c r="P661" s="120">
        <v>1498673</v>
      </c>
      <c r="Q661" s="120">
        <v>62923257</v>
      </c>
      <c r="R661" s="120">
        <v>58626151</v>
      </c>
      <c r="S661" s="47"/>
    </row>
    <row r="662" spans="1:19" ht="12.75" customHeight="1" x14ac:dyDescent="0.2">
      <c r="A662" s="519"/>
      <c r="B662" s="519"/>
      <c r="C662" s="53" t="s">
        <v>3</v>
      </c>
      <c r="D662" s="54">
        <v>35</v>
      </c>
      <c r="E662" s="44">
        <v>21583.4</v>
      </c>
      <c r="F662" s="44">
        <v>0</v>
      </c>
      <c r="G662" s="44">
        <v>0</v>
      </c>
      <c r="H662" s="44">
        <v>6371.71</v>
      </c>
      <c r="I662" s="44">
        <v>0</v>
      </c>
      <c r="J662" s="55">
        <v>2329.59</v>
      </c>
      <c r="K662" s="56">
        <v>27955.11</v>
      </c>
      <c r="L662" s="57">
        <v>30284.7</v>
      </c>
      <c r="M662" s="117"/>
      <c r="N662" s="119">
        <v>27955.11</v>
      </c>
      <c r="O662" s="119">
        <v>21583.4</v>
      </c>
      <c r="P662" s="119">
        <v>774</v>
      </c>
      <c r="Q662" s="119">
        <v>34169.71</v>
      </c>
      <c r="R662" s="119">
        <v>31840.12</v>
      </c>
      <c r="S662" s="47"/>
    </row>
    <row r="663" spans="1:19" ht="9" customHeight="1" x14ac:dyDescent="0.2">
      <c r="A663" s="520"/>
      <c r="B663" s="520"/>
      <c r="C663" s="58" t="s">
        <v>4</v>
      </c>
      <c r="D663" s="59"/>
      <c r="E663" s="50">
        <v>41791290</v>
      </c>
      <c r="F663" s="50">
        <v>0</v>
      </c>
      <c r="G663" s="50">
        <v>0</v>
      </c>
      <c r="H663" s="50">
        <v>12337351</v>
      </c>
      <c r="I663" s="50">
        <v>0</v>
      </c>
      <c r="J663" s="60">
        <v>4510715</v>
      </c>
      <c r="K663" s="61">
        <v>54128641</v>
      </c>
      <c r="L663" s="62">
        <v>58639356</v>
      </c>
      <c r="M663" s="118"/>
      <c r="N663" s="120">
        <v>54128641</v>
      </c>
      <c r="O663" s="120">
        <v>41791290</v>
      </c>
      <c r="P663" s="120">
        <v>1498673</v>
      </c>
      <c r="Q663" s="120">
        <v>66161784</v>
      </c>
      <c r="R663" s="120">
        <v>61651069</v>
      </c>
      <c r="S663" s="47"/>
    </row>
    <row r="664" spans="1:19" ht="12.75" customHeight="1" x14ac:dyDescent="0.2">
      <c r="A664" s="496">
        <v>40269</v>
      </c>
      <c r="B664" s="496">
        <v>40359</v>
      </c>
      <c r="C664" s="42" t="s">
        <v>3</v>
      </c>
      <c r="D664" s="43">
        <v>0</v>
      </c>
      <c r="E664" s="44">
        <v>12717.59</v>
      </c>
      <c r="F664" s="44">
        <v>0</v>
      </c>
      <c r="G664" s="44">
        <v>0</v>
      </c>
      <c r="H664" s="44">
        <v>6371.71</v>
      </c>
      <c r="I664" s="44">
        <v>86</v>
      </c>
      <c r="J664" s="44">
        <v>1590.78</v>
      </c>
      <c r="K664" s="45">
        <v>19175.3</v>
      </c>
      <c r="L664" s="46">
        <v>20766.080000000002</v>
      </c>
      <c r="M664" s="117"/>
      <c r="N664" s="119">
        <v>19175.3</v>
      </c>
      <c r="O664" s="119">
        <v>12803.59</v>
      </c>
      <c r="P664" s="119">
        <v>774</v>
      </c>
      <c r="Q664" s="119">
        <v>23070.73</v>
      </c>
      <c r="R664" s="119">
        <v>21479.95</v>
      </c>
      <c r="S664" s="47"/>
    </row>
    <row r="665" spans="1:19" ht="9" customHeight="1" x14ac:dyDescent="0.2">
      <c r="A665" s="497"/>
      <c r="B665" s="497"/>
      <c r="C665" s="48" t="s">
        <v>4</v>
      </c>
      <c r="D665" s="49">
        <v>2</v>
      </c>
      <c r="E665" s="50">
        <v>24624688</v>
      </c>
      <c r="F665" s="50">
        <v>0</v>
      </c>
      <c r="G665" s="50">
        <v>0</v>
      </c>
      <c r="H665" s="50">
        <v>12337351</v>
      </c>
      <c r="I665" s="50">
        <v>166519</v>
      </c>
      <c r="J665" s="51">
        <v>3080180</v>
      </c>
      <c r="K665" s="50">
        <v>37128558</v>
      </c>
      <c r="L665" s="52">
        <v>40208738</v>
      </c>
      <c r="M665" s="118"/>
      <c r="N665" s="120">
        <v>37128558</v>
      </c>
      <c r="O665" s="120">
        <v>24791207</v>
      </c>
      <c r="P665" s="120">
        <v>1498673</v>
      </c>
      <c r="Q665" s="120">
        <v>44671162</v>
      </c>
      <c r="R665" s="120">
        <v>41590983</v>
      </c>
      <c r="S665" s="47"/>
    </row>
    <row r="666" spans="1:19" ht="12.75" customHeight="1" x14ac:dyDescent="0.2">
      <c r="A666" s="519">
        <v>40269</v>
      </c>
      <c r="B666" s="519">
        <v>40359</v>
      </c>
      <c r="C666" s="53" t="s">
        <v>3</v>
      </c>
      <c r="D666" s="54">
        <v>3</v>
      </c>
      <c r="E666" s="44">
        <v>13233.76</v>
      </c>
      <c r="F666" s="44">
        <v>0</v>
      </c>
      <c r="G666" s="44">
        <v>0</v>
      </c>
      <c r="H666" s="44">
        <v>6371.71</v>
      </c>
      <c r="I666" s="44">
        <v>86</v>
      </c>
      <c r="J666" s="55">
        <v>1633.79</v>
      </c>
      <c r="K666" s="56">
        <v>19691.47</v>
      </c>
      <c r="L666" s="57">
        <v>21325.26</v>
      </c>
      <c r="M666" s="117"/>
      <c r="N666" s="119">
        <v>19691.47</v>
      </c>
      <c r="O666" s="119">
        <v>13319.76</v>
      </c>
      <c r="P666" s="119">
        <v>774</v>
      </c>
      <c r="Q666" s="119">
        <v>23722.82</v>
      </c>
      <c r="R666" s="119">
        <v>22089.03</v>
      </c>
      <c r="S666" s="47"/>
    </row>
    <row r="667" spans="1:19" ht="9" customHeight="1" x14ac:dyDescent="0.2">
      <c r="A667" s="519"/>
      <c r="B667" s="519"/>
      <c r="C667" s="48" t="s">
        <v>4</v>
      </c>
      <c r="D667" s="49">
        <v>8</v>
      </c>
      <c r="E667" s="50">
        <v>25624132</v>
      </c>
      <c r="F667" s="50">
        <v>0</v>
      </c>
      <c r="G667" s="50">
        <v>0</v>
      </c>
      <c r="H667" s="50">
        <v>12337351</v>
      </c>
      <c r="I667" s="50">
        <v>166519</v>
      </c>
      <c r="J667" s="51">
        <v>3163459</v>
      </c>
      <c r="K667" s="50">
        <v>38128003</v>
      </c>
      <c r="L667" s="52">
        <v>41291461</v>
      </c>
      <c r="M667" s="118"/>
      <c r="N667" s="120">
        <v>38128003</v>
      </c>
      <c r="O667" s="120">
        <v>25790652</v>
      </c>
      <c r="P667" s="120">
        <v>1498673</v>
      </c>
      <c r="Q667" s="120">
        <v>45933785</v>
      </c>
      <c r="R667" s="120">
        <v>42770326</v>
      </c>
      <c r="S667" s="47"/>
    </row>
    <row r="668" spans="1:19" ht="12.75" customHeight="1" x14ac:dyDescent="0.2">
      <c r="A668" s="519"/>
      <c r="B668" s="519"/>
      <c r="C668" s="53" t="s">
        <v>3</v>
      </c>
      <c r="D668" s="54">
        <v>9</v>
      </c>
      <c r="E668" s="44">
        <v>14823.49</v>
      </c>
      <c r="F668" s="44">
        <v>0</v>
      </c>
      <c r="G668" s="44">
        <v>0</v>
      </c>
      <c r="H668" s="44">
        <v>6371.71</v>
      </c>
      <c r="I668" s="44">
        <v>86</v>
      </c>
      <c r="J668" s="55">
        <v>1766.27</v>
      </c>
      <c r="K668" s="56">
        <v>21281.200000000001</v>
      </c>
      <c r="L668" s="57">
        <v>23047.47</v>
      </c>
      <c r="M668" s="117"/>
      <c r="N668" s="119">
        <v>21281.200000000001</v>
      </c>
      <c r="O668" s="119">
        <v>14909.49</v>
      </c>
      <c r="P668" s="119">
        <v>774</v>
      </c>
      <c r="Q668" s="119">
        <v>25731.18</v>
      </c>
      <c r="R668" s="119">
        <v>23964.91</v>
      </c>
      <c r="S668" s="47"/>
    </row>
    <row r="669" spans="1:19" ht="9" customHeight="1" x14ac:dyDescent="0.2">
      <c r="A669" s="519"/>
      <c r="B669" s="519"/>
      <c r="C669" s="48" t="s">
        <v>4</v>
      </c>
      <c r="D669" s="49">
        <v>14</v>
      </c>
      <c r="E669" s="50">
        <v>28702279</v>
      </c>
      <c r="F669" s="50">
        <v>0</v>
      </c>
      <c r="G669" s="50">
        <v>0</v>
      </c>
      <c r="H669" s="50">
        <v>12337351</v>
      </c>
      <c r="I669" s="50">
        <v>166519</v>
      </c>
      <c r="J669" s="51">
        <v>3419976</v>
      </c>
      <c r="K669" s="50">
        <v>41206149</v>
      </c>
      <c r="L669" s="52">
        <v>44626125</v>
      </c>
      <c r="M669" s="118"/>
      <c r="N669" s="120">
        <v>41206149</v>
      </c>
      <c r="O669" s="120">
        <v>28868798</v>
      </c>
      <c r="P669" s="120">
        <v>1498673</v>
      </c>
      <c r="Q669" s="120">
        <v>49822512</v>
      </c>
      <c r="R669" s="120">
        <v>46402536</v>
      </c>
      <c r="S669" s="47"/>
    </row>
    <row r="670" spans="1:19" ht="12.75" customHeight="1" x14ac:dyDescent="0.2">
      <c r="A670" s="519"/>
      <c r="B670" s="519"/>
      <c r="C670" s="53" t="s">
        <v>3</v>
      </c>
      <c r="D670" s="54">
        <v>15</v>
      </c>
      <c r="E670" s="44">
        <v>16679.82</v>
      </c>
      <c r="F670" s="44">
        <v>0</v>
      </c>
      <c r="G670" s="44">
        <v>0</v>
      </c>
      <c r="H670" s="44">
        <v>6371.71</v>
      </c>
      <c r="I670" s="44">
        <v>86</v>
      </c>
      <c r="J670" s="55">
        <v>1920.96</v>
      </c>
      <c r="K670" s="56">
        <v>23137.53</v>
      </c>
      <c r="L670" s="57">
        <v>25058.49</v>
      </c>
      <c r="M670" s="117"/>
      <c r="N670" s="119">
        <v>23137.53</v>
      </c>
      <c r="O670" s="119">
        <v>16765.82</v>
      </c>
      <c r="P670" s="119">
        <v>774</v>
      </c>
      <c r="Q670" s="119">
        <v>28076.34</v>
      </c>
      <c r="R670" s="119">
        <v>26155.38</v>
      </c>
      <c r="S670" s="47"/>
    </row>
    <row r="671" spans="1:19" ht="9" customHeight="1" x14ac:dyDescent="0.2">
      <c r="A671" s="519"/>
      <c r="B671" s="519"/>
      <c r="C671" s="48" t="s">
        <v>4</v>
      </c>
      <c r="D671" s="49">
        <v>20</v>
      </c>
      <c r="E671" s="50">
        <v>32296635</v>
      </c>
      <c r="F671" s="50">
        <v>0</v>
      </c>
      <c r="G671" s="50">
        <v>0</v>
      </c>
      <c r="H671" s="50">
        <v>12337351</v>
      </c>
      <c r="I671" s="50">
        <v>166519</v>
      </c>
      <c r="J671" s="51">
        <v>3719497</v>
      </c>
      <c r="K671" s="50">
        <v>44800505</v>
      </c>
      <c r="L671" s="52">
        <v>48520002</v>
      </c>
      <c r="M671" s="118"/>
      <c r="N671" s="120">
        <v>44800505</v>
      </c>
      <c r="O671" s="120">
        <v>32463154</v>
      </c>
      <c r="P671" s="120">
        <v>1498673</v>
      </c>
      <c r="Q671" s="120">
        <v>54363375</v>
      </c>
      <c r="R671" s="120">
        <v>50643878</v>
      </c>
      <c r="S671" s="47"/>
    </row>
    <row r="672" spans="1:19" ht="12.75" customHeight="1" x14ac:dyDescent="0.2">
      <c r="A672" s="519"/>
      <c r="B672" s="519"/>
      <c r="C672" s="53" t="s">
        <v>3</v>
      </c>
      <c r="D672" s="54">
        <v>21</v>
      </c>
      <c r="E672" s="44">
        <v>18481.82</v>
      </c>
      <c r="F672" s="44">
        <v>0</v>
      </c>
      <c r="G672" s="44">
        <v>0</v>
      </c>
      <c r="H672" s="44">
        <v>6371.71</v>
      </c>
      <c r="I672" s="44">
        <v>86</v>
      </c>
      <c r="J672" s="55">
        <v>2071.13</v>
      </c>
      <c r="K672" s="56">
        <v>24939.53</v>
      </c>
      <c r="L672" s="57">
        <v>27010.66</v>
      </c>
      <c r="M672" s="117"/>
      <c r="N672" s="119">
        <v>24939.53</v>
      </c>
      <c r="O672" s="119">
        <v>18567.82</v>
      </c>
      <c r="P672" s="119">
        <v>774</v>
      </c>
      <c r="Q672" s="119">
        <v>30352.87</v>
      </c>
      <c r="R672" s="119">
        <v>28281.74</v>
      </c>
      <c r="S672" s="47"/>
    </row>
    <row r="673" spans="1:19" ht="9" customHeight="1" x14ac:dyDescent="0.2">
      <c r="A673" s="519"/>
      <c r="B673" s="519"/>
      <c r="C673" s="48" t="s">
        <v>4</v>
      </c>
      <c r="D673" s="49">
        <v>27</v>
      </c>
      <c r="E673" s="50">
        <v>35785794</v>
      </c>
      <c r="F673" s="50">
        <v>0</v>
      </c>
      <c r="G673" s="50">
        <v>0</v>
      </c>
      <c r="H673" s="50">
        <v>12337351</v>
      </c>
      <c r="I673" s="50">
        <v>166519</v>
      </c>
      <c r="J673" s="51">
        <v>4010267</v>
      </c>
      <c r="K673" s="50">
        <v>48289664</v>
      </c>
      <c r="L673" s="52">
        <v>52299931</v>
      </c>
      <c r="M673" s="118"/>
      <c r="N673" s="120">
        <v>48289664</v>
      </c>
      <c r="O673" s="120">
        <v>35952313</v>
      </c>
      <c r="P673" s="120">
        <v>1498673</v>
      </c>
      <c r="Q673" s="120">
        <v>58771352</v>
      </c>
      <c r="R673" s="120">
        <v>54761085</v>
      </c>
      <c r="S673" s="47"/>
    </row>
    <row r="674" spans="1:19" ht="12.75" customHeight="1" x14ac:dyDescent="0.2">
      <c r="A674" s="519"/>
      <c r="B674" s="519"/>
      <c r="C674" s="53" t="s">
        <v>3</v>
      </c>
      <c r="D674" s="54">
        <v>28</v>
      </c>
      <c r="E674" s="44">
        <v>20259.47</v>
      </c>
      <c r="F674" s="44">
        <v>0</v>
      </c>
      <c r="G674" s="44">
        <v>0</v>
      </c>
      <c r="H674" s="44">
        <v>6371.71</v>
      </c>
      <c r="I674" s="44">
        <v>86</v>
      </c>
      <c r="J674" s="55">
        <v>2219.27</v>
      </c>
      <c r="K674" s="56">
        <v>26717.18</v>
      </c>
      <c r="L674" s="57">
        <v>28936.45</v>
      </c>
      <c r="M674" s="117"/>
      <c r="N674" s="119">
        <v>26717.18</v>
      </c>
      <c r="O674" s="119">
        <v>20345.47</v>
      </c>
      <c r="P674" s="119">
        <v>774</v>
      </c>
      <c r="Q674" s="119">
        <v>32598.63</v>
      </c>
      <c r="R674" s="119">
        <v>30379.360000000001</v>
      </c>
      <c r="S674" s="47"/>
    </row>
    <row r="675" spans="1:19" ht="9" customHeight="1" x14ac:dyDescent="0.2">
      <c r="A675" s="519"/>
      <c r="B675" s="519"/>
      <c r="C675" s="48" t="s">
        <v>4</v>
      </c>
      <c r="D675" s="49">
        <v>34</v>
      </c>
      <c r="E675" s="50">
        <v>39227804</v>
      </c>
      <c r="F675" s="50">
        <v>0</v>
      </c>
      <c r="G675" s="50">
        <v>0</v>
      </c>
      <c r="H675" s="50">
        <v>12337351</v>
      </c>
      <c r="I675" s="50">
        <v>166519</v>
      </c>
      <c r="J675" s="51">
        <v>4297106</v>
      </c>
      <c r="K675" s="50">
        <v>51731674</v>
      </c>
      <c r="L675" s="52">
        <v>56028780</v>
      </c>
      <c r="M675" s="118"/>
      <c r="N675" s="120">
        <v>51731674</v>
      </c>
      <c r="O675" s="120">
        <v>39394323</v>
      </c>
      <c r="P675" s="120">
        <v>1498673</v>
      </c>
      <c r="Q675" s="120">
        <v>63119749</v>
      </c>
      <c r="R675" s="120">
        <v>58822643</v>
      </c>
      <c r="S675" s="47"/>
    </row>
    <row r="676" spans="1:19" ht="12.75" customHeight="1" x14ac:dyDescent="0.2">
      <c r="A676" s="519"/>
      <c r="B676" s="519"/>
      <c r="C676" s="53" t="s">
        <v>3</v>
      </c>
      <c r="D676" s="54">
        <v>35</v>
      </c>
      <c r="E676" s="44">
        <v>21583.4</v>
      </c>
      <c r="F676" s="44">
        <v>0</v>
      </c>
      <c r="G676" s="44">
        <v>0</v>
      </c>
      <c r="H676" s="44">
        <v>6371.71</v>
      </c>
      <c r="I676" s="44">
        <v>86</v>
      </c>
      <c r="J676" s="55">
        <v>2329.59</v>
      </c>
      <c r="K676" s="56">
        <v>28041.11</v>
      </c>
      <c r="L676" s="57">
        <v>30370.7</v>
      </c>
      <c r="M676" s="117"/>
      <c r="N676" s="119">
        <v>28041.11</v>
      </c>
      <c r="O676" s="119">
        <v>21669.4</v>
      </c>
      <c r="P676" s="119">
        <v>774</v>
      </c>
      <c r="Q676" s="119">
        <v>34271.19</v>
      </c>
      <c r="R676" s="119">
        <v>31941.599999999999</v>
      </c>
      <c r="S676" s="47"/>
    </row>
    <row r="677" spans="1:19" ht="9" customHeight="1" x14ac:dyDescent="0.2">
      <c r="A677" s="520"/>
      <c r="B677" s="520"/>
      <c r="C677" s="58" t="s">
        <v>4</v>
      </c>
      <c r="D677" s="59"/>
      <c r="E677" s="50">
        <v>41791290</v>
      </c>
      <c r="F677" s="50">
        <v>0</v>
      </c>
      <c r="G677" s="50">
        <v>0</v>
      </c>
      <c r="H677" s="50">
        <v>12337351</v>
      </c>
      <c r="I677" s="50">
        <v>166519</v>
      </c>
      <c r="J677" s="60">
        <v>4510715</v>
      </c>
      <c r="K677" s="61">
        <v>54295160</v>
      </c>
      <c r="L677" s="62">
        <v>58805875</v>
      </c>
      <c r="M677" s="118"/>
      <c r="N677" s="120">
        <v>54295160</v>
      </c>
      <c r="O677" s="120">
        <v>41957809</v>
      </c>
      <c r="P677" s="120">
        <v>1498673</v>
      </c>
      <c r="Q677" s="120">
        <v>66358277</v>
      </c>
      <c r="R677" s="120">
        <v>61847562</v>
      </c>
      <c r="S677" s="47"/>
    </row>
    <row r="678" spans="1:19" ht="12.75" customHeight="1" x14ac:dyDescent="0.2">
      <c r="A678" s="496">
        <v>40360</v>
      </c>
      <c r="B678" s="496">
        <v>40543</v>
      </c>
      <c r="C678" s="42" t="s">
        <v>3</v>
      </c>
      <c r="D678" s="43">
        <v>0</v>
      </c>
      <c r="E678" s="44">
        <v>12717.59</v>
      </c>
      <c r="F678" s="44">
        <v>0</v>
      </c>
      <c r="G678" s="44">
        <v>0</v>
      </c>
      <c r="H678" s="44">
        <v>6371.71</v>
      </c>
      <c r="I678" s="44">
        <v>143.16999999999999</v>
      </c>
      <c r="J678" s="44">
        <v>1590.78</v>
      </c>
      <c r="K678" s="45">
        <v>19232.47</v>
      </c>
      <c r="L678" s="46">
        <v>20823.25</v>
      </c>
      <c r="M678" s="117"/>
      <c r="N678" s="119">
        <v>19232.47</v>
      </c>
      <c r="O678" s="119">
        <v>12860.76</v>
      </c>
      <c r="P678" s="119">
        <v>774</v>
      </c>
      <c r="Q678" s="119">
        <v>23138.19</v>
      </c>
      <c r="R678" s="119">
        <v>21547.41</v>
      </c>
      <c r="S678" s="47"/>
    </row>
    <row r="679" spans="1:19" ht="9" customHeight="1" x14ac:dyDescent="0.2">
      <c r="A679" s="497"/>
      <c r="B679" s="497"/>
      <c r="C679" s="48" t="s">
        <v>4</v>
      </c>
      <c r="D679" s="49">
        <v>2</v>
      </c>
      <c r="E679" s="50">
        <v>24624688</v>
      </c>
      <c r="F679" s="50">
        <v>0</v>
      </c>
      <c r="G679" s="50">
        <v>0</v>
      </c>
      <c r="H679" s="50">
        <v>12337351</v>
      </c>
      <c r="I679" s="50">
        <v>277216</v>
      </c>
      <c r="J679" s="51">
        <v>3080180</v>
      </c>
      <c r="K679" s="50">
        <v>37239255</v>
      </c>
      <c r="L679" s="52">
        <v>40319434</v>
      </c>
      <c r="M679" s="118"/>
      <c r="N679" s="120">
        <v>37239255</v>
      </c>
      <c r="O679" s="120">
        <v>24901904</v>
      </c>
      <c r="P679" s="120">
        <v>1498673</v>
      </c>
      <c r="Q679" s="120">
        <v>44801783</v>
      </c>
      <c r="R679" s="120">
        <v>41721604</v>
      </c>
      <c r="S679" s="47"/>
    </row>
    <row r="680" spans="1:19" ht="12.75" customHeight="1" x14ac:dyDescent="0.2">
      <c r="A680" s="519">
        <v>40360</v>
      </c>
      <c r="B680" s="519">
        <v>40543</v>
      </c>
      <c r="C680" s="53" t="s">
        <v>3</v>
      </c>
      <c r="D680" s="54">
        <v>3</v>
      </c>
      <c r="E680" s="44">
        <v>13233.76</v>
      </c>
      <c r="F680" s="44">
        <v>0</v>
      </c>
      <c r="G680" s="44">
        <v>0</v>
      </c>
      <c r="H680" s="44">
        <v>6371.71</v>
      </c>
      <c r="I680" s="44">
        <v>143.16999999999999</v>
      </c>
      <c r="J680" s="55">
        <v>1633.79</v>
      </c>
      <c r="K680" s="56">
        <v>19748.64</v>
      </c>
      <c r="L680" s="57">
        <v>21382.43</v>
      </c>
      <c r="M680" s="117"/>
      <c r="N680" s="119">
        <v>19748.64</v>
      </c>
      <c r="O680" s="119">
        <v>13376.93</v>
      </c>
      <c r="P680" s="119">
        <v>774</v>
      </c>
      <c r="Q680" s="119">
        <v>23790.28</v>
      </c>
      <c r="R680" s="119">
        <v>22156.49</v>
      </c>
      <c r="S680" s="47"/>
    </row>
    <row r="681" spans="1:19" ht="9" customHeight="1" x14ac:dyDescent="0.2">
      <c r="A681" s="519"/>
      <c r="B681" s="519"/>
      <c r="C681" s="48" t="s">
        <v>4</v>
      </c>
      <c r="D681" s="49">
        <v>8</v>
      </c>
      <c r="E681" s="50">
        <v>25624132</v>
      </c>
      <c r="F681" s="50">
        <v>0</v>
      </c>
      <c r="G681" s="50">
        <v>0</v>
      </c>
      <c r="H681" s="50">
        <v>12337351</v>
      </c>
      <c r="I681" s="50">
        <v>277216</v>
      </c>
      <c r="J681" s="51">
        <v>3163459</v>
      </c>
      <c r="K681" s="50">
        <v>38238699</v>
      </c>
      <c r="L681" s="52">
        <v>41402158</v>
      </c>
      <c r="M681" s="118"/>
      <c r="N681" s="120">
        <v>38238699</v>
      </c>
      <c r="O681" s="120">
        <v>25901348</v>
      </c>
      <c r="P681" s="120">
        <v>1498673</v>
      </c>
      <c r="Q681" s="120">
        <v>46064405</v>
      </c>
      <c r="R681" s="120">
        <v>42900947</v>
      </c>
      <c r="S681" s="47"/>
    </row>
    <row r="682" spans="1:19" ht="12.75" customHeight="1" x14ac:dyDescent="0.2">
      <c r="A682" s="519"/>
      <c r="B682" s="519"/>
      <c r="C682" s="53" t="s">
        <v>3</v>
      </c>
      <c r="D682" s="54">
        <v>9</v>
      </c>
      <c r="E682" s="44">
        <v>14823.49</v>
      </c>
      <c r="F682" s="44">
        <v>0</v>
      </c>
      <c r="G682" s="44">
        <v>0</v>
      </c>
      <c r="H682" s="44">
        <v>6371.71</v>
      </c>
      <c r="I682" s="44">
        <v>143.16999999999999</v>
      </c>
      <c r="J682" s="55">
        <v>1766.27</v>
      </c>
      <c r="K682" s="56">
        <v>21338.37</v>
      </c>
      <c r="L682" s="57">
        <v>23104.639999999999</v>
      </c>
      <c r="M682" s="117"/>
      <c r="N682" s="119">
        <v>21338.37</v>
      </c>
      <c r="O682" s="119">
        <v>14966.66</v>
      </c>
      <c r="P682" s="119">
        <v>774</v>
      </c>
      <c r="Q682" s="119">
        <v>25798.639999999999</v>
      </c>
      <c r="R682" s="119">
        <v>24032.37</v>
      </c>
      <c r="S682" s="47"/>
    </row>
    <row r="683" spans="1:19" ht="9" customHeight="1" x14ac:dyDescent="0.2">
      <c r="A683" s="519"/>
      <c r="B683" s="519"/>
      <c r="C683" s="48" t="s">
        <v>4</v>
      </c>
      <c r="D683" s="49">
        <v>14</v>
      </c>
      <c r="E683" s="50">
        <v>28702279</v>
      </c>
      <c r="F683" s="50">
        <v>0</v>
      </c>
      <c r="G683" s="50">
        <v>0</v>
      </c>
      <c r="H683" s="50">
        <v>12337351</v>
      </c>
      <c r="I683" s="50">
        <v>277216</v>
      </c>
      <c r="J683" s="51">
        <v>3419976</v>
      </c>
      <c r="K683" s="50">
        <v>41316846</v>
      </c>
      <c r="L683" s="52">
        <v>44736821</v>
      </c>
      <c r="M683" s="118"/>
      <c r="N683" s="120">
        <v>41316846</v>
      </c>
      <c r="O683" s="120">
        <v>28979495</v>
      </c>
      <c r="P683" s="120">
        <v>1498673</v>
      </c>
      <c r="Q683" s="120">
        <v>49953133</v>
      </c>
      <c r="R683" s="120">
        <v>46533157</v>
      </c>
      <c r="S683" s="47"/>
    </row>
    <row r="684" spans="1:19" ht="12.75" customHeight="1" x14ac:dyDescent="0.2">
      <c r="A684" s="519"/>
      <c r="B684" s="519"/>
      <c r="C684" s="53" t="s">
        <v>3</v>
      </c>
      <c r="D684" s="54">
        <v>15</v>
      </c>
      <c r="E684" s="44">
        <v>16679.82</v>
      </c>
      <c r="F684" s="44">
        <v>0</v>
      </c>
      <c r="G684" s="44">
        <v>0</v>
      </c>
      <c r="H684" s="44">
        <v>6371.71</v>
      </c>
      <c r="I684" s="44">
        <v>143.16999999999999</v>
      </c>
      <c r="J684" s="55">
        <v>1920.96</v>
      </c>
      <c r="K684" s="56">
        <v>23194.7</v>
      </c>
      <c r="L684" s="57">
        <v>25115.66</v>
      </c>
      <c r="M684" s="117"/>
      <c r="N684" s="119">
        <v>23194.7</v>
      </c>
      <c r="O684" s="119">
        <v>16822.990000000002</v>
      </c>
      <c r="P684" s="119">
        <v>774</v>
      </c>
      <c r="Q684" s="119">
        <v>28143.8</v>
      </c>
      <c r="R684" s="119">
        <v>26222.84</v>
      </c>
      <c r="S684" s="47"/>
    </row>
    <row r="685" spans="1:19" ht="9" customHeight="1" x14ac:dyDescent="0.2">
      <c r="A685" s="519"/>
      <c r="B685" s="519"/>
      <c r="C685" s="48" t="s">
        <v>4</v>
      </c>
      <c r="D685" s="49">
        <v>20</v>
      </c>
      <c r="E685" s="50">
        <v>32296635</v>
      </c>
      <c r="F685" s="50">
        <v>0</v>
      </c>
      <c r="G685" s="50">
        <v>0</v>
      </c>
      <c r="H685" s="50">
        <v>12337351</v>
      </c>
      <c r="I685" s="50">
        <v>277216</v>
      </c>
      <c r="J685" s="51">
        <v>3719497</v>
      </c>
      <c r="K685" s="50">
        <v>44911202</v>
      </c>
      <c r="L685" s="52">
        <v>48630699</v>
      </c>
      <c r="M685" s="118"/>
      <c r="N685" s="120">
        <v>44911202</v>
      </c>
      <c r="O685" s="120">
        <v>32573851</v>
      </c>
      <c r="P685" s="120">
        <v>1498673</v>
      </c>
      <c r="Q685" s="120">
        <v>54493996</v>
      </c>
      <c r="R685" s="120">
        <v>50774498</v>
      </c>
      <c r="S685" s="47"/>
    </row>
    <row r="686" spans="1:19" ht="12.75" customHeight="1" x14ac:dyDescent="0.2">
      <c r="A686" s="519"/>
      <c r="B686" s="519"/>
      <c r="C686" s="53" t="s">
        <v>3</v>
      </c>
      <c r="D686" s="54">
        <v>21</v>
      </c>
      <c r="E686" s="44">
        <v>18481.82</v>
      </c>
      <c r="F686" s="44">
        <v>0</v>
      </c>
      <c r="G686" s="44">
        <v>0</v>
      </c>
      <c r="H686" s="44">
        <v>6371.71</v>
      </c>
      <c r="I686" s="44">
        <v>143.16999999999999</v>
      </c>
      <c r="J686" s="55">
        <v>2071.13</v>
      </c>
      <c r="K686" s="56">
        <v>24996.7</v>
      </c>
      <c r="L686" s="57">
        <v>27067.83</v>
      </c>
      <c r="M686" s="117"/>
      <c r="N686" s="119">
        <v>24996.7</v>
      </c>
      <c r="O686" s="119">
        <v>18624.990000000002</v>
      </c>
      <c r="P686" s="119">
        <v>774</v>
      </c>
      <c r="Q686" s="119">
        <v>30420.33</v>
      </c>
      <c r="R686" s="119">
        <v>28349.200000000001</v>
      </c>
      <c r="S686" s="47"/>
    </row>
    <row r="687" spans="1:19" ht="9" customHeight="1" x14ac:dyDescent="0.2">
      <c r="A687" s="519"/>
      <c r="B687" s="519"/>
      <c r="C687" s="48" t="s">
        <v>4</v>
      </c>
      <c r="D687" s="49">
        <v>27</v>
      </c>
      <c r="E687" s="50">
        <v>35785794</v>
      </c>
      <c r="F687" s="50">
        <v>0</v>
      </c>
      <c r="G687" s="50">
        <v>0</v>
      </c>
      <c r="H687" s="50">
        <v>12337351</v>
      </c>
      <c r="I687" s="50">
        <v>277216</v>
      </c>
      <c r="J687" s="51">
        <v>4010267</v>
      </c>
      <c r="K687" s="50">
        <v>48400360</v>
      </c>
      <c r="L687" s="52">
        <v>52410627</v>
      </c>
      <c r="M687" s="118"/>
      <c r="N687" s="120">
        <v>48400360</v>
      </c>
      <c r="O687" s="120">
        <v>36063009</v>
      </c>
      <c r="P687" s="120">
        <v>1498673</v>
      </c>
      <c r="Q687" s="120">
        <v>58901972</v>
      </c>
      <c r="R687" s="120">
        <v>54891705</v>
      </c>
      <c r="S687" s="47"/>
    </row>
    <row r="688" spans="1:19" ht="12.75" customHeight="1" x14ac:dyDescent="0.2">
      <c r="A688" s="519"/>
      <c r="B688" s="519"/>
      <c r="C688" s="53" t="s">
        <v>3</v>
      </c>
      <c r="D688" s="54">
        <v>28</v>
      </c>
      <c r="E688" s="44">
        <v>20259.47</v>
      </c>
      <c r="F688" s="44">
        <v>0</v>
      </c>
      <c r="G688" s="44">
        <v>0</v>
      </c>
      <c r="H688" s="44">
        <v>6371.71</v>
      </c>
      <c r="I688" s="44">
        <v>143.16999999999999</v>
      </c>
      <c r="J688" s="55">
        <v>2219.27</v>
      </c>
      <c r="K688" s="56">
        <v>26774.35</v>
      </c>
      <c r="L688" s="57">
        <v>28993.62</v>
      </c>
      <c r="M688" s="117"/>
      <c r="N688" s="119">
        <v>26774.35</v>
      </c>
      <c r="O688" s="119">
        <v>20402.64</v>
      </c>
      <c r="P688" s="119">
        <v>774</v>
      </c>
      <c r="Q688" s="119">
        <v>32666.1</v>
      </c>
      <c r="R688" s="119">
        <v>30446.83</v>
      </c>
      <c r="S688" s="47"/>
    </row>
    <row r="689" spans="1:19" ht="9" customHeight="1" x14ac:dyDescent="0.2">
      <c r="A689" s="519"/>
      <c r="B689" s="519"/>
      <c r="C689" s="48" t="s">
        <v>4</v>
      </c>
      <c r="D689" s="49">
        <v>34</v>
      </c>
      <c r="E689" s="50">
        <v>39227804</v>
      </c>
      <c r="F689" s="50">
        <v>0</v>
      </c>
      <c r="G689" s="50">
        <v>0</v>
      </c>
      <c r="H689" s="50">
        <v>12337351</v>
      </c>
      <c r="I689" s="50">
        <v>277216</v>
      </c>
      <c r="J689" s="51">
        <v>4297106</v>
      </c>
      <c r="K689" s="50">
        <v>51842371</v>
      </c>
      <c r="L689" s="52">
        <v>56139477</v>
      </c>
      <c r="M689" s="118"/>
      <c r="N689" s="120">
        <v>51842371</v>
      </c>
      <c r="O689" s="120">
        <v>39505020</v>
      </c>
      <c r="P689" s="120">
        <v>1498673</v>
      </c>
      <c r="Q689" s="120">
        <v>63250389</v>
      </c>
      <c r="R689" s="120">
        <v>58953284</v>
      </c>
      <c r="S689" s="47"/>
    </row>
    <row r="690" spans="1:19" ht="12.75" customHeight="1" x14ac:dyDescent="0.2">
      <c r="A690" s="519"/>
      <c r="B690" s="519"/>
      <c r="C690" s="53" t="s">
        <v>3</v>
      </c>
      <c r="D690" s="54">
        <v>35</v>
      </c>
      <c r="E690" s="44">
        <v>21583.4</v>
      </c>
      <c r="F690" s="44">
        <v>0</v>
      </c>
      <c r="G690" s="44">
        <v>0</v>
      </c>
      <c r="H690" s="44">
        <v>6371.71</v>
      </c>
      <c r="I690" s="44">
        <v>143.16999999999999</v>
      </c>
      <c r="J690" s="55">
        <v>2329.59</v>
      </c>
      <c r="K690" s="56">
        <v>28098.28</v>
      </c>
      <c r="L690" s="57">
        <v>30427.87</v>
      </c>
      <c r="M690" s="117"/>
      <c r="N690" s="119">
        <v>28098.28</v>
      </c>
      <c r="O690" s="119">
        <v>21726.57</v>
      </c>
      <c r="P690" s="119">
        <v>774</v>
      </c>
      <c r="Q690" s="119">
        <v>34338.65</v>
      </c>
      <c r="R690" s="119">
        <v>32009.06</v>
      </c>
      <c r="S690" s="47"/>
    </row>
    <row r="691" spans="1:19" ht="9" customHeight="1" x14ac:dyDescent="0.2">
      <c r="A691" s="520"/>
      <c r="B691" s="520"/>
      <c r="C691" s="58" t="s">
        <v>4</v>
      </c>
      <c r="D691" s="59"/>
      <c r="E691" s="61">
        <v>41791290</v>
      </c>
      <c r="F691" s="61">
        <v>0</v>
      </c>
      <c r="G691" s="61">
        <v>0</v>
      </c>
      <c r="H691" s="61">
        <v>12337351</v>
      </c>
      <c r="I691" s="61">
        <v>277216</v>
      </c>
      <c r="J691" s="60">
        <v>4510715</v>
      </c>
      <c r="K691" s="61">
        <v>54405857</v>
      </c>
      <c r="L691" s="62">
        <v>58916572</v>
      </c>
      <c r="M691" s="118"/>
      <c r="N691" s="123">
        <v>54405857</v>
      </c>
      <c r="O691" s="123">
        <v>42068506</v>
      </c>
      <c r="P691" s="123">
        <v>1498673</v>
      </c>
      <c r="Q691" s="123">
        <v>66488898</v>
      </c>
      <c r="R691" s="120">
        <v>61978183</v>
      </c>
      <c r="S691" s="47"/>
    </row>
    <row r="692" spans="1:19" ht="12.75" customHeight="1" x14ac:dyDescent="0.2">
      <c r="A692" s="496">
        <v>40544</v>
      </c>
      <c r="B692" s="496">
        <v>42369</v>
      </c>
      <c r="C692" s="42" t="s">
        <v>3</v>
      </c>
      <c r="D692" s="43">
        <v>0</v>
      </c>
      <c r="E692" s="44">
        <v>12717.59</v>
      </c>
      <c r="F692" s="44">
        <v>0</v>
      </c>
      <c r="G692" s="44"/>
      <c r="H692" s="44">
        <v>6371.71</v>
      </c>
      <c r="I692" s="44">
        <v>143.16999999999999</v>
      </c>
      <c r="J692" s="44">
        <v>1602.71</v>
      </c>
      <c r="K692" s="44">
        <v>19232.47</v>
      </c>
      <c r="L692" s="46">
        <v>20835.18</v>
      </c>
      <c r="M692" s="117"/>
      <c r="N692" s="119">
        <v>19232.47</v>
      </c>
      <c r="O692" s="119">
        <v>12860.76</v>
      </c>
      <c r="P692" s="119">
        <v>774</v>
      </c>
      <c r="Q692" s="119">
        <v>23150.12</v>
      </c>
      <c r="R692" s="119">
        <v>21547.41</v>
      </c>
      <c r="S692" s="47"/>
    </row>
    <row r="693" spans="1:19" ht="9" customHeight="1" x14ac:dyDescent="0.2">
      <c r="A693" s="497"/>
      <c r="B693" s="497"/>
      <c r="C693" s="48" t="s">
        <v>4</v>
      </c>
      <c r="D693" s="49">
        <v>2</v>
      </c>
      <c r="E693" s="61">
        <v>24624688</v>
      </c>
      <c r="F693" s="50">
        <v>0</v>
      </c>
      <c r="G693" s="50">
        <v>0</v>
      </c>
      <c r="H693" s="61">
        <v>12337351</v>
      </c>
      <c r="I693" s="61">
        <v>277216</v>
      </c>
      <c r="J693" s="51">
        <v>3103279</v>
      </c>
      <c r="K693" s="61">
        <v>37239255</v>
      </c>
      <c r="L693" s="61">
        <v>40342534</v>
      </c>
      <c r="M693" s="118"/>
      <c r="N693" s="120">
        <v>37239255</v>
      </c>
      <c r="O693" s="120">
        <v>24901904</v>
      </c>
      <c r="P693" s="123">
        <v>1498673</v>
      </c>
      <c r="Q693" s="120">
        <v>44824883</v>
      </c>
      <c r="R693" s="120">
        <v>41721604</v>
      </c>
      <c r="S693" s="47"/>
    </row>
    <row r="694" spans="1:19" ht="12.75" customHeight="1" x14ac:dyDescent="0.2">
      <c r="A694" s="519">
        <v>40544</v>
      </c>
      <c r="B694" s="519">
        <v>42369</v>
      </c>
      <c r="C694" s="53" t="s">
        <v>3</v>
      </c>
      <c r="D694" s="54">
        <v>3</v>
      </c>
      <c r="E694" s="44">
        <v>13233.76</v>
      </c>
      <c r="F694" s="44">
        <v>0</v>
      </c>
      <c r="G694" s="44">
        <v>0</v>
      </c>
      <c r="H694" s="44">
        <v>6371.71</v>
      </c>
      <c r="I694" s="44">
        <v>143.16999999999999</v>
      </c>
      <c r="J694" s="44">
        <v>1645.72</v>
      </c>
      <c r="K694" s="44">
        <v>19748.64</v>
      </c>
      <c r="L694" s="46">
        <v>21394.36</v>
      </c>
      <c r="M694" s="117"/>
      <c r="N694" s="119">
        <v>19748.64</v>
      </c>
      <c r="O694" s="119">
        <v>13376.93</v>
      </c>
      <c r="P694" s="119">
        <v>774</v>
      </c>
      <c r="Q694" s="119">
        <v>23802.21</v>
      </c>
      <c r="R694" s="119">
        <v>22156.49</v>
      </c>
      <c r="S694" s="47"/>
    </row>
    <row r="695" spans="1:19" ht="9" customHeight="1" x14ac:dyDescent="0.2">
      <c r="A695" s="519"/>
      <c r="B695" s="519"/>
      <c r="C695" s="48" t="s">
        <v>4</v>
      </c>
      <c r="D695" s="49">
        <v>8</v>
      </c>
      <c r="E695" s="61">
        <v>25624132</v>
      </c>
      <c r="F695" s="50">
        <v>0</v>
      </c>
      <c r="G695" s="50">
        <v>0</v>
      </c>
      <c r="H695" s="61">
        <v>12337351</v>
      </c>
      <c r="I695" s="61">
        <v>277216</v>
      </c>
      <c r="J695" s="51">
        <v>3186558</v>
      </c>
      <c r="K695" s="61">
        <v>38238699</v>
      </c>
      <c r="L695" s="61">
        <v>41425257</v>
      </c>
      <c r="M695" s="118"/>
      <c r="N695" s="120">
        <v>38238699</v>
      </c>
      <c r="O695" s="120">
        <v>25901348</v>
      </c>
      <c r="P695" s="123">
        <v>1498673</v>
      </c>
      <c r="Q695" s="120">
        <v>46087505</v>
      </c>
      <c r="R695" s="120">
        <v>42900947</v>
      </c>
      <c r="S695" s="47"/>
    </row>
    <row r="696" spans="1:19" ht="12.75" customHeight="1" x14ac:dyDescent="0.2">
      <c r="A696" s="519"/>
      <c r="B696" s="519"/>
      <c r="C696" s="53" t="s">
        <v>3</v>
      </c>
      <c r="D696" s="54">
        <v>9</v>
      </c>
      <c r="E696" s="44">
        <v>14823.49</v>
      </c>
      <c r="F696" s="44">
        <v>0</v>
      </c>
      <c r="G696" s="44">
        <v>0</v>
      </c>
      <c r="H696" s="44">
        <v>6371.71</v>
      </c>
      <c r="I696" s="44">
        <v>143.16999999999999</v>
      </c>
      <c r="J696" s="44">
        <v>1778.2</v>
      </c>
      <c r="K696" s="44">
        <v>21338.37</v>
      </c>
      <c r="L696" s="46">
        <v>23116.57</v>
      </c>
      <c r="M696" s="117"/>
      <c r="N696" s="119">
        <v>21338.37</v>
      </c>
      <c r="O696" s="119">
        <v>14966.66</v>
      </c>
      <c r="P696" s="119">
        <v>774</v>
      </c>
      <c r="Q696" s="119">
        <v>25810.57</v>
      </c>
      <c r="R696" s="119">
        <v>24032.37</v>
      </c>
      <c r="S696" s="47"/>
    </row>
    <row r="697" spans="1:19" ht="9" customHeight="1" x14ac:dyDescent="0.2">
      <c r="A697" s="519"/>
      <c r="B697" s="519"/>
      <c r="C697" s="48" t="s">
        <v>4</v>
      </c>
      <c r="D697" s="49">
        <v>14</v>
      </c>
      <c r="E697" s="61">
        <v>28702279</v>
      </c>
      <c r="F697" s="50">
        <v>0</v>
      </c>
      <c r="G697" s="50">
        <v>0</v>
      </c>
      <c r="H697" s="61">
        <v>12337351</v>
      </c>
      <c r="I697" s="61">
        <v>277216</v>
      </c>
      <c r="J697" s="51">
        <v>3443075</v>
      </c>
      <c r="K697" s="61">
        <v>41316846</v>
      </c>
      <c r="L697" s="61">
        <v>44759921</v>
      </c>
      <c r="M697" s="118"/>
      <c r="N697" s="120">
        <v>41316846</v>
      </c>
      <c r="O697" s="120">
        <v>28979495</v>
      </c>
      <c r="P697" s="123">
        <v>1498673</v>
      </c>
      <c r="Q697" s="120">
        <v>49976232</v>
      </c>
      <c r="R697" s="120">
        <v>46533157</v>
      </c>
      <c r="S697" s="47"/>
    </row>
    <row r="698" spans="1:19" ht="12.75" customHeight="1" x14ac:dyDescent="0.2">
      <c r="A698" s="519"/>
      <c r="B698" s="519"/>
      <c r="C698" s="53" t="s">
        <v>3</v>
      </c>
      <c r="D698" s="54">
        <v>15</v>
      </c>
      <c r="E698" s="44">
        <v>16679.82</v>
      </c>
      <c r="F698" s="44">
        <v>0</v>
      </c>
      <c r="G698" s="44">
        <v>0</v>
      </c>
      <c r="H698" s="44">
        <v>6371.71</v>
      </c>
      <c r="I698" s="44">
        <v>143.16999999999999</v>
      </c>
      <c r="J698" s="44">
        <v>1932.89</v>
      </c>
      <c r="K698" s="44">
        <v>23194.7</v>
      </c>
      <c r="L698" s="46">
        <v>25127.59</v>
      </c>
      <c r="M698" s="117"/>
      <c r="N698" s="119">
        <v>23194.7</v>
      </c>
      <c r="O698" s="119">
        <v>16822.990000000002</v>
      </c>
      <c r="P698" s="119">
        <v>774</v>
      </c>
      <c r="Q698" s="119">
        <v>28155.73</v>
      </c>
      <c r="R698" s="119">
        <v>26222.84</v>
      </c>
      <c r="S698" s="47"/>
    </row>
    <row r="699" spans="1:19" ht="9" customHeight="1" x14ac:dyDescent="0.2">
      <c r="A699" s="519"/>
      <c r="B699" s="519"/>
      <c r="C699" s="48" t="s">
        <v>4</v>
      </c>
      <c r="D699" s="49">
        <v>20</v>
      </c>
      <c r="E699" s="61">
        <v>32296635</v>
      </c>
      <c r="F699" s="50">
        <v>0</v>
      </c>
      <c r="G699" s="50">
        <v>0</v>
      </c>
      <c r="H699" s="61">
        <v>12337351</v>
      </c>
      <c r="I699" s="61">
        <v>277216</v>
      </c>
      <c r="J699" s="51">
        <v>3742597</v>
      </c>
      <c r="K699" s="61">
        <v>44911202</v>
      </c>
      <c r="L699" s="61">
        <v>48653799</v>
      </c>
      <c r="M699" s="118"/>
      <c r="N699" s="120">
        <v>44911202</v>
      </c>
      <c r="O699" s="120">
        <v>32573851</v>
      </c>
      <c r="P699" s="123">
        <v>1498673</v>
      </c>
      <c r="Q699" s="120">
        <v>54517095</v>
      </c>
      <c r="R699" s="120">
        <v>50774498</v>
      </c>
      <c r="S699" s="47"/>
    </row>
    <row r="700" spans="1:19" ht="12.75" customHeight="1" x14ac:dyDescent="0.2">
      <c r="A700" s="519"/>
      <c r="B700" s="519"/>
      <c r="C700" s="53" t="s">
        <v>3</v>
      </c>
      <c r="D700" s="54">
        <v>21</v>
      </c>
      <c r="E700" s="44">
        <v>18481.82</v>
      </c>
      <c r="F700" s="44">
        <v>0</v>
      </c>
      <c r="G700" s="44">
        <v>0</v>
      </c>
      <c r="H700" s="44">
        <v>6371.71</v>
      </c>
      <c r="I700" s="44">
        <v>143.16999999999999</v>
      </c>
      <c r="J700" s="44">
        <v>2083.06</v>
      </c>
      <c r="K700" s="44">
        <v>24996.7</v>
      </c>
      <c r="L700" s="46">
        <v>27079.759999999998</v>
      </c>
      <c r="M700" s="117"/>
      <c r="N700" s="119">
        <v>24996.7</v>
      </c>
      <c r="O700" s="119">
        <v>18624.990000000002</v>
      </c>
      <c r="P700" s="119">
        <v>774</v>
      </c>
      <c r="Q700" s="119">
        <v>30432.26</v>
      </c>
      <c r="R700" s="119">
        <v>28349.200000000001</v>
      </c>
      <c r="S700" s="47"/>
    </row>
    <row r="701" spans="1:19" ht="9" customHeight="1" x14ac:dyDescent="0.2">
      <c r="A701" s="519"/>
      <c r="B701" s="519"/>
      <c r="C701" s="48" t="s">
        <v>4</v>
      </c>
      <c r="D701" s="49">
        <v>27</v>
      </c>
      <c r="E701" s="61">
        <v>35785794</v>
      </c>
      <c r="F701" s="50">
        <v>0</v>
      </c>
      <c r="G701" s="50">
        <v>0</v>
      </c>
      <c r="H701" s="61">
        <v>12337351</v>
      </c>
      <c r="I701" s="61">
        <v>277216</v>
      </c>
      <c r="J701" s="51">
        <v>4033367</v>
      </c>
      <c r="K701" s="61">
        <v>48400360</v>
      </c>
      <c r="L701" s="61">
        <v>52433727</v>
      </c>
      <c r="M701" s="118"/>
      <c r="N701" s="120">
        <v>48400360</v>
      </c>
      <c r="O701" s="120">
        <v>36063009</v>
      </c>
      <c r="P701" s="123">
        <v>1498673</v>
      </c>
      <c r="Q701" s="120">
        <v>58925072</v>
      </c>
      <c r="R701" s="120">
        <v>54891705</v>
      </c>
      <c r="S701" s="47"/>
    </row>
    <row r="702" spans="1:19" ht="12.75" customHeight="1" x14ac:dyDescent="0.2">
      <c r="A702" s="519"/>
      <c r="B702" s="519"/>
      <c r="C702" s="53" t="s">
        <v>3</v>
      </c>
      <c r="D702" s="54">
        <v>28</v>
      </c>
      <c r="E702" s="44">
        <v>20259.47</v>
      </c>
      <c r="F702" s="44">
        <v>0</v>
      </c>
      <c r="G702" s="44">
        <v>0</v>
      </c>
      <c r="H702" s="44">
        <v>6371.71</v>
      </c>
      <c r="I702" s="44">
        <v>143.16999999999999</v>
      </c>
      <c r="J702" s="44">
        <v>2231.1999999999998</v>
      </c>
      <c r="K702" s="44">
        <v>26774.35</v>
      </c>
      <c r="L702" s="46">
        <v>29005.55</v>
      </c>
      <c r="M702" s="117"/>
      <c r="N702" s="119">
        <v>26774.35</v>
      </c>
      <c r="O702" s="119">
        <v>20402.64</v>
      </c>
      <c r="P702" s="119">
        <v>774</v>
      </c>
      <c r="Q702" s="119">
        <v>32678.03</v>
      </c>
      <c r="R702" s="119">
        <v>30446.83</v>
      </c>
      <c r="S702" s="47"/>
    </row>
    <row r="703" spans="1:19" ht="9" customHeight="1" x14ac:dyDescent="0.2">
      <c r="A703" s="519"/>
      <c r="B703" s="519"/>
      <c r="C703" s="48" t="s">
        <v>4</v>
      </c>
      <c r="D703" s="49">
        <v>34</v>
      </c>
      <c r="E703" s="61">
        <v>39227804</v>
      </c>
      <c r="F703" s="50">
        <v>0</v>
      </c>
      <c r="G703" s="50">
        <v>0</v>
      </c>
      <c r="H703" s="61">
        <v>12337351</v>
      </c>
      <c r="I703" s="61">
        <v>277216</v>
      </c>
      <c r="J703" s="51">
        <v>4320206</v>
      </c>
      <c r="K703" s="61">
        <v>51842371</v>
      </c>
      <c r="L703" s="61">
        <v>56162576</v>
      </c>
      <c r="M703" s="118"/>
      <c r="N703" s="120">
        <v>51842371</v>
      </c>
      <c r="O703" s="120">
        <v>39505020</v>
      </c>
      <c r="P703" s="123">
        <v>1498673</v>
      </c>
      <c r="Q703" s="120">
        <v>63273489</v>
      </c>
      <c r="R703" s="120">
        <v>58953284</v>
      </c>
      <c r="S703" s="47"/>
    </row>
    <row r="704" spans="1:19" ht="12.75" customHeight="1" x14ac:dyDescent="0.2">
      <c r="A704" s="519"/>
      <c r="B704" s="519"/>
      <c r="C704" s="53" t="s">
        <v>3</v>
      </c>
      <c r="D704" s="54">
        <v>35</v>
      </c>
      <c r="E704" s="44">
        <v>21583.4</v>
      </c>
      <c r="F704" s="44">
        <v>0</v>
      </c>
      <c r="G704" s="44">
        <v>0</v>
      </c>
      <c r="H704" s="44">
        <v>6371.71</v>
      </c>
      <c r="I704" s="44">
        <v>143.16999999999999</v>
      </c>
      <c r="J704" s="44">
        <v>2341.52</v>
      </c>
      <c r="K704" s="44">
        <v>28098.28</v>
      </c>
      <c r="L704" s="46">
        <v>30439.8</v>
      </c>
      <c r="M704" s="117"/>
      <c r="N704" s="119">
        <v>28098.28</v>
      </c>
      <c r="O704" s="119">
        <v>21726.57</v>
      </c>
      <c r="P704" s="119">
        <v>774</v>
      </c>
      <c r="Q704" s="119">
        <v>34350.58</v>
      </c>
      <c r="R704" s="119">
        <v>32009.06</v>
      </c>
      <c r="S704" s="47"/>
    </row>
    <row r="705" spans="1:19" ht="9" customHeight="1" x14ac:dyDescent="0.2">
      <c r="A705" s="520"/>
      <c r="B705" s="520"/>
      <c r="C705" s="58" t="s">
        <v>4</v>
      </c>
      <c r="D705" s="59"/>
      <c r="E705" s="61">
        <v>41791290</v>
      </c>
      <c r="F705" s="61">
        <v>0</v>
      </c>
      <c r="G705" s="61">
        <v>0</v>
      </c>
      <c r="H705" s="61">
        <v>12337351</v>
      </c>
      <c r="I705" s="61">
        <v>277216</v>
      </c>
      <c r="J705" s="61">
        <v>4533815</v>
      </c>
      <c r="K705" s="61">
        <v>54405857</v>
      </c>
      <c r="L705" s="61">
        <v>58939672</v>
      </c>
      <c r="M705" s="118"/>
      <c r="N705" s="123">
        <v>54405857</v>
      </c>
      <c r="O705" s="123">
        <v>42068506</v>
      </c>
      <c r="P705" s="123">
        <v>1498673</v>
      </c>
      <c r="Q705" s="123">
        <v>66511998</v>
      </c>
      <c r="R705" s="120">
        <v>61978183</v>
      </c>
      <c r="S705" s="47"/>
    </row>
    <row r="706" spans="1:19" ht="12.75" customHeight="1" x14ac:dyDescent="0.2">
      <c r="A706" s="496">
        <v>42370</v>
      </c>
      <c r="B706" s="496">
        <v>42735</v>
      </c>
      <c r="C706" s="42" t="s">
        <v>3</v>
      </c>
      <c r="D706" s="43">
        <v>0</v>
      </c>
      <c r="E706" s="44">
        <v>12793.19</v>
      </c>
      <c r="F706" s="44">
        <v>0</v>
      </c>
      <c r="G706" s="44"/>
      <c r="H706" s="44">
        <v>6371.71</v>
      </c>
      <c r="I706" s="44">
        <v>143.16999999999999</v>
      </c>
      <c r="J706" s="44">
        <v>1609.01</v>
      </c>
      <c r="K706" s="44">
        <v>19308.07</v>
      </c>
      <c r="L706" s="46">
        <v>20917.080000000002</v>
      </c>
      <c r="M706" s="117"/>
      <c r="N706" s="119">
        <v>19308.07</v>
      </c>
      <c r="O706" s="119">
        <v>12936.36</v>
      </c>
      <c r="P706" s="119">
        <v>774</v>
      </c>
      <c r="Q706" s="119">
        <v>23245.62</v>
      </c>
      <c r="R706" s="119">
        <v>21636.61</v>
      </c>
      <c r="S706" s="47"/>
    </row>
    <row r="707" spans="1:19" ht="9" customHeight="1" x14ac:dyDescent="0.2">
      <c r="A707" s="497"/>
      <c r="B707" s="497"/>
      <c r="C707" s="48" t="s">
        <v>4</v>
      </c>
      <c r="D707" s="49">
        <v>8</v>
      </c>
      <c r="E707" s="61">
        <v>24771070</v>
      </c>
      <c r="F707" s="50">
        <v>0</v>
      </c>
      <c r="G707" s="50">
        <v>0</v>
      </c>
      <c r="H707" s="61">
        <v>12337351</v>
      </c>
      <c r="I707" s="61">
        <v>277216</v>
      </c>
      <c r="J707" s="51">
        <v>3115478</v>
      </c>
      <c r="K707" s="61">
        <v>37385637</v>
      </c>
      <c r="L707" s="61">
        <v>40501114</v>
      </c>
      <c r="M707" s="118"/>
      <c r="N707" s="120">
        <v>37385637</v>
      </c>
      <c r="O707" s="120">
        <v>25048286</v>
      </c>
      <c r="P707" s="123">
        <v>1498673</v>
      </c>
      <c r="Q707" s="120">
        <v>45009797</v>
      </c>
      <c r="R707" s="120">
        <v>41894319</v>
      </c>
      <c r="S707" s="47"/>
    </row>
    <row r="708" spans="1:19" ht="12.75" customHeight="1" x14ac:dyDescent="0.2">
      <c r="A708" s="494">
        <v>42370</v>
      </c>
      <c r="B708" s="494">
        <v>42735</v>
      </c>
      <c r="C708" s="53" t="s">
        <v>3</v>
      </c>
      <c r="D708" s="54">
        <v>9</v>
      </c>
      <c r="E708" s="44">
        <v>14907.49</v>
      </c>
      <c r="F708" s="44">
        <v>0</v>
      </c>
      <c r="G708" s="44">
        <v>0</v>
      </c>
      <c r="H708" s="44">
        <v>6371.71</v>
      </c>
      <c r="I708" s="44">
        <v>143.16999999999999</v>
      </c>
      <c r="J708" s="44">
        <v>1785.2</v>
      </c>
      <c r="K708" s="44">
        <v>21422.37</v>
      </c>
      <c r="L708" s="46">
        <v>23207.57</v>
      </c>
      <c r="M708" s="117"/>
      <c r="N708" s="119">
        <v>21422.37</v>
      </c>
      <c r="O708" s="119">
        <v>15050.66</v>
      </c>
      <c r="P708" s="119">
        <v>774</v>
      </c>
      <c r="Q708" s="119">
        <v>25916.69</v>
      </c>
      <c r="R708" s="119">
        <v>24131.49</v>
      </c>
      <c r="S708" s="47"/>
    </row>
    <row r="709" spans="1:19" ht="9" customHeight="1" x14ac:dyDescent="0.2">
      <c r="A709" s="494"/>
      <c r="B709" s="494"/>
      <c r="C709" s="48" t="s">
        <v>4</v>
      </c>
      <c r="D709" s="49">
        <v>14</v>
      </c>
      <c r="E709" s="61">
        <v>28864926</v>
      </c>
      <c r="F709" s="50">
        <v>0</v>
      </c>
      <c r="G709" s="50">
        <v>0</v>
      </c>
      <c r="H709" s="61">
        <v>12337351</v>
      </c>
      <c r="I709" s="61">
        <v>277216</v>
      </c>
      <c r="J709" s="51">
        <v>3456629</v>
      </c>
      <c r="K709" s="61">
        <v>41479492</v>
      </c>
      <c r="L709" s="61">
        <v>44936122</v>
      </c>
      <c r="M709" s="118"/>
      <c r="N709" s="120">
        <v>41479492</v>
      </c>
      <c r="O709" s="120">
        <v>29142141</v>
      </c>
      <c r="P709" s="123">
        <v>1498673</v>
      </c>
      <c r="Q709" s="120">
        <v>50181709</v>
      </c>
      <c r="R709" s="120">
        <v>46725080</v>
      </c>
      <c r="S709" s="47"/>
    </row>
    <row r="710" spans="1:19" ht="12.75" customHeight="1" x14ac:dyDescent="0.2">
      <c r="A710" s="494"/>
      <c r="B710" s="494"/>
      <c r="C710" s="53" t="s">
        <v>3</v>
      </c>
      <c r="D710" s="54">
        <v>15</v>
      </c>
      <c r="E710" s="44">
        <v>16771.02</v>
      </c>
      <c r="F710" s="44">
        <v>0</v>
      </c>
      <c r="G710" s="44">
        <v>0</v>
      </c>
      <c r="H710" s="44">
        <v>6371.71</v>
      </c>
      <c r="I710" s="44">
        <v>143.16999999999999</v>
      </c>
      <c r="J710" s="44">
        <v>1940.49</v>
      </c>
      <c r="K710" s="44">
        <v>23285.9</v>
      </c>
      <c r="L710" s="46">
        <v>25226.39</v>
      </c>
      <c r="M710" s="117"/>
      <c r="N710" s="119">
        <v>23285.9</v>
      </c>
      <c r="O710" s="119">
        <v>16914.189999999999</v>
      </c>
      <c r="P710" s="119">
        <v>774</v>
      </c>
      <c r="Q710" s="119">
        <v>28270.94</v>
      </c>
      <c r="R710" s="119">
        <v>26330.45</v>
      </c>
      <c r="S710" s="47"/>
    </row>
    <row r="711" spans="1:19" ht="9" customHeight="1" x14ac:dyDescent="0.2">
      <c r="A711" s="494"/>
      <c r="B711" s="494"/>
      <c r="C711" s="48" t="s">
        <v>4</v>
      </c>
      <c r="D711" s="49">
        <v>20</v>
      </c>
      <c r="E711" s="61">
        <v>32473223</v>
      </c>
      <c r="F711" s="50">
        <v>0</v>
      </c>
      <c r="G711" s="50">
        <v>0</v>
      </c>
      <c r="H711" s="61">
        <v>12337351</v>
      </c>
      <c r="I711" s="61">
        <v>277216</v>
      </c>
      <c r="J711" s="51">
        <v>3757313</v>
      </c>
      <c r="K711" s="61">
        <v>45087790</v>
      </c>
      <c r="L711" s="61">
        <v>48845102</v>
      </c>
      <c r="M711" s="118"/>
      <c r="N711" s="120">
        <v>45087790</v>
      </c>
      <c r="O711" s="120">
        <v>32750439</v>
      </c>
      <c r="P711" s="123">
        <v>1498673</v>
      </c>
      <c r="Q711" s="120">
        <v>54740173</v>
      </c>
      <c r="R711" s="120">
        <v>50982860</v>
      </c>
      <c r="S711" s="47"/>
    </row>
    <row r="712" spans="1:19" ht="12.75" customHeight="1" x14ac:dyDescent="0.2">
      <c r="A712" s="494"/>
      <c r="B712" s="494"/>
      <c r="C712" s="53" t="s">
        <v>3</v>
      </c>
      <c r="D712" s="54">
        <v>21</v>
      </c>
      <c r="E712" s="44">
        <v>18580.22</v>
      </c>
      <c r="F712" s="44">
        <v>0</v>
      </c>
      <c r="G712" s="44">
        <v>0</v>
      </c>
      <c r="H712" s="44">
        <v>6371.71</v>
      </c>
      <c r="I712" s="44">
        <v>143.16999999999999</v>
      </c>
      <c r="J712" s="44">
        <v>2091.2600000000002</v>
      </c>
      <c r="K712" s="44">
        <v>25095.1</v>
      </c>
      <c r="L712" s="46">
        <v>27186.36</v>
      </c>
      <c r="M712" s="117"/>
      <c r="N712" s="119">
        <v>25095.1</v>
      </c>
      <c r="O712" s="119">
        <v>18723.39</v>
      </c>
      <c r="P712" s="119">
        <v>774</v>
      </c>
      <c r="Q712" s="119">
        <v>30556.57</v>
      </c>
      <c r="R712" s="119">
        <v>28465.31</v>
      </c>
      <c r="S712" s="47"/>
    </row>
    <row r="713" spans="1:19" ht="9" customHeight="1" x14ac:dyDescent="0.2">
      <c r="A713" s="494"/>
      <c r="B713" s="494"/>
      <c r="C713" s="48" t="s">
        <v>4</v>
      </c>
      <c r="D713" s="49">
        <v>27</v>
      </c>
      <c r="E713" s="61">
        <v>35976323</v>
      </c>
      <c r="F713" s="50">
        <v>0</v>
      </c>
      <c r="G713" s="50">
        <v>0</v>
      </c>
      <c r="H713" s="61">
        <v>12337351</v>
      </c>
      <c r="I713" s="61">
        <v>277216</v>
      </c>
      <c r="J713" s="51">
        <v>4049244</v>
      </c>
      <c r="K713" s="61">
        <v>48590889</v>
      </c>
      <c r="L713" s="61">
        <v>52640133</v>
      </c>
      <c r="M713" s="118"/>
      <c r="N713" s="120">
        <v>48590889</v>
      </c>
      <c r="O713" s="120">
        <v>36253538</v>
      </c>
      <c r="P713" s="123">
        <v>1498673</v>
      </c>
      <c r="Q713" s="120">
        <v>59165770</v>
      </c>
      <c r="R713" s="120">
        <v>55116526</v>
      </c>
      <c r="S713" s="47"/>
    </row>
    <row r="714" spans="1:19" ht="12.75" customHeight="1" x14ac:dyDescent="0.2">
      <c r="A714" s="494"/>
      <c r="B714" s="494"/>
      <c r="C714" s="53" t="s">
        <v>3</v>
      </c>
      <c r="D714" s="54">
        <v>28</v>
      </c>
      <c r="E714" s="44">
        <v>20363.87</v>
      </c>
      <c r="F714" s="44">
        <v>0</v>
      </c>
      <c r="G714" s="44">
        <v>0</v>
      </c>
      <c r="H714" s="44">
        <v>6371.71</v>
      </c>
      <c r="I714" s="44">
        <v>143.16999999999999</v>
      </c>
      <c r="J714" s="44">
        <v>2239.9</v>
      </c>
      <c r="K714" s="44">
        <v>26878.75</v>
      </c>
      <c r="L714" s="46">
        <v>29118.65</v>
      </c>
      <c r="M714" s="117"/>
      <c r="N714" s="119">
        <v>26878.75</v>
      </c>
      <c r="O714" s="119">
        <v>20507.04</v>
      </c>
      <c r="P714" s="119">
        <v>774</v>
      </c>
      <c r="Q714" s="119">
        <v>32809.919999999998</v>
      </c>
      <c r="R714" s="119">
        <v>30570.02</v>
      </c>
      <c r="S714" s="47"/>
    </row>
    <row r="715" spans="1:19" ht="9" customHeight="1" x14ac:dyDescent="0.2">
      <c r="A715" s="494"/>
      <c r="B715" s="494"/>
      <c r="C715" s="48" t="s">
        <v>4</v>
      </c>
      <c r="D715" s="49">
        <v>34</v>
      </c>
      <c r="E715" s="61">
        <v>39429951</v>
      </c>
      <c r="F715" s="50">
        <v>0</v>
      </c>
      <c r="G715" s="50">
        <v>0</v>
      </c>
      <c r="H715" s="61">
        <v>12337351</v>
      </c>
      <c r="I715" s="61">
        <v>277216</v>
      </c>
      <c r="J715" s="51">
        <v>4337051</v>
      </c>
      <c r="K715" s="61">
        <v>52044517</v>
      </c>
      <c r="L715" s="61">
        <v>56381568</v>
      </c>
      <c r="M715" s="118"/>
      <c r="N715" s="120">
        <v>52044517</v>
      </c>
      <c r="O715" s="120">
        <v>39707166</v>
      </c>
      <c r="P715" s="123">
        <v>1498673</v>
      </c>
      <c r="Q715" s="120">
        <v>63528864</v>
      </c>
      <c r="R715" s="120">
        <v>59191813</v>
      </c>
      <c r="S715" s="47"/>
    </row>
    <row r="716" spans="1:19" ht="12.75" customHeight="1" x14ac:dyDescent="0.2">
      <c r="A716" s="494"/>
      <c r="B716" s="494"/>
      <c r="C716" s="53" t="s">
        <v>3</v>
      </c>
      <c r="D716" s="54">
        <v>35</v>
      </c>
      <c r="E716" s="44">
        <v>21693.8</v>
      </c>
      <c r="F716" s="44">
        <v>0</v>
      </c>
      <c r="G716" s="44">
        <v>0</v>
      </c>
      <c r="H716" s="44">
        <v>6371.71</v>
      </c>
      <c r="I716" s="44">
        <v>143.16999999999999</v>
      </c>
      <c r="J716" s="44">
        <v>2350.7199999999998</v>
      </c>
      <c r="K716" s="44">
        <v>28208.68</v>
      </c>
      <c r="L716" s="46">
        <v>30559.4</v>
      </c>
      <c r="M716" s="117"/>
      <c r="N716" s="119">
        <v>28208.68</v>
      </c>
      <c r="O716" s="119">
        <v>21836.97</v>
      </c>
      <c r="P716" s="119">
        <v>774</v>
      </c>
      <c r="Q716" s="119">
        <v>34490.050000000003</v>
      </c>
      <c r="R716" s="119">
        <v>32139.33</v>
      </c>
      <c r="S716" s="47"/>
    </row>
    <row r="717" spans="1:19" ht="9" customHeight="1" x14ac:dyDescent="0.2">
      <c r="A717" s="495"/>
      <c r="B717" s="495"/>
      <c r="C717" s="58" t="s">
        <v>4</v>
      </c>
      <c r="D717" s="59"/>
      <c r="E717" s="61">
        <v>42005054</v>
      </c>
      <c r="F717" s="50">
        <v>0</v>
      </c>
      <c r="G717" s="50">
        <v>0</v>
      </c>
      <c r="H717" s="61">
        <v>12337351</v>
      </c>
      <c r="I717" s="61">
        <v>277216</v>
      </c>
      <c r="J717" s="61">
        <v>4551629</v>
      </c>
      <c r="K717" s="61">
        <v>54619621</v>
      </c>
      <c r="L717" s="61">
        <v>59171249</v>
      </c>
      <c r="M717" s="118"/>
      <c r="N717" s="123">
        <v>54619621</v>
      </c>
      <c r="O717" s="123">
        <v>42282270</v>
      </c>
      <c r="P717" s="123">
        <v>1498673</v>
      </c>
      <c r="Q717" s="123">
        <v>66782049</v>
      </c>
      <c r="R717" s="120">
        <v>62230420</v>
      </c>
      <c r="S717" s="47"/>
    </row>
    <row r="718" spans="1:19" ht="12.75" customHeight="1" x14ac:dyDescent="0.2">
      <c r="A718" s="496">
        <v>42736</v>
      </c>
      <c r="B718" s="496">
        <v>43159</v>
      </c>
      <c r="C718" s="42" t="s">
        <v>3</v>
      </c>
      <c r="D718" s="43">
        <v>0</v>
      </c>
      <c r="E718" s="44">
        <v>12944.39</v>
      </c>
      <c r="F718" s="44">
        <v>0</v>
      </c>
      <c r="G718" s="44"/>
      <c r="H718" s="44">
        <v>6371.71</v>
      </c>
      <c r="I718" s="44">
        <v>143.16999999999999</v>
      </c>
      <c r="J718" s="44">
        <v>1621.61</v>
      </c>
      <c r="K718" s="44">
        <v>19459.27</v>
      </c>
      <c r="L718" s="46">
        <v>21080.880000000001</v>
      </c>
      <c r="M718" s="117"/>
      <c r="N718" s="119">
        <v>19459.27</v>
      </c>
      <c r="O718" s="119">
        <v>13087.56</v>
      </c>
      <c r="P718" s="119">
        <v>774</v>
      </c>
      <c r="Q718" s="119">
        <v>23436.639999999999</v>
      </c>
      <c r="R718" s="119">
        <v>21815.03</v>
      </c>
      <c r="S718" s="47"/>
    </row>
    <row r="719" spans="1:19" ht="9" customHeight="1" x14ac:dyDescent="0.2">
      <c r="A719" s="497"/>
      <c r="B719" s="497"/>
      <c r="C719" s="48" t="s">
        <v>4</v>
      </c>
      <c r="D719" s="49">
        <v>8</v>
      </c>
      <c r="E719" s="61">
        <v>25063834</v>
      </c>
      <c r="F719" s="50">
        <v>0</v>
      </c>
      <c r="G719" s="50">
        <v>0</v>
      </c>
      <c r="H719" s="61">
        <v>12337351</v>
      </c>
      <c r="I719" s="61">
        <v>277216</v>
      </c>
      <c r="J719" s="51">
        <v>3139875</v>
      </c>
      <c r="K719" s="61">
        <v>37678401</v>
      </c>
      <c r="L719" s="61">
        <v>40818276</v>
      </c>
      <c r="M719" s="118"/>
      <c r="N719" s="120">
        <v>37678401</v>
      </c>
      <c r="O719" s="120">
        <v>25341050</v>
      </c>
      <c r="P719" s="123">
        <v>1498673</v>
      </c>
      <c r="Q719" s="120">
        <v>45379663</v>
      </c>
      <c r="R719" s="120">
        <v>42239788</v>
      </c>
      <c r="S719" s="47"/>
    </row>
    <row r="720" spans="1:19" ht="12.75" customHeight="1" x14ac:dyDescent="0.2">
      <c r="A720" s="517">
        <v>42736</v>
      </c>
      <c r="B720" s="517">
        <v>43159</v>
      </c>
      <c r="C720" s="53" t="s">
        <v>3</v>
      </c>
      <c r="D720" s="54">
        <v>9</v>
      </c>
      <c r="E720" s="44">
        <v>15075.49</v>
      </c>
      <c r="F720" s="44">
        <v>0</v>
      </c>
      <c r="G720" s="44">
        <v>0</v>
      </c>
      <c r="H720" s="44">
        <v>6371.71</v>
      </c>
      <c r="I720" s="44">
        <v>143.16999999999999</v>
      </c>
      <c r="J720" s="44">
        <v>1799.2</v>
      </c>
      <c r="K720" s="44">
        <v>21590.37</v>
      </c>
      <c r="L720" s="46">
        <v>23389.57</v>
      </c>
      <c r="M720" s="117"/>
      <c r="N720" s="119">
        <v>21590.37</v>
      </c>
      <c r="O720" s="119">
        <v>15218.66</v>
      </c>
      <c r="P720" s="119">
        <v>774</v>
      </c>
      <c r="Q720" s="119">
        <v>26128.93</v>
      </c>
      <c r="R720" s="119">
        <v>24329.73</v>
      </c>
      <c r="S720" s="47"/>
    </row>
    <row r="721" spans="1:19" ht="9" customHeight="1" x14ac:dyDescent="0.2">
      <c r="A721" s="517"/>
      <c r="B721" s="517"/>
      <c r="C721" s="48" t="s">
        <v>4</v>
      </c>
      <c r="D721" s="49">
        <v>14</v>
      </c>
      <c r="E721" s="61">
        <v>29190219</v>
      </c>
      <c r="F721" s="50">
        <v>0</v>
      </c>
      <c r="G721" s="50">
        <v>0</v>
      </c>
      <c r="H721" s="61">
        <v>12337351</v>
      </c>
      <c r="I721" s="61">
        <v>277216</v>
      </c>
      <c r="J721" s="51">
        <v>3483737</v>
      </c>
      <c r="K721" s="61">
        <v>41804786</v>
      </c>
      <c r="L721" s="61">
        <v>45288523</v>
      </c>
      <c r="M721" s="118"/>
      <c r="N721" s="120">
        <v>41804786</v>
      </c>
      <c r="O721" s="120">
        <v>29467435</v>
      </c>
      <c r="P721" s="123">
        <v>1498673</v>
      </c>
      <c r="Q721" s="120">
        <v>50592663</v>
      </c>
      <c r="R721" s="120">
        <v>47108926</v>
      </c>
      <c r="S721" s="47"/>
    </row>
    <row r="722" spans="1:19" ht="12.75" customHeight="1" x14ac:dyDescent="0.2">
      <c r="A722" s="517"/>
      <c r="B722" s="517"/>
      <c r="C722" s="53" t="s">
        <v>3</v>
      </c>
      <c r="D722" s="54">
        <v>15</v>
      </c>
      <c r="E722" s="44">
        <v>16954.62</v>
      </c>
      <c r="F722" s="44">
        <v>0</v>
      </c>
      <c r="G722" s="44">
        <v>0</v>
      </c>
      <c r="H722" s="44">
        <v>6371.71</v>
      </c>
      <c r="I722" s="44">
        <v>143.16999999999999</v>
      </c>
      <c r="J722" s="44">
        <v>1955.79</v>
      </c>
      <c r="K722" s="44">
        <v>23469.5</v>
      </c>
      <c r="L722" s="46">
        <v>25425.29</v>
      </c>
      <c r="M722" s="117"/>
      <c r="N722" s="119">
        <v>23469.5</v>
      </c>
      <c r="O722" s="119">
        <v>17097.79</v>
      </c>
      <c r="P722" s="119">
        <v>774</v>
      </c>
      <c r="Q722" s="119">
        <v>28502.89</v>
      </c>
      <c r="R722" s="119">
        <v>26547.1</v>
      </c>
      <c r="S722" s="47"/>
    </row>
    <row r="723" spans="1:19" ht="9" customHeight="1" x14ac:dyDescent="0.2">
      <c r="A723" s="517"/>
      <c r="B723" s="517"/>
      <c r="C723" s="48" t="s">
        <v>4</v>
      </c>
      <c r="D723" s="49">
        <v>20</v>
      </c>
      <c r="E723" s="61">
        <v>32828722</v>
      </c>
      <c r="F723" s="50">
        <v>0</v>
      </c>
      <c r="G723" s="50">
        <v>0</v>
      </c>
      <c r="H723" s="61">
        <v>12337351</v>
      </c>
      <c r="I723" s="61">
        <v>277216</v>
      </c>
      <c r="J723" s="51">
        <v>3786938</v>
      </c>
      <c r="K723" s="61">
        <v>45443289</v>
      </c>
      <c r="L723" s="61">
        <v>49230226</v>
      </c>
      <c r="M723" s="118"/>
      <c r="N723" s="120">
        <v>45443289</v>
      </c>
      <c r="O723" s="120">
        <v>33105938</v>
      </c>
      <c r="P723" s="123">
        <v>1498673</v>
      </c>
      <c r="Q723" s="120">
        <v>55189291</v>
      </c>
      <c r="R723" s="120">
        <v>51402353</v>
      </c>
      <c r="S723" s="47"/>
    </row>
    <row r="724" spans="1:19" ht="12.75" customHeight="1" x14ac:dyDescent="0.2">
      <c r="A724" s="517"/>
      <c r="B724" s="517"/>
      <c r="C724" s="53" t="s">
        <v>3</v>
      </c>
      <c r="D724" s="54">
        <v>21</v>
      </c>
      <c r="E724" s="44">
        <v>18778.22</v>
      </c>
      <c r="F724" s="44">
        <v>0</v>
      </c>
      <c r="G724" s="44">
        <v>0</v>
      </c>
      <c r="H724" s="44">
        <v>6371.71</v>
      </c>
      <c r="I724" s="44">
        <v>143.16999999999999</v>
      </c>
      <c r="J724" s="44">
        <v>2107.7600000000002</v>
      </c>
      <c r="K724" s="44">
        <v>25293.1</v>
      </c>
      <c r="L724" s="46">
        <v>27400.86</v>
      </c>
      <c r="M724" s="117"/>
      <c r="N724" s="119">
        <v>25293.1</v>
      </c>
      <c r="O724" s="119">
        <v>18921.39</v>
      </c>
      <c r="P724" s="119">
        <v>774</v>
      </c>
      <c r="Q724" s="119">
        <v>30806.71</v>
      </c>
      <c r="R724" s="119">
        <v>28698.95</v>
      </c>
      <c r="S724" s="47"/>
    </row>
    <row r="725" spans="1:19" ht="9" customHeight="1" x14ac:dyDescent="0.2">
      <c r="A725" s="517"/>
      <c r="B725" s="517"/>
      <c r="C725" s="48" t="s">
        <v>4</v>
      </c>
      <c r="D725" s="49">
        <v>27</v>
      </c>
      <c r="E725" s="61">
        <v>36359704</v>
      </c>
      <c r="F725" s="50">
        <v>0</v>
      </c>
      <c r="G725" s="50">
        <v>0</v>
      </c>
      <c r="H725" s="61">
        <v>12337351</v>
      </c>
      <c r="I725" s="61">
        <v>277216</v>
      </c>
      <c r="J725" s="51">
        <v>4081192</v>
      </c>
      <c r="K725" s="61">
        <v>48974271</v>
      </c>
      <c r="L725" s="61">
        <v>53055463</v>
      </c>
      <c r="M725" s="118"/>
      <c r="N725" s="120">
        <v>48974271</v>
      </c>
      <c r="O725" s="120">
        <v>36636920</v>
      </c>
      <c r="P725" s="123">
        <v>1498673</v>
      </c>
      <c r="Q725" s="120">
        <v>59650108</v>
      </c>
      <c r="R725" s="120">
        <v>55568916</v>
      </c>
      <c r="S725" s="47"/>
    </row>
    <row r="726" spans="1:19" ht="12.75" customHeight="1" x14ac:dyDescent="0.2">
      <c r="A726" s="517"/>
      <c r="B726" s="517"/>
      <c r="C726" s="53" t="s">
        <v>3</v>
      </c>
      <c r="D726" s="54">
        <v>28</v>
      </c>
      <c r="E726" s="44">
        <v>20576.27</v>
      </c>
      <c r="F726" s="44">
        <v>0</v>
      </c>
      <c r="G726" s="44">
        <v>0</v>
      </c>
      <c r="H726" s="44">
        <v>6371.71</v>
      </c>
      <c r="I726" s="44">
        <v>143.16999999999999</v>
      </c>
      <c r="J726" s="44">
        <v>2257.6</v>
      </c>
      <c r="K726" s="44">
        <v>27091.15</v>
      </c>
      <c r="L726" s="46">
        <v>29348.75</v>
      </c>
      <c r="M726" s="117"/>
      <c r="N726" s="119">
        <v>27091.15</v>
      </c>
      <c r="O726" s="119">
        <v>20719.439999999999</v>
      </c>
      <c r="P726" s="119">
        <v>774</v>
      </c>
      <c r="Q726" s="119">
        <v>33078.25</v>
      </c>
      <c r="R726" s="119">
        <v>30820.65</v>
      </c>
      <c r="S726" s="47"/>
    </row>
    <row r="727" spans="1:19" ht="9" customHeight="1" x14ac:dyDescent="0.2">
      <c r="A727" s="517"/>
      <c r="B727" s="517"/>
      <c r="C727" s="48" t="s">
        <v>4</v>
      </c>
      <c r="D727" s="49">
        <v>34</v>
      </c>
      <c r="E727" s="61">
        <v>39841214</v>
      </c>
      <c r="F727" s="50">
        <v>0</v>
      </c>
      <c r="G727" s="50">
        <v>0</v>
      </c>
      <c r="H727" s="61">
        <v>12337351</v>
      </c>
      <c r="I727" s="61">
        <v>277216</v>
      </c>
      <c r="J727" s="51">
        <v>4371323</v>
      </c>
      <c r="K727" s="61">
        <v>52455781</v>
      </c>
      <c r="L727" s="61">
        <v>56827104</v>
      </c>
      <c r="M727" s="118"/>
      <c r="N727" s="120">
        <v>52455781</v>
      </c>
      <c r="O727" s="120">
        <v>40118430</v>
      </c>
      <c r="P727" s="123">
        <v>1498673</v>
      </c>
      <c r="Q727" s="120">
        <v>64048423</v>
      </c>
      <c r="R727" s="120">
        <v>59677100</v>
      </c>
      <c r="S727" s="47"/>
    </row>
    <row r="728" spans="1:19" ht="12.75" customHeight="1" x14ac:dyDescent="0.2">
      <c r="A728" s="517"/>
      <c r="B728" s="517"/>
      <c r="C728" s="53" t="s">
        <v>3</v>
      </c>
      <c r="D728" s="54">
        <v>35</v>
      </c>
      <c r="E728" s="44">
        <v>21915.8</v>
      </c>
      <c r="F728" s="44">
        <v>0</v>
      </c>
      <c r="G728" s="44">
        <v>0</v>
      </c>
      <c r="H728" s="44">
        <v>6371.71</v>
      </c>
      <c r="I728" s="44">
        <v>143.16999999999999</v>
      </c>
      <c r="J728" s="44">
        <v>2369.2199999999998</v>
      </c>
      <c r="K728" s="44">
        <v>28430.68</v>
      </c>
      <c r="L728" s="46">
        <v>30799.9</v>
      </c>
      <c r="M728" s="117"/>
      <c r="N728" s="119">
        <v>28430.68</v>
      </c>
      <c r="O728" s="119">
        <v>22058.97</v>
      </c>
      <c r="P728" s="119">
        <v>774</v>
      </c>
      <c r="Q728" s="119">
        <v>34770.51</v>
      </c>
      <c r="R728" s="119">
        <v>32401.29</v>
      </c>
      <c r="S728" s="47"/>
    </row>
    <row r="729" spans="1:19" ht="9" customHeight="1" x14ac:dyDescent="0.2">
      <c r="A729" s="518"/>
      <c r="B729" s="518"/>
      <c r="C729" s="58" t="s">
        <v>4</v>
      </c>
      <c r="D729" s="59"/>
      <c r="E729" s="61">
        <v>42434906</v>
      </c>
      <c r="F729" s="61">
        <v>0</v>
      </c>
      <c r="G729" s="61">
        <v>0</v>
      </c>
      <c r="H729" s="61">
        <v>12337351</v>
      </c>
      <c r="I729" s="61">
        <v>277216</v>
      </c>
      <c r="J729" s="61">
        <v>4587450</v>
      </c>
      <c r="K729" s="61">
        <v>55049473</v>
      </c>
      <c r="L729" s="61">
        <v>59636922</v>
      </c>
      <c r="M729" s="118"/>
      <c r="N729" s="123">
        <v>55049473</v>
      </c>
      <c r="O729" s="123">
        <v>42712122</v>
      </c>
      <c r="P729" s="123">
        <v>1498673</v>
      </c>
      <c r="Q729" s="123">
        <v>67325095</v>
      </c>
      <c r="R729" s="120">
        <v>62737646</v>
      </c>
      <c r="S729" s="47"/>
    </row>
    <row r="730" spans="1:19" ht="12.75" customHeight="1" x14ac:dyDescent="0.2">
      <c r="A730" s="496">
        <v>43160</v>
      </c>
      <c r="B730" s="496">
        <v>43190</v>
      </c>
      <c r="C730" s="42" t="s">
        <v>3</v>
      </c>
      <c r="D730" s="43">
        <v>0</v>
      </c>
      <c r="E730" s="44">
        <v>13377.59</v>
      </c>
      <c r="F730" s="44">
        <v>0</v>
      </c>
      <c r="G730" s="44"/>
      <c r="H730" s="44">
        <v>6371.71</v>
      </c>
      <c r="I730" s="44">
        <v>143.16999999999999</v>
      </c>
      <c r="J730" s="44">
        <v>1657.71</v>
      </c>
      <c r="K730" s="44">
        <v>19892.47</v>
      </c>
      <c r="L730" s="46">
        <v>21550.18</v>
      </c>
      <c r="M730" s="117"/>
      <c r="N730" s="119">
        <v>19892.47</v>
      </c>
      <c r="O730" s="119">
        <v>13520.76</v>
      </c>
      <c r="P730" s="119">
        <v>884.4</v>
      </c>
      <c r="Q730" s="119">
        <v>23983.919999999998</v>
      </c>
      <c r="R730" s="119">
        <v>22326.21</v>
      </c>
      <c r="S730" s="47"/>
    </row>
    <row r="731" spans="1:19" ht="9" customHeight="1" x14ac:dyDescent="0.2">
      <c r="A731" s="497"/>
      <c r="B731" s="497"/>
      <c r="C731" s="48" t="s">
        <v>4</v>
      </c>
      <c r="D731" s="49">
        <v>8</v>
      </c>
      <c r="E731" s="61">
        <v>25902626</v>
      </c>
      <c r="F731" s="50">
        <v>0</v>
      </c>
      <c r="G731" s="50">
        <v>0</v>
      </c>
      <c r="H731" s="61">
        <v>12337351</v>
      </c>
      <c r="I731" s="61">
        <v>277216</v>
      </c>
      <c r="J731" s="51">
        <v>3209774</v>
      </c>
      <c r="K731" s="61">
        <v>38517193</v>
      </c>
      <c r="L731" s="61">
        <v>41726967</v>
      </c>
      <c r="M731" s="118"/>
      <c r="N731" s="120">
        <v>38517193</v>
      </c>
      <c r="O731" s="120">
        <v>26179842</v>
      </c>
      <c r="P731" s="123">
        <v>1712437</v>
      </c>
      <c r="Q731" s="120">
        <v>46439345</v>
      </c>
      <c r="R731" s="120">
        <v>43229571</v>
      </c>
      <c r="S731" s="47"/>
    </row>
    <row r="732" spans="1:19" ht="12.75" customHeight="1" x14ac:dyDescent="0.2">
      <c r="A732" s="517">
        <v>43160</v>
      </c>
      <c r="B732" s="517">
        <v>43190</v>
      </c>
      <c r="C732" s="53" t="s">
        <v>3</v>
      </c>
      <c r="D732" s="54">
        <v>9</v>
      </c>
      <c r="E732" s="44">
        <v>15555.49</v>
      </c>
      <c r="F732" s="44">
        <v>0</v>
      </c>
      <c r="G732" s="44">
        <v>0</v>
      </c>
      <c r="H732" s="44">
        <v>6371.71</v>
      </c>
      <c r="I732" s="44">
        <v>143.16999999999999</v>
      </c>
      <c r="J732" s="44">
        <v>1839.2</v>
      </c>
      <c r="K732" s="44">
        <v>22070.37</v>
      </c>
      <c r="L732" s="46">
        <v>23909.57</v>
      </c>
      <c r="M732" s="117"/>
      <c r="N732" s="119">
        <v>22070.37</v>
      </c>
      <c r="O732" s="119">
        <v>15698.66</v>
      </c>
      <c r="P732" s="119">
        <v>884.4</v>
      </c>
      <c r="Q732" s="119">
        <v>26735.33</v>
      </c>
      <c r="R732" s="119">
        <v>24896.13</v>
      </c>
      <c r="S732" s="47"/>
    </row>
    <row r="733" spans="1:19" ht="9" customHeight="1" x14ac:dyDescent="0.2">
      <c r="A733" s="517"/>
      <c r="B733" s="517"/>
      <c r="C733" s="48" t="s">
        <v>4</v>
      </c>
      <c r="D733" s="49">
        <v>14</v>
      </c>
      <c r="E733" s="61">
        <v>30119629</v>
      </c>
      <c r="F733" s="50">
        <v>0</v>
      </c>
      <c r="G733" s="50">
        <v>0</v>
      </c>
      <c r="H733" s="61">
        <v>12337351</v>
      </c>
      <c r="I733" s="61">
        <v>277216</v>
      </c>
      <c r="J733" s="51">
        <v>3561188</v>
      </c>
      <c r="K733" s="61">
        <v>42734195</v>
      </c>
      <c r="L733" s="61">
        <v>46295383</v>
      </c>
      <c r="M733" s="118"/>
      <c r="N733" s="120">
        <v>42734195</v>
      </c>
      <c r="O733" s="120">
        <v>30396844</v>
      </c>
      <c r="P733" s="123">
        <v>1712437</v>
      </c>
      <c r="Q733" s="120">
        <v>51766817</v>
      </c>
      <c r="R733" s="120">
        <v>48205630</v>
      </c>
      <c r="S733" s="47"/>
    </row>
    <row r="734" spans="1:19" ht="12.75" customHeight="1" x14ac:dyDescent="0.2">
      <c r="A734" s="517"/>
      <c r="B734" s="517"/>
      <c r="C734" s="53" t="s">
        <v>3</v>
      </c>
      <c r="D734" s="54">
        <v>15</v>
      </c>
      <c r="E734" s="44">
        <v>17483.82</v>
      </c>
      <c r="F734" s="44">
        <v>0</v>
      </c>
      <c r="G734" s="44">
        <v>0</v>
      </c>
      <c r="H734" s="44">
        <v>6371.71</v>
      </c>
      <c r="I734" s="44">
        <v>143.16999999999999</v>
      </c>
      <c r="J734" s="44">
        <v>1999.89</v>
      </c>
      <c r="K734" s="44">
        <v>23998.7</v>
      </c>
      <c r="L734" s="46">
        <v>25998.59</v>
      </c>
      <c r="M734" s="117"/>
      <c r="N734" s="119">
        <v>23998.7</v>
      </c>
      <c r="O734" s="119">
        <v>17626.990000000002</v>
      </c>
      <c r="P734" s="119">
        <v>884.4</v>
      </c>
      <c r="Q734" s="119">
        <v>29171.45</v>
      </c>
      <c r="R734" s="119">
        <v>27171.56</v>
      </c>
      <c r="S734" s="47"/>
    </row>
    <row r="735" spans="1:19" ht="9" customHeight="1" x14ac:dyDescent="0.2">
      <c r="A735" s="517"/>
      <c r="B735" s="517"/>
      <c r="C735" s="48" t="s">
        <v>4</v>
      </c>
      <c r="D735" s="49">
        <v>20</v>
      </c>
      <c r="E735" s="61">
        <v>33853396</v>
      </c>
      <c r="F735" s="50">
        <v>0</v>
      </c>
      <c r="G735" s="50">
        <v>0</v>
      </c>
      <c r="H735" s="61">
        <v>12337351</v>
      </c>
      <c r="I735" s="61">
        <v>277216</v>
      </c>
      <c r="J735" s="51">
        <v>3872327</v>
      </c>
      <c r="K735" s="61">
        <v>46467963</v>
      </c>
      <c r="L735" s="61">
        <v>50340290</v>
      </c>
      <c r="M735" s="118"/>
      <c r="N735" s="120">
        <v>46467963</v>
      </c>
      <c r="O735" s="120">
        <v>34130612</v>
      </c>
      <c r="P735" s="123">
        <v>1712437</v>
      </c>
      <c r="Q735" s="120">
        <v>56483803</v>
      </c>
      <c r="R735" s="120">
        <v>52611476</v>
      </c>
      <c r="S735" s="47"/>
    </row>
    <row r="736" spans="1:19" ht="12.75" customHeight="1" x14ac:dyDescent="0.2">
      <c r="A736" s="517"/>
      <c r="B736" s="517"/>
      <c r="C736" s="53" t="s">
        <v>3</v>
      </c>
      <c r="D736" s="54">
        <v>21</v>
      </c>
      <c r="E736" s="44">
        <v>19345.82</v>
      </c>
      <c r="F736" s="44">
        <v>0</v>
      </c>
      <c r="G736" s="44">
        <v>0</v>
      </c>
      <c r="H736" s="44">
        <v>6371.71</v>
      </c>
      <c r="I736" s="44">
        <v>143.16999999999999</v>
      </c>
      <c r="J736" s="44">
        <v>2155.06</v>
      </c>
      <c r="K736" s="44">
        <v>25860.7</v>
      </c>
      <c r="L736" s="46">
        <v>28015.759999999998</v>
      </c>
      <c r="M736" s="117"/>
      <c r="N736" s="119">
        <v>25860.7</v>
      </c>
      <c r="O736" s="119">
        <v>19488.990000000002</v>
      </c>
      <c r="P736" s="119">
        <v>884.4</v>
      </c>
      <c r="Q736" s="119">
        <v>31523.78</v>
      </c>
      <c r="R736" s="119">
        <v>29368.720000000001</v>
      </c>
      <c r="S736" s="47"/>
    </row>
    <row r="737" spans="1:19" ht="9" customHeight="1" x14ac:dyDescent="0.2">
      <c r="A737" s="517"/>
      <c r="B737" s="517"/>
      <c r="C737" s="48" t="s">
        <v>4</v>
      </c>
      <c r="D737" s="49">
        <v>27</v>
      </c>
      <c r="E737" s="61">
        <v>37458731</v>
      </c>
      <c r="F737" s="50">
        <v>0</v>
      </c>
      <c r="G737" s="50">
        <v>0</v>
      </c>
      <c r="H737" s="61">
        <v>12337351</v>
      </c>
      <c r="I737" s="61">
        <v>277216</v>
      </c>
      <c r="J737" s="51">
        <v>4172778</v>
      </c>
      <c r="K737" s="61">
        <v>50073298</v>
      </c>
      <c r="L737" s="61">
        <v>54246076</v>
      </c>
      <c r="M737" s="118"/>
      <c r="N737" s="120">
        <v>50073298</v>
      </c>
      <c r="O737" s="120">
        <v>37735947</v>
      </c>
      <c r="P737" s="123">
        <v>1712437</v>
      </c>
      <c r="Q737" s="120">
        <v>61038550</v>
      </c>
      <c r="R737" s="120">
        <v>56865771</v>
      </c>
      <c r="S737" s="47"/>
    </row>
    <row r="738" spans="1:19" ht="12.75" customHeight="1" x14ac:dyDescent="0.2">
      <c r="A738" s="517"/>
      <c r="B738" s="517"/>
      <c r="C738" s="53" t="s">
        <v>3</v>
      </c>
      <c r="D738" s="54">
        <v>28</v>
      </c>
      <c r="E738" s="44">
        <v>21183.47</v>
      </c>
      <c r="F738" s="44">
        <v>0</v>
      </c>
      <c r="G738" s="44">
        <v>0</v>
      </c>
      <c r="H738" s="44">
        <v>6371.71</v>
      </c>
      <c r="I738" s="44">
        <v>143.16999999999999</v>
      </c>
      <c r="J738" s="44">
        <v>2308.1999999999998</v>
      </c>
      <c r="K738" s="44">
        <v>27698.35</v>
      </c>
      <c r="L738" s="46">
        <v>30006.55</v>
      </c>
      <c r="M738" s="117"/>
      <c r="N738" s="119">
        <v>27698.35</v>
      </c>
      <c r="O738" s="119">
        <v>21326.639999999999</v>
      </c>
      <c r="P738" s="119">
        <v>884.4</v>
      </c>
      <c r="Q738" s="119">
        <v>33845.35</v>
      </c>
      <c r="R738" s="119">
        <v>31537.15</v>
      </c>
      <c r="S738" s="47"/>
    </row>
    <row r="739" spans="1:19" ht="9" customHeight="1" x14ac:dyDescent="0.2">
      <c r="A739" s="517"/>
      <c r="B739" s="517"/>
      <c r="C739" s="48" t="s">
        <v>4</v>
      </c>
      <c r="D739" s="49">
        <v>34</v>
      </c>
      <c r="E739" s="61">
        <v>41016917</v>
      </c>
      <c r="F739" s="50">
        <v>0</v>
      </c>
      <c r="G739" s="50">
        <v>0</v>
      </c>
      <c r="H739" s="61">
        <v>12337351</v>
      </c>
      <c r="I739" s="61">
        <v>277216</v>
      </c>
      <c r="J739" s="51">
        <v>4469298</v>
      </c>
      <c r="K739" s="61">
        <v>53631484</v>
      </c>
      <c r="L739" s="61">
        <v>58100783</v>
      </c>
      <c r="M739" s="118"/>
      <c r="N739" s="120">
        <v>53631484</v>
      </c>
      <c r="O739" s="120">
        <v>41294133</v>
      </c>
      <c r="P739" s="123">
        <v>1712437</v>
      </c>
      <c r="Q739" s="120">
        <v>65533736</v>
      </c>
      <c r="R739" s="120">
        <v>61064437</v>
      </c>
      <c r="S739" s="47"/>
    </row>
    <row r="740" spans="1:19" ht="12.75" customHeight="1" x14ac:dyDescent="0.2">
      <c r="A740" s="517"/>
      <c r="B740" s="517"/>
      <c r="C740" s="53" t="s">
        <v>3</v>
      </c>
      <c r="D740" s="54">
        <v>35</v>
      </c>
      <c r="E740" s="44">
        <v>22555.4</v>
      </c>
      <c r="F740" s="44">
        <v>0</v>
      </c>
      <c r="G740" s="44">
        <v>0</v>
      </c>
      <c r="H740" s="44">
        <v>6371.71</v>
      </c>
      <c r="I740" s="44">
        <v>143.16999999999999</v>
      </c>
      <c r="J740" s="44">
        <v>2422.52</v>
      </c>
      <c r="K740" s="44">
        <v>29070.28</v>
      </c>
      <c r="L740" s="46">
        <v>31492.799999999999</v>
      </c>
      <c r="M740" s="117"/>
      <c r="N740" s="119">
        <v>29070.28</v>
      </c>
      <c r="O740" s="119">
        <v>22698.57</v>
      </c>
      <c r="P740" s="119">
        <v>884.4</v>
      </c>
      <c r="Q740" s="119">
        <v>35578.54</v>
      </c>
      <c r="R740" s="119">
        <v>33156.019999999997</v>
      </c>
      <c r="S740" s="47"/>
    </row>
    <row r="741" spans="1:19" ht="9" customHeight="1" x14ac:dyDescent="0.2">
      <c r="A741" s="518"/>
      <c r="B741" s="518"/>
      <c r="C741" s="58" t="s">
        <v>4</v>
      </c>
      <c r="D741" s="59"/>
      <c r="E741" s="61">
        <v>43673344</v>
      </c>
      <c r="F741" s="61">
        <v>0</v>
      </c>
      <c r="G741" s="61">
        <v>0</v>
      </c>
      <c r="H741" s="61">
        <v>12337351</v>
      </c>
      <c r="I741" s="61">
        <v>277216</v>
      </c>
      <c r="J741" s="61">
        <v>4690653</v>
      </c>
      <c r="K741" s="61">
        <v>56287911</v>
      </c>
      <c r="L741" s="61">
        <v>60978564</v>
      </c>
      <c r="M741" s="118"/>
      <c r="N741" s="123">
        <v>56287911</v>
      </c>
      <c r="O741" s="123">
        <v>43950560</v>
      </c>
      <c r="P741" s="123">
        <v>1712437</v>
      </c>
      <c r="Q741" s="123">
        <v>68889660</v>
      </c>
      <c r="R741" s="120">
        <v>64199007</v>
      </c>
      <c r="S741" s="47"/>
    </row>
    <row r="742" spans="1:19" ht="12.75" customHeight="1" x14ac:dyDescent="0.2">
      <c r="A742" s="496">
        <v>43191</v>
      </c>
      <c r="B742" s="496">
        <v>43465</v>
      </c>
      <c r="C742" s="42" t="s">
        <v>3</v>
      </c>
      <c r="D742" s="43">
        <v>0</v>
      </c>
      <c r="E742" s="44">
        <v>13520.76</v>
      </c>
      <c r="F742" s="44">
        <v>0</v>
      </c>
      <c r="G742" s="44"/>
      <c r="H742" s="44">
        <v>6371.71</v>
      </c>
      <c r="I742" s="44"/>
      <c r="J742" s="44">
        <v>1657.71</v>
      </c>
      <c r="K742" s="44">
        <v>19892.47</v>
      </c>
      <c r="L742" s="46">
        <v>21550.18</v>
      </c>
      <c r="M742" s="117"/>
      <c r="N742" s="119">
        <v>19892.47</v>
      </c>
      <c r="O742" s="119">
        <v>13520.76</v>
      </c>
      <c r="P742" s="119">
        <v>884.4</v>
      </c>
      <c r="Q742" s="119">
        <v>23983.919999999998</v>
      </c>
      <c r="R742" s="119">
        <v>22326.21</v>
      </c>
      <c r="S742" s="47"/>
    </row>
    <row r="743" spans="1:19" ht="9" customHeight="1" x14ac:dyDescent="0.2">
      <c r="A743" s="497"/>
      <c r="B743" s="497"/>
      <c r="C743" s="48" t="s">
        <v>4</v>
      </c>
      <c r="D743" s="49">
        <v>8</v>
      </c>
      <c r="E743" s="61">
        <v>26179842</v>
      </c>
      <c r="F743" s="50">
        <v>0</v>
      </c>
      <c r="G743" s="50">
        <v>0</v>
      </c>
      <c r="H743" s="61">
        <v>12337351</v>
      </c>
      <c r="I743" s="61"/>
      <c r="J743" s="51">
        <v>3209774</v>
      </c>
      <c r="K743" s="61">
        <v>38517193</v>
      </c>
      <c r="L743" s="61">
        <v>41726967</v>
      </c>
      <c r="M743" s="118"/>
      <c r="N743" s="120">
        <v>38517193</v>
      </c>
      <c r="O743" s="120">
        <v>26179842</v>
      </c>
      <c r="P743" s="123">
        <v>1712437</v>
      </c>
      <c r="Q743" s="120">
        <v>46439345</v>
      </c>
      <c r="R743" s="120">
        <v>43229571</v>
      </c>
      <c r="S743" s="47"/>
    </row>
    <row r="744" spans="1:19" ht="12.75" customHeight="1" x14ac:dyDescent="0.2">
      <c r="A744" s="517">
        <v>43191</v>
      </c>
      <c r="B744" s="517">
        <f>B742</f>
        <v>43465</v>
      </c>
      <c r="C744" s="53" t="s">
        <v>3</v>
      </c>
      <c r="D744" s="54">
        <v>9</v>
      </c>
      <c r="E744" s="44">
        <v>15698.66</v>
      </c>
      <c r="F744" s="44">
        <v>0</v>
      </c>
      <c r="G744" s="44">
        <v>0</v>
      </c>
      <c r="H744" s="44">
        <v>6371.71</v>
      </c>
      <c r="I744" s="44"/>
      <c r="J744" s="44">
        <v>1839.2</v>
      </c>
      <c r="K744" s="44">
        <v>22070.37</v>
      </c>
      <c r="L744" s="46">
        <v>23909.57</v>
      </c>
      <c r="M744" s="117"/>
      <c r="N744" s="119">
        <v>22070.37</v>
      </c>
      <c r="O744" s="119">
        <v>15698.66</v>
      </c>
      <c r="P744" s="119">
        <v>884.4</v>
      </c>
      <c r="Q744" s="119">
        <v>26735.33</v>
      </c>
      <c r="R744" s="119">
        <v>24896.13</v>
      </c>
      <c r="S744" s="47"/>
    </row>
    <row r="745" spans="1:19" ht="9" customHeight="1" x14ac:dyDescent="0.2">
      <c r="A745" s="517"/>
      <c r="B745" s="517"/>
      <c r="C745" s="48" t="s">
        <v>4</v>
      </c>
      <c r="D745" s="49">
        <v>14</v>
      </c>
      <c r="E745" s="61">
        <v>30396844</v>
      </c>
      <c r="F745" s="50">
        <v>0</v>
      </c>
      <c r="G745" s="50">
        <v>0</v>
      </c>
      <c r="H745" s="61">
        <v>12337351</v>
      </c>
      <c r="I745" s="61"/>
      <c r="J745" s="51">
        <v>3561188</v>
      </c>
      <c r="K745" s="61">
        <v>42734195</v>
      </c>
      <c r="L745" s="61">
        <v>46295383</v>
      </c>
      <c r="M745" s="118"/>
      <c r="N745" s="120">
        <v>42734195</v>
      </c>
      <c r="O745" s="120">
        <v>30396844</v>
      </c>
      <c r="P745" s="123">
        <v>1712437</v>
      </c>
      <c r="Q745" s="120">
        <v>51766817</v>
      </c>
      <c r="R745" s="120">
        <v>48205630</v>
      </c>
      <c r="S745" s="47"/>
    </row>
    <row r="746" spans="1:19" ht="12.75" customHeight="1" x14ac:dyDescent="0.2">
      <c r="A746" s="517"/>
      <c r="B746" s="517"/>
      <c r="C746" s="53" t="s">
        <v>3</v>
      </c>
      <c r="D746" s="54">
        <v>15</v>
      </c>
      <c r="E746" s="44">
        <v>17626.990000000002</v>
      </c>
      <c r="F746" s="44">
        <v>0</v>
      </c>
      <c r="G746" s="44">
        <v>0</v>
      </c>
      <c r="H746" s="44">
        <v>6371.71</v>
      </c>
      <c r="I746" s="44"/>
      <c r="J746" s="44">
        <v>1999.89</v>
      </c>
      <c r="K746" s="44">
        <v>23998.7</v>
      </c>
      <c r="L746" s="46">
        <v>25998.59</v>
      </c>
      <c r="M746" s="117"/>
      <c r="N746" s="119">
        <v>23998.7</v>
      </c>
      <c r="O746" s="119">
        <v>17626.990000000002</v>
      </c>
      <c r="P746" s="119">
        <v>884.4</v>
      </c>
      <c r="Q746" s="119">
        <v>29171.45</v>
      </c>
      <c r="R746" s="119">
        <v>27171.56</v>
      </c>
      <c r="S746" s="47"/>
    </row>
    <row r="747" spans="1:19" ht="9" customHeight="1" x14ac:dyDescent="0.2">
      <c r="A747" s="517"/>
      <c r="B747" s="517"/>
      <c r="C747" s="48" t="s">
        <v>4</v>
      </c>
      <c r="D747" s="49">
        <v>20</v>
      </c>
      <c r="E747" s="61">
        <v>34130612</v>
      </c>
      <c r="F747" s="50">
        <v>0</v>
      </c>
      <c r="G747" s="50">
        <v>0</v>
      </c>
      <c r="H747" s="61">
        <v>12337351</v>
      </c>
      <c r="I747" s="61"/>
      <c r="J747" s="51">
        <v>3872327</v>
      </c>
      <c r="K747" s="61">
        <v>46467963</v>
      </c>
      <c r="L747" s="61">
        <v>50340290</v>
      </c>
      <c r="M747" s="118"/>
      <c r="N747" s="120">
        <v>46467963</v>
      </c>
      <c r="O747" s="120">
        <v>34130612</v>
      </c>
      <c r="P747" s="123">
        <v>1712437</v>
      </c>
      <c r="Q747" s="120">
        <v>56483803</v>
      </c>
      <c r="R747" s="120">
        <v>52611476</v>
      </c>
      <c r="S747" s="47"/>
    </row>
    <row r="748" spans="1:19" ht="12.75" customHeight="1" x14ac:dyDescent="0.2">
      <c r="A748" s="517"/>
      <c r="B748" s="517"/>
      <c r="C748" s="53" t="s">
        <v>3</v>
      </c>
      <c r="D748" s="54">
        <v>21</v>
      </c>
      <c r="E748" s="44">
        <v>19488.990000000002</v>
      </c>
      <c r="F748" s="44">
        <v>0</v>
      </c>
      <c r="G748" s="44">
        <v>0</v>
      </c>
      <c r="H748" s="44">
        <v>6371.71</v>
      </c>
      <c r="I748" s="44"/>
      <c r="J748" s="44">
        <v>2155.06</v>
      </c>
      <c r="K748" s="44">
        <v>25860.7</v>
      </c>
      <c r="L748" s="46">
        <v>28015.759999999998</v>
      </c>
      <c r="M748" s="117"/>
      <c r="N748" s="119">
        <v>25860.7</v>
      </c>
      <c r="O748" s="119">
        <v>19488.990000000002</v>
      </c>
      <c r="P748" s="119">
        <v>884.4</v>
      </c>
      <c r="Q748" s="119">
        <v>31523.78</v>
      </c>
      <c r="R748" s="119">
        <v>29368.720000000001</v>
      </c>
      <c r="S748" s="47"/>
    </row>
    <row r="749" spans="1:19" ht="9" customHeight="1" x14ac:dyDescent="0.2">
      <c r="A749" s="517"/>
      <c r="B749" s="517"/>
      <c r="C749" s="48" t="s">
        <v>4</v>
      </c>
      <c r="D749" s="49">
        <v>27</v>
      </c>
      <c r="E749" s="61">
        <v>37735947</v>
      </c>
      <c r="F749" s="50">
        <v>0</v>
      </c>
      <c r="G749" s="50">
        <v>0</v>
      </c>
      <c r="H749" s="61">
        <v>12337351</v>
      </c>
      <c r="I749" s="61"/>
      <c r="J749" s="51">
        <v>4172778</v>
      </c>
      <c r="K749" s="61">
        <v>50073298</v>
      </c>
      <c r="L749" s="61">
        <v>54246076</v>
      </c>
      <c r="M749" s="118"/>
      <c r="N749" s="120">
        <v>50073298</v>
      </c>
      <c r="O749" s="120">
        <v>37735947</v>
      </c>
      <c r="P749" s="123">
        <v>1712437</v>
      </c>
      <c r="Q749" s="120">
        <v>61038550</v>
      </c>
      <c r="R749" s="120">
        <v>56865771</v>
      </c>
      <c r="S749" s="47"/>
    </row>
    <row r="750" spans="1:19" ht="12.75" customHeight="1" x14ac:dyDescent="0.2">
      <c r="A750" s="517"/>
      <c r="B750" s="517"/>
      <c r="C750" s="53" t="s">
        <v>3</v>
      </c>
      <c r="D750" s="54">
        <v>28</v>
      </c>
      <c r="E750" s="44">
        <v>21326.639999999999</v>
      </c>
      <c r="F750" s="44">
        <v>0</v>
      </c>
      <c r="G750" s="44">
        <v>0</v>
      </c>
      <c r="H750" s="44">
        <v>6371.71</v>
      </c>
      <c r="I750" s="44"/>
      <c r="J750" s="44">
        <v>2308.1999999999998</v>
      </c>
      <c r="K750" s="44">
        <v>27698.35</v>
      </c>
      <c r="L750" s="46">
        <v>30006.55</v>
      </c>
      <c r="M750" s="117"/>
      <c r="N750" s="119">
        <v>27698.35</v>
      </c>
      <c r="O750" s="119">
        <v>21326.639999999999</v>
      </c>
      <c r="P750" s="119">
        <v>884.4</v>
      </c>
      <c r="Q750" s="119">
        <v>33845.35</v>
      </c>
      <c r="R750" s="119">
        <v>31537.15</v>
      </c>
      <c r="S750" s="47"/>
    </row>
    <row r="751" spans="1:19" ht="9" customHeight="1" x14ac:dyDescent="0.2">
      <c r="A751" s="517"/>
      <c r="B751" s="517"/>
      <c r="C751" s="48" t="s">
        <v>4</v>
      </c>
      <c r="D751" s="49">
        <v>34</v>
      </c>
      <c r="E751" s="61">
        <v>41294133</v>
      </c>
      <c r="F751" s="50">
        <v>0</v>
      </c>
      <c r="G751" s="50">
        <v>0</v>
      </c>
      <c r="H751" s="61">
        <v>12337351</v>
      </c>
      <c r="I751" s="61"/>
      <c r="J751" s="51">
        <v>4469298</v>
      </c>
      <c r="K751" s="61">
        <v>53631484</v>
      </c>
      <c r="L751" s="61">
        <v>58100783</v>
      </c>
      <c r="M751" s="118"/>
      <c r="N751" s="120">
        <v>53631484</v>
      </c>
      <c r="O751" s="120">
        <v>41294133</v>
      </c>
      <c r="P751" s="123">
        <v>1712437</v>
      </c>
      <c r="Q751" s="120">
        <v>65533736</v>
      </c>
      <c r="R751" s="120">
        <v>61064437</v>
      </c>
      <c r="S751" s="47"/>
    </row>
    <row r="752" spans="1:19" ht="12.75" customHeight="1" x14ac:dyDescent="0.2">
      <c r="A752" s="517"/>
      <c r="B752" s="517"/>
      <c r="C752" s="53" t="s">
        <v>3</v>
      </c>
      <c r="D752" s="54">
        <v>35</v>
      </c>
      <c r="E752" s="44">
        <v>22698.57</v>
      </c>
      <c r="F752" s="44">
        <v>0</v>
      </c>
      <c r="G752" s="44">
        <v>0</v>
      </c>
      <c r="H752" s="44">
        <v>6371.71</v>
      </c>
      <c r="I752" s="44"/>
      <c r="J752" s="44">
        <v>2422.52</v>
      </c>
      <c r="K752" s="44">
        <v>29070.28</v>
      </c>
      <c r="L752" s="46">
        <v>31492.799999999999</v>
      </c>
      <c r="M752" s="117"/>
      <c r="N752" s="119">
        <v>29070.28</v>
      </c>
      <c r="O752" s="119">
        <v>22698.57</v>
      </c>
      <c r="P752" s="119">
        <v>884.4</v>
      </c>
      <c r="Q752" s="119">
        <v>35578.54</v>
      </c>
      <c r="R752" s="119">
        <v>33156.019999999997</v>
      </c>
      <c r="S752" s="47"/>
    </row>
    <row r="753" spans="1:19" ht="9" customHeight="1" x14ac:dyDescent="0.2">
      <c r="A753" s="518"/>
      <c r="B753" s="518"/>
      <c r="C753" s="58" t="s">
        <v>4</v>
      </c>
      <c r="D753" s="59"/>
      <c r="E753" s="61">
        <v>43950560</v>
      </c>
      <c r="F753" s="61">
        <v>0</v>
      </c>
      <c r="G753" s="61">
        <v>0</v>
      </c>
      <c r="H753" s="61">
        <v>12337351</v>
      </c>
      <c r="I753" s="61"/>
      <c r="J753" s="61">
        <v>4690653</v>
      </c>
      <c r="K753" s="61">
        <v>56287911</v>
      </c>
      <c r="L753" s="61">
        <v>60978564</v>
      </c>
      <c r="M753" s="118"/>
      <c r="N753" s="123">
        <v>56287911</v>
      </c>
      <c r="O753" s="123">
        <v>43950560</v>
      </c>
      <c r="P753" s="123">
        <v>1712437</v>
      </c>
      <c r="Q753" s="123">
        <v>68889660</v>
      </c>
      <c r="R753" s="120">
        <v>64199007</v>
      </c>
      <c r="S753" s="47"/>
    </row>
    <row r="754" spans="1:19" ht="12.75" customHeight="1" x14ac:dyDescent="0.2">
      <c r="A754" s="496">
        <f>B742+1</f>
        <v>43466</v>
      </c>
      <c r="B754" s="496">
        <v>43830</v>
      </c>
      <c r="C754" s="42" t="s">
        <v>3</v>
      </c>
      <c r="D754" s="43">
        <v>0</v>
      </c>
      <c r="E754" s="44">
        <v>13705.58</v>
      </c>
      <c r="F754" s="44">
        <v>0</v>
      </c>
      <c r="G754" s="44"/>
      <c r="H754" s="44">
        <v>6371.71</v>
      </c>
      <c r="I754" s="44"/>
      <c r="J754" s="44">
        <f>K754/12</f>
        <v>1673.11</v>
      </c>
      <c r="K754" s="44">
        <f>SUM(E754:I754)</f>
        <v>20077.29</v>
      </c>
      <c r="L754" s="46">
        <f>SUM(E754:J754)</f>
        <v>21750.400000000001</v>
      </c>
      <c r="M754" s="117"/>
      <c r="N754" s="119">
        <f>K754</f>
        <v>20077.29</v>
      </c>
      <c r="O754" s="119">
        <f>E754+F754+G754+I754</f>
        <v>13705.58</v>
      </c>
      <c r="P754" s="119">
        <v>884.4</v>
      </c>
      <c r="Q754" s="119">
        <f>L754+(IF(P754&gt;O754*0.18,P754,O754*0.18))</f>
        <v>24217.4</v>
      </c>
      <c r="R754" s="119">
        <f>N754+O754*0.18</f>
        <v>22544.29</v>
      </c>
      <c r="S754" s="47"/>
    </row>
    <row r="755" spans="1:19" ht="9" customHeight="1" x14ac:dyDescent="0.2">
      <c r="A755" s="497"/>
      <c r="B755" s="497"/>
      <c r="C755" s="48" t="s">
        <v>4</v>
      </c>
      <c r="D755" s="49">
        <v>8</v>
      </c>
      <c r="E755" s="61">
        <f t="shared" ref="E755:L755" si="0">E754*1936.27</f>
        <v>26537703</v>
      </c>
      <c r="F755" s="50">
        <f t="shared" si="0"/>
        <v>0</v>
      </c>
      <c r="G755" s="50">
        <f t="shared" si="0"/>
        <v>0</v>
      </c>
      <c r="H755" s="61">
        <f t="shared" si="0"/>
        <v>12337351</v>
      </c>
      <c r="I755" s="61">
        <f t="shared" si="0"/>
        <v>0</v>
      </c>
      <c r="J755" s="51">
        <f t="shared" si="0"/>
        <v>3239593</v>
      </c>
      <c r="K755" s="61">
        <f t="shared" si="0"/>
        <v>38875054</v>
      </c>
      <c r="L755" s="61">
        <f t="shared" si="0"/>
        <v>42114647</v>
      </c>
      <c r="M755" s="118"/>
      <c r="N755" s="120">
        <f t="shared" ref="N755:R755" si="1">N754*1936.27</f>
        <v>38875054</v>
      </c>
      <c r="O755" s="120">
        <f t="shared" si="1"/>
        <v>26537703</v>
      </c>
      <c r="P755" s="123">
        <f t="shared" si="1"/>
        <v>1712437</v>
      </c>
      <c r="Q755" s="120">
        <f t="shared" si="1"/>
        <v>46891425</v>
      </c>
      <c r="R755" s="120">
        <f t="shared" si="1"/>
        <v>43651832</v>
      </c>
      <c r="S755" s="47"/>
    </row>
    <row r="756" spans="1:19" ht="12.75" customHeight="1" x14ac:dyDescent="0.2">
      <c r="A756" s="517">
        <f>A754</f>
        <v>43466</v>
      </c>
      <c r="B756" s="517">
        <f>B754</f>
        <v>43830</v>
      </c>
      <c r="C756" s="53" t="s">
        <v>3</v>
      </c>
      <c r="D756" s="54">
        <v>9</v>
      </c>
      <c r="E756" s="44">
        <v>15903.82</v>
      </c>
      <c r="F756" s="44">
        <v>0</v>
      </c>
      <c r="G756" s="44"/>
      <c r="H756" s="44">
        <v>6371.71</v>
      </c>
      <c r="I756" s="44"/>
      <c r="J756" s="44">
        <f t="shared" ref="J756" si="2">K756/12</f>
        <v>1856.29</v>
      </c>
      <c r="K756" s="44">
        <f t="shared" ref="K756" si="3">SUM(E756:I756)</f>
        <v>22275.53</v>
      </c>
      <c r="L756" s="46">
        <f t="shared" ref="L756" si="4">SUM(E756:J756)</f>
        <v>24131.82</v>
      </c>
      <c r="M756" s="117"/>
      <c r="N756" s="119">
        <f t="shared" ref="N756" si="5">K756</f>
        <v>22275.53</v>
      </c>
      <c r="O756" s="119">
        <f t="shared" ref="O756" si="6">E756+F756+G756+I756</f>
        <v>15903.82</v>
      </c>
      <c r="P756" s="119">
        <v>884.4</v>
      </c>
      <c r="Q756" s="119">
        <f t="shared" ref="Q756" si="7">L756+(IF(P756&gt;O756*0.18,P756,O756*0.18))</f>
        <v>26994.51</v>
      </c>
      <c r="R756" s="119">
        <f t="shared" ref="R756" si="8">N756+O756*0.18</f>
        <v>25138.22</v>
      </c>
      <c r="S756" s="47"/>
    </row>
    <row r="757" spans="1:19" ht="9" customHeight="1" x14ac:dyDescent="0.2">
      <c r="A757" s="517"/>
      <c r="B757" s="517"/>
      <c r="C757" s="48" t="s">
        <v>4</v>
      </c>
      <c r="D757" s="49">
        <v>14</v>
      </c>
      <c r="E757" s="61">
        <f t="shared" ref="E757" si="9">E756*1936.27</f>
        <v>30794090</v>
      </c>
      <c r="F757" s="50">
        <f t="shared" ref="F757" si="10">F756*1936.27</f>
        <v>0</v>
      </c>
      <c r="G757" s="50">
        <f t="shared" ref="G757" si="11">G756*1936.27</f>
        <v>0</v>
      </c>
      <c r="H757" s="61">
        <f t="shared" ref="H757" si="12">H756*1936.27</f>
        <v>12337351</v>
      </c>
      <c r="I757" s="61">
        <f t="shared" ref="I757" si="13">I756*1936.27</f>
        <v>0</v>
      </c>
      <c r="J757" s="51">
        <f t="shared" ref="J757" si="14">J756*1936.27</f>
        <v>3594279</v>
      </c>
      <c r="K757" s="61">
        <f t="shared" ref="K757" si="15">K756*1936.27</f>
        <v>43131440</v>
      </c>
      <c r="L757" s="61">
        <f t="shared" ref="L757" si="16">L756*1936.27</f>
        <v>46725719</v>
      </c>
      <c r="M757" s="118"/>
      <c r="N757" s="120">
        <f t="shared" ref="N757" si="17">N756*1936.27</f>
        <v>43131440</v>
      </c>
      <c r="O757" s="120">
        <f t="shared" ref="O757" si="18">O756*1936.27</f>
        <v>30794090</v>
      </c>
      <c r="P757" s="123">
        <f t="shared" ref="P757" si="19">P756*1936.27</f>
        <v>1712437</v>
      </c>
      <c r="Q757" s="120">
        <f t="shared" ref="Q757" si="20">Q756*1936.27</f>
        <v>52268660</v>
      </c>
      <c r="R757" s="120">
        <f t="shared" ref="R757" si="21">R756*1936.27</f>
        <v>48674381</v>
      </c>
      <c r="S757" s="47"/>
    </row>
    <row r="758" spans="1:19" ht="12.75" customHeight="1" x14ac:dyDescent="0.2">
      <c r="A758" s="517"/>
      <c r="B758" s="517"/>
      <c r="C758" s="53" t="s">
        <v>3</v>
      </c>
      <c r="D758" s="54">
        <v>15</v>
      </c>
      <c r="E758" s="44">
        <v>17850.11</v>
      </c>
      <c r="F758" s="44">
        <v>0</v>
      </c>
      <c r="G758" s="44"/>
      <c r="H758" s="44">
        <v>6371.71</v>
      </c>
      <c r="I758" s="44"/>
      <c r="J758" s="44">
        <f t="shared" ref="J758" si="22">K758/12</f>
        <v>2018.49</v>
      </c>
      <c r="K758" s="44">
        <f t="shared" ref="K758" si="23">SUM(E758:I758)</f>
        <v>24221.82</v>
      </c>
      <c r="L758" s="46">
        <f t="shared" ref="L758" si="24">SUM(E758:J758)</f>
        <v>26240.31</v>
      </c>
      <c r="M758" s="117"/>
      <c r="N758" s="119">
        <f t="shared" ref="N758" si="25">K758</f>
        <v>24221.82</v>
      </c>
      <c r="O758" s="119">
        <f t="shared" ref="O758" si="26">E758+F758+G758+I758</f>
        <v>17850.11</v>
      </c>
      <c r="P758" s="119">
        <v>884.4</v>
      </c>
      <c r="Q758" s="119">
        <f t="shared" ref="Q758" si="27">L758+(IF(P758&gt;O758*0.18,P758,O758*0.18))</f>
        <v>29453.33</v>
      </c>
      <c r="R758" s="119">
        <f t="shared" ref="R758" si="28">N758+O758*0.18</f>
        <v>27434.84</v>
      </c>
      <c r="S758" s="47"/>
    </row>
    <row r="759" spans="1:19" ht="9" customHeight="1" x14ac:dyDescent="0.2">
      <c r="A759" s="517"/>
      <c r="B759" s="517"/>
      <c r="C759" s="48" t="s">
        <v>4</v>
      </c>
      <c r="D759" s="49">
        <v>20</v>
      </c>
      <c r="E759" s="61">
        <f t="shared" ref="E759" si="29">E758*1936.27</f>
        <v>34562632</v>
      </c>
      <c r="F759" s="50">
        <f t="shared" ref="F759" si="30">F758*1936.27</f>
        <v>0</v>
      </c>
      <c r="G759" s="50">
        <f t="shared" ref="G759" si="31">G758*1936.27</f>
        <v>0</v>
      </c>
      <c r="H759" s="61">
        <f t="shared" ref="H759" si="32">H758*1936.27</f>
        <v>12337351</v>
      </c>
      <c r="I759" s="61">
        <f t="shared" ref="I759" si="33">I758*1936.27</f>
        <v>0</v>
      </c>
      <c r="J759" s="51">
        <f t="shared" ref="J759" si="34">J758*1936.27</f>
        <v>3908342</v>
      </c>
      <c r="K759" s="61">
        <f t="shared" ref="K759" si="35">K758*1936.27</f>
        <v>46899983</v>
      </c>
      <c r="L759" s="61">
        <f t="shared" ref="L759" si="36">L758*1936.27</f>
        <v>50808325</v>
      </c>
      <c r="M759" s="118"/>
      <c r="N759" s="120">
        <f t="shared" ref="N759" si="37">N758*1936.27</f>
        <v>46899983</v>
      </c>
      <c r="O759" s="120">
        <f t="shared" ref="O759" si="38">O758*1936.27</f>
        <v>34562632</v>
      </c>
      <c r="P759" s="123">
        <f t="shared" ref="P759" si="39">P758*1936.27</f>
        <v>1712437</v>
      </c>
      <c r="Q759" s="120">
        <f t="shared" ref="Q759" si="40">Q758*1936.27</f>
        <v>57029599</v>
      </c>
      <c r="R759" s="120">
        <f t="shared" ref="R759" si="41">R758*1936.27</f>
        <v>53121258</v>
      </c>
      <c r="S759" s="47"/>
    </row>
    <row r="760" spans="1:19" ht="12.75" customHeight="1" x14ac:dyDescent="0.2">
      <c r="A760" s="517"/>
      <c r="B760" s="517"/>
      <c r="C760" s="53" t="s">
        <v>3</v>
      </c>
      <c r="D760" s="54">
        <v>21</v>
      </c>
      <c r="E760" s="44">
        <v>19728.95</v>
      </c>
      <c r="F760" s="44">
        <v>0</v>
      </c>
      <c r="G760" s="44"/>
      <c r="H760" s="44">
        <v>6371.71</v>
      </c>
      <c r="I760" s="44"/>
      <c r="J760" s="44">
        <f t="shared" ref="J760" si="42">K760/12</f>
        <v>2175.06</v>
      </c>
      <c r="K760" s="44">
        <f t="shared" ref="K760" si="43">SUM(E760:I760)</f>
        <v>26100.66</v>
      </c>
      <c r="L760" s="46">
        <f t="shared" ref="L760" si="44">SUM(E760:J760)</f>
        <v>28275.72</v>
      </c>
      <c r="M760" s="117"/>
      <c r="N760" s="119">
        <f t="shared" ref="N760" si="45">K760</f>
        <v>26100.66</v>
      </c>
      <c r="O760" s="119">
        <f t="shared" ref="O760" si="46">E760+F760+G760+I760</f>
        <v>19728.95</v>
      </c>
      <c r="P760" s="119">
        <v>884.4</v>
      </c>
      <c r="Q760" s="119">
        <f t="shared" ref="Q760" si="47">L760+(IF(P760&gt;O760*0.18,P760,O760*0.18))</f>
        <v>31826.93</v>
      </c>
      <c r="R760" s="119">
        <f t="shared" ref="R760" si="48">N760+O760*0.18</f>
        <v>29651.87</v>
      </c>
      <c r="S760" s="47"/>
    </row>
    <row r="761" spans="1:19" ht="9" customHeight="1" x14ac:dyDescent="0.2">
      <c r="A761" s="517"/>
      <c r="B761" s="517"/>
      <c r="C761" s="48" t="s">
        <v>4</v>
      </c>
      <c r="D761" s="49">
        <v>27</v>
      </c>
      <c r="E761" s="61">
        <f t="shared" ref="E761" si="49">E760*1936.27</f>
        <v>38200574</v>
      </c>
      <c r="F761" s="50">
        <f t="shared" ref="F761" si="50">F760*1936.27</f>
        <v>0</v>
      </c>
      <c r="G761" s="50">
        <f t="shared" ref="G761" si="51">G760*1936.27</f>
        <v>0</v>
      </c>
      <c r="H761" s="61">
        <f t="shared" ref="H761" si="52">H760*1936.27</f>
        <v>12337351</v>
      </c>
      <c r="I761" s="61">
        <f t="shared" ref="I761" si="53">I760*1936.27</f>
        <v>0</v>
      </c>
      <c r="J761" s="51">
        <f t="shared" ref="J761" si="54">J760*1936.27</f>
        <v>4211503</v>
      </c>
      <c r="K761" s="61">
        <f t="shared" ref="K761" si="55">K760*1936.27</f>
        <v>50537925</v>
      </c>
      <c r="L761" s="61">
        <f t="shared" ref="L761" si="56">L760*1936.27</f>
        <v>54749428</v>
      </c>
      <c r="M761" s="118"/>
      <c r="N761" s="120">
        <f t="shared" ref="N761" si="57">N760*1936.27</f>
        <v>50537925</v>
      </c>
      <c r="O761" s="120">
        <f t="shared" ref="O761" si="58">O760*1936.27</f>
        <v>38200574</v>
      </c>
      <c r="P761" s="123">
        <f t="shared" ref="P761" si="59">P760*1936.27</f>
        <v>1712437</v>
      </c>
      <c r="Q761" s="120">
        <f t="shared" ref="Q761" si="60">Q760*1936.27</f>
        <v>61625530</v>
      </c>
      <c r="R761" s="120">
        <f t="shared" ref="R761" si="61">R760*1936.27</f>
        <v>57414026</v>
      </c>
      <c r="S761" s="47"/>
    </row>
    <row r="762" spans="1:19" ht="12.75" customHeight="1" x14ac:dyDescent="0.2">
      <c r="A762" s="517"/>
      <c r="B762" s="517"/>
      <c r="C762" s="53" t="s">
        <v>3</v>
      </c>
      <c r="D762" s="54">
        <v>28</v>
      </c>
      <c r="E762" s="44">
        <v>21583.5</v>
      </c>
      <c r="F762" s="44">
        <v>0</v>
      </c>
      <c r="G762" s="44"/>
      <c r="H762" s="44">
        <v>6371.71</v>
      </c>
      <c r="I762" s="44"/>
      <c r="J762" s="44">
        <f t="shared" ref="J762" si="62">K762/12</f>
        <v>2329.6</v>
      </c>
      <c r="K762" s="44">
        <f t="shared" ref="K762" si="63">SUM(E762:I762)</f>
        <v>27955.21</v>
      </c>
      <c r="L762" s="46">
        <f t="shared" ref="L762" si="64">SUM(E762:J762)</f>
        <v>30284.81</v>
      </c>
      <c r="M762" s="117"/>
      <c r="N762" s="119">
        <f t="shared" ref="N762" si="65">K762</f>
        <v>27955.21</v>
      </c>
      <c r="O762" s="119">
        <f t="shared" ref="O762" si="66">E762+F762+G762+I762</f>
        <v>21583.5</v>
      </c>
      <c r="P762" s="119">
        <v>884.4</v>
      </c>
      <c r="Q762" s="119">
        <f t="shared" ref="Q762" si="67">L762+(IF(P762&gt;O762*0.18,P762,O762*0.18))</f>
        <v>34169.839999999997</v>
      </c>
      <c r="R762" s="119">
        <f t="shared" ref="R762" si="68">N762+O762*0.18</f>
        <v>31840.240000000002</v>
      </c>
      <c r="S762" s="47"/>
    </row>
    <row r="763" spans="1:19" ht="9" customHeight="1" x14ac:dyDescent="0.2">
      <c r="A763" s="517"/>
      <c r="B763" s="517"/>
      <c r="C763" s="48" t="s">
        <v>4</v>
      </c>
      <c r="D763" s="49">
        <v>34</v>
      </c>
      <c r="E763" s="61">
        <f t="shared" ref="E763" si="69">E762*1936.27</f>
        <v>41791484</v>
      </c>
      <c r="F763" s="50">
        <f t="shared" ref="F763" si="70">F762*1936.27</f>
        <v>0</v>
      </c>
      <c r="G763" s="50">
        <f t="shared" ref="G763" si="71">G762*1936.27</f>
        <v>0</v>
      </c>
      <c r="H763" s="61">
        <f t="shared" ref="H763" si="72">H762*1936.27</f>
        <v>12337351</v>
      </c>
      <c r="I763" s="61">
        <f t="shared" ref="I763" si="73">I762*1936.27</f>
        <v>0</v>
      </c>
      <c r="J763" s="51">
        <f t="shared" ref="J763" si="74">J762*1936.27</f>
        <v>4510735</v>
      </c>
      <c r="K763" s="61">
        <f t="shared" ref="K763" si="75">K762*1936.27</f>
        <v>54128834</v>
      </c>
      <c r="L763" s="61">
        <f t="shared" ref="L763" si="76">L762*1936.27</f>
        <v>58639569</v>
      </c>
      <c r="M763" s="118"/>
      <c r="N763" s="120">
        <f t="shared" ref="N763" si="77">N762*1936.27</f>
        <v>54128834</v>
      </c>
      <c r="O763" s="120">
        <f t="shared" ref="O763" si="78">O762*1936.27</f>
        <v>41791484</v>
      </c>
      <c r="P763" s="123">
        <f t="shared" ref="P763" si="79">P762*1936.27</f>
        <v>1712437</v>
      </c>
      <c r="Q763" s="120">
        <f t="shared" ref="Q763" si="80">Q762*1936.27</f>
        <v>66162036</v>
      </c>
      <c r="R763" s="120">
        <f t="shared" ref="R763" si="81">R762*1936.27</f>
        <v>61651302</v>
      </c>
      <c r="S763" s="47"/>
    </row>
    <row r="764" spans="1:19" ht="12.75" customHeight="1" x14ac:dyDescent="0.2">
      <c r="A764" s="517"/>
      <c r="B764" s="517"/>
      <c r="C764" s="53" t="s">
        <v>3</v>
      </c>
      <c r="D764" s="54">
        <v>35</v>
      </c>
      <c r="E764" s="44">
        <v>22968.49</v>
      </c>
      <c r="F764" s="44">
        <v>0</v>
      </c>
      <c r="G764" s="44"/>
      <c r="H764" s="44">
        <v>6371.71</v>
      </c>
      <c r="I764" s="44"/>
      <c r="J764" s="44">
        <f t="shared" ref="J764" si="82">K764/12</f>
        <v>2445.02</v>
      </c>
      <c r="K764" s="44">
        <f t="shared" ref="K764" si="83">SUM(E764:I764)</f>
        <v>29340.2</v>
      </c>
      <c r="L764" s="46">
        <f t="shared" ref="L764" si="84">SUM(E764:J764)</f>
        <v>31785.22</v>
      </c>
      <c r="M764" s="117"/>
      <c r="N764" s="119">
        <f t="shared" ref="N764" si="85">K764</f>
        <v>29340.2</v>
      </c>
      <c r="O764" s="119">
        <f t="shared" ref="O764" si="86">E764+F764+G764+I764</f>
        <v>22968.49</v>
      </c>
      <c r="P764" s="119">
        <v>884.4</v>
      </c>
      <c r="Q764" s="119">
        <f t="shared" ref="Q764" si="87">L764+(IF(P764&gt;O764*0.18,P764,O764*0.18))</f>
        <v>35919.550000000003</v>
      </c>
      <c r="R764" s="119">
        <f t="shared" ref="R764" si="88">N764+O764*0.18</f>
        <v>33474.53</v>
      </c>
      <c r="S764" s="47"/>
    </row>
    <row r="765" spans="1:19" ht="9" customHeight="1" x14ac:dyDescent="0.2">
      <c r="A765" s="518"/>
      <c r="B765" s="518"/>
      <c r="C765" s="58" t="s">
        <v>4</v>
      </c>
      <c r="D765" s="59"/>
      <c r="E765" s="61">
        <f t="shared" ref="E765" si="89">E764*1936.27</f>
        <v>44473198</v>
      </c>
      <c r="F765" s="50">
        <f t="shared" ref="F765" si="90">F764*1936.27</f>
        <v>0</v>
      </c>
      <c r="G765" s="50">
        <f t="shared" ref="G765" si="91">G764*1936.27</f>
        <v>0</v>
      </c>
      <c r="H765" s="61">
        <f t="shared" ref="H765" si="92">H764*1936.27</f>
        <v>12337351</v>
      </c>
      <c r="I765" s="61">
        <f t="shared" ref="I765" si="93">I764*1936.27</f>
        <v>0</v>
      </c>
      <c r="J765" s="51">
        <f t="shared" ref="J765" si="94">J764*1936.27</f>
        <v>4734219</v>
      </c>
      <c r="K765" s="61">
        <f t="shared" ref="K765" si="95">K764*1936.27</f>
        <v>56810549</v>
      </c>
      <c r="L765" s="61">
        <f t="shared" ref="L765" si="96">L764*1936.27</f>
        <v>61544768</v>
      </c>
      <c r="M765" s="118"/>
      <c r="N765" s="120">
        <f t="shared" ref="N765" si="97">N764*1936.27</f>
        <v>56810549</v>
      </c>
      <c r="O765" s="120">
        <f t="shared" ref="O765" si="98">O764*1936.27</f>
        <v>44473198</v>
      </c>
      <c r="P765" s="123">
        <f t="shared" ref="P765" si="99">P764*1936.27</f>
        <v>1712437</v>
      </c>
      <c r="Q765" s="120">
        <f t="shared" ref="Q765" si="100">Q764*1936.27</f>
        <v>69549947</v>
      </c>
      <c r="R765" s="120">
        <f t="shared" ref="R765" si="101">R764*1936.27</f>
        <v>64815728</v>
      </c>
      <c r="S765" s="47"/>
    </row>
    <row r="766" spans="1:19" ht="12.75" customHeight="1" x14ac:dyDescent="0.2">
      <c r="A766" s="496">
        <f>B754+1</f>
        <v>43831</v>
      </c>
      <c r="B766" s="496">
        <v>44196</v>
      </c>
      <c r="C766" s="42" t="s">
        <v>3</v>
      </c>
      <c r="D766" s="43">
        <v>0</v>
      </c>
      <c r="E766" s="44">
        <v>13861.58</v>
      </c>
      <c r="F766" s="44">
        <v>0</v>
      </c>
      <c r="G766" s="44"/>
      <c r="H766" s="44">
        <v>6371.71</v>
      </c>
      <c r="I766" s="44"/>
      <c r="J766" s="44">
        <f t="shared" ref="J766" si="102">K766/12</f>
        <v>1686.11</v>
      </c>
      <c r="K766" s="44">
        <f t="shared" ref="K766" si="103">SUM(E766:I766)</f>
        <v>20233.29</v>
      </c>
      <c r="L766" s="46">
        <f t="shared" ref="L766" si="104">SUM(E766:J766)</f>
        <v>21919.4</v>
      </c>
      <c r="M766" s="117"/>
      <c r="N766" s="119">
        <f t="shared" ref="N766" si="105">K766</f>
        <v>20233.29</v>
      </c>
      <c r="O766" s="119">
        <f t="shared" ref="O766" si="106">E766+F766+G766+I766</f>
        <v>13861.58</v>
      </c>
      <c r="P766" s="119">
        <v>884.4</v>
      </c>
      <c r="Q766" s="119">
        <f t="shared" ref="Q766" si="107">L766+(IF(P766&gt;O766*0.18,P766,O766*0.18))</f>
        <v>24414.48</v>
      </c>
      <c r="R766" s="119">
        <f t="shared" ref="R766" si="108">N766+O766*0.18</f>
        <v>22728.37</v>
      </c>
      <c r="S766" s="47"/>
    </row>
    <row r="767" spans="1:19" ht="9" customHeight="1" x14ac:dyDescent="0.2">
      <c r="A767" s="497"/>
      <c r="B767" s="497"/>
      <c r="C767" s="48" t="s">
        <v>4</v>
      </c>
      <c r="D767" s="49">
        <v>8</v>
      </c>
      <c r="E767" s="61">
        <f t="shared" ref="E767:E777" si="109">E766*1936.27</f>
        <v>26839762</v>
      </c>
      <c r="F767" s="50">
        <f t="shared" ref="F767" si="110">F766*1936.27</f>
        <v>0</v>
      </c>
      <c r="G767" s="50">
        <f t="shared" ref="G767" si="111">G766*1936.27</f>
        <v>0</v>
      </c>
      <c r="H767" s="61">
        <f t="shared" ref="H767" si="112">H766*1936.27</f>
        <v>12337351</v>
      </c>
      <c r="I767" s="61">
        <f t="shared" ref="I767" si="113">I766*1936.27</f>
        <v>0</v>
      </c>
      <c r="J767" s="51">
        <f t="shared" ref="J767" si="114">J766*1936.27</f>
        <v>3264764</v>
      </c>
      <c r="K767" s="61">
        <f t="shared" ref="K767" si="115">K766*1936.27</f>
        <v>39177112</v>
      </c>
      <c r="L767" s="61">
        <f t="shared" ref="L767" si="116">L766*1936.27</f>
        <v>42441877</v>
      </c>
      <c r="M767" s="118"/>
      <c r="N767" s="120">
        <f t="shared" ref="N767" si="117">N766*1936.27</f>
        <v>39177112</v>
      </c>
      <c r="O767" s="120">
        <f t="shared" ref="O767" si="118">O766*1936.27</f>
        <v>26839762</v>
      </c>
      <c r="P767" s="123">
        <f t="shared" ref="P767" si="119">P766*1936.27</f>
        <v>1712437</v>
      </c>
      <c r="Q767" s="120">
        <f t="shared" ref="Q767" si="120">Q766*1936.27</f>
        <v>47273025</v>
      </c>
      <c r="R767" s="120">
        <f t="shared" ref="R767" si="121">R766*1936.27</f>
        <v>44008261</v>
      </c>
      <c r="S767" s="47"/>
    </row>
    <row r="768" spans="1:19" ht="12.75" customHeight="1" x14ac:dyDescent="0.2">
      <c r="A768" s="517">
        <f>A766</f>
        <v>43831</v>
      </c>
      <c r="B768" s="517">
        <f>B766</f>
        <v>44196</v>
      </c>
      <c r="C768" s="53" t="s">
        <v>3</v>
      </c>
      <c r="D768" s="54">
        <v>9</v>
      </c>
      <c r="E768" s="44">
        <v>16076.62</v>
      </c>
      <c r="F768" s="44">
        <v>0</v>
      </c>
      <c r="G768" s="44"/>
      <c r="H768" s="44">
        <v>6371.71</v>
      </c>
      <c r="I768" s="44"/>
      <c r="J768" s="44">
        <f t="shared" ref="J768" si="122">K768/12</f>
        <v>1870.69</v>
      </c>
      <c r="K768" s="44">
        <f t="shared" ref="K768" si="123">SUM(E768:I768)</f>
        <v>22448.33</v>
      </c>
      <c r="L768" s="46">
        <f t="shared" ref="L768" si="124">SUM(E768:J768)</f>
        <v>24319.02</v>
      </c>
      <c r="M768" s="117"/>
      <c r="N768" s="119">
        <f t="shared" ref="N768" si="125">K768</f>
        <v>22448.33</v>
      </c>
      <c r="O768" s="119">
        <f t="shared" ref="O768" si="126">E768+F768+G768+I768</f>
        <v>16076.62</v>
      </c>
      <c r="P768" s="119">
        <v>884.4</v>
      </c>
      <c r="Q768" s="119">
        <f t="shared" ref="Q768" si="127">L768+(IF(P768&gt;O768*0.18,P768,O768*0.18))</f>
        <v>27212.81</v>
      </c>
      <c r="R768" s="119">
        <f t="shared" ref="R768" si="128">N768+O768*0.18</f>
        <v>25342.12</v>
      </c>
      <c r="S768" s="47"/>
    </row>
    <row r="769" spans="1:19" ht="9" customHeight="1" x14ac:dyDescent="0.2">
      <c r="A769" s="517"/>
      <c r="B769" s="517"/>
      <c r="C769" s="48" t="s">
        <v>4</v>
      </c>
      <c r="D769" s="49">
        <v>14</v>
      </c>
      <c r="E769" s="61">
        <f t="shared" si="109"/>
        <v>31128677</v>
      </c>
      <c r="F769" s="50">
        <f t="shared" ref="F769" si="129">F768*1936.27</f>
        <v>0</v>
      </c>
      <c r="G769" s="50">
        <f t="shared" ref="G769" si="130">G768*1936.27</f>
        <v>0</v>
      </c>
      <c r="H769" s="61">
        <f t="shared" ref="H769" si="131">H768*1936.27</f>
        <v>12337351</v>
      </c>
      <c r="I769" s="61">
        <f t="shared" ref="I769" si="132">I768*1936.27</f>
        <v>0</v>
      </c>
      <c r="J769" s="51">
        <f t="shared" ref="J769" si="133">J768*1936.27</f>
        <v>3622161</v>
      </c>
      <c r="K769" s="61">
        <f t="shared" ref="K769" si="134">K768*1936.27</f>
        <v>43466028</v>
      </c>
      <c r="L769" s="61">
        <f t="shared" ref="L769" si="135">L768*1936.27</f>
        <v>47088189</v>
      </c>
      <c r="M769" s="118"/>
      <c r="N769" s="120">
        <f t="shared" ref="N769" si="136">N768*1936.27</f>
        <v>43466028</v>
      </c>
      <c r="O769" s="120">
        <f t="shared" ref="O769" si="137">O768*1936.27</f>
        <v>31128677</v>
      </c>
      <c r="P769" s="123">
        <f t="shared" ref="P769" si="138">P768*1936.27</f>
        <v>1712437</v>
      </c>
      <c r="Q769" s="120">
        <f t="shared" ref="Q769" si="139">Q768*1936.27</f>
        <v>52691348</v>
      </c>
      <c r="R769" s="120">
        <f t="shared" ref="R769" si="140">R768*1936.27</f>
        <v>49069187</v>
      </c>
      <c r="S769" s="47"/>
    </row>
    <row r="770" spans="1:19" ht="12.75" customHeight="1" x14ac:dyDescent="0.2">
      <c r="A770" s="517"/>
      <c r="B770" s="517"/>
      <c r="C770" s="53" t="s">
        <v>3</v>
      </c>
      <c r="D770" s="54">
        <v>15</v>
      </c>
      <c r="E770" s="44">
        <v>18037.310000000001</v>
      </c>
      <c r="F770" s="44">
        <v>0</v>
      </c>
      <c r="G770" s="44"/>
      <c r="H770" s="44">
        <v>6371.71</v>
      </c>
      <c r="I770" s="44"/>
      <c r="J770" s="44">
        <f t="shared" ref="J770" si="141">K770/12</f>
        <v>2034.09</v>
      </c>
      <c r="K770" s="44">
        <f t="shared" ref="K770" si="142">SUM(E770:I770)</f>
        <v>24409.02</v>
      </c>
      <c r="L770" s="46">
        <f t="shared" ref="L770" si="143">SUM(E770:J770)</f>
        <v>26443.11</v>
      </c>
      <c r="M770" s="117"/>
      <c r="N770" s="119">
        <f t="shared" ref="N770" si="144">K770</f>
        <v>24409.02</v>
      </c>
      <c r="O770" s="119">
        <f t="shared" ref="O770" si="145">E770+F770+G770+I770</f>
        <v>18037.310000000001</v>
      </c>
      <c r="P770" s="119">
        <v>884.4</v>
      </c>
      <c r="Q770" s="119">
        <f t="shared" ref="Q770" si="146">L770+(IF(P770&gt;O770*0.18,P770,O770*0.18))</f>
        <v>29689.83</v>
      </c>
      <c r="R770" s="119">
        <f t="shared" ref="R770" si="147">N770+O770*0.18</f>
        <v>27655.74</v>
      </c>
      <c r="S770" s="47"/>
    </row>
    <row r="771" spans="1:19" ht="9" customHeight="1" x14ac:dyDescent="0.2">
      <c r="A771" s="517"/>
      <c r="B771" s="517"/>
      <c r="C771" s="48" t="s">
        <v>4</v>
      </c>
      <c r="D771" s="49">
        <v>20</v>
      </c>
      <c r="E771" s="61">
        <f t="shared" si="109"/>
        <v>34925102</v>
      </c>
      <c r="F771" s="50">
        <f t="shared" ref="F771" si="148">F770*1936.27</f>
        <v>0</v>
      </c>
      <c r="G771" s="50">
        <f t="shared" ref="G771" si="149">G770*1936.27</f>
        <v>0</v>
      </c>
      <c r="H771" s="61">
        <f t="shared" ref="H771" si="150">H770*1936.27</f>
        <v>12337351</v>
      </c>
      <c r="I771" s="61">
        <f t="shared" ref="I771" si="151">I770*1936.27</f>
        <v>0</v>
      </c>
      <c r="J771" s="51">
        <f t="shared" ref="J771" si="152">J770*1936.27</f>
        <v>3938547</v>
      </c>
      <c r="K771" s="61">
        <f t="shared" ref="K771" si="153">K770*1936.27</f>
        <v>47262453</v>
      </c>
      <c r="L771" s="61">
        <f t="shared" ref="L771" si="154">L770*1936.27</f>
        <v>51201001</v>
      </c>
      <c r="M771" s="118"/>
      <c r="N771" s="120">
        <f t="shared" ref="N771" si="155">N770*1936.27</f>
        <v>47262453</v>
      </c>
      <c r="O771" s="120">
        <f t="shared" ref="O771" si="156">O770*1936.27</f>
        <v>34925102</v>
      </c>
      <c r="P771" s="123">
        <f t="shared" ref="P771" si="157">P770*1936.27</f>
        <v>1712437</v>
      </c>
      <c r="Q771" s="120">
        <f t="shared" ref="Q771" si="158">Q770*1936.27</f>
        <v>57487527</v>
      </c>
      <c r="R771" s="120">
        <f t="shared" ref="R771" si="159">R770*1936.27</f>
        <v>53548980</v>
      </c>
      <c r="S771" s="47"/>
    </row>
    <row r="772" spans="1:19" ht="12.75" customHeight="1" x14ac:dyDescent="0.2">
      <c r="A772" s="517"/>
      <c r="B772" s="517"/>
      <c r="C772" s="53" t="s">
        <v>3</v>
      </c>
      <c r="D772" s="54">
        <v>21</v>
      </c>
      <c r="E772" s="44">
        <v>19931.75</v>
      </c>
      <c r="F772" s="44">
        <v>0</v>
      </c>
      <c r="G772" s="44"/>
      <c r="H772" s="44">
        <v>6371.71</v>
      </c>
      <c r="I772" s="44"/>
      <c r="J772" s="44">
        <f t="shared" ref="J772" si="160">K772/12</f>
        <v>2191.96</v>
      </c>
      <c r="K772" s="44">
        <f t="shared" ref="K772" si="161">SUM(E772:I772)</f>
        <v>26303.46</v>
      </c>
      <c r="L772" s="46">
        <f t="shared" ref="L772" si="162">SUM(E772:J772)</f>
        <v>28495.42</v>
      </c>
      <c r="M772" s="117"/>
      <c r="N772" s="119">
        <f t="shared" ref="N772" si="163">K772</f>
        <v>26303.46</v>
      </c>
      <c r="O772" s="119">
        <f t="shared" ref="O772" si="164">E772+F772+G772+I772</f>
        <v>19931.75</v>
      </c>
      <c r="P772" s="119">
        <v>884.4</v>
      </c>
      <c r="Q772" s="119">
        <f t="shared" ref="Q772" si="165">L772+(IF(P772&gt;O772*0.18,P772,O772*0.18))</f>
        <v>32083.14</v>
      </c>
      <c r="R772" s="119">
        <f t="shared" ref="R772" si="166">N772+O772*0.18</f>
        <v>29891.18</v>
      </c>
      <c r="S772" s="47"/>
    </row>
    <row r="773" spans="1:19" ht="9" customHeight="1" x14ac:dyDescent="0.2">
      <c r="A773" s="517"/>
      <c r="B773" s="517"/>
      <c r="C773" s="48" t="s">
        <v>4</v>
      </c>
      <c r="D773" s="49">
        <v>27</v>
      </c>
      <c r="E773" s="61">
        <f t="shared" si="109"/>
        <v>38593250</v>
      </c>
      <c r="F773" s="50">
        <f t="shared" ref="F773" si="167">F772*1936.27</f>
        <v>0</v>
      </c>
      <c r="G773" s="50">
        <f t="shared" ref="G773" si="168">G772*1936.27</f>
        <v>0</v>
      </c>
      <c r="H773" s="61">
        <f t="shared" ref="H773" si="169">H772*1936.27</f>
        <v>12337351</v>
      </c>
      <c r="I773" s="61">
        <f t="shared" ref="I773" si="170">I772*1936.27</f>
        <v>0</v>
      </c>
      <c r="J773" s="51">
        <f t="shared" ref="J773" si="171">J772*1936.27</f>
        <v>4244226</v>
      </c>
      <c r="K773" s="61">
        <f t="shared" ref="K773" si="172">K772*1936.27</f>
        <v>50930600</v>
      </c>
      <c r="L773" s="61">
        <f t="shared" ref="L773" si="173">L772*1936.27</f>
        <v>55174827</v>
      </c>
      <c r="M773" s="118"/>
      <c r="N773" s="120">
        <f t="shared" ref="N773" si="174">N772*1936.27</f>
        <v>50930600</v>
      </c>
      <c r="O773" s="120">
        <f t="shared" ref="O773" si="175">O772*1936.27</f>
        <v>38593250</v>
      </c>
      <c r="P773" s="123">
        <f t="shared" ref="P773" si="176">P772*1936.27</f>
        <v>1712437</v>
      </c>
      <c r="Q773" s="120">
        <f t="shared" ref="Q773" si="177">Q772*1936.27</f>
        <v>62121621</v>
      </c>
      <c r="R773" s="120">
        <f t="shared" ref="R773" si="178">R772*1936.27</f>
        <v>57877395</v>
      </c>
      <c r="S773" s="47"/>
    </row>
    <row r="774" spans="1:19" ht="12.75" customHeight="1" x14ac:dyDescent="0.2">
      <c r="A774" s="517"/>
      <c r="B774" s="517"/>
      <c r="C774" s="53" t="s">
        <v>3</v>
      </c>
      <c r="D774" s="54">
        <v>28</v>
      </c>
      <c r="E774" s="44">
        <v>21800.7</v>
      </c>
      <c r="F774" s="44">
        <v>0</v>
      </c>
      <c r="G774" s="44"/>
      <c r="H774" s="44">
        <v>6371.71</v>
      </c>
      <c r="I774" s="44"/>
      <c r="J774" s="44">
        <f t="shared" ref="J774" si="179">K774/12</f>
        <v>2347.6999999999998</v>
      </c>
      <c r="K774" s="44">
        <f t="shared" ref="K774" si="180">SUM(E774:I774)</f>
        <v>28172.41</v>
      </c>
      <c r="L774" s="46">
        <f t="shared" ref="L774" si="181">SUM(E774:J774)</f>
        <v>30520.11</v>
      </c>
      <c r="M774" s="117"/>
      <c r="N774" s="119">
        <f t="shared" ref="N774" si="182">K774</f>
        <v>28172.41</v>
      </c>
      <c r="O774" s="119">
        <f t="shared" ref="O774" si="183">E774+F774+G774+I774</f>
        <v>21800.7</v>
      </c>
      <c r="P774" s="119">
        <v>884.4</v>
      </c>
      <c r="Q774" s="119">
        <f t="shared" ref="Q774" si="184">L774+(IF(P774&gt;O774*0.18,P774,O774*0.18))</f>
        <v>34444.239999999998</v>
      </c>
      <c r="R774" s="119">
        <f t="shared" ref="R774" si="185">N774+O774*0.18</f>
        <v>32096.54</v>
      </c>
      <c r="S774" s="47"/>
    </row>
    <row r="775" spans="1:19" ht="9" customHeight="1" x14ac:dyDescent="0.2">
      <c r="A775" s="517"/>
      <c r="B775" s="517"/>
      <c r="C775" s="48" t="s">
        <v>4</v>
      </c>
      <c r="D775" s="49">
        <v>34</v>
      </c>
      <c r="E775" s="61">
        <f t="shared" si="109"/>
        <v>42212041</v>
      </c>
      <c r="F775" s="50">
        <f t="shared" ref="F775" si="186">F774*1936.27</f>
        <v>0</v>
      </c>
      <c r="G775" s="50">
        <f t="shared" ref="G775" si="187">G774*1936.27</f>
        <v>0</v>
      </c>
      <c r="H775" s="61">
        <f t="shared" ref="H775" si="188">H774*1936.27</f>
        <v>12337351</v>
      </c>
      <c r="I775" s="61">
        <f t="shared" ref="I775" si="189">I774*1936.27</f>
        <v>0</v>
      </c>
      <c r="J775" s="51">
        <f t="shared" ref="J775" si="190">J774*1936.27</f>
        <v>4545781</v>
      </c>
      <c r="K775" s="61">
        <f t="shared" ref="K775" si="191">K774*1936.27</f>
        <v>54549392</v>
      </c>
      <c r="L775" s="61">
        <f t="shared" ref="L775" si="192">L774*1936.27</f>
        <v>59095173</v>
      </c>
      <c r="M775" s="118"/>
      <c r="N775" s="120">
        <f t="shared" ref="N775" si="193">N774*1936.27</f>
        <v>54549392</v>
      </c>
      <c r="O775" s="120">
        <f t="shared" ref="O775" si="194">O774*1936.27</f>
        <v>42212041</v>
      </c>
      <c r="P775" s="123">
        <f t="shared" ref="P775" si="195">P774*1936.27</f>
        <v>1712437</v>
      </c>
      <c r="Q775" s="120">
        <f t="shared" ref="Q775" si="196">Q774*1936.27</f>
        <v>66693349</v>
      </c>
      <c r="R775" s="120">
        <f t="shared" ref="R775" si="197">R774*1936.27</f>
        <v>62147568</v>
      </c>
      <c r="S775" s="47"/>
    </row>
    <row r="776" spans="1:19" ht="12.75" customHeight="1" x14ac:dyDescent="0.2">
      <c r="A776" s="517"/>
      <c r="B776" s="517"/>
      <c r="C776" s="53" t="s">
        <v>3</v>
      </c>
      <c r="D776" s="54">
        <v>35</v>
      </c>
      <c r="E776" s="44">
        <v>23195.29</v>
      </c>
      <c r="F776" s="44">
        <v>0</v>
      </c>
      <c r="G776" s="44"/>
      <c r="H776" s="44">
        <v>6371.71</v>
      </c>
      <c r="I776" s="44"/>
      <c r="J776" s="44">
        <f t="shared" ref="J776" si="198">K776/12</f>
        <v>2463.92</v>
      </c>
      <c r="K776" s="44">
        <f t="shared" ref="K776" si="199">SUM(E776:I776)</f>
        <v>29567</v>
      </c>
      <c r="L776" s="46">
        <f t="shared" ref="L776" si="200">SUM(E776:J776)</f>
        <v>32030.92</v>
      </c>
      <c r="M776" s="117"/>
      <c r="N776" s="119">
        <f t="shared" ref="N776" si="201">K776</f>
        <v>29567</v>
      </c>
      <c r="O776" s="119">
        <f t="shared" ref="O776" si="202">E776+F776+G776+I776</f>
        <v>23195.29</v>
      </c>
      <c r="P776" s="119">
        <v>884.4</v>
      </c>
      <c r="Q776" s="119">
        <f t="shared" ref="Q776" si="203">L776+(IF(P776&gt;O776*0.18,P776,O776*0.18))</f>
        <v>36206.07</v>
      </c>
      <c r="R776" s="119">
        <f t="shared" ref="R776" si="204">N776+O776*0.18</f>
        <v>33742.15</v>
      </c>
      <c r="S776" s="47"/>
    </row>
    <row r="777" spans="1:19" ht="9" customHeight="1" x14ac:dyDescent="0.2">
      <c r="A777" s="518"/>
      <c r="B777" s="518"/>
      <c r="C777" s="58" t="s">
        <v>4</v>
      </c>
      <c r="D777" s="59"/>
      <c r="E777" s="61">
        <f t="shared" si="109"/>
        <v>44912344</v>
      </c>
      <c r="F777" s="50">
        <f t="shared" ref="F777" si="205">F776*1936.27</f>
        <v>0</v>
      </c>
      <c r="G777" s="50">
        <f t="shared" ref="G777" si="206">G776*1936.27</f>
        <v>0</v>
      </c>
      <c r="H777" s="61">
        <f t="shared" ref="H777" si="207">H776*1936.27</f>
        <v>12337351</v>
      </c>
      <c r="I777" s="61">
        <f t="shared" ref="I777" si="208">I776*1936.27</f>
        <v>0</v>
      </c>
      <c r="J777" s="51">
        <f t="shared" ref="J777" si="209">J776*1936.27</f>
        <v>4770814</v>
      </c>
      <c r="K777" s="61">
        <f t="shared" ref="K777" si="210">K776*1936.27</f>
        <v>57249695</v>
      </c>
      <c r="L777" s="61">
        <f t="shared" ref="L777" si="211">L776*1936.27</f>
        <v>62020509</v>
      </c>
      <c r="M777" s="118"/>
      <c r="N777" s="120">
        <f t="shared" ref="N777" si="212">N776*1936.27</f>
        <v>57249695</v>
      </c>
      <c r="O777" s="120">
        <f t="shared" ref="O777" si="213">O776*1936.27</f>
        <v>44912344</v>
      </c>
      <c r="P777" s="123">
        <f t="shared" ref="P777" si="214">P776*1936.27</f>
        <v>1712437</v>
      </c>
      <c r="Q777" s="120">
        <f t="shared" ref="Q777" si="215">Q776*1936.27</f>
        <v>70104727</v>
      </c>
      <c r="R777" s="120">
        <f t="shared" ref="R777" si="216">R776*1936.27</f>
        <v>65333913</v>
      </c>
      <c r="S777" s="47"/>
    </row>
    <row r="778" spans="1:19" ht="12.75" customHeight="1" x14ac:dyDescent="0.2">
      <c r="A778" s="496">
        <f>B766+1</f>
        <v>44197</v>
      </c>
      <c r="B778" s="496">
        <v>44561</v>
      </c>
      <c r="C778" s="42" t="s">
        <v>3</v>
      </c>
      <c r="D778" s="43">
        <v>0</v>
      </c>
      <c r="E778" s="44">
        <v>14276.78</v>
      </c>
      <c r="F778" s="44">
        <v>0</v>
      </c>
      <c r="G778" s="44"/>
      <c r="H778" s="44">
        <v>6371.71</v>
      </c>
      <c r="I778" s="44"/>
      <c r="J778" s="44">
        <f t="shared" ref="J778" si="217">K778/12</f>
        <v>1720.71</v>
      </c>
      <c r="K778" s="44">
        <f t="shared" ref="K778" si="218">SUM(E778:I778)</f>
        <v>20648.490000000002</v>
      </c>
      <c r="L778" s="46">
        <f t="shared" ref="L778" si="219">SUM(E778:J778)</f>
        <v>22369.200000000001</v>
      </c>
      <c r="M778" s="117"/>
      <c r="N778" s="119">
        <f t="shared" ref="N778" si="220">K778</f>
        <v>20648.490000000002</v>
      </c>
      <c r="O778" s="119">
        <f t="shared" ref="O778" si="221">E778+F778+G778+I778</f>
        <v>14276.78</v>
      </c>
      <c r="P778" s="119">
        <v>884.4</v>
      </c>
      <c r="Q778" s="119">
        <f t="shared" ref="Q778" si="222">L778+(IF(P778&gt;O778*0.18,P778,O778*0.18))</f>
        <v>24939.02</v>
      </c>
      <c r="R778" s="119">
        <f t="shared" ref="R778" si="223">N778+O778*0.18</f>
        <v>23218.31</v>
      </c>
      <c r="S778" s="47"/>
    </row>
    <row r="779" spans="1:19" ht="9" customHeight="1" x14ac:dyDescent="0.2">
      <c r="A779" s="497"/>
      <c r="B779" s="497"/>
      <c r="C779" s="48" t="s">
        <v>4</v>
      </c>
      <c r="D779" s="49">
        <v>8</v>
      </c>
      <c r="E779" s="61">
        <f t="shared" ref="E779:E789" si="224">E778*1936.27</f>
        <v>27643701</v>
      </c>
      <c r="F779" s="50">
        <f t="shared" ref="F779" si="225">F778*1936.27</f>
        <v>0</v>
      </c>
      <c r="G779" s="50">
        <f t="shared" ref="G779" si="226">G778*1936.27</f>
        <v>0</v>
      </c>
      <c r="H779" s="61">
        <f t="shared" ref="H779" si="227">H778*1936.27</f>
        <v>12337351</v>
      </c>
      <c r="I779" s="61">
        <f t="shared" ref="I779" si="228">I778*1936.27</f>
        <v>0</v>
      </c>
      <c r="J779" s="51">
        <f t="shared" ref="J779" si="229">J778*1936.27</f>
        <v>3331759</v>
      </c>
      <c r="K779" s="61">
        <f t="shared" ref="K779" si="230">K778*1936.27</f>
        <v>39981052</v>
      </c>
      <c r="L779" s="61">
        <f t="shared" ref="L779" si="231">L778*1936.27</f>
        <v>43312811</v>
      </c>
      <c r="M779" s="118"/>
      <c r="N779" s="120">
        <f t="shared" ref="N779" si="232">N778*1936.27</f>
        <v>39981052</v>
      </c>
      <c r="O779" s="120">
        <f t="shared" ref="O779" si="233">O778*1936.27</f>
        <v>27643701</v>
      </c>
      <c r="P779" s="123">
        <f t="shared" ref="P779" si="234">P778*1936.27</f>
        <v>1712437</v>
      </c>
      <c r="Q779" s="120">
        <f t="shared" ref="Q779" si="235">Q778*1936.27</f>
        <v>48288676</v>
      </c>
      <c r="R779" s="120">
        <f t="shared" ref="R779" si="236">R778*1936.27</f>
        <v>44956917</v>
      </c>
      <c r="S779" s="47"/>
    </row>
    <row r="780" spans="1:19" ht="12.75" customHeight="1" x14ac:dyDescent="0.2">
      <c r="A780" s="517">
        <f>A778</f>
        <v>44197</v>
      </c>
      <c r="B780" s="517">
        <f>B778</f>
        <v>44561</v>
      </c>
      <c r="C780" s="53" t="s">
        <v>3</v>
      </c>
      <c r="D780" s="54">
        <v>9</v>
      </c>
      <c r="E780" s="44">
        <v>16538.62</v>
      </c>
      <c r="F780" s="44">
        <v>0</v>
      </c>
      <c r="G780" s="44"/>
      <c r="H780" s="44">
        <v>6371.71</v>
      </c>
      <c r="I780" s="44"/>
      <c r="J780" s="44">
        <f t="shared" ref="J780" si="237">K780/12</f>
        <v>1909.19</v>
      </c>
      <c r="K780" s="44">
        <f t="shared" ref="K780" si="238">SUM(E780:I780)</f>
        <v>22910.33</v>
      </c>
      <c r="L780" s="46">
        <f t="shared" ref="L780" si="239">SUM(E780:J780)</f>
        <v>24819.52</v>
      </c>
      <c r="M780" s="117"/>
      <c r="N780" s="119">
        <f t="shared" ref="N780" si="240">K780</f>
        <v>22910.33</v>
      </c>
      <c r="O780" s="119">
        <f t="shared" ref="O780" si="241">E780+F780+G780+I780</f>
        <v>16538.62</v>
      </c>
      <c r="P780" s="119">
        <v>884.4</v>
      </c>
      <c r="Q780" s="119">
        <f t="shared" ref="Q780" si="242">L780+(IF(P780&gt;O780*0.18,P780,O780*0.18))</f>
        <v>27796.47</v>
      </c>
      <c r="R780" s="119">
        <f t="shared" ref="R780" si="243">N780+O780*0.18</f>
        <v>25887.279999999999</v>
      </c>
      <c r="S780" s="47"/>
    </row>
    <row r="781" spans="1:19" ht="9" customHeight="1" x14ac:dyDescent="0.2">
      <c r="A781" s="517"/>
      <c r="B781" s="517"/>
      <c r="C781" s="48" t="s">
        <v>4</v>
      </c>
      <c r="D781" s="49">
        <v>14</v>
      </c>
      <c r="E781" s="61">
        <f t="shared" si="224"/>
        <v>32023234</v>
      </c>
      <c r="F781" s="50">
        <f t="shared" ref="F781" si="244">F780*1936.27</f>
        <v>0</v>
      </c>
      <c r="G781" s="50">
        <f t="shared" ref="G781" si="245">G780*1936.27</f>
        <v>0</v>
      </c>
      <c r="H781" s="61">
        <f t="shared" ref="H781" si="246">H780*1936.27</f>
        <v>12337351</v>
      </c>
      <c r="I781" s="61">
        <f t="shared" ref="I781" si="247">I780*1936.27</f>
        <v>0</v>
      </c>
      <c r="J781" s="51">
        <f t="shared" ref="J781" si="248">J780*1936.27</f>
        <v>3696707</v>
      </c>
      <c r="K781" s="61">
        <f t="shared" ref="K781" si="249">K780*1936.27</f>
        <v>44360585</v>
      </c>
      <c r="L781" s="61">
        <f t="shared" ref="L781" si="250">L780*1936.27</f>
        <v>48057292</v>
      </c>
      <c r="M781" s="118"/>
      <c r="N781" s="120">
        <f t="shared" ref="N781" si="251">N780*1936.27</f>
        <v>44360585</v>
      </c>
      <c r="O781" s="120">
        <f t="shared" ref="O781" si="252">O780*1936.27</f>
        <v>32023234</v>
      </c>
      <c r="P781" s="123">
        <f t="shared" ref="P781" si="253">P780*1936.27</f>
        <v>1712437</v>
      </c>
      <c r="Q781" s="120">
        <f t="shared" ref="Q781" si="254">Q780*1936.27</f>
        <v>53821471</v>
      </c>
      <c r="R781" s="120">
        <f t="shared" ref="R781" si="255">R780*1936.27</f>
        <v>50124764</v>
      </c>
      <c r="S781" s="47"/>
    </row>
    <row r="782" spans="1:19" ht="12.75" customHeight="1" x14ac:dyDescent="0.2">
      <c r="A782" s="517"/>
      <c r="B782" s="517"/>
      <c r="C782" s="53" t="s">
        <v>3</v>
      </c>
      <c r="D782" s="54">
        <v>15</v>
      </c>
      <c r="E782" s="44">
        <v>18538.91</v>
      </c>
      <c r="F782" s="44">
        <v>0</v>
      </c>
      <c r="G782" s="44"/>
      <c r="H782" s="44">
        <v>6371.71</v>
      </c>
      <c r="I782" s="44"/>
      <c r="J782" s="44">
        <f t="shared" ref="J782" si="256">K782/12</f>
        <v>2075.89</v>
      </c>
      <c r="K782" s="44">
        <f t="shared" ref="K782" si="257">SUM(E782:I782)</f>
        <v>24910.62</v>
      </c>
      <c r="L782" s="46">
        <f t="shared" ref="L782" si="258">SUM(E782:J782)</f>
        <v>26986.51</v>
      </c>
      <c r="M782" s="117"/>
      <c r="N782" s="119">
        <f t="shared" ref="N782" si="259">K782</f>
        <v>24910.62</v>
      </c>
      <c r="O782" s="119">
        <f t="shared" ref="O782" si="260">E782+F782+G782+I782</f>
        <v>18538.91</v>
      </c>
      <c r="P782" s="119">
        <v>884.4</v>
      </c>
      <c r="Q782" s="119">
        <f t="shared" ref="Q782" si="261">L782+(IF(P782&gt;O782*0.18,P782,O782*0.18))</f>
        <v>30323.51</v>
      </c>
      <c r="R782" s="119">
        <f t="shared" ref="R782" si="262">N782+O782*0.18</f>
        <v>28247.62</v>
      </c>
      <c r="S782" s="47"/>
    </row>
    <row r="783" spans="1:19" ht="9" customHeight="1" x14ac:dyDescent="0.2">
      <c r="A783" s="517"/>
      <c r="B783" s="517"/>
      <c r="C783" s="48" t="s">
        <v>4</v>
      </c>
      <c r="D783" s="49">
        <v>20</v>
      </c>
      <c r="E783" s="61">
        <f t="shared" si="224"/>
        <v>35896335</v>
      </c>
      <c r="F783" s="50">
        <f t="shared" ref="F783" si="263">F782*1936.27</f>
        <v>0</v>
      </c>
      <c r="G783" s="50">
        <f t="shared" ref="G783" si="264">G782*1936.27</f>
        <v>0</v>
      </c>
      <c r="H783" s="61">
        <f t="shared" ref="H783" si="265">H782*1936.27</f>
        <v>12337351</v>
      </c>
      <c r="I783" s="61">
        <f t="shared" ref="I783" si="266">I782*1936.27</f>
        <v>0</v>
      </c>
      <c r="J783" s="51">
        <f t="shared" ref="J783" si="267">J782*1936.27</f>
        <v>4019484</v>
      </c>
      <c r="K783" s="61">
        <f t="shared" ref="K783" si="268">K782*1936.27</f>
        <v>48233686</v>
      </c>
      <c r="L783" s="61">
        <f t="shared" ref="L783" si="269">L782*1936.27</f>
        <v>52253170</v>
      </c>
      <c r="M783" s="118"/>
      <c r="N783" s="120">
        <f t="shared" ref="N783" si="270">N782*1936.27</f>
        <v>48233686</v>
      </c>
      <c r="O783" s="120">
        <f t="shared" ref="O783" si="271">O782*1936.27</f>
        <v>35896335</v>
      </c>
      <c r="P783" s="123">
        <f t="shared" ref="P783" si="272">P782*1936.27</f>
        <v>1712437</v>
      </c>
      <c r="Q783" s="120">
        <f t="shared" ref="Q783" si="273">Q782*1936.27</f>
        <v>58714503</v>
      </c>
      <c r="R783" s="120">
        <f t="shared" ref="R783" si="274">R782*1936.27</f>
        <v>54695019</v>
      </c>
      <c r="S783" s="47"/>
    </row>
    <row r="784" spans="1:19" ht="12.75" customHeight="1" x14ac:dyDescent="0.2">
      <c r="A784" s="517"/>
      <c r="B784" s="517"/>
      <c r="C784" s="53" t="s">
        <v>3</v>
      </c>
      <c r="D784" s="54">
        <v>21</v>
      </c>
      <c r="E784" s="44">
        <v>20472.95</v>
      </c>
      <c r="F784" s="44">
        <v>0</v>
      </c>
      <c r="G784" s="44"/>
      <c r="H784" s="44">
        <v>6371.71</v>
      </c>
      <c r="I784" s="44"/>
      <c r="J784" s="44">
        <f t="shared" ref="J784" si="275">K784/12</f>
        <v>2237.06</v>
      </c>
      <c r="K784" s="44">
        <f t="shared" ref="K784" si="276">SUM(E784:I784)</f>
        <v>26844.66</v>
      </c>
      <c r="L784" s="46">
        <f t="shared" ref="L784" si="277">SUM(E784:J784)</f>
        <v>29081.72</v>
      </c>
      <c r="M784" s="117"/>
      <c r="N784" s="119">
        <f t="shared" ref="N784" si="278">K784</f>
        <v>26844.66</v>
      </c>
      <c r="O784" s="119">
        <f t="shared" ref="O784" si="279">E784+F784+G784+I784</f>
        <v>20472.95</v>
      </c>
      <c r="P784" s="119">
        <v>884.4</v>
      </c>
      <c r="Q784" s="119">
        <f t="shared" ref="Q784" si="280">L784+(IF(P784&gt;O784*0.18,P784,O784*0.18))</f>
        <v>32766.85</v>
      </c>
      <c r="R784" s="119">
        <f t="shared" ref="R784" si="281">N784+O784*0.18</f>
        <v>30529.79</v>
      </c>
      <c r="S784" s="47"/>
    </row>
    <row r="785" spans="1:19" ht="9" customHeight="1" x14ac:dyDescent="0.2">
      <c r="A785" s="517"/>
      <c r="B785" s="517"/>
      <c r="C785" s="48" t="s">
        <v>4</v>
      </c>
      <c r="D785" s="49">
        <v>27</v>
      </c>
      <c r="E785" s="61">
        <f t="shared" si="224"/>
        <v>39641159</v>
      </c>
      <c r="F785" s="50">
        <f t="shared" ref="F785" si="282">F784*1936.27</f>
        <v>0</v>
      </c>
      <c r="G785" s="50">
        <f t="shared" ref="G785" si="283">G784*1936.27</f>
        <v>0</v>
      </c>
      <c r="H785" s="61">
        <f t="shared" ref="H785" si="284">H784*1936.27</f>
        <v>12337351</v>
      </c>
      <c r="I785" s="61">
        <f t="shared" ref="I785" si="285">I784*1936.27</f>
        <v>0</v>
      </c>
      <c r="J785" s="51">
        <f t="shared" ref="J785" si="286">J784*1936.27</f>
        <v>4331552</v>
      </c>
      <c r="K785" s="61">
        <f t="shared" ref="K785" si="287">K784*1936.27</f>
        <v>51978510</v>
      </c>
      <c r="L785" s="61">
        <f t="shared" ref="L785" si="288">L784*1936.27</f>
        <v>56310062</v>
      </c>
      <c r="M785" s="118"/>
      <c r="N785" s="120">
        <f t="shared" ref="N785" si="289">N784*1936.27</f>
        <v>51978510</v>
      </c>
      <c r="O785" s="120">
        <f t="shared" ref="O785" si="290">O784*1936.27</f>
        <v>39641159</v>
      </c>
      <c r="P785" s="123">
        <f t="shared" ref="P785" si="291">P784*1936.27</f>
        <v>1712437</v>
      </c>
      <c r="Q785" s="120">
        <f t="shared" ref="Q785" si="292">Q784*1936.27</f>
        <v>63445469</v>
      </c>
      <c r="R785" s="120">
        <f t="shared" ref="R785" si="293">R784*1936.27</f>
        <v>59113916</v>
      </c>
      <c r="S785" s="47"/>
    </row>
    <row r="786" spans="1:19" ht="12.75" customHeight="1" x14ac:dyDescent="0.2">
      <c r="A786" s="517"/>
      <c r="B786" s="517"/>
      <c r="C786" s="53" t="s">
        <v>3</v>
      </c>
      <c r="D786" s="54">
        <v>28</v>
      </c>
      <c r="E786" s="44">
        <v>22370.7</v>
      </c>
      <c r="F786" s="44">
        <v>0</v>
      </c>
      <c r="G786" s="44"/>
      <c r="H786" s="44">
        <v>6371.71</v>
      </c>
      <c r="I786" s="44"/>
      <c r="J786" s="44">
        <f t="shared" ref="J786" si="294">K786/12</f>
        <v>2395.1999999999998</v>
      </c>
      <c r="K786" s="44">
        <f t="shared" ref="K786" si="295">SUM(E786:I786)</f>
        <v>28742.41</v>
      </c>
      <c r="L786" s="46">
        <f t="shared" ref="L786" si="296">SUM(E786:J786)</f>
        <v>31137.61</v>
      </c>
      <c r="M786" s="117"/>
      <c r="N786" s="119">
        <f t="shared" ref="N786" si="297">K786</f>
        <v>28742.41</v>
      </c>
      <c r="O786" s="119">
        <f t="shared" ref="O786" si="298">E786+F786+G786+I786</f>
        <v>22370.7</v>
      </c>
      <c r="P786" s="119">
        <v>884.4</v>
      </c>
      <c r="Q786" s="119">
        <f t="shared" ref="Q786" si="299">L786+(IF(P786&gt;O786*0.18,P786,O786*0.18))</f>
        <v>35164.339999999997</v>
      </c>
      <c r="R786" s="119">
        <f t="shared" ref="R786" si="300">N786+O786*0.18</f>
        <v>32769.14</v>
      </c>
      <c r="S786" s="47"/>
    </row>
    <row r="787" spans="1:19" ht="9" customHeight="1" x14ac:dyDescent="0.2">
      <c r="A787" s="517"/>
      <c r="B787" s="517"/>
      <c r="C787" s="48" t="s">
        <v>4</v>
      </c>
      <c r="D787" s="49">
        <v>34</v>
      </c>
      <c r="E787" s="61">
        <f t="shared" si="224"/>
        <v>43315715</v>
      </c>
      <c r="F787" s="50">
        <f t="shared" ref="F787" si="301">F786*1936.27</f>
        <v>0</v>
      </c>
      <c r="G787" s="50">
        <f t="shared" ref="G787" si="302">G786*1936.27</f>
        <v>0</v>
      </c>
      <c r="H787" s="61">
        <f t="shared" ref="H787" si="303">H786*1936.27</f>
        <v>12337351</v>
      </c>
      <c r="I787" s="61">
        <f t="shared" ref="I787" si="304">I786*1936.27</f>
        <v>0</v>
      </c>
      <c r="J787" s="51">
        <f t="shared" ref="J787" si="305">J786*1936.27</f>
        <v>4637754</v>
      </c>
      <c r="K787" s="61">
        <f t="shared" ref="K787" si="306">K786*1936.27</f>
        <v>55653066</v>
      </c>
      <c r="L787" s="61">
        <f t="shared" ref="L787" si="307">L786*1936.27</f>
        <v>60290820</v>
      </c>
      <c r="M787" s="118"/>
      <c r="N787" s="120">
        <f t="shared" ref="N787" si="308">N786*1936.27</f>
        <v>55653066</v>
      </c>
      <c r="O787" s="120">
        <f t="shared" ref="O787" si="309">O786*1936.27</f>
        <v>43315715</v>
      </c>
      <c r="P787" s="123">
        <f t="shared" ref="P787" si="310">P786*1936.27</f>
        <v>1712437</v>
      </c>
      <c r="Q787" s="120">
        <f t="shared" ref="Q787" si="311">Q786*1936.27</f>
        <v>68087657</v>
      </c>
      <c r="R787" s="120">
        <f t="shared" ref="R787" si="312">R786*1936.27</f>
        <v>63449903</v>
      </c>
      <c r="S787" s="47"/>
    </row>
    <row r="788" spans="1:19" ht="12.75" customHeight="1" x14ac:dyDescent="0.2">
      <c r="A788" s="517"/>
      <c r="B788" s="517"/>
      <c r="C788" s="53" t="s">
        <v>3</v>
      </c>
      <c r="D788" s="54">
        <v>35</v>
      </c>
      <c r="E788" s="44">
        <v>23802.49</v>
      </c>
      <c r="F788" s="44">
        <v>0</v>
      </c>
      <c r="G788" s="44"/>
      <c r="H788" s="44">
        <v>6371.71</v>
      </c>
      <c r="I788" s="44"/>
      <c r="J788" s="44">
        <f t="shared" ref="J788" si="313">K788/12</f>
        <v>2514.52</v>
      </c>
      <c r="K788" s="44">
        <f t="shared" ref="K788" si="314">SUM(E788:I788)</f>
        <v>30174.2</v>
      </c>
      <c r="L788" s="46">
        <f t="shared" ref="L788" si="315">SUM(E788:J788)</f>
        <v>32688.720000000001</v>
      </c>
      <c r="M788" s="117"/>
      <c r="N788" s="119">
        <f t="shared" ref="N788" si="316">K788</f>
        <v>30174.2</v>
      </c>
      <c r="O788" s="119">
        <f t="shared" ref="O788" si="317">E788+F788+G788+I788</f>
        <v>23802.49</v>
      </c>
      <c r="P788" s="119">
        <v>884.4</v>
      </c>
      <c r="Q788" s="119">
        <f t="shared" ref="Q788" si="318">L788+(IF(P788&gt;O788*0.18,P788,O788*0.18))</f>
        <v>36973.17</v>
      </c>
      <c r="R788" s="119">
        <f t="shared" ref="R788" si="319">N788+O788*0.18</f>
        <v>34458.65</v>
      </c>
      <c r="S788" s="47"/>
    </row>
    <row r="789" spans="1:19" ht="9" customHeight="1" x14ac:dyDescent="0.2">
      <c r="A789" s="518"/>
      <c r="B789" s="518"/>
      <c r="C789" s="58" t="s">
        <v>4</v>
      </c>
      <c r="D789" s="59"/>
      <c r="E789" s="61">
        <f t="shared" si="224"/>
        <v>46088047</v>
      </c>
      <c r="F789" s="50">
        <f t="shared" ref="F789" si="320">F788*1936.27</f>
        <v>0</v>
      </c>
      <c r="G789" s="50">
        <f t="shared" ref="G789" si="321">G788*1936.27</f>
        <v>0</v>
      </c>
      <c r="H789" s="61">
        <f t="shared" ref="H789" si="322">H788*1936.27</f>
        <v>12337351</v>
      </c>
      <c r="I789" s="61">
        <f t="shared" ref="I789" si="323">I788*1936.27</f>
        <v>0</v>
      </c>
      <c r="J789" s="51">
        <f t="shared" ref="J789" si="324">J788*1936.27</f>
        <v>4868790</v>
      </c>
      <c r="K789" s="61">
        <f t="shared" ref="K789" si="325">K788*1936.27</f>
        <v>58425398</v>
      </c>
      <c r="L789" s="61">
        <f t="shared" ref="L789" si="326">L788*1936.27</f>
        <v>63294188</v>
      </c>
      <c r="M789" s="118"/>
      <c r="N789" s="120">
        <f t="shared" ref="N789" si="327">N788*1936.27</f>
        <v>58425398</v>
      </c>
      <c r="O789" s="120">
        <f t="shared" ref="O789" si="328">O788*1936.27</f>
        <v>46088047</v>
      </c>
      <c r="P789" s="123">
        <f t="shared" ref="P789" si="329">P788*1936.27</f>
        <v>1712437</v>
      </c>
      <c r="Q789" s="120">
        <f t="shared" ref="Q789" si="330">Q788*1936.27</f>
        <v>71590040</v>
      </c>
      <c r="R789" s="120">
        <f t="shared" ref="R789" si="331">R788*1936.27</f>
        <v>66721250</v>
      </c>
      <c r="S789" s="47"/>
    </row>
    <row r="790" spans="1:19" ht="12.75" customHeight="1" x14ac:dyDescent="0.2">
      <c r="A790" s="496">
        <f>B778+1</f>
        <v>44562</v>
      </c>
      <c r="B790" s="496">
        <v>44651</v>
      </c>
      <c r="C790" s="42" t="s">
        <v>3</v>
      </c>
      <c r="D790" s="43">
        <v>0</v>
      </c>
      <c r="E790" s="44">
        <f>E778</f>
        <v>14276.78</v>
      </c>
      <c r="F790" s="44">
        <v>0</v>
      </c>
      <c r="G790" s="44"/>
      <c r="H790" s="44">
        <v>6371.71</v>
      </c>
      <c r="I790" s="44"/>
      <c r="J790" s="44">
        <f t="shared" ref="J790" si="332">K790/12</f>
        <v>1720.71</v>
      </c>
      <c r="K790" s="44">
        <f t="shared" ref="K790" si="333">SUM(E790:I790)</f>
        <v>20648.490000000002</v>
      </c>
      <c r="L790" s="46">
        <f t="shared" ref="L790" si="334">SUM(E790:J790)</f>
        <v>22369.200000000001</v>
      </c>
      <c r="M790" s="117"/>
      <c r="N790" s="119">
        <f t="shared" ref="N790" si="335">K790</f>
        <v>20648.490000000002</v>
      </c>
      <c r="O790" s="119">
        <f t="shared" ref="O790" si="336">E790+F790+G790+I790</f>
        <v>14276.78</v>
      </c>
      <c r="P790" s="119">
        <f>K833</f>
        <v>961.2</v>
      </c>
      <c r="Q790" s="119">
        <f t="shared" ref="Q790" si="337">L790+(IF(P790&gt;O790*0.18,P790,O790*0.18))</f>
        <v>24939.02</v>
      </c>
      <c r="R790" s="119">
        <f t="shared" ref="R790" si="338">N790+O790*0.18</f>
        <v>23218.31</v>
      </c>
      <c r="S790" s="47"/>
    </row>
    <row r="791" spans="1:19" ht="9" customHeight="1" x14ac:dyDescent="0.2">
      <c r="A791" s="497"/>
      <c r="B791" s="497"/>
      <c r="C791" s="48" t="s">
        <v>4</v>
      </c>
      <c r="D791" s="49">
        <v>8</v>
      </c>
      <c r="E791" s="61">
        <f t="shared" ref="E791:E825" si="339">E790*1936.27</f>
        <v>27643701</v>
      </c>
      <c r="F791" s="50">
        <f t="shared" ref="F791" si="340">F790*1936.27</f>
        <v>0</v>
      </c>
      <c r="G791" s="50">
        <f t="shared" ref="G791" si="341">G790*1936.27</f>
        <v>0</v>
      </c>
      <c r="H791" s="61">
        <f t="shared" ref="H791" si="342">H790*1936.27</f>
        <v>12337351</v>
      </c>
      <c r="I791" s="61">
        <f t="shared" ref="I791" si="343">I790*1936.27</f>
        <v>0</v>
      </c>
      <c r="J791" s="51">
        <f t="shared" ref="J791" si="344">J790*1936.27</f>
        <v>3331759</v>
      </c>
      <c r="K791" s="61">
        <f t="shared" ref="K791" si="345">K790*1936.27</f>
        <v>39981052</v>
      </c>
      <c r="L791" s="61">
        <f t="shared" ref="L791" si="346">L790*1936.27</f>
        <v>43312811</v>
      </c>
      <c r="M791" s="118"/>
      <c r="N791" s="120">
        <f t="shared" ref="N791" si="347">N790*1936.27</f>
        <v>39981052</v>
      </c>
      <c r="O791" s="120">
        <f t="shared" ref="O791:P793" si="348">O790*1936.27</f>
        <v>27643701</v>
      </c>
      <c r="P791" s="123">
        <f t="shared" si="348"/>
        <v>1861143</v>
      </c>
      <c r="Q791" s="120">
        <f t="shared" ref="Q791" si="349">Q790*1936.27</f>
        <v>48288676</v>
      </c>
      <c r="R791" s="120">
        <f t="shared" ref="R791" si="350">R790*1936.27</f>
        <v>44956917</v>
      </c>
      <c r="S791" s="47"/>
    </row>
    <row r="792" spans="1:19" ht="12.75" customHeight="1" x14ac:dyDescent="0.2">
      <c r="A792" s="517">
        <f>A790</f>
        <v>44562</v>
      </c>
      <c r="B792" s="517">
        <f>B790</f>
        <v>44651</v>
      </c>
      <c r="C792" s="53" t="s">
        <v>3</v>
      </c>
      <c r="D792" s="54">
        <v>9</v>
      </c>
      <c r="E792" s="44">
        <f t="shared" ref="E792" si="351">E780</f>
        <v>16538.62</v>
      </c>
      <c r="F792" s="44">
        <v>0</v>
      </c>
      <c r="G792" s="44"/>
      <c r="H792" s="44">
        <v>6371.71</v>
      </c>
      <c r="I792" s="44"/>
      <c r="J792" s="44">
        <f t="shared" ref="J792" si="352">K792/12</f>
        <v>1909.19</v>
      </c>
      <c r="K792" s="44">
        <f t="shared" ref="K792" si="353">SUM(E792:I792)</f>
        <v>22910.33</v>
      </c>
      <c r="L792" s="46">
        <f t="shared" ref="L792" si="354">SUM(E792:J792)</f>
        <v>24819.52</v>
      </c>
      <c r="M792" s="117"/>
      <c r="N792" s="119">
        <f t="shared" ref="N792" si="355">K792</f>
        <v>22910.33</v>
      </c>
      <c r="O792" s="119">
        <f t="shared" ref="O792" si="356">E792+F792+G792+I792</f>
        <v>16538.62</v>
      </c>
      <c r="P792" s="119">
        <f>P790</f>
        <v>961.2</v>
      </c>
      <c r="Q792" s="119">
        <f t="shared" ref="Q792" si="357">L792+(IF(P792&gt;O792*0.18,P792,O792*0.18))</f>
        <v>27796.47</v>
      </c>
      <c r="R792" s="119">
        <f t="shared" ref="R792" si="358">N792+O792*0.18</f>
        <v>25887.279999999999</v>
      </c>
      <c r="S792" s="47"/>
    </row>
    <row r="793" spans="1:19" ht="9" customHeight="1" x14ac:dyDescent="0.2">
      <c r="A793" s="517"/>
      <c r="B793" s="517"/>
      <c r="C793" s="48" t="s">
        <v>4</v>
      </c>
      <c r="D793" s="49">
        <v>14</v>
      </c>
      <c r="E793" s="61">
        <f t="shared" si="339"/>
        <v>32023234</v>
      </c>
      <c r="F793" s="50">
        <f t="shared" ref="F793" si="359">F792*1936.27</f>
        <v>0</v>
      </c>
      <c r="G793" s="50">
        <f t="shared" ref="G793" si="360">G792*1936.27</f>
        <v>0</v>
      </c>
      <c r="H793" s="61">
        <f t="shared" ref="H793" si="361">H792*1936.27</f>
        <v>12337351</v>
      </c>
      <c r="I793" s="61">
        <f t="shared" ref="I793" si="362">I792*1936.27</f>
        <v>0</v>
      </c>
      <c r="J793" s="51">
        <f t="shared" ref="J793" si="363">J792*1936.27</f>
        <v>3696707</v>
      </c>
      <c r="K793" s="61">
        <f t="shared" ref="K793" si="364">K792*1936.27</f>
        <v>44360585</v>
      </c>
      <c r="L793" s="61">
        <f t="shared" ref="L793" si="365">L792*1936.27</f>
        <v>48057292</v>
      </c>
      <c r="M793" s="118"/>
      <c r="N793" s="120">
        <f t="shared" ref="N793" si="366">N792*1936.27</f>
        <v>44360585</v>
      </c>
      <c r="O793" s="120">
        <f t="shared" ref="O793" si="367">O792*1936.27</f>
        <v>32023234</v>
      </c>
      <c r="P793" s="123">
        <f t="shared" si="348"/>
        <v>1861143</v>
      </c>
      <c r="Q793" s="120">
        <f t="shared" ref="Q793" si="368">Q792*1936.27</f>
        <v>53821471</v>
      </c>
      <c r="R793" s="120">
        <f t="shared" ref="R793" si="369">R792*1936.27</f>
        <v>50124764</v>
      </c>
      <c r="S793" s="47"/>
    </row>
    <row r="794" spans="1:19" ht="12.75" customHeight="1" x14ac:dyDescent="0.2">
      <c r="A794" s="517"/>
      <c r="B794" s="517"/>
      <c r="C794" s="53" t="s">
        <v>3</v>
      </c>
      <c r="D794" s="54">
        <v>15</v>
      </c>
      <c r="E794" s="44">
        <f t="shared" ref="E794" si="370">E782</f>
        <v>18538.91</v>
      </c>
      <c r="F794" s="44">
        <v>0</v>
      </c>
      <c r="G794" s="44"/>
      <c r="H794" s="44">
        <v>6371.71</v>
      </c>
      <c r="I794" s="44"/>
      <c r="J794" s="44">
        <f t="shared" ref="J794" si="371">K794/12</f>
        <v>2075.89</v>
      </c>
      <c r="K794" s="44">
        <f t="shared" ref="K794" si="372">SUM(E794:I794)</f>
        <v>24910.62</v>
      </c>
      <c r="L794" s="46">
        <f t="shared" ref="L794" si="373">SUM(E794:J794)</f>
        <v>26986.51</v>
      </c>
      <c r="M794" s="117"/>
      <c r="N794" s="119">
        <f t="shared" ref="N794" si="374">K794</f>
        <v>24910.62</v>
      </c>
      <c r="O794" s="119">
        <f t="shared" ref="O794" si="375">E794+F794+G794+I794</f>
        <v>18538.91</v>
      </c>
      <c r="P794" s="119">
        <f t="shared" ref="P794" si="376">P792</f>
        <v>961.2</v>
      </c>
      <c r="Q794" s="119">
        <f t="shared" ref="Q794" si="377">L794+(IF(P794&gt;O794*0.18,P794,O794*0.18))</f>
        <v>30323.51</v>
      </c>
      <c r="R794" s="119">
        <f t="shared" ref="R794" si="378">N794+O794*0.18</f>
        <v>28247.62</v>
      </c>
      <c r="S794" s="47"/>
    </row>
    <row r="795" spans="1:19" ht="9" customHeight="1" x14ac:dyDescent="0.2">
      <c r="A795" s="517"/>
      <c r="B795" s="517"/>
      <c r="C795" s="48" t="s">
        <v>4</v>
      </c>
      <c r="D795" s="49">
        <v>20</v>
      </c>
      <c r="E795" s="61">
        <f t="shared" si="339"/>
        <v>35896335</v>
      </c>
      <c r="F795" s="50">
        <f t="shared" ref="F795" si="379">F794*1936.27</f>
        <v>0</v>
      </c>
      <c r="G795" s="50">
        <f t="shared" ref="G795" si="380">G794*1936.27</f>
        <v>0</v>
      </c>
      <c r="H795" s="61">
        <f t="shared" ref="H795" si="381">H794*1936.27</f>
        <v>12337351</v>
      </c>
      <c r="I795" s="61">
        <f t="shared" ref="I795" si="382">I794*1936.27</f>
        <v>0</v>
      </c>
      <c r="J795" s="51">
        <f t="shared" ref="J795" si="383">J794*1936.27</f>
        <v>4019484</v>
      </c>
      <c r="K795" s="61">
        <f t="shared" ref="K795" si="384">K794*1936.27</f>
        <v>48233686</v>
      </c>
      <c r="L795" s="61">
        <f t="shared" ref="L795" si="385">L794*1936.27</f>
        <v>52253170</v>
      </c>
      <c r="M795" s="118"/>
      <c r="N795" s="120">
        <f t="shared" ref="N795" si="386">N794*1936.27</f>
        <v>48233686</v>
      </c>
      <c r="O795" s="120">
        <f t="shared" ref="O795:P795" si="387">O794*1936.27</f>
        <v>35896335</v>
      </c>
      <c r="P795" s="123">
        <f t="shared" si="387"/>
        <v>1861143</v>
      </c>
      <c r="Q795" s="120">
        <f t="shared" ref="Q795" si="388">Q794*1936.27</f>
        <v>58714503</v>
      </c>
      <c r="R795" s="120">
        <f t="shared" ref="R795" si="389">R794*1936.27</f>
        <v>54695019</v>
      </c>
      <c r="S795" s="47"/>
    </row>
    <row r="796" spans="1:19" ht="12.75" customHeight="1" x14ac:dyDescent="0.2">
      <c r="A796" s="517"/>
      <c r="B796" s="517"/>
      <c r="C796" s="53" t="s">
        <v>3</v>
      </c>
      <c r="D796" s="54">
        <v>21</v>
      </c>
      <c r="E796" s="44">
        <f t="shared" ref="E796" si="390">E784</f>
        <v>20472.95</v>
      </c>
      <c r="F796" s="44">
        <v>0</v>
      </c>
      <c r="G796" s="44"/>
      <c r="H796" s="44">
        <v>6371.71</v>
      </c>
      <c r="I796" s="44"/>
      <c r="J796" s="44">
        <f t="shared" ref="J796" si="391">K796/12</f>
        <v>2237.06</v>
      </c>
      <c r="K796" s="44">
        <f t="shared" ref="K796" si="392">SUM(E796:I796)</f>
        <v>26844.66</v>
      </c>
      <c r="L796" s="46">
        <f t="shared" ref="L796" si="393">SUM(E796:J796)</f>
        <v>29081.72</v>
      </c>
      <c r="M796" s="117"/>
      <c r="N796" s="119">
        <f t="shared" ref="N796" si="394">K796</f>
        <v>26844.66</v>
      </c>
      <c r="O796" s="119">
        <f t="shared" ref="O796" si="395">E796+F796+G796+I796</f>
        <v>20472.95</v>
      </c>
      <c r="P796" s="119">
        <f t="shared" ref="P796" si="396">P794</f>
        <v>961.2</v>
      </c>
      <c r="Q796" s="119">
        <f t="shared" ref="Q796" si="397">L796+(IF(P796&gt;O796*0.18,P796,O796*0.18))</f>
        <v>32766.85</v>
      </c>
      <c r="R796" s="119">
        <f t="shared" ref="R796" si="398">N796+O796*0.18</f>
        <v>30529.79</v>
      </c>
      <c r="S796" s="47"/>
    </row>
    <row r="797" spans="1:19" ht="9" customHeight="1" x14ac:dyDescent="0.2">
      <c r="A797" s="517"/>
      <c r="B797" s="517"/>
      <c r="C797" s="48" t="s">
        <v>4</v>
      </c>
      <c r="D797" s="49">
        <v>27</v>
      </c>
      <c r="E797" s="61">
        <f t="shared" si="339"/>
        <v>39641159</v>
      </c>
      <c r="F797" s="50">
        <f t="shared" ref="F797" si="399">F796*1936.27</f>
        <v>0</v>
      </c>
      <c r="G797" s="50">
        <f t="shared" ref="G797" si="400">G796*1936.27</f>
        <v>0</v>
      </c>
      <c r="H797" s="61">
        <f t="shared" ref="H797" si="401">H796*1936.27</f>
        <v>12337351</v>
      </c>
      <c r="I797" s="61">
        <f t="shared" ref="I797" si="402">I796*1936.27</f>
        <v>0</v>
      </c>
      <c r="J797" s="51">
        <f t="shared" ref="J797" si="403">J796*1936.27</f>
        <v>4331552</v>
      </c>
      <c r="K797" s="61">
        <f t="shared" ref="K797" si="404">K796*1936.27</f>
        <v>51978510</v>
      </c>
      <c r="L797" s="61">
        <f t="shared" ref="L797" si="405">L796*1936.27</f>
        <v>56310062</v>
      </c>
      <c r="M797" s="118"/>
      <c r="N797" s="120">
        <f t="shared" ref="N797" si="406">N796*1936.27</f>
        <v>51978510</v>
      </c>
      <c r="O797" s="120">
        <f t="shared" ref="O797:P797" si="407">O796*1936.27</f>
        <v>39641159</v>
      </c>
      <c r="P797" s="123">
        <f t="shared" si="407"/>
        <v>1861143</v>
      </c>
      <c r="Q797" s="120">
        <f t="shared" ref="Q797" si="408">Q796*1936.27</f>
        <v>63445469</v>
      </c>
      <c r="R797" s="120">
        <f t="shared" ref="R797" si="409">R796*1936.27</f>
        <v>59113916</v>
      </c>
      <c r="S797" s="47"/>
    </row>
    <row r="798" spans="1:19" ht="12.75" customHeight="1" x14ac:dyDescent="0.2">
      <c r="A798" s="517"/>
      <c r="B798" s="517"/>
      <c r="C798" s="53" t="s">
        <v>3</v>
      </c>
      <c r="D798" s="54">
        <v>28</v>
      </c>
      <c r="E798" s="44">
        <f t="shared" ref="E798" si="410">E786</f>
        <v>22370.7</v>
      </c>
      <c r="F798" s="44">
        <v>0</v>
      </c>
      <c r="G798" s="44"/>
      <c r="H798" s="44">
        <v>6371.71</v>
      </c>
      <c r="I798" s="44"/>
      <c r="J798" s="44">
        <f t="shared" ref="J798" si="411">K798/12</f>
        <v>2395.1999999999998</v>
      </c>
      <c r="K798" s="44">
        <f t="shared" ref="K798" si="412">SUM(E798:I798)</f>
        <v>28742.41</v>
      </c>
      <c r="L798" s="46">
        <f t="shared" ref="L798" si="413">SUM(E798:J798)</f>
        <v>31137.61</v>
      </c>
      <c r="M798" s="117"/>
      <c r="N798" s="119">
        <f t="shared" ref="N798" si="414">K798</f>
        <v>28742.41</v>
      </c>
      <c r="O798" s="119">
        <f t="shared" ref="O798" si="415">E798+F798+G798+I798</f>
        <v>22370.7</v>
      </c>
      <c r="P798" s="119">
        <f t="shared" ref="P798" si="416">P796</f>
        <v>961.2</v>
      </c>
      <c r="Q798" s="119">
        <f t="shared" ref="Q798" si="417">L798+(IF(P798&gt;O798*0.18,P798,O798*0.18))</f>
        <v>35164.339999999997</v>
      </c>
      <c r="R798" s="119">
        <f t="shared" ref="R798" si="418">N798+O798*0.18</f>
        <v>32769.14</v>
      </c>
      <c r="S798" s="47"/>
    </row>
    <row r="799" spans="1:19" ht="9" customHeight="1" x14ac:dyDescent="0.2">
      <c r="A799" s="517"/>
      <c r="B799" s="517"/>
      <c r="C799" s="48" t="s">
        <v>4</v>
      </c>
      <c r="D799" s="49">
        <v>34</v>
      </c>
      <c r="E799" s="61">
        <f t="shared" si="339"/>
        <v>43315715</v>
      </c>
      <c r="F799" s="50">
        <f t="shared" ref="F799" si="419">F798*1936.27</f>
        <v>0</v>
      </c>
      <c r="G799" s="50">
        <f t="shared" ref="G799" si="420">G798*1936.27</f>
        <v>0</v>
      </c>
      <c r="H799" s="61">
        <f t="shared" ref="H799" si="421">H798*1936.27</f>
        <v>12337351</v>
      </c>
      <c r="I799" s="61">
        <f t="shared" ref="I799" si="422">I798*1936.27</f>
        <v>0</v>
      </c>
      <c r="J799" s="51">
        <f t="shared" ref="J799" si="423">J798*1936.27</f>
        <v>4637754</v>
      </c>
      <c r="K799" s="61">
        <f t="shared" ref="K799" si="424">K798*1936.27</f>
        <v>55653066</v>
      </c>
      <c r="L799" s="61">
        <f t="shared" ref="L799" si="425">L798*1936.27</f>
        <v>60290820</v>
      </c>
      <c r="M799" s="118"/>
      <c r="N799" s="120">
        <f t="shared" ref="N799" si="426">N798*1936.27</f>
        <v>55653066</v>
      </c>
      <c r="O799" s="120">
        <f t="shared" ref="O799:P799" si="427">O798*1936.27</f>
        <v>43315715</v>
      </c>
      <c r="P799" s="123">
        <f t="shared" si="427"/>
        <v>1861143</v>
      </c>
      <c r="Q799" s="120">
        <f t="shared" ref="Q799" si="428">Q798*1936.27</f>
        <v>68087657</v>
      </c>
      <c r="R799" s="120">
        <f t="shared" ref="R799" si="429">R798*1936.27</f>
        <v>63449903</v>
      </c>
      <c r="S799" s="47"/>
    </row>
    <row r="800" spans="1:19" ht="12.75" customHeight="1" x14ac:dyDescent="0.2">
      <c r="A800" s="517"/>
      <c r="B800" s="517"/>
      <c r="C800" s="53" t="s">
        <v>3</v>
      </c>
      <c r="D800" s="54">
        <v>35</v>
      </c>
      <c r="E800" s="44">
        <f t="shared" ref="E800" si="430">E788</f>
        <v>23802.49</v>
      </c>
      <c r="F800" s="44">
        <v>0</v>
      </c>
      <c r="G800" s="44"/>
      <c r="H800" s="44">
        <v>6371.71</v>
      </c>
      <c r="I800" s="44"/>
      <c r="J800" s="44">
        <f t="shared" ref="J800" si="431">K800/12</f>
        <v>2514.52</v>
      </c>
      <c r="K800" s="44">
        <f t="shared" ref="K800" si="432">SUM(E800:I800)</f>
        <v>30174.2</v>
      </c>
      <c r="L800" s="46">
        <f t="shared" ref="L800" si="433">SUM(E800:J800)</f>
        <v>32688.720000000001</v>
      </c>
      <c r="M800" s="117"/>
      <c r="N800" s="119">
        <f t="shared" ref="N800" si="434">K800</f>
        <v>30174.2</v>
      </c>
      <c r="O800" s="119">
        <f t="shared" ref="O800" si="435">E800+F800+G800+I800</f>
        <v>23802.49</v>
      </c>
      <c r="P800" s="119">
        <f t="shared" ref="P800" si="436">P798</f>
        <v>961.2</v>
      </c>
      <c r="Q800" s="119">
        <f t="shared" ref="Q800" si="437">L800+(IF(P800&gt;O800*0.18,P800,O800*0.18))</f>
        <v>36973.17</v>
      </c>
      <c r="R800" s="119">
        <f t="shared" ref="R800" si="438">N800+O800*0.18</f>
        <v>34458.65</v>
      </c>
      <c r="S800" s="47"/>
    </row>
    <row r="801" spans="1:19" ht="9" customHeight="1" x14ac:dyDescent="0.2">
      <c r="A801" s="518"/>
      <c r="B801" s="518"/>
      <c r="C801" s="58" t="s">
        <v>4</v>
      </c>
      <c r="D801" s="59"/>
      <c r="E801" s="61">
        <f t="shared" si="339"/>
        <v>46088047</v>
      </c>
      <c r="F801" s="50">
        <f t="shared" ref="F801" si="439">F800*1936.27</f>
        <v>0</v>
      </c>
      <c r="G801" s="50">
        <f t="shared" ref="G801" si="440">G800*1936.27</f>
        <v>0</v>
      </c>
      <c r="H801" s="61">
        <f t="shared" ref="H801" si="441">H800*1936.27</f>
        <v>12337351</v>
      </c>
      <c r="I801" s="61">
        <f t="shared" ref="I801" si="442">I800*1936.27</f>
        <v>0</v>
      </c>
      <c r="J801" s="51">
        <f t="shared" ref="J801" si="443">J800*1936.27</f>
        <v>4868790</v>
      </c>
      <c r="K801" s="61">
        <f t="shared" ref="K801" si="444">K800*1936.27</f>
        <v>58425398</v>
      </c>
      <c r="L801" s="61">
        <f t="shared" ref="L801" si="445">L800*1936.27</f>
        <v>63294188</v>
      </c>
      <c r="M801" s="118"/>
      <c r="N801" s="120">
        <f t="shared" ref="N801" si="446">N800*1936.27</f>
        <v>58425398</v>
      </c>
      <c r="O801" s="120">
        <f t="shared" ref="O801:P801" si="447">O800*1936.27</f>
        <v>46088047</v>
      </c>
      <c r="P801" s="123">
        <f t="shared" si="447"/>
        <v>1861143</v>
      </c>
      <c r="Q801" s="120">
        <f t="shared" ref="Q801" si="448">Q800*1936.27</f>
        <v>71590040</v>
      </c>
      <c r="R801" s="120">
        <f t="shared" ref="R801" si="449">R800*1936.27</f>
        <v>66721250</v>
      </c>
      <c r="S801" s="47"/>
    </row>
    <row r="802" spans="1:19" ht="12.75" customHeight="1" x14ac:dyDescent="0.2">
      <c r="A802" s="496">
        <f>B790+1</f>
        <v>44652</v>
      </c>
      <c r="B802" s="496">
        <v>44742</v>
      </c>
      <c r="C802" s="42" t="s">
        <v>3</v>
      </c>
      <c r="D802" s="43">
        <v>0</v>
      </c>
      <c r="E802" s="44">
        <f t="shared" ref="E802" si="450">E790</f>
        <v>14276.78</v>
      </c>
      <c r="F802" s="44"/>
      <c r="G802" s="44"/>
      <c r="H802" s="44">
        <v>6371.71</v>
      </c>
      <c r="I802" s="44">
        <f>(E802+H802)*0.3%</f>
        <v>61.95</v>
      </c>
      <c r="J802" s="44">
        <f>(E802+F802+G802+H802+I802)/12</f>
        <v>1725.87</v>
      </c>
      <c r="K802" s="44">
        <f>SUM(E802:I802)</f>
        <v>20710.439999999999</v>
      </c>
      <c r="L802" s="46">
        <f>SUM(E802:J802)</f>
        <v>22436.31</v>
      </c>
      <c r="M802" s="117"/>
      <c r="N802" s="119">
        <f t="shared" ref="N802" si="451">K802</f>
        <v>20710.439999999999</v>
      </c>
      <c r="O802" s="119">
        <f t="shared" ref="O802" si="452">E802+F802+G802+I802</f>
        <v>14338.73</v>
      </c>
      <c r="P802" s="119">
        <f t="shared" ref="P802" si="453">P800</f>
        <v>961.2</v>
      </c>
      <c r="Q802" s="119">
        <f t="shared" ref="Q802" si="454">L802+(IF(P802&gt;O802*0.18,P802,O802*0.18))</f>
        <v>25017.279999999999</v>
      </c>
      <c r="R802" s="119">
        <f t="shared" ref="R802" si="455">N802+O802*0.18</f>
        <v>23291.41</v>
      </c>
      <c r="S802" s="47"/>
    </row>
    <row r="803" spans="1:19" ht="9" customHeight="1" x14ac:dyDescent="0.2">
      <c r="A803" s="497"/>
      <c r="B803" s="497"/>
      <c r="C803" s="48" t="s">
        <v>4</v>
      </c>
      <c r="D803" s="49">
        <v>8</v>
      </c>
      <c r="E803" s="61">
        <f t="shared" si="339"/>
        <v>27643701</v>
      </c>
      <c r="F803" s="50"/>
      <c r="G803" s="50">
        <v>0</v>
      </c>
      <c r="H803" s="61">
        <v>12337351</v>
      </c>
      <c r="I803" s="61">
        <f>I802*1936.27</f>
        <v>119952</v>
      </c>
      <c r="J803" s="51">
        <f t="shared" ref="J803" si="456">J802*1936.27</f>
        <v>3341750</v>
      </c>
      <c r="K803" s="61">
        <f>K802*1936.27</f>
        <v>40101004</v>
      </c>
      <c r="L803" s="61">
        <f t="shared" ref="L803" si="457">L802*1936.27</f>
        <v>43442754</v>
      </c>
      <c r="M803" s="118"/>
      <c r="N803" s="120">
        <f t="shared" ref="N803" si="458">N802*1936.27</f>
        <v>40101004</v>
      </c>
      <c r="O803" s="120">
        <f t="shared" ref="O803:P803" si="459">O802*1936.27</f>
        <v>27763653</v>
      </c>
      <c r="P803" s="123">
        <f t="shared" si="459"/>
        <v>1861143</v>
      </c>
      <c r="Q803" s="120">
        <f t="shared" ref="Q803" si="460">Q802*1936.27</f>
        <v>48440209</v>
      </c>
      <c r="R803" s="120">
        <f t="shared" ref="R803" si="461">R802*1936.27</f>
        <v>45098458</v>
      </c>
      <c r="S803" s="47"/>
    </row>
    <row r="804" spans="1:19" ht="12.75" customHeight="1" x14ac:dyDescent="0.2">
      <c r="A804" s="517">
        <f>A802</f>
        <v>44652</v>
      </c>
      <c r="B804" s="517">
        <f>B802</f>
        <v>44742</v>
      </c>
      <c r="C804" s="53" t="s">
        <v>3</v>
      </c>
      <c r="D804" s="54">
        <v>9</v>
      </c>
      <c r="E804" s="44">
        <f t="shared" ref="E804:E816" si="462">E792</f>
        <v>16538.62</v>
      </c>
      <c r="F804" s="44"/>
      <c r="G804" s="44">
        <v>0</v>
      </c>
      <c r="H804" s="44">
        <v>6371.71</v>
      </c>
      <c r="I804" s="44">
        <f t="shared" ref="I804" si="463">(E804+H804)*0.3%</f>
        <v>68.73</v>
      </c>
      <c r="J804" s="44">
        <f t="shared" ref="J804" si="464">(E804+F804+G804+H804+I804)/12</f>
        <v>1914.92</v>
      </c>
      <c r="K804" s="44">
        <f t="shared" ref="K804" si="465">SUM(E804:I804)</f>
        <v>22979.06</v>
      </c>
      <c r="L804" s="46">
        <f t="shared" ref="L804" si="466">SUM(E804:J804)</f>
        <v>24893.98</v>
      </c>
      <c r="M804" s="117"/>
      <c r="N804" s="119">
        <f t="shared" ref="N804" si="467">K804</f>
        <v>22979.06</v>
      </c>
      <c r="O804" s="119">
        <f t="shared" ref="O804" si="468">E804+F804+G804+I804</f>
        <v>16607.349999999999</v>
      </c>
      <c r="P804" s="119">
        <f t="shared" ref="P804" si="469">P802</f>
        <v>961.2</v>
      </c>
      <c r="Q804" s="119">
        <f t="shared" ref="Q804" si="470">L804+(IF(P804&gt;O804*0.18,P804,O804*0.18))</f>
        <v>27883.3</v>
      </c>
      <c r="R804" s="119">
        <f t="shared" ref="R804" si="471">N804+O804*0.18</f>
        <v>25968.38</v>
      </c>
      <c r="S804" s="47"/>
    </row>
    <row r="805" spans="1:19" ht="9" customHeight="1" x14ac:dyDescent="0.2">
      <c r="A805" s="517"/>
      <c r="B805" s="517"/>
      <c r="C805" s="48" t="s">
        <v>4</v>
      </c>
      <c r="D805" s="49">
        <v>14</v>
      </c>
      <c r="E805" s="61">
        <f t="shared" si="339"/>
        <v>32023234</v>
      </c>
      <c r="F805" s="50"/>
      <c r="G805" s="50">
        <v>0</v>
      </c>
      <c r="H805" s="61">
        <v>12337351</v>
      </c>
      <c r="I805" s="61">
        <f t="shared" ref="I805" si="472">I804*1936.27</f>
        <v>133080</v>
      </c>
      <c r="J805" s="51">
        <f t="shared" ref="J805:L805" si="473">J804*1936.27</f>
        <v>3707802</v>
      </c>
      <c r="K805" s="61">
        <f t="shared" si="473"/>
        <v>44493665</v>
      </c>
      <c r="L805" s="61">
        <f t="shared" si="473"/>
        <v>48201467</v>
      </c>
      <c r="M805" s="118"/>
      <c r="N805" s="120">
        <f t="shared" ref="N805" si="474">N804*1936.27</f>
        <v>44493665</v>
      </c>
      <c r="O805" s="120">
        <f t="shared" ref="O805:P805" si="475">O804*1936.27</f>
        <v>32156314</v>
      </c>
      <c r="P805" s="123">
        <f t="shared" si="475"/>
        <v>1861143</v>
      </c>
      <c r="Q805" s="120">
        <f t="shared" ref="Q805" si="476">Q804*1936.27</f>
        <v>53989597</v>
      </c>
      <c r="R805" s="120">
        <f t="shared" ref="R805" si="477">R804*1936.27</f>
        <v>50281795</v>
      </c>
      <c r="S805" s="47"/>
    </row>
    <row r="806" spans="1:19" ht="12.75" customHeight="1" x14ac:dyDescent="0.2">
      <c r="A806" s="517"/>
      <c r="B806" s="517"/>
      <c r="C806" s="53" t="s">
        <v>3</v>
      </c>
      <c r="D806" s="54">
        <v>15</v>
      </c>
      <c r="E806" s="44">
        <f t="shared" ref="E806:E818" si="478">E794</f>
        <v>18538.91</v>
      </c>
      <c r="F806" s="44"/>
      <c r="G806" s="44">
        <v>0</v>
      </c>
      <c r="H806" s="44">
        <v>6371.71</v>
      </c>
      <c r="I806" s="44">
        <f t="shared" ref="I806" si="479">(E806+H806)*0.3%</f>
        <v>74.73</v>
      </c>
      <c r="J806" s="44">
        <f t="shared" ref="J806" si="480">(E806+F806+G806+H806+I806)/12</f>
        <v>2082.11</v>
      </c>
      <c r="K806" s="44">
        <f t="shared" ref="K806" si="481">SUM(E806:I806)</f>
        <v>24985.35</v>
      </c>
      <c r="L806" s="46">
        <f t="shared" ref="L806" si="482">SUM(E806:J806)</f>
        <v>27067.46</v>
      </c>
      <c r="M806" s="117"/>
      <c r="N806" s="119">
        <f t="shared" ref="N806" si="483">K806</f>
        <v>24985.35</v>
      </c>
      <c r="O806" s="119">
        <f t="shared" ref="O806" si="484">E806+F806+G806+I806</f>
        <v>18613.64</v>
      </c>
      <c r="P806" s="119">
        <f t="shared" ref="P806" si="485">P804</f>
        <v>961.2</v>
      </c>
      <c r="Q806" s="119">
        <f t="shared" ref="Q806" si="486">L806+(IF(P806&gt;O806*0.18,P806,O806*0.18))</f>
        <v>30417.919999999998</v>
      </c>
      <c r="R806" s="119">
        <f t="shared" ref="R806" si="487">N806+O806*0.18</f>
        <v>28335.81</v>
      </c>
      <c r="S806" s="47"/>
    </row>
    <row r="807" spans="1:19" ht="9" customHeight="1" x14ac:dyDescent="0.2">
      <c r="A807" s="517"/>
      <c r="B807" s="517"/>
      <c r="C807" s="48" t="s">
        <v>4</v>
      </c>
      <c r="D807" s="49">
        <v>20</v>
      </c>
      <c r="E807" s="61">
        <f t="shared" si="339"/>
        <v>35896335</v>
      </c>
      <c r="F807" s="50"/>
      <c r="G807" s="50">
        <v>0</v>
      </c>
      <c r="H807" s="61">
        <v>12337351</v>
      </c>
      <c r="I807" s="61">
        <f t="shared" ref="I807" si="488">I806*1936.27</f>
        <v>144697</v>
      </c>
      <c r="J807" s="51">
        <f t="shared" ref="J807:L807" si="489">J806*1936.27</f>
        <v>4031527</v>
      </c>
      <c r="K807" s="61">
        <f t="shared" si="489"/>
        <v>48378384</v>
      </c>
      <c r="L807" s="61">
        <f t="shared" si="489"/>
        <v>52409911</v>
      </c>
      <c r="M807" s="118"/>
      <c r="N807" s="120">
        <f t="shared" ref="N807" si="490">N806*1936.27</f>
        <v>48378384</v>
      </c>
      <c r="O807" s="120">
        <f t="shared" ref="O807:P807" si="491">O806*1936.27</f>
        <v>36041033</v>
      </c>
      <c r="P807" s="123">
        <f t="shared" si="491"/>
        <v>1861143</v>
      </c>
      <c r="Q807" s="120">
        <f t="shared" ref="Q807" si="492">Q806*1936.27</f>
        <v>58897306</v>
      </c>
      <c r="R807" s="120">
        <f t="shared" ref="R807" si="493">R806*1936.27</f>
        <v>54865779</v>
      </c>
      <c r="S807" s="47"/>
    </row>
    <row r="808" spans="1:19" ht="12.75" customHeight="1" x14ac:dyDescent="0.2">
      <c r="A808" s="517"/>
      <c r="B808" s="517"/>
      <c r="C808" s="53" t="s">
        <v>3</v>
      </c>
      <c r="D808" s="54">
        <v>21</v>
      </c>
      <c r="E808" s="44">
        <f t="shared" ref="E808:E820" si="494">E796</f>
        <v>20472.95</v>
      </c>
      <c r="F808" s="44"/>
      <c r="G808" s="44">
        <v>0</v>
      </c>
      <c r="H808" s="44">
        <v>6371.71</v>
      </c>
      <c r="I808" s="44">
        <f t="shared" ref="I808" si="495">(E808+H808)*0.3%</f>
        <v>80.53</v>
      </c>
      <c r="J808" s="44">
        <f t="shared" ref="J808" si="496">(E808+F808+G808+H808+I808)/12</f>
        <v>2243.77</v>
      </c>
      <c r="K808" s="44">
        <f t="shared" ref="K808" si="497">SUM(E808:I808)</f>
        <v>26925.19</v>
      </c>
      <c r="L808" s="46">
        <f t="shared" ref="L808" si="498">SUM(E808:J808)</f>
        <v>29168.959999999999</v>
      </c>
      <c r="M808" s="117"/>
      <c r="N808" s="119">
        <f t="shared" ref="N808" si="499">K808</f>
        <v>26925.19</v>
      </c>
      <c r="O808" s="119">
        <f t="shared" ref="O808" si="500">E808+F808+G808+I808</f>
        <v>20553.48</v>
      </c>
      <c r="P808" s="119">
        <f t="shared" ref="P808" si="501">P806</f>
        <v>961.2</v>
      </c>
      <c r="Q808" s="119">
        <f t="shared" ref="Q808" si="502">L808+(IF(P808&gt;O808*0.18,P808,O808*0.18))</f>
        <v>32868.589999999997</v>
      </c>
      <c r="R808" s="119">
        <f t="shared" ref="R808" si="503">N808+O808*0.18</f>
        <v>30624.82</v>
      </c>
      <c r="S808" s="47"/>
    </row>
    <row r="809" spans="1:19" ht="9" customHeight="1" x14ac:dyDescent="0.2">
      <c r="A809" s="517"/>
      <c r="B809" s="517"/>
      <c r="C809" s="48" t="s">
        <v>4</v>
      </c>
      <c r="D809" s="49">
        <v>27</v>
      </c>
      <c r="E809" s="61">
        <f t="shared" si="339"/>
        <v>39641159</v>
      </c>
      <c r="F809" s="50"/>
      <c r="G809" s="50">
        <v>0</v>
      </c>
      <c r="H809" s="61">
        <v>12337351</v>
      </c>
      <c r="I809" s="61">
        <f t="shared" ref="I809" si="504">I808*1936.27</f>
        <v>155928</v>
      </c>
      <c r="J809" s="51">
        <f t="shared" ref="J809:L809" si="505">J808*1936.27</f>
        <v>4344545</v>
      </c>
      <c r="K809" s="61">
        <f t="shared" si="505"/>
        <v>52134438</v>
      </c>
      <c r="L809" s="61">
        <f t="shared" si="505"/>
        <v>56478982</v>
      </c>
      <c r="M809" s="118"/>
      <c r="N809" s="120">
        <f t="shared" ref="N809" si="506">N808*1936.27</f>
        <v>52134438</v>
      </c>
      <c r="O809" s="120">
        <f t="shared" ref="O809:P809" si="507">O808*1936.27</f>
        <v>39797087</v>
      </c>
      <c r="P809" s="123">
        <f t="shared" si="507"/>
        <v>1861143</v>
      </c>
      <c r="Q809" s="120">
        <f t="shared" ref="Q809" si="508">Q808*1936.27</f>
        <v>63642465</v>
      </c>
      <c r="R809" s="120">
        <f t="shared" ref="R809" si="509">R808*1936.27</f>
        <v>59297920</v>
      </c>
      <c r="S809" s="47"/>
    </row>
    <row r="810" spans="1:19" ht="12.75" customHeight="1" x14ac:dyDescent="0.2">
      <c r="A810" s="517"/>
      <c r="B810" s="517"/>
      <c r="C810" s="53" t="s">
        <v>3</v>
      </c>
      <c r="D810" s="54">
        <v>28</v>
      </c>
      <c r="E810" s="44">
        <f t="shared" ref="E810:E822" si="510">E798</f>
        <v>22370.7</v>
      </c>
      <c r="F810" s="44"/>
      <c r="G810" s="44">
        <v>0</v>
      </c>
      <c r="H810" s="44">
        <v>6371.71</v>
      </c>
      <c r="I810" s="44">
        <f t="shared" ref="I810" si="511">(E810+H810)*0.3%</f>
        <v>86.23</v>
      </c>
      <c r="J810" s="44">
        <f t="shared" ref="J810" si="512">(E810+F810+G810+H810+I810)/12</f>
        <v>2402.39</v>
      </c>
      <c r="K810" s="44">
        <f t="shared" ref="K810" si="513">SUM(E810:I810)</f>
        <v>28828.639999999999</v>
      </c>
      <c r="L810" s="46">
        <f t="shared" ref="L810" si="514">SUM(E810:J810)</f>
        <v>31231.03</v>
      </c>
      <c r="M810" s="117"/>
      <c r="N810" s="119">
        <f t="shared" ref="N810" si="515">K810</f>
        <v>28828.639999999999</v>
      </c>
      <c r="O810" s="119">
        <f t="shared" ref="O810" si="516">E810+F810+G810+I810</f>
        <v>22456.93</v>
      </c>
      <c r="P810" s="119">
        <f t="shared" ref="P810" si="517">P808</f>
        <v>961.2</v>
      </c>
      <c r="Q810" s="119">
        <f t="shared" ref="Q810" si="518">L810+(IF(P810&gt;O810*0.18,P810,O810*0.18))</f>
        <v>35273.279999999999</v>
      </c>
      <c r="R810" s="119">
        <f t="shared" ref="R810" si="519">N810+O810*0.18</f>
        <v>32870.89</v>
      </c>
      <c r="S810" s="47"/>
    </row>
    <row r="811" spans="1:19" ht="9" customHeight="1" x14ac:dyDescent="0.2">
      <c r="A811" s="517"/>
      <c r="B811" s="517"/>
      <c r="C811" s="48" t="s">
        <v>4</v>
      </c>
      <c r="D811" s="49">
        <v>34</v>
      </c>
      <c r="E811" s="61">
        <f t="shared" si="339"/>
        <v>43315715</v>
      </c>
      <c r="F811" s="50"/>
      <c r="G811" s="50">
        <v>0</v>
      </c>
      <c r="H811" s="61">
        <v>12337351</v>
      </c>
      <c r="I811" s="61">
        <f t="shared" ref="I811" si="520">I810*1936.27</f>
        <v>166965</v>
      </c>
      <c r="J811" s="51">
        <f t="shared" ref="J811:L811" si="521">J810*1936.27</f>
        <v>4651676</v>
      </c>
      <c r="K811" s="61">
        <f t="shared" si="521"/>
        <v>55820031</v>
      </c>
      <c r="L811" s="61">
        <f t="shared" si="521"/>
        <v>60471706</v>
      </c>
      <c r="M811" s="118"/>
      <c r="N811" s="120">
        <f t="shared" ref="N811" si="522">N810*1936.27</f>
        <v>55820031</v>
      </c>
      <c r="O811" s="120">
        <f t="shared" ref="O811:P811" si="523">O810*1936.27</f>
        <v>43482680</v>
      </c>
      <c r="P811" s="123">
        <f t="shared" si="523"/>
        <v>1861143</v>
      </c>
      <c r="Q811" s="120">
        <f t="shared" ref="Q811" si="524">Q810*1936.27</f>
        <v>68298594</v>
      </c>
      <c r="R811" s="120">
        <f t="shared" ref="R811" si="525">R810*1936.27</f>
        <v>63646918</v>
      </c>
      <c r="S811" s="47"/>
    </row>
    <row r="812" spans="1:19" ht="12.75" customHeight="1" x14ac:dyDescent="0.2">
      <c r="A812" s="517"/>
      <c r="B812" s="517"/>
      <c r="C812" s="53" t="s">
        <v>3</v>
      </c>
      <c r="D812" s="54">
        <v>35</v>
      </c>
      <c r="E812" s="44">
        <f t="shared" ref="E812:E824" si="526">E800</f>
        <v>23802.49</v>
      </c>
      <c r="F812" s="44"/>
      <c r="G812" s="44">
        <v>0</v>
      </c>
      <c r="H812" s="44">
        <v>6371.71</v>
      </c>
      <c r="I812" s="44">
        <f t="shared" ref="I812" si="527">(E812+H812)*0.3%</f>
        <v>90.52</v>
      </c>
      <c r="J812" s="44">
        <f t="shared" ref="J812" si="528">(E812+F812+G812+H812+I812)/12</f>
        <v>2522.06</v>
      </c>
      <c r="K812" s="44">
        <f t="shared" ref="K812" si="529">SUM(E812:I812)</f>
        <v>30264.720000000001</v>
      </c>
      <c r="L812" s="46">
        <f t="shared" ref="L812" si="530">SUM(E812:J812)</f>
        <v>32786.78</v>
      </c>
      <c r="M812" s="117"/>
      <c r="N812" s="119">
        <f t="shared" ref="N812" si="531">K812</f>
        <v>30264.720000000001</v>
      </c>
      <c r="O812" s="119">
        <f t="shared" ref="O812" si="532">E812+F812+G812+I812</f>
        <v>23893.01</v>
      </c>
      <c r="P812" s="119">
        <f t="shared" ref="P812" si="533">P810</f>
        <v>961.2</v>
      </c>
      <c r="Q812" s="119">
        <f t="shared" ref="Q812" si="534">L812+(IF(P812&gt;O812*0.18,P812,O812*0.18))</f>
        <v>37087.519999999997</v>
      </c>
      <c r="R812" s="119">
        <f t="shared" ref="R812" si="535">N812+O812*0.18</f>
        <v>34565.46</v>
      </c>
      <c r="S812" s="47"/>
    </row>
    <row r="813" spans="1:19" ht="9" customHeight="1" x14ac:dyDescent="0.2">
      <c r="A813" s="518"/>
      <c r="B813" s="518"/>
      <c r="C813" s="58" t="s">
        <v>4</v>
      </c>
      <c r="D813" s="59"/>
      <c r="E813" s="61">
        <f t="shared" si="339"/>
        <v>46088047</v>
      </c>
      <c r="F813" s="61"/>
      <c r="G813" s="61">
        <v>0</v>
      </c>
      <c r="H813" s="61">
        <v>12337351</v>
      </c>
      <c r="I813" s="61">
        <f t="shared" ref="I813" si="536">I812*1936.27</f>
        <v>175271</v>
      </c>
      <c r="J813" s="61">
        <f t="shared" ref="J813:L813" si="537">J812*1936.27</f>
        <v>4883389</v>
      </c>
      <c r="K813" s="61">
        <f t="shared" si="537"/>
        <v>58600669</v>
      </c>
      <c r="L813" s="61">
        <f t="shared" si="537"/>
        <v>63484059</v>
      </c>
      <c r="M813" s="118"/>
      <c r="N813" s="120">
        <f t="shared" ref="N813" si="538">N812*1936.27</f>
        <v>58600669</v>
      </c>
      <c r="O813" s="120">
        <f t="shared" ref="O813:P813" si="539">O812*1936.27</f>
        <v>46263318</v>
      </c>
      <c r="P813" s="123">
        <f t="shared" si="539"/>
        <v>1861143</v>
      </c>
      <c r="Q813" s="120">
        <f t="shared" ref="Q813" si="540">Q812*1936.27</f>
        <v>71811452</v>
      </c>
      <c r="R813" s="120">
        <f t="shared" ref="R813" si="541">R812*1936.27</f>
        <v>66928063</v>
      </c>
      <c r="S813" s="47"/>
    </row>
    <row r="814" spans="1:19" ht="12.75" customHeight="1" x14ac:dyDescent="0.2">
      <c r="A814" s="496">
        <f>B804+1</f>
        <v>44743</v>
      </c>
      <c r="B814" s="496">
        <v>44926</v>
      </c>
      <c r="C814" s="42" t="s">
        <v>3</v>
      </c>
      <c r="D814" s="43">
        <v>0</v>
      </c>
      <c r="E814" s="44">
        <f t="shared" ref="E814" si="542">E802</f>
        <v>14276.78</v>
      </c>
      <c r="F814" s="44"/>
      <c r="G814" s="44"/>
      <c r="H814" s="44">
        <v>6371.71</v>
      </c>
      <c r="I814" s="44">
        <f>(E814+H814)*0.5%</f>
        <v>103.24</v>
      </c>
      <c r="J814" s="44">
        <f t="shared" ref="J814" si="543">(E814+F814+G814+H814+I814)/12</f>
        <v>1729.31</v>
      </c>
      <c r="K814" s="44">
        <f t="shared" ref="K814" si="544">SUM(E814:I814)</f>
        <v>20751.73</v>
      </c>
      <c r="L814" s="46">
        <f t="shared" ref="L814" si="545">SUM(E814:J814)</f>
        <v>22481.040000000001</v>
      </c>
      <c r="M814" s="117"/>
      <c r="N814" s="119">
        <f t="shared" ref="N814" si="546">K814</f>
        <v>20751.73</v>
      </c>
      <c r="O814" s="119">
        <f t="shared" ref="O814" si="547">E814+F814+G814+I814</f>
        <v>14380.02</v>
      </c>
      <c r="P814" s="119">
        <f t="shared" ref="P814" si="548">P812</f>
        <v>961.2</v>
      </c>
      <c r="Q814" s="119">
        <f t="shared" ref="Q814" si="549">L814+(IF(P814&gt;O814*0.18,P814,O814*0.18))</f>
        <v>25069.439999999999</v>
      </c>
      <c r="R814" s="119">
        <f t="shared" ref="R814" si="550">N814+O814*0.18</f>
        <v>23340.13</v>
      </c>
      <c r="S814" s="47"/>
    </row>
    <row r="815" spans="1:19" ht="9" customHeight="1" x14ac:dyDescent="0.2">
      <c r="A815" s="497"/>
      <c r="B815" s="497"/>
      <c r="C815" s="48" t="s">
        <v>4</v>
      </c>
      <c r="D815" s="49">
        <v>8</v>
      </c>
      <c r="E815" s="61">
        <f t="shared" si="339"/>
        <v>27643701</v>
      </c>
      <c r="F815" s="50"/>
      <c r="G815" s="50">
        <v>0</v>
      </c>
      <c r="H815" s="61">
        <v>12337351</v>
      </c>
      <c r="I815" s="61">
        <f t="shared" ref="I815:I825" si="551">I814*1936.27</f>
        <v>199901</v>
      </c>
      <c r="J815" s="51">
        <f t="shared" ref="J815:L815" si="552">J814*1936.27</f>
        <v>3348411</v>
      </c>
      <c r="K815" s="61">
        <f t="shared" si="552"/>
        <v>40180952</v>
      </c>
      <c r="L815" s="61">
        <f t="shared" si="552"/>
        <v>43529363</v>
      </c>
      <c r="M815" s="118"/>
      <c r="N815" s="120">
        <f t="shared" ref="N815" si="553">N814*1936.27</f>
        <v>40180952</v>
      </c>
      <c r="O815" s="120">
        <f t="shared" ref="O815:P815" si="554">O814*1936.27</f>
        <v>27843601</v>
      </c>
      <c r="P815" s="123">
        <f t="shared" si="554"/>
        <v>1861143</v>
      </c>
      <c r="Q815" s="120">
        <f t="shared" ref="Q815" si="555">Q814*1936.27</f>
        <v>48541205</v>
      </c>
      <c r="R815" s="120">
        <f t="shared" ref="R815" si="556">R814*1936.27</f>
        <v>45192794</v>
      </c>
      <c r="S815" s="47"/>
    </row>
    <row r="816" spans="1:19" ht="12.75" customHeight="1" x14ac:dyDescent="0.2">
      <c r="A816" s="517">
        <f>A814</f>
        <v>44743</v>
      </c>
      <c r="B816" s="517">
        <f>B814</f>
        <v>44926</v>
      </c>
      <c r="C816" s="53" t="s">
        <v>3</v>
      </c>
      <c r="D816" s="54">
        <v>9</v>
      </c>
      <c r="E816" s="44">
        <f t="shared" si="462"/>
        <v>16538.62</v>
      </c>
      <c r="F816" s="44"/>
      <c r="G816" s="44">
        <v>0</v>
      </c>
      <c r="H816" s="44">
        <v>6371.71</v>
      </c>
      <c r="I816" s="44">
        <f t="shared" ref="I816" si="557">(E816+H816)*0.5%</f>
        <v>114.55</v>
      </c>
      <c r="J816" s="44">
        <f t="shared" ref="J816" si="558">(E816+F816+G816+H816+I816)/12</f>
        <v>1918.74</v>
      </c>
      <c r="K816" s="44">
        <f t="shared" ref="K816" si="559">SUM(E816:I816)</f>
        <v>23024.880000000001</v>
      </c>
      <c r="L816" s="46">
        <f t="shared" ref="L816" si="560">SUM(E816:J816)</f>
        <v>24943.62</v>
      </c>
      <c r="M816" s="117"/>
      <c r="N816" s="119">
        <f t="shared" ref="N816" si="561">K816</f>
        <v>23024.880000000001</v>
      </c>
      <c r="O816" s="119">
        <f t="shared" ref="O816" si="562">E816+F816+G816+I816</f>
        <v>16653.169999999998</v>
      </c>
      <c r="P816" s="119">
        <f t="shared" ref="P816" si="563">P814</f>
        <v>961.2</v>
      </c>
      <c r="Q816" s="119">
        <f t="shared" ref="Q816" si="564">L816+(IF(P816&gt;O816*0.18,P816,O816*0.18))</f>
        <v>27941.19</v>
      </c>
      <c r="R816" s="119">
        <f t="shared" ref="R816" si="565">N816+O816*0.18</f>
        <v>26022.45</v>
      </c>
      <c r="S816" s="47"/>
    </row>
    <row r="817" spans="1:19" ht="9" customHeight="1" x14ac:dyDescent="0.2">
      <c r="A817" s="517"/>
      <c r="B817" s="517"/>
      <c r="C817" s="48" t="s">
        <v>4</v>
      </c>
      <c r="D817" s="49">
        <v>14</v>
      </c>
      <c r="E817" s="61">
        <f t="shared" si="339"/>
        <v>32023234</v>
      </c>
      <c r="F817" s="50"/>
      <c r="G817" s="50">
        <v>0</v>
      </c>
      <c r="H817" s="61">
        <v>12337351</v>
      </c>
      <c r="I817" s="61">
        <f t="shared" si="551"/>
        <v>221800</v>
      </c>
      <c r="J817" s="51">
        <f t="shared" ref="J817:L817" si="566">J816*1936.27</f>
        <v>3715199</v>
      </c>
      <c r="K817" s="61">
        <f t="shared" si="566"/>
        <v>44582384</v>
      </c>
      <c r="L817" s="61">
        <f t="shared" si="566"/>
        <v>48297583</v>
      </c>
      <c r="M817" s="118"/>
      <c r="N817" s="120">
        <f t="shared" ref="N817" si="567">N816*1936.27</f>
        <v>44582384</v>
      </c>
      <c r="O817" s="120">
        <f t="shared" ref="O817:P817" si="568">O816*1936.27</f>
        <v>32245033</v>
      </c>
      <c r="P817" s="123">
        <f t="shared" si="568"/>
        <v>1861143</v>
      </c>
      <c r="Q817" s="120">
        <f t="shared" ref="Q817" si="569">Q816*1936.27</f>
        <v>54101688</v>
      </c>
      <c r="R817" s="120">
        <f t="shared" ref="R817" si="570">R816*1936.27</f>
        <v>50386489</v>
      </c>
      <c r="S817" s="47"/>
    </row>
    <row r="818" spans="1:19" ht="12.75" customHeight="1" x14ac:dyDescent="0.2">
      <c r="A818" s="517"/>
      <c r="B818" s="517"/>
      <c r="C818" s="53" t="s">
        <v>3</v>
      </c>
      <c r="D818" s="54">
        <v>15</v>
      </c>
      <c r="E818" s="44">
        <f t="shared" si="478"/>
        <v>18538.91</v>
      </c>
      <c r="F818" s="44"/>
      <c r="G818" s="44">
        <v>0</v>
      </c>
      <c r="H818" s="44">
        <v>6371.71</v>
      </c>
      <c r="I818" s="44">
        <f t="shared" ref="I818" si="571">(E818+H818)*0.5%</f>
        <v>124.55</v>
      </c>
      <c r="J818" s="44">
        <f t="shared" ref="J818" si="572">(E818+F818+G818+H818+I818)/12</f>
        <v>2086.2600000000002</v>
      </c>
      <c r="K818" s="44">
        <f t="shared" ref="K818" si="573">SUM(E818:I818)</f>
        <v>25035.17</v>
      </c>
      <c r="L818" s="46">
        <f t="shared" ref="L818" si="574">SUM(E818:J818)</f>
        <v>27121.43</v>
      </c>
      <c r="M818" s="117"/>
      <c r="N818" s="119">
        <f t="shared" ref="N818" si="575">K818</f>
        <v>25035.17</v>
      </c>
      <c r="O818" s="119">
        <f t="shared" ref="O818" si="576">E818+F818+G818+I818</f>
        <v>18663.46</v>
      </c>
      <c r="P818" s="119">
        <f t="shared" ref="P818" si="577">P816</f>
        <v>961.2</v>
      </c>
      <c r="Q818" s="119">
        <f t="shared" ref="Q818" si="578">L818+(IF(P818&gt;O818*0.18,P818,O818*0.18))</f>
        <v>30480.85</v>
      </c>
      <c r="R818" s="119">
        <f t="shared" ref="R818" si="579">N818+O818*0.18</f>
        <v>28394.59</v>
      </c>
      <c r="S818" s="47"/>
    </row>
    <row r="819" spans="1:19" ht="9" customHeight="1" x14ac:dyDescent="0.2">
      <c r="A819" s="517"/>
      <c r="B819" s="517"/>
      <c r="C819" s="48" t="s">
        <v>4</v>
      </c>
      <c r="D819" s="49">
        <v>20</v>
      </c>
      <c r="E819" s="61">
        <f t="shared" si="339"/>
        <v>35896335</v>
      </c>
      <c r="F819" s="50"/>
      <c r="G819" s="50">
        <v>0</v>
      </c>
      <c r="H819" s="61">
        <v>12337351</v>
      </c>
      <c r="I819" s="61">
        <f t="shared" si="551"/>
        <v>241162</v>
      </c>
      <c r="J819" s="51">
        <f t="shared" ref="J819:L819" si="580">J818*1936.27</f>
        <v>4039563</v>
      </c>
      <c r="K819" s="61">
        <f t="shared" si="580"/>
        <v>48474849</v>
      </c>
      <c r="L819" s="61">
        <f t="shared" si="580"/>
        <v>52514411</v>
      </c>
      <c r="M819" s="118"/>
      <c r="N819" s="120">
        <f t="shared" ref="N819" si="581">N818*1936.27</f>
        <v>48474849</v>
      </c>
      <c r="O819" s="120">
        <f t="shared" ref="O819:P819" si="582">O818*1936.27</f>
        <v>36137498</v>
      </c>
      <c r="P819" s="123">
        <f t="shared" si="582"/>
        <v>1861143</v>
      </c>
      <c r="Q819" s="120">
        <f t="shared" ref="Q819" si="583">Q818*1936.27</f>
        <v>59019155</v>
      </c>
      <c r="R819" s="120">
        <f t="shared" ref="R819" si="584">R818*1936.27</f>
        <v>54979593</v>
      </c>
      <c r="S819" s="47"/>
    </row>
    <row r="820" spans="1:19" ht="12.75" customHeight="1" x14ac:dyDescent="0.2">
      <c r="A820" s="517"/>
      <c r="B820" s="517"/>
      <c r="C820" s="53" t="s">
        <v>3</v>
      </c>
      <c r="D820" s="54">
        <v>21</v>
      </c>
      <c r="E820" s="44">
        <f t="shared" si="494"/>
        <v>20472.95</v>
      </c>
      <c r="F820" s="44"/>
      <c r="G820" s="44">
        <v>0</v>
      </c>
      <c r="H820" s="44">
        <v>6371.71</v>
      </c>
      <c r="I820" s="44">
        <f t="shared" ref="I820" si="585">(E820+H820)*0.5%</f>
        <v>134.22</v>
      </c>
      <c r="J820" s="44">
        <f t="shared" ref="J820" si="586">(E820+F820+G820+H820+I820)/12</f>
        <v>2248.2399999999998</v>
      </c>
      <c r="K820" s="44">
        <f t="shared" ref="K820" si="587">SUM(E820:I820)</f>
        <v>26978.880000000001</v>
      </c>
      <c r="L820" s="46">
        <f t="shared" ref="L820" si="588">SUM(E820:J820)</f>
        <v>29227.119999999999</v>
      </c>
      <c r="M820" s="117"/>
      <c r="N820" s="119">
        <f t="shared" ref="N820" si="589">K820</f>
        <v>26978.880000000001</v>
      </c>
      <c r="O820" s="119">
        <f t="shared" ref="O820" si="590">E820+F820+G820+I820</f>
        <v>20607.169999999998</v>
      </c>
      <c r="P820" s="119">
        <f t="shared" ref="P820" si="591">P818</f>
        <v>961.2</v>
      </c>
      <c r="Q820" s="119">
        <f t="shared" ref="Q820" si="592">L820+(IF(P820&gt;O820*0.18,P820,O820*0.18))</f>
        <v>32936.410000000003</v>
      </c>
      <c r="R820" s="119">
        <f t="shared" ref="R820" si="593">N820+O820*0.18</f>
        <v>30688.17</v>
      </c>
      <c r="S820" s="47"/>
    </row>
    <row r="821" spans="1:19" ht="9" customHeight="1" x14ac:dyDescent="0.2">
      <c r="A821" s="517"/>
      <c r="B821" s="517"/>
      <c r="C821" s="48" t="s">
        <v>4</v>
      </c>
      <c r="D821" s="49">
        <v>27</v>
      </c>
      <c r="E821" s="61">
        <f t="shared" si="339"/>
        <v>39641159</v>
      </c>
      <c r="F821" s="50"/>
      <c r="G821" s="50">
        <v>0</v>
      </c>
      <c r="H821" s="61">
        <v>12337351</v>
      </c>
      <c r="I821" s="61">
        <f t="shared" si="551"/>
        <v>259886</v>
      </c>
      <c r="J821" s="51">
        <f t="shared" ref="J821:L821" si="594">J820*1936.27</f>
        <v>4353200</v>
      </c>
      <c r="K821" s="61">
        <f t="shared" si="594"/>
        <v>52238396</v>
      </c>
      <c r="L821" s="61">
        <f t="shared" si="594"/>
        <v>56591596</v>
      </c>
      <c r="M821" s="118"/>
      <c r="N821" s="120">
        <f t="shared" ref="N821" si="595">N820*1936.27</f>
        <v>52238396</v>
      </c>
      <c r="O821" s="120">
        <f t="shared" ref="O821:P821" si="596">O820*1936.27</f>
        <v>39901045</v>
      </c>
      <c r="P821" s="123">
        <f t="shared" si="596"/>
        <v>1861143</v>
      </c>
      <c r="Q821" s="120">
        <f t="shared" ref="Q821" si="597">Q820*1936.27</f>
        <v>63773783</v>
      </c>
      <c r="R821" s="120">
        <f t="shared" ref="R821" si="598">R820*1936.27</f>
        <v>59420583</v>
      </c>
      <c r="S821" s="47"/>
    </row>
    <row r="822" spans="1:19" ht="12.75" customHeight="1" x14ac:dyDescent="0.2">
      <c r="A822" s="517"/>
      <c r="B822" s="517"/>
      <c r="C822" s="53" t="s">
        <v>3</v>
      </c>
      <c r="D822" s="54">
        <v>28</v>
      </c>
      <c r="E822" s="44">
        <f t="shared" si="510"/>
        <v>22370.7</v>
      </c>
      <c r="F822" s="44"/>
      <c r="G822" s="44">
        <v>0</v>
      </c>
      <c r="H822" s="44">
        <v>6371.71</v>
      </c>
      <c r="I822" s="44">
        <f t="shared" ref="I822" si="599">(E822+H822)*0.5%</f>
        <v>143.71</v>
      </c>
      <c r="J822" s="44">
        <f t="shared" ref="J822" si="600">(E822+F822+G822+H822+I822)/12</f>
        <v>2407.1799999999998</v>
      </c>
      <c r="K822" s="44">
        <f t="shared" ref="K822" si="601">SUM(E822:I822)</f>
        <v>28886.12</v>
      </c>
      <c r="L822" s="46">
        <f t="shared" ref="L822" si="602">SUM(E822:J822)</f>
        <v>31293.3</v>
      </c>
      <c r="M822" s="117"/>
      <c r="N822" s="119">
        <f t="shared" ref="N822" si="603">K822</f>
        <v>28886.12</v>
      </c>
      <c r="O822" s="119">
        <f t="shared" ref="O822" si="604">E822+F822+G822+I822</f>
        <v>22514.41</v>
      </c>
      <c r="P822" s="119">
        <f t="shared" ref="P822" si="605">P820</f>
        <v>961.2</v>
      </c>
      <c r="Q822" s="119">
        <f t="shared" ref="Q822" si="606">L822+(IF(P822&gt;O822*0.18,P822,O822*0.18))</f>
        <v>35345.89</v>
      </c>
      <c r="R822" s="119">
        <f t="shared" ref="R822" si="607">N822+O822*0.18</f>
        <v>32938.71</v>
      </c>
      <c r="S822" s="47"/>
    </row>
    <row r="823" spans="1:19" ht="9" customHeight="1" x14ac:dyDescent="0.2">
      <c r="A823" s="517"/>
      <c r="B823" s="517"/>
      <c r="C823" s="48" t="s">
        <v>4</v>
      </c>
      <c r="D823" s="49">
        <v>34</v>
      </c>
      <c r="E823" s="61">
        <f t="shared" si="339"/>
        <v>43315715</v>
      </c>
      <c r="F823" s="50"/>
      <c r="G823" s="50">
        <v>0</v>
      </c>
      <c r="H823" s="61">
        <v>12337351</v>
      </c>
      <c r="I823" s="61">
        <f t="shared" si="551"/>
        <v>278261</v>
      </c>
      <c r="J823" s="51">
        <f t="shared" ref="J823:L823" si="608">J822*1936.27</f>
        <v>4660950</v>
      </c>
      <c r="K823" s="61">
        <f t="shared" si="608"/>
        <v>55931328</v>
      </c>
      <c r="L823" s="61">
        <f t="shared" si="608"/>
        <v>60592278</v>
      </c>
      <c r="M823" s="118"/>
      <c r="N823" s="120">
        <f t="shared" ref="N823" si="609">N822*1936.27</f>
        <v>55931328</v>
      </c>
      <c r="O823" s="120">
        <f t="shared" ref="O823:P823" si="610">O822*1936.27</f>
        <v>43593977</v>
      </c>
      <c r="P823" s="123">
        <f t="shared" si="610"/>
        <v>1861143</v>
      </c>
      <c r="Q823" s="120">
        <f t="shared" ref="Q823" si="611">Q822*1936.27</f>
        <v>68439186</v>
      </c>
      <c r="R823" s="120">
        <f t="shared" ref="R823" si="612">R822*1936.27</f>
        <v>63778236</v>
      </c>
      <c r="S823" s="47"/>
    </row>
    <row r="824" spans="1:19" ht="12.75" customHeight="1" x14ac:dyDescent="0.2">
      <c r="A824" s="517"/>
      <c r="B824" s="517"/>
      <c r="C824" s="53" t="s">
        <v>3</v>
      </c>
      <c r="D824" s="54">
        <v>35</v>
      </c>
      <c r="E824" s="44">
        <f t="shared" si="526"/>
        <v>23802.49</v>
      </c>
      <c r="F824" s="44"/>
      <c r="G824" s="44">
        <v>0</v>
      </c>
      <c r="H824" s="44">
        <v>6371.71</v>
      </c>
      <c r="I824" s="44">
        <f t="shared" ref="I824" si="613">(E824+H824)*0.5%</f>
        <v>150.87</v>
      </c>
      <c r="J824" s="44">
        <f t="shared" ref="J824" si="614">(E824+F824+G824+H824+I824)/12</f>
        <v>2527.09</v>
      </c>
      <c r="K824" s="44">
        <f t="shared" ref="K824" si="615">SUM(E824:I824)</f>
        <v>30325.07</v>
      </c>
      <c r="L824" s="46">
        <f t="shared" ref="L824" si="616">SUM(E824:J824)</f>
        <v>32852.160000000003</v>
      </c>
      <c r="M824" s="117"/>
      <c r="N824" s="119">
        <f t="shared" ref="N824" si="617">K824</f>
        <v>30325.07</v>
      </c>
      <c r="O824" s="119">
        <f t="shared" ref="O824" si="618">E824+F824+G824+I824</f>
        <v>23953.360000000001</v>
      </c>
      <c r="P824" s="119">
        <f t="shared" ref="P824" si="619">P822</f>
        <v>961.2</v>
      </c>
      <c r="Q824" s="119">
        <f t="shared" ref="Q824" si="620">L824+(IF(P824&gt;O824*0.18,P824,O824*0.18))</f>
        <v>37163.760000000002</v>
      </c>
      <c r="R824" s="119">
        <f t="shared" ref="R824" si="621">N824+O824*0.18</f>
        <v>34636.67</v>
      </c>
      <c r="S824" s="47"/>
    </row>
    <row r="825" spans="1:19" ht="9" customHeight="1" x14ac:dyDescent="0.2">
      <c r="A825" s="518"/>
      <c r="B825" s="518"/>
      <c r="C825" s="58" t="s">
        <v>4</v>
      </c>
      <c r="D825" s="59"/>
      <c r="E825" s="61">
        <f t="shared" si="339"/>
        <v>46088047</v>
      </c>
      <c r="F825" s="61"/>
      <c r="G825" s="61">
        <v>0</v>
      </c>
      <c r="H825" s="61">
        <v>12337351</v>
      </c>
      <c r="I825" s="61">
        <f t="shared" si="551"/>
        <v>292125</v>
      </c>
      <c r="J825" s="61">
        <f t="shared" ref="J825:L825" si="622">J824*1936.27</f>
        <v>4893129</v>
      </c>
      <c r="K825" s="61">
        <f t="shared" si="622"/>
        <v>58717523</v>
      </c>
      <c r="L825" s="61">
        <f t="shared" si="622"/>
        <v>63610652</v>
      </c>
      <c r="M825" s="118"/>
      <c r="N825" s="123">
        <f t="shared" ref="N825" si="623">N824*1936.27</f>
        <v>58717523</v>
      </c>
      <c r="O825" s="123">
        <f t="shared" ref="O825:P825" si="624">O824*1936.27</f>
        <v>46380172</v>
      </c>
      <c r="P825" s="123">
        <f t="shared" si="624"/>
        <v>1861143</v>
      </c>
      <c r="Q825" s="123">
        <f t="shared" ref="Q825" si="625">Q824*1936.27</f>
        <v>71959074</v>
      </c>
      <c r="R825" s="123">
        <f t="shared" ref="R825" si="626">R824*1936.27</f>
        <v>67065945</v>
      </c>
      <c r="S825" s="47"/>
    </row>
    <row r="826" spans="1:19" ht="9" customHeight="1" x14ac:dyDescent="0.2">
      <c r="A826" s="78"/>
      <c r="B826" s="78"/>
      <c r="C826" s="79"/>
      <c r="D826" s="79"/>
      <c r="E826" s="79"/>
      <c r="F826" s="79"/>
      <c r="G826" s="79"/>
      <c r="H826" s="79"/>
      <c r="I826" s="80"/>
      <c r="J826" s="80"/>
      <c r="K826" s="80"/>
      <c r="L826" s="80"/>
      <c r="M826" s="80"/>
      <c r="N826" s="122"/>
      <c r="O826" s="122"/>
      <c r="P826" s="122"/>
      <c r="R826" s="153"/>
      <c r="S826" s="47"/>
    </row>
    <row r="827" spans="1:19" ht="9" customHeight="1" x14ac:dyDescent="0.2">
      <c r="A827" s="78"/>
      <c r="B827" s="78"/>
      <c r="C827" s="79"/>
      <c r="D827" s="79"/>
      <c r="E827" s="79"/>
      <c r="F827" s="79"/>
      <c r="G827" s="79"/>
      <c r="H827" s="79"/>
      <c r="I827" s="80"/>
      <c r="J827" s="80"/>
      <c r="K827" s="80"/>
      <c r="L827" s="80"/>
      <c r="M827" s="80"/>
      <c r="N827" s="121"/>
      <c r="O827" s="121"/>
      <c r="P827" s="121"/>
      <c r="R827" s="155"/>
      <c r="S827" s="47"/>
    </row>
    <row r="828" spans="1:19" ht="9" customHeight="1" x14ac:dyDescent="0.2">
      <c r="A828" s="78"/>
      <c r="B828" s="78"/>
      <c r="C828" s="79"/>
      <c r="D828" s="79"/>
      <c r="E828" s="79"/>
      <c r="F828" s="79"/>
      <c r="G828" s="79"/>
      <c r="H828" s="79"/>
      <c r="I828" s="80"/>
      <c r="J828" s="80"/>
      <c r="K828" s="80"/>
      <c r="L828" s="80"/>
      <c r="M828" s="80"/>
      <c r="N828" s="122"/>
      <c r="O828" s="122"/>
      <c r="P828" s="122"/>
      <c r="R828" s="153"/>
      <c r="S828" s="47"/>
    </row>
    <row r="829" spans="1:19" ht="9" customHeight="1" x14ac:dyDescent="0.2">
      <c r="A829" s="78"/>
      <c r="B829" s="78"/>
      <c r="C829" s="79"/>
      <c r="D829" s="79"/>
      <c r="E829" s="79"/>
      <c r="F829" s="79"/>
      <c r="G829" s="79"/>
      <c r="H829" s="79"/>
      <c r="I829" s="80"/>
      <c r="J829" s="80"/>
      <c r="K829" s="80"/>
      <c r="L829" s="80"/>
      <c r="M829" s="80"/>
      <c r="N829" s="121"/>
      <c r="O829" s="121"/>
      <c r="P829" s="121"/>
      <c r="R829" s="122"/>
      <c r="S829" s="47"/>
    </row>
    <row r="830" spans="1:19" x14ac:dyDescent="0.2">
      <c r="N830" s="122"/>
      <c r="O830" s="122"/>
      <c r="P830" s="122"/>
      <c r="Q830" s="81"/>
      <c r="R830" s="121"/>
    </row>
    <row r="831" spans="1:19" ht="27.75" customHeight="1" x14ac:dyDescent="0.2">
      <c r="B831" s="514" t="s">
        <v>117</v>
      </c>
      <c r="C831" s="546"/>
      <c r="D831" s="546"/>
      <c r="E831" s="546"/>
      <c r="F831" s="546"/>
      <c r="G831" s="546"/>
      <c r="H831" s="546"/>
      <c r="I831" s="546"/>
      <c r="J831" s="546"/>
      <c r="K831" s="546"/>
      <c r="L831" s="547"/>
      <c r="M831" s="112"/>
      <c r="N831" s="121"/>
      <c r="O831" s="121"/>
      <c r="P831" s="121"/>
      <c r="Q831" s="81"/>
      <c r="R831" s="122"/>
    </row>
    <row r="832" spans="1:19" ht="19.5" customHeight="1" x14ac:dyDescent="0.2">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2">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2">
      <c r="B834" s="88"/>
      <c r="C834" s="59"/>
      <c r="D834" s="89"/>
      <c r="E834" s="90">
        <v>971930</v>
      </c>
      <c r="F834" s="90">
        <v>971930</v>
      </c>
      <c r="G834" s="90">
        <v>1041636</v>
      </c>
      <c r="H834" s="90">
        <v>1227518</v>
      </c>
      <c r="I834" s="90">
        <v>1498673</v>
      </c>
      <c r="J834" s="90">
        <v>1712437</v>
      </c>
      <c r="K834" s="90">
        <f t="shared" ref="K834" si="627">K833*1936.27</f>
        <v>1861143</v>
      </c>
      <c r="L834" s="90"/>
      <c r="N834" s="122"/>
      <c r="O834" s="122"/>
      <c r="P834" s="122"/>
      <c r="R834" s="121"/>
      <c r="S834" s="47"/>
    </row>
    <row r="835" spans="2:19" x14ac:dyDescent="0.2">
      <c r="B835" s="47" t="s">
        <v>24</v>
      </c>
      <c r="N835" s="121"/>
      <c r="O835" s="121"/>
      <c r="P835" s="121"/>
      <c r="Q835" s="81"/>
    </row>
  </sheetData>
  <mergeCells count="182">
    <mergeCell ref="A816:A825"/>
    <mergeCell ref="B816:B825"/>
    <mergeCell ref="B831:L831"/>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4:A815"/>
    <mergeCell ref="A692:A693"/>
    <mergeCell ref="B692:B693"/>
    <mergeCell ref="A694:A705"/>
    <mergeCell ref="B694:B705"/>
    <mergeCell ref="A706:A707"/>
    <mergeCell ref="B706:B707"/>
    <mergeCell ref="A708:A717"/>
    <mergeCell ref="B708:B717"/>
    <mergeCell ref="A718:A719"/>
    <mergeCell ref="B718:B719"/>
    <mergeCell ref="B814:B815"/>
    <mergeCell ref="A754:A755"/>
    <mergeCell ref="B754:B755"/>
    <mergeCell ref="A756:A765"/>
    <mergeCell ref="B756:B765"/>
    <mergeCell ref="A766:A767"/>
    <mergeCell ref="B766:B767"/>
    <mergeCell ref="A768:A777"/>
    <mergeCell ref="B768:B77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B526:B537"/>
    <mergeCell ref="A538:A539"/>
    <mergeCell ref="B538:B539"/>
    <mergeCell ref="A496:A497"/>
    <mergeCell ref="B496:B497"/>
    <mergeCell ref="A498:A509"/>
    <mergeCell ref="B498:B509"/>
    <mergeCell ref="A510:A511"/>
    <mergeCell ref="B510:B511"/>
    <mergeCell ref="A524:A525"/>
    <mergeCell ref="B524:B525"/>
    <mergeCell ref="A526:A537"/>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176:A215"/>
    <mergeCell ref="B176:B215"/>
    <mergeCell ref="B90:B91"/>
    <mergeCell ref="A92:A131"/>
    <mergeCell ref="B92:B131"/>
    <mergeCell ref="A132:A133"/>
    <mergeCell ref="B132:B133"/>
    <mergeCell ref="A6:A7"/>
    <mergeCell ref="B6:B7"/>
    <mergeCell ref="A8:A47"/>
    <mergeCell ref="B8:B47"/>
    <mergeCell ref="A48:A49"/>
    <mergeCell ref="B48:B49"/>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s>
  <phoneticPr fontId="4"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34" priority="6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33" priority="6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2" priority="6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31" priority="6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0" priority="6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29" priority="6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8" priority="6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7" priority="6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6" priority="6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5" priority="6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4" priority="6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3" priority="6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2" priority="6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1" priority="6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20" priority="6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19" priority="6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8" priority="6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7" priority="6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6" priority="6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5" priority="5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4" priority="5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3" priority="5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2" priority="5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1" priority="59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10" priority="59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09" priority="5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08" priority="5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07" priority="59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6" priority="59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5" priority="5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4" priority="5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3" priority="5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2" priority="5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1" priority="5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0" priority="5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9" priority="58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98" priority="58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97" priority="5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96" priority="5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5" priority="5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94" priority="5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3" priority="57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292" priority="57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1" priority="57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290" priority="57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8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8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7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7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6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6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5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3" priority="537" stopIfTrue="1" operator="equal">
      <formula>0</formula>
    </cfRule>
  </conditionalFormatting>
  <conditionalFormatting sqref="Q6:Q593 Q622:Q691">
    <cfRule type="cellIs" dxfId="325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1" priority="535" stopIfTrue="1" operator="equal">
      <formula>0</formula>
    </cfRule>
  </conditionalFormatting>
  <conditionalFormatting sqref="Q6:Q593 Q622:Q691">
    <cfRule type="cellIs" dxfId="325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49" priority="533" stopIfTrue="1" operator="equal">
      <formula>0</formula>
    </cfRule>
  </conditionalFormatting>
  <conditionalFormatting sqref="E826:Q829">
    <cfRule type="cellIs" dxfId="3248" priority="531" stopIfTrue="1" operator="equal">
      <formula>0</formula>
    </cfRule>
  </conditionalFormatting>
  <conditionalFormatting sqref="M826:Q829">
    <cfRule type="cellIs" dxfId="3247" priority="530" stopIfTrue="1" operator="equal">
      <formula>0</formula>
    </cfRule>
  </conditionalFormatting>
  <conditionalFormatting sqref="M826:Q829">
    <cfRule type="cellIs" dxfId="3246" priority="529" stopIfTrue="1" operator="equal">
      <formula>0</formula>
    </cfRule>
  </conditionalFormatting>
  <conditionalFormatting sqref="N826:Q826 N828:Q828 N830:Q830 N832:Q832 N834:Q834">
    <cfRule type="cellIs" dxfId="3245" priority="528" stopIfTrue="1" operator="equal">
      <formula>0</formula>
    </cfRule>
  </conditionalFormatting>
  <conditionalFormatting sqref="M826:Q829">
    <cfRule type="cellIs" dxfId="3244" priority="527" stopIfTrue="1" operator="equal">
      <formula>0</formula>
    </cfRule>
  </conditionalFormatting>
  <conditionalFormatting sqref="N826:Q826 N828:Q828 N830:Q830 N832:Q832 N834:Q834">
    <cfRule type="cellIs" dxfId="3243" priority="526" stopIfTrue="1" operator="equal">
      <formula>0</formula>
    </cfRule>
  </conditionalFormatting>
  <conditionalFormatting sqref="N826:Q826 N828:Q828 N830:Q830 N832:Q832 N834:Q834">
    <cfRule type="cellIs" dxfId="3242" priority="525" stopIfTrue="1" operator="equal">
      <formula>0</formula>
    </cfRule>
  </conditionalFormatting>
  <conditionalFormatting sqref="M826:Q829">
    <cfRule type="cellIs" dxfId="3241" priority="524" stopIfTrue="1" operator="equal">
      <formula>0</formula>
    </cfRule>
  </conditionalFormatting>
  <conditionalFormatting sqref="N826:Q826 N828:Q828 N830:Q830 N832:Q832 N834:Q834">
    <cfRule type="cellIs" dxfId="3240" priority="523" stopIfTrue="1" operator="equal">
      <formula>0</formula>
    </cfRule>
  </conditionalFormatting>
  <conditionalFormatting sqref="M826:Q829">
    <cfRule type="cellIs" dxfId="3239" priority="522" stopIfTrue="1" operator="equal">
      <formula>0</formula>
    </cfRule>
  </conditionalFormatting>
  <conditionalFormatting sqref="N826:Q826 N828:Q828 N830:Q830 N832:Q832 N834:Q834">
    <cfRule type="cellIs" dxfId="3238" priority="521" stopIfTrue="1" operator="equal">
      <formula>0</formula>
    </cfRule>
  </conditionalFormatting>
  <conditionalFormatting sqref="M826:Q829">
    <cfRule type="cellIs" dxfId="3237" priority="520" stopIfTrue="1" operator="equal">
      <formula>0</formula>
    </cfRule>
  </conditionalFormatting>
  <conditionalFormatting sqref="N826:Q826 N828:Q828 N830:Q830 N832:Q832 N834:Q834">
    <cfRule type="cellIs" dxfId="3236" priority="519" stopIfTrue="1" operator="equal">
      <formula>0</formula>
    </cfRule>
  </conditionalFormatting>
  <conditionalFormatting sqref="N826:Q826 N828:Q828 N830:Q830 N832:Q832 N834:Q834">
    <cfRule type="cellIs" dxfId="3235" priority="518" stopIfTrue="1" operator="equal">
      <formula>0</formula>
    </cfRule>
  </conditionalFormatting>
  <conditionalFormatting sqref="M826:Q829">
    <cfRule type="cellIs" dxfId="3234" priority="517" stopIfTrue="1" operator="equal">
      <formula>0</formula>
    </cfRule>
  </conditionalFormatting>
  <conditionalFormatting sqref="N826:Q826 N828:Q828 N830:Q830 N832:Q832 N834:Q834">
    <cfRule type="cellIs" dxfId="3233" priority="516" stopIfTrue="1" operator="equal">
      <formula>0</formula>
    </cfRule>
  </conditionalFormatting>
  <conditionalFormatting sqref="E826:Q829">
    <cfRule type="cellIs" dxfId="3232" priority="515" stopIfTrue="1" operator="equal">
      <formula>0</formula>
    </cfRule>
  </conditionalFormatting>
  <conditionalFormatting sqref="M826:Q829">
    <cfRule type="cellIs" dxfId="3231" priority="514" stopIfTrue="1" operator="equal">
      <formula>0</formula>
    </cfRule>
  </conditionalFormatting>
  <conditionalFormatting sqref="N826:Q826 N828:Q828 N830:Q830 N832:Q832 N834:Q834">
    <cfRule type="cellIs" dxfId="3230" priority="513" stopIfTrue="1" operator="equal">
      <formula>0</formula>
    </cfRule>
  </conditionalFormatting>
  <conditionalFormatting sqref="M826:Q829">
    <cfRule type="cellIs" dxfId="3229" priority="512" stopIfTrue="1" operator="equal">
      <formula>0</formula>
    </cfRule>
  </conditionalFormatting>
  <conditionalFormatting sqref="N826:Q826 N828:Q828 N830:Q830 N832:Q832 N834:Q834">
    <cfRule type="cellIs" dxfId="3228" priority="511" stopIfTrue="1" operator="equal">
      <formula>0</formula>
    </cfRule>
  </conditionalFormatting>
  <conditionalFormatting sqref="N826:Q826 N828:Q828 N830:Q830 N832:Q832 N834:Q834">
    <cfRule type="cellIs" dxfId="3227" priority="510" stopIfTrue="1" operator="equal">
      <formula>0</formula>
    </cfRule>
  </conditionalFormatting>
  <conditionalFormatting sqref="M826:Q829">
    <cfRule type="cellIs" dxfId="3226" priority="509" stopIfTrue="1" operator="equal">
      <formula>0</formula>
    </cfRule>
  </conditionalFormatting>
  <conditionalFormatting sqref="N826:Q826 N828:Q828 N830:Q830 N832:Q832 N834:Q834">
    <cfRule type="cellIs" dxfId="3225" priority="508" stopIfTrue="1" operator="equal">
      <formula>0</formula>
    </cfRule>
  </conditionalFormatting>
  <conditionalFormatting sqref="E826:Q829">
    <cfRule type="cellIs" dxfId="3224" priority="507" stopIfTrue="1" operator="equal">
      <formula>0</formula>
    </cfRule>
  </conditionalFormatting>
  <conditionalFormatting sqref="N826:Q826 N828:Q828 N830:Q830 N832:Q832 N834:Q834">
    <cfRule type="cellIs" dxfId="3223" priority="506" stopIfTrue="1" operator="equal">
      <formula>0</formula>
    </cfRule>
  </conditionalFormatting>
  <conditionalFormatting sqref="M826:Q829">
    <cfRule type="cellIs" dxfId="3222" priority="505" stopIfTrue="1" operator="equal">
      <formula>0</formula>
    </cfRule>
  </conditionalFormatting>
  <conditionalFormatting sqref="N826:Q826 N828:Q828 N830:Q830 N832:Q832 N834:Q834">
    <cfRule type="cellIs" dxfId="3221" priority="504" stopIfTrue="1" operator="equal">
      <formula>0</formula>
    </cfRule>
  </conditionalFormatting>
  <conditionalFormatting sqref="E826:K829">
    <cfRule type="cellIs" dxfId="3220" priority="503" stopIfTrue="1" operator="equal">
      <formula>0</formula>
    </cfRule>
  </conditionalFormatting>
  <conditionalFormatting sqref="N826:Q826 N828:Q828 N830:Q830 N832:Q832 N834:Q834">
    <cfRule type="cellIs" dxfId="3219" priority="502" stopIfTrue="1" operator="equal">
      <formula>0</formula>
    </cfRule>
  </conditionalFormatting>
  <conditionalFormatting sqref="I826:Q829">
    <cfRule type="cellIs" dxfId="3218" priority="501" stopIfTrue="1" operator="equal">
      <formula>0</formula>
    </cfRule>
  </conditionalFormatting>
  <conditionalFormatting sqref="N826:Q826 N828:Q828 N830:Q830 N832:Q832 N834:Q834">
    <cfRule type="cellIs" dxfId="3217" priority="500" stopIfTrue="1" operator="equal">
      <formula>0</formula>
    </cfRule>
  </conditionalFormatting>
  <conditionalFormatting sqref="Q826:Q829">
    <cfRule type="cellIs" dxfId="3216" priority="499" stopIfTrue="1" operator="equal">
      <formula>0</formula>
    </cfRule>
  </conditionalFormatting>
  <conditionalFormatting sqref="Q826:Q829">
    <cfRule type="cellIs" dxfId="3215" priority="498" stopIfTrue="1" operator="equal">
      <formula>0</formula>
    </cfRule>
  </conditionalFormatting>
  <conditionalFormatting sqref="Q826 Q828 Q830 Q832 Q834">
    <cfRule type="cellIs" dxfId="3214" priority="497" stopIfTrue="1" operator="equal">
      <formula>0</formula>
    </cfRule>
  </conditionalFormatting>
  <conditionalFormatting sqref="Q826:Q829">
    <cfRule type="cellIs" dxfId="3213" priority="496" stopIfTrue="1" operator="equal">
      <formula>0</formula>
    </cfRule>
  </conditionalFormatting>
  <conditionalFormatting sqref="Q826 Q828 Q830 Q832 Q834">
    <cfRule type="cellIs" dxfId="3212" priority="495" stopIfTrue="1" operator="equal">
      <formula>0</formula>
    </cfRule>
  </conditionalFormatting>
  <conditionalFormatting sqref="Q826 Q828 Q830 Q832 Q834">
    <cfRule type="cellIs" dxfId="3211" priority="494" stopIfTrue="1" operator="equal">
      <formula>0</formula>
    </cfRule>
  </conditionalFormatting>
  <conditionalFormatting sqref="Q826:Q829">
    <cfRule type="cellIs" dxfId="3210" priority="493" stopIfTrue="1" operator="equal">
      <formula>0</formula>
    </cfRule>
  </conditionalFormatting>
  <conditionalFormatting sqref="Q826 Q828 Q830 Q832 Q834">
    <cfRule type="cellIs" dxfId="3209" priority="492" stopIfTrue="1" operator="equal">
      <formula>0</formula>
    </cfRule>
  </conditionalFormatting>
  <conditionalFormatting sqref="Q826:Q829">
    <cfRule type="cellIs" dxfId="3208" priority="491" stopIfTrue="1" operator="equal">
      <formula>0</formula>
    </cfRule>
  </conditionalFormatting>
  <conditionalFormatting sqref="Q826 Q828 Q830 Q832 Q834">
    <cfRule type="cellIs" dxfId="3207" priority="490" stopIfTrue="1" operator="equal">
      <formula>0</formula>
    </cfRule>
  </conditionalFormatting>
  <conditionalFormatting sqref="Q826:Q829">
    <cfRule type="cellIs" dxfId="3206" priority="489" stopIfTrue="1" operator="equal">
      <formula>0</formula>
    </cfRule>
  </conditionalFormatting>
  <conditionalFormatting sqref="Q826 Q828 Q830 Q832 Q834">
    <cfRule type="cellIs" dxfId="3205" priority="488" stopIfTrue="1" operator="equal">
      <formula>0</formula>
    </cfRule>
  </conditionalFormatting>
  <conditionalFormatting sqref="Q826 Q828 Q830 Q832 Q834">
    <cfRule type="cellIs" dxfId="3204" priority="487" stopIfTrue="1" operator="equal">
      <formula>0</formula>
    </cfRule>
  </conditionalFormatting>
  <conditionalFormatting sqref="Q826:Q829">
    <cfRule type="cellIs" dxfId="3203" priority="486" stopIfTrue="1" operator="equal">
      <formula>0</formula>
    </cfRule>
  </conditionalFormatting>
  <conditionalFormatting sqref="Q826 Q828 Q830 Q832 Q834">
    <cfRule type="cellIs" dxfId="3202" priority="485" stopIfTrue="1" operator="equal">
      <formula>0</formula>
    </cfRule>
  </conditionalFormatting>
  <conditionalFormatting sqref="Q826:Q829">
    <cfRule type="cellIs" dxfId="3201" priority="484" stopIfTrue="1" operator="equal">
      <formula>0</formula>
    </cfRule>
  </conditionalFormatting>
  <conditionalFormatting sqref="Q826 Q828 Q830 Q832 Q834">
    <cfRule type="cellIs" dxfId="3200" priority="483" stopIfTrue="1" operator="equal">
      <formula>0</formula>
    </cfRule>
  </conditionalFormatting>
  <conditionalFormatting sqref="Q826:Q829">
    <cfRule type="cellIs" dxfId="3199" priority="482" stopIfTrue="1" operator="equal">
      <formula>0</formula>
    </cfRule>
  </conditionalFormatting>
  <conditionalFormatting sqref="Q826 Q828 Q830 Q832 Q834">
    <cfRule type="cellIs" dxfId="3198" priority="481" stopIfTrue="1" operator="equal">
      <formula>0</formula>
    </cfRule>
  </conditionalFormatting>
  <conditionalFormatting sqref="Q826 Q828 Q830 Q832 Q834">
    <cfRule type="cellIs" dxfId="3197" priority="480" stopIfTrue="1" operator="equal">
      <formula>0</formula>
    </cfRule>
  </conditionalFormatting>
  <conditionalFormatting sqref="Q826:Q829">
    <cfRule type="cellIs" dxfId="3196" priority="479" stopIfTrue="1" operator="equal">
      <formula>0</formula>
    </cfRule>
  </conditionalFormatting>
  <conditionalFormatting sqref="Q826 Q828 Q830 Q832 Q834">
    <cfRule type="cellIs" dxfId="3195" priority="478" stopIfTrue="1" operator="equal">
      <formula>0</formula>
    </cfRule>
  </conditionalFormatting>
  <conditionalFormatting sqref="P692 P694 P696 P698 P700 P702 P704 P706 P708 P710 P712 P714 P716 P718 P720 P722 P724 P726 P728">
    <cfRule type="cellIs" dxfId="3194" priority="459" stopIfTrue="1" operator="equal">
      <formula>0</formula>
    </cfRule>
  </conditionalFormatting>
  <conditionalFormatting sqref="F718:H729 J718:O729 Q718:Q729">
    <cfRule type="cellIs" dxfId="3193" priority="473" stopIfTrue="1" operator="equal">
      <formula>0</formula>
    </cfRule>
  </conditionalFormatting>
  <conditionalFormatting sqref="N718:O718 N720:O720 N722:O722 N724:O724 N726:O726 N728:O728 Q728 Q726 Q724 Q722 Q720 Q718">
    <cfRule type="cellIs" dxfId="3192" priority="472" stopIfTrue="1" operator="equal">
      <formula>0</formula>
    </cfRule>
  </conditionalFormatting>
  <conditionalFormatting sqref="I718:I729">
    <cfRule type="cellIs" dxfId="3191" priority="467" stopIfTrue="1" operator="equal">
      <formula>0</formula>
    </cfRule>
  </conditionalFormatting>
  <conditionalFormatting sqref="P692:P729">
    <cfRule type="cellIs" dxfId="3190" priority="460" stopIfTrue="1" operator="equal">
      <formula>0</formula>
    </cfRule>
  </conditionalFormatting>
  <conditionalFormatting sqref="P692 P694 P696 P698 P700 P702 P704 P706 P708 P710 P712 P714 P716 P718 P720 P722 P724 P726 P728">
    <cfRule type="cellIs" dxfId="3189" priority="461" stopIfTrue="1" operator="equal">
      <formula>0</formula>
    </cfRule>
  </conditionalFormatting>
  <conditionalFormatting sqref="E706:O709 Q706:Q717 F710:O717">
    <cfRule type="cellIs" dxfId="3188" priority="477" stopIfTrue="1" operator="equal">
      <formula>0</formula>
    </cfRule>
  </conditionalFormatting>
  <conditionalFormatting sqref="E692:O705 Q692:Q705">
    <cfRule type="cellIs" dxfId="3187" priority="475" stopIfTrue="1" operator="equal">
      <formula>0</formula>
    </cfRule>
  </conditionalFormatting>
  <conditionalFormatting sqref="N692:O692 N694:O694 N696:O696 N698:O698 N700:O700 N702:O702 N704:O704 Q704 Q702 Q700 Q698 Q696 Q694 Q692">
    <cfRule type="cellIs" dxfId="3186" priority="476" stopIfTrue="1" operator="equal">
      <formula>0</formula>
    </cfRule>
  </conditionalFormatting>
  <conditionalFormatting sqref="N706:O706 N708:O708 N710:O710 N712:O712 N714:O714 N716:O716 Q716 Q714 Q712 Q710 Q708 Q706">
    <cfRule type="cellIs" dxfId="3185" priority="474" stopIfTrue="1" operator="equal">
      <formula>0</formula>
    </cfRule>
  </conditionalFormatting>
  <conditionalFormatting sqref="P692 P694 P696 P698 P700 P702 P704 P706 P708 P710 P712 P714 P716 P718 P720 P722 P724 P726 P728">
    <cfRule type="cellIs" dxfId="3184" priority="464" stopIfTrue="1" operator="equal">
      <formula>0</formula>
    </cfRule>
  </conditionalFormatting>
  <conditionalFormatting sqref="P692:P729">
    <cfRule type="cellIs" dxfId="3183" priority="463" stopIfTrue="1" operator="equal">
      <formula>0</formula>
    </cfRule>
  </conditionalFormatting>
  <conditionalFormatting sqref="P692 P694 P696 P698 P700 P702 P704 P706 P708 P710 P712 P714 P716 P718 P720 P722 P724 P726 P728">
    <cfRule type="cellIs" dxfId="3182" priority="462" stopIfTrue="1" operator="equal">
      <formula>0</formula>
    </cfRule>
  </conditionalFormatting>
  <conditionalFormatting sqref="P692:P729">
    <cfRule type="cellIs" dxfId="3181" priority="465" stopIfTrue="1" operator="equal">
      <formula>0</formula>
    </cfRule>
  </conditionalFormatting>
  <conditionalFormatting sqref="E710:E729">
    <cfRule type="cellIs" dxfId="3180" priority="458" stopIfTrue="1" operator="equal">
      <formula>0</formula>
    </cfRule>
  </conditionalFormatting>
  <conditionalFormatting sqref="R6:R593 R622:R729">
    <cfRule type="cellIs" dxfId="3179" priority="41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8" priority="413" stopIfTrue="1" operator="equal">
      <formula>0</formula>
    </cfRule>
  </conditionalFormatting>
  <conditionalFormatting sqref="R6:R593 R622:R729">
    <cfRule type="cellIs" dxfId="3177" priority="41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6" priority="410" stopIfTrue="1" operator="equal">
      <formula>0</formula>
    </cfRule>
  </conditionalFormatting>
  <conditionalFormatting sqref="R706:R717 R829:R834">
    <cfRule type="cellIs" dxfId="3175" priority="408" stopIfTrue="1" operator="equal">
      <formula>0</formula>
    </cfRule>
  </conditionalFormatting>
  <conditionalFormatting sqref="R829 R831 R833">
    <cfRule type="cellIs" dxfId="3174" priority="409" stopIfTrue="1" operator="equal">
      <formula>0</formula>
    </cfRule>
  </conditionalFormatting>
  <conditionalFormatting sqref="R692:R705">
    <cfRule type="cellIs" dxfId="3173" priority="406" stopIfTrue="1" operator="equal">
      <formula>0</formula>
    </cfRule>
  </conditionalFormatting>
  <conditionalFormatting sqref="R692 R694 R696 R698 R700 R702 R704">
    <cfRule type="cellIs" dxfId="3172" priority="407" stopIfTrue="1" operator="equal">
      <formula>0</formula>
    </cfRule>
  </conditionalFormatting>
  <conditionalFormatting sqref="R826:R828">
    <cfRule type="cellIs" dxfId="3171" priority="403" stopIfTrue="1" operator="equal">
      <formula>0</formula>
    </cfRule>
  </conditionalFormatting>
  <conditionalFormatting sqref="R706 R708 R710 R712 R714 R716">
    <cfRule type="cellIs" dxfId="3170" priority="405" stopIfTrue="1" operator="equal">
      <formula>0</formula>
    </cfRule>
  </conditionalFormatting>
  <conditionalFormatting sqref="R826 R828">
    <cfRule type="cellIs" dxfId="3169" priority="404" stopIfTrue="1" operator="equal">
      <formula>0</formula>
    </cfRule>
  </conditionalFormatting>
  <conditionalFormatting sqref="R718:R729">
    <cfRule type="cellIs" dxfId="3168" priority="402" stopIfTrue="1" operator="equal">
      <formula>0</formula>
    </cfRule>
  </conditionalFormatting>
  <conditionalFormatting sqref="R718 R720 R722 R724 R726 R728">
    <cfRule type="cellIs" dxfId="3167" priority="401" stopIfTrue="1" operator="equal">
      <formula>0</formula>
    </cfRule>
  </conditionalFormatting>
  <conditionalFormatting sqref="E594:Q607">
    <cfRule type="cellIs" dxfId="3166" priority="323" stopIfTrue="1" operator="equal">
      <formula>0</formula>
    </cfRule>
  </conditionalFormatting>
  <conditionalFormatting sqref="M594:Q607">
    <cfRule type="cellIs" dxfId="3165" priority="322" stopIfTrue="1" operator="equal">
      <formula>0</formula>
    </cfRule>
  </conditionalFormatting>
  <conditionalFormatting sqref="M594:Q607">
    <cfRule type="cellIs" dxfId="3164" priority="321" stopIfTrue="1" operator="equal">
      <formula>0</formula>
    </cfRule>
  </conditionalFormatting>
  <conditionalFormatting sqref="M594:Q594 M596:Q596 M598:Q598 M600:Q600 M602:Q602 M604:Q604 M606:Q606">
    <cfRule type="cellIs" dxfId="3163" priority="320" stopIfTrue="1" operator="equal">
      <formula>0</formula>
    </cfRule>
  </conditionalFormatting>
  <conditionalFormatting sqref="M595:Q595 M597:Q597 M599:Q599 M601:Q601 M603:Q603 M605:Q605 M607:Q607">
    <cfRule type="cellIs" dxfId="3162" priority="319" stopIfTrue="1" operator="equal">
      <formula>0</formula>
    </cfRule>
  </conditionalFormatting>
  <conditionalFormatting sqref="M594:Q594 M596:Q596 M598:Q598 M600:Q600 M602:Q602 M604:Q604 M606:Q606">
    <cfRule type="cellIs" dxfId="3161" priority="318" stopIfTrue="1" operator="equal">
      <formula>0</formula>
    </cfRule>
  </conditionalFormatting>
  <conditionalFormatting sqref="M594:Q594 M596:Q596 M598:Q598 M600:Q600 M602:Q602 M604:Q604 M606:Q606">
    <cfRule type="cellIs" dxfId="3160" priority="317" stopIfTrue="1" operator="equal">
      <formula>0</formula>
    </cfRule>
  </conditionalFormatting>
  <conditionalFormatting sqref="M595:Q595 M597:Q597 M599:Q599 M601:Q601 M603:Q603 M605:Q605 M607:Q607">
    <cfRule type="cellIs" dxfId="3159" priority="316" stopIfTrue="1" operator="equal">
      <formula>0</formula>
    </cfRule>
  </conditionalFormatting>
  <conditionalFormatting sqref="M594:Q594 M596:Q596 M598:Q598 M600:Q600 M602:Q602 M604:Q604 M606:Q606">
    <cfRule type="cellIs" dxfId="3158" priority="315" stopIfTrue="1" operator="equal">
      <formula>0</formula>
    </cfRule>
  </conditionalFormatting>
  <conditionalFormatting sqref="M594:Q607">
    <cfRule type="cellIs" dxfId="3157" priority="314" stopIfTrue="1" operator="equal">
      <formula>0</formula>
    </cfRule>
  </conditionalFormatting>
  <conditionalFormatting sqref="M594:Q594 M596:Q596 M598:Q598 M600:Q600 M602:Q602 M604:Q604 M606:Q606">
    <cfRule type="cellIs" dxfId="3156" priority="313" stopIfTrue="1" operator="equal">
      <formula>0</formula>
    </cfRule>
  </conditionalFormatting>
  <conditionalFormatting sqref="M595:Q595 M597:Q597 M599:Q599 M601:Q601 M603:Q603 M605:Q605 M607:Q607">
    <cfRule type="cellIs" dxfId="3155" priority="312" stopIfTrue="1" operator="equal">
      <formula>0</formula>
    </cfRule>
  </conditionalFormatting>
  <conditionalFormatting sqref="M594:Q594 M596:Q596 M598:Q598 M600:Q600 M602:Q602 M604:Q604 M606:Q606">
    <cfRule type="cellIs" dxfId="3154" priority="311" stopIfTrue="1" operator="equal">
      <formula>0</formula>
    </cfRule>
  </conditionalFormatting>
  <conditionalFormatting sqref="M594:Q594 M596:Q596 M598:Q598 M600:Q600 M602:Q602 M604:Q604 M606:Q606">
    <cfRule type="cellIs" dxfId="3153" priority="310" stopIfTrue="1" operator="equal">
      <formula>0</formula>
    </cfRule>
  </conditionalFormatting>
  <conditionalFormatting sqref="M595:Q595 M597:Q597 M599:Q599 M601:Q601 M603:Q603 M605:Q605 M607:Q607">
    <cfRule type="cellIs" dxfId="3152" priority="309" stopIfTrue="1" operator="equal">
      <formula>0</formula>
    </cfRule>
  </conditionalFormatting>
  <conditionalFormatting sqref="M594:Q594 M596:Q596 M598:Q598 M600:Q600 M602:Q602 M604:Q604 M606:Q606">
    <cfRule type="cellIs" dxfId="3151" priority="308" stopIfTrue="1" operator="equal">
      <formula>0</formula>
    </cfRule>
  </conditionalFormatting>
  <conditionalFormatting sqref="E594:Q607">
    <cfRule type="cellIs" dxfId="3150" priority="307" stopIfTrue="1" operator="equal">
      <formula>0</formula>
    </cfRule>
  </conditionalFormatting>
  <conditionalFormatting sqref="M594:Q607">
    <cfRule type="cellIs" dxfId="3149" priority="306" stopIfTrue="1" operator="equal">
      <formula>0</formula>
    </cfRule>
  </conditionalFormatting>
  <conditionalFormatting sqref="M594:Q594 M596:Q596 M598:Q598 M600:Q600 M602:Q602 M604:Q604 M606:Q606">
    <cfRule type="cellIs" dxfId="3148" priority="305" stopIfTrue="1" operator="equal">
      <formula>0</formula>
    </cfRule>
  </conditionalFormatting>
  <conditionalFormatting sqref="M595:Q595 M597:Q597 M599:Q599 M601:Q601 M603:Q603 M605:Q605 M607:Q607">
    <cfRule type="cellIs" dxfId="3147" priority="304" stopIfTrue="1" operator="equal">
      <formula>0</formula>
    </cfRule>
  </conditionalFormatting>
  <conditionalFormatting sqref="M594:Q594 M596:Q596 M598:Q598 M600:Q600 M602:Q602 M604:Q604 M606:Q606">
    <cfRule type="cellIs" dxfId="3146" priority="303" stopIfTrue="1" operator="equal">
      <formula>0</formula>
    </cfRule>
  </conditionalFormatting>
  <conditionalFormatting sqref="M594:Q594 M596:Q596 M598:Q598 M600:Q600 M602:Q602 M604:Q604 M606:Q606">
    <cfRule type="cellIs" dxfId="3145" priority="302" stopIfTrue="1" operator="equal">
      <formula>0</formula>
    </cfRule>
  </conditionalFormatting>
  <conditionalFormatting sqref="M595:Q595 M597:Q597 M599:Q599 M601:Q601 M603:Q603 M605:Q605 M607:Q607">
    <cfRule type="cellIs" dxfId="3144" priority="301" stopIfTrue="1" operator="equal">
      <formula>0</formula>
    </cfRule>
  </conditionalFormatting>
  <conditionalFormatting sqref="M594:Q594 M596:Q596 M598:Q598 M600:Q600 M602:Q602 M604:Q604 M606:Q606">
    <cfRule type="cellIs" dxfId="3143" priority="300" stopIfTrue="1" operator="equal">
      <formula>0</formula>
    </cfRule>
  </conditionalFormatting>
  <conditionalFormatting sqref="E594:Q607">
    <cfRule type="cellIs" dxfId="3142" priority="299" stopIfTrue="1" operator="equal">
      <formula>0</formula>
    </cfRule>
  </conditionalFormatting>
  <conditionalFormatting sqref="M594:Q594 M596:Q596 M598:Q598 M600:Q600 M602:Q602 M604:Q604 M606:Q606">
    <cfRule type="cellIs" dxfId="3141" priority="298" stopIfTrue="1" operator="equal">
      <formula>0</formula>
    </cfRule>
  </conditionalFormatting>
  <conditionalFormatting sqref="M595:Q595 M597:Q597 M599:Q599 M601:Q601 M603:Q603 M605:Q605 M607:Q607">
    <cfRule type="cellIs" dxfId="3140" priority="297" stopIfTrue="1" operator="equal">
      <formula>0</formula>
    </cfRule>
  </conditionalFormatting>
  <conditionalFormatting sqref="M594:Q594 M596:Q596 M598:Q598 M600:Q600 M602:Q602 M604:Q604 M606:Q606">
    <cfRule type="cellIs" dxfId="3139" priority="296" stopIfTrue="1" operator="equal">
      <formula>0</formula>
    </cfRule>
  </conditionalFormatting>
  <conditionalFormatting sqref="E594:K607">
    <cfRule type="cellIs" dxfId="3138" priority="295" stopIfTrue="1" operator="equal">
      <formula>0</formula>
    </cfRule>
  </conditionalFormatting>
  <conditionalFormatting sqref="M594:Q594 M596:Q596 M598:Q598 M600:Q600 M602:Q602 M604:Q604 M606:Q606">
    <cfRule type="cellIs" dxfId="3137" priority="294" stopIfTrue="1" operator="equal">
      <formula>0</formula>
    </cfRule>
  </conditionalFormatting>
  <conditionalFormatting sqref="L595:Q595 L597:Q597 L599:Q599 L601:Q601 L603:Q603 L605:Q605 L607:Q607 E594:K607">
    <cfRule type="cellIs" dxfId="3136" priority="293" stopIfTrue="1" operator="equal">
      <formula>0</formula>
    </cfRule>
  </conditionalFormatting>
  <conditionalFormatting sqref="L594:Q594 L596:Q596 L598:Q598 L600:Q600 L602:Q602 L604:Q604 L606:Q606">
    <cfRule type="cellIs" dxfId="3135" priority="292" stopIfTrue="1" operator="equal">
      <formula>0</formula>
    </cfRule>
  </conditionalFormatting>
  <conditionalFormatting sqref="Q594:Q607">
    <cfRule type="cellIs" dxfId="3134" priority="291" stopIfTrue="1" operator="equal">
      <formula>0</formula>
    </cfRule>
  </conditionalFormatting>
  <conditionalFormatting sqref="Q594:Q607">
    <cfRule type="cellIs" dxfId="3133" priority="290" stopIfTrue="1" operator="equal">
      <formula>0</formula>
    </cfRule>
  </conditionalFormatting>
  <conditionalFormatting sqref="Q594 Q596 Q598 Q600 Q602 Q604 Q606">
    <cfRule type="cellIs" dxfId="3132" priority="289" stopIfTrue="1" operator="equal">
      <formula>0</formula>
    </cfRule>
  </conditionalFormatting>
  <conditionalFormatting sqref="Q595 Q597 Q599 Q601 Q603 Q605 Q607">
    <cfRule type="cellIs" dxfId="3131" priority="288" stopIfTrue="1" operator="equal">
      <formula>0</formula>
    </cfRule>
  </conditionalFormatting>
  <conditionalFormatting sqref="Q594 Q596 Q598 Q600 Q602 Q604 Q606">
    <cfRule type="cellIs" dxfId="3130" priority="287" stopIfTrue="1" operator="equal">
      <formula>0</formula>
    </cfRule>
  </conditionalFormatting>
  <conditionalFormatting sqref="Q594 Q596 Q598 Q600 Q602 Q604 Q606">
    <cfRule type="cellIs" dxfId="3129" priority="286" stopIfTrue="1" operator="equal">
      <formula>0</formula>
    </cfRule>
  </conditionalFormatting>
  <conditionalFormatting sqref="Q595 Q597 Q599 Q601 Q603 Q605 Q607">
    <cfRule type="cellIs" dxfId="3128" priority="285" stopIfTrue="1" operator="equal">
      <formula>0</formula>
    </cfRule>
  </conditionalFormatting>
  <conditionalFormatting sqref="Q594 Q596 Q598 Q600 Q602 Q604 Q606">
    <cfRule type="cellIs" dxfId="3127" priority="284" stopIfTrue="1" operator="equal">
      <formula>0</formula>
    </cfRule>
  </conditionalFormatting>
  <conditionalFormatting sqref="Q594:Q607">
    <cfRule type="cellIs" dxfId="3126" priority="283" stopIfTrue="1" operator="equal">
      <formula>0</formula>
    </cfRule>
  </conditionalFormatting>
  <conditionalFormatting sqref="Q594 Q596 Q598 Q600 Q602 Q604 Q606">
    <cfRule type="cellIs" dxfId="3125" priority="282" stopIfTrue="1" operator="equal">
      <formula>0</formula>
    </cfRule>
  </conditionalFormatting>
  <conditionalFormatting sqref="Q595 Q597 Q599 Q601 Q603 Q605 Q607">
    <cfRule type="cellIs" dxfId="3124" priority="281" stopIfTrue="1" operator="equal">
      <formula>0</formula>
    </cfRule>
  </conditionalFormatting>
  <conditionalFormatting sqref="Q594 Q596 Q598 Q600 Q602 Q604 Q606">
    <cfRule type="cellIs" dxfId="3123" priority="280" stopIfTrue="1" operator="equal">
      <formula>0</formula>
    </cfRule>
  </conditionalFormatting>
  <conditionalFormatting sqref="Q594 Q596 Q598 Q600 Q602 Q604 Q606">
    <cfRule type="cellIs" dxfId="3122" priority="279" stopIfTrue="1" operator="equal">
      <formula>0</formula>
    </cfRule>
  </conditionalFormatting>
  <conditionalFormatting sqref="Q595 Q597 Q599 Q601 Q603 Q605 Q607">
    <cfRule type="cellIs" dxfId="3121" priority="278" stopIfTrue="1" operator="equal">
      <formula>0</formula>
    </cfRule>
  </conditionalFormatting>
  <conditionalFormatting sqref="Q594 Q596 Q598 Q600 Q602 Q604 Q606">
    <cfRule type="cellIs" dxfId="3120" priority="277" stopIfTrue="1" operator="equal">
      <formula>0</formula>
    </cfRule>
  </conditionalFormatting>
  <conditionalFormatting sqref="Q594:Q607">
    <cfRule type="cellIs" dxfId="3119" priority="276" stopIfTrue="1" operator="equal">
      <formula>0</formula>
    </cfRule>
  </conditionalFormatting>
  <conditionalFormatting sqref="Q594 Q596 Q598 Q600 Q602 Q604 Q606">
    <cfRule type="cellIs" dxfId="3118" priority="275" stopIfTrue="1" operator="equal">
      <formula>0</formula>
    </cfRule>
  </conditionalFormatting>
  <conditionalFormatting sqref="Q595 Q597 Q599 Q601 Q603 Q605 Q607">
    <cfRule type="cellIs" dxfId="3117" priority="274" stopIfTrue="1" operator="equal">
      <formula>0</formula>
    </cfRule>
  </conditionalFormatting>
  <conditionalFormatting sqref="Q594 Q596 Q598 Q600 Q602 Q604 Q606">
    <cfRule type="cellIs" dxfId="3116" priority="273" stopIfTrue="1" operator="equal">
      <formula>0</formula>
    </cfRule>
  </conditionalFormatting>
  <conditionalFormatting sqref="Q594 Q596 Q598 Q600 Q602 Q604 Q606">
    <cfRule type="cellIs" dxfId="3115" priority="272" stopIfTrue="1" operator="equal">
      <formula>0</formula>
    </cfRule>
  </conditionalFormatting>
  <conditionalFormatting sqref="Q595 Q597 Q599 Q601 Q603 Q605 Q607">
    <cfRule type="cellIs" dxfId="3114" priority="271" stopIfTrue="1" operator="equal">
      <formula>0</formula>
    </cfRule>
  </conditionalFormatting>
  <conditionalFormatting sqref="Q594 Q596 Q598 Q600 Q602 Q604 Q606">
    <cfRule type="cellIs" dxfId="3113" priority="270" stopIfTrue="1" operator="equal">
      <formula>0</formula>
    </cfRule>
  </conditionalFormatting>
  <conditionalFormatting sqref="Q594 Q596 Q598 Q600 Q602 Q604 Q606">
    <cfRule type="cellIs" dxfId="3112" priority="269" stopIfTrue="1" operator="equal">
      <formula>0</formula>
    </cfRule>
  </conditionalFormatting>
  <conditionalFormatting sqref="Q595 Q597 Q599 Q601 Q603 Q605 Q607">
    <cfRule type="cellIs" dxfId="3111" priority="268" stopIfTrue="1" operator="equal">
      <formula>0</formula>
    </cfRule>
  </conditionalFormatting>
  <conditionalFormatting sqref="Q594 Q596 Q598 Q600 Q602 Q604 Q606">
    <cfRule type="cellIs" dxfId="3110" priority="267" stopIfTrue="1" operator="equal">
      <formula>0</formula>
    </cfRule>
  </conditionalFormatting>
  <conditionalFormatting sqref="Q594:Q607">
    <cfRule type="cellIs" dxfId="3109" priority="266" stopIfTrue="1" operator="equal">
      <formula>0</formula>
    </cfRule>
  </conditionalFormatting>
  <conditionalFormatting sqref="Q594 Q596 Q598 Q600 Q602 Q604 Q606">
    <cfRule type="cellIs" dxfId="3108" priority="265" stopIfTrue="1" operator="equal">
      <formula>0</formula>
    </cfRule>
  </conditionalFormatting>
  <conditionalFormatting sqref="Q594:Q607">
    <cfRule type="cellIs" dxfId="3107" priority="264" stopIfTrue="1" operator="equal">
      <formula>0</formula>
    </cfRule>
  </conditionalFormatting>
  <conditionalFormatting sqref="Q594 Q596 Q598 Q600 Q602 Q604 Q606">
    <cfRule type="cellIs" dxfId="3106" priority="263" stopIfTrue="1" operator="equal">
      <formula>0</formula>
    </cfRule>
  </conditionalFormatting>
  <conditionalFormatting sqref="R594:R607">
    <cfRule type="cellIs" dxfId="3105" priority="261" stopIfTrue="1" operator="equal">
      <formula>0</formula>
    </cfRule>
  </conditionalFormatting>
  <conditionalFormatting sqref="R594 R596 R598 R600 R602 R604 R606">
    <cfRule type="cellIs" dxfId="3104" priority="262" stopIfTrue="1" operator="equal">
      <formula>0</formula>
    </cfRule>
  </conditionalFormatting>
  <conditionalFormatting sqref="R594:R607">
    <cfRule type="cellIs" dxfId="3103" priority="260" stopIfTrue="1" operator="equal">
      <formula>0</formula>
    </cfRule>
  </conditionalFormatting>
  <conditionalFormatting sqref="R594 R596 R598 R600 R602 R604 R606">
    <cfRule type="cellIs" dxfId="3102" priority="259" stopIfTrue="1" operator="equal">
      <formula>0</formula>
    </cfRule>
  </conditionalFormatting>
  <conditionalFormatting sqref="E608:Q621">
    <cfRule type="cellIs" dxfId="3101" priority="258" stopIfTrue="1" operator="equal">
      <formula>0</formula>
    </cfRule>
  </conditionalFormatting>
  <conditionalFormatting sqref="M608:Q621">
    <cfRule type="cellIs" dxfId="3100" priority="257" stopIfTrue="1" operator="equal">
      <formula>0</formula>
    </cfRule>
  </conditionalFormatting>
  <conditionalFormatting sqref="M608:Q621">
    <cfRule type="cellIs" dxfId="3099" priority="256" stopIfTrue="1" operator="equal">
      <formula>0</formula>
    </cfRule>
  </conditionalFormatting>
  <conditionalFormatting sqref="M608:Q608 M610:Q610 M612:Q612 M614:Q614 M616:Q616 M618:Q618 M620:Q620">
    <cfRule type="cellIs" dxfId="3098" priority="255" stopIfTrue="1" operator="equal">
      <formula>0</formula>
    </cfRule>
  </conditionalFormatting>
  <conditionalFormatting sqref="M609:Q609 M611:Q611 M613:Q613 M615:Q615 M617:Q617 M619:Q619 M621:Q621">
    <cfRule type="cellIs" dxfId="3097" priority="254" stopIfTrue="1" operator="equal">
      <formula>0</formula>
    </cfRule>
  </conditionalFormatting>
  <conditionalFormatting sqref="M608:Q608 M610:Q610 M612:Q612 M614:Q614 M616:Q616 M618:Q618 M620:Q620">
    <cfRule type="cellIs" dxfId="3096" priority="253" stopIfTrue="1" operator="equal">
      <formula>0</formula>
    </cfRule>
  </conditionalFormatting>
  <conditionalFormatting sqref="M608:Q608 M610:Q610 M612:Q612 M614:Q614 M616:Q616 M618:Q618 M620:Q620">
    <cfRule type="cellIs" dxfId="3095" priority="252" stopIfTrue="1" operator="equal">
      <formula>0</formula>
    </cfRule>
  </conditionalFormatting>
  <conditionalFormatting sqref="M609:Q609 M611:Q611 M613:Q613 M615:Q615 M617:Q617 M619:Q619 M621:Q621">
    <cfRule type="cellIs" dxfId="3094" priority="251" stopIfTrue="1" operator="equal">
      <formula>0</formula>
    </cfRule>
  </conditionalFormatting>
  <conditionalFormatting sqref="M608:Q608 M610:Q610 M612:Q612 M614:Q614 M616:Q616 M618:Q618 M620:Q620">
    <cfRule type="cellIs" dxfId="3093" priority="250" stopIfTrue="1" operator="equal">
      <formula>0</formula>
    </cfRule>
  </conditionalFormatting>
  <conditionalFormatting sqref="M608:Q621">
    <cfRule type="cellIs" dxfId="3092" priority="249" stopIfTrue="1" operator="equal">
      <formula>0</formula>
    </cfRule>
  </conditionalFormatting>
  <conditionalFormatting sqref="M608:Q608 M610:Q610 M612:Q612 M614:Q614 M616:Q616 M618:Q618 M620:Q620">
    <cfRule type="cellIs" dxfId="3091" priority="248" stopIfTrue="1" operator="equal">
      <formula>0</formula>
    </cfRule>
  </conditionalFormatting>
  <conditionalFormatting sqref="M609:Q609 M611:Q611 M613:Q613 M615:Q615 M617:Q617 M619:Q619 M621:Q621">
    <cfRule type="cellIs" dxfId="3090" priority="247" stopIfTrue="1" operator="equal">
      <formula>0</formula>
    </cfRule>
  </conditionalFormatting>
  <conditionalFormatting sqref="M608:Q608 M610:Q610 M612:Q612 M614:Q614 M616:Q616 M618:Q618 M620:Q620">
    <cfRule type="cellIs" dxfId="3089" priority="246" stopIfTrue="1" operator="equal">
      <formula>0</formula>
    </cfRule>
  </conditionalFormatting>
  <conditionalFormatting sqref="M608:Q608 M610:Q610 M612:Q612 M614:Q614 M616:Q616 M618:Q618 M620:Q620">
    <cfRule type="cellIs" dxfId="3088" priority="245" stopIfTrue="1" operator="equal">
      <formula>0</formula>
    </cfRule>
  </conditionalFormatting>
  <conditionalFormatting sqref="M609:Q609 M611:Q611 M613:Q613 M615:Q615 M617:Q617 M619:Q619 M621:Q621">
    <cfRule type="cellIs" dxfId="3087" priority="244" stopIfTrue="1" operator="equal">
      <formula>0</formula>
    </cfRule>
  </conditionalFormatting>
  <conditionalFormatting sqref="M608:Q608 M610:Q610 M612:Q612 M614:Q614 M616:Q616 M618:Q618 M620:Q620">
    <cfRule type="cellIs" dxfId="3086" priority="243" stopIfTrue="1" operator="equal">
      <formula>0</formula>
    </cfRule>
  </conditionalFormatting>
  <conditionalFormatting sqref="E608:Q621">
    <cfRule type="cellIs" dxfId="3085" priority="242" stopIfTrue="1" operator="equal">
      <formula>0</formula>
    </cfRule>
  </conditionalFormatting>
  <conditionalFormatting sqref="M608:Q621">
    <cfRule type="cellIs" dxfId="3084" priority="241" stopIfTrue="1" operator="equal">
      <formula>0</formula>
    </cfRule>
  </conditionalFormatting>
  <conditionalFormatting sqref="M608:Q608 M610:Q610 M612:Q612 M614:Q614 M616:Q616 M618:Q618 M620:Q620">
    <cfRule type="cellIs" dxfId="3083" priority="240" stopIfTrue="1" operator="equal">
      <formula>0</formula>
    </cfRule>
  </conditionalFormatting>
  <conditionalFormatting sqref="M609:Q609 M611:Q611 M613:Q613 M615:Q615 M617:Q617 M619:Q619 M621:Q621">
    <cfRule type="cellIs" dxfId="3082" priority="239" stopIfTrue="1" operator="equal">
      <formula>0</formula>
    </cfRule>
  </conditionalFormatting>
  <conditionalFormatting sqref="M608:Q608 M610:Q610 M612:Q612 M614:Q614 M616:Q616 M618:Q618 M620:Q620">
    <cfRule type="cellIs" dxfId="3081" priority="238" stopIfTrue="1" operator="equal">
      <formula>0</formula>
    </cfRule>
  </conditionalFormatting>
  <conditionalFormatting sqref="M608:Q608 M610:Q610 M612:Q612 M614:Q614 M616:Q616 M618:Q618 M620:Q620">
    <cfRule type="cellIs" dxfId="3080" priority="237" stopIfTrue="1" operator="equal">
      <formula>0</formula>
    </cfRule>
  </conditionalFormatting>
  <conditionalFormatting sqref="M609:Q609 M611:Q611 M613:Q613 M615:Q615 M617:Q617 M619:Q619 M621:Q621">
    <cfRule type="cellIs" dxfId="3079" priority="236" stopIfTrue="1" operator="equal">
      <formula>0</formula>
    </cfRule>
  </conditionalFormatting>
  <conditionalFormatting sqref="M608:Q608 M610:Q610 M612:Q612 M614:Q614 M616:Q616 M618:Q618 M620:Q620">
    <cfRule type="cellIs" dxfId="3078" priority="235" stopIfTrue="1" operator="equal">
      <formula>0</formula>
    </cfRule>
  </conditionalFormatting>
  <conditionalFormatting sqref="E608:Q621">
    <cfRule type="cellIs" dxfId="3077" priority="234" stopIfTrue="1" operator="equal">
      <formula>0</formula>
    </cfRule>
  </conditionalFormatting>
  <conditionalFormatting sqref="M608:Q608 M610:Q610 M612:Q612 M614:Q614 M616:Q616 M618:Q618 M620:Q620">
    <cfRule type="cellIs" dxfId="3076" priority="233" stopIfTrue="1" operator="equal">
      <formula>0</formula>
    </cfRule>
  </conditionalFormatting>
  <conditionalFormatting sqref="M609:Q609 M611:Q611 M613:Q613 M615:Q615 M617:Q617 M619:Q619 M621:Q621">
    <cfRule type="cellIs" dxfId="3075" priority="232" stopIfTrue="1" operator="equal">
      <formula>0</formula>
    </cfRule>
  </conditionalFormatting>
  <conditionalFormatting sqref="M608:Q608 M610:Q610 M612:Q612 M614:Q614 M616:Q616 M618:Q618 M620:Q620">
    <cfRule type="cellIs" dxfId="3074" priority="231" stopIfTrue="1" operator="equal">
      <formula>0</formula>
    </cfRule>
  </conditionalFormatting>
  <conditionalFormatting sqref="E608:K621">
    <cfRule type="cellIs" dxfId="3073" priority="230" stopIfTrue="1" operator="equal">
      <formula>0</formula>
    </cfRule>
  </conditionalFormatting>
  <conditionalFormatting sqref="M608:Q608 M610:Q610 M612:Q612 M614:Q614 M616:Q616 M618:Q618 M620:Q620">
    <cfRule type="cellIs" dxfId="3072" priority="229" stopIfTrue="1" operator="equal">
      <formula>0</formula>
    </cfRule>
  </conditionalFormatting>
  <conditionalFormatting sqref="L609:Q609 L611:Q611 L613:Q613 L615:Q615 L617:Q617 L619:Q619 L621:Q621 E608:K621">
    <cfRule type="cellIs" dxfId="3071" priority="228" stopIfTrue="1" operator="equal">
      <formula>0</formula>
    </cfRule>
  </conditionalFormatting>
  <conditionalFormatting sqref="L608:Q608 L610:Q610 L612:Q612 L614:Q614 L616:Q616 L618:Q618 L620:Q620">
    <cfRule type="cellIs" dxfId="3070" priority="227" stopIfTrue="1" operator="equal">
      <formula>0</formula>
    </cfRule>
  </conditionalFormatting>
  <conditionalFormatting sqref="Q608:Q621">
    <cfRule type="cellIs" dxfId="3069" priority="226" stopIfTrue="1" operator="equal">
      <formula>0</formula>
    </cfRule>
  </conditionalFormatting>
  <conditionalFormatting sqref="Q608:Q621">
    <cfRule type="cellIs" dxfId="3068" priority="225" stopIfTrue="1" operator="equal">
      <formula>0</formula>
    </cfRule>
  </conditionalFormatting>
  <conditionalFormatting sqref="Q608 Q610 Q612 Q614 Q616 Q618 Q620">
    <cfRule type="cellIs" dxfId="3067" priority="224" stopIfTrue="1" operator="equal">
      <formula>0</formula>
    </cfRule>
  </conditionalFormatting>
  <conditionalFormatting sqref="Q609 Q611 Q613 Q615 Q617 Q619 Q621">
    <cfRule type="cellIs" dxfId="3066" priority="223" stopIfTrue="1" operator="equal">
      <formula>0</formula>
    </cfRule>
  </conditionalFormatting>
  <conditionalFormatting sqref="Q608 Q610 Q612 Q614 Q616 Q618 Q620">
    <cfRule type="cellIs" dxfId="3065" priority="222" stopIfTrue="1" operator="equal">
      <formula>0</formula>
    </cfRule>
  </conditionalFormatting>
  <conditionalFormatting sqref="Q608 Q610 Q612 Q614 Q616 Q618 Q620">
    <cfRule type="cellIs" dxfId="3064" priority="221" stopIfTrue="1" operator="equal">
      <formula>0</formula>
    </cfRule>
  </conditionalFormatting>
  <conditionalFormatting sqref="Q609 Q611 Q613 Q615 Q617 Q619 Q621">
    <cfRule type="cellIs" dxfId="3063" priority="220" stopIfTrue="1" operator="equal">
      <formula>0</formula>
    </cfRule>
  </conditionalFormatting>
  <conditionalFormatting sqref="Q608 Q610 Q612 Q614 Q616 Q618 Q620">
    <cfRule type="cellIs" dxfId="3062" priority="219" stopIfTrue="1" operator="equal">
      <formula>0</formula>
    </cfRule>
  </conditionalFormatting>
  <conditionalFormatting sqref="Q608:Q621">
    <cfRule type="cellIs" dxfId="3061" priority="218" stopIfTrue="1" operator="equal">
      <formula>0</formula>
    </cfRule>
  </conditionalFormatting>
  <conditionalFormatting sqref="Q608 Q610 Q612 Q614 Q616 Q618 Q620">
    <cfRule type="cellIs" dxfId="3060" priority="217" stopIfTrue="1" operator="equal">
      <formula>0</formula>
    </cfRule>
  </conditionalFormatting>
  <conditionalFormatting sqref="Q609 Q611 Q613 Q615 Q617 Q619 Q621">
    <cfRule type="cellIs" dxfId="3059" priority="216" stopIfTrue="1" operator="equal">
      <formula>0</formula>
    </cfRule>
  </conditionalFormatting>
  <conditionalFormatting sqref="Q608 Q610 Q612 Q614 Q616 Q618 Q620">
    <cfRule type="cellIs" dxfId="3058" priority="215" stopIfTrue="1" operator="equal">
      <formula>0</formula>
    </cfRule>
  </conditionalFormatting>
  <conditionalFormatting sqref="Q608 Q610 Q612 Q614 Q616 Q618 Q620">
    <cfRule type="cellIs" dxfId="3057" priority="214" stopIfTrue="1" operator="equal">
      <formula>0</formula>
    </cfRule>
  </conditionalFormatting>
  <conditionalFormatting sqref="Q609 Q611 Q613 Q615 Q617 Q619 Q621">
    <cfRule type="cellIs" dxfId="3056" priority="213" stopIfTrue="1" operator="equal">
      <formula>0</formula>
    </cfRule>
  </conditionalFormatting>
  <conditionalFormatting sqref="Q608 Q610 Q612 Q614 Q616 Q618 Q620">
    <cfRule type="cellIs" dxfId="3055" priority="212" stopIfTrue="1" operator="equal">
      <formula>0</formula>
    </cfRule>
  </conditionalFormatting>
  <conditionalFormatting sqref="Q608:Q621">
    <cfRule type="cellIs" dxfId="3054" priority="211" stopIfTrue="1" operator="equal">
      <formula>0</formula>
    </cfRule>
  </conditionalFormatting>
  <conditionalFormatting sqref="Q608 Q610 Q612 Q614 Q616 Q618 Q620">
    <cfRule type="cellIs" dxfId="3053" priority="210" stopIfTrue="1" operator="equal">
      <formula>0</formula>
    </cfRule>
  </conditionalFormatting>
  <conditionalFormatting sqref="Q609 Q611 Q613 Q615 Q617 Q619 Q621">
    <cfRule type="cellIs" dxfId="3052" priority="209" stopIfTrue="1" operator="equal">
      <formula>0</formula>
    </cfRule>
  </conditionalFormatting>
  <conditionalFormatting sqref="Q608 Q610 Q612 Q614 Q616 Q618 Q620">
    <cfRule type="cellIs" dxfId="3051" priority="208" stopIfTrue="1" operator="equal">
      <formula>0</formula>
    </cfRule>
  </conditionalFormatting>
  <conditionalFormatting sqref="Q608 Q610 Q612 Q614 Q616 Q618 Q620">
    <cfRule type="cellIs" dxfId="3050" priority="207" stopIfTrue="1" operator="equal">
      <formula>0</formula>
    </cfRule>
  </conditionalFormatting>
  <conditionalFormatting sqref="Q609 Q611 Q613 Q615 Q617 Q619 Q621">
    <cfRule type="cellIs" dxfId="3049" priority="206" stopIfTrue="1" operator="equal">
      <formula>0</formula>
    </cfRule>
  </conditionalFormatting>
  <conditionalFormatting sqref="Q608 Q610 Q612 Q614 Q616 Q618 Q620">
    <cfRule type="cellIs" dxfId="3048" priority="205" stopIfTrue="1" operator="equal">
      <formula>0</formula>
    </cfRule>
  </conditionalFormatting>
  <conditionalFormatting sqref="Q608 Q610 Q612 Q614 Q616 Q618 Q620">
    <cfRule type="cellIs" dxfId="3047" priority="204" stopIfTrue="1" operator="equal">
      <formula>0</formula>
    </cfRule>
  </conditionalFormatting>
  <conditionalFormatting sqref="Q609 Q611 Q613 Q615 Q617 Q619 Q621">
    <cfRule type="cellIs" dxfId="3046" priority="203" stopIfTrue="1" operator="equal">
      <formula>0</formula>
    </cfRule>
  </conditionalFormatting>
  <conditionalFormatting sqref="Q608 Q610 Q612 Q614 Q616 Q618 Q620">
    <cfRule type="cellIs" dxfId="3045" priority="202" stopIfTrue="1" operator="equal">
      <formula>0</formula>
    </cfRule>
  </conditionalFormatting>
  <conditionalFormatting sqref="Q608:Q621">
    <cfRule type="cellIs" dxfId="3044" priority="201" stopIfTrue="1" operator="equal">
      <formula>0</formula>
    </cfRule>
  </conditionalFormatting>
  <conditionalFormatting sqref="Q608 Q610 Q612 Q614 Q616 Q618 Q620">
    <cfRule type="cellIs" dxfId="3043" priority="200" stopIfTrue="1" operator="equal">
      <formula>0</formula>
    </cfRule>
  </conditionalFormatting>
  <conditionalFormatting sqref="Q608:Q621">
    <cfRule type="cellIs" dxfId="3042" priority="199" stopIfTrue="1" operator="equal">
      <formula>0</formula>
    </cfRule>
  </conditionalFormatting>
  <conditionalFormatting sqref="Q608 Q610 Q612 Q614 Q616 Q618 Q620">
    <cfRule type="cellIs" dxfId="3041" priority="198" stopIfTrue="1" operator="equal">
      <formula>0</formula>
    </cfRule>
  </conditionalFormatting>
  <conditionalFormatting sqref="R608:R621">
    <cfRule type="cellIs" dxfId="3040" priority="196" stopIfTrue="1" operator="equal">
      <formula>0</formula>
    </cfRule>
  </conditionalFormatting>
  <conditionalFormatting sqref="R608 R610 R612 R614 R616 R618 R620">
    <cfRule type="cellIs" dxfId="3039" priority="197" stopIfTrue="1" operator="equal">
      <formula>0</formula>
    </cfRule>
  </conditionalFormatting>
  <conditionalFormatting sqref="R608:R621">
    <cfRule type="cellIs" dxfId="3038" priority="195" stopIfTrue="1" operator="equal">
      <formula>0</formula>
    </cfRule>
  </conditionalFormatting>
  <conditionalFormatting sqref="R608 R610 R612 R614 R616 R618 R620">
    <cfRule type="cellIs" dxfId="3037" priority="194" stopIfTrue="1" operator="equal">
      <formula>0</formula>
    </cfRule>
  </conditionalFormatting>
  <conditionalFormatting sqref="P730 P742 P732 P744 P734 P746 P736 P748 P738 P750 P740 P752">
    <cfRule type="cellIs" dxfId="3036" priority="95" stopIfTrue="1" operator="equal">
      <formula>0</formula>
    </cfRule>
  </conditionalFormatting>
  <conditionalFormatting sqref="F730:H753 J730:O753 Q730:Q753 J802:M825 F802:H825">
    <cfRule type="cellIs" dxfId="3035" priority="104" stopIfTrue="1" operator="equal">
      <formula>0</formula>
    </cfRule>
  </conditionalFormatting>
  <conditionalFormatting sqref="N730:O730 N742:O742 N732:O732 N744:O744 N734:O734 N746:O746 N736:O736 N748:O748 N738:O738 N750:O750 N740:O740 N752:O752 Q740 Q752 Q738 Q750 Q736 Q748 Q734 Q746 Q732 Q744 Q730 Q742">
    <cfRule type="cellIs" dxfId="3034" priority="103" stopIfTrue="1" operator="equal">
      <formula>0</formula>
    </cfRule>
  </conditionalFormatting>
  <conditionalFormatting sqref="I730:I753">
    <cfRule type="cellIs" dxfId="3033" priority="102" stopIfTrue="1" operator="equal">
      <formula>0</formula>
    </cfRule>
  </conditionalFormatting>
  <conditionalFormatting sqref="P730:P753">
    <cfRule type="cellIs" dxfId="3032" priority="96" stopIfTrue="1" operator="equal">
      <formula>0</formula>
    </cfRule>
  </conditionalFormatting>
  <conditionalFormatting sqref="P730 P742 P732 P744 P734 P746 P736 P748 P738 P750 P740 P752">
    <cfRule type="cellIs" dxfId="3031" priority="97" stopIfTrue="1" operator="equal">
      <formula>0</formula>
    </cfRule>
  </conditionalFormatting>
  <conditionalFormatting sqref="P730 P742 P732 P744 P734 P746 P736 P748 P738 P750 P740 P752">
    <cfRule type="cellIs" dxfId="3030" priority="100" stopIfTrue="1" operator="equal">
      <formula>0</formula>
    </cfRule>
  </conditionalFormatting>
  <conditionalFormatting sqref="P730:P753">
    <cfRule type="cellIs" dxfId="3029" priority="99" stopIfTrue="1" operator="equal">
      <formula>0</formula>
    </cfRule>
  </conditionalFormatting>
  <conditionalFormatting sqref="P730 P742 P732 P744 P734 P746 P736 P748 P738 P750 P740 P752">
    <cfRule type="cellIs" dxfId="3028" priority="98" stopIfTrue="1" operator="equal">
      <formula>0</formula>
    </cfRule>
  </conditionalFormatting>
  <conditionalFormatting sqref="P730:P753">
    <cfRule type="cellIs" dxfId="3027" priority="101" stopIfTrue="1" operator="equal">
      <formula>0</formula>
    </cfRule>
  </conditionalFormatting>
  <conditionalFormatting sqref="E730:E753">
    <cfRule type="cellIs" dxfId="3026" priority="94" stopIfTrue="1" operator="equal">
      <formula>0</formula>
    </cfRule>
  </conditionalFormatting>
  <conditionalFormatting sqref="R730:R753">
    <cfRule type="cellIs" dxfId="3025" priority="92" stopIfTrue="1" operator="equal">
      <formula>0</formula>
    </cfRule>
  </conditionalFormatting>
  <conditionalFormatting sqref="R730 R742 R732 R744 R734 R746 R736 R748 R738 R750 R740 R752">
    <cfRule type="cellIs" dxfId="3024" priority="93" stopIfTrue="1" operator="equal">
      <formula>0</formula>
    </cfRule>
  </conditionalFormatting>
  <conditionalFormatting sqref="R730:R753">
    <cfRule type="cellIs" dxfId="3023" priority="91" stopIfTrue="1" operator="equal">
      <formula>0</formula>
    </cfRule>
  </conditionalFormatting>
  <conditionalFormatting sqref="R730 R742 R732 R744 R734 R746 R736 R748 R738 R750 R740 R752">
    <cfRule type="cellIs" dxfId="3022" priority="90" stopIfTrue="1" operator="equal">
      <formula>0</formula>
    </cfRule>
  </conditionalFormatting>
  <conditionalFormatting sqref="R730:R753">
    <cfRule type="cellIs" dxfId="3021" priority="89" stopIfTrue="1" operator="equal">
      <formula>0</formula>
    </cfRule>
  </conditionalFormatting>
  <conditionalFormatting sqref="R730 R742 R732 R744 R734 R746 R736 R748 R738 R750 R740 R752">
    <cfRule type="cellIs" dxfId="3020" priority="88" stopIfTrue="1" operator="equal">
      <formula>0</formula>
    </cfRule>
  </conditionalFormatting>
  <conditionalFormatting sqref="P754">
    <cfRule type="cellIs" dxfId="3019" priority="78" stopIfTrue="1" operator="equal">
      <formula>0</formula>
    </cfRule>
  </conditionalFormatting>
  <conditionalFormatting sqref="F755:O755 Q754:Q755 F754:G754 I754:O754">
    <cfRule type="cellIs" dxfId="3018" priority="87" stopIfTrue="1" operator="equal">
      <formula>0</formula>
    </cfRule>
  </conditionalFormatting>
  <conditionalFormatting sqref="N754:O754 Q754">
    <cfRule type="cellIs" dxfId="3017" priority="86" stopIfTrue="1" operator="equal">
      <formula>0</formula>
    </cfRule>
  </conditionalFormatting>
  <conditionalFormatting sqref="P754:P755">
    <cfRule type="cellIs" dxfId="3016" priority="79" stopIfTrue="1" operator="equal">
      <formula>0</formula>
    </cfRule>
  </conditionalFormatting>
  <conditionalFormatting sqref="P754">
    <cfRule type="cellIs" dxfId="3015" priority="80" stopIfTrue="1" operator="equal">
      <formula>0</formula>
    </cfRule>
  </conditionalFormatting>
  <conditionalFormatting sqref="E754:E755">
    <cfRule type="cellIs" dxfId="3014" priority="85" stopIfTrue="1" operator="equal">
      <formula>0</formula>
    </cfRule>
  </conditionalFormatting>
  <conditionalFormatting sqref="P754">
    <cfRule type="cellIs" dxfId="3013" priority="83" stopIfTrue="1" operator="equal">
      <formula>0</formula>
    </cfRule>
  </conditionalFormatting>
  <conditionalFormatting sqref="P754:P755">
    <cfRule type="cellIs" dxfId="3012" priority="82" stopIfTrue="1" operator="equal">
      <formula>0</formula>
    </cfRule>
  </conditionalFormatting>
  <conditionalFormatting sqref="P754">
    <cfRule type="cellIs" dxfId="3011" priority="81" stopIfTrue="1" operator="equal">
      <formula>0</formula>
    </cfRule>
  </conditionalFormatting>
  <conditionalFormatting sqref="P754:P755">
    <cfRule type="cellIs" dxfId="3010" priority="84" stopIfTrue="1" operator="equal">
      <formula>0</formula>
    </cfRule>
  </conditionalFormatting>
  <conditionalFormatting sqref="R754:R755">
    <cfRule type="cellIs" dxfId="3009" priority="76" stopIfTrue="1" operator="equal">
      <formula>0</formula>
    </cfRule>
  </conditionalFormatting>
  <conditionalFormatting sqref="R754">
    <cfRule type="cellIs" dxfId="3008" priority="77" stopIfTrue="1" operator="equal">
      <formula>0</formula>
    </cfRule>
  </conditionalFormatting>
  <conditionalFormatting sqref="R754:R755">
    <cfRule type="cellIs" dxfId="3007" priority="75" stopIfTrue="1" operator="equal">
      <formula>0</formula>
    </cfRule>
  </conditionalFormatting>
  <conditionalFormatting sqref="R754">
    <cfRule type="cellIs" dxfId="3006" priority="74" stopIfTrue="1" operator="equal">
      <formula>0</formula>
    </cfRule>
  </conditionalFormatting>
  <conditionalFormatting sqref="R754:R755">
    <cfRule type="cellIs" dxfId="3005" priority="73" stopIfTrue="1" operator="equal">
      <formula>0</formula>
    </cfRule>
  </conditionalFormatting>
  <conditionalFormatting sqref="R754">
    <cfRule type="cellIs" dxfId="3004" priority="72" stopIfTrue="1" operator="equal">
      <formula>0</formula>
    </cfRule>
  </conditionalFormatting>
  <conditionalFormatting sqref="H754">
    <cfRule type="cellIs" dxfId="3003" priority="71" stopIfTrue="1" operator="equal">
      <formula>0</formula>
    </cfRule>
  </conditionalFormatting>
  <conditionalFormatting sqref="P756 P758 P760 P762 P764 P766 P768 P770">
    <cfRule type="cellIs" dxfId="3002" priority="61" stopIfTrue="1" operator="equal">
      <formula>0</formula>
    </cfRule>
  </conditionalFormatting>
  <conditionalFormatting sqref="F757:O757 F759:O759 F761:O761 F763:O763 F765:O765 F767:O767 F769:O769 F771:O771 F773:M773 F775:M775 F777:M777 F779:M779 F781:M781 F783:M783 F785:M785 F787:M787 F789:M789 Q756:Q771 F756:G756 F758:G758 F760:G760 F762:G762 F764:G764 F766:G766 F768:G768 F770:G770 F772:G772 F774:G774 F776:G776 F778:G778 F780:G780 F782:G782 F784:G784 F786:G786 F788:G788 I756:O756 I758:O758 I760:O760 I762:O762 I764:O764 I766:O766 I768:O768 I770:O770 I772:M772 I774:M774 I776:M776 I778:M778 I780:M780 I782:M782 I784:M784 I786:M786 I788:M788">
    <cfRule type="cellIs" dxfId="3001" priority="70" stopIfTrue="1" operator="equal">
      <formula>0</formula>
    </cfRule>
  </conditionalFormatting>
  <conditionalFormatting sqref="N756:O756 N758:O758 N760:O760 N762:O762 N764:O764 N766:O766 N768:O768 N770:O770 Q756 Q758 Q760 Q762 Q764 Q766 Q768 Q770">
    <cfRule type="cellIs" dxfId="3000" priority="69" stopIfTrue="1" operator="equal">
      <formula>0</formula>
    </cfRule>
  </conditionalFormatting>
  <conditionalFormatting sqref="P756:P771">
    <cfRule type="cellIs" dxfId="2999" priority="62" stopIfTrue="1" operator="equal">
      <formula>0</formula>
    </cfRule>
  </conditionalFormatting>
  <conditionalFormatting sqref="P756 P758 P760 P762 P764 P766 P768 P770">
    <cfRule type="cellIs" dxfId="2998" priority="63" stopIfTrue="1" operator="equal">
      <formula>0</formula>
    </cfRule>
  </conditionalFormatting>
  <conditionalFormatting sqref="E756:E789">
    <cfRule type="cellIs" dxfId="2997" priority="68" stopIfTrue="1" operator="equal">
      <formula>0</formula>
    </cfRule>
  </conditionalFormatting>
  <conditionalFormatting sqref="P756 P758 P760 P762 P764 P766 P768 P770">
    <cfRule type="cellIs" dxfId="2996" priority="66" stopIfTrue="1" operator="equal">
      <formula>0</formula>
    </cfRule>
  </conditionalFormatting>
  <conditionalFormatting sqref="P756:P771">
    <cfRule type="cellIs" dxfId="2995" priority="65" stopIfTrue="1" operator="equal">
      <formula>0</formula>
    </cfRule>
  </conditionalFormatting>
  <conditionalFormatting sqref="P756 P758 P760 P762 P764 P766 P768 P770">
    <cfRule type="cellIs" dxfId="2994" priority="64" stopIfTrue="1" operator="equal">
      <formula>0</formula>
    </cfRule>
  </conditionalFormatting>
  <conditionalFormatting sqref="P756:P771">
    <cfRule type="cellIs" dxfId="2993" priority="67" stopIfTrue="1" operator="equal">
      <formula>0</formula>
    </cfRule>
  </conditionalFormatting>
  <conditionalFormatting sqref="R756:R771">
    <cfRule type="cellIs" dxfId="2992" priority="59" stopIfTrue="1" operator="equal">
      <formula>0</formula>
    </cfRule>
  </conditionalFormatting>
  <conditionalFormatting sqref="R756 R758 R760 R762 R764 R766 R768 R770">
    <cfRule type="cellIs" dxfId="2991" priority="60" stopIfTrue="1" operator="equal">
      <formula>0</formula>
    </cfRule>
  </conditionalFormatting>
  <conditionalFormatting sqref="R756:R771">
    <cfRule type="cellIs" dxfId="2990" priority="58" stopIfTrue="1" operator="equal">
      <formula>0</formula>
    </cfRule>
  </conditionalFormatting>
  <conditionalFormatting sqref="R756 R758 R760 R762 R764 R766 R768 R770">
    <cfRule type="cellIs" dxfId="2989" priority="57" stopIfTrue="1" operator="equal">
      <formula>0</formula>
    </cfRule>
  </conditionalFormatting>
  <conditionalFormatting sqref="R756:R771">
    <cfRule type="cellIs" dxfId="2988" priority="56" stopIfTrue="1" operator="equal">
      <formula>0</formula>
    </cfRule>
  </conditionalFormatting>
  <conditionalFormatting sqref="R756 R758 R760 R762 R764 R766 R768 R770">
    <cfRule type="cellIs" dxfId="2987" priority="55" stopIfTrue="1" operator="equal">
      <formula>0</formula>
    </cfRule>
  </conditionalFormatting>
  <conditionalFormatting sqref="H756 H758 H760 H762 H764 H766 H768 H770 H772 H774 H776 H778 H780 H782 H784 H786 H788">
    <cfRule type="cellIs" dxfId="2986" priority="54" stopIfTrue="1" operator="equal">
      <formula>0</formula>
    </cfRule>
  </conditionalFormatting>
  <conditionalFormatting sqref="F791:M791 F793:M793 F795:M795 F797:M797 F799:M799 F801:M801 F790:G790 F792:G792 F794:G794 F796:G796 F798:G798 F800:G800 I790:M790 I792:M792 I794:M794 I796:M796 I798:M798 I800:M800">
    <cfRule type="cellIs" dxfId="2985" priority="53" stopIfTrue="1" operator="equal">
      <formula>0</formula>
    </cfRule>
  </conditionalFormatting>
  <conditionalFormatting sqref="E790:E801">
    <cfRule type="cellIs" dxfId="2984" priority="51" stopIfTrue="1" operator="equal">
      <formula>0</formula>
    </cfRule>
  </conditionalFormatting>
  <conditionalFormatting sqref="H790 H792 H794 H796 H798 H800">
    <cfRule type="cellIs" dxfId="2983" priority="37" stopIfTrue="1" operator="equal">
      <formula>0</formula>
    </cfRule>
  </conditionalFormatting>
  <conditionalFormatting sqref="E802:E825">
    <cfRule type="cellIs" dxfId="2982" priority="36" stopIfTrue="1" operator="equal">
      <formula>0</formula>
    </cfRule>
  </conditionalFormatting>
  <conditionalFormatting sqref="P772 P774 P776 P778 P780 P782 P784 P786 P788">
    <cfRule type="cellIs" dxfId="2981" priority="20" stopIfTrue="1" operator="equal">
      <formula>0</formula>
    </cfRule>
  </conditionalFormatting>
  <conditionalFormatting sqref="Q772:Q825 N772:O825">
    <cfRule type="cellIs" dxfId="2980" priority="28" stopIfTrue="1" operator="equal">
      <formula>0</formula>
    </cfRule>
  </conditionalFormatting>
  <conditionalFormatting sqref="N772:O772 N774:O774 N776:O776 N778:O778 N780:O780 N782:O782 N784:O784 N786:O786 N788:O788 N790:O790 N792:O792 N794:O794 N796:O796 N798:O798 N800:O800 N802:O802 N804:O804 N806:O806 N808:O808 N810:O810 N812:O812 N814:O814 N816:O816 N818:O818 N820:O820 N822:O822 N824:O824 Q772 Q774 Q776 Q778 Q780 Q782 Q784 Q786 Q788 Q790 Q792 Q794 Q796 Q798 Q800 Q802 Q804 Q806 Q808 Q810 Q812 Q814 Q816 Q818 Q820 Q822 Q824">
    <cfRule type="cellIs" dxfId="2979" priority="27" stopIfTrue="1" operator="equal">
      <formula>0</formula>
    </cfRule>
  </conditionalFormatting>
  <conditionalFormatting sqref="P772:P789">
    <cfRule type="cellIs" dxfId="2978" priority="21" stopIfTrue="1" operator="equal">
      <formula>0</formula>
    </cfRule>
  </conditionalFormatting>
  <conditionalFormatting sqref="P772 P774 P776 P778 P780 P782 P784 P786 P788">
    <cfRule type="cellIs" dxfId="2977" priority="22" stopIfTrue="1" operator="equal">
      <formula>0</formula>
    </cfRule>
  </conditionalFormatting>
  <conditionalFormatting sqref="P772 P774 P776 P778 P780 P782 P784 P786 P788">
    <cfRule type="cellIs" dxfId="2976" priority="25" stopIfTrue="1" operator="equal">
      <formula>0</formula>
    </cfRule>
  </conditionalFormatting>
  <conditionalFormatting sqref="P772:P789">
    <cfRule type="cellIs" dxfId="2975" priority="24" stopIfTrue="1" operator="equal">
      <formula>0</formula>
    </cfRule>
  </conditionalFormatting>
  <conditionalFormatting sqref="P772 P774 P776 P778 P780 P782 P784 P786 P788">
    <cfRule type="cellIs" dxfId="2974" priority="23" stopIfTrue="1" operator="equal">
      <formula>0</formula>
    </cfRule>
  </conditionalFormatting>
  <conditionalFormatting sqref="P772:P789">
    <cfRule type="cellIs" dxfId="2973" priority="26" stopIfTrue="1" operator="equal">
      <formula>0</formula>
    </cfRule>
  </conditionalFormatting>
  <conditionalFormatting sqref="R772:R825">
    <cfRule type="cellIs" dxfId="2972" priority="18" stopIfTrue="1" operator="equal">
      <formula>0</formula>
    </cfRule>
  </conditionalFormatting>
  <conditionalFormatting sqref="R772 R774 R776 R778 R780 R782 R784 R786 R788 R790 R792 R794 R796 R798 R800 R802 R804 R806 R808 R810 R812 R814 R816 R818 R820 R822 R824">
    <cfRule type="cellIs" dxfId="2971" priority="19" stopIfTrue="1" operator="equal">
      <formula>0</formula>
    </cfRule>
  </conditionalFormatting>
  <conditionalFormatting sqref="R772:R825">
    <cfRule type="cellIs" dxfId="2970" priority="17" stopIfTrue="1" operator="equal">
      <formula>0</formula>
    </cfRule>
  </conditionalFormatting>
  <conditionalFormatting sqref="R772 R774 R776 R778 R780 R782 R784 R786 R788 R790 R792 R794 R796 R798 R800 R802 R804 R806 R808 R810 R812 R814 R816 R818 R820 R822 R824">
    <cfRule type="cellIs" dxfId="2969" priority="16" stopIfTrue="1" operator="equal">
      <formula>0</formula>
    </cfRule>
  </conditionalFormatting>
  <conditionalFormatting sqref="R772:R825">
    <cfRule type="cellIs" dxfId="2968" priority="15" stopIfTrue="1" operator="equal">
      <formula>0</formula>
    </cfRule>
  </conditionalFormatting>
  <conditionalFormatting sqref="R772 R774 R776 R778 R780 R782 R784 R786 R788 R790 R792 R794 R796 R798 R800 R802 R804 R806 R808 R810 R812 R814 R816 R818 R820 R822 R824">
    <cfRule type="cellIs" dxfId="2967" priority="14" stopIfTrue="1" operator="equal">
      <formula>0</formula>
    </cfRule>
  </conditionalFormatting>
  <conditionalFormatting sqref="P790 P792 P794 P796 P798 P800 P802 P804 P806 P808 P810 P812 P814 P816 P818 P820 P822 P824">
    <cfRule type="cellIs" dxfId="2966" priority="7" stopIfTrue="1" operator="equal">
      <formula>0</formula>
    </cfRule>
  </conditionalFormatting>
  <conditionalFormatting sqref="P790:P825">
    <cfRule type="cellIs" dxfId="2965" priority="8" stopIfTrue="1" operator="equal">
      <formula>0</formula>
    </cfRule>
  </conditionalFormatting>
  <conditionalFormatting sqref="P790 P792 P794 P796 P798 P800 P802 P804 P806 P808 P810 P812 P814 P816 P818 P820 P822 P824">
    <cfRule type="cellIs" dxfId="2964" priority="9" stopIfTrue="1" operator="equal">
      <formula>0</formula>
    </cfRule>
  </conditionalFormatting>
  <conditionalFormatting sqref="P790 P792 P794 P796 P798 P800 P802 P804 P806 P808 P810 P812 P814 P816 P818 P820 P822 P824">
    <cfRule type="cellIs" dxfId="2963" priority="12" stopIfTrue="1" operator="equal">
      <formula>0</formula>
    </cfRule>
  </conditionalFormatting>
  <conditionalFormatting sqref="P790:P825">
    <cfRule type="cellIs" dxfId="2962" priority="11" stopIfTrue="1" operator="equal">
      <formula>0</formula>
    </cfRule>
  </conditionalFormatting>
  <conditionalFormatting sqref="P790 P792 P794 P796 P798 P800 P802 P804 P806 P808 P810 P812 P814 P816 P818 P820 P822 P824">
    <cfRule type="cellIs" dxfId="2961" priority="10" stopIfTrue="1" operator="equal">
      <formula>0</formula>
    </cfRule>
  </conditionalFormatting>
  <conditionalFormatting sqref="P790:P825">
    <cfRule type="cellIs" dxfId="2960" priority="13" stopIfTrue="1" operator="equal">
      <formula>0</formula>
    </cfRule>
  </conditionalFormatting>
  <conditionalFormatting sqref="I802">
    <cfRule type="cellIs" dxfId="2959" priority="6" stopIfTrue="1" operator="equal">
      <formula>0</formula>
    </cfRule>
  </conditionalFormatting>
  <conditionalFormatting sqref="I803">
    <cfRule type="cellIs" dxfId="2958" priority="5" stopIfTrue="1" operator="equal">
      <formula>0</formula>
    </cfRule>
  </conditionalFormatting>
  <conditionalFormatting sqref="I804 I806 I808 I810 I812 I814">
    <cfRule type="cellIs" dxfId="2957" priority="4" stopIfTrue="1" operator="equal">
      <formula>0</formula>
    </cfRule>
  </conditionalFormatting>
  <conditionalFormatting sqref="I805 I807 I809 I811 I813 I815">
    <cfRule type="cellIs" dxfId="2956" priority="3" stopIfTrue="1" operator="equal">
      <formula>0</formula>
    </cfRule>
  </conditionalFormatting>
  <conditionalFormatting sqref="I816 I818 I820 I822 I824">
    <cfRule type="cellIs" dxfId="2955" priority="2" stopIfTrue="1" operator="equal">
      <formula>0</formula>
    </cfRule>
  </conditionalFormatting>
  <conditionalFormatting sqref="I817 I819 I821 I823 I825">
    <cfRule type="cellIs" dxfId="295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7">
    <tabColor rgb="FFFFFF00"/>
    <pageSetUpPr fitToPage="1"/>
  </sheetPr>
  <dimension ref="A1:U848"/>
  <sheetViews>
    <sheetView showGridLines="0" zoomScaleNormal="100" workbookViewId="0">
      <pane ySplit="5" topLeftCell="A466" activePane="bottomLeft" state="frozenSplit"/>
      <selection pane="bottomLeft" activeCell="C1" sqref="C1:L2"/>
    </sheetView>
  </sheetViews>
  <sheetFormatPr defaultColWidth="9.140625" defaultRowHeight="12.75" x14ac:dyDescent="0.2"/>
  <cols>
    <col min="1"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19" ht="16.5" customHeight="1" x14ac:dyDescent="0.2">
      <c r="A1" s="539" t="s">
        <v>25</v>
      </c>
      <c r="B1" s="540"/>
      <c r="C1" s="541" t="s">
        <v>22</v>
      </c>
      <c r="D1" s="553"/>
      <c r="E1" s="553"/>
      <c r="F1" s="553"/>
      <c r="G1" s="553"/>
      <c r="H1" s="553"/>
      <c r="I1" s="553"/>
      <c r="J1" s="553"/>
      <c r="K1" s="553"/>
      <c r="L1" s="554"/>
      <c r="M1" s="130"/>
      <c r="N1" s="538" t="s">
        <v>149</v>
      </c>
      <c r="O1" s="509"/>
      <c r="P1" s="510"/>
      <c r="Q1" s="137" t="s">
        <v>161</v>
      </c>
      <c r="R1" s="137" t="s">
        <v>182</v>
      </c>
      <c r="S1" s="64">
        <v>67</v>
      </c>
    </row>
    <row r="2" spans="1:19" ht="12" customHeight="1" x14ac:dyDescent="0.2">
      <c r="A2" s="65">
        <v>6</v>
      </c>
      <c r="B2" s="66"/>
      <c r="C2" s="555"/>
      <c r="D2" s="555"/>
      <c r="E2" s="555"/>
      <c r="F2" s="555"/>
      <c r="G2" s="555"/>
      <c r="H2" s="555"/>
      <c r="I2" s="555"/>
      <c r="J2" s="555"/>
      <c r="K2" s="555"/>
      <c r="L2" s="556"/>
      <c r="M2" s="113"/>
      <c r="N2" s="511"/>
      <c r="O2" s="512"/>
      <c r="P2" s="513"/>
      <c r="Q2" s="138" t="s">
        <v>162</v>
      </c>
      <c r="R2" s="138" t="s">
        <v>183</v>
      </c>
      <c r="S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155</v>
      </c>
      <c r="Q4" s="523" t="s">
        <v>164</v>
      </c>
      <c r="R4" s="523" t="s">
        <v>164</v>
      </c>
      <c r="S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2">
      <c r="A6" s="496">
        <v>32994</v>
      </c>
      <c r="B6" s="496">
        <v>33177</v>
      </c>
      <c r="C6" s="42" t="s">
        <v>3</v>
      </c>
      <c r="D6" s="43">
        <v>0</v>
      </c>
      <c r="E6" s="44">
        <v>0</v>
      </c>
      <c r="F6" s="44">
        <v>0</v>
      </c>
      <c r="G6" s="44">
        <v>0</v>
      </c>
      <c r="H6" s="44">
        <v>0</v>
      </c>
      <c r="I6" s="44">
        <v>0</v>
      </c>
      <c r="J6" s="44">
        <v>0</v>
      </c>
      <c r="K6" s="45">
        <v>0</v>
      </c>
      <c r="L6" s="46">
        <v>0</v>
      </c>
      <c r="M6" s="117"/>
      <c r="N6" s="119">
        <v>0</v>
      </c>
      <c r="O6" s="119">
        <v>0</v>
      </c>
      <c r="P6" s="119"/>
      <c r="Q6" s="119">
        <v>0</v>
      </c>
      <c r="R6" s="119">
        <v>0</v>
      </c>
      <c r="S6" s="47"/>
    </row>
    <row r="7" spans="1:19" ht="9" customHeight="1" x14ac:dyDescent="0.2">
      <c r="A7" s="521"/>
      <c r="B7" s="521"/>
      <c r="C7" s="48" t="s">
        <v>4</v>
      </c>
      <c r="D7" s="49">
        <v>0</v>
      </c>
      <c r="E7" s="50">
        <v>0</v>
      </c>
      <c r="F7" s="50">
        <v>0</v>
      </c>
      <c r="G7" s="50">
        <v>0</v>
      </c>
      <c r="H7" s="50">
        <v>0</v>
      </c>
      <c r="I7" s="50">
        <v>0</v>
      </c>
      <c r="J7" s="51">
        <v>0</v>
      </c>
      <c r="K7" s="50">
        <v>0</v>
      </c>
      <c r="L7" s="73">
        <v>0</v>
      </c>
      <c r="M7" s="118"/>
      <c r="N7" s="120">
        <v>0</v>
      </c>
      <c r="O7" s="120">
        <v>0</v>
      </c>
      <c r="P7" s="120">
        <v>0</v>
      </c>
      <c r="Q7" s="120">
        <v>0</v>
      </c>
      <c r="R7" s="120">
        <v>0</v>
      </c>
      <c r="S7" s="47"/>
    </row>
    <row r="8" spans="1:19" ht="12.75" customHeight="1" x14ac:dyDescent="0.2">
      <c r="A8" s="500">
        <v>32994</v>
      </c>
      <c r="B8" s="500">
        <v>33177</v>
      </c>
      <c r="C8" s="53" t="s">
        <v>3</v>
      </c>
      <c r="D8" s="54">
        <v>1</v>
      </c>
      <c r="E8" s="55">
        <v>0</v>
      </c>
      <c r="F8" s="55">
        <v>0</v>
      </c>
      <c r="G8" s="55">
        <v>0</v>
      </c>
      <c r="H8" s="55">
        <v>0</v>
      </c>
      <c r="I8" s="55">
        <v>0</v>
      </c>
      <c r="J8" s="55">
        <v>0</v>
      </c>
      <c r="K8" s="56">
        <v>0</v>
      </c>
      <c r="L8" s="46">
        <v>0</v>
      </c>
      <c r="M8" s="117"/>
      <c r="N8" s="119">
        <v>0</v>
      </c>
      <c r="O8" s="119">
        <v>0</v>
      </c>
      <c r="P8" s="119"/>
      <c r="Q8" s="119">
        <v>0</v>
      </c>
      <c r="R8" s="119">
        <v>0</v>
      </c>
      <c r="S8" s="47"/>
    </row>
    <row r="9" spans="1:19" ht="9" customHeight="1" x14ac:dyDescent="0.2">
      <c r="A9" s="500"/>
      <c r="B9" s="500"/>
      <c r="C9" s="48" t="s">
        <v>4</v>
      </c>
      <c r="D9" s="49">
        <v>2</v>
      </c>
      <c r="E9" s="50">
        <v>0</v>
      </c>
      <c r="F9" s="50">
        <v>0</v>
      </c>
      <c r="G9" s="50">
        <v>0</v>
      </c>
      <c r="H9" s="50">
        <v>0</v>
      </c>
      <c r="I9" s="50">
        <v>0</v>
      </c>
      <c r="J9" s="51">
        <v>0</v>
      </c>
      <c r="K9" s="50">
        <v>0</v>
      </c>
      <c r="L9" s="73">
        <v>0</v>
      </c>
      <c r="M9" s="118"/>
      <c r="N9" s="120">
        <v>0</v>
      </c>
      <c r="O9" s="120">
        <v>0</v>
      </c>
      <c r="P9" s="120">
        <v>0</v>
      </c>
      <c r="Q9" s="120">
        <v>0</v>
      </c>
      <c r="R9" s="120">
        <v>0</v>
      </c>
      <c r="S9" s="47"/>
    </row>
    <row r="10" spans="1:19" ht="12.75" customHeight="1" x14ac:dyDescent="0.2">
      <c r="A10" s="501"/>
      <c r="B10" s="501"/>
      <c r="C10" s="53" t="s">
        <v>3</v>
      </c>
      <c r="D10" s="54">
        <v>3</v>
      </c>
      <c r="E10" s="55">
        <v>0</v>
      </c>
      <c r="F10" s="55">
        <v>0</v>
      </c>
      <c r="G10" s="55">
        <v>0</v>
      </c>
      <c r="H10" s="55">
        <v>0</v>
      </c>
      <c r="I10" s="55">
        <v>0</v>
      </c>
      <c r="J10" s="55">
        <v>0</v>
      </c>
      <c r="K10" s="56">
        <v>0</v>
      </c>
      <c r="L10" s="46">
        <v>0</v>
      </c>
      <c r="M10" s="117"/>
      <c r="N10" s="119">
        <v>0</v>
      </c>
      <c r="O10" s="119">
        <v>0</v>
      </c>
      <c r="P10" s="119"/>
      <c r="Q10" s="119">
        <v>0</v>
      </c>
      <c r="R10" s="119">
        <v>0</v>
      </c>
      <c r="S10" s="47"/>
    </row>
    <row r="11" spans="1:19" ht="9" customHeight="1" x14ac:dyDescent="0.2">
      <c r="A11" s="501"/>
      <c r="B11" s="501"/>
      <c r="C11" s="48" t="s">
        <v>4</v>
      </c>
      <c r="D11" s="49">
        <v>4</v>
      </c>
      <c r="E11" s="50">
        <v>0</v>
      </c>
      <c r="F11" s="50">
        <v>0</v>
      </c>
      <c r="G11" s="50">
        <v>0</v>
      </c>
      <c r="H11" s="50">
        <v>0</v>
      </c>
      <c r="I11" s="50">
        <v>0</v>
      </c>
      <c r="J11" s="51">
        <v>0</v>
      </c>
      <c r="K11" s="50">
        <v>0</v>
      </c>
      <c r="L11" s="73">
        <v>0</v>
      </c>
      <c r="M11" s="118"/>
      <c r="N11" s="120">
        <v>0</v>
      </c>
      <c r="O11" s="120">
        <v>0</v>
      </c>
      <c r="P11" s="120">
        <v>0</v>
      </c>
      <c r="Q11" s="120">
        <v>0</v>
      </c>
      <c r="R11" s="120">
        <v>0</v>
      </c>
      <c r="S11" s="47"/>
    </row>
    <row r="12" spans="1:19" ht="12.75" customHeight="1" x14ac:dyDescent="0.2">
      <c r="A12" s="501"/>
      <c r="B12" s="501"/>
      <c r="C12" s="53" t="s">
        <v>3</v>
      </c>
      <c r="D12" s="54">
        <v>5</v>
      </c>
      <c r="E12" s="55">
        <v>0</v>
      </c>
      <c r="F12" s="55">
        <v>0</v>
      </c>
      <c r="G12" s="55">
        <v>0</v>
      </c>
      <c r="H12" s="55">
        <v>0</v>
      </c>
      <c r="I12" s="55">
        <v>0</v>
      </c>
      <c r="J12" s="55">
        <v>0</v>
      </c>
      <c r="K12" s="56">
        <v>0</v>
      </c>
      <c r="L12" s="46">
        <v>0</v>
      </c>
      <c r="M12" s="117"/>
      <c r="N12" s="119">
        <v>0</v>
      </c>
      <c r="O12" s="119">
        <v>0</v>
      </c>
      <c r="P12" s="119"/>
      <c r="Q12" s="119">
        <v>0</v>
      </c>
      <c r="R12" s="119">
        <v>0</v>
      </c>
      <c r="S12" s="47"/>
    </row>
    <row r="13" spans="1:19" ht="9" customHeight="1" x14ac:dyDescent="0.2">
      <c r="A13" s="501"/>
      <c r="B13" s="501"/>
      <c r="C13" s="48" t="s">
        <v>4</v>
      </c>
      <c r="D13" s="49">
        <v>6</v>
      </c>
      <c r="E13" s="50">
        <v>0</v>
      </c>
      <c r="F13" s="50">
        <v>0</v>
      </c>
      <c r="G13" s="50">
        <v>0</v>
      </c>
      <c r="H13" s="50">
        <v>0</v>
      </c>
      <c r="I13" s="50">
        <v>0</v>
      </c>
      <c r="J13" s="51">
        <v>0</v>
      </c>
      <c r="K13" s="50">
        <v>0</v>
      </c>
      <c r="L13" s="73">
        <v>0</v>
      </c>
      <c r="M13" s="118"/>
      <c r="N13" s="120">
        <v>0</v>
      </c>
      <c r="O13" s="120">
        <v>0</v>
      </c>
      <c r="P13" s="120">
        <v>0</v>
      </c>
      <c r="Q13" s="120">
        <v>0</v>
      </c>
      <c r="R13" s="120">
        <v>0</v>
      </c>
      <c r="S13" s="47"/>
    </row>
    <row r="14" spans="1:19" ht="12.75" customHeight="1" x14ac:dyDescent="0.2">
      <c r="A14" s="501"/>
      <c r="B14" s="501"/>
      <c r="C14" s="53" t="s">
        <v>3</v>
      </c>
      <c r="D14" s="54">
        <v>7</v>
      </c>
      <c r="E14" s="55">
        <v>0</v>
      </c>
      <c r="F14" s="55">
        <v>0</v>
      </c>
      <c r="G14" s="55">
        <v>0</v>
      </c>
      <c r="H14" s="55">
        <v>0</v>
      </c>
      <c r="I14" s="55">
        <v>0</v>
      </c>
      <c r="J14" s="55">
        <v>0</v>
      </c>
      <c r="K14" s="56">
        <v>0</v>
      </c>
      <c r="L14" s="46">
        <v>0</v>
      </c>
      <c r="M14" s="117"/>
      <c r="N14" s="119">
        <v>0</v>
      </c>
      <c r="O14" s="119">
        <v>0</v>
      </c>
      <c r="P14" s="119"/>
      <c r="Q14" s="119">
        <v>0</v>
      </c>
      <c r="R14" s="119">
        <v>0</v>
      </c>
      <c r="S14" s="47"/>
    </row>
    <row r="15" spans="1:19" ht="9" customHeight="1" x14ac:dyDescent="0.2">
      <c r="A15" s="501"/>
      <c r="B15" s="501"/>
      <c r="C15" s="48" t="s">
        <v>4</v>
      </c>
      <c r="D15" s="49">
        <v>8</v>
      </c>
      <c r="E15" s="50">
        <v>0</v>
      </c>
      <c r="F15" s="50">
        <v>0</v>
      </c>
      <c r="G15" s="50">
        <v>0</v>
      </c>
      <c r="H15" s="50">
        <v>0</v>
      </c>
      <c r="I15" s="50">
        <v>0</v>
      </c>
      <c r="J15" s="51">
        <v>0</v>
      </c>
      <c r="K15" s="50">
        <v>0</v>
      </c>
      <c r="L15" s="73">
        <v>0</v>
      </c>
      <c r="M15" s="118"/>
      <c r="N15" s="120">
        <v>0</v>
      </c>
      <c r="O15" s="120">
        <v>0</v>
      </c>
      <c r="P15" s="120">
        <v>0</v>
      </c>
      <c r="Q15" s="120">
        <v>0</v>
      </c>
      <c r="R15" s="120">
        <v>0</v>
      </c>
      <c r="S15" s="47"/>
    </row>
    <row r="16" spans="1:19" ht="12.75" customHeight="1" x14ac:dyDescent="0.2">
      <c r="A16" s="501"/>
      <c r="B16" s="501"/>
      <c r="C16" s="53" t="s">
        <v>3</v>
      </c>
      <c r="D16" s="54">
        <v>9</v>
      </c>
      <c r="E16" s="55">
        <v>0</v>
      </c>
      <c r="F16" s="55">
        <v>0</v>
      </c>
      <c r="G16" s="55">
        <v>0</v>
      </c>
      <c r="H16" s="55">
        <v>0</v>
      </c>
      <c r="I16" s="55">
        <v>0</v>
      </c>
      <c r="J16" s="55">
        <v>0</v>
      </c>
      <c r="K16" s="56">
        <v>0</v>
      </c>
      <c r="L16" s="46">
        <v>0</v>
      </c>
      <c r="M16" s="117"/>
      <c r="N16" s="119">
        <v>0</v>
      </c>
      <c r="O16" s="119">
        <v>0</v>
      </c>
      <c r="P16" s="119"/>
      <c r="Q16" s="119">
        <v>0</v>
      </c>
      <c r="R16" s="119">
        <v>0</v>
      </c>
      <c r="S16" s="47"/>
    </row>
    <row r="17" spans="1:19" ht="9" customHeight="1" x14ac:dyDescent="0.2">
      <c r="A17" s="501"/>
      <c r="B17" s="501"/>
      <c r="C17" s="48" t="s">
        <v>4</v>
      </c>
      <c r="D17" s="49">
        <v>10</v>
      </c>
      <c r="E17" s="50">
        <v>0</v>
      </c>
      <c r="F17" s="50">
        <v>0</v>
      </c>
      <c r="G17" s="50">
        <v>0</v>
      </c>
      <c r="H17" s="50">
        <v>0</v>
      </c>
      <c r="I17" s="50">
        <v>0</v>
      </c>
      <c r="J17" s="51">
        <v>0</v>
      </c>
      <c r="K17" s="50">
        <v>0</v>
      </c>
      <c r="L17" s="73">
        <v>0</v>
      </c>
      <c r="M17" s="118"/>
      <c r="N17" s="120">
        <v>0</v>
      </c>
      <c r="O17" s="120">
        <v>0</v>
      </c>
      <c r="P17" s="120">
        <v>0</v>
      </c>
      <c r="Q17" s="120">
        <v>0</v>
      </c>
      <c r="R17" s="120">
        <v>0</v>
      </c>
      <c r="S17" s="47"/>
    </row>
    <row r="18" spans="1:19" ht="12.75" customHeight="1" x14ac:dyDescent="0.2">
      <c r="A18" s="501"/>
      <c r="B18" s="501"/>
      <c r="C18" s="53" t="s">
        <v>3</v>
      </c>
      <c r="D18" s="54">
        <v>11</v>
      </c>
      <c r="E18" s="55">
        <v>0</v>
      </c>
      <c r="F18" s="55">
        <v>0</v>
      </c>
      <c r="G18" s="55">
        <v>0</v>
      </c>
      <c r="H18" s="55">
        <v>0</v>
      </c>
      <c r="I18" s="55">
        <v>0</v>
      </c>
      <c r="J18" s="55">
        <v>0</v>
      </c>
      <c r="K18" s="56">
        <v>0</v>
      </c>
      <c r="L18" s="46">
        <v>0</v>
      </c>
      <c r="M18" s="117"/>
      <c r="N18" s="119">
        <v>0</v>
      </c>
      <c r="O18" s="119">
        <v>0</v>
      </c>
      <c r="P18" s="119"/>
      <c r="Q18" s="119">
        <v>0</v>
      </c>
      <c r="R18" s="119">
        <v>0</v>
      </c>
      <c r="S18" s="47"/>
    </row>
    <row r="19" spans="1:19" ht="9" customHeight="1" x14ac:dyDescent="0.2">
      <c r="A19" s="501"/>
      <c r="B19" s="501"/>
      <c r="C19" s="48" t="s">
        <v>4</v>
      </c>
      <c r="D19" s="49">
        <v>12</v>
      </c>
      <c r="E19" s="50">
        <v>0</v>
      </c>
      <c r="F19" s="50">
        <v>0</v>
      </c>
      <c r="G19" s="50">
        <v>0</v>
      </c>
      <c r="H19" s="50">
        <v>0</v>
      </c>
      <c r="I19" s="50">
        <v>0</v>
      </c>
      <c r="J19" s="51">
        <v>0</v>
      </c>
      <c r="K19" s="50">
        <v>0</v>
      </c>
      <c r="L19" s="73">
        <v>0</v>
      </c>
      <c r="M19" s="118"/>
      <c r="N19" s="120">
        <v>0</v>
      </c>
      <c r="O19" s="120">
        <v>0</v>
      </c>
      <c r="P19" s="120">
        <v>0</v>
      </c>
      <c r="Q19" s="120">
        <v>0</v>
      </c>
      <c r="R19" s="120">
        <v>0</v>
      </c>
      <c r="S19" s="47"/>
    </row>
    <row r="20" spans="1:19" ht="12.75" customHeight="1" x14ac:dyDescent="0.2">
      <c r="A20" s="501"/>
      <c r="B20" s="501"/>
      <c r="C20" s="53" t="s">
        <v>3</v>
      </c>
      <c r="D20" s="54">
        <v>13</v>
      </c>
      <c r="E20" s="55">
        <v>0</v>
      </c>
      <c r="F20" s="55">
        <v>0</v>
      </c>
      <c r="G20" s="55">
        <v>0</v>
      </c>
      <c r="H20" s="55">
        <v>0</v>
      </c>
      <c r="I20" s="55">
        <v>0</v>
      </c>
      <c r="J20" s="55">
        <v>0</v>
      </c>
      <c r="K20" s="56">
        <v>0</v>
      </c>
      <c r="L20" s="46">
        <v>0</v>
      </c>
      <c r="M20" s="117"/>
      <c r="N20" s="119">
        <v>0</v>
      </c>
      <c r="O20" s="119">
        <v>0</v>
      </c>
      <c r="P20" s="119"/>
      <c r="Q20" s="119">
        <v>0</v>
      </c>
      <c r="R20" s="119">
        <v>0</v>
      </c>
      <c r="S20" s="47"/>
    </row>
    <row r="21" spans="1:19" ht="9" customHeight="1" x14ac:dyDescent="0.2">
      <c r="A21" s="501"/>
      <c r="B21" s="501"/>
      <c r="C21" s="48" t="s">
        <v>4</v>
      </c>
      <c r="D21" s="49">
        <v>14</v>
      </c>
      <c r="E21" s="50">
        <v>0</v>
      </c>
      <c r="F21" s="50">
        <v>0</v>
      </c>
      <c r="G21" s="50">
        <v>0</v>
      </c>
      <c r="H21" s="50">
        <v>0</v>
      </c>
      <c r="I21" s="50">
        <v>0</v>
      </c>
      <c r="J21" s="51">
        <v>0</v>
      </c>
      <c r="K21" s="50">
        <v>0</v>
      </c>
      <c r="L21" s="73">
        <v>0</v>
      </c>
      <c r="M21" s="118"/>
      <c r="N21" s="120">
        <v>0</v>
      </c>
      <c r="O21" s="120">
        <v>0</v>
      </c>
      <c r="P21" s="120">
        <v>0</v>
      </c>
      <c r="Q21" s="120">
        <v>0</v>
      </c>
      <c r="R21" s="120">
        <v>0</v>
      </c>
      <c r="S21" s="47"/>
    </row>
    <row r="22" spans="1:19" ht="12.75" customHeight="1" x14ac:dyDescent="0.2">
      <c r="A22" s="501"/>
      <c r="B22" s="501"/>
      <c r="C22" s="53" t="s">
        <v>3</v>
      </c>
      <c r="D22" s="54">
        <v>15</v>
      </c>
      <c r="E22" s="55">
        <v>0</v>
      </c>
      <c r="F22" s="55">
        <v>0</v>
      </c>
      <c r="G22" s="55">
        <v>0</v>
      </c>
      <c r="H22" s="55">
        <v>0</v>
      </c>
      <c r="I22" s="55">
        <v>0</v>
      </c>
      <c r="J22" s="55">
        <v>0</v>
      </c>
      <c r="K22" s="56">
        <v>0</v>
      </c>
      <c r="L22" s="46">
        <v>0</v>
      </c>
      <c r="M22" s="117"/>
      <c r="N22" s="119">
        <v>0</v>
      </c>
      <c r="O22" s="119">
        <v>0</v>
      </c>
      <c r="P22" s="119"/>
      <c r="Q22" s="119">
        <v>0</v>
      </c>
      <c r="R22" s="119">
        <v>0</v>
      </c>
      <c r="S22" s="47"/>
    </row>
    <row r="23" spans="1:19" ht="9" customHeight="1" x14ac:dyDescent="0.2">
      <c r="A23" s="501"/>
      <c r="B23" s="501"/>
      <c r="C23" s="48" t="s">
        <v>4</v>
      </c>
      <c r="D23" s="49">
        <v>16</v>
      </c>
      <c r="E23" s="50">
        <v>0</v>
      </c>
      <c r="F23" s="50">
        <v>0</v>
      </c>
      <c r="G23" s="50">
        <v>0</v>
      </c>
      <c r="H23" s="50">
        <v>0</v>
      </c>
      <c r="I23" s="50">
        <v>0</v>
      </c>
      <c r="J23" s="51">
        <v>0</v>
      </c>
      <c r="K23" s="50">
        <v>0</v>
      </c>
      <c r="L23" s="73">
        <v>0</v>
      </c>
      <c r="M23" s="118"/>
      <c r="N23" s="120">
        <v>0</v>
      </c>
      <c r="O23" s="120">
        <v>0</v>
      </c>
      <c r="P23" s="120">
        <v>0</v>
      </c>
      <c r="Q23" s="120">
        <v>0</v>
      </c>
      <c r="R23" s="120">
        <v>0</v>
      </c>
      <c r="S23" s="47"/>
    </row>
    <row r="24" spans="1:19" ht="12.75" customHeight="1" x14ac:dyDescent="0.2">
      <c r="A24" s="501"/>
      <c r="B24" s="501"/>
      <c r="C24" s="53" t="s">
        <v>3</v>
      </c>
      <c r="D24" s="54">
        <v>17</v>
      </c>
      <c r="E24" s="55">
        <v>0</v>
      </c>
      <c r="F24" s="55">
        <v>0</v>
      </c>
      <c r="G24" s="55">
        <v>0</v>
      </c>
      <c r="H24" s="55">
        <v>0</v>
      </c>
      <c r="I24" s="55">
        <v>0</v>
      </c>
      <c r="J24" s="55">
        <v>0</v>
      </c>
      <c r="K24" s="56">
        <v>0</v>
      </c>
      <c r="L24" s="46">
        <v>0</v>
      </c>
      <c r="M24" s="117"/>
      <c r="N24" s="119">
        <v>0</v>
      </c>
      <c r="O24" s="119">
        <v>0</v>
      </c>
      <c r="P24" s="119"/>
      <c r="Q24" s="119">
        <v>0</v>
      </c>
      <c r="R24" s="119">
        <v>0</v>
      </c>
      <c r="S24" s="47"/>
    </row>
    <row r="25" spans="1:19" ht="9" customHeight="1" x14ac:dyDescent="0.2">
      <c r="A25" s="501"/>
      <c r="B25" s="501"/>
      <c r="C25" s="48" t="s">
        <v>4</v>
      </c>
      <c r="D25" s="49">
        <v>17</v>
      </c>
      <c r="E25" s="50">
        <v>0</v>
      </c>
      <c r="F25" s="50">
        <v>0</v>
      </c>
      <c r="G25" s="50">
        <v>0</v>
      </c>
      <c r="H25" s="50">
        <v>0</v>
      </c>
      <c r="I25" s="50">
        <v>0</v>
      </c>
      <c r="J25" s="51">
        <v>0</v>
      </c>
      <c r="K25" s="50">
        <v>0</v>
      </c>
      <c r="L25" s="73">
        <v>0</v>
      </c>
      <c r="M25" s="118"/>
      <c r="N25" s="120">
        <v>0</v>
      </c>
      <c r="O25" s="120">
        <v>0</v>
      </c>
      <c r="P25" s="120">
        <v>0</v>
      </c>
      <c r="Q25" s="120">
        <v>0</v>
      </c>
      <c r="R25" s="120">
        <v>0</v>
      </c>
      <c r="S25" s="47"/>
    </row>
    <row r="26" spans="1:19" ht="12.75" customHeight="1" x14ac:dyDescent="0.2">
      <c r="A26" s="501"/>
      <c r="B26" s="501"/>
      <c r="C26" s="53" t="s">
        <v>3</v>
      </c>
      <c r="D26" s="54">
        <v>18</v>
      </c>
      <c r="E26" s="55">
        <v>0</v>
      </c>
      <c r="F26" s="55">
        <v>0</v>
      </c>
      <c r="G26" s="55">
        <v>0</v>
      </c>
      <c r="H26" s="55">
        <v>0</v>
      </c>
      <c r="I26" s="55">
        <v>0</v>
      </c>
      <c r="J26" s="55">
        <v>0</v>
      </c>
      <c r="K26" s="56">
        <v>0</v>
      </c>
      <c r="L26" s="46">
        <v>0</v>
      </c>
      <c r="M26" s="117"/>
      <c r="N26" s="119">
        <v>0</v>
      </c>
      <c r="O26" s="119">
        <v>0</v>
      </c>
      <c r="P26" s="119"/>
      <c r="Q26" s="119">
        <v>0</v>
      </c>
      <c r="R26" s="119">
        <v>0</v>
      </c>
      <c r="S26" s="47"/>
    </row>
    <row r="27" spans="1:19" ht="9" customHeight="1" x14ac:dyDescent="0.2">
      <c r="A27" s="501"/>
      <c r="B27" s="501"/>
      <c r="C27" s="48" t="s">
        <v>4</v>
      </c>
      <c r="D27" s="49">
        <v>19</v>
      </c>
      <c r="E27" s="50">
        <v>0</v>
      </c>
      <c r="F27" s="50">
        <v>0</v>
      </c>
      <c r="G27" s="50">
        <v>0</v>
      </c>
      <c r="H27" s="50">
        <v>0</v>
      </c>
      <c r="I27" s="50">
        <v>0</v>
      </c>
      <c r="J27" s="51">
        <v>0</v>
      </c>
      <c r="K27" s="50">
        <v>0</v>
      </c>
      <c r="L27" s="73">
        <v>0</v>
      </c>
      <c r="M27" s="118"/>
      <c r="N27" s="120">
        <v>0</v>
      </c>
      <c r="O27" s="120">
        <v>0</v>
      </c>
      <c r="P27" s="120">
        <v>0</v>
      </c>
      <c r="Q27" s="120">
        <v>0</v>
      </c>
      <c r="R27" s="120">
        <v>0</v>
      </c>
      <c r="S27" s="47"/>
    </row>
    <row r="28" spans="1:19" ht="12.75" customHeight="1" x14ac:dyDescent="0.2">
      <c r="A28" s="501"/>
      <c r="B28" s="501"/>
      <c r="C28" s="53" t="s">
        <v>3</v>
      </c>
      <c r="D28" s="54">
        <v>20</v>
      </c>
      <c r="E28" s="55">
        <v>0</v>
      </c>
      <c r="F28" s="55">
        <v>0</v>
      </c>
      <c r="G28" s="55">
        <v>0</v>
      </c>
      <c r="H28" s="55">
        <v>0</v>
      </c>
      <c r="I28" s="55">
        <v>0</v>
      </c>
      <c r="J28" s="55">
        <v>0</v>
      </c>
      <c r="K28" s="56">
        <v>0</v>
      </c>
      <c r="L28" s="46">
        <v>0</v>
      </c>
      <c r="M28" s="117"/>
      <c r="N28" s="119">
        <v>0</v>
      </c>
      <c r="O28" s="119">
        <v>0</v>
      </c>
      <c r="P28" s="119"/>
      <c r="Q28" s="119">
        <v>0</v>
      </c>
      <c r="R28" s="119">
        <v>0</v>
      </c>
      <c r="S28" s="47"/>
    </row>
    <row r="29" spans="1:19" ht="9" customHeight="1" x14ac:dyDescent="0.2">
      <c r="A29" s="501"/>
      <c r="B29" s="501"/>
      <c r="C29" s="48" t="s">
        <v>4</v>
      </c>
      <c r="D29" s="49">
        <v>21</v>
      </c>
      <c r="E29" s="50">
        <v>0</v>
      </c>
      <c r="F29" s="50">
        <v>0</v>
      </c>
      <c r="G29" s="50">
        <v>0</v>
      </c>
      <c r="H29" s="50">
        <v>0</v>
      </c>
      <c r="I29" s="50">
        <v>0</v>
      </c>
      <c r="J29" s="51">
        <v>0</v>
      </c>
      <c r="K29" s="50">
        <v>0</v>
      </c>
      <c r="L29" s="73">
        <v>0</v>
      </c>
      <c r="M29" s="118"/>
      <c r="N29" s="120">
        <v>0</v>
      </c>
      <c r="O29" s="120">
        <v>0</v>
      </c>
      <c r="P29" s="120">
        <v>0</v>
      </c>
      <c r="Q29" s="120">
        <v>0</v>
      </c>
      <c r="R29" s="120">
        <v>0</v>
      </c>
      <c r="S29" s="47"/>
    </row>
    <row r="30" spans="1:19" ht="12.75" customHeight="1" x14ac:dyDescent="0.2">
      <c r="A30" s="501"/>
      <c r="B30" s="501"/>
      <c r="C30" s="53" t="s">
        <v>3</v>
      </c>
      <c r="D30" s="54">
        <v>22</v>
      </c>
      <c r="E30" s="55">
        <v>0</v>
      </c>
      <c r="F30" s="55">
        <v>0</v>
      </c>
      <c r="G30" s="55">
        <v>0</v>
      </c>
      <c r="H30" s="55">
        <v>0</v>
      </c>
      <c r="I30" s="55">
        <v>0</v>
      </c>
      <c r="J30" s="55">
        <v>0</v>
      </c>
      <c r="K30" s="56">
        <v>0</v>
      </c>
      <c r="L30" s="46">
        <v>0</v>
      </c>
      <c r="M30" s="117"/>
      <c r="N30" s="119">
        <v>0</v>
      </c>
      <c r="O30" s="119">
        <v>0</v>
      </c>
      <c r="P30" s="119"/>
      <c r="Q30" s="119">
        <v>0</v>
      </c>
      <c r="R30" s="119">
        <v>0</v>
      </c>
      <c r="S30" s="47"/>
    </row>
    <row r="31" spans="1:19" ht="9" customHeight="1" x14ac:dyDescent="0.2">
      <c r="A31" s="501"/>
      <c r="B31" s="501"/>
      <c r="C31" s="48" t="s">
        <v>4</v>
      </c>
      <c r="D31" s="49">
        <v>23</v>
      </c>
      <c r="E31" s="50">
        <v>0</v>
      </c>
      <c r="F31" s="50">
        <v>0</v>
      </c>
      <c r="G31" s="50">
        <v>0</v>
      </c>
      <c r="H31" s="50">
        <v>0</v>
      </c>
      <c r="I31" s="50">
        <v>0</v>
      </c>
      <c r="J31" s="51">
        <v>0</v>
      </c>
      <c r="K31" s="50">
        <v>0</v>
      </c>
      <c r="L31" s="73">
        <v>0</v>
      </c>
      <c r="M31" s="118"/>
      <c r="N31" s="120">
        <v>0</v>
      </c>
      <c r="O31" s="120">
        <v>0</v>
      </c>
      <c r="P31" s="120">
        <v>0</v>
      </c>
      <c r="Q31" s="120">
        <v>0</v>
      </c>
      <c r="R31" s="120">
        <v>0</v>
      </c>
      <c r="S31" s="47"/>
    </row>
    <row r="32" spans="1:19" ht="12.75" customHeight="1" x14ac:dyDescent="0.2">
      <c r="A32" s="501"/>
      <c r="B32" s="501"/>
      <c r="C32" s="53" t="s">
        <v>3</v>
      </c>
      <c r="D32" s="54">
        <v>24</v>
      </c>
      <c r="E32" s="55">
        <v>0</v>
      </c>
      <c r="F32" s="55">
        <v>0</v>
      </c>
      <c r="G32" s="55">
        <v>0</v>
      </c>
      <c r="H32" s="55">
        <v>0</v>
      </c>
      <c r="I32" s="55">
        <v>0</v>
      </c>
      <c r="J32" s="55">
        <v>0</v>
      </c>
      <c r="K32" s="56">
        <v>0</v>
      </c>
      <c r="L32" s="46">
        <v>0</v>
      </c>
      <c r="M32" s="117"/>
      <c r="N32" s="119">
        <v>0</v>
      </c>
      <c r="O32" s="119">
        <v>0</v>
      </c>
      <c r="P32" s="119"/>
      <c r="Q32" s="119">
        <v>0</v>
      </c>
      <c r="R32" s="119">
        <v>0</v>
      </c>
      <c r="S32" s="47"/>
    </row>
    <row r="33" spans="1:19" ht="9" customHeight="1" x14ac:dyDescent="0.2">
      <c r="A33" s="501"/>
      <c r="B33" s="501"/>
      <c r="C33" s="48" t="s">
        <v>4</v>
      </c>
      <c r="D33" s="49">
        <v>25</v>
      </c>
      <c r="E33" s="50">
        <v>0</v>
      </c>
      <c r="F33" s="50">
        <v>0</v>
      </c>
      <c r="G33" s="50">
        <v>0</v>
      </c>
      <c r="H33" s="50">
        <v>0</v>
      </c>
      <c r="I33" s="50">
        <v>0</v>
      </c>
      <c r="J33" s="51">
        <v>0</v>
      </c>
      <c r="K33" s="50">
        <v>0</v>
      </c>
      <c r="L33" s="73">
        <v>0</v>
      </c>
      <c r="M33" s="118"/>
      <c r="N33" s="120">
        <v>0</v>
      </c>
      <c r="O33" s="120">
        <v>0</v>
      </c>
      <c r="P33" s="120">
        <v>0</v>
      </c>
      <c r="Q33" s="120">
        <v>0</v>
      </c>
      <c r="R33" s="120">
        <v>0</v>
      </c>
      <c r="S33" s="47"/>
    </row>
    <row r="34" spans="1:19" ht="12.75" customHeight="1" x14ac:dyDescent="0.2">
      <c r="A34" s="501"/>
      <c r="B34" s="501"/>
      <c r="C34" s="53" t="s">
        <v>3</v>
      </c>
      <c r="D34" s="54">
        <v>26</v>
      </c>
      <c r="E34" s="55">
        <v>0</v>
      </c>
      <c r="F34" s="55">
        <v>0</v>
      </c>
      <c r="G34" s="55">
        <v>0</v>
      </c>
      <c r="H34" s="55">
        <v>0</v>
      </c>
      <c r="I34" s="55">
        <v>0</v>
      </c>
      <c r="J34" s="55">
        <v>0</v>
      </c>
      <c r="K34" s="56">
        <v>0</v>
      </c>
      <c r="L34" s="46">
        <v>0</v>
      </c>
      <c r="M34" s="117"/>
      <c r="N34" s="119">
        <v>0</v>
      </c>
      <c r="O34" s="119">
        <v>0</v>
      </c>
      <c r="P34" s="119"/>
      <c r="Q34" s="119">
        <v>0</v>
      </c>
      <c r="R34" s="119">
        <v>0</v>
      </c>
      <c r="S34" s="47"/>
    </row>
    <row r="35" spans="1:19" ht="9" customHeight="1" x14ac:dyDescent="0.2">
      <c r="A35" s="501"/>
      <c r="B35" s="501"/>
      <c r="C35" s="48" t="s">
        <v>4</v>
      </c>
      <c r="D35" s="49">
        <v>27</v>
      </c>
      <c r="E35" s="50">
        <v>0</v>
      </c>
      <c r="F35" s="50">
        <v>0</v>
      </c>
      <c r="G35" s="50">
        <v>0</v>
      </c>
      <c r="H35" s="50">
        <v>0</v>
      </c>
      <c r="I35" s="50">
        <v>0</v>
      </c>
      <c r="J35" s="51">
        <v>0</v>
      </c>
      <c r="K35" s="50">
        <v>0</v>
      </c>
      <c r="L35" s="73">
        <v>0</v>
      </c>
      <c r="M35" s="118"/>
      <c r="N35" s="120">
        <v>0</v>
      </c>
      <c r="O35" s="120">
        <v>0</v>
      </c>
      <c r="P35" s="120">
        <v>0</v>
      </c>
      <c r="Q35" s="120">
        <v>0</v>
      </c>
      <c r="R35" s="120">
        <v>0</v>
      </c>
      <c r="S35" s="47"/>
    </row>
    <row r="36" spans="1:19" ht="12.75" customHeight="1" x14ac:dyDescent="0.2">
      <c r="A36" s="501"/>
      <c r="B36" s="501"/>
      <c r="C36" s="53" t="s">
        <v>3</v>
      </c>
      <c r="D36" s="54">
        <v>28</v>
      </c>
      <c r="E36" s="55">
        <v>0</v>
      </c>
      <c r="F36" s="55">
        <v>0</v>
      </c>
      <c r="G36" s="55">
        <v>0</v>
      </c>
      <c r="H36" s="55">
        <v>0</v>
      </c>
      <c r="I36" s="55">
        <v>0</v>
      </c>
      <c r="J36" s="55">
        <v>0</v>
      </c>
      <c r="K36" s="56">
        <v>0</v>
      </c>
      <c r="L36" s="46">
        <v>0</v>
      </c>
      <c r="M36" s="117"/>
      <c r="N36" s="119">
        <v>0</v>
      </c>
      <c r="O36" s="119">
        <v>0</v>
      </c>
      <c r="P36" s="119"/>
      <c r="Q36" s="119">
        <v>0</v>
      </c>
      <c r="R36" s="119">
        <v>0</v>
      </c>
      <c r="S36" s="47"/>
    </row>
    <row r="37" spans="1:19" ht="9" customHeight="1" x14ac:dyDescent="0.2">
      <c r="A37" s="501"/>
      <c r="B37" s="501"/>
      <c r="C37" s="48" t="s">
        <v>4</v>
      </c>
      <c r="D37" s="49">
        <v>29</v>
      </c>
      <c r="E37" s="50">
        <v>0</v>
      </c>
      <c r="F37" s="50">
        <v>0</v>
      </c>
      <c r="G37" s="50">
        <v>0</v>
      </c>
      <c r="H37" s="50">
        <v>0</v>
      </c>
      <c r="I37" s="50">
        <v>0</v>
      </c>
      <c r="J37" s="51">
        <v>0</v>
      </c>
      <c r="K37" s="50">
        <v>0</v>
      </c>
      <c r="L37" s="73">
        <v>0</v>
      </c>
      <c r="M37" s="118"/>
      <c r="N37" s="120">
        <v>0</v>
      </c>
      <c r="O37" s="120">
        <v>0</v>
      </c>
      <c r="P37" s="120">
        <v>0</v>
      </c>
      <c r="Q37" s="120">
        <v>0</v>
      </c>
      <c r="R37" s="120">
        <v>0</v>
      </c>
      <c r="S37" s="47"/>
    </row>
    <row r="38" spans="1:19" ht="12.75" customHeight="1" x14ac:dyDescent="0.2">
      <c r="A38" s="501"/>
      <c r="B38" s="501"/>
      <c r="C38" s="53" t="s">
        <v>3</v>
      </c>
      <c r="D38" s="54">
        <v>30</v>
      </c>
      <c r="E38" s="55">
        <v>0</v>
      </c>
      <c r="F38" s="55">
        <v>0</v>
      </c>
      <c r="G38" s="55">
        <v>0</v>
      </c>
      <c r="H38" s="55">
        <v>0</v>
      </c>
      <c r="I38" s="55">
        <v>0</v>
      </c>
      <c r="J38" s="55">
        <v>0</v>
      </c>
      <c r="K38" s="56">
        <v>0</v>
      </c>
      <c r="L38" s="46">
        <v>0</v>
      </c>
      <c r="M38" s="117"/>
      <c r="N38" s="119">
        <v>0</v>
      </c>
      <c r="O38" s="119">
        <v>0</v>
      </c>
      <c r="P38" s="119"/>
      <c r="Q38" s="119">
        <v>0</v>
      </c>
      <c r="R38" s="119">
        <v>0</v>
      </c>
      <c r="S38" s="47"/>
    </row>
    <row r="39" spans="1:19" ht="9" customHeight="1" x14ac:dyDescent="0.2">
      <c r="A39" s="501"/>
      <c r="B39" s="501"/>
      <c r="C39" s="48" t="s">
        <v>4</v>
      </c>
      <c r="D39" s="49">
        <v>33</v>
      </c>
      <c r="E39" s="50">
        <v>0</v>
      </c>
      <c r="F39" s="50">
        <v>0</v>
      </c>
      <c r="G39" s="50">
        <v>0</v>
      </c>
      <c r="H39" s="50">
        <v>0</v>
      </c>
      <c r="I39" s="50">
        <v>0</v>
      </c>
      <c r="J39" s="51">
        <v>0</v>
      </c>
      <c r="K39" s="50">
        <v>0</v>
      </c>
      <c r="L39" s="73">
        <v>0</v>
      </c>
      <c r="M39" s="118"/>
      <c r="N39" s="120">
        <v>0</v>
      </c>
      <c r="O39" s="120">
        <v>0</v>
      </c>
      <c r="P39" s="120">
        <v>0</v>
      </c>
      <c r="Q39" s="120">
        <v>0</v>
      </c>
      <c r="R39" s="120">
        <v>0</v>
      </c>
      <c r="S39" s="47"/>
    </row>
    <row r="40" spans="1:19" ht="12.75" customHeight="1" x14ac:dyDescent="0.2">
      <c r="A40" s="501"/>
      <c r="B40" s="501"/>
      <c r="C40" s="53" t="s">
        <v>3</v>
      </c>
      <c r="D40" s="54">
        <v>34</v>
      </c>
      <c r="E40" s="55">
        <v>0</v>
      </c>
      <c r="F40" s="55">
        <v>0</v>
      </c>
      <c r="G40" s="55">
        <v>0</v>
      </c>
      <c r="H40" s="55">
        <v>0</v>
      </c>
      <c r="I40" s="55">
        <v>0</v>
      </c>
      <c r="J40" s="55">
        <v>0</v>
      </c>
      <c r="K40" s="56">
        <v>0</v>
      </c>
      <c r="L40" s="46">
        <v>0</v>
      </c>
      <c r="M40" s="117"/>
      <c r="N40" s="119">
        <v>0</v>
      </c>
      <c r="O40" s="119">
        <v>0</v>
      </c>
      <c r="P40" s="119"/>
      <c r="Q40" s="119">
        <v>0</v>
      </c>
      <c r="R40" s="119">
        <v>0</v>
      </c>
      <c r="S40" s="47"/>
    </row>
    <row r="41" spans="1:19" ht="9" customHeight="1" x14ac:dyDescent="0.2">
      <c r="A41" s="501"/>
      <c r="B41" s="501"/>
      <c r="C41" s="48" t="s">
        <v>4</v>
      </c>
      <c r="D41" s="49">
        <v>35</v>
      </c>
      <c r="E41" s="50">
        <v>0</v>
      </c>
      <c r="F41" s="50">
        <v>0</v>
      </c>
      <c r="G41" s="50">
        <v>0</v>
      </c>
      <c r="H41" s="50">
        <v>0</v>
      </c>
      <c r="I41" s="50">
        <v>0</v>
      </c>
      <c r="J41" s="51">
        <v>0</v>
      </c>
      <c r="K41" s="50">
        <v>0</v>
      </c>
      <c r="L41" s="73">
        <v>0</v>
      </c>
      <c r="M41" s="118"/>
      <c r="N41" s="120">
        <v>0</v>
      </c>
      <c r="O41" s="120">
        <v>0</v>
      </c>
      <c r="P41" s="120">
        <v>0</v>
      </c>
      <c r="Q41" s="120">
        <v>0</v>
      </c>
      <c r="R41" s="120">
        <v>0</v>
      </c>
      <c r="S41" s="47"/>
    </row>
    <row r="42" spans="1:19" ht="12.75" customHeight="1" x14ac:dyDescent="0.2">
      <c r="A42" s="501"/>
      <c r="B42" s="501"/>
      <c r="C42" s="53" t="s">
        <v>3</v>
      </c>
      <c r="D42" s="54">
        <v>36</v>
      </c>
      <c r="E42" s="55">
        <v>0</v>
      </c>
      <c r="F42" s="55">
        <v>0</v>
      </c>
      <c r="G42" s="55">
        <v>0</v>
      </c>
      <c r="H42" s="55">
        <v>0</v>
      </c>
      <c r="I42" s="55">
        <v>0</v>
      </c>
      <c r="J42" s="55">
        <v>0</v>
      </c>
      <c r="K42" s="56">
        <v>0</v>
      </c>
      <c r="L42" s="46">
        <v>0</v>
      </c>
      <c r="M42" s="117"/>
      <c r="N42" s="119">
        <v>0</v>
      </c>
      <c r="O42" s="119">
        <v>0</v>
      </c>
      <c r="P42" s="119"/>
      <c r="Q42" s="119">
        <v>0</v>
      </c>
      <c r="R42" s="119">
        <v>0</v>
      </c>
      <c r="S42" s="47"/>
    </row>
    <row r="43" spans="1:19" ht="9" customHeight="1" x14ac:dyDescent="0.2">
      <c r="A43" s="501"/>
      <c r="B43" s="501"/>
      <c r="C43" s="48" t="s">
        <v>4</v>
      </c>
      <c r="D43" s="49">
        <v>37</v>
      </c>
      <c r="E43" s="50">
        <v>0</v>
      </c>
      <c r="F43" s="50">
        <v>0</v>
      </c>
      <c r="G43" s="50">
        <v>0</v>
      </c>
      <c r="H43" s="50">
        <v>0</v>
      </c>
      <c r="I43" s="50">
        <v>0</v>
      </c>
      <c r="J43" s="51">
        <v>0</v>
      </c>
      <c r="K43" s="50">
        <v>0</v>
      </c>
      <c r="L43" s="73">
        <v>0</v>
      </c>
      <c r="M43" s="118"/>
      <c r="N43" s="120">
        <v>0</v>
      </c>
      <c r="O43" s="120">
        <v>0</v>
      </c>
      <c r="P43" s="120">
        <v>0</v>
      </c>
      <c r="Q43" s="120">
        <v>0</v>
      </c>
      <c r="R43" s="120">
        <v>0</v>
      </c>
      <c r="S43" s="47"/>
    </row>
    <row r="44" spans="1:19" ht="12.75" customHeight="1" x14ac:dyDescent="0.2">
      <c r="A44" s="501"/>
      <c r="B44" s="501"/>
      <c r="C44" s="53" t="s">
        <v>3</v>
      </c>
      <c r="D44" s="54">
        <v>38</v>
      </c>
      <c r="E44" s="55">
        <v>0</v>
      </c>
      <c r="F44" s="55">
        <v>0</v>
      </c>
      <c r="G44" s="55">
        <v>0</v>
      </c>
      <c r="H44" s="55">
        <v>0</v>
      </c>
      <c r="I44" s="55">
        <v>0</v>
      </c>
      <c r="J44" s="55">
        <v>0</v>
      </c>
      <c r="K44" s="56">
        <v>0</v>
      </c>
      <c r="L44" s="46">
        <v>0</v>
      </c>
      <c r="M44" s="117"/>
      <c r="N44" s="119">
        <v>0</v>
      </c>
      <c r="O44" s="119">
        <v>0</v>
      </c>
      <c r="P44" s="119"/>
      <c r="Q44" s="119">
        <v>0</v>
      </c>
      <c r="R44" s="119">
        <v>0</v>
      </c>
      <c r="S44" s="47"/>
    </row>
    <row r="45" spans="1:19" ht="9" customHeight="1" x14ac:dyDescent="0.2">
      <c r="A45" s="501"/>
      <c r="B45" s="501"/>
      <c r="C45" s="48" t="s">
        <v>4</v>
      </c>
      <c r="D45" s="49">
        <v>39</v>
      </c>
      <c r="E45" s="50">
        <v>0</v>
      </c>
      <c r="F45" s="50">
        <v>0</v>
      </c>
      <c r="G45" s="50">
        <v>0</v>
      </c>
      <c r="H45" s="50">
        <v>0</v>
      </c>
      <c r="I45" s="50">
        <v>0</v>
      </c>
      <c r="J45" s="51">
        <v>0</v>
      </c>
      <c r="K45" s="50">
        <v>0</v>
      </c>
      <c r="L45" s="73">
        <v>0</v>
      </c>
      <c r="M45" s="118"/>
      <c r="N45" s="120">
        <v>0</v>
      </c>
      <c r="O45" s="120">
        <v>0</v>
      </c>
      <c r="P45" s="120">
        <v>0</v>
      </c>
      <c r="Q45" s="120">
        <v>0</v>
      </c>
      <c r="R45" s="120">
        <v>0</v>
      </c>
      <c r="S45" s="47"/>
    </row>
    <row r="46" spans="1:19" ht="12.75" customHeight="1" x14ac:dyDescent="0.2">
      <c r="A46" s="501"/>
      <c r="B46" s="501"/>
      <c r="C46" s="53" t="s">
        <v>3</v>
      </c>
      <c r="D46" s="54">
        <v>40</v>
      </c>
      <c r="E46" s="55">
        <v>0</v>
      </c>
      <c r="F46" s="55">
        <v>0</v>
      </c>
      <c r="G46" s="55">
        <v>0</v>
      </c>
      <c r="H46" s="55">
        <v>0</v>
      </c>
      <c r="I46" s="55">
        <v>0</v>
      </c>
      <c r="J46" s="55">
        <v>0</v>
      </c>
      <c r="K46" s="56">
        <v>0</v>
      </c>
      <c r="L46" s="46">
        <v>0</v>
      </c>
      <c r="M46" s="117"/>
      <c r="N46" s="119">
        <v>0</v>
      </c>
      <c r="O46" s="119">
        <v>0</v>
      </c>
      <c r="P46" s="119"/>
      <c r="Q46" s="119">
        <v>0</v>
      </c>
      <c r="R46" s="119">
        <v>0</v>
      </c>
      <c r="S46" s="47"/>
    </row>
    <row r="47" spans="1:19" ht="9" customHeight="1" x14ac:dyDescent="0.2">
      <c r="A47" s="502"/>
      <c r="B47" s="502"/>
      <c r="C47" s="58"/>
      <c r="D47" s="59"/>
      <c r="E47" s="61">
        <v>0</v>
      </c>
      <c r="F47" s="61">
        <v>0</v>
      </c>
      <c r="G47" s="61">
        <v>0</v>
      </c>
      <c r="H47" s="61">
        <v>0</v>
      </c>
      <c r="I47" s="61">
        <v>0</v>
      </c>
      <c r="J47" s="60">
        <v>0</v>
      </c>
      <c r="K47" s="61">
        <v>0</v>
      </c>
      <c r="L47" s="73">
        <v>0</v>
      </c>
      <c r="M47" s="118"/>
      <c r="N47" s="123">
        <v>0</v>
      </c>
      <c r="O47" s="123">
        <v>0</v>
      </c>
      <c r="P47" s="123">
        <v>0</v>
      </c>
      <c r="Q47" s="120">
        <v>0</v>
      </c>
      <c r="R47" s="120">
        <v>0</v>
      </c>
      <c r="S47" s="47"/>
    </row>
    <row r="48" spans="1:19" ht="12.75" customHeight="1" x14ac:dyDescent="0.2">
      <c r="A48" s="496">
        <v>33178</v>
      </c>
      <c r="B48" s="496">
        <v>33358</v>
      </c>
      <c r="C48" s="42" t="s">
        <v>3</v>
      </c>
      <c r="D48" s="43">
        <v>0</v>
      </c>
      <c r="E48" s="44">
        <v>0</v>
      </c>
      <c r="F48" s="44">
        <v>0</v>
      </c>
      <c r="G48" s="44">
        <v>0</v>
      </c>
      <c r="H48" s="44">
        <v>0</v>
      </c>
      <c r="I48" s="44">
        <v>0</v>
      </c>
      <c r="J48" s="44">
        <v>0</v>
      </c>
      <c r="K48" s="45">
        <v>0</v>
      </c>
      <c r="L48" s="46">
        <v>0</v>
      </c>
      <c r="M48" s="117"/>
      <c r="N48" s="119">
        <v>0</v>
      </c>
      <c r="O48" s="119">
        <v>0</v>
      </c>
      <c r="P48" s="119"/>
      <c r="Q48" s="119">
        <v>0</v>
      </c>
      <c r="R48" s="119">
        <v>0</v>
      </c>
      <c r="S48" s="47"/>
    </row>
    <row r="49" spans="1:19" ht="9" customHeight="1" x14ac:dyDescent="0.2">
      <c r="A49" s="521"/>
      <c r="B49" s="521"/>
      <c r="C49" s="48" t="s">
        <v>4</v>
      </c>
      <c r="D49" s="49">
        <v>0</v>
      </c>
      <c r="E49" s="50">
        <v>0</v>
      </c>
      <c r="F49" s="50">
        <v>0</v>
      </c>
      <c r="G49" s="50">
        <v>0</v>
      </c>
      <c r="H49" s="50">
        <v>0</v>
      </c>
      <c r="I49" s="50">
        <v>0</v>
      </c>
      <c r="J49" s="51">
        <v>0</v>
      </c>
      <c r="K49" s="50">
        <v>0</v>
      </c>
      <c r="L49" s="73">
        <v>0</v>
      </c>
      <c r="M49" s="118"/>
      <c r="N49" s="120">
        <v>0</v>
      </c>
      <c r="O49" s="120">
        <v>0</v>
      </c>
      <c r="P49" s="120">
        <v>0</v>
      </c>
      <c r="Q49" s="120">
        <v>0</v>
      </c>
      <c r="R49" s="120">
        <v>0</v>
      </c>
      <c r="S49" s="47"/>
    </row>
    <row r="50" spans="1:19" ht="12.75" customHeight="1" x14ac:dyDescent="0.2">
      <c r="A50" s="500">
        <v>33178</v>
      </c>
      <c r="B50" s="500">
        <v>33358</v>
      </c>
      <c r="C50" s="53" t="s">
        <v>3</v>
      </c>
      <c r="D50" s="54">
        <v>1</v>
      </c>
      <c r="E50" s="55">
        <v>0</v>
      </c>
      <c r="F50" s="55">
        <v>0</v>
      </c>
      <c r="G50" s="55">
        <v>0</v>
      </c>
      <c r="H50" s="55">
        <v>0</v>
      </c>
      <c r="I50" s="55">
        <v>0</v>
      </c>
      <c r="J50" s="55">
        <v>0</v>
      </c>
      <c r="K50" s="56">
        <v>0</v>
      </c>
      <c r="L50" s="46">
        <v>0</v>
      </c>
      <c r="M50" s="117"/>
      <c r="N50" s="119">
        <v>0</v>
      </c>
      <c r="O50" s="119">
        <v>0</v>
      </c>
      <c r="P50" s="119"/>
      <c r="Q50" s="119">
        <v>0</v>
      </c>
      <c r="R50" s="119">
        <v>0</v>
      </c>
      <c r="S50" s="47"/>
    </row>
    <row r="51" spans="1:19" ht="9" customHeight="1" x14ac:dyDescent="0.2">
      <c r="A51" s="500"/>
      <c r="B51" s="500"/>
      <c r="C51" s="48" t="s">
        <v>4</v>
      </c>
      <c r="D51" s="49">
        <v>2</v>
      </c>
      <c r="E51" s="50">
        <v>0</v>
      </c>
      <c r="F51" s="50">
        <v>0</v>
      </c>
      <c r="G51" s="50">
        <v>0</v>
      </c>
      <c r="H51" s="50">
        <v>0</v>
      </c>
      <c r="I51" s="50">
        <v>0</v>
      </c>
      <c r="J51" s="51">
        <v>0</v>
      </c>
      <c r="K51" s="50">
        <v>0</v>
      </c>
      <c r="L51" s="73">
        <v>0</v>
      </c>
      <c r="M51" s="118"/>
      <c r="N51" s="120">
        <v>0</v>
      </c>
      <c r="O51" s="120">
        <v>0</v>
      </c>
      <c r="P51" s="120">
        <v>0</v>
      </c>
      <c r="Q51" s="120">
        <v>0</v>
      </c>
      <c r="R51" s="120">
        <v>0</v>
      </c>
      <c r="S51" s="47"/>
    </row>
    <row r="52" spans="1:19" ht="12.75" customHeight="1" x14ac:dyDescent="0.2">
      <c r="A52" s="501"/>
      <c r="B52" s="501"/>
      <c r="C52" s="53" t="s">
        <v>3</v>
      </c>
      <c r="D52" s="54">
        <v>3</v>
      </c>
      <c r="E52" s="55">
        <v>0</v>
      </c>
      <c r="F52" s="55">
        <v>0</v>
      </c>
      <c r="G52" s="55">
        <v>0</v>
      </c>
      <c r="H52" s="55">
        <v>0</v>
      </c>
      <c r="I52" s="55">
        <v>0</v>
      </c>
      <c r="J52" s="55">
        <v>0</v>
      </c>
      <c r="K52" s="56">
        <v>0</v>
      </c>
      <c r="L52" s="46">
        <v>0</v>
      </c>
      <c r="M52" s="117"/>
      <c r="N52" s="119">
        <v>0</v>
      </c>
      <c r="O52" s="119">
        <v>0</v>
      </c>
      <c r="P52" s="119"/>
      <c r="Q52" s="119">
        <v>0</v>
      </c>
      <c r="R52" s="119">
        <v>0</v>
      </c>
      <c r="S52" s="47"/>
    </row>
    <row r="53" spans="1:19" ht="9" customHeight="1" x14ac:dyDescent="0.2">
      <c r="A53" s="501"/>
      <c r="B53" s="501"/>
      <c r="C53" s="48" t="s">
        <v>4</v>
      </c>
      <c r="D53" s="49">
        <v>4</v>
      </c>
      <c r="E53" s="50">
        <v>0</v>
      </c>
      <c r="F53" s="50">
        <v>0</v>
      </c>
      <c r="G53" s="50">
        <v>0</v>
      </c>
      <c r="H53" s="50">
        <v>0</v>
      </c>
      <c r="I53" s="50">
        <v>0</v>
      </c>
      <c r="J53" s="51">
        <v>0</v>
      </c>
      <c r="K53" s="50">
        <v>0</v>
      </c>
      <c r="L53" s="73">
        <v>0</v>
      </c>
      <c r="M53" s="118"/>
      <c r="N53" s="120">
        <v>0</v>
      </c>
      <c r="O53" s="120">
        <v>0</v>
      </c>
      <c r="P53" s="120">
        <v>0</v>
      </c>
      <c r="Q53" s="120">
        <v>0</v>
      </c>
      <c r="R53" s="120">
        <v>0</v>
      </c>
      <c r="S53" s="47"/>
    </row>
    <row r="54" spans="1:19" ht="12.75" customHeight="1" x14ac:dyDescent="0.2">
      <c r="A54" s="501"/>
      <c r="B54" s="501"/>
      <c r="C54" s="53" t="s">
        <v>3</v>
      </c>
      <c r="D54" s="54">
        <v>5</v>
      </c>
      <c r="E54" s="55">
        <v>0</v>
      </c>
      <c r="F54" s="55">
        <v>0</v>
      </c>
      <c r="G54" s="55">
        <v>0</v>
      </c>
      <c r="H54" s="55">
        <v>0</v>
      </c>
      <c r="I54" s="55">
        <v>0</v>
      </c>
      <c r="J54" s="55">
        <v>0</v>
      </c>
      <c r="K54" s="56">
        <v>0</v>
      </c>
      <c r="L54" s="46">
        <v>0</v>
      </c>
      <c r="M54" s="117"/>
      <c r="N54" s="119">
        <v>0</v>
      </c>
      <c r="O54" s="119">
        <v>0</v>
      </c>
      <c r="P54" s="119"/>
      <c r="Q54" s="119">
        <v>0</v>
      </c>
      <c r="R54" s="119">
        <v>0</v>
      </c>
      <c r="S54" s="47"/>
    </row>
    <row r="55" spans="1:19" ht="9" customHeight="1" x14ac:dyDescent="0.2">
      <c r="A55" s="501"/>
      <c r="B55" s="501"/>
      <c r="C55" s="48" t="s">
        <v>4</v>
      </c>
      <c r="D55" s="49">
        <v>6</v>
      </c>
      <c r="E55" s="50">
        <v>0</v>
      </c>
      <c r="F55" s="50">
        <v>0</v>
      </c>
      <c r="G55" s="50">
        <v>0</v>
      </c>
      <c r="H55" s="50">
        <v>0</v>
      </c>
      <c r="I55" s="50">
        <v>0</v>
      </c>
      <c r="J55" s="51">
        <v>0</v>
      </c>
      <c r="K55" s="50">
        <v>0</v>
      </c>
      <c r="L55" s="73">
        <v>0</v>
      </c>
      <c r="M55" s="118"/>
      <c r="N55" s="120">
        <v>0</v>
      </c>
      <c r="O55" s="120">
        <v>0</v>
      </c>
      <c r="P55" s="120">
        <v>0</v>
      </c>
      <c r="Q55" s="120">
        <v>0</v>
      </c>
      <c r="R55" s="120">
        <v>0</v>
      </c>
      <c r="S55" s="47"/>
    </row>
    <row r="56" spans="1:19" ht="12.75" customHeight="1" x14ac:dyDescent="0.2">
      <c r="A56" s="501"/>
      <c r="B56" s="501"/>
      <c r="C56" s="53" t="s">
        <v>3</v>
      </c>
      <c r="D56" s="54">
        <v>7</v>
      </c>
      <c r="E56" s="55">
        <v>0</v>
      </c>
      <c r="F56" s="55">
        <v>0</v>
      </c>
      <c r="G56" s="55">
        <v>0</v>
      </c>
      <c r="H56" s="55">
        <v>0</v>
      </c>
      <c r="I56" s="55">
        <v>0</v>
      </c>
      <c r="J56" s="55">
        <v>0</v>
      </c>
      <c r="K56" s="56">
        <v>0</v>
      </c>
      <c r="L56" s="46">
        <v>0</v>
      </c>
      <c r="M56" s="117"/>
      <c r="N56" s="119">
        <v>0</v>
      </c>
      <c r="O56" s="119">
        <v>0</v>
      </c>
      <c r="P56" s="119"/>
      <c r="Q56" s="119">
        <v>0</v>
      </c>
      <c r="R56" s="119">
        <v>0</v>
      </c>
      <c r="S56" s="47"/>
    </row>
    <row r="57" spans="1:19" ht="9" customHeight="1" x14ac:dyDescent="0.2">
      <c r="A57" s="501"/>
      <c r="B57" s="501"/>
      <c r="C57" s="48" t="s">
        <v>4</v>
      </c>
      <c r="D57" s="49">
        <v>8</v>
      </c>
      <c r="E57" s="50">
        <v>0</v>
      </c>
      <c r="F57" s="50">
        <v>0</v>
      </c>
      <c r="G57" s="50">
        <v>0</v>
      </c>
      <c r="H57" s="50">
        <v>0</v>
      </c>
      <c r="I57" s="50">
        <v>0</v>
      </c>
      <c r="J57" s="51">
        <v>0</v>
      </c>
      <c r="K57" s="50">
        <v>0</v>
      </c>
      <c r="L57" s="73">
        <v>0</v>
      </c>
      <c r="M57" s="118"/>
      <c r="N57" s="120">
        <v>0</v>
      </c>
      <c r="O57" s="120">
        <v>0</v>
      </c>
      <c r="P57" s="120">
        <v>0</v>
      </c>
      <c r="Q57" s="120">
        <v>0</v>
      </c>
      <c r="R57" s="120">
        <v>0</v>
      </c>
      <c r="S57" s="47"/>
    </row>
    <row r="58" spans="1:19" ht="12.75" customHeight="1" x14ac:dyDescent="0.2">
      <c r="A58" s="501"/>
      <c r="B58" s="501"/>
      <c r="C58" s="53" t="s">
        <v>3</v>
      </c>
      <c r="D58" s="54">
        <v>9</v>
      </c>
      <c r="E58" s="55">
        <v>0</v>
      </c>
      <c r="F58" s="55">
        <v>0</v>
      </c>
      <c r="G58" s="55">
        <v>0</v>
      </c>
      <c r="H58" s="55">
        <v>0</v>
      </c>
      <c r="I58" s="55">
        <v>0</v>
      </c>
      <c r="J58" s="55">
        <v>0</v>
      </c>
      <c r="K58" s="56">
        <v>0</v>
      </c>
      <c r="L58" s="46">
        <v>0</v>
      </c>
      <c r="M58" s="117"/>
      <c r="N58" s="119">
        <v>0</v>
      </c>
      <c r="O58" s="119">
        <v>0</v>
      </c>
      <c r="P58" s="119"/>
      <c r="Q58" s="119">
        <v>0</v>
      </c>
      <c r="R58" s="119">
        <v>0</v>
      </c>
      <c r="S58" s="47"/>
    </row>
    <row r="59" spans="1:19" ht="9" customHeight="1" x14ac:dyDescent="0.2">
      <c r="A59" s="501"/>
      <c r="B59" s="501"/>
      <c r="C59" s="48" t="s">
        <v>4</v>
      </c>
      <c r="D59" s="49">
        <v>10</v>
      </c>
      <c r="E59" s="50">
        <v>0</v>
      </c>
      <c r="F59" s="50">
        <v>0</v>
      </c>
      <c r="G59" s="50">
        <v>0</v>
      </c>
      <c r="H59" s="50">
        <v>0</v>
      </c>
      <c r="I59" s="50">
        <v>0</v>
      </c>
      <c r="J59" s="51">
        <v>0</v>
      </c>
      <c r="K59" s="50">
        <v>0</v>
      </c>
      <c r="L59" s="73">
        <v>0</v>
      </c>
      <c r="M59" s="118"/>
      <c r="N59" s="120">
        <v>0</v>
      </c>
      <c r="O59" s="120">
        <v>0</v>
      </c>
      <c r="P59" s="120">
        <v>0</v>
      </c>
      <c r="Q59" s="120">
        <v>0</v>
      </c>
      <c r="R59" s="120">
        <v>0</v>
      </c>
      <c r="S59" s="47"/>
    </row>
    <row r="60" spans="1:19" ht="12.75" customHeight="1" x14ac:dyDescent="0.2">
      <c r="A60" s="501"/>
      <c r="B60" s="501"/>
      <c r="C60" s="53" t="s">
        <v>3</v>
      </c>
      <c r="D60" s="54">
        <v>11</v>
      </c>
      <c r="E60" s="55">
        <v>0</v>
      </c>
      <c r="F60" s="55">
        <v>0</v>
      </c>
      <c r="G60" s="55">
        <v>0</v>
      </c>
      <c r="H60" s="55">
        <v>0</v>
      </c>
      <c r="I60" s="55">
        <v>0</v>
      </c>
      <c r="J60" s="55">
        <v>0</v>
      </c>
      <c r="K60" s="56">
        <v>0</v>
      </c>
      <c r="L60" s="46">
        <v>0</v>
      </c>
      <c r="M60" s="117"/>
      <c r="N60" s="119">
        <v>0</v>
      </c>
      <c r="O60" s="119">
        <v>0</v>
      </c>
      <c r="P60" s="119"/>
      <c r="Q60" s="119">
        <v>0</v>
      </c>
      <c r="R60" s="119">
        <v>0</v>
      </c>
      <c r="S60" s="47"/>
    </row>
    <row r="61" spans="1:19" ht="9" customHeight="1" x14ac:dyDescent="0.2">
      <c r="A61" s="501"/>
      <c r="B61" s="501"/>
      <c r="C61" s="48" t="s">
        <v>4</v>
      </c>
      <c r="D61" s="49">
        <v>12</v>
      </c>
      <c r="E61" s="50">
        <v>0</v>
      </c>
      <c r="F61" s="50">
        <v>0</v>
      </c>
      <c r="G61" s="50">
        <v>0</v>
      </c>
      <c r="H61" s="50">
        <v>0</v>
      </c>
      <c r="I61" s="50">
        <v>0</v>
      </c>
      <c r="J61" s="51">
        <v>0</v>
      </c>
      <c r="K61" s="50">
        <v>0</v>
      </c>
      <c r="L61" s="73">
        <v>0</v>
      </c>
      <c r="M61" s="118"/>
      <c r="N61" s="120">
        <v>0</v>
      </c>
      <c r="O61" s="120">
        <v>0</v>
      </c>
      <c r="P61" s="120">
        <v>0</v>
      </c>
      <c r="Q61" s="120">
        <v>0</v>
      </c>
      <c r="R61" s="120">
        <v>0</v>
      </c>
      <c r="S61" s="47"/>
    </row>
    <row r="62" spans="1:19" ht="12.75" customHeight="1" x14ac:dyDescent="0.2">
      <c r="A62" s="501"/>
      <c r="B62" s="501"/>
      <c r="C62" s="53" t="s">
        <v>3</v>
      </c>
      <c r="D62" s="54">
        <v>13</v>
      </c>
      <c r="E62" s="55">
        <v>0</v>
      </c>
      <c r="F62" s="55">
        <v>0</v>
      </c>
      <c r="G62" s="55">
        <v>0</v>
      </c>
      <c r="H62" s="55">
        <v>0</v>
      </c>
      <c r="I62" s="55">
        <v>0</v>
      </c>
      <c r="J62" s="55">
        <v>0</v>
      </c>
      <c r="K62" s="56">
        <v>0</v>
      </c>
      <c r="L62" s="46">
        <v>0</v>
      </c>
      <c r="M62" s="117"/>
      <c r="N62" s="119">
        <v>0</v>
      </c>
      <c r="O62" s="119">
        <v>0</v>
      </c>
      <c r="P62" s="119"/>
      <c r="Q62" s="119">
        <v>0</v>
      </c>
      <c r="R62" s="119">
        <v>0</v>
      </c>
      <c r="S62" s="47"/>
    </row>
    <row r="63" spans="1:19" ht="9" customHeight="1" x14ac:dyDescent="0.2">
      <c r="A63" s="501"/>
      <c r="B63" s="501"/>
      <c r="C63" s="48" t="s">
        <v>4</v>
      </c>
      <c r="D63" s="49">
        <v>14</v>
      </c>
      <c r="E63" s="50">
        <v>0</v>
      </c>
      <c r="F63" s="50">
        <v>0</v>
      </c>
      <c r="G63" s="50">
        <v>0</v>
      </c>
      <c r="H63" s="50">
        <v>0</v>
      </c>
      <c r="I63" s="50">
        <v>0</v>
      </c>
      <c r="J63" s="51">
        <v>0</v>
      </c>
      <c r="K63" s="50">
        <v>0</v>
      </c>
      <c r="L63" s="73">
        <v>0</v>
      </c>
      <c r="M63" s="118"/>
      <c r="N63" s="120">
        <v>0</v>
      </c>
      <c r="O63" s="120">
        <v>0</v>
      </c>
      <c r="P63" s="120">
        <v>0</v>
      </c>
      <c r="Q63" s="120">
        <v>0</v>
      </c>
      <c r="R63" s="120">
        <v>0</v>
      </c>
      <c r="S63" s="47"/>
    </row>
    <row r="64" spans="1:19" ht="12.75" customHeight="1" x14ac:dyDescent="0.2">
      <c r="A64" s="501"/>
      <c r="B64" s="501"/>
      <c r="C64" s="53" t="s">
        <v>3</v>
      </c>
      <c r="D64" s="54">
        <v>15</v>
      </c>
      <c r="E64" s="55">
        <v>0</v>
      </c>
      <c r="F64" s="55">
        <v>0</v>
      </c>
      <c r="G64" s="55">
        <v>0</v>
      </c>
      <c r="H64" s="55">
        <v>0</v>
      </c>
      <c r="I64" s="55">
        <v>0</v>
      </c>
      <c r="J64" s="55">
        <v>0</v>
      </c>
      <c r="K64" s="56">
        <v>0</v>
      </c>
      <c r="L64" s="46">
        <v>0</v>
      </c>
      <c r="M64" s="117"/>
      <c r="N64" s="119">
        <v>0</v>
      </c>
      <c r="O64" s="119">
        <v>0</v>
      </c>
      <c r="P64" s="119"/>
      <c r="Q64" s="119">
        <v>0</v>
      </c>
      <c r="R64" s="119">
        <v>0</v>
      </c>
      <c r="S64" s="47"/>
    </row>
    <row r="65" spans="1:19" ht="9" customHeight="1" x14ac:dyDescent="0.2">
      <c r="A65" s="501"/>
      <c r="B65" s="501"/>
      <c r="C65" s="48" t="s">
        <v>4</v>
      </c>
      <c r="D65" s="49">
        <v>16</v>
      </c>
      <c r="E65" s="50">
        <v>0</v>
      </c>
      <c r="F65" s="50">
        <v>0</v>
      </c>
      <c r="G65" s="50">
        <v>0</v>
      </c>
      <c r="H65" s="50">
        <v>0</v>
      </c>
      <c r="I65" s="50">
        <v>0</v>
      </c>
      <c r="J65" s="51">
        <v>0</v>
      </c>
      <c r="K65" s="50">
        <v>0</v>
      </c>
      <c r="L65" s="73">
        <v>0</v>
      </c>
      <c r="M65" s="118"/>
      <c r="N65" s="120">
        <v>0</v>
      </c>
      <c r="O65" s="120">
        <v>0</v>
      </c>
      <c r="P65" s="120">
        <v>0</v>
      </c>
      <c r="Q65" s="120">
        <v>0</v>
      </c>
      <c r="R65" s="120">
        <v>0</v>
      </c>
      <c r="S65" s="47"/>
    </row>
    <row r="66" spans="1:19" ht="12.75" customHeight="1" x14ac:dyDescent="0.2">
      <c r="A66" s="501"/>
      <c r="B66" s="501"/>
      <c r="C66" s="53" t="s">
        <v>3</v>
      </c>
      <c r="D66" s="54">
        <v>17</v>
      </c>
      <c r="E66" s="55">
        <v>0</v>
      </c>
      <c r="F66" s="55">
        <v>0</v>
      </c>
      <c r="G66" s="55">
        <v>0</v>
      </c>
      <c r="H66" s="55">
        <v>0</v>
      </c>
      <c r="I66" s="55">
        <v>0</v>
      </c>
      <c r="J66" s="55">
        <v>0</v>
      </c>
      <c r="K66" s="56">
        <v>0</v>
      </c>
      <c r="L66" s="46">
        <v>0</v>
      </c>
      <c r="M66" s="117"/>
      <c r="N66" s="119">
        <v>0</v>
      </c>
      <c r="O66" s="119">
        <v>0</v>
      </c>
      <c r="P66" s="119"/>
      <c r="Q66" s="119">
        <v>0</v>
      </c>
      <c r="R66" s="119">
        <v>0</v>
      </c>
      <c r="S66" s="47"/>
    </row>
    <row r="67" spans="1:19" ht="9" customHeight="1" x14ac:dyDescent="0.2">
      <c r="A67" s="501"/>
      <c r="B67" s="501"/>
      <c r="C67" s="48" t="s">
        <v>4</v>
      </c>
      <c r="D67" s="49">
        <v>17</v>
      </c>
      <c r="E67" s="50">
        <v>0</v>
      </c>
      <c r="F67" s="50">
        <v>0</v>
      </c>
      <c r="G67" s="50">
        <v>0</v>
      </c>
      <c r="H67" s="50">
        <v>0</v>
      </c>
      <c r="I67" s="50">
        <v>0</v>
      </c>
      <c r="J67" s="51">
        <v>0</v>
      </c>
      <c r="K67" s="50">
        <v>0</v>
      </c>
      <c r="L67" s="73">
        <v>0</v>
      </c>
      <c r="M67" s="118"/>
      <c r="N67" s="120">
        <v>0</v>
      </c>
      <c r="O67" s="120">
        <v>0</v>
      </c>
      <c r="P67" s="120">
        <v>0</v>
      </c>
      <c r="Q67" s="120">
        <v>0</v>
      </c>
      <c r="R67" s="120">
        <v>0</v>
      </c>
      <c r="S67" s="47"/>
    </row>
    <row r="68" spans="1:19" ht="12.75" customHeight="1" x14ac:dyDescent="0.2">
      <c r="A68" s="501"/>
      <c r="B68" s="501"/>
      <c r="C68" s="53" t="s">
        <v>3</v>
      </c>
      <c r="D68" s="54">
        <v>18</v>
      </c>
      <c r="E68" s="55">
        <v>0</v>
      </c>
      <c r="F68" s="55">
        <v>0</v>
      </c>
      <c r="G68" s="55">
        <v>0</v>
      </c>
      <c r="H68" s="55">
        <v>0</v>
      </c>
      <c r="I68" s="55">
        <v>0</v>
      </c>
      <c r="J68" s="55">
        <v>0</v>
      </c>
      <c r="K68" s="56">
        <v>0</v>
      </c>
      <c r="L68" s="46">
        <v>0</v>
      </c>
      <c r="M68" s="117"/>
      <c r="N68" s="119">
        <v>0</v>
      </c>
      <c r="O68" s="119">
        <v>0</v>
      </c>
      <c r="P68" s="119"/>
      <c r="Q68" s="119">
        <v>0</v>
      </c>
      <c r="R68" s="119">
        <v>0</v>
      </c>
      <c r="S68" s="47"/>
    </row>
    <row r="69" spans="1:19" ht="9" customHeight="1" x14ac:dyDescent="0.2">
      <c r="A69" s="501"/>
      <c r="B69" s="501"/>
      <c r="C69" s="48" t="s">
        <v>4</v>
      </c>
      <c r="D69" s="49">
        <v>19</v>
      </c>
      <c r="E69" s="50">
        <v>0</v>
      </c>
      <c r="F69" s="50">
        <v>0</v>
      </c>
      <c r="G69" s="50">
        <v>0</v>
      </c>
      <c r="H69" s="50">
        <v>0</v>
      </c>
      <c r="I69" s="50">
        <v>0</v>
      </c>
      <c r="J69" s="51">
        <v>0</v>
      </c>
      <c r="K69" s="50">
        <v>0</v>
      </c>
      <c r="L69" s="73">
        <v>0</v>
      </c>
      <c r="M69" s="118"/>
      <c r="N69" s="120">
        <v>0</v>
      </c>
      <c r="O69" s="120">
        <v>0</v>
      </c>
      <c r="P69" s="120">
        <v>0</v>
      </c>
      <c r="Q69" s="120">
        <v>0</v>
      </c>
      <c r="R69" s="120">
        <v>0</v>
      </c>
      <c r="S69" s="47"/>
    </row>
    <row r="70" spans="1:19" ht="12.75" customHeight="1" x14ac:dyDescent="0.2">
      <c r="A70" s="501"/>
      <c r="B70" s="501"/>
      <c r="C70" s="53" t="s">
        <v>3</v>
      </c>
      <c r="D70" s="54">
        <v>20</v>
      </c>
      <c r="E70" s="55">
        <v>0</v>
      </c>
      <c r="F70" s="55">
        <v>0</v>
      </c>
      <c r="G70" s="55">
        <v>0</v>
      </c>
      <c r="H70" s="55">
        <v>0</v>
      </c>
      <c r="I70" s="55">
        <v>0</v>
      </c>
      <c r="J70" s="55">
        <v>0</v>
      </c>
      <c r="K70" s="56">
        <v>0</v>
      </c>
      <c r="L70" s="46">
        <v>0</v>
      </c>
      <c r="M70" s="117"/>
      <c r="N70" s="119">
        <v>0</v>
      </c>
      <c r="O70" s="119">
        <v>0</v>
      </c>
      <c r="P70" s="119"/>
      <c r="Q70" s="119">
        <v>0</v>
      </c>
      <c r="R70" s="119">
        <v>0</v>
      </c>
      <c r="S70" s="47"/>
    </row>
    <row r="71" spans="1:19" ht="9" customHeight="1" x14ac:dyDescent="0.2">
      <c r="A71" s="501"/>
      <c r="B71" s="501"/>
      <c r="C71" s="48" t="s">
        <v>4</v>
      </c>
      <c r="D71" s="49">
        <v>21</v>
      </c>
      <c r="E71" s="50">
        <v>0</v>
      </c>
      <c r="F71" s="50">
        <v>0</v>
      </c>
      <c r="G71" s="50">
        <v>0</v>
      </c>
      <c r="H71" s="50">
        <v>0</v>
      </c>
      <c r="I71" s="50">
        <v>0</v>
      </c>
      <c r="J71" s="51">
        <v>0</v>
      </c>
      <c r="K71" s="50">
        <v>0</v>
      </c>
      <c r="L71" s="73">
        <v>0</v>
      </c>
      <c r="M71" s="118"/>
      <c r="N71" s="120">
        <v>0</v>
      </c>
      <c r="O71" s="120">
        <v>0</v>
      </c>
      <c r="P71" s="120">
        <v>0</v>
      </c>
      <c r="Q71" s="120">
        <v>0</v>
      </c>
      <c r="R71" s="120">
        <v>0</v>
      </c>
      <c r="S71" s="47"/>
    </row>
    <row r="72" spans="1:19" ht="12.75" customHeight="1" x14ac:dyDescent="0.2">
      <c r="A72" s="501"/>
      <c r="B72" s="501"/>
      <c r="C72" s="53" t="s">
        <v>3</v>
      </c>
      <c r="D72" s="54">
        <v>22</v>
      </c>
      <c r="E72" s="55">
        <v>0</v>
      </c>
      <c r="F72" s="55">
        <v>0</v>
      </c>
      <c r="G72" s="55">
        <v>0</v>
      </c>
      <c r="H72" s="55">
        <v>0</v>
      </c>
      <c r="I72" s="55">
        <v>0</v>
      </c>
      <c r="J72" s="55">
        <v>0</v>
      </c>
      <c r="K72" s="56">
        <v>0</v>
      </c>
      <c r="L72" s="46">
        <v>0</v>
      </c>
      <c r="M72" s="117"/>
      <c r="N72" s="119">
        <v>0</v>
      </c>
      <c r="O72" s="119">
        <v>0</v>
      </c>
      <c r="P72" s="119"/>
      <c r="Q72" s="119">
        <v>0</v>
      </c>
      <c r="R72" s="119">
        <v>0</v>
      </c>
      <c r="S72" s="47"/>
    </row>
    <row r="73" spans="1:19" ht="9" customHeight="1" x14ac:dyDescent="0.2">
      <c r="A73" s="501"/>
      <c r="B73" s="501"/>
      <c r="C73" s="48" t="s">
        <v>4</v>
      </c>
      <c r="D73" s="49">
        <v>23</v>
      </c>
      <c r="E73" s="50">
        <v>0</v>
      </c>
      <c r="F73" s="50">
        <v>0</v>
      </c>
      <c r="G73" s="50">
        <v>0</v>
      </c>
      <c r="H73" s="50">
        <v>0</v>
      </c>
      <c r="I73" s="50">
        <v>0</v>
      </c>
      <c r="J73" s="51">
        <v>0</v>
      </c>
      <c r="K73" s="50">
        <v>0</v>
      </c>
      <c r="L73" s="73">
        <v>0</v>
      </c>
      <c r="M73" s="118"/>
      <c r="N73" s="120">
        <v>0</v>
      </c>
      <c r="O73" s="120">
        <v>0</v>
      </c>
      <c r="P73" s="120">
        <v>0</v>
      </c>
      <c r="Q73" s="120">
        <v>0</v>
      </c>
      <c r="R73" s="120">
        <v>0</v>
      </c>
      <c r="S73" s="47"/>
    </row>
    <row r="74" spans="1:19" ht="12.75" customHeight="1" x14ac:dyDescent="0.2">
      <c r="A74" s="501"/>
      <c r="B74" s="501"/>
      <c r="C74" s="53" t="s">
        <v>3</v>
      </c>
      <c r="D74" s="54">
        <v>24</v>
      </c>
      <c r="E74" s="55">
        <v>0</v>
      </c>
      <c r="F74" s="55">
        <v>0</v>
      </c>
      <c r="G74" s="55">
        <v>0</v>
      </c>
      <c r="H74" s="55">
        <v>0</v>
      </c>
      <c r="I74" s="55">
        <v>0</v>
      </c>
      <c r="J74" s="55">
        <v>0</v>
      </c>
      <c r="K74" s="56">
        <v>0</v>
      </c>
      <c r="L74" s="46">
        <v>0</v>
      </c>
      <c r="M74" s="117"/>
      <c r="N74" s="119">
        <v>0</v>
      </c>
      <c r="O74" s="119">
        <v>0</v>
      </c>
      <c r="P74" s="119"/>
      <c r="Q74" s="119">
        <v>0</v>
      </c>
      <c r="R74" s="119">
        <v>0</v>
      </c>
      <c r="S74" s="47"/>
    </row>
    <row r="75" spans="1:19" ht="9" customHeight="1" x14ac:dyDescent="0.2">
      <c r="A75" s="501"/>
      <c r="B75" s="501"/>
      <c r="C75" s="48" t="s">
        <v>4</v>
      </c>
      <c r="D75" s="49">
        <v>25</v>
      </c>
      <c r="E75" s="50">
        <v>0</v>
      </c>
      <c r="F75" s="50">
        <v>0</v>
      </c>
      <c r="G75" s="50">
        <v>0</v>
      </c>
      <c r="H75" s="50">
        <v>0</v>
      </c>
      <c r="I75" s="50">
        <v>0</v>
      </c>
      <c r="J75" s="51">
        <v>0</v>
      </c>
      <c r="K75" s="50">
        <v>0</v>
      </c>
      <c r="L75" s="73">
        <v>0</v>
      </c>
      <c r="M75" s="118"/>
      <c r="N75" s="120">
        <v>0</v>
      </c>
      <c r="O75" s="120">
        <v>0</v>
      </c>
      <c r="P75" s="120">
        <v>0</v>
      </c>
      <c r="Q75" s="120">
        <v>0</v>
      </c>
      <c r="R75" s="120">
        <v>0</v>
      </c>
      <c r="S75" s="47"/>
    </row>
    <row r="76" spans="1:19" ht="12.75" customHeight="1" x14ac:dyDescent="0.2">
      <c r="A76" s="501"/>
      <c r="B76" s="501"/>
      <c r="C76" s="53" t="s">
        <v>3</v>
      </c>
      <c r="D76" s="54">
        <v>26</v>
      </c>
      <c r="E76" s="55">
        <v>0</v>
      </c>
      <c r="F76" s="55">
        <v>0</v>
      </c>
      <c r="G76" s="55">
        <v>0</v>
      </c>
      <c r="H76" s="55">
        <v>0</v>
      </c>
      <c r="I76" s="55">
        <v>0</v>
      </c>
      <c r="J76" s="55">
        <v>0</v>
      </c>
      <c r="K76" s="56">
        <v>0</v>
      </c>
      <c r="L76" s="46">
        <v>0</v>
      </c>
      <c r="M76" s="117"/>
      <c r="N76" s="119">
        <v>0</v>
      </c>
      <c r="O76" s="119">
        <v>0</v>
      </c>
      <c r="P76" s="119"/>
      <c r="Q76" s="119">
        <v>0</v>
      </c>
      <c r="R76" s="119">
        <v>0</v>
      </c>
      <c r="S76" s="47"/>
    </row>
    <row r="77" spans="1:19" ht="9" customHeight="1" x14ac:dyDescent="0.2">
      <c r="A77" s="501"/>
      <c r="B77" s="501"/>
      <c r="C77" s="48" t="s">
        <v>4</v>
      </c>
      <c r="D77" s="49">
        <v>27</v>
      </c>
      <c r="E77" s="50">
        <v>0</v>
      </c>
      <c r="F77" s="50">
        <v>0</v>
      </c>
      <c r="G77" s="50">
        <v>0</v>
      </c>
      <c r="H77" s="50">
        <v>0</v>
      </c>
      <c r="I77" s="50">
        <v>0</v>
      </c>
      <c r="J77" s="51">
        <v>0</v>
      </c>
      <c r="K77" s="50">
        <v>0</v>
      </c>
      <c r="L77" s="73">
        <v>0</v>
      </c>
      <c r="M77" s="118"/>
      <c r="N77" s="120">
        <v>0</v>
      </c>
      <c r="O77" s="120">
        <v>0</v>
      </c>
      <c r="P77" s="120">
        <v>0</v>
      </c>
      <c r="Q77" s="120">
        <v>0</v>
      </c>
      <c r="R77" s="120">
        <v>0</v>
      </c>
      <c r="S77" s="47"/>
    </row>
    <row r="78" spans="1:19" ht="12.75" customHeight="1" x14ac:dyDescent="0.2">
      <c r="A78" s="501"/>
      <c r="B78" s="501"/>
      <c r="C78" s="53" t="s">
        <v>3</v>
      </c>
      <c r="D78" s="54">
        <v>28</v>
      </c>
      <c r="E78" s="55">
        <v>0</v>
      </c>
      <c r="F78" s="55">
        <v>0</v>
      </c>
      <c r="G78" s="55">
        <v>0</v>
      </c>
      <c r="H78" s="55">
        <v>0</v>
      </c>
      <c r="I78" s="55">
        <v>0</v>
      </c>
      <c r="J78" s="55">
        <v>0</v>
      </c>
      <c r="K78" s="56">
        <v>0</v>
      </c>
      <c r="L78" s="46">
        <v>0</v>
      </c>
      <c r="M78" s="117"/>
      <c r="N78" s="119">
        <v>0</v>
      </c>
      <c r="O78" s="119">
        <v>0</v>
      </c>
      <c r="P78" s="119"/>
      <c r="Q78" s="119">
        <v>0</v>
      </c>
      <c r="R78" s="119">
        <v>0</v>
      </c>
      <c r="S78" s="47"/>
    </row>
    <row r="79" spans="1:19" ht="9" customHeight="1" x14ac:dyDescent="0.2">
      <c r="A79" s="501"/>
      <c r="B79" s="501"/>
      <c r="C79" s="48" t="s">
        <v>4</v>
      </c>
      <c r="D79" s="49">
        <v>29</v>
      </c>
      <c r="E79" s="50">
        <v>0</v>
      </c>
      <c r="F79" s="50">
        <v>0</v>
      </c>
      <c r="G79" s="50">
        <v>0</v>
      </c>
      <c r="H79" s="50">
        <v>0</v>
      </c>
      <c r="I79" s="50">
        <v>0</v>
      </c>
      <c r="J79" s="51">
        <v>0</v>
      </c>
      <c r="K79" s="50">
        <v>0</v>
      </c>
      <c r="L79" s="73">
        <v>0</v>
      </c>
      <c r="M79" s="118"/>
      <c r="N79" s="120">
        <v>0</v>
      </c>
      <c r="O79" s="120">
        <v>0</v>
      </c>
      <c r="P79" s="120">
        <v>0</v>
      </c>
      <c r="Q79" s="120">
        <v>0</v>
      </c>
      <c r="R79" s="120">
        <v>0</v>
      </c>
      <c r="S79" s="47"/>
    </row>
    <row r="80" spans="1:19" ht="12.75" customHeight="1" x14ac:dyDescent="0.2">
      <c r="A80" s="501"/>
      <c r="B80" s="501"/>
      <c r="C80" s="53" t="s">
        <v>3</v>
      </c>
      <c r="D80" s="54">
        <v>30</v>
      </c>
      <c r="E80" s="55">
        <v>0</v>
      </c>
      <c r="F80" s="55">
        <v>0</v>
      </c>
      <c r="G80" s="55">
        <v>0</v>
      </c>
      <c r="H80" s="55">
        <v>0</v>
      </c>
      <c r="I80" s="55">
        <v>0</v>
      </c>
      <c r="J80" s="55">
        <v>0</v>
      </c>
      <c r="K80" s="56">
        <v>0</v>
      </c>
      <c r="L80" s="46">
        <v>0</v>
      </c>
      <c r="M80" s="117"/>
      <c r="N80" s="119">
        <v>0</v>
      </c>
      <c r="O80" s="119">
        <v>0</v>
      </c>
      <c r="P80" s="119"/>
      <c r="Q80" s="119">
        <v>0</v>
      </c>
      <c r="R80" s="119">
        <v>0</v>
      </c>
      <c r="S80" s="47"/>
    </row>
    <row r="81" spans="1:19" ht="9" customHeight="1" x14ac:dyDescent="0.2">
      <c r="A81" s="501"/>
      <c r="B81" s="501"/>
      <c r="C81" s="48" t="s">
        <v>4</v>
      </c>
      <c r="D81" s="49">
        <v>33</v>
      </c>
      <c r="E81" s="50">
        <v>0</v>
      </c>
      <c r="F81" s="50">
        <v>0</v>
      </c>
      <c r="G81" s="50">
        <v>0</v>
      </c>
      <c r="H81" s="50">
        <v>0</v>
      </c>
      <c r="I81" s="50">
        <v>0</v>
      </c>
      <c r="J81" s="51">
        <v>0</v>
      </c>
      <c r="K81" s="50">
        <v>0</v>
      </c>
      <c r="L81" s="73">
        <v>0</v>
      </c>
      <c r="M81" s="118"/>
      <c r="N81" s="120">
        <v>0</v>
      </c>
      <c r="O81" s="120">
        <v>0</v>
      </c>
      <c r="P81" s="120">
        <v>0</v>
      </c>
      <c r="Q81" s="120">
        <v>0</v>
      </c>
      <c r="R81" s="120">
        <v>0</v>
      </c>
      <c r="S81" s="47"/>
    </row>
    <row r="82" spans="1:19" ht="12.75" customHeight="1" x14ac:dyDescent="0.2">
      <c r="A82" s="501"/>
      <c r="B82" s="501"/>
      <c r="C82" s="53" t="s">
        <v>3</v>
      </c>
      <c r="D82" s="54">
        <v>34</v>
      </c>
      <c r="E82" s="55">
        <v>0</v>
      </c>
      <c r="F82" s="55">
        <v>0</v>
      </c>
      <c r="G82" s="55">
        <v>0</v>
      </c>
      <c r="H82" s="55">
        <v>0</v>
      </c>
      <c r="I82" s="55">
        <v>0</v>
      </c>
      <c r="J82" s="55">
        <v>0</v>
      </c>
      <c r="K82" s="56">
        <v>0</v>
      </c>
      <c r="L82" s="46">
        <v>0</v>
      </c>
      <c r="M82" s="117"/>
      <c r="N82" s="119">
        <v>0</v>
      </c>
      <c r="O82" s="119">
        <v>0</v>
      </c>
      <c r="P82" s="119"/>
      <c r="Q82" s="119">
        <v>0</v>
      </c>
      <c r="R82" s="119">
        <v>0</v>
      </c>
      <c r="S82" s="47"/>
    </row>
    <row r="83" spans="1:19" ht="9" customHeight="1" x14ac:dyDescent="0.2">
      <c r="A83" s="501"/>
      <c r="B83" s="501"/>
      <c r="C83" s="48" t="s">
        <v>4</v>
      </c>
      <c r="D83" s="49">
        <v>35</v>
      </c>
      <c r="E83" s="50">
        <v>0</v>
      </c>
      <c r="F83" s="50">
        <v>0</v>
      </c>
      <c r="G83" s="50">
        <v>0</v>
      </c>
      <c r="H83" s="50">
        <v>0</v>
      </c>
      <c r="I83" s="50">
        <v>0</v>
      </c>
      <c r="J83" s="51">
        <v>0</v>
      </c>
      <c r="K83" s="50">
        <v>0</v>
      </c>
      <c r="L83" s="73">
        <v>0</v>
      </c>
      <c r="M83" s="118"/>
      <c r="N83" s="120">
        <v>0</v>
      </c>
      <c r="O83" s="120">
        <v>0</v>
      </c>
      <c r="P83" s="120">
        <v>0</v>
      </c>
      <c r="Q83" s="120">
        <v>0</v>
      </c>
      <c r="R83" s="120">
        <v>0</v>
      </c>
      <c r="S83" s="47"/>
    </row>
    <row r="84" spans="1:19" ht="12.75" customHeight="1" x14ac:dyDescent="0.2">
      <c r="A84" s="501"/>
      <c r="B84" s="501"/>
      <c r="C84" s="53" t="s">
        <v>3</v>
      </c>
      <c r="D84" s="54">
        <v>36</v>
      </c>
      <c r="E84" s="55">
        <v>0</v>
      </c>
      <c r="F84" s="55">
        <v>0</v>
      </c>
      <c r="G84" s="55">
        <v>0</v>
      </c>
      <c r="H84" s="55">
        <v>0</v>
      </c>
      <c r="I84" s="55">
        <v>0</v>
      </c>
      <c r="J84" s="55">
        <v>0</v>
      </c>
      <c r="K84" s="56">
        <v>0</v>
      </c>
      <c r="L84" s="46">
        <v>0</v>
      </c>
      <c r="M84" s="117"/>
      <c r="N84" s="119">
        <v>0</v>
      </c>
      <c r="O84" s="119">
        <v>0</v>
      </c>
      <c r="P84" s="119"/>
      <c r="Q84" s="119">
        <v>0</v>
      </c>
      <c r="R84" s="119">
        <v>0</v>
      </c>
      <c r="S84" s="47"/>
    </row>
    <row r="85" spans="1:19" ht="9" customHeight="1" x14ac:dyDescent="0.2">
      <c r="A85" s="501"/>
      <c r="B85" s="501"/>
      <c r="C85" s="48" t="s">
        <v>4</v>
      </c>
      <c r="D85" s="49">
        <v>37</v>
      </c>
      <c r="E85" s="50">
        <v>0</v>
      </c>
      <c r="F85" s="50">
        <v>0</v>
      </c>
      <c r="G85" s="50">
        <v>0</v>
      </c>
      <c r="H85" s="50">
        <v>0</v>
      </c>
      <c r="I85" s="50">
        <v>0</v>
      </c>
      <c r="J85" s="51">
        <v>0</v>
      </c>
      <c r="K85" s="50">
        <v>0</v>
      </c>
      <c r="L85" s="73">
        <v>0</v>
      </c>
      <c r="M85" s="118"/>
      <c r="N85" s="120">
        <v>0</v>
      </c>
      <c r="O85" s="120">
        <v>0</v>
      </c>
      <c r="P85" s="120">
        <v>0</v>
      </c>
      <c r="Q85" s="120">
        <v>0</v>
      </c>
      <c r="R85" s="120">
        <v>0</v>
      </c>
      <c r="S85" s="47"/>
    </row>
    <row r="86" spans="1:19" ht="12.75" customHeight="1" x14ac:dyDescent="0.2">
      <c r="A86" s="501"/>
      <c r="B86" s="501"/>
      <c r="C86" s="53" t="s">
        <v>3</v>
      </c>
      <c r="D86" s="54">
        <v>38</v>
      </c>
      <c r="E86" s="55">
        <v>0</v>
      </c>
      <c r="F86" s="55">
        <v>0</v>
      </c>
      <c r="G86" s="55">
        <v>0</v>
      </c>
      <c r="H86" s="55">
        <v>0</v>
      </c>
      <c r="I86" s="55">
        <v>0</v>
      </c>
      <c r="J86" s="55">
        <v>0</v>
      </c>
      <c r="K86" s="56">
        <v>0</v>
      </c>
      <c r="L86" s="46">
        <v>0</v>
      </c>
      <c r="M86" s="117"/>
      <c r="N86" s="119">
        <v>0</v>
      </c>
      <c r="O86" s="119">
        <v>0</v>
      </c>
      <c r="P86" s="119"/>
      <c r="Q86" s="119">
        <v>0</v>
      </c>
      <c r="R86" s="119">
        <v>0</v>
      </c>
      <c r="S86" s="47"/>
    </row>
    <row r="87" spans="1:19" ht="9" customHeight="1" x14ac:dyDescent="0.2">
      <c r="A87" s="501"/>
      <c r="B87" s="501"/>
      <c r="C87" s="48" t="s">
        <v>4</v>
      </c>
      <c r="D87" s="49">
        <v>39</v>
      </c>
      <c r="E87" s="50">
        <v>0</v>
      </c>
      <c r="F87" s="50">
        <v>0</v>
      </c>
      <c r="G87" s="50">
        <v>0</v>
      </c>
      <c r="H87" s="50">
        <v>0</v>
      </c>
      <c r="I87" s="50">
        <v>0</v>
      </c>
      <c r="J87" s="51">
        <v>0</v>
      </c>
      <c r="K87" s="50">
        <v>0</v>
      </c>
      <c r="L87" s="73">
        <v>0</v>
      </c>
      <c r="M87" s="118"/>
      <c r="N87" s="120">
        <v>0</v>
      </c>
      <c r="O87" s="120">
        <v>0</v>
      </c>
      <c r="P87" s="120">
        <v>0</v>
      </c>
      <c r="Q87" s="120">
        <v>0</v>
      </c>
      <c r="R87" s="120">
        <v>0</v>
      </c>
      <c r="S87" s="47"/>
    </row>
    <row r="88" spans="1:19" ht="12.75" customHeight="1" x14ac:dyDescent="0.2">
      <c r="A88" s="501"/>
      <c r="B88" s="501"/>
      <c r="C88" s="53" t="s">
        <v>3</v>
      </c>
      <c r="D88" s="54">
        <v>40</v>
      </c>
      <c r="E88" s="55">
        <v>0</v>
      </c>
      <c r="F88" s="55">
        <v>0</v>
      </c>
      <c r="G88" s="55">
        <v>0</v>
      </c>
      <c r="H88" s="55">
        <v>0</v>
      </c>
      <c r="I88" s="55">
        <v>0</v>
      </c>
      <c r="J88" s="55">
        <v>0</v>
      </c>
      <c r="K88" s="56">
        <v>0</v>
      </c>
      <c r="L88" s="46">
        <v>0</v>
      </c>
      <c r="M88" s="117"/>
      <c r="N88" s="119">
        <v>0</v>
      </c>
      <c r="O88" s="119">
        <v>0</v>
      </c>
      <c r="P88" s="119"/>
      <c r="Q88" s="119">
        <v>0</v>
      </c>
      <c r="R88" s="119">
        <v>0</v>
      </c>
      <c r="S88" s="47"/>
    </row>
    <row r="89" spans="1:19" ht="9" customHeight="1" x14ac:dyDescent="0.2">
      <c r="A89" s="502"/>
      <c r="B89" s="502"/>
      <c r="C89" s="58"/>
      <c r="D89" s="59"/>
      <c r="E89" s="61">
        <v>0</v>
      </c>
      <c r="F89" s="61">
        <v>0</v>
      </c>
      <c r="G89" s="61">
        <v>0</v>
      </c>
      <c r="H89" s="61">
        <v>0</v>
      </c>
      <c r="I89" s="61">
        <v>0</v>
      </c>
      <c r="J89" s="60">
        <v>0</v>
      </c>
      <c r="K89" s="61">
        <v>0</v>
      </c>
      <c r="L89" s="73">
        <v>0</v>
      </c>
      <c r="M89" s="118"/>
      <c r="N89" s="120">
        <v>0</v>
      </c>
      <c r="O89" s="120">
        <v>0</v>
      </c>
      <c r="P89" s="120">
        <v>0</v>
      </c>
      <c r="Q89" s="120">
        <v>0</v>
      </c>
      <c r="R89" s="120">
        <v>0</v>
      </c>
      <c r="S89" s="47"/>
    </row>
    <row r="90" spans="1:19" ht="12.75" customHeight="1" x14ac:dyDescent="0.2">
      <c r="A90" s="496">
        <v>33359</v>
      </c>
      <c r="B90" s="496">
        <v>33542</v>
      </c>
      <c r="C90" s="42" t="s">
        <v>3</v>
      </c>
      <c r="D90" s="43">
        <v>0</v>
      </c>
      <c r="E90" s="44">
        <v>0</v>
      </c>
      <c r="F90" s="44">
        <v>0</v>
      </c>
      <c r="G90" s="44">
        <v>0</v>
      </c>
      <c r="H90" s="44">
        <v>0</v>
      </c>
      <c r="I90" s="44">
        <v>0</v>
      </c>
      <c r="J90" s="44">
        <v>0</v>
      </c>
      <c r="K90" s="45">
        <v>0</v>
      </c>
      <c r="L90" s="46">
        <v>0</v>
      </c>
      <c r="M90" s="117"/>
      <c r="N90" s="119">
        <v>0</v>
      </c>
      <c r="O90" s="119">
        <v>0</v>
      </c>
      <c r="P90" s="119"/>
      <c r="Q90" s="119">
        <v>0</v>
      </c>
      <c r="R90" s="119">
        <v>0</v>
      </c>
      <c r="S90" s="47"/>
    </row>
    <row r="91" spans="1:19" ht="9" customHeight="1" x14ac:dyDescent="0.2">
      <c r="A91" s="521"/>
      <c r="B91" s="521"/>
      <c r="C91" s="48" t="s">
        <v>4</v>
      </c>
      <c r="D91" s="49">
        <v>0</v>
      </c>
      <c r="E91" s="50">
        <v>0</v>
      </c>
      <c r="F91" s="50">
        <v>0</v>
      </c>
      <c r="G91" s="50">
        <v>0</v>
      </c>
      <c r="H91" s="50">
        <v>0</v>
      </c>
      <c r="I91" s="50">
        <v>0</v>
      </c>
      <c r="J91" s="51">
        <v>0</v>
      </c>
      <c r="K91" s="50">
        <v>0</v>
      </c>
      <c r="L91" s="73">
        <v>0</v>
      </c>
      <c r="M91" s="118"/>
      <c r="N91" s="120">
        <v>0</v>
      </c>
      <c r="O91" s="120">
        <v>0</v>
      </c>
      <c r="P91" s="120">
        <v>0</v>
      </c>
      <c r="Q91" s="120">
        <v>0</v>
      </c>
      <c r="R91" s="120">
        <v>0</v>
      </c>
      <c r="S91" s="47"/>
    </row>
    <row r="92" spans="1:19" ht="12.75" customHeight="1" x14ac:dyDescent="0.2">
      <c r="A92" s="500">
        <v>33359</v>
      </c>
      <c r="B92" s="500">
        <v>33542</v>
      </c>
      <c r="C92" s="53" t="s">
        <v>3</v>
      </c>
      <c r="D92" s="54">
        <v>1</v>
      </c>
      <c r="E92" s="55">
        <v>0</v>
      </c>
      <c r="F92" s="55">
        <v>0</v>
      </c>
      <c r="G92" s="55">
        <v>0</v>
      </c>
      <c r="H92" s="55">
        <v>0</v>
      </c>
      <c r="I92" s="55">
        <v>0</v>
      </c>
      <c r="J92" s="55">
        <v>0</v>
      </c>
      <c r="K92" s="56">
        <v>0</v>
      </c>
      <c r="L92" s="46">
        <v>0</v>
      </c>
      <c r="M92" s="117"/>
      <c r="N92" s="119">
        <v>0</v>
      </c>
      <c r="O92" s="119">
        <v>0</v>
      </c>
      <c r="P92" s="119"/>
      <c r="Q92" s="119">
        <v>0</v>
      </c>
      <c r="R92" s="119">
        <v>0</v>
      </c>
      <c r="S92" s="47"/>
    </row>
    <row r="93" spans="1:19" ht="9" customHeight="1" x14ac:dyDescent="0.2">
      <c r="A93" s="500"/>
      <c r="B93" s="500"/>
      <c r="C93" s="48" t="s">
        <v>4</v>
      </c>
      <c r="D93" s="49">
        <v>2</v>
      </c>
      <c r="E93" s="50">
        <v>0</v>
      </c>
      <c r="F93" s="50">
        <v>0</v>
      </c>
      <c r="G93" s="50">
        <v>0</v>
      </c>
      <c r="H93" s="50">
        <v>0</v>
      </c>
      <c r="I93" s="50">
        <v>0</v>
      </c>
      <c r="J93" s="51">
        <v>0</v>
      </c>
      <c r="K93" s="50">
        <v>0</v>
      </c>
      <c r="L93" s="73">
        <v>0</v>
      </c>
      <c r="M93" s="118"/>
      <c r="N93" s="120">
        <v>0</v>
      </c>
      <c r="O93" s="120">
        <v>0</v>
      </c>
      <c r="P93" s="120">
        <v>0</v>
      </c>
      <c r="Q93" s="120">
        <v>0</v>
      </c>
      <c r="R93" s="120">
        <v>0</v>
      </c>
      <c r="S93" s="47"/>
    </row>
    <row r="94" spans="1:19" ht="12.75" customHeight="1" x14ac:dyDescent="0.2">
      <c r="A94" s="501"/>
      <c r="B94" s="501"/>
      <c r="C94" s="53" t="s">
        <v>3</v>
      </c>
      <c r="D94" s="54">
        <v>3</v>
      </c>
      <c r="E94" s="55">
        <v>0</v>
      </c>
      <c r="F94" s="55">
        <v>0</v>
      </c>
      <c r="G94" s="55">
        <v>0</v>
      </c>
      <c r="H94" s="55">
        <v>0</v>
      </c>
      <c r="I94" s="55">
        <v>0</v>
      </c>
      <c r="J94" s="55">
        <v>0</v>
      </c>
      <c r="K94" s="56">
        <v>0</v>
      </c>
      <c r="L94" s="46">
        <v>0</v>
      </c>
      <c r="M94" s="117"/>
      <c r="N94" s="119">
        <v>0</v>
      </c>
      <c r="O94" s="119">
        <v>0</v>
      </c>
      <c r="P94" s="119"/>
      <c r="Q94" s="119">
        <v>0</v>
      </c>
      <c r="R94" s="119">
        <v>0</v>
      </c>
      <c r="S94" s="47"/>
    </row>
    <row r="95" spans="1:19" ht="9" customHeight="1" x14ac:dyDescent="0.2">
      <c r="A95" s="501"/>
      <c r="B95" s="501"/>
      <c r="C95" s="48" t="s">
        <v>4</v>
      </c>
      <c r="D95" s="49">
        <v>4</v>
      </c>
      <c r="E95" s="50">
        <v>0</v>
      </c>
      <c r="F95" s="50">
        <v>0</v>
      </c>
      <c r="G95" s="50">
        <v>0</v>
      </c>
      <c r="H95" s="50">
        <v>0</v>
      </c>
      <c r="I95" s="50">
        <v>0</v>
      </c>
      <c r="J95" s="51">
        <v>0</v>
      </c>
      <c r="K95" s="50">
        <v>0</v>
      </c>
      <c r="L95" s="73">
        <v>0</v>
      </c>
      <c r="M95" s="118"/>
      <c r="N95" s="120">
        <v>0</v>
      </c>
      <c r="O95" s="120">
        <v>0</v>
      </c>
      <c r="P95" s="120">
        <v>0</v>
      </c>
      <c r="Q95" s="120">
        <v>0</v>
      </c>
      <c r="R95" s="120">
        <v>0</v>
      </c>
      <c r="S95" s="47"/>
    </row>
    <row r="96" spans="1:19" ht="12.75" customHeight="1" x14ac:dyDescent="0.2">
      <c r="A96" s="501"/>
      <c r="B96" s="501"/>
      <c r="C96" s="53" t="s">
        <v>3</v>
      </c>
      <c r="D96" s="54">
        <v>5</v>
      </c>
      <c r="E96" s="55">
        <v>0</v>
      </c>
      <c r="F96" s="55">
        <v>0</v>
      </c>
      <c r="G96" s="55">
        <v>0</v>
      </c>
      <c r="H96" s="55">
        <v>0</v>
      </c>
      <c r="I96" s="55">
        <v>0</v>
      </c>
      <c r="J96" s="55">
        <v>0</v>
      </c>
      <c r="K96" s="56">
        <v>0</v>
      </c>
      <c r="L96" s="46">
        <v>0</v>
      </c>
      <c r="M96" s="117"/>
      <c r="N96" s="119">
        <v>0</v>
      </c>
      <c r="O96" s="119">
        <v>0</v>
      </c>
      <c r="P96" s="119"/>
      <c r="Q96" s="119">
        <v>0</v>
      </c>
      <c r="R96" s="119">
        <v>0</v>
      </c>
      <c r="S96" s="47"/>
    </row>
    <row r="97" spans="1:19" ht="9" customHeight="1" x14ac:dyDescent="0.2">
      <c r="A97" s="501"/>
      <c r="B97" s="501"/>
      <c r="C97" s="48" t="s">
        <v>4</v>
      </c>
      <c r="D97" s="49">
        <v>6</v>
      </c>
      <c r="E97" s="50">
        <v>0</v>
      </c>
      <c r="F97" s="50">
        <v>0</v>
      </c>
      <c r="G97" s="50">
        <v>0</v>
      </c>
      <c r="H97" s="50">
        <v>0</v>
      </c>
      <c r="I97" s="50">
        <v>0</v>
      </c>
      <c r="J97" s="51">
        <v>0</v>
      </c>
      <c r="K97" s="50">
        <v>0</v>
      </c>
      <c r="L97" s="73">
        <v>0</v>
      </c>
      <c r="M97" s="118"/>
      <c r="N97" s="120">
        <v>0</v>
      </c>
      <c r="O97" s="120">
        <v>0</v>
      </c>
      <c r="P97" s="120">
        <v>0</v>
      </c>
      <c r="Q97" s="120">
        <v>0</v>
      </c>
      <c r="R97" s="120">
        <v>0</v>
      </c>
      <c r="S97" s="47"/>
    </row>
    <row r="98" spans="1:19" ht="12.75" customHeight="1" x14ac:dyDescent="0.2">
      <c r="A98" s="501"/>
      <c r="B98" s="501"/>
      <c r="C98" s="53" t="s">
        <v>3</v>
      </c>
      <c r="D98" s="54">
        <v>7</v>
      </c>
      <c r="E98" s="55">
        <v>0</v>
      </c>
      <c r="F98" s="55">
        <v>0</v>
      </c>
      <c r="G98" s="55">
        <v>0</v>
      </c>
      <c r="H98" s="55">
        <v>0</v>
      </c>
      <c r="I98" s="55">
        <v>0</v>
      </c>
      <c r="J98" s="55">
        <v>0</v>
      </c>
      <c r="K98" s="56">
        <v>0</v>
      </c>
      <c r="L98" s="46">
        <v>0</v>
      </c>
      <c r="M98" s="117"/>
      <c r="N98" s="119">
        <v>0</v>
      </c>
      <c r="O98" s="119">
        <v>0</v>
      </c>
      <c r="P98" s="119"/>
      <c r="Q98" s="119">
        <v>0</v>
      </c>
      <c r="R98" s="119">
        <v>0</v>
      </c>
      <c r="S98" s="47"/>
    </row>
    <row r="99" spans="1:19" ht="9" customHeight="1" x14ac:dyDescent="0.2">
      <c r="A99" s="501"/>
      <c r="B99" s="501"/>
      <c r="C99" s="48" t="s">
        <v>4</v>
      </c>
      <c r="D99" s="49">
        <v>8</v>
      </c>
      <c r="E99" s="50">
        <v>0</v>
      </c>
      <c r="F99" s="50">
        <v>0</v>
      </c>
      <c r="G99" s="50">
        <v>0</v>
      </c>
      <c r="H99" s="50">
        <v>0</v>
      </c>
      <c r="I99" s="50">
        <v>0</v>
      </c>
      <c r="J99" s="51">
        <v>0</v>
      </c>
      <c r="K99" s="50">
        <v>0</v>
      </c>
      <c r="L99" s="73">
        <v>0</v>
      </c>
      <c r="M99" s="118"/>
      <c r="N99" s="120">
        <v>0</v>
      </c>
      <c r="O99" s="120">
        <v>0</v>
      </c>
      <c r="P99" s="120">
        <v>0</v>
      </c>
      <c r="Q99" s="120">
        <v>0</v>
      </c>
      <c r="R99" s="120">
        <v>0</v>
      </c>
      <c r="S99" s="47"/>
    </row>
    <row r="100" spans="1:19" ht="12.75" customHeight="1" x14ac:dyDescent="0.2">
      <c r="A100" s="501"/>
      <c r="B100" s="501"/>
      <c r="C100" s="53" t="s">
        <v>3</v>
      </c>
      <c r="D100" s="54">
        <v>9</v>
      </c>
      <c r="E100" s="55">
        <v>0</v>
      </c>
      <c r="F100" s="55">
        <v>0</v>
      </c>
      <c r="G100" s="55">
        <v>0</v>
      </c>
      <c r="H100" s="55">
        <v>0</v>
      </c>
      <c r="I100" s="55">
        <v>0</v>
      </c>
      <c r="J100" s="55">
        <v>0</v>
      </c>
      <c r="K100" s="56">
        <v>0</v>
      </c>
      <c r="L100" s="46">
        <v>0</v>
      </c>
      <c r="M100" s="117"/>
      <c r="N100" s="119">
        <v>0</v>
      </c>
      <c r="O100" s="119">
        <v>0</v>
      </c>
      <c r="P100" s="119"/>
      <c r="Q100" s="119">
        <v>0</v>
      </c>
      <c r="R100" s="119">
        <v>0</v>
      </c>
      <c r="S100" s="47"/>
    </row>
    <row r="101" spans="1:19" ht="9" customHeight="1" x14ac:dyDescent="0.2">
      <c r="A101" s="501"/>
      <c r="B101" s="501"/>
      <c r="C101" s="48" t="s">
        <v>4</v>
      </c>
      <c r="D101" s="49">
        <v>10</v>
      </c>
      <c r="E101" s="50">
        <v>0</v>
      </c>
      <c r="F101" s="50">
        <v>0</v>
      </c>
      <c r="G101" s="50">
        <v>0</v>
      </c>
      <c r="H101" s="50">
        <v>0</v>
      </c>
      <c r="I101" s="50">
        <v>0</v>
      </c>
      <c r="J101" s="51">
        <v>0</v>
      </c>
      <c r="K101" s="50">
        <v>0</v>
      </c>
      <c r="L101" s="73">
        <v>0</v>
      </c>
      <c r="M101" s="118"/>
      <c r="N101" s="120">
        <v>0</v>
      </c>
      <c r="O101" s="120">
        <v>0</v>
      </c>
      <c r="P101" s="120">
        <v>0</v>
      </c>
      <c r="Q101" s="120">
        <v>0</v>
      </c>
      <c r="R101" s="120">
        <v>0</v>
      </c>
      <c r="S101" s="47"/>
    </row>
    <row r="102" spans="1:19" ht="12.75" customHeight="1" x14ac:dyDescent="0.2">
      <c r="A102" s="501"/>
      <c r="B102" s="501"/>
      <c r="C102" s="53" t="s">
        <v>3</v>
      </c>
      <c r="D102" s="54">
        <v>11</v>
      </c>
      <c r="E102" s="55">
        <v>0</v>
      </c>
      <c r="F102" s="55">
        <v>0</v>
      </c>
      <c r="G102" s="55">
        <v>0</v>
      </c>
      <c r="H102" s="55">
        <v>0</v>
      </c>
      <c r="I102" s="55">
        <v>0</v>
      </c>
      <c r="J102" s="55">
        <v>0</v>
      </c>
      <c r="K102" s="56">
        <v>0</v>
      </c>
      <c r="L102" s="46">
        <v>0</v>
      </c>
      <c r="M102" s="117"/>
      <c r="N102" s="119">
        <v>0</v>
      </c>
      <c r="O102" s="119">
        <v>0</v>
      </c>
      <c r="P102" s="119"/>
      <c r="Q102" s="119">
        <v>0</v>
      </c>
      <c r="R102" s="119">
        <v>0</v>
      </c>
      <c r="S102" s="47"/>
    </row>
    <row r="103" spans="1:19" ht="9" customHeight="1" x14ac:dyDescent="0.2">
      <c r="A103" s="501"/>
      <c r="B103" s="501"/>
      <c r="C103" s="48" t="s">
        <v>4</v>
      </c>
      <c r="D103" s="49">
        <v>12</v>
      </c>
      <c r="E103" s="50">
        <v>0</v>
      </c>
      <c r="F103" s="50">
        <v>0</v>
      </c>
      <c r="G103" s="50">
        <v>0</v>
      </c>
      <c r="H103" s="50">
        <v>0</v>
      </c>
      <c r="I103" s="50">
        <v>0</v>
      </c>
      <c r="J103" s="51">
        <v>0</v>
      </c>
      <c r="K103" s="50">
        <v>0</v>
      </c>
      <c r="L103" s="73">
        <v>0</v>
      </c>
      <c r="M103" s="118"/>
      <c r="N103" s="120">
        <v>0</v>
      </c>
      <c r="O103" s="120">
        <v>0</v>
      </c>
      <c r="P103" s="120">
        <v>0</v>
      </c>
      <c r="Q103" s="120">
        <v>0</v>
      </c>
      <c r="R103" s="120">
        <v>0</v>
      </c>
      <c r="S103" s="47"/>
    </row>
    <row r="104" spans="1:19" ht="12.75" customHeight="1" x14ac:dyDescent="0.2">
      <c r="A104" s="501"/>
      <c r="B104" s="501"/>
      <c r="C104" s="53" t="s">
        <v>3</v>
      </c>
      <c r="D104" s="54">
        <v>13</v>
      </c>
      <c r="E104" s="55">
        <v>0</v>
      </c>
      <c r="F104" s="55">
        <v>0</v>
      </c>
      <c r="G104" s="55">
        <v>0</v>
      </c>
      <c r="H104" s="55">
        <v>0</v>
      </c>
      <c r="I104" s="55">
        <v>0</v>
      </c>
      <c r="J104" s="55">
        <v>0</v>
      </c>
      <c r="K104" s="56">
        <v>0</v>
      </c>
      <c r="L104" s="46">
        <v>0</v>
      </c>
      <c r="M104" s="117"/>
      <c r="N104" s="119">
        <v>0</v>
      </c>
      <c r="O104" s="119">
        <v>0</v>
      </c>
      <c r="P104" s="119"/>
      <c r="Q104" s="119">
        <v>0</v>
      </c>
      <c r="R104" s="119">
        <v>0</v>
      </c>
      <c r="S104" s="47"/>
    </row>
    <row r="105" spans="1:19" ht="9" customHeight="1" x14ac:dyDescent="0.2">
      <c r="A105" s="501"/>
      <c r="B105" s="501"/>
      <c r="C105" s="48" t="s">
        <v>4</v>
      </c>
      <c r="D105" s="49">
        <v>14</v>
      </c>
      <c r="E105" s="50">
        <v>0</v>
      </c>
      <c r="F105" s="50">
        <v>0</v>
      </c>
      <c r="G105" s="50">
        <v>0</v>
      </c>
      <c r="H105" s="50">
        <v>0</v>
      </c>
      <c r="I105" s="50">
        <v>0</v>
      </c>
      <c r="J105" s="51">
        <v>0</v>
      </c>
      <c r="K105" s="50">
        <v>0</v>
      </c>
      <c r="L105" s="73">
        <v>0</v>
      </c>
      <c r="M105" s="118"/>
      <c r="N105" s="120">
        <v>0</v>
      </c>
      <c r="O105" s="120">
        <v>0</v>
      </c>
      <c r="P105" s="120">
        <v>0</v>
      </c>
      <c r="Q105" s="120">
        <v>0</v>
      </c>
      <c r="R105" s="120">
        <v>0</v>
      </c>
      <c r="S105" s="47"/>
    </row>
    <row r="106" spans="1:19" ht="12.75" customHeight="1" x14ac:dyDescent="0.2">
      <c r="A106" s="501"/>
      <c r="B106" s="501"/>
      <c r="C106" s="53" t="s">
        <v>3</v>
      </c>
      <c r="D106" s="54">
        <v>15</v>
      </c>
      <c r="E106" s="55">
        <v>0</v>
      </c>
      <c r="F106" s="55">
        <v>0</v>
      </c>
      <c r="G106" s="55">
        <v>0</v>
      </c>
      <c r="H106" s="55">
        <v>0</v>
      </c>
      <c r="I106" s="55">
        <v>0</v>
      </c>
      <c r="J106" s="55">
        <v>0</v>
      </c>
      <c r="K106" s="56">
        <v>0</v>
      </c>
      <c r="L106" s="46">
        <v>0</v>
      </c>
      <c r="M106" s="117"/>
      <c r="N106" s="119">
        <v>0</v>
      </c>
      <c r="O106" s="119">
        <v>0</v>
      </c>
      <c r="P106" s="119"/>
      <c r="Q106" s="119">
        <v>0</v>
      </c>
      <c r="R106" s="119">
        <v>0</v>
      </c>
      <c r="S106" s="47"/>
    </row>
    <row r="107" spans="1:19" ht="9" customHeight="1" x14ac:dyDescent="0.2">
      <c r="A107" s="501"/>
      <c r="B107" s="501"/>
      <c r="C107" s="48" t="s">
        <v>4</v>
      </c>
      <c r="D107" s="49">
        <v>16</v>
      </c>
      <c r="E107" s="50">
        <v>0</v>
      </c>
      <c r="F107" s="50">
        <v>0</v>
      </c>
      <c r="G107" s="50">
        <v>0</v>
      </c>
      <c r="H107" s="50">
        <v>0</v>
      </c>
      <c r="I107" s="50">
        <v>0</v>
      </c>
      <c r="J107" s="51">
        <v>0</v>
      </c>
      <c r="K107" s="50">
        <v>0</v>
      </c>
      <c r="L107" s="73">
        <v>0</v>
      </c>
      <c r="M107" s="118"/>
      <c r="N107" s="120">
        <v>0</v>
      </c>
      <c r="O107" s="120">
        <v>0</v>
      </c>
      <c r="P107" s="120">
        <v>0</v>
      </c>
      <c r="Q107" s="120">
        <v>0</v>
      </c>
      <c r="R107" s="120">
        <v>0</v>
      </c>
      <c r="S107" s="47"/>
    </row>
    <row r="108" spans="1:19" ht="12.75" customHeight="1" x14ac:dyDescent="0.2">
      <c r="A108" s="501"/>
      <c r="B108" s="501"/>
      <c r="C108" s="53" t="s">
        <v>3</v>
      </c>
      <c r="D108" s="54">
        <v>17</v>
      </c>
      <c r="E108" s="55">
        <v>0</v>
      </c>
      <c r="F108" s="55">
        <v>0</v>
      </c>
      <c r="G108" s="55">
        <v>0</v>
      </c>
      <c r="H108" s="55">
        <v>0</v>
      </c>
      <c r="I108" s="55">
        <v>0</v>
      </c>
      <c r="J108" s="55">
        <v>0</v>
      </c>
      <c r="K108" s="56">
        <v>0</v>
      </c>
      <c r="L108" s="46">
        <v>0</v>
      </c>
      <c r="M108" s="117"/>
      <c r="N108" s="119">
        <v>0</v>
      </c>
      <c r="O108" s="119">
        <v>0</v>
      </c>
      <c r="P108" s="119"/>
      <c r="Q108" s="119">
        <v>0</v>
      </c>
      <c r="R108" s="119">
        <v>0</v>
      </c>
      <c r="S108" s="47"/>
    </row>
    <row r="109" spans="1:19" ht="9" customHeight="1" x14ac:dyDescent="0.2">
      <c r="A109" s="501"/>
      <c r="B109" s="501"/>
      <c r="C109" s="48" t="s">
        <v>4</v>
      </c>
      <c r="D109" s="49">
        <v>17</v>
      </c>
      <c r="E109" s="50">
        <v>0</v>
      </c>
      <c r="F109" s="50">
        <v>0</v>
      </c>
      <c r="G109" s="50">
        <v>0</v>
      </c>
      <c r="H109" s="50">
        <v>0</v>
      </c>
      <c r="I109" s="50">
        <v>0</v>
      </c>
      <c r="J109" s="51">
        <v>0</v>
      </c>
      <c r="K109" s="50">
        <v>0</v>
      </c>
      <c r="L109" s="73">
        <v>0</v>
      </c>
      <c r="M109" s="118"/>
      <c r="N109" s="120">
        <v>0</v>
      </c>
      <c r="O109" s="120">
        <v>0</v>
      </c>
      <c r="P109" s="120">
        <v>0</v>
      </c>
      <c r="Q109" s="120">
        <v>0</v>
      </c>
      <c r="R109" s="120">
        <v>0</v>
      </c>
      <c r="S109" s="47"/>
    </row>
    <row r="110" spans="1:19" ht="12.75" customHeight="1" x14ac:dyDescent="0.2">
      <c r="A110" s="501"/>
      <c r="B110" s="501"/>
      <c r="C110" s="53" t="s">
        <v>3</v>
      </c>
      <c r="D110" s="54">
        <v>18</v>
      </c>
      <c r="E110" s="55">
        <v>0</v>
      </c>
      <c r="F110" s="55">
        <v>0</v>
      </c>
      <c r="G110" s="55">
        <v>0</v>
      </c>
      <c r="H110" s="55">
        <v>0</v>
      </c>
      <c r="I110" s="55">
        <v>0</v>
      </c>
      <c r="J110" s="55">
        <v>0</v>
      </c>
      <c r="K110" s="56">
        <v>0</v>
      </c>
      <c r="L110" s="46">
        <v>0</v>
      </c>
      <c r="M110" s="117"/>
      <c r="N110" s="119">
        <v>0</v>
      </c>
      <c r="O110" s="119">
        <v>0</v>
      </c>
      <c r="P110" s="119"/>
      <c r="Q110" s="119">
        <v>0</v>
      </c>
      <c r="R110" s="119">
        <v>0</v>
      </c>
      <c r="S110" s="47"/>
    </row>
    <row r="111" spans="1:19" ht="9" customHeight="1" x14ac:dyDescent="0.2">
      <c r="A111" s="501"/>
      <c r="B111" s="501"/>
      <c r="C111" s="48" t="s">
        <v>4</v>
      </c>
      <c r="D111" s="49">
        <v>19</v>
      </c>
      <c r="E111" s="50">
        <v>0</v>
      </c>
      <c r="F111" s="50">
        <v>0</v>
      </c>
      <c r="G111" s="50">
        <v>0</v>
      </c>
      <c r="H111" s="50">
        <v>0</v>
      </c>
      <c r="I111" s="50">
        <v>0</v>
      </c>
      <c r="J111" s="51">
        <v>0</v>
      </c>
      <c r="K111" s="50">
        <v>0</v>
      </c>
      <c r="L111" s="73">
        <v>0</v>
      </c>
      <c r="M111" s="118"/>
      <c r="N111" s="120">
        <v>0</v>
      </c>
      <c r="O111" s="120">
        <v>0</v>
      </c>
      <c r="P111" s="120">
        <v>0</v>
      </c>
      <c r="Q111" s="120">
        <v>0</v>
      </c>
      <c r="R111" s="120">
        <v>0</v>
      </c>
      <c r="S111" s="47"/>
    </row>
    <row r="112" spans="1:19" ht="12.75" customHeight="1" x14ac:dyDescent="0.2">
      <c r="A112" s="501"/>
      <c r="B112" s="501"/>
      <c r="C112" s="53" t="s">
        <v>3</v>
      </c>
      <c r="D112" s="54">
        <v>20</v>
      </c>
      <c r="E112" s="55">
        <v>0</v>
      </c>
      <c r="F112" s="55">
        <v>0</v>
      </c>
      <c r="G112" s="55">
        <v>0</v>
      </c>
      <c r="H112" s="55">
        <v>0</v>
      </c>
      <c r="I112" s="55">
        <v>0</v>
      </c>
      <c r="J112" s="55">
        <v>0</v>
      </c>
      <c r="K112" s="56">
        <v>0</v>
      </c>
      <c r="L112" s="46">
        <v>0</v>
      </c>
      <c r="M112" s="117"/>
      <c r="N112" s="119">
        <v>0</v>
      </c>
      <c r="O112" s="119">
        <v>0</v>
      </c>
      <c r="P112" s="119"/>
      <c r="Q112" s="119">
        <v>0</v>
      </c>
      <c r="R112" s="119">
        <v>0</v>
      </c>
      <c r="S112" s="47"/>
    </row>
    <row r="113" spans="1:19" ht="9" customHeight="1" x14ac:dyDescent="0.2">
      <c r="A113" s="501"/>
      <c r="B113" s="501"/>
      <c r="C113" s="48" t="s">
        <v>4</v>
      </c>
      <c r="D113" s="49">
        <v>21</v>
      </c>
      <c r="E113" s="50">
        <v>0</v>
      </c>
      <c r="F113" s="50">
        <v>0</v>
      </c>
      <c r="G113" s="50">
        <v>0</v>
      </c>
      <c r="H113" s="50">
        <v>0</v>
      </c>
      <c r="I113" s="50">
        <v>0</v>
      </c>
      <c r="J113" s="51">
        <v>0</v>
      </c>
      <c r="K113" s="50">
        <v>0</v>
      </c>
      <c r="L113" s="73">
        <v>0</v>
      </c>
      <c r="M113" s="118"/>
      <c r="N113" s="120">
        <v>0</v>
      </c>
      <c r="O113" s="120">
        <v>0</v>
      </c>
      <c r="P113" s="120">
        <v>0</v>
      </c>
      <c r="Q113" s="120">
        <v>0</v>
      </c>
      <c r="R113" s="120">
        <v>0</v>
      </c>
      <c r="S113" s="47"/>
    </row>
    <row r="114" spans="1:19" ht="12.75" customHeight="1" x14ac:dyDescent="0.2">
      <c r="A114" s="501"/>
      <c r="B114" s="501"/>
      <c r="C114" s="53" t="s">
        <v>3</v>
      </c>
      <c r="D114" s="54">
        <v>22</v>
      </c>
      <c r="E114" s="55">
        <v>0</v>
      </c>
      <c r="F114" s="55">
        <v>0</v>
      </c>
      <c r="G114" s="55">
        <v>0</v>
      </c>
      <c r="H114" s="55">
        <v>0</v>
      </c>
      <c r="I114" s="55">
        <v>0</v>
      </c>
      <c r="J114" s="55">
        <v>0</v>
      </c>
      <c r="K114" s="56">
        <v>0</v>
      </c>
      <c r="L114" s="46">
        <v>0</v>
      </c>
      <c r="M114" s="117"/>
      <c r="N114" s="119">
        <v>0</v>
      </c>
      <c r="O114" s="119">
        <v>0</v>
      </c>
      <c r="P114" s="119"/>
      <c r="Q114" s="119">
        <v>0</v>
      </c>
      <c r="R114" s="119">
        <v>0</v>
      </c>
      <c r="S114" s="47"/>
    </row>
    <row r="115" spans="1:19" ht="9" customHeight="1" x14ac:dyDescent="0.2">
      <c r="A115" s="501"/>
      <c r="B115" s="501"/>
      <c r="C115" s="48" t="s">
        <v>4</v>
      </c>
      <c r="D115" s="49">
        <v>23</v>
      </c>
      <c r="E115" s="50">
        <v>0</v>
      </c>
      <c r="F115" s="50">
        <v>0</v>
      </c>
      <c r="G115" s="50">
        <v>0</v>
      </c>
      <c r="H115" s="50">
        <v>0</v>
      </c>
      <c r="I115" s="50">
        <v>0</v>
      </c>
      <c r="J115" s="51">
        <v>0</v>
      </c>
      <c r="K115" s="50">
        <v>0</v>
      </c>
      <c r="L115" s="73">
        <v>0</v>
      </c>
      <c r="M115" s="118"/>
      <c r="N115" s="120">
        <v>0</v>
      </c>
      <c r="O115" s="120">
        <v>0</v>
      </c>
      <c r="P115" s="120">
        <v>0</v>
      </c>
      <c r="Q115" s="120">
        <v>0</v>
      </c>
      <c r="R115" s="120">
        <v>0</v>
      </c>
      <c r="S115" s="47"/>
    </row>
    <row r="116" spans="1:19" ht="12.75" customHeight="1" x14ac:dyDescent="0.2">
      <c r="A116" s="501"/>
      <c r="B116" s="501"/>
      <c r="C116" s="53" t="s">
        <v>3</v>
      </c>
      <c r="D116" s="54">
        <v>24</v>
      </c>
      <c r="E116" s="55">
        <v>0</v>
      </c>
      <c r="F116" s="55">
        <v>0</v>
      </c>
      <c r="G116" s="55">
        <v>0</v>
      </c>
      <c r="H116" s="55">
        <v>0</v>
      </c>
      <c r="I116" s="55">
        <v>0</v>
      </c>
      <c r="J116" s="55">
        <v>0</v>
      </c>
      <c r="K116" s="56">
        <v>0</v>
      </c>
      <c r="L116" s="46">
        <v>0</v>
      </c>
      <c r="M116" s="117"/>
      <c r="N116" s="119">
        <v>0</v>
      </c>
      <c r="O116" s="119">
        <v>0</v>
      </c>
      <c r="P116" s="119"/>
      <c r="Q116" s="119">
        <v>0</v>
      </c>
      <c r="R116" s="119">
        <v>0</v>
      </c>
      <c r="S116" s="47"/>
    </row>
    <row r="117" spans="1:19" ht="9" customHeight="1" x14ac:dyDescent="0.2">
      <c r="A117" s="501"/>
      <c r="B117" s="501"/>
      <c r="C117" s="48" t="s">
        <v>4</v>
      </c>
      <c r="D117" s="49">
        <v>25</v>
      </c>
      <c r="E117" s="50">
        <v>0</v>
      </c>
      <c r="F117" s="50">
        <v>0</v>
      </c>
      <c r="G117" s="50">
        <v>0</v>
      </c>
      <c r="H117" s="50">
        <v>0</v>
      </c>
      <c r="I117" s="50">
        <v>0</v>
      </c>
      <c r="J117" s="51">
        <v>0</v>
      </c>
      <c r="K117" s="50">
        <v>0</v>
      </c>
      <c r="L117" s="73">
        <v>0</v>
      </c>
      <c r="M117" s="118"/>
      <c r="N117" s="120">
        <v>0</v>
      </c>
      <c r="O117" s="120">
        <v>0</v>
      </c>
      <c r="P117" s="120">
        <v>0</v>
      </c>
      <c r="Q117" s="120">
        <v>0</v>
      </c>
      <c r="R117" s="120">
        <v>0</v>
      </c>
      <c r="S117" s="47"/>
    </row>
    <row r="118" spans="1:19" ht="12.75" customHeight="1" x14ac:dyDescent="0.2">
      <c r="A118" s="501"/>
      <c r="B118" s="501"/>
      <c r="C118" s="53" t="s">
        <v>3</v>
      </c>
      <c r="D118" s="54">
        <v>26</v>
      </c>
      <c r="E118" s="55">
        <v>0</v>
      </c>
      <c r="F118" s="55">
        <v>0</v>
      </c>
      <c r="G118" s="55">
        <v>0</v>
      </c>
      <c r="H118" s="55">
        <v>0</v>
      </c>
      <c r="I118" s="55">
        <v>0</v>
      </c>
      <c r="J118" s="55">
        <v>0</v>
      </c>
      <c r="K118" s="56">
        <v>0</v>
      </c>
      <c r="L118" s="46">
        <v>0</v>
      </c>
      <c r="M118" s="117"/>
      <c r="N118" s="119">
        <v>0</v>
      </c>
      <c r="O118" s="119">
        <v>0</v>
      </c>
      <c r="P118" s="119"/>
      <c r="Q118" s="119">
        <v>0</v>
      </c>
      <c r="R118" s="119">
        <v>0</v>
      </c>
      <c r="S118" s="47"/>
    </row>
    <row r="119" spans="1:19" ht="9" customHeight="1" x14ac:dyDescent="0.2">
      <c r="A119" s="501"/>
      <c r="B119" s="501"/>
      <c r="C119" s="48" t="s">
        <v>4</v>
      </c>
      <c r="D119" s="49">
        <v>27</v>
      </c>
      <c r="E119" s="50">
        <v>0</v>
      </c>
      <c r="F119" s="50">
        <v>0</v>
      </c>
      <c r="G119" s="50">
        <v>0</v>
      </c>
      <c r="H119" s="50">
        <v>0</v>
      </c>
      <c r="I119" s="50">
        <v>0</v>
      </c>
      <c r="J119" s="51">
        <v>0</v>
      </c>
      <c r="K119" s="50">
        <v>0</v>
      </c>
      <c r="L119" s="73">
        <v>0</v>
      </c>
      <c r="M119" s="118"/>
      <c r="N119" s="120">
        <v>0</v>
      </c>
      <c r="O119" s="120">
        <v>0</v>
      </c>
      <c r="P119" s="120">
        <v>0</v>
      </c>
      <c r="Q119" s="120">
        <v>0</v>
      </c>
      <c r="R119" s="120">
        <v>0</v>
      </c>
      <c r="S119" s="47"/>
    </row>
    <row r="120" spans="1:19" ht="12.75" customHeight="1" x14ac:dyDescent="0.2">
      <c r="A120" s="501"/>
      <c r="B120" s="501"/>
      <c r="C120" s="53" t="s">
        <v>3</v>
      </c>
      <c r="D120" s="54">
        <v>28</v>
      </c>
      <c r="E120" s="55">
        <v>0</v>
      </c>
      <c r="F120" s="55">
        <v>0</v>
      </c>
      <c r="G120" s="55">
        <v>0</v>
      </c>
      <c r="H120" s="55">
        <v>0</v>
      </c>
      <c r="I120" s="55">
        <v>0</v>
      </c>
      <c r="J120" s="55">
        <v>0</v>
      </c>
      <c r="K120" s="56">
        <v>0</v>
      </c>
      <c r="L120" s="46">
        <v>0</v>
      </c>
      <c r="M120" s="117"/>
      <c r="N120" s="119">
        <v>0</v>
      </c>
      <c r="O120" s="119">
        <v>0</v>
      </c>
      <c r="P120" s="119"/>
      <c r="Q120" s="119">
        <v>0</v>
      </c>
      <c r="R120" s="119">
        <v>0</v>
      </c>
      <c r="S120" s="47"/>
    </row>
    <row r="121" spans="1:19" ht="9" customHeight="1" x14ac:dyDescent="0.2">
      <c r="A121" s="501"/>
      <c r="B121" s="501"/>
      <c r="C121" s="48" t="s">
        <v>4</v>
      </c>
      <c r="D121" s="49">
        <v>29</v>
      </c>
      <c r="E121" s="50">
        <v>0</v>
      </c>
      <c r="F121" s="50">
        <v>0</v>
      </c>
      <c r="G121" s="50">
        <v>0</v>
      </c>
      <c r="H121" s="50">
        <v>0</v>
      </c>
      <c r="I121" s="50">
        <v>0</v>
      </c>
      <c r="J121" s="51">
        <v>0</v>
      </c>
      <c r="K121" s="50">
        <v>0</v>
      </c>
      <c r="L121" s="73">
        <v>0</v>
      </c>
      <c r="M121" s="118"/>
      <c r="N121" s="120">
        <v>0</v>
      </c>
      <c r="O121" s="120">
        <v>0</v>
      </c>
      <c r="P121" s="120">
        <v>0</v>
      </c>
      <c r="Q121" s="120">
        <v>0</v>
      </c>
      <c r="R121" s="120">
        <v>0</v>
      </c>
      <c r="S121" s="47"/>
    </row>
    <row r="122" spans="1:19" ht="12.75" customHeight="1" x14ac:dyDescent="0.2">
      <c r="A122" s="501"/>
      <c r="B122" s="501"/>
      <c r="C122" s="53" t="s">
        <v>3</v>
      </c>
      <c r="D122" s="54">
        <v>30</v>
      </c>
      <c r="E122" s="55">
        <v>0</v>
      </c>
      <c r="F122" s="55">
        <v>0</v>
      </c>
      <c r="G122" s="55">
        <v>0</v>
      </c>
      <c r="H122" s="55">
        <v>0</v>
      </c>
      <c r="I122" s="55">
        <v>0</v>
      </c>
      <c r="J122" s="55">
        <v>0</v>
      </c>
      <c r="K122" s="56">
        <v>0</v>
      </c>
      <c r="L122" s="46">
        <v>0</v>
      </c>
      <c r="M122" s="117"/>
      <c r="N122" s="119">
        <v>0</v>
      </c>
      <c r="O122" s="119">
        <v>0</v>
      </c>
      <c r="P122" s="119"/>
      <c r="Q122" s="119">
        <v>0</v>
      </c>
      <c r="R122" s="119">
        <v>0</v>
      </c>
      <c r="S122" s="47"/>
    </row>
    <row r="123" spans="1:19" ht="9" customHeight="1" x14ac:dyDescent="0.2">
      <c r="A123" s="501"/>
      <c r="B123" s="501"/>
      <c r="C123" s="48" t="s">
        <v>4</v>
      </c>
      <c r="D123" s="49">
        <v>33</v>
      </c>
      <c r="E123" s="50">
        <v>0</v>
      </c>
      <c r="F123" s="50">
        <v>0</v>
      </c>
      <c r="G123" s="50">
        <v>0</v>
      </c>
      <c r="H123" s="50">
        <v>0</v>
      </c>
      <c r="I123" s="50">
        <v>0</v>
      </c>
      <c r="J123" s="51">
        <v>0</v>
      </c>
      <c r="K123" s="50">
        <v>0</v>
      </c>
      <c r="L123" s="73">
        <v>0</v>
      </c>
      <c r="M123" s="118"/>
      <c r="N123" s="120">
        <v>0</v>
      </c>
      <c r="O123" s="120">
        <v>0</v>
      </c>
      <c r="P123" s="120">
        <v>0</v>
      </c>
      <c r="Q123" s="120">
        <v>0</v>
      </c>
      <c r="R123" s="120">
        <v>0</v>
      </c>
      <c r="S123" s="47"/>
    </row>
    <row r="124" spans="1:19" ht="12.75" customHeight="1" x14ac:dyDescent="0.2">
      <c r="A124" s="501"/>
      <c r="B124" s="501"/>
      <c r="C124" s="53" t="s">
        <v>3</v>
      </c>
      <c r="D124" s="54">
        <v>34</v>
      </c>
      <c r="E124" s="55">
        <v>0</v>
      </c>
      <c r="F124" s="55">
        <v>0</v>
      </c>
      <c r="G124" s="55">
        <v>0</v>
      </c>
      <c r="H124" s="55">
        <v>0</v>
      </c>
      <c r="I124" s="55">
        <v>0</v>
      </c>
      <c r="J124" s="55">
        <v>0</v>
      </c>
      <c r="K124" s="56">
        <v>0</v>
      </c>
      <c r="L124" s="46">
        <v>0</v>
      </c>
      <c r="M124" s="117"/>
      <c r="N124" s="119">
        <v>0</v>
      </c>
      <c r="O124" s="119">
        <v>0</v>
      </c>
      <c r="P124" s="119"/>
      <c r="Q124" s="119">
        <v>0</v>
      </c>
      <c r="R124" s="119">
        <v>0</v>
      </c>
      <c r="S124" s="47"/>
    </row>
    <row r="125" spans="1:19" ht="9" customHeight="1" x14ac:dyDescent="0.2">
      <c r="A125" s="501"/>
      <c r="B125" s="501"/>
      <c r="C125" s="48" t="s">
        <v>4</v>
      </c>
      <c r="D125" s="49">
        <v>35</v>
      </c>
      <c r="E125" s="50">
        <v>0</v>
      </c>
      <c r="F125" s="50">
        <v>0</v>
      </c>
      <c r="G125" s="50">
        <v>0</v>
      </c>
      <c r="H125" s="50">
        <v>0</v>
      </c>
      <c r="I125" s="50">
        <v>0</v>
      </c>
      <c r="J125" s="51">
        <v>0</v>
      </c>
      <c r="K125" s="50">
        <v>0</v>
      </c>
      <c r="L125" s="73">
        <v>0</v>
      </c>
      <c r="M125" s="118"/>
      <c r="N125" s="120">
        <v>0</v>
      </c>
      <c r="O125" s="120">
        <v>0</v>
      </c>
      <c r="P125" s="120">
        <v>0</v>
      </c>
      <c r="Q125" s="120">
        <v>0</v>
      </c>
      <c r="R125" s="120">
        <v>0</v>
      </c>
      <c r="S125" s="47"/>
    </row>
    <row r="126" spans="1:19" ht="12.75" customHeight="1" x14ac:dyDescent="0.2">
      <c r="A126" s="501"/>
      <c r="B126" s="501"/>
      <c r="C126" s="53" t="s">
        <v>3</v>
      </c>
      <c r="D126" s="54">
        <v>36</v>
      </c>
      <c r="E126" s="55">
        <v>0</v>
      </c>
      <c r="F126" s="55">
        <v>0</v>
      </c>
      <c r="G126" s="55">
        <v>0</v>
      </c>
      <c r="H126" s="55">
        <v>0</v>
      </c>
      <c r="I126" s="55">
        <v>0</v>
      </c>
      <c r="J126" s="55">
        <v>0</v>
      </c>
      <c r="K126" s="56">
        <v>0</v>
      </c>
      <c r="L126" s="46">
        <v>0</v>
      </c>
      <c r="M126" s="117"/>
      <c r="N126" s="119">
        <v>0</v>
      </c>
      <c r="O126" s="119">
        <v>0</v>
      </c>
      <c r="P126" s="119"/>
      <c r="Q126" s="119">
        <v>0</v>
      </c>
      <c r="R126" s="119">
        <v>0</v>
      </c>
      <c r="S126" s="47"/>
    </row>
    <row r="127" spans="1:19" ht="9" customHeight="1" x14ac:dyDescent="0.2">
      <c r="A127" s="501"/>
      <c r="B127" s="501"/>
      <c r="C127" s="48" t="s">
        <v>4</v>
      </c>
      <c r="D127" s="49">
        <v>37</v>
      </c>
      <c r="E127" s="50">
        <v>0</v>
      </c>
      <c r="F127" s="50">
        <v>0</v>
      </c>
      <c r="G127" s="50">
        <v>0</v>
      </c>
      <c r="H127" s="50">
        <v>0</v>
      </c>
      <c r="I127" s="50">
        <v>0</v>
      </c>
      <c r="J127" s="51">
        <v>0</v>
      </c>
      <c r="K127" s="50">
        <v>0</v>
      </c>
      <c r="L127" s="73">
        <v>0</v>
      </c>
      <c r="M127" s="118"/>
      <c r="N127" s="120">
        <v>0</v>
      </c>
      <c r="O127" s="120">
        <v>0</v>
      </c>
      <c r="P127" s="120">
        <v>0</v>
      </c>
      <c r="Q127" s="120">
        <v>0</v>
      </c>
      <c r="R127" s="120">
        <v>0</v>
      </c>
      <c r="S127" s="47"/>
    </row>
    <row r="128" spans="1:19" ht="12.75" customHeight="1" x14ac:dyDescent="0.2">
      <c r="A128" s="501"/>
      <c r="B128" s="501"/>
      <c r="C128" s="53" t="s">
        <v>3</v>
      </c>
      <c r="D128" s="54">
        <v>38</v>
      </c>
      <c r="E128" s="55">
        <v>0</v>
      </c>
      <c r="F128" s="55">
        <v>0</v>
      </c>
      <c r="G128" s="55">
        <v>0</v>
      </c>
      <c r="H128" s="55">
        <v>0</v>
      </c>
      <c r="I128" s="55">
        <v>0</v>
      </c>
      <c r="J128" s="55">
        <v>0</v>
      </c>
      <c r="K128" s="56">
        <v>0</v>
      </c>
      <c r="L128" s="46">
        <v>0</v>
      </c>
      <c r="M128" s="117"/>
      <c r="N128" s="119">
        <v>0</v>
      </c>
      <c r="O128" s="119">
        <v>0</v>
      </c>
      <c r="P128" s="119"/>
      <c r="Q128" s="119">
        <v>0</v>
      </c>
      <c r="R128" s="119">
        <v>0</v>
      </c>
      <c r="S128" s="47"/>
    </row>
    <row r="129" spans="1:19" ht="9" customHeight="1" x14ac:dyDescent="0.2">
      <c r="A129" s="501"/>
      <c r="B129" s="501"/>
      <c r="C129" s="48" t="s">
        <v>4</v>
      </c>
      <c r="D129" s="49">
        <v>39</v>
      </c>
      <c r="E129" s="50">
        <v>0</v>
      </c>
      <c r="F129" s="50">
        <v>0</v>
      </c>
      <c r="G129" s="50">
        <v>0</v>
      </c>
      <c r="H129" s="50">
        <v>0</v>
      </c>
      <c r="I129" s="50">
        <v>0</v>
      </c>
      <c r="J129" s="51">
        <v>0</v>
      </c>
      <c r="K129" s="50">
        <v>0</v>
      </c>
      <c r="L129" s="73">
        <v>0</v>
      </c>
      <c r="M129" s="118"/>
      <c r="N129" s="120">
        <v>0</v>
      </c>
      <c r="O129" s="120">
        <v>0</v>
      </c>
      <c r="P129" s="120">
        <v>0</v>
      </c>
      <c r="Q129" s="120">
        <v>0</v>
      </c>
      <c r="R129" s="120">
        <v>0</v>
      </c>
      <c r="S129" s="47"/>
    </row>
    <row r="130" spans="1:19" ht="12.75" customHeight="1" x14ac:dyDescent="0.2">
      <c r="A130" s="501"/>
      <c r="B130" s="501"/>
      <c r="C130" s="53" t="s">
        <v>3</v>
      </c>
      <c r="D130" s="54">
        <v>40</v>
      </c>
      <c r="E130" s="55">
        <v>0</v>
      </c>
      <c r="F130" s="55">
        <v>0</v>
      </c>
      <c r="G130" s="55">
        <v>0</v>
      </c>
      <c r="H130" s="55">
        <v>0</v>
      </c>
      <c r="I130" s="55">
        <v>0</v>
      </c>
      <c r="J130" s="55">
        <v>0</v>
      </c>
      <c r="K130" s="56">
        <v>0</v>
      </c>
      <c r="L130" s="46">
        <v>0</v>
      </c>
      <c r="M130" s="117"/>
      <c r="N130" s="119">
        <v>0</v>
      </c>
      <c r="O130" s="119">
        <v>0</v>
      </c>
      <c r="P130" s="119"/>
      <c r="Q130" s="119">
        <v>0</v>
      </c>
      <c r="R130" s="119">
        <v>0</v>
      </c>
      <c r="S130" s="47"/>
    </row>
    <row r="131" spans="1:19" ht="9" customHeight="1" x14ac:dyDescent="0.2">
      <c r="A131" s="502"/>
      <c r="B131" s="502"/>
      <c r="C131" s="58"/>
      <c r="D131" s="59"/>
      <c r="E131" s="61">
        <v>0</v>
      </c>
      <c r="F131" s="61">
        <v>0</v>
      </c>
      <c r="G131" s="61">
        <v>0</v>
      </c>
      <c r="H131" s="61">
        <v>0</v>
      </c>
      <c r="I131" s="61">
        <v>0</v>
      </c>
      <c r="J131" s="60">
        <v>0</v>
      </c>
      <c r="K131" s="61">
        <v>0</v>
      </c>
      <c r="L131" s="73">
        <v>0</v>
      </c>
      <c r="M131" s="118"/>
      <c r="N131" s="120">
        <v>0</v>
      </c>
      <c r="O131" s="120">
        <v>0</v>
      </c>
      <c r="P131" s="120">
        <v>0</v>
      </c>
      <c r="Q131" s="120">
        <v>0</v>
      </c>
      <c r="R131" s="120">
        <v>0</v>
      </c>
      <c r="S131" s="47"/>
    </row>
    <row r="132" spans="1:19" ht="12.75" customHeight="1" x14ac:dyDescent="0.2">
      <c r="A132" s="496">
        <v>33543</v>
      </c>
      <c r="B132" s="496">
        <v>33969</v>
      </c>
      <c r="C132" s="42" t="s">
        <v>3</v>
      </c>
      <c r="D132" s="43">
        <v>0</v>
      </c>
      <c r="E132" s="44">
        <v>0</v>
      </c>
      <c r="F132" s="44">
        <v>0</v>
      </c>
      <c r="G132" s="44">
        <v>0</v>
      </c>
      <c r="H132" s="44">
        <v>0</v>
      </c>
      <c r="I132" s="44">
        <v>0</v>
      </c>
      <c r="J132" s="44">
        <v>0</v>
      </c>
      <c r="K132" s="45">
        <v>0</v>
      </c>
      <c r="L132" s="46">
        <v>0</v>
      </c>
      <c r="M132" s="117"/>
      <c r="N132" s="119">
        <v>0</v>
      </c>
      <c r="O132" s="119">
        <v>0</v>
      </c>
      <c r="P132" s="119"/>
      <c r="Q132" s="119">
        <v>0</v>
      </c>
      <c r="R132" s="119">
        <v>0</v>
      </c>
      <c r="S132" s="47"/>
    </row>
    <row r="133" spans="1:19" ht="9" customHeight="1" x14ac:dyDescent="0.2">
      <c r="A133" s="521"/>
      <c r="B133" s="521"/>
      <c r="C133" s="48" t="s">
        <v>4</v>
      </c>
      <c r="D133" s="49">
        <v>0</v>
      </c>
      <c r="E133" s="50">
        <v>0</v>
      </c>
      <c r="F133" s="50">
        <v>0</v>
      </c>
      <c r="G133" s="50">
        <v>0</v>
      </c>
      <c r="H133" s="50">
        <v>0</v>
      </c>
      <c r="I133" s="50">
        <v>0</v>
      </c>
      <c r="J133" s="51">
        <v>0</v>
      </c>
      <c r="K133" s="50">
        <v>0</v>
      </c>
      <c r="L133" s="73">
        <v>0</v>
      </c>
      <c r="M133" s="118"/>
      <c r="N133" s="120">
        <v>0</v>
      </c>
      <c r="O133" s="120">
        <v>0</v>
      </c>
      <c r="P133" s="120">
        <v>0</v>
      </c>
      <c r="Q133" s="120">
        <v>0</v>
      </c>
      <c r="R133" s="120">
        <v>0</v>
      </c>
      <c r="S133" s="47"/>
    </row>
    <row r="134" spans="1:19" ht="12.75" customHeight="1" x14ac:dyDescent="0.2">
      <c r="A134" s="500">
        <v>33543</v>
      </c>
      <c r="B134" s="500">
        <v>33969</v>
      </c>
      <c r="C134" s="53" t="s">
        <v>3</v>
      </c>
      <c r="D134" s="54">
        <v>1</v>
      </c>
      <c r="E134" s="55">
        <v>0</v>
      </c>
      <c r="F134" s="55">
        <v>0</v>
      </c>
      <c r="G134" s="55">
        <v>0</v>
      </c>
      <c r="H134" s="55">
        <v>0</v>
      </c>
      <c r="I134" s="55">
        <v>0</v>
      </c>
      <c r="J134" s="55">
        <v>0</v>
      </c>
      <c r="K134" s="56">
        <v>0</v>
      </c>
      <c r="L134" s="46">
        <v>0</v>
      </c>
      <c r="M134" s="117"/>
      <c r="N134" s="119">
        <v>0</v>
      </c>
      <c r="O134" s="119">
        <v>0</v>
      </c>
      <c r="P134" s="119"/>
      <c r="Q134" s="119">
        <v>0</v>
      </c>
      <c r="R134" s="119">
        <v>0</v>
      </c>
      <c r="S134" s="47"/>
    </row>
    <row r="135" spans="1:19" ht="9" customHeight="1" x14ac:dyDescent="0.2">
      <c r="A135" s="500"/>
      <c r="B135" s="500"/>
      <c r="C135" s="48" t="s">
        <v>4</v>
      </c>
      <c r="D135" s="49">
        <v>2</v>
      </c>
      <c r="E135" s="50">
        <v>0</v>
      </c>
      <c r="F135" s="50">
        <v>0</v>
      </c>
      <c r="G135" s="50">
        <v>0</v>
      </c>
      <c r="H135" s="50">
        <v>0</v>
      </c>
      <c r="I135" s="50">
        <v>0</v>
      </c>
      <c r="J135" s="51">
        <v>0</v>
      </c>
      <c r="K135" s="50">
        <v>0</v>
      </c>
      <c r="L135" s="73">
        <v>0</v>
      </c>
      <c r="M135" s="118"/>
      <c r="N135" s="120">
        <v>0</v>
      </c>
      <c r="O135" s="120">
        <v>0</v>
      </c>
      <c r="P135" s="120">
        <v>0</v>
      </c>
      <c r="Q135" s="120">
        <v>0</v>
      </c>
      <c r="R135" s="120">
        <v>0</v>
      </c>
      <c r="S135" s="47"/>
    </row>
    <row r="136" spans="1:19" ht="12.75" customHeight="1" x14ac:dyDescent="0.2">
      <c r="A136" s="501"/>
      <c r="B136" s="501"/>
      <c r="C136" s="53" t="s">
        <v>3</v>
      </c>
      <c r="D136" s="54">
        <v>3</v>
      </c>
      <c r="E136" s="55">
        <v>0</v>
      </c>
      <c r="F136" s="55">
        <v>0</v>
      </c>
      <c r="G136" s="55">
        <v>0</v>
      </c>
      <c r="H136" s="55">
        <v>0</v>
      </c>
      <c r="I136" s="55">
        <v>0</v>
      </c>
      <c r="J136" s="55">
        <v>0</v>
      </c>
      <c r="K136" s="56">
        <v>0</v>
      </c>
      <c r="L136" s="46">
        <v>0</v>
      </c>
      <c r="M136" s="117"/>
      <c r="N136" s="119">
        <v>0</v>
      </c>
      <c r="O136" s="119">
        <v>0</v>
      </c>
      <c r="P136" s="119"/>
      <c r="Q136" s="119">
        <v>0</v>
      </c>
      <c r="R136" s="119">
        <v>0</v>
      </c>
      <c r="S136" s="47"/>
    </row>
    <row r="137" spans="1:19" ht="9" customHeight="1" x14ac:dyDescent="0.2">
      <c r="A137" s="501"/>
      <c r="B137" s="501"/>
      <c r="C137" s="48" t="s">
        <v>4</v>
      </c>
      <c r="D137" s="49">
        <v>4</v>
      </c>
      <c r="E137" s="50">
        <v>0</v>
      </c>
      <c r="F137" s="50">
        <v>0</v>
      </c>
      <c r="G137" s="50">
        <v>0</v>
      </c>
      <c r="H137" s="50">
        <v>0</v>
      </c>
      <c r="I137" s="50">
        <v>0</v>
      </c>
      <c r="J137" s="51">
        <v>0</v>
      </c>
      <c r="K137" s="50">
        <v>0</v>
      </c>
      <c r="L137" s="73">
        <v>0</v>
      </c>
      <c r="M137" s="118"/>
      <c r="N137" s="120">
        <v>0</v>
      </c>
      <c r="O137" s="120">
        <v>0</v>
      </c>
      <c r="P137" s="120">
        <v>0</v>
      </c>
      <c r="Q137" s="120">
        <v>0</v>
      </c>
      <c r="R137" s="120">
        <v>0</v>
      </c>
      <c r="S137" s="47"/>
    </row>
    <row r="138" spans="1:19" ht="12.75" customHeight="1" x14ac:dyDescent="0.2">
      <c r="A138" s="501"/>
      <c r="B138" s="501"/>
      <c r="C138" s="53" t="s">
        <v>3</v>
      </c>
      <c r="D138" s="54">
        <v>5</v>
      </c>
      <c r="E138" s="55">
        <v>0</v>
      </c>
      <c r="F138" s="55">
        <v>0</v>
      </c>
      <c r="G138" s="55">
        <v>0</v>
      </c>
      <c r="H138" s="55">
        <v>0</v>
      </c>
      <c r="I138" s="55">
        <v>0</v>
      </c>
      <c r="J138" s="55">
        <v>0</v>
      </c>
      <c r="K138" s="56">
        <v>0</v>
      </c>
      <c r="L138" s="46">
        <v>0</v>
      </c>
      <c r="M138" s="117"/>
      <c r="N138" s="119">
        <v>0</v>
      </c>
      <c r="O138" s="119">
        <v>0</v>
      </c>
      <c r="P138" s="119"/>
      <c r="Q138" s="119">
        <v>0</v>
      </c>
      <c r="R138" s="119">
        <v>0</v>
      </c>
      <c r="S138" s="47"/>
    </row>
    <row r="139" spans="1:19" ht="9" customHeight="1" x14ac:dyDescent="0.2">
      <c r="A139" s="501"/>
      <c r="B139" s="501"/>
      <c r="C139" s="48" t="s">
        <v>4</v>
      </c>
      <c r="D139" s="49">
        <v>6</v>
      </c>
      <c r="E139" s="50">
        <v>0</v>
      </c>
      <c r="F139" s="50">
        <v>0</v>
      </c>
      <c r="G139" s="50">
        <v>0</v>
      </c>
      <c r="H139" s="50">
        <v>0</v>
      </c>
      <c r="I139" s="50">
        <v>0</v>
      </c>
      <c r="J139" s="51">
        <v>0</v>
      </c>
      <c r="K139" s="50">
        <v>0</v>
      </c>
      <c r="L139" s="73">
        <v>0</v>
      </c>
      <c r="M139" s="118"/>
      <c r="N139" s="120">
        <v>0</v>
      </c>
      <c r="O139" s="120">
        <v>0</v>
      </c>
      <c r="P139" s="120">
        <v>0</v>
      </c>
      <c r="Q139" s="120">
        <v>0</v>
      </c>
      <c r="R139" s="120">
        <v>0</v>
      </c>
      <c r="S139" s="47"/>
    </row>
    <row r="140" spans="1:19" ht="12.75" customHeight="1" x14ac:dyDescent="0.2">
      <c r="A140" s="501"/>
      <c r="B140" s="501"/>
      <c r="C140" s="53" t="s">
        <v>3</v>
      </c>
      <c r="D140" s="54">
        <v>7</v>
      </c>
      <c r="E140" s="55">
        <v>0</v>
      </c>
      <c r="F140" s="55">
        <v>0</v>
      </c>
      <c r="G140" s="55">
        <v>0</v>
      </c>
      <c r="H140" s="55">
        <v>0</v>
      </c>
      <c r="I140" s="55">
        <v>0</v>
      </c>
      <c r="J140" s="55">
        <v>0</v>
      </c>
      <c r="K140" s="56">
        <v>0</v>
      </c>
      <c r="L140" s="46">
        <v>0</v>
      </c>
      <c r="M140" s="117"/>
      <c r="N140" s="119">
        <v>0</v>
      </c>
      <c r="O140" s="119">
        <v>0</v>
      </c>
      <c r="P140" s="119"/>
      <c r="Q140" s="119">
        <v>0</v>
      </c>
      <c r="R140" s="119">
        <v>0</v>
      </c>
      <c r="S140" s="47"/>
    </row>
    <row r="141" spans="1:19" ht="9" customHeight="1" x14ac:dyDescent="0.2">
      <c r="A141" s="501"/>
      <c r="B141" s="501"/>
      <c r="C141" s="48" t="s">
        <v>4</v>
      </c>
      <c r="D141" s="49">
        <v>8</v>
      </c>
      <c r="E141" s="50">
        <v>0</v>
      </c>
      <c r="F141" s="50">
        <v>0</v>
      </c>
      <c r="G141" s="50">
        <v>0</v>
      </c>
      <c r="H141" s="50">
        <v>0</v>
      </c>
      <c r="I141" s="50">
        <v>0</v>
      </c>
      <c r="J141" s="51">
        <v>0</v>
      </c>
      <c r="K141" s="50">
        <v>0</v>
      </c>
      <c r="L141" s="73">
        <v>0</v>
      </c>
      <c r="M141" s="118"/>
      <c r="N141" s="120">
        <v>0</v>
      </c>
      <c r="O141" s="120">
        <v>0</v>
      </c>
      <c r="P141" s="120">
        <v>0</v>
      </c>
      <c r="Q141" s="120">
        <v>0</v>
      </c>
      <c r="R141" s="120">
        <v>0</v>
      </c>
      <c r="S141" s="47"/>
    </row>
    <row r="142" spans="1:19" ht="12.75" customHeight="1" x14ac:dyDescent="0.2">
      <c r="A142" s="501"/>
      <c r="B142" s="501"/>
      <c r="C142" s="53" t="s">
        <v>3</v>
      </c>
      <c r="D142" s="54">
        <v>9</v>
      </c>
      <c r="E142" s="55">
        <v>0</v>
      </c>
      <c r="F142" s="55">
        <v>0</v>
      </c>
      <c r="G142" s="55">
        <v>0</v>
      </c>
      <c r="H142" s="55">
        <v>0</v>
      </c>
      <c r="I142" s="55">
        <v>0</v>
      </c>
      <c r="J142" s="55">
        <v>0</v>
      </c>
      <c r="K142" s="56">
        <v>0</v>
      </c>
      <c r="L142" s="46">
        <v>0</v>
      </c>
      <c r="M142" s="117"/>
      <c r="N142" s="119">
        <v>0</v>
      </c>
      <c r="O142" s="119">
        <v>0</v>
      </c>
      <c r="P142" s="119"/>
      <c r="Q142" s="119">
        <v>0</v>
      </c>
      <c r="R142" s="119">
        <v>0</v>
      </c>
      <c r="S142" s="47"/>
    </row>
    <row r="143" spans="1:19" ht="9" customHeight="1" x14ac:dyDescent="0.2">
      <c r="A143" s="501"/>
      <c r="B143" s="501"/>
      <c r="C143" s="48" t="s">
        <v>4</v>
      </c>
      <c r="D143" s="49">
        <v>10</v>
      </c>
      <c r="E143" s="50">
        <v>0</v>
      </c>
      <c r="F143" s="50">
        <v>0</v>
      </c>
      <c r="G143" s="50">
        <v>0</v>
      </c>
      <c r="H143" s="50">
        <v>0</v>
      </c>
      <c r="I143" s="50">
        <v>0</v>
      </c>
      <c r="J143" s="51">
        <v>0</v>
      </c>
      <c r="K143" s="50">
        <v>0</v>
      </c>
      <c r="L143" s="73">
        <v>0</v>
      </c>
      <c r="M143" s="118"/>
      <c r="N143" s="120">
        <v>0</v>
      </c>
      <c r="O143" s="120">
        <v>0</v>
      </c>
      <c r="P143" s="120">
        <v>0</v>
      </c>
      <c r="Q143" s="120">
        <v>0</v>
      </c>
      <c r="R143" s="120">
        <v>0</v>
      </c>
      <c r="S143" s="47"/>
    </row>
    <row r="144" spans="1:19" ht="12.75" customHeight="1" x14ac:dyDescent="0.2">
      <c r="A144" s="501"/>
      <c r="B144" s="501"/>
      <c r="C144" s="53" t="s">
        <v>3</v>
      </c>
      <c r="D144" s="54">
        <v>11</v>
      </c>
      <c r="E144" s="55">
        <v>0</v>
      </c>
      <c r="F144" s="55">
        <v>0</v>
      </c>
      <c r="G144" s="55">
        <v>0</v>
      </c>
      <c r="H144" s="55">
        <v>0</v>
      </c>
      <c r="I144" s="55">
        <v>0</v>
      </c>
      <c r="J144" s="55">
        <v>0</v>
      </c>
      <c r="K144" s="56">
        <v>0</v>
      </c>
      <c r="L144" s="46">
        <v>0</v>
      </c>
      <c r="M144" s="117"/>
      <c r="N144" s="119">
        <v>0</v>
      </c>
      <c r="O144" s="119">
        <v>0</v>
      </c>
      <c r="P144" s="119"/>
      <c r="Q144" s="119">
        <v>0</v>
      </c>
      <c r="R144" s="119">
        <v>0</v>
      </c>
      <c r="S144" s="47"/>
    </row>
    <row r="145" spans="1:19" ht="9" customHeight="1" x14ac:dyDescent="0.2">
      <c r="A145" s="501"/>
      <c r="B145" s="501"/>
      <c r="C145" s="48" t="s">
        <v>4</v>
      </c>
      <c r="D145" s="49">
        <v>12</v>
      </c>
      <c r="E145" s="50">
        <v>0</v>
      </c>
      <c r="F145" s="50">
        <v>0</v>
      </c>
      <c r="G145" s="50">
        <v>0</v>
      </c>
      <c r="H145" s="50">
        <v>0</v>
      </c>
      <c r="I145" s="50">
        <v>0</v>
      </c>
      <c r="J145" s="51">
        <v>0</v>
      </c>
      <c r="K145" s="50">
        <v>0</v>
      </c>
      <c r="L145" s="73">
        <v>0</v>
      </c>
      <c r="M145" s="118"/>
      <c r="N145" s="120">
        <v>0</v>
      </c>
      <c r="O145" s="120">
        <v>0</v>
      </c>
      <c r="P145" s="120">
        <v>0</v>
      </c>
      <c r="Q145" s="120">
        <v>0</v>
      </c>
      <c r="R145" s="120">
        <v>0</v>
      </c>
      <c r="S145" s="47"/>
    </row>
    <row r="146" spans="1:19" ht="12.75" customHeight="1" x14ac:dyDescent="0.2">
      <c r="A146" s="501"/>
      <c r="B146" s="501"/>
      <c r="C146" s="53" t="s">
        <v>3</v>
      </c>
      <c r="D146" s="54">
        <v>13</v>
      </c>
      <c r="E146" s="55">
        <v>0</v>
      </c>
      <c r="F146" s="55">
        <v>0</v>
      </c>
      <c r="G146" s="55">
        <v>0</v>
      </c>
      <c r="H146" s="55">
        <v>0</v>
      </c>
      <c r="I146" s="55">
        <v>0</v>
      </c>
      <c r="J146" s="55">
        <v>0</v>
      </c>
      <c r="K146" s="56">
        <v>0</v>
      </c>
      <c r="L146" s="46">
        <v>0</v>
      </c>
      <c r="M146" s="117"/>
      <c r="N146" s="119">
        <v>0</v>
      </c>
      <c r="O146" s="119">
        <v>0</v>
      </c>
      <c r="P146" s="119"/>
      <c r="Q146" s="119">
        <v>0</v>
      </c>
      <c r="R146" s="119">
        <v>0</v>
      </c>
      <c r="S146" s="47"/>
    </row>
    <row r="147" spans="1:19" ht="9" customHeight="1" x14ac:dyDescent="0.2">
      <c r="A147" s="501"/>
      <c r="B147" s="501"/>
      <c r="C147" s="48" t="s">
        <v>4</v>
      </c>
      <c r="D147" s="49">
        <v>14</v>
      </c>
      <c r="E147" s="50">
        <v>0</v>
      </c>
      <c r="F147" s="50">
        <v>0</v>
      </c>
      <c r="G147" s="50">
        <v>0</v>
      </c>
      <c r="H147" s="50">
        <v>0</v>
      </c>
      <c r="I147" s="50">
        <v>0</v>
      </c>
      <c r="J147" s="51">
        <v>0</v>
      </c>
      <c r="K147" s="50">
        <v>0</v>
      </c>
      <c r="L147" s="73">
        <v>0</v>
      </c>
      <c r="M147" s="118"/>
      <c r="N147" s="120">
        <v>0</v>
      </c>
      <c r="O147" s="120">
        <v>0</v>
      </c>
      <c r="P147" s="120">
        <v>0</v>
      </c>
      <c r="Q147" s="120">
        <v>0</v>
      </c>
      <c r="R147" s="120">
        <v>0</v>
      </c>
      <c r="S147" s="47"/>
    </row>
    <row r="148" spans="1:19" ht="12.75" customHeight="1" x14ac:dyDescent="0.2">
      <c r="A148" s="501"/>
      <c r="B148" s="501"/>
      <c r="C148" s="53" t="s">
        <v>3</v>
      </c>
      <c r="D148" s="54">
        <v>15</v>
      </c>
      <c r="E148" s="55">
        <v>0</v>
      </c>
      <c r="F148" s="55">
        <v>0</v>
      </c>
      <c r="G148" s="55">
        <v>0</v>
      </c>
      <c r="H148" s="55">
        <v>0</v>
      </c>
      <c r="I148" s="55">
        <v>0</v>
      </c>
      <c r="J148" s="55">
        <v>0</v>
      </c>
      <c r="K148" s="56">
        <v>0</v>
      </c>
      <c r="L148" s="46">
        <v>0</v>
      </c>
      <c r="M148" s="117"/>
      <c r="N148" s="119">
        <v>0</v>
      </c>
      <c r="O148" s="119">
        <v>0</v>
      </c>
      <c r="P148" s="119"/>
      <c r="Q148" s="119">
        <v>0</v>
      </c>
      <c r="R148" s="119">
        <v>0</v>
      </c>
      <c r="S148" s="47"/>
    </row>
    <row r="149" spans="1:19" ht="9" customHeight="1" x14ac:dyDescent="0.2">
      <c r="A149" s="501"/>
      <c r="B149" s="501"/>
      <c r="C149" s="48" t="s">
        <v>4</v>
      </c>
      <c r="D149" s="49">
        <v>16</v>
      </c>
      <c r="E149" s="50">
        <v>0</v>
      </c>
      <c r="F149" s="50">
        <v>0</v>
      </c>
      <c r="G149" s="50">
        <v>0</v>
      </c>
      <c r="H149" s="50">
        <v>0</v>
      </c>
      <c r="I149" s="50">
        <v>0</v>
      </c>
      <c r="J149" s="51">
        <v>0</v>
      </c>
      <c r="K149" s="50">
        <v>0</v>
      </c>
      <c r="L149" s="73">
        <v>0</v>
      </c>
      <c r="M149" s="118"/>
      <c r="N149" s="120">
        <v>0</v>
      </c>
      <c r="O149" s="120">
        <v>0</v>
      </c>
      <c r="P149" s="120">
        <v>0</v>
      </c>
      <c r="Q149" s="120">
        <v>0</v>
      </c>
      <c r="R149" s="120">
        <v>0</v>
      </c>
      <c r="S149" s="47"/>
    </row>
    <row r="150" spans="1:19" ht="12.75" customHeight="1" x14ac:dyDescent="0.2">
      <c r="A150" s="501"/>
      <c r="B150" s="501"/>
      <c r="C150" s="53" t="s">
        <v>3</v>
      </c>
      <c r="D150" s="54">
        <v>17</v>
      </c>
      <c r="E150" s="55">
        <v>0</v>
      </c>
      <c r="F150" s="55">
        <v>0</v>
      </c>
      <c r="G150" s="55">
        <v>0</v>
      </c>
      <c r="H150" s="55">
        <v>0</v>
      </c>
      <c r="I150" s="55">
        <v>0</v>
      </c>
      <c r="J150" s="55">
        <v>0</v>
      </c>
      <c r="K150" s="56">
        <v>0</v>
      </c>
      <c r="L150" s="46">
        <v>0</v>
      </c>
      <c r="M150" s="117"/>
      <c r="N150" s="119">
        <v>0</v>
      </c>
      <c r="O150" s="119">
        <v>0</v>
      </c>
      <c r="P150" s="119"/>
      <c r="Q150" s="119">
        <v>0</v>
      </c>
      <c r="R150" s="119">
        <v>0</v>
      </c>
      <c r="S150" s="47"/>
    </row>
    <row r="151" spans="1:19" ht="9" customHeight="1" x14ac:dyDescent="0.2">
      <c r="A151" s="501"/>
      <c r="B151" s="501"/>
      <c r="C151" s="48" t="s">
        <v>4</v>
      </c>
      <c r="D151" s="49">
        <v>17</v>
      </c>
      <c r="E151" s="50">
        <v>0</v>
      </c>
      <c r="F151" s="50">
        <v>0</v>
      </c>
      <c r="G151" s="50">
        <v>0</v>
      </c>
      <c r="H151" s="50">
        <v>0</v>
      </c>
      <c r="I151" s="50">
        <v>0</v>
      </c>
      <c r="J151" s="51">
        <v>0</v>
      </c>
      <c r="K151" s="50">
        <v>0</v>
      </c>
      <c r="L151" s="73">
        <v>0</v>
      </c>
      <c r="M151" s="118"/>
      <c r="N151" s="120">
        <v>0</v>
      </c>
      <c r="O151" s="120">
        <v>0</v>
      </c>
      <c r="P151" s="120">
        <v>0</v>
      </c>
      <c r="Q151" s="120">
        <v>0</v>
      </c>
      <c r="R151" s="120">
        <v>0</v>
      </c>
      <c r="S151" s="47"/>
    </row>
    <row r="152" spans="1:19" ht="12.75" customHeight="1" x14ac:dyDescent="0.2">
      <c r="A152" s="501"/>
      <c r="B152" s="501"/>
      <c r="C152" s="53" t="s">
        <v>3</v>
      </c>
      <c r="D152" s="54">
        <v>18</v>
      </c>
      <c r="E152" s="55">
        <v>0</v>
      </c>
      <c r="F152" s="55">
        <v>0</v>
      </c>
      <c r="G152" s="55">
        <v>0</v>
      </c>
      <c r="H152" s="55">
        <v>0</v>
      </c>
      <c r="I152" s="55">
        <v>0</v>
      </c>
      <c r="J152" s="55">
        <v>0</v>
      </c>
      <c r="K152" s="56">
        <v>0</v>
      </c>
      <c r="L152" s="46">
        <v>0</v>
      </c>
      <c r="M152" s="117"/>
      <c r="N152" s="119">
        <v>0</v>
      </c>
      <c r="O152" s="119">
        <v>0</v>
      </c>
      <c r="P152" s="119"/>
      <c r="Q152" s="119">
        <v>0</v>
      </c>
      <c r="R152" s="119">
        <v>0</v>
      </c>
      <c r="S152" s="47"/>
    </row>
    <row r="153" spans="1:19" ht="9" customHeight="1" x14ac:dyDescent="0.2">
      <c r="A153" s="501"/>
      <c r="B153" s="501"/>
      <c r="C153" s="48" t="s">
        <v>4</v>
      </c>
      <c r="D153" s="49">
        <v>19</v>
      </c>
      <c r="E153" s="50">
        <v>0</v>
      </c>
      <c r="F153" s="50">
        <v>0</v>
      </c>
      <c r="G153" s="50">
        <v>0</v>
      </c>
      <c r="H153" s="50">
        <v>0</v>
      </c>
      <c r="I153" s="50">
        <v>0</v>
      </c>
      <c r="J153" s="51">
        <v>0</v>
      </c>
      <c r="K153" s="50">
        <v>0</v>
      </c>
      <c r="L153" s="73">
        <v>0</v>
      </c>
      <c r="M153" s="118"/>
      <c r="N153" s="120">
        <v>0</v>
      </c>
      <c r="O153" s="120">
        <v>0</v>
      </c>
      <c r="P153" s="120">
        <v>0</v>
      </c>
      <c r="Q153" s="120">
        <v>0</v>
      </c>
      <c r="R153" s="120">
        <v>0</v>
      </c>
      <c r="S153" s="47"/>
    </row>
    <row r="154" spans="1:19" ht="12.75" customHeight="1" x14ac:dyDescent="0.2">
      <c r="A154" s="501"/>
      <c r="B154" s="501"/>
      <c r="C154" s="53" t="s">
        <v>3</v>
      </c>
      <c r="D154" s="54">
        <v>20</v>
      </c>
      <c r="E154" s="55">
        <v>0</v>
      </c>
      <c r="F154" s="55">
        <v>0</v>
      </c>
      <c r="G154" s="55">
        <v>0</v>
      </c>
      <c r="H154" s="55">
        <v>0</v>
      </c>
      <c r="I154" s="55">
        <v>0</v>
      </c>
      <c r="J154" s="55">
        <v>0</v>
      </c>
      <c r="K154" s="56">
        <v>0</v>
      </c>
      <c r="L154" s="46">
        <v>0</v>
      </c>
      <c r="M154" s="117"/>
      <c r="N154" s="119">
        <v>0</v>
      </c>
      <c r="O154" s="119">
        <v>0</v>
      </c>
      <c r="P154" s="119"/>
      <c r="Q154" s="119">
        <v>0</v>
      </c>
      <c r="R154" s="119">
        <v>0</v>
      </c>
      <c r="S154" s="47"/>
    </row>
    <row r="155" spans="1:19" ht="9" customHeight="1" x14ac:dyDescent="0.2">
      <c r="A155" s="501"/>
      <c r="B155" s="501"/>
      <c r="C155" s="48" t="s">
        <v>4</v>
      </c>
      <c r="D155" s="49">
        <v>21</v>
      </c>
      <c r="E155" s="50">
        <v>0</v>
      </c>
      <c r="F155" s="50">
        <v>0</v>
      </c>
      <c r="G155" s="50">
        <v>0</v>
      </c>
      <c r="H155" s="50">
        <v>0</v>
      </c>
      <c r="I155" s="50">
        <v>0</v>
      </c>
      <c r="J155" s="51">
        <v>0</v>
      </c>
      <c r="K155" s="50">
        <v>0</v>
      </c>
      <c r="L155" s="73">
        <v>0</v>
      </c>
      <c r="M155" s="118"/>
      <c r="N155" s="120">
        <v>0</v>
      </c>
      <c r="O155" s="120">
        <v>0</v>
      </c>
      <c r="P155" s="120">
        <v>0</v>
      </c>
      <c r="Q155" s="120">
        <v>0</v>
      </c>
      <c r="R155" s="120">
        <v>0</v>
      </c>
      <c r="S155" s="47"/>
    </row>
    <row r="156" spans="1:19" ht="12.75" customHeight="1" x14ac:dyDescent="0.2">
      <c r="A156" s="501"/>
      <c r="B156" s="501"/>
      <c r="C156" s="53" t="s">
        <v>3</v>
      </c>
      <c r="D156" s="54">
        <v>22</v>
      </c>
      <c r="E156" s="55">
        <v>0</v>
      </c>
      <c r="F156" s="55">
        <v>0</v>
      </c>
      <c r="G156" s="55">
        <v>0</v>
      </c>
      <c r="H156" s="55">
        <v>0</v>
      </c>
      <c r="I156" s="55">
        <v>0</v>
      </c>
      <c r="J156" s="55">
        <v>0</v>
      </c>
      <c r="K156" s="56">
        <v>0</v>
      </c>
      <c r="L156" s="46">
        <v>0</v>
      </c>
      <c r="M156" s="117"/>
      <c r="N156" s="119">
        <v>0</v>
      </c>
      <c r="O156" s="119">
        <v>0</v>
      </c>
      <c r="P156" s="119"/>
      <c r="Q156" s="119">
        <v>0</v>
      </c>
      <c r="R156" s="119">
        <v>0</v>
      </c>
      <c r="S156" s="47"/>
    </row>
    <row r="157" spans="1:19" ht="9" customHeight="1" x14ac:dyDescent="0.2">
      <c r="A157" s="501"/>
      <c r="B157" s="501"/>
      <c r="C157" s="48" t="s">
        <v>4</v>
      </c>
      <c r="D157" s="49">
        <v>23</v>
      </c>
      <c r="E157" s="50">
        <v>0</v>
      </c>
      <c r="F157" s="50">
        <v>0</v>
      </c>
      <c r="G157" s="50">
        <v>0</v>
      </c>
      <c r="H157" s="50">
        <v>0</v>
      </c>
      <c r="I157" s="50">
        <v>0</v>
      </c>
      <c r="J157" s="51">
        <v>0</v>
      </c>
      <c r="K157" s="50">
        <v>0</v>
      </c>
      <c r="L157" s="73">
        <v>0</v>
      </c>
      <c r="M157" s="118"/>
      <c r="N157" s="120">
        <v>0</v>
      </c>
      <c r="O157" s="120">
        <v>0</v>
      </c>
      <c r="P157" s="120">
        <v>0</v>
      </c>
      <c r="Q157" s="120">
        <v>0</v>
      </c>
      <c r="R157" s="120">
        <v>0</v>
      </c>
      <c r="S157" s="47"/>
    </row>
    <row r="158" spans="1:19" ht="12.75" customHeight="1" x14ac:dyDescent="0.2">
      <c r="A158" s="501"/>
      <c r="B158" s="501"/>
      <c r="C158" s="53" t="s">
        <v>3</v>
      </c>
      <c r="D158" s="54">
        <v>24</v>
      </c>
      <c r="E158" s="55">
        <v>0</v>
      </c>
      <c r="F158" s="55">
        <v>0</v>
      </c>
      <c r="G158" s="55">
        <v>0</v>
      </c>
      <c r="H158" s="55">
        <v>0</v>
      </c>
      <c r="I158" s="55">
        <v>0</v>
      </c>
      <c r="J158" s="55">
        <v>0</v>
      </c>
      <c r="K158" s="56">
        <v>0</v>
      </c>
      <c r="L158" s="46">
        <v>0</v>
      </c>
      <c r="M158" s="117"/>
      <c r="N158" s="119">
        <v>0</v>
      </c>
      <c r="O158" s="119">
        <v>0</v>
      </c>
      <c r="P158" s="119"/>
      <c r="Q158" s="119">
        <v>0</v>
      </c>
      <c r="R158" s="119">
        <v>0</v>
      </c>
      <c r="S158" s="47"/>
    </row>
    <row r="159" spans="1:19" ht="9" customHeight="1" x14ac:dyDescent="0.2">
      <c r="A159" s="501"/>
      <c r="B159" s="501"/>
      <c r="C159" s="48" t="s">
        <v>4</v>
      </c>
      <c r="D159" s="49">
        <v>25</v>
      </c>
      <c r="E159" s="50">
        <v>0</v>
      </c>
      <c r="F159" s="50">
        <v>0</v>
      </c>
      <c r="G159" s="50">
        <v>0</v>
      </c>
      <c r="H159" s="50">
        <v>0</v>
      </c>
      <c r="I159" s="50">
        <v>0</v>
      </c>
      <c r="J159" s="51">
        <v>0</v>
      </c>
      <c r="K159" s="50">
        <v>0</v>
      </c>
      <c r="L159" s="73">
        <v>0</v>
      </c>
      <c r="M159" s="118"/>
      <c r="N159" s="120">
        <v>0</v>
      </c>
      <c r="O159" s="120">
        <v>0</v>
      </c>
      <c r="P159" s="120">
        <v>0</v>
      </c>
      <c r="Q159" s="120">
        <v>0</v>
      </c>
      <c r="R159" s="120">
        <v>0</v>
      </c>
      <c r="S159" s="47"/>
    </row>
    <row r="160" spans="1:19" ht="12.75" customHeight="1" x14ac:dyDescent="0.2">
      <c r="A160" s="501"/>
      <c r="B160" s="501"/>
      <c r="C160" s="53" t="s">
        <v>3</v>
      </c>
      <c r="D160" s="54">
        <v>26</v>
      </c>
      <c r="E160" s="55">
        <v>0</v>
      </c>
      <c r="F160" s="55">
        <v>0</v>
      </c>
      <c r="G160" s="55">
        <v>0</v>
      </c>
      <c r="H160" s="55">
        <v>0</v>
      </c>
      <c r="I160" s="55">
        <v>0</v>
      </c>
      <c r="J160" s="55">
        <v>0</v>
      </c>
      <c r="K160" s="56">
        <v>0</v>
      </c>
      <c r="L160" s="46">
        <v>0</v>
      </c>
      <c r="M160" s="117"/>
      <c r="N160" s="119">
        <v>0</v>
      </c>
      <c r="O160" s="119">
        <v>0</v>
      </c>
      <c r="P160" s="119"/>
      <c r="Q160" s="119">
        <v>0</v>
      </c>
      <c r="R160" s="119">
        <v>0</v>
      </c>
      <c r="S160" s="47"/>
    </row>
    <row r="161" spans="1:19" ht="9" customHeight="1" x14ac:dyDescent="0.2">
      <c r="A161" s="501"/>
      <c r="B161" s="501"/>
      <c r="C161" s="48" t="s">
        <v>4</v>
      </c>
      <c r="D161" s="49">
        <v>27</v>
      </c>
      <c r="E161" s="50">
        <v>0</v>
      </c>
      <c r="F161" s="50">
        <v>0</v>
      </c>
      <c r="G161" s="50">
        <v>0</v>
      </c>
      <c r="H161" s="50">
        <v>0</v>
      </c>
      <c r="I161" s="50">
        <v>0</v>
      </c>
      <c r="J161" s="51">
        <v>0</v>
      </c>
      <c r="K161" s="50">
        <v>0</v>
      </c>
      <c r="L161" s="73">
        <v>0</v>
      </c>
      <c r="M161" s="118"/>
      <c r="N161" s="120">
        <v>0</v>
      </c>
      <c r="O161" s="120">
        <v>0</v>
      </c>
      <c r="P161" s="120">
        <v>0</v>
      </c>
      <c r="Q161" s="120">
        <v>0</v>
      </c>
      <c r="R161" s="120">
        <v>0</v>
      </c>
      <c r="S161" s="47"/>
    </row>
    <row r="162" spans="1:19" ht="12.75" customHeight="1" x14ac:dyDescent="0.2">
      <c r="A162" s="501"/>
      <c r="B162" s="501"/>
      <c r="C162" s="53" t="s">
        <v>3</v>
      </c>
      <c r="D162" s="54">
        <v>28</v>
      </c>
      <c r="E162" s="55">
        <v>0</v>
      </c>
      <c r="F162" s="55">
        <v>0</v>
      </c>
      <c r="G162" s="55">
        <v>0</v>
      </c>
      <c r="H162" s="55">
        <v>0</v>
      </c>
      <c r="I162" s="55">
        <v>0</v>
      </c>
      <c r="J162" s="55">
        <v>0</v>
      </c>
      <c r="K162" s="56">
        <v>0</v>
      </c>
      <c r="L162" s="46">
        <v>0</v>
      </c>
      <c r="M162" s="117"/>
      <c r="N162" s="119">
        <v>0</v>
      </c>
      <c r="O162" s="119">
        <v>0</v>
      </c>
      <c r="P162" s="119"/>
      <c r="Q162" s="119">
        <v>0</v>
      </c>
      <c r="R162" s="119">
        <v>0</v>
      </c>
      <c r="S162" s="47"/>
    </row>
    <row r="163" spans="1:19" ht="9" customHeight="1" x14ac:dyDescent="0.2">
      <c r="A163" s="501"/>
      <c r="B163" s="501"/>
      <c r="C163" s="48" t="s">
        <v>4</v>
      </c>
      <c r="D163" s="49">
        <v>29</v>
      </c>
      <c r="E163" s="50">
        <v>0</v>
      </c>
      <c r="F163" s="50">
        <v>0</v>
      </c>
      <c r="G163" s="50">
        <v>0</v>
      </c>
      <c r="H163" s="50">
        <v>0</v>
      </c>
      <c r="I163" s="50">
        <v>0</v>
      </c>
      <c r="J163" s="51">
        <v>0</v>
      </c>
      <c r="K163" s="50">
        <v>0</v>
      </c>
      <c r="L163" s="73">
        <v>0</v>
      </c>
      <c r="M163" s="118"/>
      <c r="N163" s="120">
        <v>0</v>
      </c>
      <c r="O163" s="120">
        <v>0</v>
      </c>
      <c r="P163" s="120">
        <v>0</v>
      </c>
      <c r="Q163" s="120">
        <v>0</v>
      </c>
      <c r="R163" s="120">
        <v>0</v>
      </c>
      <c r="S163" s="47"/>
    </row>
    <row r="164" spans="1:19" ht="12.75" customHeight="1" x14ac:dyDescent="0.2">
      <c r="A164" s="501"/>
      <c r="B164" s="501"/>
      <c r="C164" s="53" t="s">
        <v>3</v>
      </c>
      <c r="D164" s="54">
        <v>30</v>
      </c>
      <c r="E164" s="55">
        <v>0</v>
      </c>
      <c r="F164" s="55">
        <v>0</v>
      </c>
      <c r="G164" s="55">
        <v>0</v>
      </c>
      <c r="H164" s="55">
        <v>0</v>
      </c>
      <c r="I164" s="55">
        <v>0</v>
      </c>
      <c r="J164" s="55">
        <v>0</v>
      </c>
      <c r="K164" s="56">
        <v>0</v>
      </c>
      <c r="L164" s="46">
        <v>0</v>
      </c>
      <c r="M164" s="117"/>
      <c r="N164" s="119">
        <v>0</v>
      </c>
      <c r="O164" s="119">
        <v>0</v>
      </c>
      <c r="P164" s="119"/>
      <c r="Q164" s="119">
        <v>0</v>
      </c>
      <c r="R164" s="119">
        <v>0</v>
      </c>
      <c r="S164" s="47"/>
    </row>
    <row r="165" spans="1:19" ht="9" customHeight="1" x14ac:dyDescent="0.2">
      <c r="A165" s="501"/>
      <c r="B165" s="501"/>
      <c r="C165" s="48" t="s">
        <v>4</v>
      </c>
      <c r="D165" s="49">
        <v>33</v>
      </c>
      <c r="E165" s="50">
        <v>0</v>
      </c>
      <c r="F165" s="50">
        <v>0</v>
      </c>
      <c r="G165" s="50">
        <v>0</v>
      </c>
      <c r="H165" s="50">
        <v>0</v>
      </c>
      <c r="I165" s="50">
        <v>0</v>
      </c>
      <c r="J165" s="51">
        <v>0</v>
      </c>
      <c r="K165" s="50">
        <v>0</v>
      </c>
      <c r="L165" s="73">
        <v>0</v>
      </c>
      <c r="M165" s="118"/>
      <c r="N165" s="120">
        <v>0</v>
      </c>
      <c r="O165" s="120">
        <v>0</v>
      </c>
      <c r="P165" s="120">
        <v>0</v>
      </c>
      <c r="Q165" s="120">
        <v>0</v>
      </c>
      <c r="R165" s="120">
        <v>0</v>
      </c>
      <c r="S165" s="47"/>
    </row>
    <row r="166" spans="1:19" ht="12.75" customHeight="1" x14ac:dyDescent="0.2">
      <c r="A166" s="501"/>
      <c r="B166" s="501"/>
      <c r="C166" s="53" t="s">
        <v>3</v>
      </c>
      <c r="D166" s="54">
        <v>34</v>
      </c>
      <c r="E166" s="55">
        <v>0</v>
      </c>
      <c r="F166" s="55">
        <v>0</v>
      </c>
      <c r="G166" s="55">
        <v>0</v>
      </c>
      <c r="H166" s="55">
        <v>0</v>
      </c>
      <c r="I166" s="55">
        <v>0</v>
      </c>
      <c r="J166" s="55">
        <v>0</v>
      </c>
      <c r="K166" s="56">
        <v>0</v>
      </c>
      <c r="L166" s="46">
        <v>0</v>
      </c>
      <c r="M166" s="117"/>
      <c r="N166" s="119">
        <v>0</v>
      </c>
      <c r="O166" s="119">
        <v>0</v>
      </c>
      <c r="P166" s="119"/>
      <c r="Q166" s="119">
        <v>0</v>
      </c>
      <c r="R166" s="119">
        <v>0</v>
      </c>
      <c r="S166" s="47"/>
    </row>
    <row r="167" spans="1:19" ht="9" customHeight="1" x14ac:dyDescent="0.2">
      <c r="A167" s="501"/>
      <c r="B167" s="501"/>
      <c r="C167" s="48" t="s">
        <v>4</v>
      </c>
      <c r="D167" s="49">
        <v>35</v>
      </c>
      <c r="E167" s="50">
        <v>0</v>
      </c>
      <c r="F167" s="50">
        <v>0</v>
      </c>
      <c r="G167" s="50">
        <v>0</v>
      </c>
      <c r="H167" s="50">
        <v>0</v>
      </c>
      <c r="I167" s="50">
        <v>0</v>
      </c>
      <c r="J167" s="51">
        <v>0</v>
      </c>
      <c r="K167" s="50">
        <v>0</v>
      </c>
      <c r="L167" s="73">
        <v>0</v>
      </c>
      <c r="M167" s="118"/>
      <c r="N167" s="120">
        <v>0</v>
      </c>
      <c r="O167" s="120">
        <v>0</v>
      </c>
      <c r="P167" s="120">
        <v>0</v>
      </c>
      <c r="Q167" s="120">
        <v>0</v>
      </c>
      <c r="R167" s="120">
        <v>0</v>
      </c>
      <c r="S167" s="47"/>
    </row>
    <row r="168" spans="1:19" ht="12.75" customHeight="1" x14ac:dyDescent="0.2">
      <c r="A168" s="501"/>
      <c r="B168" s="501"/>
      <c r="C168" s="53" t="s">
        <v>3</v>
      </c>
      <c r="D168" s="54">
        <v>36</v>
      </c>
      <c r="E168" s="55">
        <v>0</v>
      </c>
      <c r="F168" s="55">
        <v>0</v>
      </c>
      <c r="G168" s="55">
        <v>0</v>
      </c>
      <c r="H168" s="55">
        <v>0</v>
      </c>
      <c r="I168" s="55">
        <v>0</v>
      </c>
      <c r="J168" s="55">
        <v>0</v>
      </c>
      <c r="K168" s="56">
        <v>0</v>
      </c>
      <c r="L168" s="46">
        <v>0</v>
      </c>
      <c r="M168" s="117"/>
      <c r="N168" s="119">
        <v>0</v>
      </c>
      <c r="O168" s="119">
        <v>0</v>
      </c>
      <c r="P168" s="119"/>
      <c r="Q168" s="119">
        <v>0</v>
      </c>
      <c r="R168" s="119">
        <v>0</v>
      </c>
      <c r="S168" s="47"/>
    </row>
    <row r="169" spans="1:19" ht="9" customHeight="1" x14ac:dyDescent="0.2">
      <c r="A169" s="501"/>
      <c r="B169" s="501"/>
      <c r="C169" s="48" t="s">
        <v>4</v>
      </c>
      <c r="D169" s="49">
        <v>37</v>
      </c>
      <c r="E169" s="50">
        <v>0</v>
      </c>
      <c r="F169" s="50">
        <v>0</v>
      </c>
      <c r="G169" s="50">
        <v>0</v>
      </c>
      <c r="H169" s="50">
        <v>0</v>
      </c>
      <c r="I169" s="50">
        <v>0</v>
      </c>
      <c r="J169" s="51">
        <v>0</v>
      </c>
      <c r="K169" s="50">
        <v>0</v>
      </c>
      <c r="L169" s="73">
        <v>0</v>
      </c>
      <c r="M169" s="118"/>
      <c r="N169" s="120">
        <v>0</v>
      </c>
      <c r="O169" s="120">
        <v>0</v>
      </c>
      <c r="P169" s="120">
        <v>0</v>
      </c>
      <c r="Q169" s="120">
        <v>0</v>
      </c>
      <c r="R169" s="120">
        <v>0</v>
      </c>
      <c r="S169" s="47"/>
    </row>
    <row r="170" spans="1:19" ht="12.75" customHeight="1" x14ac:dyDescent="0.2">
      <c r="A170" s="501"/>
      <c r="B170" s="501"/>
      <c r="C170" s="53" t="s">
        <v>3</v>
      </c>
      <c r="D170" s="54">
        <v>38</v>
      </c>
      <c r="E170" s="55">
        <v>0</v>
      </c>
      <c r="F170" s="55">
        <v>0</v>
      </c>
      <c r="G170" s="55">
        <v>0</v>
      </c>
      <c r="H170" s="55">
        <v>0</v>
      </c>
      <c r="I170" s="55">
        <v>0</v>
      </c>
      <c r="J170" s="55">
        <v>0</v>
      </c>
      <c r="K170" s="56">
        <v>0</v>
      </c>
      <c r="L170" s="46">
        <v>0</v>
      </c>
      <c r="M170" s="117"/>
      <c r="N170" s="119">
        <v>0</v>
      </c>
      <c r="O170" s="119">
        <v>0</v>
      </c>
      <c r="P170" s="119"/>
      <c r="Q170" s="119">
        <v>0</v>
      </c>
      <c r="R170" s="119">
        <v>0</v>
      </c>
      <c r="S170" s="47"/>
    </row>
    <row r="171" spans="1:19" ht="9" customHeight="1" x14ac:dyDescent="0.2">
      <c r="A171" s="501"/>
      <c r="B171" s="501"/>
      <c r="C171" s="48" t="s">
        <v>4</v>
      </c>
      <c r="D171" s="49">
        <v>39</v>
      </c>
      <c r="E171" s="50">
        <v>0</v>
      </c>
      <c r="F171" s="50">
        <v>0</v>
      </c>
      <c r="G171" s="50">
        <v>0</v>
      </c>
      <c r="H171" s="50">
        <v>0</v>
      </c>
      <c r="I171" s="50">
        <v>0</v>
      </c>
      <c r="J171" s="51">
        <v>0</v>
      </c>
      <c r="K171" s="50">
        <v>0</v>
      </c>
      <c r="L171" s="73">
        <v>0</v>
      </c>
      <c r="M171" s="118"/>
      <c r="N171" s="120">
        <v>0</v>
      </c>
      <c r="O171" s="120">
        <v>0</v>
      </c>
      <c r="P171" s="120">
        <v>0</v>
      </c>
      <c r="Q171" s="120">
        <v>0</v>
      </c>
      <c r="R171" s="120">
        <v>0</v>
      </c>
      <c r="S171" s="47"/>
    </row>
    <row r="172" spans="1:19" ht="12.75" customHeight="1" x14ac:dyDescent="0.2">
      <c r="A172" s="501"/>
      <c r="B172" s="501"/>
      <c r="C172" s="53" t="s">
        <v>3</v>
      </c>
      <c r="D172" s="54">
        <v>40</v>
      </c>
      <c r="E172" s="55">
        <v>0</v>
      </c>
      <c r="F172" s="55">
        <v>0</v>
      </c>
      <c r="G172" s="55">
        <v>0</v>
      </c>
      <c r="H172" s="55">
        <v>0</v>
      </c>
      <c r="I172" s="55">
        <v>0</v>
      </c>
      <c r="J172" s="55">
        <v>0</v>
      </c>
      <c r="K172" s="56">
        <v>0</v>
      </c>
      <c r="L172" s="46">
        <v>0</v>
      </c>
      <c r="M172" s="117"/>
      <c r="N172" s="119">
        <v>0</v>
      </c>
      <c r="O172" s="119">
        <v>0</v>
      </c>
      <c r="P172" s="119"/>
      <c r="Q172" s="119">
        <v>0</v>
      </c>
      <c r="R172" s="119">
        <v>0</v>
      </c>
      <c r="S172" s="47"/>
    </row>
    <row r="173" spans="1:19" ht="9" customHeight="1" x14ac:dyDescent="0.2">
      <c r="A173" s="502"/>
      <c r="B173" s="502"/>
      <c r="C173" s="58"/>
      <c r="D173" s="59"/>
      <c r="E173" s="61">
        <v>0</v>
      </c>
      <c r="F173" s="61">
        <v>0</v>
      </c>
      <c r="G173" s="61">
        <v>0</v>
      </c>
      <c r="H173" s="61">
        <v>0</v>
      </c>
      <c r="I173" s="61">
        <v>0</v>
      </c>
      <c r="J173" s="60">
        <v>0</v>
      </c>
      <c r="K173" s="61">
        <v>0</v>
      </c>
      <c r="L173" s="73">
        <v>0</v>
      </c>
      <c r="M173" s="118"/>
      <c r="N173" s="120">
        <v>0</v>
      </c>
      <c r="O173" s="120">
        <v>0</v>
      </c>
      <c r="P173" s="120">
        <v>0</v>
      </c>
      <c r="Q173" s="120">
        <v>0</v>
      </c>
      <c r="R173" s="120">
        <v>0</v>
      </c>
      <c r="S173" s="47"/>
    </row>
    <row r="174" spans="1:19" ht="12.75" customHeight="1" x14ac:dyDescent="0.2">
      <c r="A174" s="496">
        <v>33970</v>
      </c>
      <c r="B174" s="496">
        <v>34424</v>
      </c>
      <c r="C174" s="42" t="s">
        <v>3</v>
      </c>
      <c r="D174" s="43">
        <v>0</v>
      </c>
      <c r="E174" s="44">
        <v>0</v>
      </c>
      <c r="F174" s="44">
        <v>0</v>
      </c>
      <c r="G174" s="44">
        <v>0</v>
      </c>
      <c r="H174" s="44">
        <v>0</v>
      </c>
      <c r="I174" s="44">
        <v>0</v>
      </c>
      <c r="J174" s="44">
        <v>0</v>
      </c>
      <c r="K174" s="45">
        <v>0</v>
      </c>
      <c r="L174" s="46">
        <v>0</v>
      </c>
      <c r="M174" s="117"/>
      <c r="N174" s="119">
        <v>0</v>
      </c>
      <c r="O174" s="119">
        <v>0</v>
      </c>
      <c r="P174" s="119"/>
      <c r="Q174" s="119">
        <v>0</v>
      </c>
      <c r="R174" s="119">
        <v>0</v>
      </c>
      <c r="S174" s="47"/>
    </row>
    <row r="175" spans="1:19" ht="9" customHeight="1" x14ac:dyDescent="0.2">
      <c r="A175" s="521"/>
      <c r="B175" s="521"/>
      <c r="C175" s="48" t="s">
        <v>4</v>
      </c>
      <c r="D175" s="49">
        <v>0</v>
      </c>
      <c r="E175" s="50">
        <v>0</v>
      </c>
      <c r="F175" s="50">
        <v>0</v>
      </c>
      <c r="G175" s="50">
        <v>0</v>
      </c>
      <c r="H175" s="50">
        <v>0</v>
      </c>
      <c r="I175" s="50">
        <v>0</v>
      </c>
      <c r="J175" s="51">
        <v>0</v>
      </c>
      <c r="K175" s="50">
        <v>0</v>
      </c>
      <c r="L175" s="73">
        <v>0</v>
      </c>
      <c r="M175" s="118"/>
      <c r="N175" s="120">
        <v>0</v>
      </c>
      <c r="O175" s="120">
        <v>0</v>
      </c>
      <c r="P175" s="120">
        <v>0</v>
      </c>
      <c r="Q175" s="120">
        <v>0</v>
      </c>
      <c r="R175" s="120">
        <v>0</v>
      </c>
      <c r="S175" s="47"/>
    </row>
    <row r="176" spans="1:19" ht="12.75" customHeight="1" x14ac:dyDescent="0.2">
      <c r="A176" s="500">
        <v>33970</v>
      </c>
      <c r="B176" s="500">
        <v>34424</v>
      </c>
      <c r="C176" s="53" t="s">
        <v>3</v>
      </c>
      <c r="D176" s="54">
        <v>1</v>
      </c>
      <c r="E176" s="55">
        <v>0</v>
      </c>
      <c r="F176" s="55">
        <v>0</v>
      </c>
      <c r="G176" s="55">
        <v>0</v>
      </c>
      <c r="H176" s="55">
        <v>0</v>
      </c>
      <c r="I176" s="55">
        <v>0</v>
      </c>
      <c r="J176" s="55">
        <v>0</v>
      </c>
      <c r="K176" s="56">
        <v>0</v>
      </c>
      <c r="L176" s="46">
        <v>0</v>
      </c>
      <c r="M176" s="117"/>
      <c r="N176" s="119">
        <v>0</v>
      </c>
      <c r="O176" s="119">
        <v>0</v>
      </c>
      <c r="P176" s="119"/>
      <c r="Q176" s="119">
        <v>0</v>
      </c>
      <c r="R176" s="119">
        <v>0</v>
      </c>
      <c r="S176" s="47"/>
    </row>
    <row r="177" spans="1:19" ht="9" customHeight="1" x14ac:dyDescent="0.2">
      <c r="A177" s="500"/>
      <c r="B177" s="500"/>
      <c r="C177" s="48" t="s">
        <v>4</v>
      </c>
      <c r="D177" s="49">
        <v>2</v>
      </c>
      <c r="E177" s="50">
        <v>0</v>
      </c>
      <c r="F177" s="50">
        <v>0</v>
      </c>
      <c r="G177" s="50">
        <v>0</v>
      </c>
      <c r="H177" s="50">
        <v>0</v>
      </c>
      <c r="I177" s="50">
        <v>0</v>
      </c>
      <c r="J177" s="51">
        <v>0</v>
      </c>
      <c r="K177" s="50">
        <v>0</v>
      </c>
      <c r="L177" s="73">
        <v>0</v>
      </c>
      <c r="M177" s="118"/>
      <c r="N177" s="120">
        <v>0</v>
      </c>
      <c r="O177" s="120">
        <v>0</v>
      </c>
      <c r="P177" s="120">
        <v>0</v>
      </c>
      <c r="Q177" s="120">
        <v>0</v>
      </c>
      <c r="R177" s="120">
        <v>0</v>
      </c>
      <c r="S177" s="47"/>
    </row>
    <row r="178" spans="1:19" ht="12.75" customHeight="1" x14ac:dyDescent="0.2">
      <c r="A178" s="501"/>
      <c r="B178" s="501"/>
      <c r="C178" s="53" t="s">
        <v>3</v>
      </c>
      <c r="D178" s="54">
        <v>3</v>
      </c>
      <c r="E178" s="55">
        <v>0</v>
      </c>
      <c r="F178" s="55">
        <v>0</v>
      </c>
      <c r="G178" s="55">
        <v>0</v>
      </c>
      <c r="H178" s="55">
        <v>0</v>
      </c>
      <c r="I178" s="55">
        <v>0</v>
      </c>
      <c r="J178" s="55">
        <v>0</v>
      </c>
      <c r="K178" s="56">
        <v>0</v>
      </c>
      <c r="L178" s="46">
        <v>0</v>
      </c>
      <c r="M178" s="117"/>
      <c r="N178" s="119">
        <v>0</v>
      </c>
      <c r="O178" s="119">
        <v>0</v>
      </c>
      <c r="P178" s="119"/>
      <c r="Q178" s="119">
        <v>0</v>
      </c>
      <c r="R178" s="119">
        <v>0</v>
      </c>
      <c r="S178" s="47"/>
    </row>
    <row r="179" spans="1:19" ht="9" customHeight="1" x14ac:dyDescent="0.2">
      <c r="A179" s="501"/>
      <c r="B179" s="501"/>
      <c r="C179" s="48" t="s">
        <v>4</v>
      </c>
      <c r="D179" s="49">
        <v>4</v>
      </c>
      <c r="E179" s="50">
        <v>0</v>
      </c>
      <c r="F179" s="50">
        <v>0</v>
      </c>
      <c r="G179" s="50">
        <v>0</v>
      </c>
      <c r="H179" s="50">
        <v>0</v>
      </c>
      <c r="I179" s="50">
        <v>0</v>
      </c>
      <c r="J179" s="51">
        <v>0</v>
      </c>
      <c r="K179" s="50">
        <v>0</v>
      </c>
      <c r="L179" s="73">
        <v>0</v>
      </c>
      <c r="M179" s="118"/>
      <c r="N179" s="120">
        <v>0</v>
      </c>
      <c r="O179" s="120">
        <v>0</v>
      </c>
      <c r="P179" s="120">
        <v>0</v>
      </c>
      <c r="Q179" s="120">
        <v>0</v>
      </c>
      <c r="R179" s="120">
        <v>0</v>
      </c>
      <c r="S179" s="47"/>
    </row>
    <row r="180" spans="1:19" ht="12.75" customHeight="1" x14ac:dyDescent="0.2">
      <c r="A180" s="501"/>
      <c r="B180" s="501"/>
      <c r="C180" s="53" t="s">
        <v>3</v>
      </c>
      <c r="D180" s="54">
        <v>5</v>
      </c>
      <c r="E180" s="55">
        <v>0</v>
      </c>
      <c r="F180" s="55">
        <v>0</v>
      </c>
      <c r="G180" s="55">
        <v>0</v>
      </c>
      <c r="H180" s="55">
        <v>0</v>
      </c>
      <c r="I180" s="55">
        <v>0</v>
      </c>
      <c r="J180" s="55">
        <v>0</v>
      </c>
      <c r="K180" s="56">
        <v>0</v>
      </c>
      <c r="L180" s="46">
        <v>0</v>
      </c>
      <c r="M180" s="117"/>
      <c r="N180" s="119">
        <v>0</v>
      </c>
      <c r="O180" s="119">
        <v>0</v>
      </c>
      <c r="P180" s="119"/>
      <c r="Q180" s="119">
        <v>0</v>
      </c>
      <c r="R180" s="119">
        <v>0</v>
      </c>
      <c r="S180" s="47"/>
    </row>
    <row r="181" spans="1:19" ht="9" customHeight="1" x14ac:dyDescent="0.2">
      <c r="A181" s="501"/>
      <c r="B181" s="501"/>
      <c r="C181" s="48" t="s">
        <v>4</v>
      </c>
      <c r="D181" s="49">
        <v>6</v>
      </c>
      <c r="E181" s="50">
        <v>0</v>
      </c>
      <c r="F181" s="50">
        <v>0</v>
      </c>
      <c r="G181" s="50">
        <v>0</v>
      </c>
      <c r="H181" s="50">
        <v>0</v>
      </c>
      <c r="I181" s="50">
        <v>0</v>
      </c>
      <c r="J181" s="51">
        <v>0</v>
      </c>
      <c r="K181" s="50">
        <v>0</v>
      </c>
      <c r="L181" s="73">
        <v>0</v>
      </c>
      <c r="M181" s="118"/>
      <c r="N181" s="120">
        <v>0</v>
      </c>
      <c r="O181" s="120">
        <v>0</v>
      </c>
      <c r="P181" s="120">
        <v>0</v>
      </c>
      <c r="Q181" s="120">
        <v>0</v>
      </c>
      <c r="R181" s="120">
        <v>0</v>
      </c>
      <c r="S181" s="47"/>
    </row>
    <row r="182" spans="1:19" ht="12.75" customHeight="1" x14ac:dyDescent="0.2">
      <c r="A182" s="501"/>
      <c r="B182" s="501"/>
      <c r="C182" s="53" t="s">
        <v>3</v>
      </c>
      <c r="D182" s="54">
        <v>7</v>
      </c>
      <c r="E182" s="55">
        <v>0</v>
      </c>
      <c r="F182" s="55">
        <v>0</v>
      </c>
      <c r="G182" s="55">
        <v>0</v>
      </c>
      <c r="H182" s="55">
        <v>0</v>
      </c>
      <c r="I182" s="55">
        <v>0</v>
      </c>
      <c r="J182" s="55">
        <v>0</v>
      </c>
      <c r="K182" s="56">
        <v>0</v>
      </c>
      <c r="L182" s="46">
        <v>0</v>
      </c>
      <c r="M182" s="117"/>
      <c r="N182" s="119">
        <v>0</v>
      </c>
      <c r="O182" s="119">
        <v>0</v>
      </c>
      <c r="P182" s="119"/>
      <c r="Q182" s="119">
        <v>0</v>
      </c>
      <c r="R182" s="119">
        <v>0</v>
      </c>
      <c r="S182" s="47"/>
    </row>
    <row r="183" spans="1:19" ht="9" customHeight="1" x14ac:dyDescent="0.2">
      <c r="A183" s="501"/>
      <c r="B183" s="501"/>
      <c r="C183" s="48" t="s">
        <v>4</v>
      </c>
      <c r="D183" s="49">
        <v>8</v>
      </c>
      <c r="E183" s="50">
        <v>0</v>
      </c>
      <c r="F183" s="50">
        <v>0</v>
      </c>
      <c r="G183" s="50">
        <v>0</v>
      </c>
      <c r="H183" s="50">
        <v>0</v>
      </c>
      <c r="I183" s="50">
        <v>0</v>
      </c>
      <c r="J183" s="51">
        <v>0</v>
      </c>
      <c r="K183" s="50">
        <v>0</v>
      </c>
      <c r="L183" s="73">
        <v>0</v>
      </c>
      <c r="M183" s="118"/>
      <c r="N183" s="120">
        <v>0</v>
      </c>
      <c r="O183" s="120">
        <v>0</v>
      </c>
      <c r="P183" s="120">
        <v>0</v>
      </c>
      <c r="Q183" s="120">
        <v>0</v>
      </c>
      <c r="R183" s="120">
        <v>0</v>
      </c>
      <c r="S183" s="47"/>
    </row>
    <row r="184" spans="1:19" ht="12.75" customHeight="1" x14ac:dyDescent="0.2">
      <c r="A184" s="501"/>
      <c r="B184" s="501"/>
      <c r="C184" s="53" t="s">
        <v>3</v>
      </c>
      <c r="D184" s="54">
        <v>9</v>
      </c>
      <c r="E184" s="55">
        <v>0</v>
      </c>
      <c r="F184" s="55">
        <v>0</v>
      </c>
      <c r="G184" s="55">
        <v>0</v>
      </c>
      <c r="H184" s="55">
        <v>0</v>
      </c>
      <c r="I184" s="55">
        <v>0</v>
      </c>
      <c r="J184" s="55">
        <v>0</v>
      </c>
      <c r="K184" s="56">
        <v>0</v>
      </c>
      <c r="L184" s="46">
        <v>0</v>
      </c>
      <c r="M184" s="117"/>
      <c r="N184" s="119">
        <v>0</v>
      </c>
      <c r="O184" s="119">
        <v>0</v>
      </c>
      <c r="P184" s="119"/>
      <c r="Q184" s="119">
        <v>0</v>
      </c>
      <c r="R184" s="119">
        <v>0</v>
      </c>
      <c r="S184" s="47"/>
    </row>
    <row r="185" spans="1:19" ht="9" customHeight="1" x14ac:dyDescent="0.2">
      <c r="A185" s="501"/>
      <c r="B185" s="501"/>
      <c r="C185" s="48" t="s">
        <v>4</v>
      </c>
      <c r="D185" s="49">
        <v>10</v>
      </c>
      <c r="E185" s="50">
        <v>0</v>
      </c>
      <c r="F185" s="50">
        <v>0</v>
      </c>
      <c r="G185" s="50">
        <v>0</v>
      </c>
      <c r="H185" s="50">
        <v>0</v>
      </c>
      <c r="I185" s="50">
        <v>0</v>
      </c>
      <c r="J185" s="51">
        <v>0</v>
      </c>
      <c r="K185" s="50">
        <v>0</v>
      </c>
      <c r="L185" s="73">
        <v>0</v>
      </c>
      <c r="M185" s="118"/>
      <c r="N185" s="120">
        <v>0</v>
      </c>
      <c r="O185" s="120">
        <v>0</v>
      </c>
      <c r="P185" s="120">
        <v>0</v>
      </c>
      <c r="Q185" s="120">
        <v>0</v>
      </c>
      <c r="R185" s="120">
        <v>0</v>
      </c>
      <c r="S185" s="47"/>
    </row>
    <row r="186" spans="1:19" ht="12.75" customHeight="1" x14ac:dyDescent="0.2">
      <c r="A186" s="501"/>
      <c r="B186" s="501"/>
      <c r="C186" s="53" t="s">
        <v>3</v>
      </c>
      <c r="D186" s="54">
        <v>11</v>
      </c>
      <c r="E186" s="55">
        <v>0</v>
      </c>
      <c r="F186" s="55">
        <v>0</v>
      </c>
      <c r="G186" s="55">
        <v>0</v>
      </c>
      <c r="H186" s="55">
        <v>0</v>
      </c>
      <c r="I186" s="55">
        <v>0</v>
      </c>
      <c r="J186" s="55">
        <v>0</v>
      </c>
      <c r="K186" s="56">
        <v>0</v>
      </c>
      <c r="L186" s="46">
        <v>0</v>
      </c>
      <c r="M186" s="117"/>
      <c r="N186" s="119">
        <v>0</v>
      </c>
      <c r="O186" s="119">
        <v>0</v>
      </c>
      <c r="P186" s="119"/>
      <c r="Q186" s="119">
        <v>0</v>
      </c>
      <c r="R186" s="119">
        <v>0</v>
      </c>
      <c r="S186" s="47"/>
    </row>
    <row r="187" spans="1:19" ht="9" customHeight="1" x14ac:dyDescent="0.2">
      <c r="A187" s="501"/>
      <c r="B187" s="501"/>
      <c r="C187" s="48" t="s">
        <v>4</v>
      </c>
      <c r="D187" s="49">
        <v>12</v>
      </c>
      <c r="E187" s="50">
        <v>0</v>
      </c>
      <c r="F187" s="50">
        <v>0</v>
      </c>
      <c r="G187" s="50">
        <v>0</v>
      </c>
      <c r="H187" s="50">
        <v>0</v>
      </c>
      <c r="I187" s="50">
        <v>0</v>
      </c>
      <c r="J187" s="51">
        <v>0</v>
      </c>
      <c r="K187" s="50">
        <v>0</v>
      </c>
      <c r="L187" s="73">
        <v>0</v>
      </c>
      <c r="M187" s="118"/>
      <c r="N187" s="120">
        <v>0</v>
      </c>
      <c r="O187" s="120">
        <v>0</v>
      </c>
      <c r="P187" s="120">
        <v>0</v>
      </c>
      <c r="Q187" s="120">
        <v>0</v>
      </c>
      <c r="R187" s="120">
        <v>0</v>
      </c>
      <c r="S187" s="47"/>
    </row>
    <row r="188" spans="1:19" ht="12.75" customHeight="1" x14ac:dyDescent="0.2">
      <c r="A188" s="501"/>
      <c r="B188" s="501"/>
      <c r="C188" s="53" t="s">
        <v>3</v>
      </c>
      <c r="D188" s="54">
        <v>13</v>
      </c>
      <c r="E188" s="55">
        <v>0</v>
      </c>
      <c r="F188" s="55">
        <v>0</v>
      </c>
      <c r="G188" s="55">
        <v>0</v>
      </c>
      <c r="H188" s="55">
        <v>0</v>
      </c>
      <c r="I188" s="55">
        <v>0</v>
      </c>
      <c r="J188" s="55">
        <v>0</v>
      </c>
      <c r="K188" s="56">
        <v>0</v>
      </c>
      <c r="L188" s="46">
        <v>0</v>
      </c>
      <c r="M188" s="117"/>
      <c r="N188" s="119">
        <v>0</v>
      </c>
      <c r="O188" s="119">
        <v>0</v>
      </c>
      <c r="P188" s="119"/>
      <c r="Q188" s="119">
        <v>0</v>
      </c>
      <c r="R188" s="119">
        <v>0</v>
      </c>
      <c r="S188" s="47"/>
    </row>
    <row r="189" spans="1:19" ht="9" customHeight="1" x14ac:dyDescent="0.2">
      <c r="A189" s="501"/>
      <c r="B189" s="501"/>
      <c r="C189" s="48" t="s">
        <v>4</v>
      </c>
      <c r="D189" s="49">
        <v>14</v>
      </c>
      <c r="E189" s="50">
        <v>0</v>
      </c>
      <c r="F189" s="50">
        <v>0</v>
      </c>
      <c r="G189" s="50">
        <v>0</v>
      </c>
      <c r="H189" s="50">
        <v>0</v>
      </c>
      <c r="I189" s="50">
        <v>0</v>
      </c>
      <c r="J189" s="51">
        <v>0</v>
      </c>
      <c r="K189" s="50">
        <v>0</v>
      </c>
      <c r="L189" s="73">
        <v>0</v>
      </c>
      <c r="M189" s="118"/>
      <c r="N189" s="120">
        <v>0</v>
      </c>
      <c r="O189" s="120">
        <v>0</v>
      </c>
      <c r="P189" s="120">
        <v>0</v>
      </c>
      <c r="Q189" s="120">
        <v>0</v>
      </c>
      <c r="R189" s="120">
        <v>0</v>
      </c>
      <c r="S189" s="47"/>
    </row>
    <row r="190" spans="1:19" ht="12.75" customHeight="1" x14ac:dyDescent="0.2">
      <c r="A190" s="501"/>
      <c r="B190" s="501"/>
      <c r="C190" s="53" t="s">
        <v>3</v>
      </c>
      <c r="D190" s="54">
        <v>15</v>
      </c>
      <c r="E190" s="55">
        <v>0</v>
      </c>
      <c r="F190" s="55">
        <v>0</v>
      </c>
      <c r="G190" s="55">
        <v>0</v>
      </c>
      <c r="H190" s="55">
        <v>0</v>
      </c>
      <c r="I190" s="55">
        <v>0</v>
      </c>
      <c r="J190" s="55">
        <v>0</v>
      </c>
      <c r="K190" s="56">
        <v>0</v>
      </c>
      <c r="L190" s="46">
        <v>0</v>
      </c>
      <c r="M190" s="117"/>
      <c r="N190" s="119">
        <v>0</v>
      </c>
      <c r="O190" s="119">
        <v>0</v>
      </c>
      <c r="P190" s="119"/>
      <c r="Q190" s="119">
        <v>0</v>
      </c>
      <c r="R190" s="119">
        <v>0</v>
      </c>
      <c r="S190" s="47"/>
    </row>
    <row r="191" spans="1:19" ht="9" customHeight="1" x14ac:dyDescent="0.2">
      <c r="A191" s="501"/>
      <c r="B191" s="501"/>
      <c r="C191" s="48" t="s">
        <v>4</v>
      </c>
      <c r="D191" s="49">
        <v>16</v>
      </c>
      <c r="E191" s="50">
        <v>0</v>
      </c>
      <c r="F191" s="50">
        <v>0</v>
      </c>
      <c r="G191" s="50">
        <v>0</v>
      </c>
      <c r="H191" s="50">
        <v>0</v>
      </c>
      <c r="I191" s="50">
        <v>0</v>
      </c>
      <c r="J191" s="51">
        <v>0</v>
      </c>
      <c r="K191" s="50">
        <v>0</v>
      </c>
      <c r="L191" s="73">
        <v>0</v>
      </c>
      <c r="M191" s="118"/>
      <c r="N191" s="120">
        <v>0</v>
      </c>
      <c r="O191" s="120">
        <v>0</v>
      </c>
      <c r="P191" s="120">
        <v>0</v>
      </c>
      <c r="Q191" s="120">
        <v>0</v>
      </c>
      <c r="R191" s="120">
        <v>0</v>
      </c>
      <c r="S191" s="47"/>
    </row>
    <row r="192" spans="1:19" ht="12.75" customHeight="1" x14ac:dyDescent="0.2">
      <c r="A192" s="501"/>
      <c r="B192" s="501"/>
      <c r="C192" s="53" t="s">
        <v>3</v>
      </c>
      <c r="D192" s="54">
        <v>17</v>
      </c>
      <c r="E192" s="55">
        <v>0</v>
      </c>
      <c r="F192" s="55">
        <v>0</v>
      </c>
      <c r="G192" s="55">
        <v>0</v>
      </c>
      <c r="H192" s="55">
        <v>0</v>
      </c>
      <c r="I192" s="55">
        <v>0</v>
      </c>
      <c r="J192" s="55">
        <v>0</v>
      </c>
      <c r="K192" s="56">
        <v>0</v>
      </c>
      <c r="L192" s="46">
        <v>0</v>
      </c>
      <c r="M192" s="117"/>
      <c r="N192" s="119">
        <v>0</v>
      </c>
      <c r="O192" s="119">
        <v>0</v>
      </c>
      <c r="P192" s="119"/>
      <c r="Q192" s="119">
        <v>0</v>
      </c>
      <c r="R192" s="119">
        <v>0</v>
      </c>
      <c r="S192" s="47"/>
    </row>
    <row r="193" spans="1:19" ht="9" customHeight="1" x14ac:dyDescent="0.2">
      <c r="A193" s="501"/>
      <c r="B193" s="501"/>
      <c r="C193" s="48" t="s">
        <v>4</v>
      </c>
      <c r="D193" s="49">
        <v>17</v>
      </c>
      <c r="E193" s="50">
        <v>0</v>
      </c>
      <c r="F193" s="50">
        <v>0</v>
      </c>
      <c r="G193" s="50">
        <v>0</v>
      </c>
      <c r="H193" s="50">
        <v>0</v>
      </c>
      <c r="I193" s="50">
        <v>0</v>
      </c>
      <c r="J193" s="51">
        <v>0</v>
      </c>
      <c r="K193" s="50">
        <v>0</v>
      </c>
      <c r="L193" s="73">
        <v>0</v>
      </c>
      <c r="M193" s="118"/>
      <c r="N193" s="120">
        <v>0</v>
      </c>
      <c r="O193" s="120">
        <v>0</v>
      </c>
      <c r="P193" s="120">
        <v>0</v>
      </c>
      <c r="Q193" s="120">
        <v>0</v>
      </c>
      <c r="R193" s="120">
        <v>0</v>
      </c>
      <c r="S193" s="47"/>
    </row>
    <row r="194" spans="1:19" ht="12.75" customHeight="1" x14ac:dyDescent="0.2">
      <c r="A194" s="501"/>
      <c r="B194" s="501"/>
      <c r="C194" s="53" t="s">
        <v>3</v>
      </c>
      <c r="D194" s="54">
        <v>18</v>
      </c>
      <c r="E194" s="55">
        <v>0</v>
      </c>
      <c r="F194" s="55">
        <v>0</v>
      </c>
      <c r="G194" s="55">
        <v>0</v>
      </c>
      <c r="H194" s="55">
        <v>0</v>
      </c>
      <c r="I194" s="55">
        <v>0</v>
      </c>
      <c r="J194" s="55">
        <v>0</v>
      </c>
      <c r="K194" s="56">
        <v>0</v>
      </c>
      <c r="L194" s="46">
        <v>0</v>
      </c>
      <c r="M194" s="117"/>
      <c r="N194" s="119">
        <v>0</v>
      </c>
      <c r="O194" s="119">
        <v>0</v>
      </c>
      <c r="P194" s="119"/>
      <c r="Q194" s="119">
        <v>0</v>
      </c>
      <c r="R194" s="119">
        <v>0</v>
      </c>
      <c r="S194" s="47"/>
    </row>
    <row r="195" spans="1:19" ht="9" customHeight="1" x14ac:dyDescent="0.2">
      <c r="A195" s="501"/>
      <c r="B195" s="501"/>
      <c r="C195" s="48" t="s">
        <v>4</v>
      </c>
      <c r="D195" s="49">
        <v>19</v>
      </c>
      <c r="E195" s="50">
        <v>0</v>
      </c>
      <c r="F195" s="50">
        <v>0</v>
      </c>
      <c r="G195" s="50">
        <v>0</v>
      </c>
      <c r="H195" s="50">
        <v>0</v>
      </c>
      <c r="I195" s="50">
        <v>0</v>
      </c>
      <c r="J195" s="51">
        <v>0</v>
      </c>
      <c r="K195" s="50">
        <v>0</v>
      </c>
      <c r="L195" s="73">
        <v>0</v>
      </c>
      <c r="M195" s="118"/>
      <c r="N195" s="120">
        <v>0</v>
      </c>
      <c r="O195" s="120">
        <v>0</v>
      </c>
      <c r="P195" s="120">
        <v>0</v>
      </c>
      <c r="Q195" s="120">
        <v>0</v>
      </c>
      <c r="R195" s="120">
        <v>0</v>
      </c>
      <c r="S195" s="47"/>
    </row>
    <row r="196" spans="1:19" ht="12.75" customHeight="1" x14ac:dyDescent="0.2">
      <c r="A196" s="501"/>
      <c r="B196" s="501"/>
      <c r="C196" s="53" t="s">
        <v>3</v>
      </c>
      <c r="D196" s="54">
        <v>20</v>
      </c>
      <c r="E196" s="55">
        <v>0</v>
      </c>
      <c r="F196" s="55">
        <v>0</v>
      </c>
      <c r="G196" s="55">
        <v>0</v>
      </c>
      <c r="H196" s="55">
        <v>0</v>
      </c>
      <c r="I196" s="55">
        <v>0</v>
      </c>
      <c r="J196" s="55">
        <v>0</v>
      </c>
      <c r="K196" s="56">
        <v>0</v>
      </c>
      <c r="L196" s="46">
        <v>0</v>
      </c>
      <c r="M196" s="117"/>
      <c r="N196" s="119">
        <v>0</v>
      </c>
      <c r="O196" s="119">
        <v>0</v>
      </c>
      <c r="P196" s="119"/>
      <c r="Q196" s="119">
        <v>0</v>
      </c>
      <c r="R196" s="119">
        <v>0</v>
      </c>
      <c r="S196" s="47"/>
    </row>
    <row r="197" spans="1:19" ht="9" customHeight="1" x14ac:dyDescent="0.2">
      <c r="A197" s="501"/>
      <c r="B197" s="501"/>
      <c r="C197" s="48" t="s">
        <v>4</v>
      </c>
      <c r="D197" s="49">
        <v>21</v>
      </c>
      <c r="E197" s="50">
        <v>0</v>
      </c>
      <c r="F197" s="50">
        <v>0</v>
      </c>
      <c r="G197" s="50">
        <v>0</v>
      </c>
      <c r="H197" s="50">
        <v>0</v>
      </c>
      <c r="I197" s="50">
        <v>0</v>
      </c>
      <c r="J197" s="51">
        <v>0</v>
      </c>
      <c r="K197" s="50">
        <v>0</v>
      </c>
      <c r="L197" s="73">
        <v>0</v>
      </c>
      <c r="M197" s="118"/>
      <c r="N197" s="120">
        <v>0</v>
      </c>
      <c r="O197" s="120">
        <v>0</v>
      </c>
      <c r="P197" s="120">
        <v>0</v>
      </c>
      <c r="Q197" s="120">
        <v>0</v>
      </c>
      <c r="R197" s="120">
        <v>0</v>
      </c>
      <c r="S197" s="47"/>
    </row>
    <row r="198" spans="1:19" ht="12.75" customHeight="1" x14ac:dyDescent="0.2">
      <c r="A198" s="501"/>
      <c r="B198" s="501"/>
      <c r="C198" s="53" t="s">
        <v>3</v>
      </c>
      <c r="D198" s="54">
        <v>22</v>
      </c>
      <c r="E198" s="55">
        <v>0</v>
      </c>
      <c r="F198" s="55">
        <v>0</v>
      </c>
      <c r="G198" s="55">
        <v>0</v>
      </c>
      <c r="H198" s="55">
        <v>0</v>
      </c>
      <c r="I198" s="55">
        <v>0</v>
      </c>
      <c r="J198" s="55">
        <v>0</v>
      </c>
      <c r="K198" s="56">
        <v>0</v>
      </c>
      <c r="L198" s="46">
        <v>0</v>
      </c>
      <c r="M198" s="117"/>
      <c r="N198" s="119">
        <v>0</v>
      </c>
      <c r="O198" s="119">
        <v>0</v>
      </c>
      <c r="P198" s="119"/>
      <c r="Q198" s="119">
        <v>0</v>
      </c>
      <c r="R198" s="119">
        <v>0</v>
      </c>
      <c r="S198" s="47"/>
    </row>
    <row r="199" spans="1:19" ht="9" customHeight="1" x14ac:dyDescent="0.2">
      <c r="A199" s="501"/>
      <c r="B199" s="501"/>
      <c r="C199" s="48" t="s">
        <v>4</v>
      </c>
      <c r="D199" s="49">
        <v>23</v>
      </c>
      <c r="E199" s="50">
        <v>0</v>
      </c>
      <c r="F199" s="50">
        <v>0</v>
      </c>
      <c r="G199" s="50">
        <v>0</v>
      </c>
      <c r="H199" s="50">
        <v>0</v>
      </c>
      <c r="I199" s="50">
        <v>0</v>
      </c>
      <c r="J199" s="51">
        <v>0</v>
      </c>
      <c r="K199" s="50">
        <v>0</v>
      </c>
      <c r="L199" s="73">
        <v>0</v>
      </c>
      <c r="M199" s="118"/>
      <c r="N199" s="120">
        <v>0</v>
      </c>
      <c r="O199" s="120">
        <v>0</v>
      </c>
      <c r="P199" s="120">
        <v>0</v>
      </c>
      <c r="Q199" s="120">
        <v>0</v>
      </c>
      <c r="R199" s="120">
        <v>0</v>
      </c>
      <c r="S199" s="47"/>
    </row>
    <row r="200" spans="1:19" ht="12.75" customHeight="1" x14ac:dyDescent="0.2">
      <c r="A200" s="501"/>
      <c r="B200" s="501"/>
      <c r="C200" s="53" t="s">
        <v>3</v>
      </c>
      <c r="D200" s="54">
        <v>24</v>
      </c>
      <c r="E200" s="55">
        <v>0</v>
      </c>
      <c r="F200" s="55">
        <v>0</v>
      </c>
      <c r="G200" s="55">
        <v>0</v>
      </c>
      <c r="H200" s="55">
        <v>0</v>
      </c>
      <c r="I200" s="55">
        <v>0</v>
      </c>
      <c r="J200" s="55">
        <v>0</v>
      </c>
      <c r="K200" s="56">
        <v>0</v>
      </c>
      <c r="L200" s="46">
        <v>0</v>
      </c>
      <c r="M200" s="117"/>
      <c r="N200" s="119">
        <v>0</v>
      </c>
      <c r="O200" s="119">
        <v>0</v>
      </c>
      <c r="P200" s="119"/>
      <c r="Q200" s="119">
        <v>0</v>
      </c>
      <c r="R200" s="119">
        <v>0</v>
      </c>
      <c r="S200" s="47"/>
    </row>
    <row r="201" spans="1:19" ht="9" customHeight="1" x14ac:dyDescent="0.2">
      <c r="A201" s="501"/>
      <c r="B201" s="501"/>
      <c r="C201" s="48" t="s">
        <v>4</v>
      </c>
      <c r="D201" s="49">
        <v>25</v>
      </c>
      <c r="E201" s="50">
        <v>0</v>
      </c>
      <c r="F201" s="50">
        <v>0</v>
      </c>
      <c r="G201" s="50">
        <v>0</v>
      </c>
      <c r="H201" s="50">
        <v>0</v>
      </c>
      <c r="I201" s="50">
        <v>0</v>
      </c>
      <c r="J201" s="51">
        <v>0</v>
      </c>
      <c r="K201" s="50">
        <v>0</v>
      </c>
      <c r="L201" s="73">
        <v>0</v>
      </c>
      <c r="M201" s="118"/>
      <c r="N201" s="120">
        <v>0</v>
      </c>
      <c r="O201" s="120">
        <v>0</v>
      </c>
      <c r="P201" s="120">
        <v>0</v>
      </c>
      <c r="Q201" s="120">
        <v>0</v>
      </c>
      <c r="R201" s="120">
        <v>0</v>
      </c>
      <c r="S201" s="47"/>
    </row>
    <row r="202" spans="1:19" ht="12.75" customHeight="1" x14ac:dyDescent="0.2">
      <c r="A202" s="501"/>
      <c r="B202" s="501"/>
      <c r="C202" s="53" t="s">
        <v>3</v>
      </c>
      <c r="D202" s="54">
        <v>26</v>
      </c>
      <c r="E202" s="55">
        <v>0</v>
      </c>
      <c r="F202" s="55">
        <v>0</v>
      </c>
      <c r="G202" s="55">
        <v>0</v>
      </c>
      <c r="H202" s="55">
        <v>0</v>
      </c>
      <c r="I202" s="55">
        <v>0</v>
      </c>
      <c r="J202" s="55">
        <v>0</v>
      </c>
      <c r="K202" s="56">
        <v>0</v>
      </c>
      <c r="L202" s="46">
        <v>0</v>
      </c>
      <c r="M202" s="117"/>
      <c r="N202" s="119">
        <v>0</v>
      </c>
      <c r="O202" s="119">
        <v>0</v>
      </c>
      <c r="P202" s="119"/>
      <c r="Q202" s="119">
        <v>0</v>
      </c>
      <c r="R202" s="119">
        <v>0</v>
      </c>
      <c r="S202" s="47"/>
    </row>
    <row r="203" spans="1:19" ht="9" customHeight="1" x14ac:dyDescent="0.2">
      <c r="A203" s="501"/>
      <c r="B203" s="501"/>
      <c r="C203" s="48" t="s">
        <v>4</v>
      </c>
      <c r="D203" s="49">
        <v>27</v>
      </c>
      <c r="E203" s="50">
        <v>0</v>
      </c>
      <c r="F203" s="50">
        <v>0</v>
      </c>
      <c r="G203" s="50">
        <v>0</v>
      </c>
      <c r="H203" s="50">
        <v>0</v>
      </c>
      <c r="I203" s="50">
        <v>0</v>
      </c>
      <c r="J203" s="51">
        <v>0</v>
      </c>
      <c r="K203" s="50">
        <v>0</v>
      </c>
      <c r="L203" s="73">
        <v>0</v>
      </c>
      <c r="M203" s="118"/>
      <c r="N203" s="120">
        <v>0</v>
      </c>
      <c r="O203" s="120">
        <v>0</v>
      </c>
      <c r="P203" s="120">
        <v>0</v>
      </c>
      <c r="Q203" s="120">
        <v>0</v>
      </c>
      <c r="R203" s="120">
        <v>0</v>
      </c>
      <c r="S203" s="47"/>
    </row>
    <row r="204" spans="1:19" ht="12.75" customHeight="1" x14ac:dyDescent="0.2">
      <c r="A204" s="501"/>
      <c r="B204" s="501"/>
      <c r="C204" s="53" t="s">
        <v>3</v>
      </c>
      <c r="D204" s="54">
        <v>28</v>
      </c>
      <c r="E204" s="55">
        <v>0</v>
      </c>
      <c r="F204" s="55">
        <v>0</v>
      </c>
      <c r="G204" s="55">
        <v>0</v>
      </c>
      <c r="H204" s="55">
        <v>0</v>
      </c>
      <c r="I204" s="55">
        <v>0</v>
      </c>
      <c r="J204" s="55">
        <v>0</v>
      </c>
      <c r="K204" s="56">
        <v>0</v>
      </c>
      <c r="L204" s="46">
        <v>0</v>
      </c>
      <c r="M204" s="117"/>
      <c r="N204" s="119">
        <v>0</v>
      </c>
      <c r="O204" s="119">
        <v>0</v>
      </c>
      <c r="P204" s="119"/>
      <c r="Q204" s="119">
        <v>0</v>
      </c>
      <c r="R204" s="119">
        <v>0</v>
      </c>
      <c r="S204" s="47"/>
    </row>
    <row r="205" spans="1:19" ht="9" customHeight="1" x14ac:dyDescent="0.2">
      <c r="A205" s="501"/>
      <c r="B205" s="501"/>
      <c r="C205" s="48" t="s">
        <v>4</v>
      </c>
      <c r="D205" s="49">
        <v>29</v>
      </c>
      <c r="E205" s="50">
        <v>0</v>
      </c>
      <c r="F205" s="50">
        <v>0</v>
      </c>
      <c r="G205" s="50">
        <v>0</v>
      </c>
      <c r="H205" s="50">
        <v>0</v>
      </c>
      <c r="I205" s="50">
        <v>0</v>
      </c>
      <c r="J205" s="51">
        <v>0</v>
      </c>
      <c r="K205" s="50">
        <v>0</v>
      </c>
      <c r="L205" s="73">
        <v>0</v>
      </c>
      <c r="M205" s="118"/>
      <c r="N205" s="120">
        <v>0</v>
      </c>
      <c r="O205" s="120">
        <v>0</v>
      </c>
      <c r="P205" s="120">
        <v>0</v>
      </c>
      <c r="Q205" s="120">
        <v>0</v>
      </c>
      <c r="R205" s="120">
        <v>0</v>
      </c>
      <c r="S205" s="47"/>
    </row>
    <row r="206" spans="1:19" ht="12.75" customHeight="1" x14ac:dyDescent="0.2">
      <c r="A206" s="501"/>
      <c r="B206" s="501"/>
      <c r="C206" s="53" t="s">
        <v>3</v>
      </c>
      <c r="D206" s="54">
        <v>30</v>
      </c>
      <c r="E206" s="55">
        <v>0</v>
      </c>
      <c r="F206" s="55">
        <v>0</v>
      </c>
      <c r="G206" s="55">
        <v>0</v>
      </c>
      <c r="H206" s="55">
        <v>0</v>
      </c>
      <c r="I206" s="55">
        <v>0</v>
      </c>
      <c r="J206" s="55">
        <v>0</v>
      </c>
      <c r="K206" s="56">
        <v>0</v>
      </c>
      <c r="L206" s="46">
        <v>0</v>
      </c>
      <c r="M206" s="117"/>
      <c r="N206" s="119">
        <v>0</v>
      </c>
      <c r="O206" s="119">
        <v>0</v>
      </c>
      <c r="P206" s="119"/>
      <c r="Q206" s="119">
        <v>0</v>
      </c>
      <c r="R206" s="119">
        <v>0</v>
      </c>
      <c r="S206" s="47"/>
    </row>
    <row r="207" spans="1:19" ht="9" customHeight="1" x14ac:dyDescent="0.2">
      <c r="A207" s="501"/>
      <c r="B207" s="501"/>
      <c r="C207" s="48" t="s">
        <v>4</v>
      </c>
      <c r="D207" s="49">
        <v>33</v>
      </c>
      <c r="E207" s="50">
        <v>0</v>
      </c>
      <c r="F207" s="50">
        <v>0</v>
      </c>
      <c r="G207" s="50">
        <v>0</v>
      </c>
      <c r="H207" s="50">
        <v>0</v>
      </c>
      <c r="I207" s="50">
        <v>0</v>
      </c>
      <c r="J207" s="51">
        <v>0</v>
      </c>
      <c r="K207" s="50">
        <v>0</v>
      </c>
      <c r="L207" s="73">
        <v>0</v>
      </c>
      <c r="M207" s="118"/>
      <c r="N207" s="120">
        <v>0</v>
      </c>
      <c r="O207" s="120">
        <v>0</v>
      </c>
      <c r="P207" s="120">
        <v>0</v>
      </c>
      <c r="Q207" s="120">
        <v>0</v>
      </c>
      <c r="R207" s="120">
        <v>0</v>
      </c>
      <c r="S207" s="47"/>
    </row>
    <row r="208" spans="1:19" ht="12.75" customHeight="1" x14ac:dyDescent="0.2">
      <c r="A208" s="501"/>
      <c r="B208" s="501"/>
      <c r="C208" s="53" t="s">
        <v>3</v>
      </c>
      <c r="D208" s="54">
        <v>34</v>
      </c>
      <c r="E208" s="55">
        <v>0</v>
      </c>
      <c r="F208" s="55">
        <v>0</v>
      </c>
      <c r="G208" s="55">
        <v>0</v>
      </c>
      <c r="H208" s="55">
        <v>0</v>
      </c>
      <c r="I208" s="55">
        <v>0</v>
      </c>
      <c r="J208" s="55">
        <v>0</v>
      </c>
      <c r="K208" s="56">
        <v>0</v>
      </c>
      <c r="L208" s="46">
        <v>0</v>
      </c>
      <c r="M208" s="117"/>
      <c r="N208" s="119">
        <v>0</v>
      </c>
      <c r="O208" s="119">
        <v>0</v>
      </c>
      <c r="P208" s="119"/>
      <c r="Q208" s="119">
        <v>0</v>
      </c>
      <c r="R208" s="119">
        <v>0</v>
      </c>
      <c r="S208" s="47"/>
    </row>
    <row r="209" spans="1:19" ht="9" customHeight="1" x14ac:dyDescent="0.2">
      <c r="A209" s="501"/>
      <c r="B209" s="501"/>
      <c r="C209" s="48" t="s">
        <v>4</v>
      </c>
      <c r="D209" s="49">
        <v>35</v>
      </c>
      <c r="E209" s="50">
        <v>0</v>
      </c>
      <c r="F209" s="50">
        <v>0</v>
      </c>
      <c r="G209" s="50">
        <v>0</v>
      </c>
      <c r="H209" s="50">
        <v>0</v>
      </c>
      <c r="I209" s="50">
        <v>0</v>
      </c>
      <c r="J209" s="51">
        <v>0</v>
      </c>
      <c r="K209" s="50">
        <v>0</v>
      </c>
      <c r="L209" s="73">
        <v>0</v>
      </c>
      <c r="M209" s="118"/>
      <c r="N209" s="120">
        <v>0</v>
      </c>
      <c r="O209" s="120">
        <v>0</v>
      </c>
      <c r="P209" s="120">
        <v>0</v>
      </c>
      <c r="Q209" s="120">
        <v>0</v>
      </c>
      <c r="R209" s="120">
        <v>0</v>
      </c>
      <c r="S209" s="47"/>
    </row>
    <row r="210" spans="1:19" ht="12.75" customHeight="1" x14ac:dyDescent="0.2">
      <c r="A210" s="501"/>
      <c r="B210" s="501"/>
      <c r="C210" s="53" t="s">
        <v>3</v>
      </c>
      <c r="D210" s="54">
        <v>36</v>
      </c>
      <c r="E210" s="55">
        <v>0</v>
      </c>
      <c r="F210" s="55">
        <v>0</v>
      </c>
      <c r="G210" s="55">
        <v>0</v>
      </c>
      <c r="H210" s="55">
        <v>0</v>
      </c>
      <c r="I210" s="55">
        <v>0</v>
      </c>
      <c r="J210" s="55">
        <v>0</v>
      </c>
      <c r="K210" s="56">
        <v>0</v>
      </c>
      <c r="L210" s="46">
        <v>0</v>
      </c>
      <c r="M210" s="117"/>
      <c r="N210" s="119">
        <v>0</v>
      </c>
      <c r="O210" s="119">
        <v>0</v>
      </c>
      <c r="P210" s="119"/>
      <c r="Q210" s="119">
        <v>0</v>
      </c>
      <c r="R210" s="119">
        <v>0</v>
      </c>
      <c r="S210" s="47"/>
    </row>
    <row r="211" spans="1:19" ht="9" customHeight="1" x14ac:dyDescent="0.2">
      <c r="A211" s="501"/>
      <c r="B211" s="501"/>
      <c r="C211" s="48" t="s">
        <v>4</v>
      </c>
      <c r="D211" s="49">
        <v>37</v>
      </c>
      <c r="E211" s="50">
        <v>0</v>
      </c>
      <c r="F211" s="50">
        <v>0</v>
      </c>
      <c r="G211" s="50">
        <v>0</v>
      </c>
      <c r="H211" s="50">
        <v>0</v>
      </c>
      <c r="I211" s="50">
        <v>0</v>
      </c>
      <c r="J211" s="51">
        <v>0</v>
      </c>
      <c r="K211" s="50">
        <v>0</v>
      </c>
      <c r="L211" s="73">
        <v>0</v>
      </c>
      <c r="M211" s="118"/>
      <c r="N211" s="120">
        <v>0</v>
      </c>
      <c r="O211" s="120">
        <v>0</v>
      </c>
      <c r="P211" s="120">
        <v>0</v>
      </c>
      <c r="Q211" s="120">
        <v>0</v>
      </c>
      <c r="R211" s="120">
        <v>0</v>
      </c>
      <c r="S211" s="47"/>
    </row>
    <row r="212" spans="1:19" ht="12.75" customHeight="1" x14ac:dyDescent="0.2">
      <c r="A212" s="501"/>
      <c r="B212" s="501"/>
      <c r="C212" s="53" t="s">
        <v>3</v>
      </c>
      <c r="D212" s="54">
        <v>38</v>
      </c>
      <c r="E212" s="55">
        <v>0</v>
      </c>
      <c r="F212" s="55">
        <v>0</v>
      </c>
      <c r="G212" s="55">
        <v>0</v>
      </c>
      <c r="H212" s="55">
        <v>0</v>
      </c>
      <c r="I212" s="55">
        <v>0</v>
      </c>
      <c r="J212" s="55">
        <v>0</v>
      </c>
      <c r="K212" s="56">
        <v>0</v>
      </c>
      <c r="L212" s="46">
        <v>0</v>
      </c>
      <c r="M212" s="117"/>
      <c r="N212" s="119">
        <v>0</v>
      </c>
      <c r="O212" s="119">
        <v>0</v>
      </c>
      <c r="P212" s="119"/>
      <c r="Q212" s="119">
        <v>0</v>
      </c>
      <c r="R212" s="119">
        <v>0</v>
      </c>
      <c r="S212" s="47"/>
    </row>
    <row r="213" spans="1:19" ht="9" customHeight="1" x14ac:dyDescent="0.2">
      <c r="A213" s="501"/>
      <c r="B213" s="501"/>
      <c r="C213" s="48" t="s">
        <v>4</v>
      </c>
      <c r="D213" s="49">
        <v>39</v>
      </c>
      <c r="E213" s="50">
        <v>0</v>
      </c>
      <c r="F213" s="50">
        <v>0</v>
      </c>
      <c r="G213" s="50">
        <v>0</v>
      </c>
      <c r="H213" s="50">
        <v>0</v>
      </c>
      <c r="I213" s="50">
        <v>0</v>
      </c>
      <c r="J213" s="51">
        <v>0</v>
      </c>
      <c r="K213" s="50">
        <v>0</v>
      </c>
      <c r="L213" s="73">
        <v>0</v>
      </c>
      <c r="M213" s="118"/>
      <c r="N213" s="120">
        <v>0</v>
      </c>
      <c r="O213" s="120">
        <v>0</v>
      </c>
      <c r="P213" s="120">
        <v>0</v>
      </c>
      <c r="Q213" s="120">
        <v>0</v>
      </c>
      <c r="R213" s="120">
        <v>0</v>
      </c>
      <c r="S213" s="47"/>
    </row>
    <row r="214" spans="1:19" ht="12.75" customHeight="1" x14ac:dyDescent="0.2">
      <c r="A214" s="501"/>
      <c r="B214" s="501"/>
      <c r="C214" s="53" t="s">
        <v>3</v>
      </c>
      <c r="D214" s="54">
        <v>40</v>
      </c>
      <c r="E214" s="55">
        <v>0</v>
      </c>
      <c r="F214" s="55">
        <v>0</v>
      </c>
      <c r="G214" s="55">
        <v>0</v>
      </c>
      <c r="H214" s="55">
        <v>0</v>
      </c>
      <c r="I214" s="55">
        <v>0</v>
      </c>
      <c r="J214" s="55">
        <v>0</v>
      </c>
      <c r="K214" s="56">
        <v>0</v>
      </c>
      <c r="L214" s="46">
        <v>0</v>
      </c>
      <c r="M214" s="117"/>
      <c r="N214" s="119">
        <v>0</v>
      </c>
      <c r="O214" s="119">
        <v>0</v>
      </c>
      <c r="P214" s="119"/>
      <c r="Q214" s="119">
        <v>0</v>
      </c>
      <c r="R214" s="119">
        <v>0</v>
      </c>
      <c r="S214" s="47"/>
    </row>
    <row r="215" spans="1:19" ht="9" customHeight="1" x14ac:dyDescent="0.2">
      <c r="A215" s="502"/>
      <c r="B215" s="502"/>
      <c r="C215" s="58"/>
      <c r="D215" s="59"/>
      <c r="E215" s="61">
        <v>0</v>
      </c>
      <c r="F215" s="61">
        <v>0</v>
      </c>
      <c r="G215" s="61">
        <v>0</v>
      </c>
      <c r="H215" s="61">
        <v>0</v>
      </c>
      <c r="I215" s="61">
        <v>0</v>
      </c>
      <c r="J215" s="60">
        <v>0</v>
      </c>
      <c r="K215" s="61">
        <v>0</v>
      </c>
      <c r="L215" s="73">
        <v>0</v>
      </c>
      <c r="M215" s="118"/>
      <c r="N215" s="120">
        <v>0</v>
      </c>
      <c r="O215" s="120">
        <v>0</v>
      </c>
      <c r="P215" s="120">
        <v>0</v>
      </c>
      <c r="Q215" s="120">
        <v>0</v>
      </c>
      <c r="R215" s="120">
        <v>0</v>
      </c>
      <c r="S215" s="47"/>
    </row>
    <row r="216" spans="1:19" ht="12.75" customHeight="1" x14ac:dyDescent="0.2">
      <c r="A216" s="496">
        <v>34425</v>
      </c>
      <c r="B216" s="496">
        <v>34515</v>
      </c>
      <c r="C216" s="42" t="s">
        <v>3</v>
      </c>
      <c r="D216" s="43">
        <v>0</v>
      </c>
      <c r="E216" s="44">
        <v>0</v>
      </c>
      <c r="F216" s="44">
        <v>0</v>
      </c>
      <c r="G216" s="44">
        <v>0</v>
      </c>
      <c r="H216" s="44">
        <v>0</v>
      </c>
      <c r="I216" s="44">
        <v>0</v>
      </c>
      <c r="J216" s="44">
        <v>0</v>
      </c>
      <c r="K216" s="45">
        <v>0</v>
      </c>
      <c r="L216" s="46">
        <v>0</v>
      </c>
      <c r="M216" s="117"/>
      <c r="N216" s="119">
        <v>0</v>
      </c>
      <c r="O216" s="119">
        <v>0</v>
      </c>
      <c r="P216" s="119"/>
      <c r="Q216" s="119">
        <v>0</v>
      </c>
      <c r="R216" s="119">
        <v>0</v>
      </c>
      <c r="S216" s="47"/>
    </row>
    <row r="217" spans="1:19" ht="9" customHeight="1" x14ac:dyDescent="0.2">
      <c r="A217" s="521"/>
      <c r="B217" s="521"/>
      <c r="C217" s="48" t="s">
        <v>4</v>
      </c>
      <c r="D217" s="49">
        <v>0</v>
      </c>
      <c r="E217" s="50">
        <v>0</v>
      </c>
      <c r="F217" s="50">
        <v>0</v>
      </c>
      <c r="G217" s="50">
        <v>0</v>
      </c>
      <c r="H217" s="50">
        <v>0</v>
      </c>
      <c r="I217" s="50">
        <v>0</v>
      </c>
      <c r="J217" s="51">
        <v>0</v>
      </c>
      <c r="K217" s="50">
        <v>0</v>
      </c>
      <c r="L217" s="73">
        <v>0</v>
      </c>
      <c r="M217" s="118"/>
      <c r="N217" s="120">
        <v>0</v>
      </c>
      <c r="O217" s="120">
        <v>0</v>
      </c>
      <c r="P217" s="120">
        <v>0</v>
      </c>
      <c r="Q217" s="120">
        <v>0</v>
      </c>
      <c r="R217" s="120">
        <v>0</v>
      </c>
      <c r="S217" s="47"/>
    </row>
    <row r="218" spans="1:19" ht="12.75" customHeight="1" x14ac:dyDescent="0.2">
      <c r="A218" s="500">
        <v>34425</v>
      </c>
      <c r="B218" s="500">
        <v>34515</v>
      </c>
      <c r="C218" s="53" t="s">
        <v>3</v>
      </c>
      <c r="D218" s="54">
        <v>1</v>
      </c>
      <c r="E218" s="55">
        <v>0</v>
      </c>
      <c r="F218" s="55">
        <v>0</v>
      </c>
      <c r="G218" s="55">
        <v>0</v>
      </c>
      <c r="H218" s="55">
        <v>0</v>
      </c>
      <c r="I218" s="55">
        <v>0</v>
      </c>
      <c r="J218" s="55">
        <v>0</v>
      </c>
      <c r="K218" s="56">
        <v>0</v>
      </c>
      <c r="L218" s="46">
        <v>0</v>
      </c>
      <c r="M218" s="117"/>
      <c r="N218" s="119">
        <v>0</v>
      </c>
      <c r="O218" s="119">
        <v>0</v>
      </c>
      <c r="P218" s="119"/>
      <c r="Q218" s="119">
        <v>0</v>
      </c>
      <c r="R218" s="119">
        <v>0</v>
      </c>
      <c r="S218" s="47"/>
    </row>
    <row r="219" spans="1:19" ht="9" customHeight="1" x14ac:dyDescent="0.2">
      <c r="A219" s="500"/>
      <c r="B219" s="500"/>
      <c r="C219" s="48" t="s">
        <v>4</v>
      </c>
      <c r="D219" s="49">
        <v>2</v>
      </c>
      <c r="E219" s="50">
        <v>0</v>
      </c>
      <c r="F219" s="50">
        <v>0</v>
      </c>
      <c r="G219" s="50">
        <v>0</v>
      </c>
      <c r="H219" s="50">
        <v>0</v>
      </c>
      <c r="I219" s="50">
        <v>0</v>
      </c>
      <c r="J219" s="51">
        <v>0</v>
      </c>
      <c r="K219" s="50">
        <v>0</v>
      </c>
      <c r="L219" s="73">
        <v>0</v>
      </c>
      <c r="M219" s="118"/>
      <c r="N219" s="120">
        <v>0</v>
      </c>
      <c r="O219" s="120">
        <v>0</v>
      </c>
      <c r="P219" s="120">
        <v>0</v>
      </c>
      <c r="Q219" s="120">
        <v>0</v>
      </c>
      <c r="R219" s="120">
        <v>0</v>
      </c>
      <c r="S219" s="47"/>
    </row>
    <row r="220" spans="1:19" ht="12.75" customHeight="1" x14ac:dyDescent="0.2">
      <c r="A220" s="501"/>
      <c r="B220" s="501"/>
      <c r="C220" s="53" t="s">
        <v>3</v>
      </c>
      <c r="D220" s="54">
        <v>3</v>
      </c>
      <c r="E220" s="55">
        <v>0</v>
      </c>
      <c r="F220" s="55">
        <v>0</v>
      </c>
      <c r="G220" s="55">
        <v>0</v>
      </c>
      <c r="H220" s="55">
        <v>0</v>
      </c>
      <c r="I220" s="55">
        <v>0</v>
      </c>
      <c r="J220" s="55">
        <v>0</v>
      </c>
      <c r="K220" s="56">
        <v>0</v>
      </c>
      <c r="L220" s="46">
        <v>0</v>
      </c>
      <c r="M220" s="117"/>
      <c r="N220" s="119">
        <v>0</v>
      </c>
      <c r="O220" s="119">
        <v>0</v>
      </c>
      <c r="P220" s="119"/>
      <c r="Q220" s="119">
        <v>0</v>
      </c>
      <c r="R220" s="119">
        <v>0</v>
      </c>
      <c r="S220" s="47"/>
    </row>
    <row r="221" spans="1:19" ht="9" customHeight="1" x14ac:dyDescent="0.2">
      <c r="A221" s="501"/>
      <c r="B221" s="501"/>
      <c r="C221" s="48" t="s">
        <v>4</v>
      </c>
      <c r="D221" s="49">
        <v>4</v>
      </c>
      <c r="E221" s="50">
        <v>0</v>
      </c>
      <c r="F221" s="50">
        <v>0</v>
      </c>
      <c r="G221" s="50">
        <v>0</v>
      </c>
      <c r="H221" s="50">
        <v>0</v>
      </c>
      <c r="I221" s="50">
        <v>0</v>
      </c>
      <c r="J221" s="51">
        <v>0</v>
      </c>
      <c r="K221" s="50">
        <v>0</v>
      </c>
      <c r="L221" s="73">
        <v>0</v>
      </c>
      <c r="M221" s="118"/>
      <c r="N221" s="120">
        <v>0</v>
      </c>
      <c r="O221" s="120">
        <v>0</v>
      </c>
      <c r="P221" s="120">
        <v>0</v>
      </c>
      <c r="Q221" s="120">
        <v>0</v>
      </c>
      <c r="R221" s="120">
        <v>0</v>
      </c>
      <c r="S221" s="47"/>
    </row>
    <row r="222" spans="1:19" ht="12.75" customHeight="1" x14ac:dyDescent="0.2">
      <c r="A222" s="501"/>
      <c r="B222" s="501"/>
      <c r="C222" s="53" t="s">
        <v>3</v>
      </c>
      <c r="D222" s="54">
        <v>5</v>
      </c>
      <c r="E222" s="55">
        <v>0</v>
      </c>
      <c r="F222" s="55">
        <v>0</v>
      </c>
      <c r="G222" s="55">
        <v>0</v>
      </c>
      <c r="H222" s="55">
        <v>0</v>
      </c>
      <c r="I222" s="55">
        <v>0</v>
      </c>
      <c r="J222" s="55">
        <v>0</v>
      </c>
      <c r="K222" s="56">
        <v>0</v>
      </c>
      <c r="L222" s="46">
        <v>0</v>
      </c>
      <c r="M222" s="117"/>
      <c r="N222" s="119">
        <v>0</v>
      </c>
      <c r="O222" s="119">
        <v>0</v>
      </c>
      <c r="P222" s="119"/>
      <c r="Q222" s="119">
        <v>0</v>
      </c>
      <c r="R222" s="119">
        <v>0</v>
      </c>
      <c r="S222" s="47"/>
    </row>
    <row r="223" spans="1:19" ht="9" customHeight="1" x14ac:dyDescent="0.2">
      <c r="A223" s="501"/>
      <c r="B223" s="501"/>
      <c r="C223" s="48" t="s">
        <v>4</v>
      </c>
      <c r="D223" s="49">
        <v>6</v>
      </c>
      <c r="E223" s="50">
        <v>0</v>
      </c>
      <c r="F223" s="50">
        <v>0</v>
      </c>
      <c r="G223" s="50">
        <v>0</v>
      </c>
      <c r="H223" s="50">
        <v>0</v>
      </c>
      <c r="I223" s="50">
        <v>0</v>
      </c>
      <c r="J223" s="51">
        <v>0</v>
      </c>
      <c r="K223" s="50">
        <v>0</v>
      </c>
      <c r="L223" s="73">
        <v>0</v>
      </c>
      <c r="M223" s="118"/>
      <c r="N223" s="120">
        <v>0</v>
      </c>
      <c r="O223" s="120">
        <v>0</v>
      </c>
      <c r="P223" s="120">
        <v>0</v>
      </c>
      <c r="Q223" s="120">
        <v>0</v>
      </c>
      <c r="R223" s="120">
        <v>0</v>
      </c>
      <c r="S223" s="47"/>
    </row>
    <row r="224" spans="1:19" ht="12.75" customHeight="1" x14ac:dyDescent="0.2">
      <c r="A224" s="501"/>
      <c r="B224" s="501"/>
      <c r="C224" s="53" t="s">
        <v>3</v>
      </c>
      <c r="D224" s="54">
        <v>7</v>
      </c>
      <c r="E224" s="55">
        <v>0</v>
      </c>
      <c r="F224" s="55">
        <v>0</v>
      </c>
      <c r="G224" s="55">
        <v>0</v>
      </c>
      <c r="H224" s="55">
        <v>0</v>
      </c>
      <c r="I224" s="55">
        <v>0</v>
      </c>
      <c r="J224" s="55">
        <v>0</v>
      </c>
      <c r="K224" s="56">
        <v>0</v>
      </c>
      <c r="L224" s="46">
        <v>0</v>
      </c>
      <c r="M224" s="117"/>
      <c r="N224" s="119">
        <v>0</v>
      </c>
      <c r="O224" s="119">
        <v>0</v>
      </c>
      <c r="P224" s="119"/>
      <c r="Q224" s="119">
        <v>0</v>
      </c>
      <c r="R224" s="119">
        <v>0</v>
      </c>
      <c r="S224" s="47"/>
    </row>
    <row r="225" spans="1:19" ht="9" customHeight="1" x14ac:dyDescent="0.2">
      <c r="A225" s="501"/>
      <c r="B225" s="501"/>
      <c r="C225" s="48" t="s">
        <v>4</v>
      </c>
      <c r="D225" s="49">
        <v>8</v>
      </c>
      <c r="E225" s="50">
        <v>0</v>
      </c>
      <c r="F225" s="50">
        <v>0</v>
      </c>
      <c r="G225" s="50">
        <v>0</v>
      </c>
      <c r="H225" s="50">
        <v>0</v>
      </c>
      <c r="I225" s="50">
        <v>0</v>
      </c>
      <c r="J225" s="51">
        <v>0</v>
      </c>
      <c r="K225" s="50">
        <v>0</v>
      </c>
      <c r="L225" s="73">
        <v>0</v>
      </c>
      <c r="M225" s="118"/>
      <c r="N225" s="120">
        <v>0</v>
      </c>
      <c r="O225" s="120">
        <v>0</v>
      </c>
      <c r="P225" s="120">
        <v>0</v>
      </c>
      <c r="Q225" s="120">
        <v>0</v>
      </c>
      <c r="R225" s="120">
        <v>0</v>
      </c>
      <c r="S225" s="47"/>
    </row>
    <row r="226" spans="1:19" ht="12.75" customHeight="1" x14ac:dyDescent="0.2">
      <c r="A226" s="501"/>
      <c r="B226" s="501"/>
      <c r="C226" s="53" t="s">
        <v>3</v>
      </c>
      <c r="D226" s="54">
        <v>9</v>
      </c>
      <c r="E226" s="55">
        <v>0</v>
      </c>
      <c r="F226" s="55">
        <v>0</v>
      </c>
      <c r="G226" s="55">
        <v>0</v>
      </c>
      <c r="H226" s="55">
        <v>0</v>
      </c>
      <c r="I226" s="55">
        <v>0</v>
      </c>
      <c r="J226" s="55">
        <v>0</v>
      </c>
      <c r="K226" s="56">
        <v>0</v>
      </c>
      <c r="L226" s="46">
        <v>0</v>
      </c>
      <c r="M226" s="117"/>
      <c r="N226" s="119">
        <v>0</v>
      </c>
      <c r="O226" s="119">
        <v>0</v>
      </c>
      <c r="P226" s="119"/>
      <c r="Q226" s="119">
        <v>0</v>
      </c>
      <c r="R226" s="119">
        <v>0</v>
      </c>
      <c r="S226" s="47"/>
    </row>
    <row r="227" spans="1:19" ht="9" customHeight="1" x14ac:dyDescent="0.2">
      <c r="A227" s="501"/>
      <c r="B227" s="501"/>
      <c r="C227" s="48" t="s">
        <v>4</v>
      </c>
      <c r="D227" s="49">
        <v>10</v>
      </c>
      <c r="E227" s="50">
        <v>0</v>
      </c>
      <c r="F227" s="50">
        <v>0</v>
      </c>
      <c r="G227" s="50">
        <v>0</v>
      </c>
      <c r="H227" s="50">
        <v>0</v>
      </c>
      <c r="I227" s="50">
        <v>0</v>
      </c>
      <c r="J227" s="51">
        <v>0</v>
      </c>
      <c r="K227" s="50">
        <v>0</v>
      </c>
      <c r="L227" s="73">
        <v>0</v>
      </c>
      <c r="M227" s="118"/>
      <c r="N227" s="120">
        <v>0</v>
      </c>
      <c r="O227" s="120">
        <v>0</v>
      </c>
      <c r="P227" s="120">
        <v>0</v>
      </c>
      <c r="Q227" s="120">
        <v>0</v>
      </c>
      <c r="R227" s="120">
        <v>0</v>
      </c>
      <c r="S227" s="47"/>
    </row>
    <row r="228" spans="1:19" ht="12.75" customHeight="1" x14ac:dyDescent="0.2">
      <c r="A228" s="501"/>
      <c r="B228" s="501"/>
      <c r="C228" s="53" t="s">
        <v>3</v>
      </c>
      <c r="D228" s="54">
        <v>11</v>
      </c>
      <c r="E228" s="55">
        <v>0</v>
      </c>
      <c r="F228" s="55">
        <v>0</v>
      </c>
      <c r="G228" s="55">
        <v>0</v>
      </c>
      <c r="H228" s="55">
        <v>0</v>
      </c>
      <c r="I228" s="55">
        <v>0</v>
      </c>
      <c r="J228" s="55">
        <v>0</v>
      </c>
      <c r="K228" s="56">
        <v>0</v>
      </c>
      <c r="L228" s="46">
        <v>0</v>
      </c>
      <c r="M228" s="117"/>
      <c r="N228" s="119">
        <v>0</v>
      </c>
      <c r="O228" s="119">
        <v>0</v>
      </c>
      <c r="P228" s="119"/>
      <c r="Q228" s="119">
        <v>0</v>
      </c>
      <c r="R228" s="119">
        <v>0</v>
      </c>
      <c r="S228" s="47"/>
    </row>
    <row r="229" spans="1:19" ht="9" customHeight="1" x14ac:dyDescent="0.2">
      <c r="A229" s="501"/>
      <c r="B229" s="501"/>
      <c r="C229" s="48" t="s">
        <v>4</v>
      </c>
      <c r="D229" s="49">
        <v>12</v>
      </c>
      <c r="E229" s="50">
        <v>0</v>
      </c>
      <c r="F229" s="50">
        <v>0</v>
      </c>
      <c r="G229" s="50">
        <v>0</v>
      </c>
      <c r="H229" s="50">
        <v>0</v>
      </c>
      <c r="I229" s="50">
        <v>0</v>
      </c>
      <c r="J229" s="51">
        <v>0</v>
      </c>
      <c r="K229" s="50">
        <v>0</v>
      </c>
      <c r="L229" s="73">
        <v>0</v>
      </c>
      <c r="M229" s="118"/>
      <c r="N229" s="120">
        <v>0</v>
      </c>
      <c r="O229" s="120">
        <v>0</v>
      </c>
      <c r="P229" s="120">
        <v>0</v>
      </c>
      <c r="Q229" s="120">
        <v>0</v>
      </c>
      <c r="R229" s="120">
        <v>0</v>
      </c>
      <c r="S229" s="47"/>
    </row>
    <row r="230" spans="1:19" ht="12.75" customHeight="1" x14ac:dyDescent="0.2">
      <c r="A230" s="501"/>
      <c r="B230" s="501"/>
      <c r="C230" s="53" t="s">
        <v>3</v>
      </c>
      <c r="D230" s="54">
        <v>13</v>
      </c>
      <c r="E230" s="55">
        <v>0</v>
      </c>
      <c r="F230" s="55">
        <v>0</v>
      </c>
      <c r="G230" s="55">
        <v>0</v>
      </c>
      <c r="H230" s="55">
        <v>0</v>
      </c>
      <c r="I230" s="55">
        <v>0</v>
      </c>
      <c r="J230" s="55">
        <v>0</v>
      </c>
      <c r="K230" s="56">
        <v>0</v>
      </c>
      <c r="L230" s="46">
        <v>0</v>
      </c>
      <c r="M230" s="117"/>
      <c r="N230" s="119">
        <v>0</v>
      </c>
      <c r="O230" s="119">
        <v>0</v>
      </c>
      <c r="P230" s="119"/>
      <c r="Q230" s="119">
        <v>0</v>
      </c>
      <c r="R230" s="119">
        <v>0</v>
      </c>
      <c r="S230" s="47"/>
    </row>
    <row r="231" spans="1:19" ht="9" customHeight="1" x14ac:dyDescent="0.2">
      <c r="A231" s="501"/>
      <c r="B231" s="501"/>
      <c r="C231" s="48" t="s">
        <v>4</v>
      </c>
      <c r="D231" s="49">
        <v>14</v>
      </c>
      <c r="E231" s="50">
        <v>0</v>
      </c>
      <c r="F231" s="50">
        <v>0</v>
      </c>
      <c r="G231" s="50">
        <v>0</v>
      </c>
      <c r="H231" s="50">
        <v>0</v>
      </c>
      <c r="I231" s="50">
        <v>0</v>
      </c>
      <c r="J231" s="51">
        <v>0</v>
      </c>
      <c r="K231" s="50">
        <v>0</v>
      </c>
      <c r="L231" s="73">
        <v>0</v>
      </c>
      <c r="M231" s="118"/>
      <c r="N231" s="120">
        <v>0</v>
      </c>
      <c r="O231" s="120">
        <v>0</v>
      </c>
      <c r="P231" s="120">
        <v>0</v>
      </c>
      <c r="Q231" s="120">
        <v>0</v>
      </c>
      <c r="R231" s="120">
        <v>0</v>
      </c>
      <c r="S231" s="47"/>
    </row>
    <row r="232" spans="1:19" ht="12.75" customHeight="1" x14ac:dyDescent="0.2">
      <c r="A232" s="501"/>
      <c r="B232" s="501"/>
      <c r="C232" s="53" t="s">
        <v>3</v>
      </c>
      <c r="D232" s="54">
        <v>15</v>
      </c>
      <c r="E232" s="55">
        <v>0</v>
      </c>
      <c r="F232" s="55">
        <v>0</v>
      </c>
      <c r="G232" s="55">
        <v>0</v>
      </c>
      <c r="H232" s="55">
        <v>0</v>
      </c>
      <c r="I232" s="55">
        <v>0</v>
      </c>
      <c r="J232" s="55">
        <v>0</v>
      </c>
      <c r="K232" s="56">
        <v>0</v>
      </c>
      <c r="L232" s="46">
        <v>0</v>
      </c>
      <c r="M232" s="117"/>
      <c r="N232" s="119">
        <v>0</v>
      </c>
      <c r="O232" s="119">
        <v>0</v>
      </c>
      <c r="P232" s="119"/>
      <c r="Q232" s="119">
        <v>0</v>
      </c>
      <c r="R232" s="119">
        <v>0</v>
      </c>
      <c r="S232" s="47"/>
    </row>
    <row r="233" spans="1:19" ht="9" customHeight="1" x14ac:dyDescent="0.2">
      <c r="A233" s="501"/>
      <c r="B233" s="501"/>
      <c r="C233" s="48" t="s">
        <v>4</v>
      </c>
      <c r="D233" s="49">
        <v>16</v>
      </c>
      <c r="E233" s="50">
        <v>0</v>
      </c>
      <c r="F233" s="50">
        <v>0</v>
      </c>
      <c r="G233" s="50">
        <v>0</v>
      </c>
      <c r="H233" s="50">
        <v>0</v>
      </c>
      <c r="I233" s="50">
        <v>0</v>
      </c>
      <c r="J233" s="51">
        <v>0</v>
      </c>
      <c r="K233" s="50">
        <v>0</v>
      </c>
      <c r="L233" s="73">
        <v>0</v>
      </c>
      <c r="M233" s="118"/>
      <c r="N233" s="120">
        <v>0</v>
      </c>
      <c r="O233" s="120">
        <v>0</v>
      </c>
      <c r="P233" s="120">
        <v>0</v>
      </c>
      <c r="Q233" s="120">
        <v>0</v>
      </c>
      <c r="R233" s="120">
        <v>0</v>
      </c>
      <c r="S233" s="47"/>
    </row>
    <row r="234" spans="1:19" ht="12.75" customHeight="1" x14ac:dyDescent="0.2">
      <c r="A234" s="501"/>
      <c r="B234" s="501"/>
      <c r="C234" s="53" t="s">
        <v>3</v>
      </c>
      <c r="D234" s="54">
        <v>17</v>
      </c>
      <c r="E234" s="55">
        <v>0</v>
      </c>
      <c r="F234" s="55">
        <v>0</v>
      </c>
      <c r="G234" s="55">
        <v>0</v>
      </c>
      <c r="H234" s="55">
        <v>0</v>
      </c>
      <c r="I234" s="55">
        <v>0</v>
      </c>
      <c r="J234" s="55">
        <v>0</v>
      </c>
      <c r="K234" s="56">
        <v>0</v>
      </c>
      <c r="L234" s="46">
        <v>0</v>
      </c>
      <c r="M234" s="117"/>
      <c r="N234" s="119">
        <v>0</v>
      </c>
      <c r="O234" s="119">
        <v>0</v>
      </c>
      <c r="P234" s="119"/>
      <c r="Q234" s="119">
        <v>0</v>
      </c>
      <c r="R234" s="119">
        <v>0</v>
      </c>
      <c r="S234" s="47"/>
    </row>
    <row r="235" spans="1:19" ht="9" customHeight="1" x14ac:dyDescent="0.2">
      <c r="A235" s="501"/>
      <c r="B235" s="501"/>
      <c r="C235" s="48" t="s">
        <v>4</v>
      </c>
      <c r="D235" s="49">
        <v>17</v>
      </c>
      <c r="E235" s="50">
        <v>0</v>
      </c>
      <c r="F235" s="50">
        <v>0</v>
      </c>
      <c r="G235" s="50">
        <v>0</v>
      </c>
      <c r="H235" s="50">
        <v>0</v>
      </c>
      <c r="I235" s="50">
        <v>0</v>
      </c>
      <c r="J235" s="51">
        <v>0</v>
      </c>
      <c r="K235" s="50">
        <v>0</v>
      </c>
      <c r="L235" s="73">
        <v>0</v>
      </c>
      <c r="M235" s="118"/>
      <c r="N235" s="120">
        <v>0</v>
      </c>
      <c r="O235" s="120">
        <v>0</v>
      </c>
      <c r="P235" s="120">
        <v>0</v>
      </c>
      <c r="Q235" s="120">
        <v>0</v>
      </c>
      <c r="R235" s="120">
        <v>0</v>
      </c>
      <c r="S235" s="47"/>
    </row>
    <row r="236" spans="1:19" ht="12.75" customHeight="1" x14ac:dyDescent="0.2">
      <c r="A236" s="501"/>
      <c r="B236" s="501"/>
      <c r="C236" s="53" t="s">
        <v>3</v>
      </c>
      <c r="D236" s="54">
        <v>18</v>
      </c>
      <c r="E236" s="55">
        <v>0</v>
      </c>
      <c r="F236" s="55">
        <v>0</v>
      </c>
      <c r="G236" s="55">
        <v>0</v>
      </c>
      <c r="H236" s="55">
        <v>0</v>
      </c>
      <c r="I236" s="55">
        <v>0</v>
      </c>
      <c r="J236" s="55">
        <v>0</v>
      </c>
      <c r="K236" s="56">
        <v>0</v>
      </c>
      <c r="L236" s="46">
        <v>0</v>
      </c>
      <c r="M236" s="117"/>
      <c r="N236" s="119">
        <v>0</v>
      </c>
      <c r="O236" s="119">
        <v>0</v>
      </c>
      <c r="P236" s="119"/>
      <c r="Q236" s="119">
        <v>0</v>
      </c>
      <c r="R236" s="119">
        <v>0</v>
      </c>
      <c r="S236" s="47"/>
    </row>
    <row r="237" spans="1:19" ht="9" customHeight="1" x14ac:dyDescent="0.2">
      <c r="A237" s="501"/>
      <c r="B237" s="501"/>
      <c r="C237" s="48" t="s">
        <v>4</v>
      </c>
      <c r="D237" s="49">
        <v>19</v>
      </c>
      <c r="E237" s="50">
        <v>0</v>
      </c>
      <c r="F237" s="50">
        <v>0</v>
      </c>
      <c r="G237" s="50">
        <v>0</v>
      </c>
      <c r="H237" s="50">
        <v>0</v>
      </c>
      <c r="I237" s="50">
        <v>0</v>
      </c>
      <c r="J237" s="51">
        <v>0</v>
      </c>
      <c r="K237" s="50">
        <v>0</v>
      </c>
      <c r="L237" s="73">
        <v>0</v>
      </c>
      <c r="M237" s="118"/>
      <c r="N237" s="120">
        <v>0</v>
      </c>
      <c r="O237" s="120">
        <v>0</v>
      </c>
      <c r="P237" s="120">
        <v>0</v>
      </c>
      <c r="Q237" s="120">
        <v>0</v>
      </c>
      <c r="R237" s="120">
        <v>0</v>
      </c>
      <c r="S237" s="47"/>
    </row>
    <row r="238" spans="1:19" ht="12.75" customHeight="1" x14ac:dyDescent="0.2">
      <c r="A238" s="501"/>
      <c r="B238" s="501"/>
      <c r="C238" s="53" t="s">
        <v>3</v>
      </c>
      <c r="D238" s="54">
        <v>20</v>
      </c>
      <c r="E238" s="55">
        <v>0</v>
      </c>
      <c r="F238" s="55">
        <v>0</v>
      </c>
      <c r="G238" s="55">
        <v>0</v>
      </c>
      <c r="H238" s="55">
        <v>0</v>
      </c>
      <c r="I238" s="55">
        <v>0</v>
      </c>
      <c r="J238" s="55">
        <v>0</v>
      </c>
      <c r="K238" s="56">
        <v>0</v>
      </c>
      <c r="L238" s="46">
        <v>0</v>
      </c>
      <c r="M238" s="117"/>
      <c r="N238" s="119">
        <v>0</v>
      </c>
      <c r="O238" s="119">
        <v>0</v>
      </c>
      <c r="P238" s="119"/>
      <c r="Q238" s="119">
        <v>0</v>
      </c>
      <c r="R238" s="119">
        <v>0</v>
      </c>
      <c r="S238" s="47"/>
    </row>
    <row r="239" spans="1:19" ht="9" customHeight="1" x14ac:dyDescent="0.2">
      <c r="A239" s="501"/>
      <c r="B239" s="501"/>
      <c r="C239" s="48" t="s">
        <v>4</v>
      </c>
      <c r="D239" s="49">
        <v>21</v>
      </c>
      <c r="E239" s="50">
        <v>0</v>
      </c>
      <c r="F239" s="50">
        <v>0</v>
      </c>
      <c r="G239" s="50">
        <v>0</v>
      </c>
      <c r="H239" s="50">
        <v>0</v>
      </c>
      <c r="I239" s="50">
        <v>0</v>
      </c>
      <c r="J239" s="51">
        <v>0</v>
      </c>
      <c r="K239" s="50">
        <v>0</v>
      </c>
      <c r="L239" s="73">
        <v>0</v>
      </c>
      <c r="M239" s="118"/>
      <c r="N239" s="120">
        <v>0</v>
      </c>
      <c r="O239" s="120">
        <v>0</v>
      </c>
      <c r="P239" s="120">
        <v>0</v>
      </c>
      <c r="Q239" s="120">
        <v>0</v>
      </c>
      <c r="R239" s="120">
        <v>0</v>
      </c>
      <c r="S239" s="47"/>
    </row>
    <row r="240" spans="1:19" ht="12.75" customHeight="1" x14ac:dyDescent="0.2">
      <c r="A240" s="501"/>
      <c r="B240" s="501"/>
      <c r="C240" s="53" t="s">
        <v>3</v>
      </c>
      <c r="D240" s="54">
        <v>22</v>
      </c>
      <c r="E240" s="55">
        <v>0</v>
      </c>
      <c r="F240" s="55">
        <v>0</v>
      </c>
      <c r="G240" s="55">
        <v>0</v>
      </c>
      <c r="H240" s="55">
        <v>0</v>
      </c>
      <c r="I240" s="55">
        <v>0</v>
      </c>
      <c r="J240" s="55">
        <v>0</v>
      </c>
      <c r="K240" s="56">
        <v>0</v>
      </c>
      <c r="L240" s="46">
        <v>0</v>
      </c>
      <c r="M240" s="117"/>
      <c r="N240" s="119">
        <v>0</v>
      </c>
      <c r="O240" s="119">
        <v>0</v>
      </c>
      <c r="P240" s="119"/>
      <c r="Q240" s="119">
        <v>0</v>
      </c>
      <c r="R240" s="119">
        <v>0</v>
      </c>
      <c r="S240" s="47"/>
    </row>
    <row r="241" spans="1:19" ht="9" customHeight="1" x14ac:dyDescent="0.2">
      <c r="A241" s="501"/>
      <c r="B241" s="501"/>
      <c r="C241" s="48" t="s">
        <v>4</v>
      </c>
      <c r="D241" s="49">
        <v>23</v>
      </c>
      <c r="E241" s="50">
        <v>0</v>
      </c>
      <c r="F241" s="50">
        <v>0</v>
      </c>
      <c r="G241" s="50">
        <v>0</v>
      </c>
      <c r="H241" s="50">
        <v>0</v>
      </c>
      <c r="I241" s="50">
        <v>0</v>
      </c>
      <c r="J241" s="51">
        <v>0</v>
      </c>
      <c r="K241" s="50">
        <v>0</v>
      </c>
      <c r="L241" s="73">
        <v>0</v>
      </c>
      <c r="M241" s="118"/>
      <c r="N241" s="120">
        <v>0</v>
      </c>
      <c r="O241" s="120">
        <v>0</v>
      </c>
      <c r="P241" s="120">
        <v>0</v>
      </c>
      <c r="Q241" s="120">
        <v>0</v>
      </c>
      <c r="R241" s="120">
        <v>0</v>
      </c>
      <c r="S241" s="47"/>
    </row>
    <row r="242" spans="1:19" ht="12.75" customHeight="1" x14ac:dyDescent="0.2">
      <c r="A242" s="501"/>
      <c r="B242" s="501"/>
      <c r="C242" s="53" t="s">
        <v>3</v>
      </c>
      <c r="D242" s="54">
        <v>24</v>
      </c>
      <c r="E242" s="55">
        <v>0</v>
      </c>
      <c r="F242" s="55">
        <v>0</v>
      </c>
      <c r="G242" s="55">
        <v>0</v>
      </c>
      <c r="H242" s="55">
        <v>0</v>
      </c>
      <c r="I242" s="55">
        <v>0</v>
      </c>
      <c r="J242" s="55">
        <v>0</v>
      </c>
      <c r="K242" s="56">
        <v>0</v>
      </c>
      <c r="L242" s="46">
        <v>0</v>
      </c>
      <c r="M242" s="117"/>
      <c r="N242" s="119">
        <v>0</v>
      </c>
      <c r="O242" s="119">
        <v>0</v>
      </c>
      <c r="P242" s="119"/>
      <c r="Q242" s="119">
        <v>0</v>
      </c>
      <c r="R242" s="119">
        <v>0</v>
      </c>
      <c r="S242" s="47"/>
    </row>
    <row r="243" spans="1:19" ht="9" customHeight="1" x14ac:dyDescent="0.2">
      <c r="A243" s="501"/>
      <c r="B243" s="501"/>
      <c r="C243" s="48" t="s">
        <v>4</v>
      </c>
      <c r="D243" s="49">
        <v>25</v>
      </c>
      <c r="E243" s="50">
        <v>0</v>
      </c>
      <c r="F243" s="50">
        <v>0</v>
      </c>
      <c r="G243" s="50">
        <v>0</v>
      </c>
      <c r="H243" s="50">
        <v>0</v>
      </c>
      <c r="I243" s="50">
        <v>0</v>
      </c>
      <c r="J243" s="51">
        <v>0</v>
      </c>
      <c r="K243" s="50">
        <v>0</v>
      </c>
      <c r="L243" s="73">
        <v>0</v>
      </c>
      <c r="M243" s="118"/>
      <c r="N243" s="120">
        <v>0</v>
      </c>
      <c r="O243" s="120">
        <v>0</v>
      </c>
      <c r="P243" s="120">
        <v>0</v>
      </c>
      <c r="Q243" s="120">
        <v>0</v>
      </c>
      <c r="R243" s="120">
        <v>0</v>
      </c>
      <c r="S243" s="47"/>
    </row>
    <row r="244" spans="1:19" ht="12.75" customHeight="1" x14ac:dyDescent="0.2">
      <c r="A244" s="501"/>
      <c r="B244" s="501"/>
      <c r="C244" s="53" t="s">
        <v>3</v>
      </c>
      <c r="D244" s="54">
        <v>26</v>
      </c>
      <c r="E244" s="55">
        <v>0</v>
      </c>
      <c r="F244" s="55">
        <v>0</v>
      </c>
      <c r="G244" s="55">
        <v>0</v>
      </c>
      <c r="H244" s="55">
        <v>0</v>
      </c>
      <c r="I244" s="55">
        <v>0</v>
      </c>
      <c r="J244" s="55">
        <v>0</v>
      </c>
      <c r="K244" s="56">
        <v>0</v>
      </c>
      <c r="L244" s="46">
        <v>0</v>
      </c>
      <c r="M244" s="117"/>
      <c r="N244" s="119">
        <v>0</v>
      </c>
      <c r="O244" s="119">
        <v>0</v>
      </c>
      <c r="P244" s="119"/>
      <c r="Q244" s="119">
        <v>0</v>
      </c>
      <c r="R244" s="119">
        <v>0</v>
      </c>
      <c r="S244" s="47"/>
    </row>
    <row r="245" spans="1:19" ht="9" customHeight="1" x14ac:dyDescent="0.2">
      <c r="A245" s="501"/>
      <c r="B245" s="501"/>
      <c r="C245" s="48" t="s">
        <v>4</v>
      </c>
      <c r="D245" s="49">
        <v>27</v>
      </c>
      <c r="E245" s="50">
        <v>0</v>
      </c>
      <c r="F245" s="50">
        <v>0</v>
      </c>
      <c r="G245" s="50">
        <v>0</v>
      </c>
      <c r="H245" s="50">
        <v>0</v>
      </c>
      <c r="I245" s="50">
        <v>0</v>
      </c>
      <c r="J245" s="51">
        <v>0</v>
      </c>
      <c r="K245" s="50">
        <v>0</v>
      </c>
      <c r="L245" s="73">
        <v>0</v>
      </c>
      <c r="M245" s="118"/>
      <c r="N245" s="120">
        <v>0</v>
      </c>
      <c r="O245" s="120">
        <v>0</v>
      </c>
      <c r="P245" s="120">
        <v>0</v>
      </c>
      <c r="Q245" s="120">
        <v>0</v>
      </c>
      <c r="R245" s="120">
        <v>0</v>
      </c>
      <c r="S245" s="47"/>
    </row>
    <row r="246" spans="1:19" ht="12.75" customHeight="1" x14ac:dyDescent="0.2">
      <c r="A246" s="501"/>
      <c r="B246" s="501"/>
      <c r="C246" s="53" t="s">
        <v>3</v>
      </c>
      <c r="D246" s="54">
        <v>28</v>
      </c>
      <c r="E246" s="55">
        <v>0</v>
      </c>
      <c r="F246" s="55">
        <v>0</v>
      </c>
      <c r="G246" s="55">
        <v>0</v>
      </c>
      <c r="H246" s="55">
        <v>0</v>
      </c>
      <c r="I246" s="55">
        <v>0</v>
      </c>
      <c r="J246" s="55">
        <v>0</v>
      </c>
      <c r="K246" s="56">
        <v>0</v>
      </c>
      <c r="L246" s="46">
        <v>0</v>
      </c>
      <c r="M246" s="117"/>
      <c r="N246" s="119">
        <v>0</v>
      </c>
      <c r="O246" s="119">
        <v>0</v>
      </c>
      <c r="P246" s="119"/>
      <c r="Q246" s="119">
        <v>0</v>
      </c>
      <c r="R246" s="119">
        <v>0</v>
      </c>
      <c r="S246" s="47"/>
    </row>
    <row r="247" spans="1:19" ht="9" customHeight="1" x14ac:dyDescent="0.2">
      <c r="A247" s="501"/>
      <c r="B247" s="501"/>
      <c r="C247" s="48" t="s">
        <v>4</v>
      </c>
      <c r="D247" s="49">
        <v>29</v>
      </c>
      <c r="E247" s="50">
        <v>0</v>
      </c>
      <c r="F247" s="50">
        <v>0</v>
      </c>
      <c r="G247" s="50">
        <v>0</v>
      </c>
      <c r="H247" s="50">
        <v>0</v>
      </c>
      <c r="I247" s="50">
        <v>0</v>
      </c>
      <c r="J247" s="51">
        <v>0</v>
      </c>
      <c r="K247" s="50">
        <v>0</v>
      </c>
      <c r="L247" s="73">
        <v>0</v>
      </c>
      <c r="M247" s="118"/>
      <c r="N247" s="120">
        <v>0</v>
      </c>
      <c r="O247" s="120">
        <v>0</v>
      </c>
      <c r="P247" s="120">
        <v>0</v>
      </c>
      <c r="Q247" s="120">
        <v>0</v>
      </c>
      <c r="R247" s="120">
        <v>0</v>
      </c>
      <c r="S247" s="47"/>
    </row>
    <row r="248" spans="1:19" ht="12.75" customHeight="1" x14ac:dyDescent="0.2">
      <c r="A248" s="501"/>
      <c r="B248" s="501"/>
      <c r="C248" s="53" t="s">
        <v>3</v>
      </c>
      <c r="D248" s="54">
        <v>30</v>
      </c>
      <c r="E248" s="55">
        <v>0</v>
      </c>
      <c r="F248" s="55">
        <v>0</v>
      </c>
      <c r="G248" s="55">
        <v>0</v>
      </c>
      <c r="H248" s="55">
        <v>0</v>
      </c>
      <c r="I248" s="55">
        <v>0</v>
      </c>
      <c r="J248" s="55">
        <v>0</v>
      </c>
      <c r="K248" s="56">
        <v>0</v>
      </c>
      <c r="L248" s="46">
        <v>0</v>
      </c>
      <c r="M248" s="117"/>
      <c r="N248" s="119">
        <v>0</v>
      </c>
      <c r="O248" s="119">
        <v>0</v>
      </c>
      <c r="P248" s="119"/>
      <c r="Q248" s="119">
        <v>0</v>
      </c>
      <c r="R248" s="119">
        <v>0</v>
      </c>
      <c r="S248" s="47"/>
    </row>
    <row r="249" spans="1:19" ht="9" customHeight="1" x14ac:dyDescent="0.2">
      <c r="A249" s="501"/>
      <c r="B249" s="501"/>
      <c r="C249" s="48" t="s">
        <v>4</v>
      </c>
      <c r="D249" s="49">
        <v>33</v>
      </c>
      <c r="E249" s="50">
        <v>0</v>
      </c>
      <c r="F249" s="50">
        <v>0</v>
      </c>
      <c r="G249" s="50">
        <v>0</v>
      </c>
      <c r="H249" s="50">
        <v>0</v>
      </c>
      <c r="I249" s="50">
        <v>0</v>
      </c>
      <c r="J249" s="51">
        <v>0</v>
      </c>
      <c r="K249" s="50">
        <v>0</v>
      </c>
      <c r="L249" s="73">
        <v>0</v>
      </c>
      <c r="M249" s="118"/>
      <c r="N249" s="120">
        <v>0</v>
      </c>
      <c r="O249" s="120">
        <v>0</v>
      </c>
      <c r="P249" s="120">
        <v>0</v>
      </c>
      <c r="Q249" s="120">
        <v>0</v>
      </c>
      <c r="R249" s="120">
        <v>0</v>
      </c>
      <c r="S249" s="47"/>
    </row>
    <row r="250" spans="1:19" ht="12.75" customHeight="1" x14ac:dyDescent="0.2">
      <c r="A250" s="501"/>
      <c r="B250" s="501"/>
      <c r="C250" s="53" t="s">
        <v>3</v>
      </c>
      <c r="D250" s="54">
        <v>34</v>
      </c>
      <c r="E250" s="55">
        <v>0</v>
      </c>
      <c r="F250" s="55">
        <v>0</v>
      </c>
      <c r="G250" s="55">
        <v>0</v>
      </c>
      <c r="H250" s="55">
        <v>0</v>
      </c>
      <c r="I250" s="55">
        <v>0</v>
      </c>
      <c r="J250" s="55">
        <v>0</v>
      </c>
      <c r="K250" s="56">
        <v>0</v>
      </c>
      <c r="L250" s="46">
        <v>0</v>
      </c>
      <c r="M250" s="117"/>
      <c r="N250" s="119">
        <v>0</v>
      </c>
      <c r="O250" s="119">
        <v>0</v>
      </c>
      <c r="P250" s="119"/>
      <c r="Q250" s="119">
        <v>0</v>
      </c>
      <c r="R250" s="119">
        <v>0</v>
      </c>
      <c r="S250" s="47"/>
    </row>
    <row r="251" spans="1:19" ht="9" customHeight="1" x14ac:dyDescent="0.2">
      <c r="A251" s="501"/>
      <c r="B251" s="501"/>
      <c r="C251" s="48" t="s">
        <v>4</v>
      </c>
      <c r="D251" s="49">
        <v>35</v>
      </c>
      <c r="E251" s="50">
        <v>0</v>
      </c>
      <c r="F251" s="50">
        <v>0</v>
      </c>
      <c r="G251" s="50">
        <v>0</v>
      </c>
      <c r="H251" s="50">
        <v>0</v>
      </c>
      <c r="I251" s="50">
        <v>0</v>
      </c>
      <c r="J251" s="51">
        <v>0</v>
      </c>
      <c r="K251" s="50">
        <v>0</v>
      </c>
      <c r="L251" s="73">
        <v>0</v>
      </c>
      <c r="M251" s="118"/>
      <c r="N251" s="120">
        <v>0</v>
      </c>
      <c r="O251" s="120">
        <v>0</v>
      </c>
      <c r="P251" s="120">
        <v>0</v>
      </c>
      <c r="Q251" s="120">
        <v>0</v>
      </c>
      <c r="R251" s="120">
        <v>0</v>
      </c>
      <c r="S251" s="47"/>
    </row>
    <row r="252" spans="1:19" ht="12.75" customHeight="1" x14ac:dyDescent="0.2">
      <c r="A252" s="501"/>
      <c r="B252" s="501"/>
      <c r="C252" s="53" t="s">
        <v>3</v>
      </c>
      <c r="D252" s="54">
        <v>36</v>
      </c>
      <c r="E252" s="55">
        <v>0</v>
      </c>
      <c r="F252" s="55">
        <v>0</v>
      </c>
      <c r="G252" s="55">
        <v>0</v>
      </c>
      <c r="H252" s="55">
        <v>0</v>
      </c>
      <c r="I252" s="55">
        <v>0</v>
      </c>
      <c r="J252" s="55">
        <v>0</v>
      </c>
      <c r="K252" s="56">
        <v>0</v>
      </c>
      <c r="L252" s="46">
        <v>0</v>
      </c>
      <c r="M252" s="117"/>
      <c r="N252" s="119">
        <v>0</v>
      </c>
      <c r="O252" s="119">
        <v>0</v>
      </c>
      <c r="P252" s="119"/>
      <c r="Q252" s="119">
        <v>0</v>
      </c>
      <c r="R252" s="119">
        <v>0</v>
      </c>
      <c r="S252" s="47"/>
    </row>
    <row r="253" spans="1:19" ht="9" customHeight="1" x14ac:dyDescent="0.2">
      <c r="A253" s="501"/>
      <c r="B253" s="501"/>
      <c r="C253" s="48" t="s">
        <v>4</v>
      </c>
      <c r="D253" s="49">
        <v>37</v>
      </c>
      <c r="E253" s="50">
        <v>0</v>
      </c>
      <c r="F253" s="50">
        <v>0</v>
      </c>
      <c r="G253" s="50">
        <v>0</v>
      </c>
      <c r="H253" s="50">
        <v>0</v>
      </c>
      <c r="I253" s="50">
        <v>0</v>
      </c>
      <c r="J253" s="51">
        <v>0</v>
      </c>
      <c r="K253" s="50">
        <v>0</v>
      </c>
      <c r="L253" s="73">
        <v>0</v>
      </c>
      <c r="M253" s="118"/>
      <c r="N253" s="120">
        <v>0</v>
      </c>
      <c r="O253" s="120">
        <v>0</v>
      </c>
      <c r="P253" s="120">
        <v>0</v>
      </c>
      <c r="Q253" s="120">
        <v>0</v>
      </c>
      <c r="R253" s="120">
        <v>0</v>
      </c>
      <c r="S253" s="47"/>
    </row>
    <row r="254" spans="1:19" ht="12.75" customHeight="1" x14ac:dyDescent="0.2">
      <c r="A254" s="501"/>
      <c r="B254" s="501"/>
      <c r="C254" s="53" t="s">
        <v>3</v>
      </c>
      <c r="D254" s="54">
        <v>38</v>
      </c>
      <c r="E254" s="55">
        <v>0</v>
      </c>
      <c r="F254" s="55">
        <v>0</v>
      </c>
      <c r="G254" s="55">
        <v>0</v>
      </c>
      <c r="H254" s="55">
        <v>0</v>
      </c>
      <c r="I254" s="55">
        <v>0</v>
      </c>
      <c r="J254" s="55">
        <v>0</v>
      </c>
      <c r="K254" s="56">
        <v>0</v>
      </c>
      <c r="L254" s="46">
        <v>0</v>
      </c>
      <c r="M254" s="117"/>
      <c r="N254" s="119">
        <v>0</v>
      </c>
      <c r="O254" s="119">
        <v>0</v>
      </c>
      <c r="P254" s="119"/>
      <c r="Q254" s="119">
        <v>0</v>
      </c>
      <c r="R254" s="119">
        <v>0</v>
      </c>
      <c r="S254" s="47"/>
    </row>
    <row r="255" spans="1:19" ht="9" customHeight="1" x14ac:dyDescent="0.2">
      <c r="A255" s="501"/>
      <c r="B255" s="501"/>
      <c r="C255" s="48" t="s">
        <v>4</v>
      </c>
      <c r="D255" s="49">
        <v>39</v>
      </c>
      <c r="E255" s="50">
        <v>0</v>
      </c>
      <c r="F255" s="50">
        <v>0</v>
      </c>
      <c r="G255" s="50">
        <v>0</v>
      </c>
      <c r="H255" s="50">
        <v>0</v>
      </c>
      <c r="I255" s="50">
        <v>0</v>
      </c>
      <c r="J255" s="51">
        <v>0</v>
      </c>
      <c r="K255" s="50">
        <v>0</v>
      </c>
      <c r="L255" s="73">
        <v>0</v>
      </c>
      <c r="M255" s="118"/>
      <c r="N255" s="120">
        <v>0</v>
      </c>
      <c r="O255" s="120">
        <v>0</v>
      </c>
      <c r="P255" s="120">
        <v>0</v>
      </c>
      <c r="Q255" s="120">
        <v>0</v>
      </c>
      <c r="R255" s="120">
        <v>0</v>
      </c>
      <c r="S255" s="47"/>
    </row>
    <row r="256" spans="1:19" ht="12.75" customHeight="1" x14ac:dyDescent="0.2">
      <c r="A256" s="501"/>
      <c r="B256" s="501"/>
      <c r="C256" s="53" t="s">
        <v>3</v>
      </c>
      <c r="D256" s="54">
        <v>40</v>
      </c>
      <c r="E256" s="55">
        <v>0</v>
      </c>
      <c r="F256" s="55">
        <v>0</v>
      </c>
      <c r="G256" s="55">
        <v>0</v>
      </c>
      <c r="H256" s="55">
        <v>0</v>
      </c>
      <c r="I256" s="55">
        <v>0</v>
      </c>
      <c r="J256" s="55">
        <v>0</v>
      </c>
      <c r="K256" s="56">
        <v>0</v>
      </c>
      <c r="L256" s="46">
        <v>0</v>
      </c>
      <c r="M256" s="117"/>
      <c r="N256" s="119">
        <v>0</v>
      </c>
      <c r="O256" s="119">
        <v>0</v>
      </c>
      <c r="P256" s="119"/>
      <c r="Q256" s="119">
        <v>0</v>
      </c>
      <c r="R256" s="119">
        <v>0</v>
      </c>
      <c r="S256" s="47"/>
    </row>
    <row r="257" spans="1:19" ht="9" customHeight="1" x14ac:dyDescent="0.2">
      <c r="A257" s="502"/>
      <c r="B257" s="502"/>
      <c r="C257" s="58"/>
      <c r="D257" s="59"/>
      <c r="E257" s="61">
        <v>0</v>
      </c>
      <c r="F257" s="61">
        <v>0</v>
      </c>
      <c r="G257" s="61">
        <v>0</v>
      </c>
      <c r="H257" s="61">
        <v>0</v>
      </c>
      <c r="I257" s="61">
        <v>0</v>
      </c>
      <c r="J257" s="60">
        <v>0</v>
      </c>
      <c r="K257" s="61">
        <v>0</v>
      </c>
      <c r="L257" s="73">
        <v>0</v>
      </c>
      <c r="M257" s="118"/>
      <c r="N257" s="120">
        <v>0</v>
      </c>
      <c r="O257" s="120">
        <v>0</v>
      </c>
      <c r="P257" s="120">
        <v>0</v>
      </c>
      <c r="Q257" s="120">
        <v>0</v>
      </c>
      <c r="R257" s="120">
        <v>0</v>
      </c>
      <c r="S257" s="47"/>
    </row>
    <row r="258" spans="1:19" ht="12.75" customHeight="1" x14ac:dyDescent="0.2">
      <c r="A258" s="496">
        <v>34516</v>
      </c>
      <c r="B258" s="496">
        <v>34699</v>
      </c>
      <c r="C258" s="42" t="s">
        <v>3</v>
      </c>
      <c r="D258" s="43">
        <v>0</v>
      </c>
      <c r="E258" s="44">
        <v>0</v>
      </c>
      <c r="F258" s="44">
        <v>0</v>
      </c>
      <c r="G258" s="44">
        <v>0</v>
      </c>
      <c r="H258" s="44">
        <v>0</v>
      </c>
      <c r="I258" s="44">
        <v>0</v>
      </c>
      <c r="J258" s="44">
        <v>0</v>
      </c>
      <c r="K258" s="45">
        <v>0</v>
      </c>
      <c r="L258" s="46">
        <v>0</v>
      </c>
      <c r="M258" s="117"/>
      <c r="N258" s="119">
        <v>0</v>
      </c>
      <c r="O258" s="119">
        <v>0</v>
      </c>
      <c r="P258" s="119"/>
      <c r="Q258" s="119">
        <v>0</v>
      </c>
      <c r="R258" s="119">
        <v>0</v>
      </c>
      <c r="S258" s="47"/>
    </row>
    <row r="259" spans="1:19" ht="9" customHeight="1" x14ac:dyDescent="0.2">
      <c r="A259" s="521"/>
      <c r="B259" s="521"/>
      <c r="C259" s="48" t="s">
        <v>4</v>
      </c>
      <c r="D259" s="49">
        <v>0</v>
      </c>
      <c r="E259" s="50">
        <v>0</v>
      </c>
      <c r="F259" s="50">
        <v>0</v>
      </c>
      <c r="G259" s="50">
        <v>0</v>
      </c>
      <c r="H259" s="50">
        <v>0</v>
      </c>
      <c r="I259" s="50">
        <v>0</v>
      </c>
      <c r="J259" s="51">
        <v>0</v>
      </c>
      <c r="K259" s="50">
        <v>0</v>
      </c>
      <c r="L259" s="73">
        <v>0</v>
      </c>
      <c r="M259" s="118"/>
      <c r="N259" s="120">
        <v>0</v>
      </c>
      <c r="O259" s="120">
        <v>0</v>
      </c>
      <c r="P259" s="120">
        <v>0</v>
      </c>
      <c r="Q259" s="120">
        <v>0</v>
      </c>
      <c r="R259" s="120">
        <v>0</v>
      </c>
      <c r="S259" s="47"/>
    </row>
    <row r="260" spans="1:19" ht="12.75" customHeight="1" x14ac:dyDescent="0.2">
      <c r="A260" s="500">
        <v>34516</v>
      </c>
      <c r="B260" s="500">
        <v>34699</v>
      </c>
      <c r="C260" s="53" t="s">
        <v>3</v>
      </c>
      <c r="D260" s="54">
        <v>1</v>
      </c>
      <c r="E260" s="55">
        <v>0</v>
      </c>
      <c r="F260" s="55">
        <v>0</v>
      </c>
      <c r="G260" s="55">
        <v>0</v>
      </c>
      <c r="H260" s="55">
        <v>0</v>
      </c>
      <c r="I260" s="55">
        <v>0</v>
      </c>
      <c r="J260" s="55">
        <v>0</v>
      </c>
      <c r="K260" s="56">
        <v>0</v>
      </c>
      <c r="L260" s="46">
        <v>0</v>
      </c>
      <c r="M260" s="117"/>
      <c r="N260" s="119">
        <v>0</v>
      </c>
      <c r="O260" s="119">
        <v>0</v>
      </c>
      <c r="P260" s="119"/>
      <c r="Q260" s="119">
        <v>0</v>
      </c>
      <c r="R260" s="119">
        <v>0</v>
      </c>
      <c r="S260" s="47"/>
    </row>
    <row r="261" spans="1:19" ht="9" customHeight="1" x14ac:dyDescent="0.2">
      <c r="A261" s="500"/>
      <c r="B261" s="500"/>
      <c r="C261" s="48" t="s">
        <v>4</v>
      </c>
      <c r="D261" s="49">
        <v>2</v>
      </c>
      <c r="E261" s="50">
        <v>0</v>
      </c>
      <c r="F261" s="50">
        <v>0</v>
      </c>
      <c r="G261" s="50">
        <v>0</v>
      </c>
      <c r="H261" s="50">
        <v>0</v>
      </c>
      <c r="I261" s="50">
        <v>0</v>
      </c>
      <c r="J261" s="51">
        <v>0</v>
      </c>
      <c r="K261" s="50">
        <v>0</v>
      </c>
      <c r="L261" s="73">
        <v>0</v>
      </c>
      <c r="M261" s="118"/>
      <c r="N261" s="120">
        <v>0</v>
      </c>
      <c r="O261" s="120">
        <v>0</v>
      </c>
      <c r="P261" s="120">
        <v>0</v>
      </c>
      <c r="Q261" s="120">
        <v>0</v>
      </c>
      <c r="R261" s="120">
        <v>0</v>
      </c>
      <c r="S261" s="47"/>
    </row>
    <row r="262" spans="1:19" ht="12.75" customHeight="1" x14ac:dyDescent="0.2">
      <c r="A262" s="501"/>
      <c r="B262" s="501"/>
      <c r="C262" s="53" t="s">
        <v>3</v>
      </c>
      <c r="D262" s="54">
        <v>3</v>
      </c>
      <c r="E262" s="55">
        <v>0</v>
      </c>
      <c r="F262" s="55">
        <v>0</v>
      </c>
      <c r="G262" s="55">
        <v>0</v>
      </c>
      <c r="H262" s="55">
        <v>0</v>
      </c>
      <c r="I262" s="55">
        <v>0</v>
      </c>
      <c r="J262" s="55">
        <v>0</v>
      </c>
      <c r="K262" s="56">
        <v>0</v>
      </c>
      <c r="L262" s="46">
        <v>0</v>
      </c>
      <c r="M262" s="117"/>
      <c r="N262" s="119">
        <v>0</v>
      </c>
      <c r="O262" s="119">
        <v>0</v>
      </c>
      <c r="P262" s="119"/>
      <c r="Q262" s="119">
        <v>0</v>
      </c>
      <c r="R262" s="119">
        <v>0</v>
      </c>
      <c r="S262" s="47"/>
    </row>
    <row r="263" spans="1:19" ht="9" customHeight="1" x14ac:dyDescent="0.2">
      <c r="A263" s="501"/>
      <c r="B263" s="501"/>
      <c r="C263" s="48" t="s">
        <v>4</v>
      </c>
      <c r="D263" s="49">
        <v>4</v>
      </c>
      <c r="E263" s="50">
        <v>0</v>
      </c>
      <c r="F263" s="50">
        <v>0</v>
      </c>
      <c r="G263" s="50">
        <v>0</v>
      </c>
      <c r="H263" s="50">
        <v>0</v>
      </c>
      <c r="I263" s="50">
        <v>0</v>
      </c>
      <c r="J263" s="51">
        <v>0</v>
      </c>
      <c r="K263" s="50">
        <v>0</v>
      </c>
      <c r="L263" s="73">
        <v>0</v>
      </c>
      <c r="M263" s="118"/>
      <c r="N263" s="120">
        <v>0</v>
      </c>
      <c r="O263" s="120">
        <v>0</v>
      </c>
      <c r="P263" s="120">
        <v>0</v>
      </c>
      <c r="Q263" s="120">
        <v>0</v>
      </c>
      <c r="R263" s="120">
        <v>0</v>
      </c>
      <c r="S263" s="47"/>
    </row>
    <row r="264" spans="1:19" ht="12.75" customHeight="1" x14ac:dyDescent="0.2">
      <c r="A264" s="501"/>
      <c r="B264" s="501"/>
      <c r="C264" s="53" t="s">
        <v>3</v>
      </c>
      <c r="D264" s="54">
        <v>5</v>
      </c>
      <c r="E264" s="55">
        <v>0</v>
      </c>
      <c r="F264" s="55">
        <v>0</v>
      </c>
      <c r="G264" s="55">
        <v>0</v>
      </c>
      <c r="H264" s="55">
        <v>0</v>
      </c>
      <c r="I264" s="55">
        <v>0</v>
      </c>
      <c r="J264" s="55">
        <v>0</v>
      </c>
      <c r="K264" s="56">
        <v>0</v>
      </c>
      <c r="L264" s="46">
        <v>0</v>
      </c>
      <c r="M264" s="117"/>
      <c r="N264" s="119">
        <v>0</v>
      </c>
      <c r="O264" s="119">
        <v>0</v>
      </c>
      <c r="P264" s="119"/>
      <c r="Q264" s="119">
        <v>0</v>
      </c>
      <c r="R264" s="119">
        <v>0</v>
      </c>
      <c r="S264" s="47"/>
    </row>
    <row r="265" spans="1:19" ht="9" customHeight="1" x14ac:dyDescent="0.2">
      <c r="A265" s="501"/>
      <c r="B265" s="501"/>
      <c r="C265" s="48" t="s">
        <v>4</v>
      </c>
      <c r="D265" s="49">
        <v>6</v>
      </c>
      <c r="E265" s="50">
        <v>0</v>
      </c>
      <c r="F265" s="50">
        <v>0</v>
      </c>
      <c r="G265" s="50">
        <v>0</v>
      </c>
      <c r="H265" s="50">
        <v>0</v>
      </c>
      <c r="I265" s="50">
        <v>0</v>
      </c>
      <c r="J265" s="51">
        <v>0</v>
      </c>
      <c r="K265" s="50">
        <v>0</v>
      </c>
      <c r="L265" s="73">
        <v>0</v>
      </c>
      <c r="M265" s="118"/>
      <c r="N265" s="120">
        <v>0</v>
      </c>
      <c r="O265" s="120">
        <v>0</v>
      </c>
      <c r="P265" s="120">
        <v>0</v>
      </c>
      <c r="Q265" s="120">
        <v>0</v>
      </c>
      <c r="R265" s="120">
        <v>0</v>
      </c>
      <c r="S265" s="47"/>
    </row>
    <row r="266" spans="1:19" ht="12.75" customHeight="1" x14ac:dyDescent="0.2">
      <c r="A266" s="501"/>
      <c r="B266" s="501"/>
      <c r="C266" s="53" t="s">
        <v>3</v>
      </c>
      <c r="D266" s="54">
        <v>7</v>
      </c>
      <c r="E266" s="55">
        <v>0</v>
      </c>
      <c r="F266" s="55">
        <v>0</v>
      </c>
      <c r="G266" s="55">
        <v>0</v>
      </c>
      <c r="H266" s="55">
        <v>0</v>
      </c>
      <c r="I266" s="55">
        <v>0</v>
      </c>
      <c r="J266" s="55">
        <v>0</v>
      </c>
      <c r="K266" s="56">
        <v>0</v>
      </c>
      <c r="L266" s="46">
        <v>0</v>
      </c>
      <c r="M266" s="117"/>
      <c r="N266" s="119">
        <v>0</v>
      </c>
      <c r="O266" s="119">
        <v>0</v>
      </c>
      <c r="P266" s="119"/>
      <c r="Q266" s="119">
        <v>0</v>
      </c>
      <c r="R266" s="119">
        <v>0</v>
      </c>
      <c r="S266" s="47"/>
    </row>
    <row r="267" spans="1:19" ht="9" customHeight="1" x14ac:dyDescent="0.2">
      <c r="A267" s="501"/>
      <c r="B267" s="501"/>
      <c r="C267" s="48" t="s">
        <v>4</v>
      </c>
      <c r="D267" s="49">
        <v>8</v>
      </c>
      <c r="E267" s="50">
        <v>0</v>
      </c>
      <c r="F267" s="50">
        <v>0</v>
      </c>
      <c r="G267" s="50">
        <v>0</v>
      </c>
      <c r="H267" s="50">
        <v>0</v>
      </c>
      <c r="I267" s="50">
        <v>0</v>
      </c>
      <c r="J267" s="51">
        <v>0</v>
      </c>
      <c r="K267" s="50">
        <v>0</v>
      </c>
      <c r="L267" s="73">
        <v>0</v>
      </c>
      <c r="M267" s="118"/>
      <c r="N267" s="120">
        <v>0</v>
      </c>
      <c r="O267" s="120">
        <v>0</v>
      </c>
      <c r="P267" s="120">
        <v>0</v>
      </c>
      <c r="Q267" s="120">
        <v>0</v>
      </c>
      <c r="R267" s="120">
        <v>0</v>
      </c>
      <c r="S267" s="47"/>
    </row>
    <row r="268" spans="1:19" ht="12.75" customHeight="1" x14ac:dyDescent="0.2">
      <c r="A268" s="501"/>
      <c r="B268" s="501"/>
      <c r="C268" s="53" t="s">
        <v>3</v>
      </c>
      <c r="D268" s="54">
        <v>9</v>
      </c>
      <c r="E268" s="55">
        <v>0</v>
      </c>
      <c r="F268" s="55">
        <v>0</v>
      </c>
      <c r="G268" s="55">
        <v>0</v>
      </c>
      <c r="H268" s="55">
        <v>0</v>
      </c>
      <c r="I268" s="55">
        <v>0</v>
      </c>
      <c r="J268" s="55">
        <v>0</v>
      </c>
      <c r="K268" s="56">
        <v>0</v>
      </c>
      <c r="L268" s="46">
        <v>0</v>
      </c>
      <c r="M268" s="117"/>
      <c r="N268" s="119">
        <v>0</v>
      </c>
      <c r="O268" s="119">
        <v>0</v>
      </c>
      <c r="P268" s="119"/>
      <c r="Q268" s="119">
        <v>0</v>
      </c>
      <c r="R268" s="119">
        <v>0</v>
      </c>
      <c r="S268" s="47"/>
    </row>
    <row r="269" spans="1:19" ht="9" customHeight="1" x14ac:dyDescent="0.2">
      <c r="A269" s="501"/>
      <c r="B269" s="501"/>
      <c r="C269" s="48" t="s">
        <v>4</v>
      </c>
      <c r="D269" s="49">
        <v>10</v>
      </c>
      <c r="E269" s="50">
        <v>0</v>
      </c>
      <c r="F269" s="50">
        <v>0</v>
      </c>
      <c r="G269" s="50">
        <v>0</v>
      </c>
      <c r="H269" s="50">
        <v>0</v>
      </c>
      <c r="I269" s="50">
        <v>0</v>
      </c>
      <c r="J269" s="51">
        <v>0</v>
      </c>
      <c r="K269" s="50">
        <v>0</v>
      </c>
      <c r="L269" s="73">
        <v>0</v>
      </c>
      <c r="M269" s="118"/>
      <c r="N269" s="120">
        <v>0</v>
      </c>
      <c r="O269" s="120">
        <v>0</v>
      </c>
      <c r="P269" s="120">
        <v>0</v>
      </c>
      <c r="Q269" s="120">
        <v>0</v>
      </c>
      <c r="R269" s="120">
        <v>0</v>
      </c>
      <c r="S269" s="47"/>
    </row>
    <row r="270" spans="1:19" ht="12.75" customHeight="1" x14ac:dyDescent="0.2">
      <c r="A270" s="501"/>
      <c r="B270" s="501"/>
      <c r="C270" s="53" t="s">
        <v>3</v>
      </c>
      <c r="D270" s="54">
        <v>11</v>
      </c>
      <c r="E270" s="55">
        <v>0</v>
      </c>
      <c r="F270" s="55">
        <v>0</v>
      </c>
      <c r="G270" s="55">
        <v>0</v>
      </c>
      <c r="H270" s="55">
        <v>0</v>
      </c>
      <c r="I270" s="55">
        <v>0</v>
      </c>
      <c r="J270" s="55">
        <v>0</v>
      </c>
      <c r="K270" s="56">
        <v>0</v>
      </c>
      <c r="L270" s="46">
        <v>0</v>
      </c>
      <c r="M270" s="117"/>
      <c r="N270" s="119">
        <v>0</v>
      </c>
      <c r="O270" s="119">
        <v>0</v>
      </c>
      <c r="P270" s="119"/>
      <c r="Q270" s="119">
        <v>0</v>
      </c>
      <c r="R270" s="119">
        <v>0</v>
      </c>
      <c r="S270" s="47"/>
    </row>
    <row r="271" spans="1:19" ht="9" customHeight="1" x14ac:dyDescent="0.2">
      <c r="A271" s="501"/>
      <c r="B271" s="501"/>
      <c r="C271" s="48" t="s">
        <v>4</v>
      </c>
      <c r="D271" s="49">
        <v>12</v>
      </c>
      <c r="E271" s="50">
        <v>0</v>
      </c>
      <c r="F271" s="50">
        <v>0</v>
      </c>
      <c r="G271" s="50">
        <v>0</v>
      </c>
      <c r="H271" s="50">
        <v>0</v>
      </c>
      <c r="I271" s="50">
        <v>0</v>
      </c>
      <c r="J271" s="51">
        <v>0</v>
      </c>
      <c r="K271" s="50">
        <v>0</v>
      </c>
      <c r="L271" s="73">
        <v>0</v>
      </c>
      <c r="M271" s="118"/>
      <c r="N271" s="120">
        <v>0</v>
      </c>
      <c r="O271" s="120">
        <v>0</v>
      </c>
      <c r="P271" s="120">
        <v>0</v>
      </c>
      <c r="Q271" s="120">
        <v>0</v>
      </c>
      <c r="R271" s="120">
        <v>0</v>
      </c>
      <c r="S271" s="47"/>
    </row>
    <row r="272" spans="1:19" ht="12.75" customHeight="1" x14ac:dyDescent="0.2">
      <c r="A272" s="501"/>
      <c r="B272" s="501"/>
      <c r="C272" s="53" t="s">
        <v>3</v>
      </c>
      <c r="D272" s="54">
        <v>13</v>
      </c>
      <c r="E272" s="55">
        <v>0</v>
      </c>
      <c r="F272" s="55">
        <v>0</v>
      </c>
      <c r="G272" s="55">
        <v>0</v>
      </c>
      <c r="H272" s="55">
        <v>0</v>
      </c>
      <c r="I272" s="55">
        <v>0</v>
      </c>
      <c r="J272" s="55">
        <v>0</v>
      </c>
      <c r="K272" s="56">
        <v>0</v>
      </c>
      <c r="L272" s="46">
        <v>0</v>
      </c>
      <c r="M272" s="117"/>
      <c r="N272" s="119">
        <v>0</v>
      </c>
      <c r="O272" s="119">
        <v>0</v>
      </c>
      <c r="P272" s="119"/>
      <c r="Q272" s="119">
        <v>0</v>
      </c>
      <c r="R272" s="119">
        <v>0</v>
      </c>
      <c r="S272" s="47"/>
    </row>
    <row r="273" spans="1:19" ht="9" customHeight="1" x14ac:dyDescent="0.2">
      <c r="A273" s="501"/>
      <c r="B273" s="501"/>
      <c r="C273" s="48" t="s">
        <v>4</v>
      </c>
      <c r="D273" s="49">
        <v>14</v>
      </c>
      <c r="E273" s="50">
        <v>0</v>
      </c>
      <c r="F273" s="50">
        <v>0</v>
      </c>
      <c r="G273" s="50">
        <v>0</v>
      </c>
      <c r="H273" s="50">
        <v>0</v>
      </c>
      <c r="I273" s="50">
        <v>0</v>
      </c>
      <c r="J273" s="51">
        <v>0</v>
      </c>
      <c r="K273" s="50">
        <v>0</v>
      </c>
      <c r="L273" s="73">
        <v>0</v>
      </c>
      <c r="M273" s="118"/>
      <c r="N273" s="120">
        <v>0</v>
      </c>
      <c r="O273" s="120">
        <v>0</v>
      </c>
      <c r="P273" s="120">
        <v>0</v>
      </c>
      <c r="Q273" s="120">
        <v>0</v>
      </c>
      <c r="R273" s="120">
        <v>0</v>
      </c>
      <c r="S273" s="47"/>
    </row>
    <row r="274" spans="1:19" ht="12.75" customHeight="1" x14ac:dyDescent="0.2">
      <c r="A274" s="501"/>
      <c r="B274" s="501"/>
      <c r="C274" s="53" t="s">
        <v>3</v>
      </c>
      <c r="D274" s="54">
        <v>15</v>
      </c>
      <c r="E274" s="55">
        <v>0</v>
      </c>
      <c r="F274" s="55">
        <v>0</v>
      </c>
      <c r="G274" s="55">
        <v>0</v>
      </c>
      <c r="H274" s="55">
        <v>0</v>
      </c>
      <c r="I274" s="55">
        <v>0</v>
      </c>
      <c r="J274" s="55">
        <v>0</v>
      </c>
      <c r="K274" s="56">
        <v>0</v>
      </c>
      <c r="L274" s="46">
        <v>0</v>
      </c>
      <c r="M274" s="117"/>
      <c r="N274" s="119">
        <v>0</v>
      </c>
      <c r="O274" s="119">
        <v>0</v>
      </c>
      <c r="P274" s="119"/>
      <c r="Q274" s="119">
        <v>0</v>
      </c>
      <c r="R274" s="119">
        <v>0</v>
      </c>
      <c r="S274" s="47"/>
    </row>
    <row r="275" spans="1:19" ht="9" customHeight="1" x14ac:dyDescent="0.2">
      <c r="A275" s="501"/>
      <c r="B275" s="501"/>
      <c r="C275" s="48" t="s">
        <v>4</v>
      </c>
      <c r="D275" s="49">
        <v>16</v>
      </c>
      <c r="E275" s="50">
        <v>0</v>
      </c>
      <c r="F275" s="50">
        <v>0</v>
      </c>
      <c r="G275" s="50">
        <v>0</v>
      </c>
      <c r="H275" s="50">
        <v>0</v>
      </c>
      <c r="I275" s="50">
        <v>0</v>
      </c>
      <c r="J275" s="51">
        <v>0</v>
      </c>
      <c r="K275" s="50">
        <v>0</v>
      </c>
      <c r="L275" s="73">
        <v>0</v>
      </c>
      <c r="M275" s="118"/>
      <c r="N275" s="120">
        <v>0</v>
      </c>
      <c r="O275" s="120">
        <v>0</v>
      </c>
      <c r="P275" s="120">
        <v>0</v>
      </c>
      <c r="Q275" s="120">
        <v>0</v>
      </c>
      <c r="R275" s="120">
        <v>0</v>
      </c>
      <c r="S275" s="47"/>
    </row>
    <row r="276" spans="1:19" ht="12.75" customHeight="1" x14ac:dyDescent="0.2">
      <c r="A276" s="501"/>
      <c r="B276" s="501"/>
      <c r="C276" s="53" t="s">
        <v>3</v>
      </c>
      <c r="D276" s="54">
        <v>17</v>
      </c>
      <c r="E276" s="55">
        <v>0</v>
      </c>
      <c r="F276" s="55">
        <v>0</v>
      </c>
      <c r="G276" s="55">
        <v>0</v>
      </c>
      <c r="H276" s="55">
        <v>0</v>
      </c>
      <c r="I276" s="55">
        <v>0</v>
      </c>
      <c r="J276" s="55">
        <v>0</v>
      </c>
      <c r="K276" s="56">
        <v>0</v>
      </c>
      <c r="L276" s="46">
        <v>0</v>
      </c>
      <c r="M276" s="117"/>
      <c r="N276" s="119">
        <v>0</v>
      </c>
      <c r="O276" s="119">
        <v>0</v>
      </c>
      <c r="P276" s="119"/>
      <c r="Q276" s="119">
        <v>0</v>
      </c>
      <c r="R276" s="119">
        <v>0</v>
      </c>
      <c r="S276" s="47"/>
    </row>
    <row r="277" spans="1:19" ht="9" customHeight="1" x14ac:dyDescent="0.2">
      <c r="A277" s="501"/>
      <c r="B277" s="501"/>
      <c r="C277" s="48" t="s">
        <v>4</v>
      </c>
      <c r="D277" s="49">
        <v>17</v>
      </c>
      <c r="E277" s="50">
        <v>0</v>
      </c>
      <c r="F277" s="50">
        <v>0</v>
      </c>
      <c r="G277" s="50">
        <v>0</v>
      </c>
      <c r="H277" s="50">
        <v>0</v>
      </c>
      <c r="I277" s="50">
        <v>0</v>
      </c>
      <c r="J277" s="51">
        <v>0</v>
      </c>
      <c r="K277" s="50">
        <v>0</v>
      </c>
      <c r="L277" s="73">
        <v>0</v>
      </c>
      <c r="M277" s="118"/>
      <c r="N277" s="120">
        <v>0</v>
      </c>
      <c r="O277" s="120">
        <v>0</v>
      </c>
      <c r="P277" s="120">
        <v>0</v>
      </c>
      <c r="Q277" s="120">
        <v>0</v>
      </c>
      <c r="R277" s="120">
        <v>0</v>
      </c>
      <c r="S277" s="47"/>
    </row>
    <row r="278" spans="1:19" ht="12.75" customHeight="1" x14ac:dyDescent="0.2">
      <c r="A278" s="501"/>
      <c r="B278" s="501"/>
      <c r="C278" s="53" t="s">
        <v>3</v>
      </c>
      <c r="D278" s="54">
        <v>18</v>
      </c>
      <c r="E278" s="55">
        <v>0</v>
      </c>
      <c r="F278" s="55">
        <v>0</v>
      </c>
      <c r="G278" s="55">
        <v>0</v>
      </c>
      <c r="H278" s="55">
        <v>0</v>
      </c>
      <c r="I278" s="55">
        <v>0</v>
      </c>
      <c r="J278" s="55">
        <v>0</v>
      </c>
      <c r="K278" s="56">
        <v>0</v>
      </c>
      <c r="L278" s="46">
        <v>0</v>
      </c>
      <c r="M278" s="117"/>
      <c r="N278" s="119">
        <v>0</v>
      </c>
      <c r="O278" s="119">
        <v>0</v>
      </c>
      <c r="P278" s="119"/>
      <c r="Q278" s="119">
        <v>0</v>
      </c>
      <c r="R278" s="119">
        <v>0</v>
      </c>
      <c r="S278" s="47"/>
    </row>
    <row r="279" spans="1:19" ht="9" customHeight="1" x14ac:dyDescent="0.2">
      <c r="A279" s="501"/>
      <c r="B279" s="501"/>
      <c r="C279" s="48" t="s">
        <v>4</v>
      </c>
      <c r="D279" s="49">
        <v>19</v>
      </c>
      <c r="E279" s="50">
        <v>0</v>
      </c>
      <c r="F279" s="50">
        <v>0</v>
      </c>
      <c r="G279" s="50">
        <v>0</v>
      </c>
      <c r="H279" s="50">
        <v>0</v>
      </c>
      <c r="I279" s="50">
        <v>0</v>
      </c>
      <c r="J279" s="51">
        <v>0</v>
      </c>
      <c r="K279" s="50">
        <v>0</v>
      </c>
      <c r="L279" s="73">
        <v>0</v>
      </c>
      <c r="M279" s="118"/>
      <c r="N279" s="120">
        <v>0</v>
      </c>
      <c r="O279" s="120">
        <v>0</v>
      </c>
      <c r="P279" s="120">
        <v>0</v>
      </c>
      <c r="Q279" s="120">
        <v>0</v>
      </c>
      <c r="R279" s="120">
        <v>0</v>
      </c>
      <c r="S279" s="47"/>
    </row>
    <row r="280" spans="1:19" ht="12.75" customHeight="1" x14ac:dyDescent="0.2">
      <c r="A280" s="501"/>
      <c r="B280" s="501"/>
      <c r="C280" s="53" t="s">
        <v>3</v>
      </c>
      <c r="D280" s="54">
        <v>20</v>
      </c>
      <c r="E280" s="55">
        <v>0</v>
      </c>
      <c r="F280" s="55">
        <v>0</v>
      </c>
      <c r="G280" s="55">
        <v>0</v>
      </c>
      <c r="H280" s="55">
        <v>0</v>
      </c>
      <c r="I280" s="55">
        <v>0</v>
      </c>
      <c r="J280" s="55">
        <v>0</v>
      </c>
      <c r="K280" s="56">
        <v>0</v>
      </c>
      <c r="L280" s="46">
        <v>0</v>
      </c>
      <c r="M280" s="117"/>
      <c r="N280" s="119">
        <v>0</v>
      </c>
      <c r="O280" s="119">
        <v>0</v>
      </c>
      <c r="P280" s="119"/>
      <c r="Q280" s="119">
        <v>0</v>
      </c>
      <c r="R280" s="119">
        <v>0</v>
      </c>
      <c r="S280" s="47"/>
    </row>
    <row r="281" spans="1:19" ht="9" customHeight="1" x14ac:dyDescent="0.2">
      <c r="A281" s="501"/>
      <c r="B281" s="501"/>
      <c r="C281" s="48" t="s">
        <v>4</v>
      </c>
      <c r="D281" s="49">
        <v>21</v>
      </c>
      <c r="E281" s="50">
        <v>0</v>
      </c>
      <c r="F281" s="50">
        <v>0</v>
      </c>
      <c r="G281" s="50">
        <v>0</v>
      </c>
      <c r="H281" s="50">
        <v>0</v>
      </c>
      <c r="I281" s="50">
        <v>0</v>
      </c>
      <c r="J281" s="51">
        <v>0</v>
      </c>
      <c r="K281" s="50">
        <v>0</v>
      </c>
      <c r="L281" s="73">
        <v>0</v>
      </c>
      <c r="M281" s="118"/>
      <c r="N281" s="120">
        <v>0</v>
      </c>
      <c r="O281" s="120">
        <v>0</v>
      </c>
      <c r="P281" s="120">
        <v>0</v>
      </c>
      <c r="Q281" s="120">
        <v>0</v>
      </c>
      <c r="R281" s="120">
        <v>0</v>
      </c>
      <c r="S281" s="47"/>
    </row>
    <row r="282" spans="1:19" ht="12.75" customHeight="1" x14ac:dyDescent="0.2">
      <c r="A282" s="501"/>
      <c r="B282" s="501"/>
      <c r="C282" s="53" t="s">
        <v>3</v>
      </c>
      <c r="D282" s="54">
        <v>22</v>
      </c>
      <c r="E282" s="55">
        <v>0</v>
      </c>
      <c r="F282" s="55">
        <v>0</v>
      </c>
      <c r="G282" s="55">
        <v>0</v>
      </c>
      <c r="H282" s="55">
        <v>0</v>
      </c>
      <c r="I282" s="55">
        <v>0</v>
      </c>
      <c r="J282" s="55">
        <v>0</v>
      </c>
      <c r="K282" s="56">
        <v>0</v>
      </c>
      <c r="L282" s="46">
        <v>0</v>
      </c>
      <c r="M282" s="117"/>
      <c r="N282" s="119">
        <v>0</v>
      </c>
      <c r="O282" s="119">
        <v>0</v>
      </c>
      <c r="P282" s="119"/>
      <c r="Q282" s="119">
        <v>0</v>
      </c>
      <c r="R282" s="119">
        <v>0</v>
      </c>
      <c r="S282" s="47"/>
    </row>
    <row r="283" spans="1:19" ht="9" customHeight="1" x14ac:dyDescent="0.2">
      <c r="A283" s="501"/>
      <c r="B283" s="501"/>
      <c r="C283" s="48" t="s">
        <v>4</v>
      </c>
      <c r="D283" s="49">
        <v>23</v>
      </c>
      <c r="E283" s="50">
        <v>0</v>
      </c>
      <c r="F283" s="50">
        <v>0</v>
      </c>
      <c r="G283" s="50">
        <v>0</v>
      </c>
      <c r="H283" s="50">
        <v>0</v>
      </c>
      <c r="I283" s="50">
        <v>0</v>
      </c>
      <c r="J283" s="51">
        <v>0</v>
      </c>
      <c r="K283" s="50">
        <v>0</v>
      </c>
      <c r="L283" s="73">
        <v>0</v>
      </c>
      <c r="M283" s="118"/>
      <c r="N283" s="120">
        <v>0</v>
      </c>
      <c r="O283" s="120">
        <v>0</v>
      </c>
      <c r="P283" s="120">
        <v>0</v>
      </c>
      <c r="Q283" s="120">
        <v>0</v>
      </c>
      <c r="R283" s="120">
        <v>0</v>
      </c>
      <c r="S283" s="47"/>
    </row>
    <row r="284" spans="1:19" ht="12.75" customHeight="1" x14ac:dyDescent="0.2">
      <c r="A284" s="501"/>
      <c r="B284" s="501"/>
      <c r="C284" s="53" t="s">
        <v>3</v>
      </c>
      <c r="D284" s="54">
        <v>24</v>
      </c>
      <c r="E284" s="55">
        <v>0</v>
      </c>
      <c r="F284" s="55">
        <v>0</v>
      </c>
      <c r="G284" s="55">
        <v>0</v>
      </c>
      <c r="H284" s="55">
        <v>0</v>
      </c>
      <c r="I284" s="55">
        <v>0</v>
      </c>
      <c r="J284" s="55">
        <v>0</v>
      </c>
      <c r="K284" s="56">
        <v>0</v>
      </c>
      <c r="L284" s="46">
        <v>0</v>
      </c>
      <c r="M284" s="117"/>
      <c r="N284" s="119">
        <v>0</v>
      </c>
      <c r="O284" s="119">
        <v>0</v>
      </c>
      <c r="P284" s="119"/>
      <c r="Q284" s="119">
        <v>0</v>
      </c>
      <c r="R284" s="119">
        <v>0</v>
      </c>
      <c r="S284" s="47"/>
    </row>
    <row r="285" spans="1:19" ht="9" customHeight="1" x14ac:dyDescent="0.2">
      <c r="A285" s="501"/>
      <c r="B285" s="501"/>
      <c r="C285" s="48" t="s">
        <v>4</v>
      </c>
      <c r="D285" s="49">
        <v>25</v>
      </c>
      <c r="E285" s="50">
        <v>0</v>
      </c>
      <c r="F285" s="50">
        <v>0</v>
      </c>
      <c r="G285" s="50">
        <v>0</v>
      </c>
      <c r="H285" s="50">
        <v>0</v>
      </c>
      <c r="I285" s="50">
        <v>0</v>
      </c>
      <c r="J285" s="51">
        <v>0</v>
      </c>
      <c r="K285" s="50">
        <v>0</v>
      </c>
      <c r="L285" s="73">
        <v>0</v>
      </c>
      <c r="M285" s="118"/>
      <c r="N285" s="120">
        <v>0</v>
      </c>
      <c r="O285" s="120">
        <v>0</v>
      </c>
      <c r="P285" s="120">
        <v>0</v>
      </c>
      <c r="Q285" s="120">
        <v>0</v>
      </c>
      <c r="R285" s="120">
        <v>0</v>
      </c>
      <c r="S285" s="47"/>
    </row>
    <row r="286" spans="1:19" ht="12.75" customHeight="1" x14ac:dyDescent="0.2">
      <c r="A286" s="501"/>
      <c r="B286" s="501"/>
      <c r="C286" s="53" t="s">
        <v>3</v>
      </c>
      <c r="D286" s="54">
        <v>26</v>
      </c>
      <c r="E286" s="55">
        <v>0</v>
      </c>
      <c r="F286" s="55">
        <v>0</v>
      </c>
      <c r="G286" s="55">
        <v>0</v>
      </c>
      <c r="H286" s="55">
        <v>0</v>
      </c>
      <c r="I286" s="55">
        <v>0</v>
      </c>
      <c r="J286" s="55">
        <v>0</v>
      </c>
      <c r="K286" s="56">
        <v>0</v>
      </c>
      <c r="L286" s="46">
        <v>0</v>
      </c>
      <c r="M286" s="117"/>
      <c r="N286" s="119">
        <v>0</v>
      </c>
      <c r="O286" s="119">
        <v>0</v>
      </c>
      <c r="P286" s="119"/>
      <c r="Q286" s="119">
        <v>0</v>
      </c>
      <c r="R286" s="119">
        <v>0</v>
      </c>
      <c r="S286" s="47"/>
    </row>
    <row r="287" spans="1:19" ht="9" customHeight="1" x14ac:dyDescent="0.2">
      <c r="A287" s="501"/>
      <c r="B287" s="501"/>
      <c r="C287" s="48" t="s">
        <v>4</v>
      </c>
      <c r="D287" s="49">
        <v>27</v>
      </c>
      <c r="E287" s="50">
        <v>0</v>
      </c>
      <c r="F287" s="50">
        <v>0</v>
      </c>
      <c r="G287" s="50">
        <v>0</v>
      </c>
      <c r="H287" s="50">
        <v>0</v>
      </c>
      <c r="I287" s="50">
        <v>0</v>
      </c>
      <c r="J287" s="51">
        <v>0</v>
      </c>
      <c r="K287" s="50">
        <v>0</v>
      </c>
      <c r="L287" s="73">
        <v>0</v>
      </c>
      <c r="M287" s="118"/>
      <c r="N287" s="120">
        <v>0</v>
      </c>
      <c r="O287" s="120">
        <v>0</v>
      </c>
      <c r="P287" s="120">
        <v>0</v>
      </c>
      <c r="Q287" s="120">
        <v>0</v>
      </c>
      <c r="R287" s="120">
        <v>0</v>
      </c>
      <c r="S287" s="47"/>
    </row>
    <row r="288" spans="1:19" ht="12.75" customHeight="1" x14ac:dyDescent="0.2">
      <c r="A288" s="501"/>
      <c r="B288" s="501"/>
      <c r="C288" s="53" t="s">
        <v>3</v>
      </c>
      <c r="D288" s="54">
        <v>28</v>
      </c>
      <c r="E288" s="55">
        <v>0</v>
      </c>
      <c r="F288" s="55">
        <v>0</v>
      </c>
      <c r="G288" s="55">
        <v>0</v>
      </c>
      <c r="H288" s="55">
        <v>0</v>
      </c>
      <c r="I288" s="55">
        <v>0</v>
      </c>
      <c r="J288" s="55">
        <v>0</v>
      </c>
      <c r="K288" s="56">
        <v>0</v>
      </c>
      <c r="L288" s="46">
        <v>0</v>
      </c>
      <c r="M288" s="117"/>
      <c r="N288" s="119">
        <v>0</v>
      </c>
      <c r="O288" s="119">
        <v>0</v>
      </c>
      <c r="P288" s="119"/>
      <c r="Q288" s="119">
        <v>0</v>
      </c>
      <c r="R288" s="119">
        <v>0</v>
      </c>
      <c r="S288" s="47"/>
    </row>
    <row r="289" spans="1:19" ht="9" customHeight="1" x14ac:dyDescent="0.2">
      <c r="A289" s="501"/>
      <c r="B289" s="501"/>
      <c r="C289" s="48" t="s">
        <v>4</v>
      </c>
      <c r="D289" s="49">
        <v>29</v>
      </c>
      <c r="E289" s="50">
        <v>0</v>
      </c>
      <c r="F289" s="50">
        <v>0</v>
      </c>
      <c r="G289" s="50">
        <v>0</v>
      </c>
      <c r="H289" s="50">
        <v>0</v>
      </c>
      <c r="I289" s="50">
        <v>0</v>
      </c>
      <c r="J289" s="51">
        <v>0</v>
      </c>
      <c r="K289" s="50">
        <v>0</v>
      </c>
      <c r="L289" s="73">
        <v>0</v>
      </c>
      <c r="M289" s="118"/>
      <c r="N289" s="120">
        <v>0</v>
      </c>
      <c r="O289" s="120">
        <v>0</v>
      </c>
      <c r="P289" s="120">
        <v>0</v>
      </c>
      <c r="Q289" s="120">
        <v>0</v>
      </c>
      <c r="R289" s="120">
        <v>0</v>
      </c>
      <c r="S289" s="47"/>
    </row>
    <row r="290" spans="1:19" ht="12.75" customHeight="1" x14ac:dyDescent="0.2">
      <c r="A290" s="501"/>
      <c r="B290" s="501"/>
      <c r="C290" s="53" t="s">
        <v>3</v>
      </c>
      <c r="D290" s="54">
        <v>30</v>
      </c>
      <c r="E290" s="55">
        <v>0</v>
      </c>
      <c r="F290" s="55">
        <v>0</v>
      </c>
      <c r="G290" s="55">
        <v>0</v>
      </c>
      <c r="H290" s="55">
        <v>0</v>
      </c>
      <c r="I290" s="55">
        <v>0</v>
      </c>
      <c r="J290" s="55">
        <v>0</v>
      </c>
      <c r="K290" s="56">
        <v>0</v>
      </c>
      <c r="L290" s="46">
        <v>0</v>
      </c>
      <c r="M290" s="117"/>
      <c r="N290" s="119">
        <v>0</v>
      </c>
      <c r="O290" s="119">
        <v>0</v>
      </c>
      <c r="P290" s="119"/>
      <c r="Q290" s="119">
        <v>0</v>
      </c>
      <c r="R290" s="119">
        <v>0</v>
      </c>
      <c r="S290" s="47"/>
    </row>
    <row r="291" spans="1:19" ht="9" customHeight="1" x14ac:dyDescent="0.2">
      <c r="A291" s="501"/>
      <c r="B291" s="501"/>
      <c r="C291" s="48" t="s">
        <v>4</v>
      </c>
      <c r="D291" s="49">
        <v>33</v>
      </c>
      <c r="E291" s="50">
        <v>0</v>
      </c>
      <c r="F291" s="50">
        <v>0</v>
      </c>
      <c r="G291" s="50">
        <v>0</v>
      </c>
      <c r="H291" s="50">
        <v>0</v>
      </c>
      <c r="I291" s="50">
        <v>0</v>
      </c>
      <c r="J291" s="51">
        <v>0</v>
      </c>
      <c r="K291" s="50">
        <v>0</v>
      </c>
      <c r="L291" s="73">
        <v>0</v>
      </c>
      <c r="M291" s="118"/>
      <c r="N291" s="120">
        <v>0</v>
      </c>
      <c r="O291" s="120">
        <v>0</v>
      </c>
      <c r="P291" s="120">
        <v>0</v>
      </c>
      <c r="Q291" s="120">
        <v>0</v>
      </c>
      <c r="R291" s="120">
        <v>0</v>
      </c>
      <c r="S291" s="47"/>
    </row>
    <row r="292" spans="1:19" ht="12.75" customHeight="1" x14ac:dyDescent="0.2">
      <c r="A292" s="501"/>
      <c r="B292" s="501"/>
      <c r="C292" s="53" t="s">
        <v>3</v>
      </c>
      <c r="D292" s="54">
        <v>34</v>
      </c>
      <c r="E292" s="55">
        <v>0</v>
      </c>
      <c r="F292" s="55">
        <v>0</v>
      </c>
      <c r="G292" s="55">
        <v>0</v>
      </c>
      <c r="H292" s="55">
        <v>0</v>
      </c>
      <c r="I292" s="55">
        <v>0</v>
      </c>
      <c r="J292" s="55">
        <v>0</v>
      </c>
      <c r="K292" s="56">
        <v>0</v>
      </c>
      <c r="L292" s="46">
        <v>0</v>
      </c>
      <c r="M292" s="117"/>
      <c r="N292" s="119">
        <v>0</v>
      </c>
      <c r="O292" s="119">
        <v>0</v>
      </c>
      <c r="P292" s="119"/>
      <c r="Q292" s="119">
        <v>0</v>
      </c>
      <c r="R292" s="119">
        <v>0</v>
      </c>
      <c r="S292" s="47"/>
    </row>
    <row r="293" spans="1:19" ht="9" customHeight="1" x14ac:dyDescent="0.2">
      <c r="A293" s="501"/>
      <c r="B293" s="501"/>
      <c r="C293" s="48" t="s">
        <v>4</v>
      </c>
      <c r="D293" s="49">
        <v>35</v>
      </c>
      <c r="E293" s="50">
        <v>0</v>
      </c>
      <c r="F293" s="50">
        <v>0</v>
      </c>
      <c r="G293" s="50">
        <v>0</v>
      </c>
      <c r="H293" s="50">
        <v>0</v>
      </c>
      <c r="I293" s="50">
        <v>0</v>
      </c>
      <c r="J293" s="51">
        <v>0</v>
      </c>
      <c r="K293" s="50">
        <v>0</v>
      </c>
      <c r="L293" s="73">
        <v>0</v>
      </c>
      <c r="M293" s="118"/>
      <c r="N293" s="120">
        <v>0</v>
      </c>
      <c r="O293" s="120">
        <v>0</v>
      </c>
      <c r="P293" s="120">
        <v>0</v>
      </c>
      <c r="Q293" s="120">
        <v>0</v>
      </c>
      <c r="R293" s="120">
        <v>0</v>
      </c>
      <c r="S293" s="47"/>
    </row>
    <row r="294" spans="1:19" ht="12.75" customHeight="1" x14ac:dyDescent="0.2">
      <c r="A294" s="501"/>
      <c r="B294" s="501"/>
      <c r="C294" s="53" t="s">
        <v>3</v>
      </c>
      <c r="D294" s="54">
        <v>36</v>
      </c>
      <c r="E294" s="55">
        <v>0</v>
      </c>
      <c r="F294" s="55">
        <v>0</v>
      </c>
      <c r="G294" s="55">
        <v>0</v>
      </c>
      <c r="H294" s="55">
        <v>0</v>
      </c>
      <c r="I294" s="55">
        <v>0</v>
      </c>
      <c r="J294" s="55">
        <v>0</v>
      </c>
      <c r="K294" s="56">
        <v>0</v>
      </c>
      <c r="L294" s="46">
        <v>0</v>
      </c>
      <c r="M294" s="117"/>
      <c r="N294" s="119">
        <v>0</v>
      </c>
      <c r="O294" s="119">
        <v>0</v>
      </c>
      <c r="P294" s="119"/>
      <c r="Q294" s="119">
        <v>0</v>
      </c>
      <c r="R294" s="119">
        <v>0</v>
      </c>
      <c r="S294" s="47"/>
    </row>
    <row r="295" spans="1:19" ht="9" customHeight="1" x14ac:dyDescent="0.2">
      <c r="A295" s="501"/>
      <c r="B295" s="501"/>
      <c r="C295" s="48" t="s">
        <v>4</v>
      </c>
      <c r="D295" s="49">
        <v>37</v>
      </c>
      <c r="E295" s="50">
        <v>0</v>
      </c>
      <c r="F295" s="50">
        <v>0</v>
      </c>
      <c r="G295" s="50">
        <v>0</v>
      </c>
      <c r="H295" s="50">
        <v>0</v>
      </c>
      <c r="I295" s="50">
        <v>0</v>
      </c>
      <c r="J295" s="51">
        <v>0</v>
      </c>
      <c r="K295" s="50">
        <v>0</v>
      </c>
      <c r="L295" s="73">
        <v>0</v>
      </c>
      <c r="M295" s="118"/>
      <c r="N295" s="120">
        <v>0</v>
      </c>
      <c r="O295" s="120">
        <v>0</v>
      </c>
      <c r="P295" s="120">
        <v>0</v>
      </c>
      <c r="Q295" s="120">
        <v>0</v>
      </c>
      <c r="R295" s="120">
        <v>0</v>
      </c>
      <c r="S295" s="47"/>
    </row>
    <row r="296" spans="1:19" ht="12.75" customHeight="1" x14ac:dyDescent="0.2">
      <c r="A296" s="501"/>
      <c r="B296" s="501"/>
      <c r="C296" s="53" t="s">
        <v>3</v>
      </c>
      <c r="D296" s="54">
        <v>38</v>
      </c>
      <c r="E296" s="55">
        <v>0</v>
      </c>
      <c r="F296" s="55">
        <v>0</v>
      </c>
      <c r="G296" s="55">
        <v>0</v>
      </c>
      <c r="H296" s="55">
        <v>0</v>
      </c>
      <c r="I296" s="55">
        <v>0</v>
      </c>
      <c r="J296" s="55">
        <v>0</v>
      </c>
      <c r="K296" s="56">
        <v>0</v>
      </c>
      <c r="L296" s="46">
        <v>0</v>
      </c>
      <c r="M296" s="117"/>
      <c r="N296" s="119">
        <v>0</v>
      </c>
      <c r="O296" s="119">
        <v>0</v>
      </c>
      <c r="P296" s="119"/>
      <c r="Q296" s="119">
        <v>0</v>
      </c>
      <c r="R296" s="119">
        <v>0</v>
      </c>
      <c r="S296" s="47"/>
    </row>
    <row r="297" spans="1:19" ht="9" customHeight="1" x14ac:dyDescent="0.2">
      <c r="A297" s="501"/>
      <c r="B297" s="501"/>
      <c r="C297" s="48" t="s">
        <v>4</v>
      </c>
      <c r="D297" s="49">
        <v>39</v>
      </c>
      <c r="E297" s="50">
        <v>0</v>
      </c>
      <c r="F297" s="50">
        <v>0</v>
      </c>
      <c r="G297" s="50">
        <v>0</v>
      </c>
      <c r="H297" s="50">
        <v>0</v>
      </c>
      <c r="I297" s="50">
        <v>0</v>
      </c>
      <c r="J297" s="51">
        <v>0</v>
      </c>
      <c r="K297" s="50">
        <v>0</v>
      </c>
      <c r="L297" s="73">
        <v>0</v>
      </c>
      <c r="M297" s="118"/>
      <c r="N297" s="120">
        <v>0</v>
      </c>
      <c r="O297" s="120">
        <v>0</v>
      </c>
      <c r="P297" s="120">
        <v>0</v>
      </c>
      <c r="Q297" s="120">
        <v>0</v>
      </c>
      <c r="R297" s="120">
        <v>0</v>
      </c>
      <c r="S297" s="47"/>
    </row>
    <row r="298" spans="1:19" ht="12.75" customHeight="1" x14ac:dyDescent="0.2">
      <c r="A298" s="501"/>
      <c r="B298" s="501"/>
      <c r="C298" s="53" t="s">
        <v>3</v>
      </c>
      <c r="D298" s="54">
        <v>40</v>
      </c>
      <c r="E298" s="55">
        <v>0</v>
      </c>
      <c r="F298" s="55">
        <v>0</v>
      </c>
      <c r="G298" s="55">
        <v>0</v>
      </c>
      <c r="H298" s="55">
        <v>0</v>
      </c>
      <c r="I298" s="55">
        <v>0</v>
      </c>
      <c r="J298" s="55">
        <v>0</v>
      </c>
      <c r="K298" s="56">
        <v>0</v>
      </c>
      <c r="L298" s="46">
        <v>0</v>
      </c>
      <c r="M298" s="117"/>
      <c r="N298" s="119">
        <v>0</v>
      </c>
      <c r="O298" s="119">
        <v>0</v>
      </c>
      <c r="P298" s="119"/>
      <c r="Q298" s="119">
        <v>0</v>
      </c>
      <c r="R298" s="119">
        <v>0</v>
      </c>
      <c r="S298" s="47"/>
    </row>
    <row r="299" spans="1:19" ht="9" customHeight="1" x14ac:dyDescent="0.2">
      <c r="A299" s="502"/>
      <c r="B299" s="502"/>
      <c r="C299" s="58"/>
      <c r="D299" s="59"/>
      <c r="E299" s="61">
        <v>0</v>
      </c>
      <c r="F299" s="61">
        <v>0</v>
      </c>
      <c r="G299" s="61">
        <v>0</v>
      </c>
      <c r="H299" s="61">
        <v>0</v>
      </c>
      <c r="I299" s="61">
        <v>0</v>
      </c>
      <c r="J299" s="60">
        <v>0</v>
      </c>
      <c r="K299" s="61">
        <v>0</v>
      </c>
      <c r="L299" s="73">
        <v>0</v>
      </c>
      <c r="M299" s="118"/>
      <c r="N299" s="120">
        <v>0</v>
      </c>
      <c r="O299" s="120">
        <v>0</v>
      </c>
      <c r="P299" s="120">
        <v>0</v>
      </c>
      <c r="Q299" s="120">
        <v>0</v>
      </c>
      <c r="R299" s="120">
        <v>0</v>
      </c>
      <c r="S299" s="47"/>
    </row>
    <row r="300" spans="1:19" ht="12.75" customHeight="1" x14ac:dyDescent="0.2">
      <c r="A300" s="496">
        <v>34700</v>
      </c>
      <c r="B300" s="496">
        <v>35033</v>
      </c>
      <c r="C300" s="42" t="s">
        <v>3</v>
      </c>
      <c r="D300" s="43">
        <v>0</v>
      </c>
      <c r="E300" s="44">
        <v>0</v>
      </c>
      <c r="F300" s="44">
        <v>0</v>
      </c>
      <c r="G300" s="44">
        <v>0</v>
      </c>
      <c r="H300" s="44">
        <v>0</v>
      </c>
      <c r="I300" s="44">
        <v>0</v>
      </c>
      <c r="J300" s="44">
        <v>0</v>
      </c>
      <c r="K300" s="45">
        <v>0</v>
      </c>
      <c r="L300" s="74">
        <v>0</v>
      </c>
      <c r="M300" s="117"/>
      <c r="N300" s="119">
        <v>0</v>
      </c>
      <c r="O300" s="119">
        <v>0</v>
      </c>
      <c r="P300" s="119"/>
      <c r="Q300" s="119">
        <v>0</v>
      </c>
      <c r="R300" s="119">
        <v>0</v>
      </c>
      <c r="S300" s="47"/>
    </row>
    <row r="301" spans="1:19" ht="9" customHeight="1" x14ac:dyDescent="0.2">
      <c r="A301" s="521"/>
      <c r="B301" s="521"/>
      <c r="C301" s="48" t="s">
        <v>4</v>
      </c>
      <c r="D301" s="49">
        <v>0</v>
      </c>
      <c r="E301" s="50">
        <v>0</v>
      </c>
      <c r="F301" s="50">
        <v>0</v>
      </c>
      <c r="G301" s="50">
        <v>0</v>
      </c>
      <c r="H301" s="50">
        <v>0</v>
      </c>
      <c r="I301" s="50">
        <v>0</v>
      </c>
      <c r="J301" s="51">
        <v>0</v>
      </c>
      <c r="K301" s="50">
        <v>0</v>
      </c>
      <c r="L301" s="75">
        <v>0</v>
      </c>
      <c r="M301" s="118"/>
      <c r="N301" s="120">
        <v>0</v>
      </c>
      <c r="O301" s="120">
        <v>0</v>
      </c>
      <c r="P301" s="120">
        <v>0</v>
      </c>
      <c r="Q301" s="120">
        <v>0</v>
      </c>
      <c r="R301" s="120">
        <v>0</v>
      </c>
      <c r="S301" s="47"/>
    </row>
    <row r="302" spans="1:19" ht="12.75" customHeight="1" x14ac:dyDescent="0.2">
      <c r="A302" s="500">
        <v>34700</v>
      </c>
      <c r="B302" s="500">
        <v>35033</v>
      </c>
      <c r="C302" s="53" t="s">
        <v>3</v>
      </c>
      <c r="D302" s="54">
        <v>1</v>
      </c>
      <c r="E302" s="55">
        <v>0</v>
      </c>
      <c r="F302" s="55">
        <v>0</v>
      </c>
      <c r="G302" s="55">
        <v>0</v>
      </c>
      <c r="H302" s="55">
        <v>0</v>
      </c>
      <c r="I302" s="55">
        <v>0</v>
      </c>
      <c r="J302" s="55">
        <v>0</v>
      </c>
      <c r="K302" s="56">
        <v>0</v>
      </c>
      <c r="L302" s="76">
        <v>0</v>
      </c>
      <c r="M302" s="117"/>
      <c r="N302" s="119">
        <v>0</v>
      </c>
      <c r="O302" s="119">
        <v>0</v>
      </c>
      <c r="P302" s="119"/>
      <c r="Q302" s="119">
        <v>0</v>
      </c>
      <c r="R302" s="119">
        <v>0</v>
      </c>
      <c r="S302" s="47"/>
    </row>
    <row r="303" spans="1:19" ht="9" customHeight="1" x14ac:dyDescent="0.2">
      <c r="A303" s="500"/>
      <c r="B303" s="500"/>
      <c r="C303" s="48" t="s">
        <v>4</v>
      </c>
      <c r="D303" s="49">
        <v>2</v>
      </c>
      <c r="E303" s="50">
        <v>0</v>
      </c>
      <c r="F303" s="50">
        <v>0</v>
      </c>
      <c r="G303" s="50">
        <v>0</v>
      </c>
      <c r="H303" s="50">
        <v>0</v>
      </c>
      <c r="I303" s="50">
        <v>0</v>
      </c>
      <c r="J303" s="51">
        <v>0</v>
      </c>
      <c r="K303" s="50">
        <v>0</v>
      </c>
      <c r="L303" s="75">
        <v>0</v>
      </c>
      <c r="M303" s="118"/>
      <c r="N303" s="120">
        <v>0</v>
      </c>
      <c r="O303" s="120">
        <v>0</v>
      </c>
      <c r="P303" s="120">
        <v>0</v>
      </c>
      <c r="Q303" s="120">
        <v>0</v>
      </c>
      <c r="R303" s="120">
        <v>0</v>
      </c>
      <c r="S303" s="47"/>
    </row>
    <row r="304" spans="1:19" ht="12.75" customHeight="1" x14ac:dyDescent="0.2">
      <c r="A304" s="501"/>
      <c r="B304" s="501"/>
      <c r="C304" s="53" t="s">
        <v>3</v>
      </c>
      <c r="D304" s="54">
        <v>3</v>
      </c>
      <c r="E304" s="55">
        <v>0</v>
      </c>
      <c r="F304" s="55">
        <v>0</v>
      </c>
      <c r="G304" s="55">
        <v>0</v>
      </c>
      <c r="H304" s="55">
        <v>0</v>
      </c>
      <c r="I304" s="55">
        <v>0</v>
      </c>
      <c r="J304" s="55">
        <v>0</v>
      </c>
      <c r="K304" s="56">
        <v>0</v>
      </c>
      <c r="L304" s="76">
        <v>0</v>
      </c>
      <c r="M304" s="117"/>
      <c r="N304" s="119">
        <v>0</v>
      </c>
      <c r="O304" s="119">
        <v>0</v>
      </c>
      <c r="P304" s="119"/>
      <c r="Q304" s="119">
        <v>0</v>
      </c>
      <c r="R304" s="119">
        <v>0</v>
      </c>
      <c r="S304" s="47"/>
    </row>
    <row r="305" spans="1:19" ht="9" customHeight="1" x14ac:dyDescent="0.2">
      <c r="A305" s="501"/>
      <c r="B305" s="501"/>
      <c r="C305" s="48" t="s">
        <v>4</v>
      </c>
      <c r="D305" s="49">
        <v>4</v>
      </c>
      <c r="E305" s="50">
        <v>0</v>
      </c>
      <c r="F305" s="50">
        <v>0</v>
      </c>
      <c r="G305" s="50">
        <v>0</v>
      </c>
      <c r="H305" s="50">
        <v>0</v>
      </c>
      <c r="I305" s="50">
        <v>0</v>
      </c>
      <c r="J305" s="51">
        <v>0</v>
      </c>
      <c r="K305" s="50">
        <v>0</v>
      </c>
      <c r="L305" s="75">
        <v>0</v>
      </c>
      <c r="M305" s="118"/>
      <c r="N305" s="120">
        <v>0</v>
      </c>
      <c r="O305" s="120">
        <v>0</v>
      </c>
      <c r="P305" s="120">
        <v>0</v>
      </c>
      <c r="Q305" s="120">
        <v>0</v>
      </c>
      <c r="R305" s="120">
        <v>0</v>
      </c>
      <c r="S305" s="47"/>
    </row>
    <row r="306" spans="1:19" ht="12.75" customHeight="1" x14ac:dyDescent="0.2">
      <c r="A306" s="501"/>
      <c r="B306" s="501"/>
      <c r="C306" s="53" t="s">
        <v>3</v>
      </c>
      <c r="D306" s="54">
        <v>5</v>
      </c>
      <c r="E306" s="55">
        <v>0</v>
      </c>
      <c r="F306" s="55">
        <v>0</v>
      </c>
      <c r="G306" s="55">
        <v>0</v>
      </c>
      <c r="H306" s="55">
        <v>0</v>
      </c>
      <c r="I306" s="55">
        <v>0</v>
      </c>
      <c r="J306" s="55">
        <v>0</v>
      </c>
      <c r="K306" s="56">
        <v>0</v>
      </c>
      <c r="L306" s="76">
        <v>0</v>
      </c>
      <c r="M306" s="117"/>
      <c r="N306" s="119">
        <v>0</v>
      </c>
      <c r="O306" s="119">
        <v>0</v>
      </c>
      <c r="P306" s="119"/>
      <c r="Q306" s="119">
        <v>0</v>
      </c>
      <c r="R306" s="119">
        <v>0</v>
      </c>
      <c r="S306" s="47"/>
    </row>
    <row r="307" spans="1:19" ht="9" customHeight="1" x14ac:dyDescent="0.2">
      <c r="A307" s="501"/>
      <c r="B307" s="501"/>
      <c r="C307" s="48" t="s">
        <v>4</v>
      </c>
      <c r="D307" s="49">
        <v>6</v>
      </c>
      <c r="E307" s="50">
        <v>0</v>
      </c>
      <c r="F307" s="50">
        <v>0</v>
      </c>
      <c r="G307" s="50">
        <v>0</v>
      </c>
      <c r="H307" s="50">
        <v>0</v>
      </c>
      <c r="I307" s="50">
        <v>0</v>
      </c>
      <c r="J307" s="51">
        <v>0</v>
      </c>
      <c r="K307" s="50">
        <v>0</v>
      </c>
      <c r="L307" s="75">
        <v>0</v>
      </c>
      <c r="M307" s="118"/>
      <c r="N307" s="120">
        <v>0</v>
      </c>
      <c r="O307" s="120">
        <v>0</v>
      </c>
      <c r="P307" s="120">
        <v>0</v>
      </c>
      <c r="Q307" s="120">
        <v>0</v>
      </c>
      <c r="R307" s="120">
        <v>0</v>
      </c>
      <c r="S307" s="47"/>
    </row>
    <row r="308" spans="1:19" ht="12.75" customHeight="1" x14ac:dyDescent="0.2">
      <c r="A308" s="501"/>
      <c r="B308" s="501"/>
      <c r="C308" s="53" t="s">
        <v>3</v>
      </c>
      <c r="D308" s="54">
        <v>7</v>
      </c>
      <c r="E308" s="55">
        <v>0</v>
      </c>
      <c r="F308" s="55">
        <v>0</v>
      </c>
      <c r="G308" s="55">
        <v>0</v>
      </c>
      <c r="H308" s="55">
        <v>0</v>
      </c>
      <c r="I308" s="55">
        <v>0</v>
      </c>
      <c r="J308" s="55">
        <v>0</v>
      </c>
      <c r="K308" s="56">
        <v>0</v>
      </c>
      <c r="L308" s="76">
        <v>0</v>
      </c>
      <c r="M308" s="117"/>
      <c r="N308" s="119">
        <v>0</v>
      </c>
      <c r="O308" s="119">
        <v>0</v>
      </c>
      <c r="P308" s="119"/>
      <c r="Q308" s="119">
        <v>0</v>
      </c>
      <c r="R308" s="119">
        <v>0</v>
      </c>
      <c r="S308" s="47"/>
    </row>
    <row r="309" spans="1:19" ht="9" customHeight="1" x14ac:dyDescent="0.2">
      <c r="A309" s="501"/>
      <c r="B309" s="501"/>
      <c r="C309" s="48" t="s">
        <v>4</v>
      </c>
      <c r="D309" s="49">
        <v>8</v>
      </c>
      <c r="E309" s="50">
        <v>0</v>
      </c>
      <c r="F309" s="50">
        <v>0</v>
      </c>
      <c r="G309" s="50">
        <v>0</v>
      </c>
      <c r="H309" s="50">
        <v>0</v>
      </c>
      <c r="I309" s="50">
        <v>0</v>
      </c>
      <c r="J309" s="51">
        <v>0</v>
      </c>
      <c r="K309" s="50">
        <v>0</v>
      </c>
      <c r="L309" s="75">
        <v>0</v>
      </c>
      <c r="M309" s="118"/>
      <c r="N309" s="120">
        <v>0</v>
      </c>
      <c r="O309" s="120">
        <v>0</v>
      </c>
      <c r="P309" s="120">
        <v>0</v>
      </c>
      <c r="Q309" s="120">
        <v>0</v>
      </c>
      <c r="R309" s="120">
        <v>0</v>
      </c>
      <c r="S309" s="47"/>
    </row>
    <row r="310" spans="1:19" ht="12.75" customHeight="1" x14ac:dyDescent="0.2">
      <c r="A310" s="501"/>
      <c r="B310" s="501"/>
      <c r="C310" s="53" t="s">
        <v>3</v>
      </c>
      <c r="D310" s="54">
        <v>9</v>
      </c>
      <c r="E310" s="55">
        <v>0</v>
      </c>
      <c r="F310" s="55">
        <v>0</v>
      </c>
      <c r="G310" s="55">
        <v>0</v>
      </c>
      <c r="H310" s="55">
        <v>0</v>
      </c>
      <c r="I310" s="55">
        <v>0</v>
      </c>
      <c r="J310" s="55">
        <v>0</v>
      </c>
      <c r="K310" s="56">
        <v>0</v>
      </c>
      <c r="L310" s="76">
        <v>0</v>
      </c>
      <c r="M310" s="117"/>
      <c r="N310" s="119">
        <v>0</v>
      </c>
      <c r="O310" s="119">
        <v>0</v>
      </c>
      <c r="P310" s="119"/>
      <c r="Q310" s="119">
        <v>0</v>
      </c>
      <c r="R310" s="119">
        <v>0</v>
      </c>
      <c r="S310" s="47"/>
    </row>
    <row r="311" spans="1:19" ht="9" customHeight="1" x14ac:dyDescent="0.2">
      <c r="A311" s="501"/>
      <c r="B311" s="501"/>
      <c r="C311" s="48" t="s">
        <v>4</v>
      </c>
      <c r="D311" s="49">
        <v>10</v>
      </c>
      <c r="E311" s="50">
        <v>0</v>
      </c>
      <c r="F311" s="50">
        <v>0</v>
      </c>
      <c r="G311" s="50">
        <v>0</v>
      </c>
      <c r="H311" s="50">
        <v>0</v>
      </c>
      <c r="I311" s="50">
        <v>0</v>
      </c>
      <c r="J311" s="51">
        <v>0</v>
      </c>
      <c r="K311" s="50">
        <v>0</v>
      </c>
      <c r="L311" s="75">
        <v>0</v>
      </c>
      <c r="M311" s="118"/>
      <c r="N311" s="120">
        <v>0</v>
      </c>
      <c r="O311" s="120">
        <v>0</v>
      </c>
      <c r="P311" s="120">
        <v>0</v>
      </c>
      <c r="Q311" s="120">
        <v>0</v>
      </c>
      <c r="R311" s="120">
        <v>0</v>
      </c>
      <c r="S311" s="47"/>
    </row>
    <row r="312" spans="1:19" ht="12.75" customHeight="1" x14ac:dyDescent="0.2">
      <c r="A312" s="501"/>
      <c r="B312" s="501"/>
      <c r="C312" s="53" t="s">
        <v>3</v>
      </c>
      <c r="D312" s="54">
        <v>11</v>
      </c>
      <c r="E312" s="55">
        <v>0</v>
      </c>
      <c r="F312" s="55">
        <v>0</v>
      </c>
      <c r="G312" s="55">
        <v>0</v>
      </c>
      <c r="H312" s="55">
        <v>0</v>
      </c>
      <c r="I312" s="55">
        <v>0</v>
      </c>
      <c r="J312" s="55">
        <v>0</v>
      </c>
      <c r="K312" s="56">
        <v>0</v>
      </c>
      <c r="L312" s="76">
        <v>0</v>
      </c>
      <c r="M312" s="117"/>
      <c r="N312" s="119">
        <v>0</v>
      </c>
      <c r="O312" s="119">
        <v>0</v>
      </c>
      <c r="P312" s="119"/>
      <c r="Q312" s="119">
        <v>0</v>
      </c>
      <c r="R312" s="119">
        <v>0</v>
      </c>
      <c r="S312" s="47"/>
    </row>
    <row r="313" spans="1:19" ht="9" customHeight="1" x14ac:dyDescent="0.2">
      <c r="A313" s="501"/>
      <c r="B313" s="501"/>
      <c r="C313" s="48" t="s">
        <v>4</v>
      </c>
      <c r="D313" s="49">
        <v>12</v>
      </c>
      <c r="E313" s="50">
        <v>0</v>
      </c>
      <c r="F313" s="50">
        <v>0</v>
      </c>
      <c r="G313" s="50">
        <v>0</v>
      </c>
      <c r="H313" s="50">
        <v>0</v>
      </c>
      <c r="I313" s="50">
        <v>0</v>
      </c>
      <c r="J313" s="51">
        <v>0</v>
      </c>
      <c r="K313" s="50">
        <v>0</v>
      </c>
      <c r="L313" s="75">
        <v>0</v>
      </c>
      <c r="M313" s="118"/>
      <c r="N313" s="120">
        <v>0</v>
      </c>
      <c r="O313" s="120">
        <v>0</v>
      </c>
      <c r="P313" s="120">
        <v>0</v>
      </c>
      <c r="Q313" s="120">
        <v>0</v>
      </c>
      <c r="R313" s="120">
        <v>0</v>
      </c>
      <c r="S313" s="47"/>
    </row>
    <row r="314" spans="1:19" ht="12.75" customHeight="1" x14ac:dyDescent="0.2">
      <c r="A314" s="501"/>
      <c r="B314" s="501"/>
      <c r="C314" s="53" t="s">
        <v>3</v>
      </c>
      <c r="D314" s="54">
        <v>13</v>
      </c>
      <c r="E314" s="55">
        <v>0</v>
      </c>
      <c r="F314" s="55">
        <v>0</v>
      </c>
      <c r="G314" s="55">
        <v>0</v>
      </c>
      <c r="H314" s="55">
        <v>0</v>
      </c>
      <c r="I314" s="55">
        <v>0</v>
      </c>
      <c r="J314" s="55">
        <v>0</v>
      </c>
      <c r="K314" s="56">
        <v>0</v>
      </c>
      <c r="L314" s="76">
        <v>0</v>
      </c>
      <c r="M314" s="117"/>
      <c r="N314" s="119">
        <v>0</v>
      </c>
      <c r="O314" s="119">
        <v>0</v>
      </c>
      <c r="P314" s="119"/>
      <c r="Q314" s="119">
        <v>0</v>
      </c>
      <c r="R314" s="119">
        <v>0</v>
      </c>
      <c r="S314" s="47"/>
    </row>
    <row r="315" spans="1:19" ht="9" customHeight="1" x14ac:dyDescent="0.2">
      <c r="A315" s="501"/>
      <c r="B315" s="501"/>
      <c r="C315" s="48" t="s">
        <v>4</v>
      </c>
      <c r="D315" s="49">
        <v>14</v>
      </c>
      <c r="E315" s="50">
        <v>0</v>
      </c>
      <c r="F315" s="50">
        <v>0</v>
      </c>
      <c r="G315" s="50">
        <v>0</v>
      </c>
      <c r="H315" s="50">
        <v>0</v>
      </c>
      <c r="I315" s="50">
        <v>0</v>
      </c>
      <c r="J315" s="51">
        <v>0</v>
      </c>
      <c r="K315" s="50">
        <v>0</v>
      </c>
      <c r="L315" s="75">
        <v>0</v>
      </c>
      <c r="M315" s="118"/>
      <c r="N315" s="120">
        <v>0</v>
      </c>
      <c r="O315" s="120">
        <v>0</v>
      </c>
      <c r="P315" s="120">
        <v>0</v>
      </c>
      <c r="Q315" s="120">
        <v>0</v>
      </c>
      <c r="R315" s="120">
        <v>0</v>
      </c>
      <c r="S315" s="47"/>
    </row>
    <row r="316" spans="1:19" ht="12.75" customHeight="1" x14ac:dyDescent="0.2">
      <c r="A316" s="501"/>
      <c r="B316" s="501"/>
      <c r="C316" s="53" t="s">
        <v>3</v>
      </c>
      <c r="D316" s="54">
        <v>15</v>
      </c>
      <c r="E316" s="55">
        <v>0</v>
      </c>
      <c r="F316" s="55">
        <v>0</v>
      </c>
      <c r="G316" s="55">
        <v>0</v>
      </c>
      <c r="H316" s="55">
        <v>0</v>
      </c>
      <c r="I316" s="55">
        <v>0</v>
      </c>
      <c r="J316" s="55">
        <v>0</v>
      </c>
      <c r="K316" s="56">
        <v>0</v>
      </c>
      <c r="L316" s="76">
        <v>0</v>
      </c>
      <c r="M316" s="117"/>
      <c r="N316" s="119">
        <v>0</v>
      </c>
      <c r="O316" s="119">
        <v>0</v>
      </c>
      <c r="P316" s="119"/>
      <c r="Q316" s="119">
        <v>0</v>
      </c>
      <c r="R316" s="119">
        <v>0</v>
      </c>
      <c r="S316" s="47"/>
    </row>
    <row r="317" spans="1:19" ht="9" customHeight="1" x14ac:dyDescent="0.2">
      <c r="A317" s="501"/>
      <c r="B317" s="501"/>
      <c r="C317" s="48" t="s">
        <v>4</v>
      </c>
      <c r="D317" s="49">
        <v>16</v>
      </c>
      <c r="E317" s="50">
        <v>0</v>
      </c>
      <c r="F317" s="50">
        <v>0</v>
      </c>
      <c r="G317" s="50">
        <v>0</v>
      </c>
      <c r="H317" s="50">
        <v>0</v>
      </c>
      <c r="I317" s="50">
        <v>0</v>
      </c>
      <c r="J317" s="51">
        <v>0</v>
      </c>
      <c r="K317" s="50">
        <v>0</v>
      </c>
      <c r="L317" s="75">
        <v>0</v>
      </c>
      <c r="M317" s="118"/>
      <c r="N317" s="120">
        <v>0</v>
      </c>
      <c r="O317" s="120">
        <v>0</v>
      </c>
      <c r="P317" s="120">
        <v>0</v>
      </c>
      <c r="Q317" s="120">
        <v>0</v>
      </c>
      <c r="R317" s="120">
        <v>0</v>
      </c>
      <c r="S317" s="47"/>
    </row>
    <row r="318" spans="1:19" ht="12.75" customHeight="1" x14ac:dyDescent="0.2">
      <c r="A318" s="501"/>
      <c r="B318" s="501"/>
      <c r="C318" s="53" t="s">
        <v>3</v>
      </c>
      <c r="D318" s="54">
        <v>17</v>
      </c>
      <c r="E318" s="55">
        <v>0</v>
      </c>
      <c r="F318" s="55">
        <v>0</v>
      </c>
      <c r="G318" s="55">
        <v>0</v>
      </c>
      <c r="H318" s="55">
        <v>0</v>
      </c>
      <c r="I318" s="55">
        <v>0</v>
      </c>
      <c r="J318" s="55">
        <v>0</v>
      </c>
      <c r="K318" s="56">
        <v>0</v>
      </c>
      <c r="L318" s="76">
        <v>0</v>
      </c>
      <c r="M318" s="117"/>
      <c r="N318" s="119">
        <v>0</v>
      </c>
      <c r="O318" s="119">
        <v>0</v>
      </c>
      <c r="P318" s="119"/>
      <c r="Q318" s="119">
        <v>0</v>
      </c>
      <c r="R318" s="119">
        <v>0</v>
      </c>
      <c r="S318" s="47"/>
    </row>
    <row r="319" spans="1:19" ht="9" customHeight="1" x14ac:dyDescent="0.2">
      <c r="A319" s="501"/>
      <c r="B319" s="501"/>
      <c r="C319" s="48" t="s">
        <v>4</v>
      </c>
      <c r="D319" s="49">
        <v>17</v>
      </c>
      <c r="E319" s="50">
        <v>0</v>
      </c>
      <c r="F319" s="50">
        <v>0</v>
      </c>
      <c r="G319" s="50">
        <v>0</v>
      </c>
      <c r="H319" s="50">
        <v>0</v>
      </c>
      <c r="I319" s="50">
        <v>0</v>
      </c>
      <c r="J319" s="51">
        <v>0</v>
      </c>
      <c r="K319" s="50">
        <v>0</v>
      </c>
      <c r="L319" s="75">
        <v>0</v>
      </c>
      <c r="M319" s="118"/>
      <c r="N319" s="120">
        <v>0</v>
      </c>
      <c r="O319" s="120">
        <v>0</v>
      </c>
      <c r="P319" s="120">
        <v>0</v>
      </c>
      <c r="Q319" s="120">
        <v>0</v>
      </c>
      <c r="R319" s="120">
        <v>0</v>
      </c>
      <c r="S319" s="47"/>
    </row>
    <row r="320" spans="1:19" ht="12.75" customHeight="1" x14ac:dyDescent="0.2">
      <c r="A320" s="501"/>
      <c r="B320" s="501"/>
      <c r="C320" s="53" t="s">
        <v>3</v>
      </c>
      <c r="D320" s="54">
        <v>18</v>
      </c>
      <c r="E320" s="55">
        <v>0</v>
      </c>
      <c r="F320" s="55">
        <v>0</v>
      </c>
      <c r="G320" s="55">
        <v>0</v>
      </c>
      <c r="H320" s="55">
        <v>0</v>
      </c>
      <c r="I320" s="55">
        <v>0</v>
      </c>
      <c r="J320" s="55">
        <v>0</v>
      </c>
      <c r="K320" s="56">
        <v>0</v>
      </c>
      <c r="L320" s="76">
        <v>0</v>
      </c>
      <c r="M320" s="117"/>
      <c r="N320" s="119">
        <v>0</v>
      </c>
      <c r="O320" s="119">
        <v>0</v>
      </c>
      <c r="P320" s="119"/>
      <c r="Q320" s="119">
        <v>0</v>
      </c>
      <c r="R320" s="119">
        <v>0</v>
      </c>
      <c r="S320" s="47"/>
    </row>
    <row r="321" spans="1:19" ht="9" customHeight="1" x14ac:dyDescent="0.2">
      <c r="A321" s="501"/>
      <c r="B321" s="501"/>
      <c r="C321" s="48" t="s">
        <v>4</v>
      </c>
      <c r="D321" s="49">
        <v>19</v>
      </c>
      <c r="E321" s="50">
        <v>0</v>
      </c>
      <c r="F321" s="50">
        <v>0</v>
      </c>
      <c r="G321" s="50">
        <v>0</v>
      </c>
      <c r="H321" s="50">
        <v>0</v>
      </c>
      <c r="I321" s="50">
        <v>0</v>
      </c>
      <c r="J321" s="51">
        <v>0</v>
      </c>
      <c r="K321" s="50">
        <v>0</v>
      </c>
      <c r="L321" s="75">
        <v>0</v>
      </c>
      <c r="M321" s="118"/>
      <c r="N321" s="120">
        <v>0</v>
      </c>
      <c r="O321" s="120">
        <v>0</v>
      </c>
      <c r="P321" s="120">
        <v>0</v>
      </c>
      <c r="Q321" s="120">
        <v>0</v>
      </c>
      <c r="R321" s="120">
        <v>0</v>
      </c>
      <c r="S321" s="47"/>
    </row>
    <row r="322" spans="1:19" ht="12.75" customHeight="1" x14ac:dyDescent="0.2">
      <c r="A322" s="501"/>
      <c r="B322" s="501"/>
      <c r="C322" s="53" t="s">
        <v>3</v>
      </c>
      <c r="D322" s="54">
        <v>20</v>
      </c>
      <c r="E322" s="55">
        <v>0</v>
      </c>
      <c r="F322" s="55">
        <v>0</v>
      </c>
      <c r="G322" s="55">
        <v>0</v>
      </c>
      <c r="H322" s="55">
        <v>0</v>
      </c>
      <c r="I322" s="55">
        <v>0</v>
      </c>
      <c r="J322" s="55">
        <v>0</v>
      </c>
      <c r="K322" s="56">
        <v>0</v>
      </c>
      <c r="L322" s="76">
        <v>0</v>
      </c>
      <c r="M322" s="117"/>
      <c r="N322" s="119">
        <v>0</v>
      </c>
      <c r="O322" s="119">
        <v>0</v>
      </c>
      <c r="P322" s="119"/>
      <c r="Q322" s="119">
        <v>0</v>
      </c>
      <c r="R322" s="119">
        <v>0</v>
      </c>
      <c r="S322" s="47"/>
    </row>
    <row r="323" spans="1:19" ht="9" customHeight="1" x14ac:dyDescent="0.2">
      <c r="A323" s="501"/>
      <c r="B323" s="501"/>
      <c r="C323" s="48" t="s">
        <v>4</v>
      </c>
      <c r="D323" s="49">
        <v>21</v>
      </c>
      <c r="E323" s="50">
        <v>0</v>
      </c>
      <c r="F323" s="50">
        <v>0</v>
      </c>
      <c r="G323" s="50">
        <v>0</v>
      </c>
      <c r="H323" s="50">
        <v>0</v>
      </c>
      <c r="I323" s="50">
        <v>0</v>
      </c>
      <c r="J323" s="51">
        <v>0</v>
      </c>
      <c r="K323" s="50">
        <v>0</v>
      </c>
      <c r="L323" s="75">
        <v>0</v>
      </c>
      <c r="M323" s="118"/>
      <c r="N323" s="120">
        <v>0</v>
      </c>
      <c r="O323" s="120">
        <v>0</v>
      </c>
      <c r="P323" s="120">
        <v>0</v>
      </c>
      <c r="Q323" s="120">
        <v>0</v>
      </c>
      <c r="R323" s="120">
        <v>0</v>
      </c>
      <c r="S323" s="47"/>
    </row>
    <row r="324" spans="1:19" ht="12.75" customHeight="1" x14ac:dyDescent="0.2">
      <c r="A324" s="501"/>
      <c r="B324" s="501"/>
      <c r="C324" s="53" t="s">
        <v>3</v>
      </c>
      <c r="D324" s="54">
        <v>22</v>
      </c>
      <c r="E324" s="55">
        <v>0</v>
      </c>
      <c r="F324" s="55">
        <v>0</v>
      </c>
      <c r="G324" s="55">
        <v>0</v>
      </c>
      <c r="H324" s="55">
        <v>0</v>
      </c>
      <c r="I324" s="55">
        <v>0</v>
      </c>
      <c r="J324" s="55">
        <v>0</v>
      </c>
      <c r="K324" s="56">
        <v>0</v>
      </c>
      <c r="L324" s="76">
        <v>0</v>
      </c>
      <c r="M324" s="117"/>
      <c r="N324" s="119">
        <v>0</v>
      </c>
      <c r="O324" s="119">
        <v>0</v>
      </c>
      <c r="P324" s="119"/>
      <c r="Q324" s="119">
        <v>0</v>
      </c>
      <c r="R324" s="119">
        <v>0</v>
      </c>
      <c r="S324" s="47"/>
    </row>
    <row r="325" spans="1:19" ht="9" customHeight="1" x14ac:dyDescent="0.2">
      <c r="A325" s="501"/>
      <c r="B325" s="501"/>
      <c r="C325" s="48" t="s">
        <v>4</v>
      </c>
      <c r="D325" s="49">
        <v>23</v>
      </c>
      <c r="E325" s="50">
        <v>0</v>
      </c>
      <c r="F325" s="50">
        <v>0</v>
      </c>
      <c r="G325" s="50">
        <v>0</v>
      </c>
      <c r="H325" s="50">
        <v>0</v>
      </c>
      <c r="I325" s="50">
        <v>0</v>
      </c>
      <c r="J325" s="51">
        <v>0</v>
      </c>
      <c r="K325" s="50">
        <v>0</v>
      </c>
      <c r="L325" s="75">
        <v>0</v>
      </c>
      <c r="M325" s="118"/>
      <c r="N325" s="120">
        <v>0</v>
      </c>
      <c r="O325" s="120">
        <v>0</v>
      </c>
      <c r="P325" s="120">
        <v>0</v>
      </c>
      <c r="Q325" s="120">
        <v>0</v>
      </c>
      <c r="R325" s="120">
        <v>0</v>
      </c>
      <c r="S325" s="47"/>
    </row>
    <row r="326" spans="1:19" ht="12.75" customHeight="1" x14ac:dyDescent="0.2">
      <c r="A326" s="501"/>
      <c r="B326" s="501"/>
      <c r="C326" s="53" t="s">
        <v>3</v>
      </c>
      <c r="D326" s="54">
        <v>24</v>
      </c>
      <c r="E326" s="55">
        <v>0</v>
      </c>
      <c r="F326" s="55">
        <v>0</v>
      </c>
      <c r="G326" s="55">
        <v>0</v>
      </c>
      <c r="H326" s="55">
        <v>0</v>
      </c>
      <c r="I326" s="55">
        <v>0</v>
      </c>
      <c r="J326" s="55">
        <v>0</v>
      </c>
      <c r="K326" s="56">
        <v>0</v>
      </c>
      <c r="L326" s="76">
        <v>0</v>
      </c>
      <c r="M326" s="117"/>
      <c r="N326" s="119">
        <v>0</v>
      </c>
      <c r="O326" s="119">
        <v>0</v>
      </c>
      <c r="P326" s="119"/>
      <c r="Q326" s="119">
        <v>0</v>
      </c>
      <c r="R326" s="119">
        <v>0</v>
      </c>
      <c r="S326" s="47"/>
    </row>
    <row r="327" spans="1:19" ht="9" customHeight="1" x14ac:dyDescent="0.2">
      <c r="A327" s="501"/>
      <c r="B327" s="501"/>
      <c r="C327" s="48" t="s">
        <v>4</v>
      </c>
      <c r="D327" s="49">
        <v>25</v>
      </c>
      <c r="E327" s="50">
        <v>0</v>
      </c>
      <c r="F327" s="50">
        <v>0</v>
      </c>
      <c r="G327" s="50">
        <v>0</v>
      </c>
      <c r="H327" s="50">
        <v>0</v>
      </c>
      <c r="I327" s="50">
        <v>0</v>
      </c>
      <c r="J327" s="51">
        <v>0</v>
      </c>
      <c r="K327" s="50">
        <v>0</v>
      </c>
      <c r="L327" s="75">
        <v>0</v>
      </c>
      <c r="M327" s="118"/>
      <c r="N327" s="120">
        <v>0</v>
      </c>
      <c r="O327" s="120">
        <v>0</v>
      </c>
      <c r="P327" s="120">
        <v>0</v>
      </c>
      <c r="Q327" s="120">
        <v>0</v>
      </c>
      <c r="R327" s="120">
        <v>0</v>
      </c>
      <c r="S327" s="47"/>
    </row>
    <row r="328" spans="1:19" ht="12.75" customHeight="1" x14ac:dyDescent="0.2">
      <c r="A328" s="501"/>
      <c r="B328" s="501"/>
      <c r="C328" s="53" t="s">
        <v>3</v>
      </c>
      <c r="D328" s="54">
        <v>26</v>
      </c>
      <c r="E328" s="55">
        <v>0</v>
      </c>
      <c r="F328" s="55">
        <v>0</v>
      </c>
      <c r="G328" s="55">
        <v>0</v>
      </c>
      <c r="H328" s="55">
        <v>0</v>
      </c>
      <c r="I328" s="55">
        <v>0</v>
      </c>
      <c r="J328" s="55">
        <v>0</v>
      </c>
      <c r="K328" s="56">
        <v>0</v>
      </c>
      <c r="L328" s="76">
        <v>0</v>
      </c>
      <c r="M328" s="117"/>
      <c r="N328" s="119">
        <v>0</v>
      </c>
      <c r="O328" s="119">
        <v>0</v>
      </c>
      <c r="P328" s="119"/>
      <c r="Q328" s="119">
        <v>0</v>
      </c>
      <c r="R328" s="119">
        <v>0</v>
      </c>
      <c r="S328" s="47"/>
    </row>
    <row r="329" spans="1:19" ht="9" customHeight="1" x14ac:dyDescent="0.2">
      <c r="A329" s="501"/>
      <c r="B329" s="501"/>
      <c r="C329" s="48" t="s">
        <v>4</v>
      </c>
      <c r="D329" s="49">
        <v>27</v>
      </c>
      <c r="E329" s="50">
        <v>0</v>
      </c>
      <c r="F329" s="50">
        <v>0</v>
      </c>
      <c r="G329" s="50">
        <v>0</v>
      </c>
      <c r="H329" s="50">
        <v>0</v>
      </c>
      <c r="I329" s="50">
        <v>0</v>
      </c>
      <c r="J329" s="51">
        <v>0</v>
      </c>
      <c r="K329" s="50">
        <v>0</v>
      </c>
      <c r="L329" s="75">
        <v>0</v>
      </c>
      <c r="M329" s="118"/>
      <c r="N329" s="120">
        <v>0</v>
      </c>
      <c r="O329" s="120">
        <v>0</v>
      </c>
      <c r="P329" s="120">
        <v>0</v>
      </c>
      <c r="Q329" s="120">
        <v>0</v>
      </c>
      <c r="R329" s="120">
        <v>0</v>
      </c>
      <c r="S329" s="47"/>
    </row>
    <row r="330" spans="1:19" ht="12.75" customHeight="1" x14ac:dyDescent="0.2">
      <c r="A330" s="501"/>
      <c r="B330" s="501"/>
      <c r="C330" s="53" t="s">
        <v>3</v>
      </c>
      <c r="D330" s="54">
        <v>28</v>
      </c>
      <c r="E330" s="55">
        <v>0</v>
      </c>
      <c r="F330" s="55">
        <v>0</v>
      </c>
      <c r="G330" s="55">
        <v>0</v>
      </c>
      <c r="H330" s="55">
        <v>0</v>
      </c>
      <c r="I330" s="55">
        <v>0</v>
      </c>
      <c r="J330" s="55">
        <v>0</v>
      </c>
      <c r="K330" s="56">
        <v>0</v>
      </c>
      <c r="L330" s="76">
        <v>0</v>
      </c>
      <c r="M330" s="117"/>
      <c r="N330" s="119">
        <v>0</v>
      </c>
      <c r="O330" s="119">
        <v>0</v>
      </c>
      <c r="P330" s="119"/>
      <c r="Q330" s="119">
        <v>0</v>
      </c>
      <c r="R330" s="119">
        <v>0</v>
      </c>
      <c r="S330" s="47"/>
    </row>
    <row r="331" spans="1:19" ht="9" customHeight="1" x14ac:dyDescent="0.2">
      <c r="A331" s="501"/>
      <c r="B331" s="501"/>
      <c r="C331" s="48" t="s">
        <v>4</v>
      </c>
      <c r="D331" s="49">
        <v>29</v>
      </c>
      <c r="E331" s="50">
        <v>0</v>
      </c>
      <c r="F331" s="50">
        <v>0</v>
      </c>
      <c r="G331" s="50">
        <v>0</v>
      </c>
      <c r="H331" s="50">
        <v>0</v>
      </c>
      <c r="I331" s="50">
        <v>0</v>
      </c>
      <c r="J331" s="51">
        <v>0</v>
      </c>
      <c r="K331" s="50">
        <v>0</v>
      </c>
      <c r="L331" s="75">
        <v>0</v>
      </c>
      <c r="M331" s="118"/>
      <c r="N331" s="120">
        <v>0</v>
      </c>
      <c r="O331" s="120">
        <v>0</v>
      </c>
      <c r="P331" s="120">
        <v>0</v>
      </c>
      <c r="Q331" s="120">
        <v>0</v>
      </c>
      <c r="R331" s="120">
        <v>0</v>
      </c>
      <c r="S331" s="47"/>
    </row>
    <row r="332" spans="1:19" ht="12.75" customHeight="1" x14ac:dyDescent="0.2">
      <c r="A332" s="501"/>
      <c r="B332" s="501"/>
      <c r="C332" s="53" t="s">
        <v>3</v>
      </c>
      <c r="D332" s="54">
        <v>30</v>
      </c>
      <c r="E332" s="55">
        <v>0</v>
      </c>
      <c r="F332" s="55">
        <v>0</v>
      </c>
      <c r="G332" s="55">
        <v>0</v>
      </c>
      <c r="H332" s="55">
        <v>0</v>
      </c>
      <c r="I332" s="55">
        <v>0</v>
      </c>
      <c r="J332" s="55">
        <v>0</v>
      </c>
      <c r="K332" s="56">
        <v>0</v>
      </c>
      <c r="L332" s="76">
        <v>0</v>
      </c>
      <c r="M332" s="117"/>
      <c r="N332" s="119">
        <v>0</v>
      </c>
      <c r="O332" s="119">
        <v>0</v>
      </c>
      <c r="P332" s="119"/>
      <c r="Q332" s="119">
        <v>0</v>
      </c>
      <c r="R332" s="119">
        <v>0</v>
      </c>
      <c r="S332" s="47"/>
    </row>
    <row r="333" spans="1:19" ht="9" customHeight="1" x14ac:dyDescent="0.2">
      <c r="A333" s="501"/>
      <c r="B333" s="501"/>
      <c r="C333" s="48" t="s">
        <v>4</v>
      </c>
      <c r="D333" s="49">
        <v>33</v>
      </c>
      <c r="E333" s="50">
        <v>0</v>
      </c>
      <c r="F333" s="50">
        <v>0</v>
      </c>
      <c r="G333" s="50">
        <v>0</v>
      </c>
      <c r="H333" s="50">
        <v>0</v>
      </c>
      <c r="I333" s="50">
        <v>0</v>
      </c>
      <c r="J333" s="51">
        <v>0</v>
      </c>
      <c r="K333" s="50">
        <v>0</v>
      </c>
      <c r="L333" s="75">
        <v>0</v>
      </c>
      <c r="M333" s="118"/>
      <c r="N333" s="120">
        <v>0</v>
      </c>
      <c r="O333" s="120">
        <v>0</v>
      </c>
      <c r="P333" s="120">
        <v>0</v>
      </c>
      <c r="Q333" s="120">
        <v>0</v>
      </c>
      <c r="R333" s="120">
        <v>0</v>
      </c>
      <c r="S333" s="47"/>
    </row>
    <row r="334" spans="1:19" ht="12.75" customHeight="1" x14ac:dyDescent="0.2">
      <c r="A334" s="501"/>
      <c r="B334" s="501"/>
      <c r="C334" s="53" t="s">
        <v>3</v>
      </c>
      <c r="D334" s="54">
        <v>34</v>
      </c>
      <c r="E334" s="55">
        <v>0</v>
      </c>
      <c r="F334" s="55">
        <v>0</v>
      </c>
      <c r="G334" s="55">
        <v>0</v>
      </c>
      <c r="H334" s="55">
        <v>0</v>
      </c>
      <c r="I334" s="55">
        <v>0</v>
      </c>
      <c r="J334" s="55">
        <v>0</v>
      </c>
      <c r="K334" s="56">
        <v>0</v>
      </c>
      <c r="L334" s="76">
        <v>0</v>
      </c>
      <c r="M334" s="117"/>
      <c r="N334" s="119">
        <v>0</v>
      </c>
      <c r="O334" s="119">
        <v>0</v>
      </c>
      <c r="P334" s="119"/>
      <c r="Q334" s="119">
        <v>0</v>
      </c>
      <c r="R334" s="119">
        <v>0</v>
      </c>
      <c r="S334" s="47"/>
    </row>
    <row r="335" spans="1:19" ht="9" customHeight="1" x14ac:dyDescent="0.2">
      <c r="A335" s="501"/>
      <c r="B335" s="501"/>
      <c r="C335" s="48" t="s">
        <v>4</v>
      </c>
      <c r="D335" s="49">
        <v>35</v>
      </c>
      <c r="E335" s="50">
        <v>0</v>
      </c>
      <c r="F335" s="50">
        <v>0</v>
      </c>
      <c r="G335" s="50">
        <v>0</v>
      </c>
      <c r="H335" s="50">
        <v>0</v>
      </c>
      <c r="I335" s="50">
        <v>0</v>
      </c>
      <c r="J335" s="51">
        <v>0</v>
      </c>
      <c r="K335" s="50">
        <v>0</v>
      </c>
      <c r="L335" s="75">
        <v>0</v>
      </c>
      <c r="M335" s="118"/>
      <c r="N335" s="120">
        <v>0</v>
      </c>
      <c r="O335" s="120">
        <v>0</v>
      </c>
      <c r="P335" s="120">
        <v>0</v>
      </c>
      <c r="Q335" s="120">
        <v>0</v>
      </c>
      <c r="R335" s="120">
        <v>0</v>
      </c>
      <c r="S335" s="47"/>
    </row>
    <row r="336" spans="1:19" ht="12.75" customHeight="1" x14ac:dyDescent="0.2">
      <c r="A336" s="501"/>
      <c r="B336" s="501"/>
      <c r="C336" s="53" t="s">
        <v>3</v>
      </c>
      <c r="D336" s="54">
        <v>36</v>
      </c>
      <c r="E336" s="55">
        <v>0</v>
      </c>
      <c r="F336" s="55">
        <v>0</v>
      </c>
      <c r="G336" s="55">
        <v>0</v>
      </c>
      <c r="H336" s="55">
        <v>0</v>
      </c>
      <c r="I336" s="55">
        <v>0</v>
      </c>
      <c r="J336" s="55">
        <v>0</v>
      </c>
      <c r="K336" s="56">
        <v>0</v>
      </c>
      <c r="L336" s="76">
        <v>0</v>
      </c>
      <c r="M336" s="117"/>
      <c r="N336" s="119">
        <v>0</v>
      </c>
      <c r="O336" s="119">
        <v>0</v>
      </c>
      <c r="P336" s="119"/>
      <c r="Q336" s="119">
        <v>0</v>
      </c>
      <c r="R336" s="119">
        <v>0</v>
      </c>
      <c r="S336" s="47"/>
    </row>
    <row r="337" spans="1:19" ht="9" customHeight="1" x14ac:dyDescent="0.2">
      <c r="A337" s="501"/>
      <c r="B337" s="501"/>
      <c r="C337" s="48" t="s">
        <v>4</v>
      </c>
      <c r="D337" s="49">
        <v>37</v>
      </c>
      <c r="E337" s="50">
        <v>0</v>
      </c>
      <c r="F337" s="50">
        <v>0</v>
      </c>
      <c r="G337" s="50">
        <v>0</v>
      </c>
      <c r="H337" s="50">
        <v>0</v>
      </c>
      <c r="I337" s="50">
        <v>0</v>
      </c>
      <c r="J337" s="51">
        <v>0</v>
      </c>
      <c r="K337" s="50">
        <v>0</v>
      </c>
      <c r="L337" s="75">
        <v>0</v>
      </c>
      <c r="M337" s="118"/>
      <c r="N337" s="120">
        <v>0</v>
      </c>
      <c r="O337" s="120">
        <v>0</v>
      </c>
      <c r="P337" s="120">
        <v>0</v>
      </c>
      <c r="Q337" s="120">
        <v>0</v>
      </c>
      <c r="R337" s="120">
        <v>0</v>
      </c>
      <c r="S337" s="47"/>
    </row>
    <row r="338" spans="1:19" ht="12.75" customHeight="1" x14ac:dyDescent="0.2">
      <c r="A338" s="501"/>
      <c r="B338" s="501"/>
      <c r="C338" s="53" t="s">
        <v>3</v>
      </c>
      <c r="D338" s="54">
        <v>38</v>
      </c>
      <c r="E338" s="55">
        <v>0</v>
      </c>
      <c r="F338" s="55">
        <v>0</v>
      </c>
      <c r="G338" s="55">
        <v>0</v>
      </c>
      <c r="H338" s="55">
        <v>0</v>
      </c>
      <c r="I338" s="55">
        <v>0</v>
      </c>
      <c r="J338" s="55">
        <v>0</v>
      </c>
      <c r="K338" s="56">
        <v>0</v>
      </c>
      <c r="L338" s="76">
        <v>0</v>
      </c>
      <c r="M338" s="117"/>
      <c r="N338" s="119">
        <v>0</v>
      </c>
      <c r="O338" s="119">
        <v>0</v>
      </c>
      <c r="P338" s="119"/>
      <c r="Q338" s="119">
        <v>0</v>
      </c>
      <c r="R338" s="119">
        <v>0</v>
      </c>
      <c r="S338" s="47"/>
    </row>
    <row r="339" spans="1:19" ht="9" customHeight="1" x14ac:dyDescent="0.2">
      <c r="A339" s="501"/>
      <c r="B339" s="501"/>
      <c r="C339" s="48" t="s">
        <v>4</v>
      </c>
      <c r="D339" s="49">
        <v>39</v>
      </c>
      <c r="E339" s="50">
        <v>0</v>
      </c>
      <c r="F339" s="50">
        <v>0</v>
      </c>
      <c r="G339" s="50">
        <v>0</v>
      </c>
      <c r="H339" s="50">
        <v>0</v>
      </c>
      <c r="I339" s="50">
        <v>0</v>
      </c>
      <c r="J339" s="51">
        <v>0</v>
      </c>
      <c r="K339" s="50">
        <v>0</v>
      </c>
      <c r="L339" s="75">
        <v>0</v>
      </c>
      <c r="M339" s="118"/>
      <c r="N339" s="120">
        <v>0</v>
      </c>
      <c r="O339" s="120">
        <v>0</v>
      </c>
      <c r="P339" s="120">
        <v>0</v>
      </c>
      <c r="Q339" s="120">
        <v>0</v>
      </c>
      <c r="R339" s="120">
        <v>0</v>
      </c>
      <c r="S339" s="47"/>
    </row>
    <row r="340" spans="1:19" ht="12.75" customHeight="1" x14ac:dyDescent="0.2">
      <c r="A340" s="501"/>
      <c r="B340" s="501"/>
      <c r="C340" s="53" t="s">
        <v>3</v>
      </c>
      <c r="D340" s="54">
        <v>40</v>
      </c>
      <c r="E340" s="55">
        <v>0</v>
      </c>
      <c r="F340" s="55">
        <v>0</v>
      </c>
      <c r="G340" s="55">
        <v>0</v>
      </c>
      <c r="H340" s="55">
        <v>0</v>
      </c>
      <c r="I340" s="55">
        <v>0</v>
      </c>
      <c r="J340" s="55">
        <v>0</v>
      </c>
      <c r="K340" s="56">
        <v>0</v>
      </c>
      <c r="L340" s="76">
        <v>0</v>
      </c>
      <c r="M340" s="117"/>
      <c r="N340" s="119">
        <v>0</v>
      </c>
      <c r="O340" s="119">
        <v>0</v>
      </c>
      <c r="P340" s="119"/>
      <c r="Q340" s="119">
        <v>0</v>
      </c>
      <c r="R340" s="119">
        <v>0</v>
      </c>
      <c r="S340" s="47"/>
    </row>
    <row r="341" spans="1:19" ht="9" customHeight="1" x14ac:dyDescent="0.2">
      <c r="A341" s="502"/>
      <c r="B341" s="502"/>
      <c r="C341" s="58"/>
      <c r="D341" s="59"/>
      <c r="E341" s="61">
        <v>0</v>
      </c>
      <c r="F341" s="61">
        <v>0</v>
      </c>
      <c r="G341" s="61">
        <v>0</v>
      </c>
      <c r="H341" s="61">
        <v>0</v>
      </c>
      <c r="I341" s="61">
        <v>0</v>
      </c>
      <c r="J341" s="60">
        <v>0</v>
      </c>
      <c r="K341" s="61">
        <v>0</v>
      </c>
      <c r="L341" s="77">
        <v>0</v>
      </c>
      <c r="M341" s="118"/>
      <c r="N341" s="120">
        <v>0</v>
      </c>
      <c r="O341" s="120">
        <v>0</v>
      </c>
      <c r="P341" s="120">
        <v>0</v>
      </c>
      <c r="Q341" s="120">
        <v>0</v>
      </c>
      <c r="R341" s="120">
        <v>0</v>
      </c>
      <c r="S341" s="47"/>
    </row>
    <row r="342" spans="1:19" ht="12.75" customHeight="1" x14ac:dyDescent="0.2">
      <c r="A342" s="496">
        <v>35034</v>
      </c>
      <c r="B342" s="496">
        <v>35064</v>
      </c>
      <c r="C342" s="42" t="s">
        <v>3</v>
      </c>
      <c r="D342" s="43">
        <v>0</v>
      </c>
      <c r="E342" s="44">
        <v>0</v>
      </c>
      <c r="F342" s="44">
        <v>0</v>
      </c>
      <c r="G342" s="44">
        <v>0</v>
      </c>
      <c r="H342" s="44">
        <v>0</v>
      </c>
      <c r="I342" s="44">
        <v>0</v>
      </c>
      <c r="J342" s="44">
        <v>0</v>
      </c>
      <c r="K342" s="45">
        <v>0</v>
      </c>
      <c r="L342" s="46">
        <v>0</v>
      </c>
      <c r="M342" s="117"/>
      <c r="N342" s="119">
        <v>0</v>
      </c>
      <c r="O342" s="119">
        <v>0</v>
      </c>
      <c r="P342" s="119"/>
      <c r="Q342" s="119">
        <v>0</v>
      </c>
      <c r="R342" s="119">
        <v>0</v>
      </c>
      <c r="S342" s="47"/>
    </row>
    <row r="343" spans="1:19" ht="9" customHeight="1" x14ac:dyDescent="0.2">
      <c r="A343" s="521"/>
      <c r="B343" s="521"/>
      <c r="C343" s="48" t="s">
        <v>4</v>
      </c>
      <c r="D343" s="49">
        <v>0</v>
      </c>
      <c r="E343" s="50">
        <v>0</v>
      </c>
      <c r="F343" s="50">
        <v>0</v>
      </c>
      <c r="G343" s="50">
        <v>0</v>
      </c>
      <c r="H343" s="50">
        <v>0</v>
      </c>
      <c r="I343" s="50">
        <v>0</v>
      </c>
      <c r="J343" s="51">
        <v>0</v>
      </c>
      <c r="K343" s="50">
        <v>0</v>
      </c>
      <c r="L343" s="73">
        <v>0</v>
      </c>
      <c r="M343" s="118"/>
      <c r="N343" s="120">
        <v>0</v>
      </c>
      <c r="O343" s="120">
        <v>0</v>
      </c>
      <c r="P343" s="120">
        <v>0</v>
      </c>
      <c r="Q343" s="120">
        <v>0</v>
      </c>
      <c r="R343" s="120">
        <v>0</v>
      </c>
      <c r="S343" s="47"/>
    </row>
    <row r="344" spans="1:19" ht="12.75" customHeight="1" x14ac:dyDescent="0.2">
      <c r="A344" s="500">
        <v>35034</v>
      </c>
      <c r="B344" s="500">
        <v>35064</v>
      </c>
      <c r="C344" s="53" t="s">
        <v>3</v>
      </c>
      <c r="D344" s="54">
        <v>1</v>
      </c>
      <c r="E344" s="55">
        <v>0</v>
      </c>
      <c r="F344" s="55">
        <v>0</v>
      </c>
      <c r="G344" s="55">
        <v>0</v>
      </c>
      <c r="H344" s="55">
        <v>0</v>
      </c>
      <c r="I344" s="55">
        <v>0</v>
      </c>
      <c r="J344" s="55">
        <v>0</v>
      </c>
      <c r="K344" s="56">
        <v>0</v>
      </c>
      <c r="L344" s="46">
        <v>0</v>
      </c>
      <c r="M344" s="117"/>
      <c r="N344" s="119">
        <v>0</v>
      </c>
      <c r="O344" s="119">
        <v>0</v>
      </c>
      <c r="P344" s="119"/>
      <c r="Q344" s="119">
        <v>0</v>
      </c>
      <c r="R344" s="119">
        <v>0</v>
      </c>
      <c r="S344" s="47"/>
    </row>
    <row r="345" spans="1:19" ht="9" customHeight="1" x14ac:dyDescent="0.2">
      <c r="A345" s="500"/>
      <c r="B345" s="500"/>
      <c r="C345" s="48" t="s">
        <v>4</v>
      </c>
      <c r="D345" s="49">
        <v>2</v>
      </c>
      <c r="E345" s="50">
        <v>0</v>
      </c>
      <c r="F345" s="50">
        <v>0</v>
      </c>
      <c r="G345" s="50">
        <v>0</v>
      </c>
      <c r="H345" s="50">
        <v>0</v>
      </c>
      <c r="I345" s="50">
        <v>0</v>
      </c>
      <c r="J345" s="51">
        <v>0</v>
      </c>
      <c r="K345" s="50">
        <v>0</v>
      </c>
      <c r="L345" s="73">
        <v>0</v>
      </c>
      <c r="M345" s="118"/>
      <c r="N345" s="120">
        <v>0</v>
      </c>
      <c r="O345" s="120">
        <v>0</v>
      </c>
      <c r="P345" s="120">
        <v>0</v>
      </c>
      <c r="Q345" s="120">
        <v>0</v>
      </c>
      <c r="R345" s="120">
        <v>0</v>
      </c>
      <c r="S345" s="47"/>
    </row>
    <row r="346" spans="1:19" ht="12.75" customHeight="1" x14ac:dyDescent="0.2">
      <c r="A346" s="501"/>
      <c r="B346" s="501"/>
      <c r="C346" s="53" t="s">
        <v>3</v>
      </c>
      <c r="D346" s="54">
        <v>3</v>
      </c>
      <c r="E346" s="55">
        <v>0</v>
      </c>
      <c r="F346" s="55">
        <v>0</v>
      </c>
      <c r="G346" s="55">
        <v>0</v>
      </c>
      <c r="H346" s="55">
        <v>0</v>
      </c>
      <c r="I346" s="55">
        <v>0</v>
      </c>
      <c r="J346" s="55">
        <v>0</v>
      </c>
      <c r="K346" s="56">
        <v>0</v>
      </c>
      <c r="L346" s="46">
        <v>0</v>
      </c>
      <c r="M346" s="117"/>
      <c r="N346" s="119">
        <v>0</v>
      </c>
      <c r="O346" s="119">
        <v>0</v>
      </c>
      <c r="P346" s="119"/>
      <c r="Q346" s="119">
        <v>0</v>
      </c>
      <c r="R346" s="119">
        <v>0</v>
      </c>
      <c r="S346" s="47"/>
    </row>
    <row r="347" spans="1:19" ht="9" customHeight="1" x14ac:dyDescent="0.2">
      <c r="A347" s="501"/>
      <c r="B347" s="501"/>
      <c r="C347" s="48" t="s">
        <v>4</v>
      </c>
      <c r="D347" s="49">
        <v>4</v>
      </c>
      <c r="E347" s="50">
        <v>0</v>
      </c>
      <c r="F347" s="50">
        <v>0</v>
      </c>
      <c r="G347" s="50">
        <v>0</v>
      </c>
      <c r="H347" s="50">
        <v>0</v>
      </c>
      <c r="I347" s="50">
        <v>0</v>
      </c>
      <c r="J347" s="51">
        <v>0</v>
      </c>
      <c r="K347" s="50">
        <v>0</v>
      </c>
      <c r="L347" s="73">
        <v>0</v>
      </c>
      <c r="M347" s="118"/>
      <c r="N347" s="120">
        <v>0</v>
      </c>
      <c r="O347" s="120">
        <v>0</v>
      </c>
      <c r="P347" s="120">
        <v>0</v>
      </c>
      <c r="Q347" s="120">
        <v>0</v>
      </c>
      <c r="R347" s="120">
        <v>0</v>
      </c>
      <c r="S347" s="47"/>
    </row>
    <row r="348" spans="1:19" ht="12.75" customHeight="1" x14ac:dyDescent="0.2">
      <c r="A348" s="501"/>
      <c r="B348" s="501"/>
      <c r="C348" s="53" t="s">
        <v>3</v>
      </c>
      <c r="D348" s="54">
        <v>5</v>
      </c>
      <c r="E348" s="55">
        <v>0</v>
      </c>
      <c r="F348" s="55">
        <v>0</v>
      </c>
      <c r="G348" s="55">
        <v>0</v>
      </c>
      <c r="H348" s="55">
        <v>0</v>
      </c>
      <c r="I348" s="55">
        <v>0</v>
      </c>
      <c r="J348" s="55">
        <v>0</v>
      </c>
      <c r="K348" s="56">
        <v>0</v>
      </c>
      <c r="L348" s="46">
        <v>0</v>
      </c>
      <c r="M348" s="117"/>
      <c r="N348" s="119">
        <v>0</v>
      </c>
      <c r="O348" s="119">
        <v>0</v>
      </c>
      <c r="P348" s="119"/>
      <c r="Q348" s="119">
        <v>0</v>
      </c>
      <c r="R348" s="119">
        <v>0</v>
      </c>
      <c r="S348" s="47"/>
    </row>
    <row r="349" spans="1:19" ht="9" customHeight="1" x14ac:dyDescent="0.2">
      <c r="A349" s="501"/>
      <c r="B349" s="501"/>
      <c r="C349" s="48" t="s">
        <v>4</v>
      </c>
      <c r="D349" s="49">
        <v>6</v>
      </c>
      <c r="E349" s="50">
        <v>0</v>
      </c>
      <c r="F349" s="50">
        <v>0</v>
      </c>
      <c r="G349" s="50">
        <v>0</v>
      </c>
      <c r="H349" s="50">
        <v>0</v>
      </c>
      <c r="I349" s="50">
        <v>0</v>
      </c>
      <c r="J349" s="51">
        <v>0</v>
      </c>
      <c r="K349" s="50">
        <v>0</v>
      </c>
      <c r="L349" s="73">
        <v>0</v>
      </c>
      <c r="M349" s="118"/>
      <c r="N349" s="120">
        <v>0</v>
      </c>
      <c r="O349" s="120">
        <v>0</v>
      </c>
      <c r="P349" s="120">
        <v>0</v>
      </c>
      <c r="Q349" s="120">
        <v>0</v>
      </c>
      <c r="R349" s="120">
        <v>0</v>
      </c>
      <c r="S349" s="47"/>
    </row>
    <row r="350" spans="1:19" ht="12.75" customHeight="1" x14ac:dyDescent="0.2">
      <c r="A350" s="501"/>
      <c r="B350" s="501"/>
      <c r="C350" s="53" t="s">
        <v>3</v>
      </c>
      <c r="D350" s="54">
        <v>7</v>
      </c>
      <c r="E350" s="55">
        <v>0</v>
      </c>
      <c r="F350" s="55">
        <v>0</v>
      </c>
      <c r="G350" s="55">
        <v>0</v>
      </c>
      <c r="H350" s="55">
        <v>0</v>
      </c>
      <c r="I350" s="55">
        <v>0</v>
      </c>
      <c r="J350" s="55">
        <v>0</v>
      </c>
      <c r="K350" s="56">
        <v>0</v>
      </c>
      <c r="L350" s="46">
        <v>0</v>
      </c>
      <c r="M350" s="117"/>
      <c r="N350" s="119">
        <v>0</v>
      </c>
      <c r="O350" s="119">
        <v>0</v>
      </c>
      <c r="P350" s="119"/>
      <c r="Q350" s="119">
        <v>0</v>
      </c>
      <c r="R350" s="119">
        <v>0</v>
      </c>
      <c r="S350" s="47"/>
    </row>
    <row r="351" spans="1:19" ht="9" customHeight="1" x14ac:dyDescent="0.2">
      <c r="A351" s="501"/>
      <c r="B351" s="501"/>
      <c r="C351" s="48" t="s">
        <v>4</v>
      </c>
      <c r="D351" s="49">
        <v>8</v>
      </c>
      <c r="E351" s="50">
        <v>0</v>
      </c>
      <c r="F351" s="50">
        <v>0</v>
      </c>
      <c r="G351" s="50">
        <v>0</v>
      </c>
      <c r="H351" s="50">
        <v>0</v>
      </c>
      <c r="I351" s="50">
        <v>0</v>
      </c>
      <c r="J351" s="51">
        <v>0</v>
      </c>
      <c r="K351" s="50">
        <v>0</v>
      </c>
      <c r="L351" s="73">
        <v>0</v>
      </c>
      <c r="M351" s="118"/>
      <c r="N351" s="120">
        <v>0</v>
      </c>
      <c r="O351" s="120">
        <v>0</v>
      </c>
      <c r="P351" s="120">
        <v>0</v>
      </c>
      <c r="Q351" s="120">
        <v>0</v>
      </c>
      <c r="R351" s="120">
        <v>0</v>
      </c>
      <c r="S351" s="47"/>
    </row>
    <row r="352" spans="1:19" ht="12.75" customHeight="1" x14ac:dyDescent="0.2">
      <c r="A352" s="501"/>
      <c r="B352" s="501"/>
      <c r="C352" s="53" t="s">
        <v>3</v>
      </c>
      <c r="D352" s="54">
        <v>9</v>
      </c>
      <c r="E352" s="55">
        <v>0</v>
      </c>
      <c r="F352" s="55">
        <v>0</v>
      </c>
      <c r="G352" s="55">
        <v>0</v>
      </c>
      <c r="H352" s="55">
        <v>0</v>
      </c>
      <c r="I352" s="55">
        <v>0</v>
      </c>
      <c r="J352" s="55">
        <v>0</v>
      </c>
      <c r="K352" s="56">
        <v>0</v>
      </c>
      <c r="L352" s="46">
        <v>0</v>
      </c>
      <c r="M352" s="117"/>
      <c r="N352" s="119">
        <v>0</v>
      </c>
      <c r="O352" s="119">
        <v>0</v>
      </c>
      <c r="P352" s="119"/>
      <c r="Q352" s="119">
        <v>0</v>
      </c>
      <c r="R352" s="119">
        <v>0</v>
      </c>
      <c r="S352" s="47"/>
    </row>
    <row r="353" spans="1:19" ht="9" customHeight="1" x14ac:dyDescent="0.2">
      <c r="A353" s="501"/>
      <c r="B353" s="501"/>
      <c r="C353" s="48" t="s">
        <v>4</v>
      </c>
      <c r="D353" s="49">
        <v>10</v>
      </c>
      <c r="E353" s="50">
        <v>0</v>
      </c>
      <c r="F353" s="50">
        <v>0</v>
      </c>
      <c r="G353" s="50">
        <v>0</v>
      </c>
      <c r="H353" s="50">
        <v>0</v>
      </c>
      <c r="I353" s="50">
        <v>0</v>
      </c>
      <c r="J353" s="51">
        <v>0</v>
      </c>
      <c r="K353" s="50">
        <v>0</v>
      </c>
      <c r="L353" s="73">
        <v>0</v>
      </c>
      <c r="M353" s="118"/>
      <c r="N353" s="120">
        <v>0</v>
      </c>
      <c r="O353" s="120">
        <v>0</v>
      </c>
      <c r="P353" s="120">
        <v>0</v>
      </c>
      <c r="Q353" s="120">
        <v>0</v>
      </c>
      <c r="R353" s="120">
        <v>0</v>
      </c>
      <c r="S353" s="47"/>
    </row>
    <row r="354" spans="1:19" ht="12.75" customHeight="1" x14ac:dyDescent="0.2">
      <c r="A354" s="501"/>
      <c r="B354" s="501"/>
      <c r="C354" s="53" t="s">
        <v>3</v>
      </c>
      <c r="D354" s="54">
        <v>11</v>
      </c>
      <c r="E354" s="55">
        <v>0</v>
      </c>
      <c r="F354" s="55">
        <v>0</v>
      </c>
      <c r="G354" s="55">
        <v>0</v>
      </c>
      <c r="H354" s="55">
        <v>0</v>
      </c>
      <c r="I354" s="55">
        <v>0</v>
      </c>
      <c r="J354" s="55">
        <v>0</v>
      </c>
      <c r="K354" s="56">
        <v>0</v>
      </c>
      <c r="L354" s="46">
        <v>0</v>
      </c>
      <c r="M354" s="117"/>
      <c r="N354" s="119">
        <v>0</v>
      </c>
      <c r="O354" s="119">
        <v>0</v>
      </c>
      <c r="P354" s="119"/>
      <c r="Q354" s="119">
        <v>0</v>
      </c>
      <c r="R354" s="119">
        <v>0</v>
      </c>
      <c r="S354" s="47"/>
    </row>
    <row r="355" spans="1:19" ht="9" customHeight="1" x14ac:dyDescent="0.2">
      <c r="A355" s="501"/>
      <c r="B355" s="501"/>
      <c r="C355" s="48" t="s">
        <v>4</v>
      </c>
      <c r="D355" s="49">
        <v>12</v>
      </c>
      <c r="E355" s="50">
        <v>0</v>
      </c>
      <c r="F355" s="50">
        <v>0</v>
      </c>
      <c r="G355" s="50">
        <v>0</v>
      </c>
      <c r="H355" s="50">
        <v>0</v>
      </c>
      <c r="I355" s="50">
        <v>0</v>
      </c>
      <c r="J355" s="51">
        <v>0</v>
      </c>
      <c r="K355" s="50">
        <v>0</v>
      </c>
      <c r="L355" s="73">
        <v>0</v>
      </c>
      <c r="M355" s="118"/>
      <c r="N355" s="120">
        <v>0</v>
      </c>
      <c r="O355" s="120">
        <v>0</v>
      </c>
      <c r="P355" s="120">
        <v>0</v>
      </c>
      <c r="Q355" s="120">
        <v>0</v>
      </c>
      <c r="R355" s="120">
        <v>0</v>
      </c>
      <c r="S355" s="47"/>
    </row>
    <row r="356" spans="1:19" ht="12.75" customHeight="1" x14ac:dyDescent="0.2">
      <c r="A356" s="501"/>
      <c r="B356" s="501"/>
      <c r="C356" s="53" t="s">
        <v>3</v>
      </c>
      <c r="D356" s="54">
        <v>13</v>
      </c>
      <c r="E356" s="55">
        <v>0</v>
      </c>
      <c r="F356" s="55">
        <v>0</v>
      </c>
      <c r="G356" s="55">
        <v>0</v>
      </c>
      <c r="H356" s="55">
        <v>0</v>
      </c>
      <c r="I356" s="55">
        <v>0</v>
      </c>
      <c r="J356" s="55">
        <v>0</v>
      </c>
      <c r="K356" s="56">
        <v>0</v>
      </c>
      <c r="L356" s="46">
        <v>0</v>
      </c>
      <c r="M356" s="117"/>
      <c r="N356" s="119">
        <v>0</v>
      </c>
      <c r="O356" s="119">
        <v>0</v>
      </c>
      <c r="P356" s="119"/>
      <c r="Q356" s="119">
        <v>0</v>
      </c>
      <c r="R356" s="119">
        <v>0</v>
      </c>
      <c r="S356" s="47"/>
    </row>
    <row r="357" spans="1:19" ht="9" customHeight="1" x14ac:dyDescent="0.2">
      <c r="A357" s="501"/>
      <c r="B357" s="501"/>
      <c r="C357" s="48" t="s">
        <v>4</v>
      </c>
      <c r="D357" s="49">
        <v>14</v>
      </c>
      <c r="E357" s="50">
        <v>0</v>
      </c>
      <c r="F357" s="50">
        <v>0</v>
      </c>
      <c r="G357" s="50">
        <v>0</v>
      </c>
      <c r="H357" s="50">
        <v>0</v>
      </c>
      <c r="I357" s="50">
        <v>0</v>
      </c>
      <c r="J357" s="51">
        <v>0</v>
      </c>
      <c r="K357" s="50">
        <v>0</v>
      </c>
      <c r="L357" s="73">
        <v>0</v>
      </c>
      <c r="M357" s="118"/>
      <c r="N357" s="120">
        <v>0</v>
      </c>
      <c r="O357" s="120">
        <v>0</v>
      </c>
      <c r="P357" s="120">
        <v>0</v>
      </c>
      <c r="Q357" s="120">
        <v>0</v>
      </c>
      <c r="R357" s="120">
        <v>0</v>
      </c>
      <c r="S357" s="47"/>
    </row>
    <row r="358" spans="1:19" ht="12.75" customHeight="1" x14ac:dyDescent="0.2">
      <c r="A358" s="501"/>
      <c r="B358" s="501"/>
      <c r="C358" s="53" t="s">
        <v>3</v>
      </c>
      <c r="D358" s="54">
        <v>15</v>
      </c>
      <c r="E358" s="55">
        <v>0</v>
      </c>
      <c r="F358" s="55">
        <v>0</v>
      </c>
      <c r="G358" s="55">
        <v>0</v>
      </c>
      <c r="H358" s="55">
        <v>0</v>
      </c>
      <c r="I358" s="55">
        <v>0</v>
      </c>
      <c r="J358" s="55">
        <v>0</v>
      </c>
      <c r="K358" s="56">
        <v>0</v>
      </c>
      <c r="L358" s="46">
        <v>0</v>
      </c>
      <c r="M358" s="117"/>
      <c r="N358" s="119">
        <v>0</v>
      </c>
      <c r="O358" s="119">
        <v>0</v>
      </c>
      <c r="P358" s="119"/>
      <c r="Q358" s="119">
        <v>0</v>
      </c>
      <c r="R358" s="119">
        <v>0</v>
      </c>
      <c r="S358" s="47"/>
    </row>
    <row r="359" spans="1:19" ht="9" customHeight="1" x14ac:dyDescent="0.2">
      <c r="A359" s="501"/>
      <c r="B359" s="501"/>
      <c r="C359" s="48" t="s">
        <v>4</v>
      </c>
      <c r="D359" s="49">
        <v>16</v>
      </c>
      <c r="E359" s="50">
        <v>0</v>
      </c>
      <c r="F359" s="50">
        <v>0</v>
      </c>
      <c r="G359" s="50">
        <v>0</v>
      </c>
      <c r="H359" s="50">
        <v>0</v>
      </c>
      <c r="I359" s="50">
        <v>0</v>
      </c>
      <c r="J359" s="51">
        <v>0</v>
      </c>
      <c r="K359" s="50">
        <v>0</v>
      </c>
      <c r="L359" s="73">
        <v>0</v>
      </c>
      <c r="M359" s="118"/>
      <c r="N359" s="120">
        <v>0</v>
      </c>
      <c r="O359" s="120">
        <v>0</v>
      </c>
      <c r="P359" s="120">
        <v>0</v>
      </c>
      <c r="Q359" s="120">
        <v>0</v>
      </c>
      <c r="R359" s="120">
        <v>0</v>
      </c>
      <c r="S359" s="47"/>
    </row>
    <row r="360" spans="1:19" ht="12.75" customHeight="1" x14ac:dyDescent="0.2">
      <c r="A360" s="501"/>
      <c r="B360" s="501"/>
      <c r="C360" s="53" t="s">
        <v>3</v>
      </c>
      <c r="D360" s="54">
        <v>17</v>
      </c>
      <c r="E360" s="55">
        <v>0</v>
      </c>
      <c r="F360" s="55">
        <v>0</v>
      </c>
      <c r="G360" s="55">
        <v>0</v>
      </c>
      <c r="H360" s="55">
        <v>0</v>
      </c>
      <c r="I360" s="55">
        <v>0</v>
      </c>
      <c r="J360" s="55">
        <v>0</v>
      </c>
      <c r="K360" s="56">
        <v>0</v>
      </c>
      <c r="L360" s="46">
        <v>0</v>
      </c>
      <c r="M360" s="117"/>
      <c r="N360" s="119">
        <v>0</v>
      </c>
      <c r="O360" s="119">
        <v>0</v>
      </c>
      <c r="P360" s="119"/>
      <c r="Q360" s="119">
        <v>0</v>
      </c>
      <c r="R360" s="119">
        <v>0</v>
      </c>
      <c r="S360" s="47"/>
    </row>
    <row r="361" spans="1:19" ht="9" customHeight="1" x14ac:dyDescent="0.2">
      <c r="A361" s="501"/>
      <c r="B361" s="501"/>
      <c r="C361" s="48" t="s">
        <v>4</v>
      </c>
      <c r="D361" s="49">
        <v>17</v>
      </c>
      <c r="E361" s="50">
        <v>0</v>
      </c>
      <c r="F361" s="50">
        <v>0</v>
      </c>
      <c r="G361" s="50">
        <v>0</v>
      </c>
      <c r="H361" s="50">
        <v>0</v>
      </c>
      <c r="I361" s="50">
        <v>0</v>
      </c>
      <c r="J361" s="51">
        <v>0</v>
      </c>
      <c r="K361" s="50">
        <v>0</v>
      </c>
      <c r="L361" s="73">
        <v>0</v>
      </c>
      <c r="M361" s="118"/>
      <c r="N361" s="120">
        <v>0</v>
      </c>
      <c r="O361" s="120">
        <v>0</v>
      </c>
      <c r="P361" s="120">
        <v>0</v>
      </c>
      <c r="Q361" s="120">
        <v>0</v>
      </c>
      <c r="R361" s="120">
        <v>0</v>
      </c>
      <c r="S361" s="47"/>
    </row>
    <row r="362" spans="1:19" ht="12.75" customHeight="1" x14ac:dyDescent="0.2">
      <c r="A362" s="501"/>
      <c r="B362" s="501"/>
      <c r="C362" s="53" t="s">
        <v>3</v>
      </c>
      <c r="D362" s="54">
        <v>18</v>
      </c>
      <c r="E362" s="55">
        <v>0</v>
      </c>
      <c r="F362" s="55">
        <v>0</v>
      </c>
      <c r="G362" s="55">
        <v>0</v>
      </c>
      <c r="H362" s="55">
        <v>0</v>
      </c>
      <c r="I362" s="55">
        <v>0</v>
      </c>
      <c r="J362" s="55">
        <v>0</v>
      </c>
      <c r="K362" s="56">
        <v>0</v>
      </c>
      <c r="L362" s="46">
        <v>0</v>
      </c>
      <c r="M362" s="117"/>
      <c r="N362" s="119">
        <v>0</v>
      </c>
      <c r="O362" s="119">
        <v>0</v>
      </c>
      <c r="P362" s="119"/>
      <c r="Q362" s="119">
        <v>0</v>
      </c>
      <c r="R362" s="119">
        <v>0</v>
      </c>
      <c r="S362" s="47"/>
    </row>
    <row r="363" spans="1:19" ht="9" customHeight="1" x14ac:dyDescent="0.2">
      <c r="A363" s="501"/>
      <c r="B363" s="501"/>
      <c r="C363" s="48" t="s">
        <v>4</v>
      </c>
      <c r="D363" s="49">
        <v>19</v>
      </c>
      <c r="E363" s="50">
        <v>0</v>
      </c>
      <c r="F363" s="50">
        <v>0</v>
      </c>
      <c r="G363" s="50">
        <v>0</v>
      </c>
      <c r="H363" s="50">
        <v>0</v>
      </c>
      <c r="I363" s="50">
        <v>0</v>
      </c>
      <c r="J363" s="51">
        <v>0</v>
      </c>
      <c r="K363" s="50">
        <v>0</v>
      </c>
      <c r="L363" s="73">
        <v>0</v>
      </c>
      <c r="M363" s="118"/>
      <c r="N363" s="120">
        <v>0</v>
      </c>
      <c r="O363" s="120">
        <v>0</v>
      </c>
      <c r="P363" s="120">
        <v>0</v>
      </c>
      <c r="Q363" s="120">
        <v>0</v>
      </c>
      <c r="R363" s="120">
        <v>0</v>
      </c>
      <c r="S363" s="47"/>
    </row>
    <row r="364" spans="1:19" ht="12.75" customHeight="1" x14ac:dyDescent="0.2">
      <c r="A364" s="501"/>
      <c r="B364" s="501"/>
      <c r="C364" s="53" t="s">
        <v>3</v>
      </c>
      <c r="D364" s="54">
        <v>20</v>
      </c>
      <c r="E364" s="55">
        <v>0</v>
      </c>
      <c r="F364" s="55">
        <v>0</v>
      </c>
      <c r="G364" s="55">
        <v>0</v>
      </c>
      <c r="H364" s="55">
        <v>0</v>
      </c>
      <c r="I364" s="55">
        <v>0</v>
      </c>
      <c r="J364" s="55">
        <v>0</v>
      </c>
      <c r="K364" s="56">
        <v>0</v>
      </c>
      <c r="L364" s="46">
        <v>0</v>
      </c>
      <c r="M364" s="117"/>
      <c r="N364" s="119">
        <v>0</v>
      </c>
      <c r="O364" s="119">
        <v>0</v>
      </c>
      <c r="P364" s="119"/>
      <c r="Q364" s="119">
        <v>0</v>
      </c>
      <c r="R364" s="119">
        <v>0</v>
      </c>
      <c r="S364" s="47"/>
    </row>
    <row r="365" spans="1:19" ht="9" customHeight="1" x14ac:dyDescent="0.2">
      <c r="A365" s="501"/>
      <c r="B365" s="501"/>
      <c r="C365" s="48" t="s">
        <v>4</v>
      </c>
      <c r="D365" s="49">
        <v>21</v>
      </c>
      <c r="E365" s="50">
        <v>0</v>
      </c>
      <c r="F365" s="50">
        <v>0</v>
      </c>
      <c r="G365" s="50">
        <v>0</v>
      </c>
      <c r="H365" s="50">
        <v>0</v>
      </c>
      <c r="I365" s="50">
        <v>0</v>
      </c>
      <c r="J365" s="51">
        <v>0</v>
      </c>
      <c r="K365" s="50">
        <v>0</v>
      </c>
      <c r="L365" s="73">
        <v>0</v>
      </c>
      <c r="M365" s="118"/>
      <c r="N365" s="120">
        <v>0</v>
      </c>
      <c r="O365" s="120">
        <v>0</v>
      </c>
      <c r="P365" s="120">
        <v>0</v>
      </c>
      <c r="Q365" s="120">
        <v>0</v>
      </c>
      <c r="R365" s="120">
        <v>0</v>
      </c>
      <c r="S365" s="47"/>
    </row>
    <row r="366" spans="1:19" ht="12.75" customHeight="1" x14ac:dyDescent="0.2">
      <c r="A366" s="501"/>
      <c r="B366" s="501"/>
      <c r="C366" s="53" t="s">
        <v>3</v>
      </c>
      <c r="D366" s="54">
        <v>22</v>
      </c>
      <c r="E366" s="55">
        <v>0</v>
      </c>
      <c r="F366" s="55">
        <v>0</v>
      </c>
      <c r="G366" s="55">
        <v>0</v>
      </c>
      <c r="H366" s="55">
        <v>0</v>
      </c>
      <c r="I366" s="55">
        <v>0</v>
      </c>
      <c r="J366" s="55">
        <v>0</v>
      </c>
      <c r="K366" s="56">
        <v>0</v>
      </c>
      <c r="L366" s="46">
        <v>0</v>
      </c>
      <c r="M366" s="117"/>
      <c r="N366" s="119">
        <v>0</v>
      </c>
      <c r="O366" s="119">
        <v>0</v>
      </c>
      <c r="P366" s="119"/>
      <c r="Q366" s="119">
        <v>0</v>
      </c>
      <c r="R366" s="119">
        <v>0</v>
      </c>
      <c r="S366" s="47"/>
    </row>
    <row r="367" spans="1:19" ht="9" customHeight="1" x14ac:dyDescent="0.2">
      <c r="A367" s="501"/>
      <c r="B367" s="501"/>
      <c r="C367" s="48" t="s">
        <v>4</v>
      </c>
      <c r="D367" s="49">
        <v>23</v>
      </c>
      <c r="E367" s="50">
        <v>0</v>
      </c>
      <c r="F367" s="50">
        <v>0</v>
      </c>
      <c r="G367" s="50">
        <v>0</v>
      </c>
      <c r="H367" s="50">
        <v>0</v>
      </c>
      <c r="I367" s="50">
        <v>0</v>
      </c>
      <c r="J367" s="51">
        <v>0</v>
      </c>
      <c r="K367" s="50">
        <v>0</v>
      </c>
      <c r="L367" s="73">
        <v>0</v>
      </c>
      <c r="M367" s="118"/>
      <c r="N367" s="120">
        <v>0</v>
      </c>
      <c r="O367" s="120">
        <v>0</v>
      </c>
      <c r="P367" s="120">
        <v>0</v>
      </c>
      <c r="Q367" s="120">
        <v>0</v>
      </c>
      <c r="R367" s="120">
        <v>0</v>
      </c>
      <c r="S367" s="47"/>
    </row>
    <row r="368" spans="1:19" ht="12.75" customHeight="1" x14ac:dyDescent="0.2">
      <c r="A368" s="501"/>
      <c r="B368" s="501"/>
      <c r="C368" s="53" t="s">
        <v>3</v>
      </c>
      <c r="D368" s="54">
        <v>24</v>
      </c>
      <c r="E368" s="55">
        <v>0</v>
      </c>
      <c r="F368" s="55">
        <v>0</v>
      </c>
      <c r="G368" s="55">
        <v>0</v>
      </c>
      <c r="H368" s="55">
        <v>0</v>
      </c>
      <c r="I368" s="55">
        <v>0</v>
      </c>
      <c r="J368" s="55">
        <v>0</v>
      </c>
      <c r="K368" s="56">
        <v>0</v>
      </c>
      <c r="L368" s="46">
        <v>0</v>
      </c>
      <c r="M368" s="117"/>
      <c r="N368" s="119">
        <v>0</v>
      </c>
      <c r="O368" s="119">
        <v>0</v>
      </c>
      <c r="P368" s="119"/>
      <c r="Q368" s="119">
        <v>0</v>
      </c>
      <c r="R368" s="119">
        <v>0</v>
      </c>
      <c r="S368" s="47"/>
    </row>
    <row r="369" spans="1:19" ht="9" customHeight="1" x14ac:dyDescent="0.2">
      <c r="A369" s="501"/>
      <c r="B369" s="501"/>
      <c r="C369" s="48" t="s">
        <v>4</v>
      </c>
      <c r="D369" s="49">
        <v>25</v>
      </c>
      <c r="E369" s="50">
        <v>0</v>
      </c>
      <c r="F369" s="50">
        <v>0</v>
      </c>
      <c r="G369" s="50">
        <v>0</v>
      </c>
      <c r="H369" s="50">
        <v>0</v>
      </c>
      <c r="I369" s="50">
        <v>0</v>
      </c>
      <c r="J369" s="51">
        <v>0</v>
      </c>
      <c r="K369" s="50">
        <v>0</v>
      </c>
      <c r="L369" s="73">
        <v>0</v>
      </c>
      <c r="M369" s="118"/>
      <c r="N369" s="120">
        <v>0</v>
      </c>
      <c r="O369" s="120">
        <v>0</v>
      </c>
      <c r="P369" s="120">
        <v>0</v>
      </c>
      <c r="Q369" s="120">
        <v>0</v>
      </c>
      <c r="R369" s="120">
        <v>0</v>
      </c>
      <c r="S369" s="47"/>
    </row>
    <row r="370" spans="1:19" ht="12.75" customHeight="1" x14ac:dyDescent="0.2">
      <c r="A370" s="501"/>
      <c r="B370" s="501"/>
      <c r="C370" s="53" t="s">
        <v>3</v>
      </c>
      <c r="D370" s="54">
        <v>26</v>
      </c>
      <c r="E370" s="55">
        <v>0</v>
      </c>
      <c r="F370" s="55">
        <v>0</v>
      </c>
      <c r="G370" s="55">
        <v>0</v>
      </c>
      <c r="H370" s="55">
        <v>0</v>
      </c>
      <c r="I370" s="55">
        <v>0</v>
      </c>
      <c r="J370" s="55">
        <v>0</v>
      </c>
      <c r="K370" s="56">
        <v>0</v>
      </c>
      <c r="L370" s="46">
        <v>0</v>
      </c>
      <c r="M370" s="117"/>
      <c r="N370" s="119">
        <v>0</v>
      </c>
      <c r="O370" s="119">
        <v>0</v>
      </c>
      <c r="P370" s="119"/>
      <c r="Q370" s="119">
        <v>0</v>
      </c>
      <c r="R370" s="119">
        <v>0</v>
      </c>
      <c r="S370" s="47"/>
    </row>
    <row r="371" spans="1:19" ht="9" customHeight="1" x14ac:dyDescent="0.2">
      <c r="A371" s="501"/>
      <c r="B371" s="501"/>
      <c r="C371" s="48" t="s">
        <v>4</v>
      </c>
      <c r="D371" s="49">
        <v>27</v>
      </c>
      <c r="E371" s="50">
        <v>0</v>
      </c>
      <c r="F371" s="50">
        <v>0</v>
      </c>
      <c r="G371" s="50">
        <v>0</v>
      </c>
      <c r="H371" s="50">
        <v>0</v>
      </c>
      <c r="I371" s="50">
        <v>0</v>
      </c>
      <c r="J371" s="51">
        <v>0</v>
      </c>
      <c r="K371" s="50">
        <v>0</v>
      </c>
      <c r="L371" s="73">
        <v>0</v>
      </c>
      <c r="M371" s="118"/>
      <c r="N371" s="120">
        <v>0</v>
      </c>
      <c r="O371" s="120">
        <v>0</v>
      </c>
      <c r="P371" s="120">
        <v>0</v>
      </c>
      <c r="Q371" s="120">
        <v>0</v>
      </c>
      <c r="R371" s="120">
        <v>0</v>
      </c>
      <c r="S371" s="47"/>
    </row>
    <row r="372" spans="1:19" ht="12.75" customHeight="1" x14ac:dyDescent="0.2">
      <c r="A372" s="501"/>
      <c r="B372" s="501"/>
      <c r="C372" s="53" t="s">
        <v>3</v>
      </c>
      <c r="D372" s="54">
        <v>28</v>
      </c>
      <c r="E372" s="55">
        <v>0</v>
      </c>
      <c r="F372" s="55">
        <v>0</v>
      </c>
      <c r="G372" s="55">
        <v>0</v>
      </c>
      <c r="H372" s="55">
        <v>0</v>
      </c>
      <c r="I372" s="55">
        <v>0</v>
      </c>
      <c r="J372" s="55">
        <v>0</v>
      </c>
      <c r="K372" s="56">
        <v>0</v>
      </c>
      <c r="L372" s="46">
        <v>0</v>
      </c>
      <c r="M372" s="117"/>
      <c r="N372" s="119">
        <v>0</v>
      </c>
      <c r="O372" s="119">
        <v>0</v>
      </c>
      <c r="P372" s="119"/>
      <c r="Q372" s="119">
        <v>0</v>
      </c>
      <c r="R372" s="119">
        <v>0</v>
      </c>
      <c r="S372" s="47"/>
    </row>
    <row r="373" spans="1:19" ht="9" customHeight="1" x14ac:dyDescent="0.2">
      <c r="A373" s="501"/>
      <c r="B373" s="501"/>
      <c r="C373" s="48" t="s">
        <v>4</v>
      </c>
      <c r="D373" s="49">
        <v>29</v>
      </c>
      <c r="E373" s="50">
        <v>0</v>
      </c>
      <c r="F373" s="50">
        <v>0</v>
      </c>
      <c r="G373" s="50">
        <v>0</v>
      </c>
      <c r="H373" s="50">
        <v>0</v>
      </c>
      <c r="I373" s="50">
        <v>0</v>
      </c>
      <c r="J373" s="51">
        <v>0</v>
      </c>
      <c r="K373" s="50">
        <v>0</v>
      </c>
      <c r="L373" s="73">
        <v>0</v>
      </c>
      <c r="M373" s="118"/>
      <c r="N373" s="120">
        <v>0</v>
      </c>
      <c r="O373" s="120">
        <v>0</v>
      </c>
      <c r="P373" s="120">
        <v>0</v>
      </c>
      <c r="Q373" s="120">
        <v>0</v>
      </c>
      <c r="R373" s="120">
        <v>0</v>
      </c>
      <c r="S373" s="47"/>
    </row>
    <row r="374" spans="1:19" ht="12.75" customHeight="1" x14ac:dyDescent="0.2">
      <c r="A374" s="501"/>
      <c r="B374" s="501"/>
      <c r="C374" s="53" t="s">
        <v>3</v>
      </c>
      <c r="D374" s="54">
        <v>30</v>
      </c>
      <c r="E374" s="55">
        <v>0</v>
      </c>
      <c r="F374" s="55">
        <v>0</v>
      </c>
      <c r="G374" s="55">
        <v>0</v>
      </c>
      <c r="H374" s="55">
        <v>0</v>
      </c>
      <c r="I374" s="55">
        <v>0</v>
      </c>
      <c r="J374" s="55">
        <v>0</v>
      </c>
      <c r="K374" s="56">
        <v>0</v>
      </c>
      <c r="L374" s="46">
        <v>0</v>
      </c>
      <c r="M374" s="117"/>
      <c r="N374" s="119">
        <v>0</v>
      </c>
      <c r="O374" s="119">
        <v>0</v>
      </c>
      <c r="P374" s="119"/>
      <c r="Q374" s="119">
        <v>0</v>
      </c>
      <c r="R374" s="119">
        <v>0</v>
      </c>
      <c r="S374" s="47"/>
    </row>
    <row r="375" spans="1:19" ht="9" customHeight="1" x14ac:dyDescent="0.2">
      <c r="A375" s="501"/>
      <c r="B375" s="501"/>
      <c r="C375" s="48" t="s">
        <v>4</v>
      </c>
      <c r="D375" s="49">
        <v>33</v>
      </c>
      <c r="E375" s="50">
        <v>0</v>
      </c>
      <c r="F375" s="50">
        <v>0</v>
      </c>
      <c r="G375" s="50">
        <v>0</v>
      </c>
      <c r="H375" s="50">
        <v>0</v>
      </c>
      <c r="I375" s="50">
        <v>0</v>
      </c>
      <c r="J375" s="51">
        <v>0</v>
      </c>
      <c r="K375" s="50">
        <v>0</v>
      </c>
      <c r="L375" s="73">
        <v>0</v>
      </c>
      <c r="M375" s="118"/>
      <c r="N375" s="120">
        <v>0</v>
      </c>
      <c r="O375" s="120">
        <v>0</v>
      </c>
      <c r="P375" s="120">
        <v>0</v>
      </c>
      <c r="Q375" s="120">
        <v>0</v>
      </c>
      <c r="R375" s="120">
        <v>0</v>
      </c>
      <c r="S375" s="47"/>
    </row>
    <row r="376" spans="1:19" ht="12.75" customHeight="1" x14ac:dyDescent="0.2">
      <c r="A376" s="501"/>
      <c r="B376" s="501"/>
      <c r="C376" s="53" t="s">
        <v>3</v>
      </c>
      <c r="D376" s="54">
        <v>34</v>
      </c>
      <c r="E376" s="55">
        <v>0</v>
      </c>
      <c r="F376" s="55">
        <v>0</v>
      </c>
      <c r="G376" s="55">
        <v>0</v>
      </c>
      <c r="H376" s="55">
        <v>0</v>
      </c>
      <c r="I376" s="55">
        <v>0</v>
      </c>
      <c r="J376" s="55">
        <v>0</v>
      </c>
      <c r="K376" s="56">
        <v>0</v>
      </c>
      <c r="L376" s="46">
        <v>0</v>
      </c>
      <c r="M376" s="117"/>
      <c r="N376" s="119">
        <v>0</v>
      </c>
      <c r="O376" s="119">
        <v>0</v>
      </c>
      <c r="P376" s="119"/>
      <c r="Q376" s="119">
        <v>0</v>
      </c>
      <c r="R376" s="119">
        <v>0</v>
      </c>
      <c r="S376" s="47"/>
    </row>
    <row r="377" spans="1:19" ht="9" customHeight="1" x14ac:dyDescent="0.2">
      <c r="A377" s="501"/>
      <c r="B377" s="501"/>
      <c r="C377" s="48" t="s">
        <v>4</v>
      </c>
      <c r="D377" s="49">
        <v>35</v>
      </c>
      <c r="E377" s="50">
        <v>0</v>
      </c>
      <c r="F377" s="50">
        <v>0</v>
      </c>
      <c r="G377" s="50">
        <v>0</v>
      </c>
      <c r="H377" s="50">
        <v>0</v>
      </c>
      <c r="I377" s="50">
        <v>0</v>
      </c>
      <c r="J377" s="51">
        <v>0</v>
      </c>
      <c r="K377" s="50">
        <v>0</v>
      </c>
      <c r="L377" s="73">
        <v>0</v>
      </c>
      <c r="M377" s="118"/>
      <c r="N377" s="120">
        <v>0</v>
      </c>
      <c r="O377" s="120">
        <v>0</v>
      </c>
      <c r="P377" s="120">
        <v>0</v>
      </c>
      <c r="Q377" s="120">
        <v>0</v>
      </c>
      <c r="R377" s="120">
        <v>0</v>
      </c>
      <c r="S377" s="47"/>
    </row>
    <row r="378" spans="1:19" ht="12.75" customHeight="1" x14ac:dyDescent="0.2">
      <c r="A378" s="501"/>
      <c r="B378" s="501"/>
      <c r="C378" s="53" t="s">
        <v>3</v>
      </c>
      <c r="D378" s="54">
        <v>36</v>
      </c>
      <c r="E378" s="55">
        <v>0</v>
      </c>
      <c r="F378" s="55">
        <v>0</v>
      </c>
      <c r="G378" s="55">
        <v>0</v>
      </c>
      <c r="H378" s="55">
        <v>0</v>
      </c>
      <c r="I378" s="55">
        <v>0</v>
      </c>
      <c r="J378" s="55">
        <v>0</v>
      </c>
      <c r="K378" s="56">
        <v>0</v>
      </c>
      <c r="L378" s="46">
        <v>0</v>
      </c>
      <c r="M378" s="117"/>
      <c r="N378" s="119">
        <v>0</v>
      </c>
      <c r="O378" s="119">
        <v>0</v>
      </c>
      <c r="P378" s="119"/>
      <c r="Q378" s="119">
        <v>0</v>
      </c>
      <c r="R378" s="119">
        <v>0</v>
      </c>
      <c r="S378" s="47"/>
    </row>
    <row r="379" spans="1:19" ht="9" customHeight="1" x14ac:dyDescent="0.2">
      <c r="A379" s="501"/>
      <c r="B379" s="501"/>
      <c r="C379" s="48" t="s">
        <v>4</v>
      </c>
      <c r="D379" s="49">
        <v>37</v>
      </c>
      <c r="E379" s="50">
        <v>0</v>
      </c>
      <c r="F379" s="50">
        <v>0</v>
      </c>
      <c r="G379" s="50">
        <v>0</v>
      </c>
      <c r="H379" s="50">
        <v>0</v>
      </c>
      <c r="I379" s="50">
        <v>0</v>
      </c>
      <c r="J379" s="51">
        <v>0</v>
      </c>
      <c r="K379" s="50">
        <v>0</v>
      </c>
      <c r="L379" s="73">
        <v>0</v>
      </c>
      <c r="M379" s="118"/>
      <c r="N379" s="120">
        <v>0</v>
      </c>
      <c r="O379" s="120">
        <v>0</v>
      </c>
      <c r="P379" s="120">
        <v>0</v>
      </c>
      <c r="Q379" s="120">
        <v>0</v>
      </c>
      <c r="R379" s="120">
        <v>0</v>
      </c>
      <c r="S379" s="47"/>
    </row>
    <row r="380" spans="1:19" ht="12.75" customHeight="1" x14ac:dyDescent="0.2">
      <c r="A380" s="501"/>
      <c r="B380" s="501"/>
      <c r="C380" s="53" t="s">
        <v>3</v>
      </c>
      <c r="D380" s="54">
        <v>38</v>
      </c>
      <c r="E380" s="55">
        <v>0</v>
      </c>
      <c r="F380" s="55">
        <v>0</v>
      </c>
      <c r="G380" s="55">
        <v>0</v>
      </c>
      <c r="H380" s="55">
        <v>0</v>
      </c>
      <c r="I380" s="55">
        <v>0</v>
      </c>
      <c r="J380" s="55">
        <v>0</v>
      </c>
      <c r="K380" s="56">
        <v>0</v>
      </c>
      <c r="L380" s="46">
        <v>0</v>
      </c>
      <c r="M380" s="117"/>
      <c r="N380" s="119">
        <v>0</v>
      </c>
      <c r="O380" s="119">
        <v>0</v>
      </c>
      <c r="P380" s="119"/>
      <c r="Q380" s="119">
        <v>0</v>
      </c>
      <c r="R380" s="119">
        <v>0</v>
      </c>
      <c r="S380" s="47"/>
    </row>
    <row r="381" spans="1:19" ht="9" customHeight="1" x14ac:dyDescent="0.2">
      <c r="A381" s="501"/>
      <c r="B381" s="501"/>
      <c r="C381" s="48" t="s">
        <v>4</v>
      </c>
      <c r="D381" s="49">
        <v>39</v>
      </c>
      <c r="E381" s="50">
        <v>0</v>
      </c>
      <c r="F381" s="50">
        <v>0</v>
      </c>
      <c r="G381" s="50">
        <v>0</v>
      </c>
      <c r="H381" s="50">
        <v>0</v>
      </c>
      <c r="I381" s="50">
        <v>0</v>
      </c>
      <c r="J381" s="51">
        <v>0</v>
      </c>
      <c r="K381" s="50">
        <v>0</v>
      </c>
      <c r="L381" s="73">
        <v>0</v>
      </c>
      <c r="M381" s="118"/>
      <c r="N381" s="120">
        <v>0</v>
      </c>
      <c r="O381" s="120">
        <v>0</v>
      </c>
      <c r="P381" s="120">
        <v>0</v>
      </c>
      <c r="Q381" s="120">
        <v>0</v>
      </c>
      <c r="R381" s="120">
        <v>0</v>
      </c>
      <c r="S381" s="47"/>
    </row>
    <row r="382" spans="1:19" ht="12.75" customHeight="1" x14ac:dyDescent="0.2">
      <c r="A382" s="501"/>
      <c r="B382" s="501"/>
      <c r="C382" s="53" t="s">
        <v>3</v>
      </c>
      <c r="D382" s="54">
        <v>40</v>
      </c>
      <c r="E382" s="55">
        <v>0</v>
      </c>
      <c r="F382" s="55">
        <v>0</v>
      </c>
      <c r="G382" s="55">
        <v>0</v>
      </c>
      <c r="H382" s="55">
        <v>0</v>
      </c>
      <c r="I382" s="55">
        <v>0</v>
      </c>
      <c r="J382" s="55">
        <v>0</v>
      </c>
      <c r="K382" s="56">
        <v>0</v>
      </c>
      <c r="L382" s="46">
        <v>0</v>
      </c>
      <c r="M382" s="117"/>
      <c r="N382" s="119">
        <v>0</v>
      </c>
      <c r="O382" s="119">
        <v>0</v>
      </c>
      <c r="P382" s="119"/>
      <c r="Q382" s="119">
        <v>0</v>
      </c>
      <c r="R382" s="119">
        <v>0</v>
      </c>
      <c r="S382" s="47"/>
    </row>
    <row r="383" spans="1:19" ht="9" customHeight="1" x14ac:dyDescent="0.2">
      <c r="A383" s="502"/>
      <c r="B383" s="502"/>
      <c r="C383" s="58"/>
      <c r="D383" s="59"/>
      <c r="E383" s="61">
        <v>0</v>
      </c>
      <c r="F383" s="61">
        <v>0</v>
      </c>
      <c r="G383" s="61">
        <v>0</v>
      </c>
      <c r="H383" s="61">
        <v>0</v>
      </c>
      <c r="I383" s="61">
        <v>0</v>
      </c>
      <c r="J383" s="60">
        <v>0</v>
      </c>
      <c r="K383" s="61">
        <v>0</v>
      </c>
      <c r="L383" s="73">
        <v>0</v>
      </c>
      <c r="M383" s="118"/>
      <c r="N383" s="120">
        <v>0</v>
      </c>
      <c r="O383" s="120">
        <v>0</v>
      </c>
      <c r="P383" s="120">
        <v>0</v>
      </c>
      <c r="Q383" s="120">
        <v>0</v>
      </c>
      <c r="R383" s="120">
        <v>0</v>
      </c>
      <c r="S383" s="47"/>
    </row>
    <row r="384" spans="1:19" ht="12.75" customHeight="1" x14ac:dyDescent="0.2">
      <c r="A384" s="496">
        <v>35065</v>
      </c>
      <c r="B384" s="496">
        <v>35369</v>
      </c>
      <c r="C384" s="42" t="s">
        <v>3</v>
      </c>
      <c r="D384" s="43">
        <v>0</v>
      </c>
      <c r="E384" s="44">
        <v>0</v>
      </c>
      <c r="F384" s="44">
        <v>0</v>
      </c>
      <c r="G384" s="44">
        <v>0</v>
      </c>
      <c r="H384" s="44">
        <v>0</v>
      </c>
      <c r="I384" s="44">
        <v>0</v>
      </c>
      <c r="J384" s="44">
        <v>0</v>
      </c>
      <c r="K384" s="45">
        <v>0</v>
      </c>
      <c r="L384" s="46">
        <v>0</v>
      </c>
      <c r="M384" s="117"/>
      <c r="N384" s="119">
        <v>0</v>
      </c>
      <c r="O384" s="119">
        <v>0</v>
      </c>
      <c r="P384" s="119"/>
      <c r="Q384" s="119">
        <v>0</v>
      </c>
      <c r="R384" s="119">
        <v>0</v>
      </c>
      <c r="S384" s="47"/>
    </row>
    <row r="385" spans="1:19" ht="9" customHeight="1" x14ac:dyDescent="0.2">
      <c r="A385" s="497"/>
      <c r="B385" s="497"/>
      <c r="C385" s="48" t="s">
        <v>4</v>
      </c>
      <c r="D385" s="49">
        <v>2</v>
      </c>
      <c r="E385" s="50">
        <v>0</v>
      </c>
      <c r="F385" s="50">
        <v>0</v>
      </c>
      <c r="G385" s="50">
        <v>0</v>
      </c>
      <c r="H385" s="50">
        <v>0</v>
      </c>
      <c r="I385" s="50">
        <v>0</v>
      </c>
      <c r="J385" s="51">
        <v>0</v>
      </c>
      <c r="K385" s="50">
        <v>0</v>
      </c>
      <c r="L385" s="73">
        <v>0</v>
      </c>
      <c r="M385" s="118"/>
      <c r="N385" s="120">
        <v>0</v>
      </c>
      <c r="O385" s="120">
        <v>0</v>
      </c>
      <c r="P385" s="120">
        <v>0</v>
      </c>
      <c r="Q385" s="120">
        <v>0</v>
      </c>
      <c r="R385" s="120">
        <v>0</v>
      </c>
      <c r="S385" s="47"/>
    </row>
    <row r="386" spans="1:19" ht="12.75" customHeight="1" x14ac:dyDescent="0.2">
      <c r="A386" s="519">
        <v>35065</v>
      </c>
      <c r="B386" s="519">
        <v>35369</v>
      </c>
      <c r="C386" s="53" t="s">
        <v>3</v>
      </c>
      <c r="D386" s="54">
        <v>3</v>
      </c>
      <c r="E386" s="55">
        <v>0</v>
      </c>
      <c r="F386" s="55">
        <v>0</v>
      </c>
      <c r="G386" s="55">
        <v>0</v>
      </c>
      <c r="H386" s="55">
        <v>0</v>
      </c>
      <c r="I386" s="55">
        <v>0</v>
      </c>
      <c r="J386" s="55">
        <v>0</v>
      </c>
      <c r="K386" s="56">
        <v>0</v>
      </c>
      <c r="L386" s="46">
        <v>0</v>
      </c>
      <c r="M386" s="117"/>
      <c r="N386" s="119">
        <v>0</v>
      </c>
      <c r="O386" s="119">
        <v>0</v>
      </c>
      <c r="P386" s="119"/>
      <c r="Q386" s="119">
        <v>0</v>
      </c>
      <c r="R386" s="119">
        <v>0</v>
      </c>
      <c r="S386" s="47"/>
    </row>
    <row r="387" spans="1:19" ht="9" customHeight="1" x14ac:dyDescent="0.2">
      <c r="A387" s="519"/>
      <c r="B387" s="519"/>
      <c r="C387" s="48" t="s">
        <v>4</v>
      </c>
      <c r="D387" s="49">
        <v>8</v>
      </c>
      <c r="E387" s="50">
        <v>0</v>
      </c>
      <c r="F387" s="50">
        <v>0</v>
      </c>
      <c r="G387" s="50">
        <v>0</v>
      </c>
      <c r="H387" s="50">
        <v>0</v>
      </c>
      <c r="I387" s="50">
        <v>0</v>
      </c>
      <c r="J387" s="51">
        <v>0</v>
      </c>
      <c r="K387" s="50">
        <v>0</v>
      </c>
      <c r="L387" s="73">
        <v>0</v>
      </c>
      <c r="M387" s="118"/>
      <c r="N387" s="120">
        <v>0</v>
      </c>
      <c r="O387" s="120">
        <v>0</v>
      </c>
      <c r="P387" s="120">
        <v>0</v>
      </c>
      <c r="Q387" s="120">
        <v>0</v>
      </c>
      <c r="R387" s="120">
        <v>0</v>
      </c>
      <c r="S387" s="47"/>
    </row>
    <row r="388" spans="1:19" ht="12.75" customHeight="1" x14ac:dyDescent="0.2">
      <c r="A388" s="519"/>
      <c r="B388" s="519"/>
      <c r="C388" s="53" t="s">
        <v>3</v>
      </c>
      <c r="D388" s="54">
        <v>9</v>
      </c>
      <c r="E388" s="55">
        <v>0</v>
      </c>
      <c r="F388" s="55">
        <v>0</v>
      </c>
      <c r="G388" s="55">
        <v>0</v>
      </c>
      <c r="H388" s="55">
        <v>0</v>
      </c>
      <c r="I388" s="55">
        <v>0</v>
      </c>
      <c r="J388" s="55">
        <v>0</v>
      </c>
      <c r="K388" s="56">
        <v>0</v>
      </c>
      <c r="L388" s="46">
        <v>0</v>
      </c>
      <c r="M388" s="117"/>
      <c r="N388" s="119">
        <v>0</v>
      </c>
      <c r="O388" s="119">
        <v>0</v>
      </c>
      <c r="P388" s="119"/>
      <c r="Q388" s="119">
        <v>0</v>
      </c>
      <c r="R388" s="119">
        <v>0</v>
      </c>
      <c r="S388" s="47"/>
    </row>
    <row r="389" spans="1:19" ht="9" customHeight="1" x14ac:dyDescent="0.2">
      <c r="A389" s="519"/>
      <c r="B389" s="519"/>
      <c r="C389" s="48" t="s">
        <v>4</v>
      </c>
      <c r="D389" s="49">
        <v>14</v>
      </c>
      <c r="E389" s="50">
        <v>0</v>
      </c>
      <c r="F389" s="50">
        <v>0</v>
      </c>
      <c r="G389" s="50">
        <v>0</v>
      </c>
      <c r="H389" s="50">
        <v>0</v>
      </c>
      <c r="I389" s="50">
        <v>0</v>
      </c>
      <c r="J389" s="51">
        <v>0</v>
      </c>
      <c r="K389" s="50">
        <v>0</v>
      </c>
      <c r="L389" s="73">
        <v>0</v>
      </c>
      <c r="M389" s="118"/>
      <c r="N389" s="120">
        <v>0</v>
      </c>
      <c r="O389" s="120">
        <v>0</v>
      </c>
      <c r="P389" s="120">
        <v>0</v>
      </c>
      <c r="Q389" s="120">
        <v>0</v>
      </c>
      <c r="R389" s="120">
        <v>0</v>
      </c>
      <c r="S389" s="47"/>
    </row>
    <row r="390" spans="1:19" ht="12.75" customHeight="1" x14ac:dyDescent="0.2">
      <c r="A390" s="519"/>
      <c r="B390" s="519"/>
      <c r="C390" s="53" t="s">
        <v>3</v>
      </c>
      <c r="D390" s="54">
        <v>15</v>
      </c>
      <c r="E390" s="55">
        <v>0</v>
      </c>
      <c r="F390" s="55">
        <v>0</v>
      </c>
      <c r="G390" s="55">
        <v>0</v>
      </c>
      <c r="H390" s="55">
        <v>0</v>
      </c>
      <c r="I390" s="55">
        <v>0</v>
      </c>
      <c r="J390" s="55">
        <v>0</v>
      </c>
      <c r="K390" s="56">
        <v>0</v>
      </c>
      <c r="L390" s="46">
        <v>0</v>
      </c>
      <c r="M390" s="117"/>
      <c r="N390" s="119">
        <v>0</v>
      </c>
      <c r="O390" s="119">
        <v>0</v>
      </c>
      <c r="P390" s="119"/>
      <c r="Q390" s="119">
        <v>0</v>
      </c>
      <c r="R390" s="119">
        <v>0</v>
      </c>
      <c r="S390" s="47"/>
    </row>
    <row r="391" spans="1:19" ht="9" customHeight="1" x14ac:dyDescent="0.2">
      <c r="A391" s="519"/>
      <c r="B391" s="519"/>
      <c r="C391" s="48" t="s">
        <v>4</v>
      </c>
      <c r="D391" s="49">
        <v>20</v>
      </c>
      <c r="E391" s="50">
        <v>0</v>
      </c>
      <c r="F391" s="50">
        <v>0</v>
      </c>
      <c r="G391" s="50">
        <v>0</v>
      </c>
      <c r="H391" s="50">
        <v>0</v>
      </c>
      <c r="I391" s="50">
        <v>0</v>
      </c>
      <c r="J391" s="51">
        <v>0</v>
      </c>
      <c r="K391" s="50">
        <v>0</v>
      </c>
      <c r="L391" s="73">
        <v>0</v>
      </c>
      <c r="M391" s="118"/>
      <c r="N391" s="120">
        <v>0</v>
      </c>
      <c r="O391" s="120">
        <v>0</v>
      </c>
      <c r="P391" s="120">
        <v>0</v>
      </c>
      <c r="Q391" s="120">
        <v>0</v>
      </c>
      <c r="R391" s="120">
        <v>0</v>
      </c>
      <c r="S391" s="47"/>
    </row>
    <row r="392" spans="1:19" ht="12.75" customHeight="1" x14ac:dyDescent="0.2">
      <c r="A392" s="519"/>
      <c r="B392" s="519"/>
      <c r="C392" s="53" t="s">
        <v>3</v>
      </c>
      <c r="D392" s="54">
        <v>21</v>
      </c>
      <c r="E392" s="55">
        <v>0</v>
      </c>
      <c r="F392" s="55">
        <v>0</v>
      </c>
      <c r="G392" s="55">
        <v>0</v>
      </c>
      <c r="H392" s="55">
        <v>0</v>
      </c>
      <c r="I392" s="55">
        <v>0</v>
      </c>
      <c r="J392" s="55">
        <v>0</v>
      </c>
      <c r="K392" s="56">
        <v>0</v>
      </c>
      <c r="L392" s="46">
        <v>0</v>
      </c>
      <c r="M392" s="117"/>
      <c r="N392" s="119">
        <v>0</v>
      </c>
      <c r="O392" s="119">
        <v>0</v>
      </c>
      <c r="P392" s="119"/>
      <c r="Q392" s="119">
        <v>0</v>
      </c>
      <c r="R392" s="119">
        <v>0</v>
      </c>
      <c r="S392" s="47"/>
    </row>
    <row r="393" spans="1:19" ht="9" customHeight="1" x14ac:dyDescent="0.2">
      <c r="A393" s="519"/>
      <c r="B393" s="519"/>
      <c r="C393" s="48" t="s">
        <v>4</v>
      </c>
      <c r="D393" s="49">
        <v>27</v>
      </c>
      <c r="E393" s="50">
        <v>0</v>
      </c>
      <c r="F393" s="50">
        <v>0</v>
      </c>
      <c r="G393" s="50">
        <v>0</v>
      </c>
      <c r="H393" s="50">
        <v>0</v>
      </c>
      <c r="I393" s="50">
        <v>0</v>
      </c>
      <c r="J393" s="51">
        <v>0</v>
      </c>
      <c r="K393" s="50">
        <v>0</v>
      </c>
      <c r="L393" s="73">
        <v>0</v>
      </c>
      <c r="M393" s="118"/>
      <c r="N393" s="120">
        <v>0</v>
      </c>
      <c r="O393" s="120">
        <v>0</v>
      </c>
      <c r="P393" s="120">
        <v>0</v>
      </c>
      <c r="Q393" s="120">
        <v>0</v>
      </c>
      <c r="R393" s="120">
        <v>0</v>
      </c>
      <c r="S393" s="47"/>
    </row>
    <row r="394" spans="1:19" ht="12.75" customHeight="1" x14ac:dyDescent="0.2">
      <c r="A394" s="519"/>
      <c r="B394" s="519"/>
      <c r="C394" s="53" t="s">
        <v>3</v>
      </c>
      <c r="D394" s="54">
        <v>28</v>
      </c>
      <c r="E394" s="55">
        <v>0</v>
      </c>
      <c r="F394" s="55">
        <v>0</v>
      </c>
      <c r="G394" s="55">
        <v>0</v>
      </c>
      <c r="H394" s="55">
        <v>0</v>
      </c>
      <c r="I394" s="55">
        <v>0</v>
      </c>
      <c r="J394" s="55">
        <v>0</v>
      </c>
      <c r="K394" s="56">
        <v>0</v>
      </c>
      <c r="L394" s="46">
        <v>0</v>
      </c>
      <c r="M394" s="117"/>
      <c r="N394" s="119">
        <v>0</v>
      </c>
      <c r="O394" s="119">
        <v>0</v>
      </c>
      <c r="P394" s="119"/>
      <c r="Q394" s="119">
        <v>0</v>
      </c>
      <c r="R394" s="119">
        <v>0</v>
      </c>
      <c r="S394" s="47"/>
    </row>
    <row r="395" spans="1:19" ht="9" customHeight="1" x14ac:dyDescent="0.2">
      <c r="A395" s="519"/>
      <c r="B395" s="519"/>
      <c r="C395" s="48" t="s">
        <v>4</v>
      </c>
      <c r="D395" s="49">
        <v>34</v>
      </c>
      <c r="E395" s="50">
        <v>0</v>
      </c>
      <c r="F395" s="50">
        <v>0</v>
      </c>
      <c r="G395" s="50">
        <v>0</v>
      </c>
      <c r="H395" s="50">
        <v>0</v>
      </c>
      <c r="I395" s="50">
        <v>0</v>
      </c>
      <c r="J395" s="51">
        <v>0</v>
      </c>
      <c r="K395" s="50">
        <v>0</v>
      </c>
      <c r="L395" s="73">
        <v>0</v>
      </c>
      <c r="M395" s="118"/>
      <c r="N395" s="120">
        <v>0</v>
      </c>
      <c r="O395" s="120">
        <v>0</v>
      </c>
      <c r="P395" s="120">
        <v>0</v>
      </c>
      <c r="Q395" s="120">
        <v>0</v>
      </c>
      <c r="R395" s="120">
        <v>0</v>
      </c>
      <c r="S395" s="47"/>
    </row>
    <row r="396" spans="1:19" ht="12.75" customHeight="1" x14ac:dyDescent="0.2">
      <c r="A396" s="519"/>
      <c r="B396" s="519"/>
      <c r="C396" s="53" t="s">
        <v>3</v>
      </c>
      <c r="D396" s="54">
        <v>35</v>
      </c>
      <c r="E396" s="55">
        <v>0</v>
      </c>
      <c r="F396" s="55">
        <v>0</v>
      </c>
      <c r="G396" s="55">
        <v>0</v>
      </c>
      <c r="H396" s="55">
        <v>0</v>
      </c>
      <c r="I396" s="55">
        <v>0</v>
      </c>
      <c r="J396" s="55">
        <v>0</v>
      </c>
      <c r="K396" s="56">
        <v>0</v>
      </c>
      <c r="L396" s="46">
        <v>0</v>
      </c>
      <c r="M396" s="117"/>
      <c r="N396" s="119">
        <v>0</v>
      </c>
      <c r="O396" s="119">
        <v>0</v>
      </c>
      <c r="P396" s="119"/>
      <c r="Q396" s="119">
        <v>0</v>
      </c>
      <c r="R396" s="119">
        <v>0</v>
      </c>
      <c r="S396" s="47"/>
    </row>
    <row r="397" spans="1:19" ht="9" customHeight="1" x14ac:dyDescent="0.2">
      <c r="A397" s="520"/>
      <c r="B397" s="520"/>
      <c r="C397" s="58" t="s">
        <v>4</v>
      </c>
      <c r="D397" s="59"/>
      <c r="E397" s="61">
        <v>0</v>
      </c>
      <c r="F397" s="61">
        <v>0</v>
      </c>
      <c r="G397" s="61">
        <v>0</v>
      </c>
      <c r="H397" s="61">
        <v>0</v>
      </c>
      <c r="I397" s="61">
        <v>0</v>
      </c>
      <c r="J397" s="60">
        <v>0</v>
      </c>
      <c r="K397" s="61">
        <v>0</v>
      </c>
      <c r="L397" s="73">
        <v>0</v>
      </c>
      <c r="M397" s="118"/>
      <c r="N397" s="120">
        <v>0</v>
      </c>
      <c r="O397" s="120">
        <v>0</v>
      </c>
      <c r="P397" s="120">
        <v>0</v>
      </c>
      <c r="Q397" s="120">
        <v>0</v>
      </c>
      <c r="R397" s="120">
        <v>0</v>
      </c>
      <c r="S397" s="47"/>
    </row>
    <row r="398" spans="1:19" ht="12.75" customHeight="1" x14ac:dyDescent="0.2">
      <c r="A398" s="496">
        <v>35370</v>
      </c>
      <c r="B398" s="496">
        <v>35611</v>
      </c>
      <c r="C398" s="42" t="s">
        <v>3</v>
      </c>
      <c r="D398" s="43">
        <v>0</v>
      </c>
      <c r="E398" s="44">
        <v>0</v>
      </c>
      <c r="F398" s="44">
        <v>0</v>
      </c>
      <c r="G398" s="44">
        <v>0</v>
      </c>
      <c r="H398" s="44">
        <v>0</v>
      </c>
      <c r="I398" s="44">
        <v>0</v>
      </c>
      <c r="J398" s="44">
        <v>0</v>
      </c>
      <c r="K398" s="45">
        <v>0</v>
      </c>
      <c r="L398" s="46">
        <v>0</v>
      </c>
      <c r="M398" s="117"/>
      <c r="N398" s="119">
        <v>0</v>
      </c>
      <c r="O398" s="119">
        <v>0</v>
      </c>
      <c r="P398" s="119"/>
      <c r="Q398" s="119">
        <v>0</v>
      </c>
      <c r="R398" s="119">
        <v>0</v>
      </c>
      <c r="S398" s="47"/>
    </row>
    <row r="399" spans="1:19" ht="9" customHeight="1" x14ac:dyDescent="0.2">
      <c r="A399" s="497"/>
      <c r="B399" s="497"/>
      <c r="C399" s="48" t="s">
        <v>4</v>
      </c>
      <c r="D399" s="49">
        <v>2</v>
      </c>
      <c r="E399" s="50">
        <v>0</v>
      </c>
      <c r="F399" s="50">
        <v>0</v>
      </c>
      <c r="G399" s="50">
        <v>0</v>
      </c>
      <c r="H399" s="50">
        <v>0</v>
      </c>
      <c r="I399" s="50">
        <v>0</v>
      </c>
      <c r="J399" s="51">
        <v>0</v>
      </c>
      <c r="K399" s="50">
        <v>0</v>
      </c>
      <c r="L399" s="73">
        <v>0</v>
      </c>
      <c r="M399" s="118"/>
      <c r="N399" s="120">
        <v>0</v>
      </c>
      <c r="O399" s="120">
        <v>0</v>
      </c>
      <c r="P399" s="120">
        <v>0</v>
      </c>
      <c r="Q399" s="120">
        <v>0</v>
      </c>
      <c r="R399" s="120">
        <v>0</v>
      </c>
      <c r="S399" s="47"/>
    </row>
    <row r="400" spans="1:19" ht="12.75" customHeight="1" x14ac:dyDescent="0.2">
      <c r="A400" s="519">
        <v>35370</v>
      </c>
      <c r="B400" s="519">
        <v>35611</v>
      </c>
      <c r="C400" s="53" t="s">
        <v>3</v>
      </c>
      <c r="D400" s="54">
        <v>3</v>
      </c>
      <c r="E400" s="55">
        <v>0</v>
      </c>
      <c r="F400" s="55">
        <v>0</v>
      </c>
      <c r="G400" s="55">
        <v>0</v>
      </c>
      <c r="H400" s="55">
        <v>0</v>
      </c>
      <c r="I400" s="55">
        <v>0</v>
      </c>
      <c r="J400" s="55">
        <v>0</v>
      </c>
      <c r="K400" s="56">
        <v>0</v>
      </c>
      <c r="L400" s="46">
        <v>0</v>
      </c>
      <c r="M400" s="117"/>
      <c r="N400" s="119">
        <v>0</v>
      </c>
      <c r="O400" s="119">
        <v>0</v>
      </c>
      <c r="P400" s="119"/>
      <c r="Q400" s="119">
        <v>0</v>
      </c>
      <c r="R400" s="119">
        <v>0</v>
      </c>
      <c r="S400" s="47"/>
    </row>
    <row r="401" spans="1:19" ht="9" customHeight="1" x14ac:dyDescent="0.2">
      <c r="A401" s="519"/>
      <c r="B401" s="519"/>
      <c r="C401" s="48" t="s">
        <v>4</v>
      </c>
      <c r="D401" s="49">
        <v>8</v>
      </c>
      <c r="E401" s="50">
        <v>0</v>
      </c>
      <c r="F401" s="50">
        <v>0</v>
      </c>
      <c r="G401" s="50">
        <v>0</v>
      </c>
      <c r="H401" s="50">
        <v>0</v>
      </c>
      <c r="I401" s="50">
        <v>0</v>
      </c>
      <c r="J401" s="51">
        <v>0</v>
      </c>
      <c r="K401" s="50">
        <v>0</v>
      </c>
      <c r="L401" s="73">
        <v>0</v>
      </c>
      <c r="M401" s="118"/>
      <c r="N401" s="120">
        <v>0</v>
      </c>
      <c r="O401" s="120">
        <v>0</v>
      </c>
      <c r="P401" s="120">
        <v>0</v>
      </c>
      <c r="Q401" s="120">
        <v>0</v>
      </c>
      <c r="R401" s="120">
        <v>0</v>
      </c>
      <c r="S401" s="47"/>
    </row>
    <row r="402" spans="1:19" ht="12.75" customHeight="1" x14ac:dyDescent="0.2">
      <c r="A402" s="519"/>
      <c r="B402" s="519"/>
      <c r="C402" s="53" t="s">
        <v>3</v>
      </c>
      <c r="D402" s="54">
        <v>9</v>
      </c>
      <c r="E402" s="55">
        <v>0</v>
      </c>
      <c r="F402" s="55">
        <v>0</v>
      </c>
      <c r="G402" s="55">
        <v>0</v>
      </c>
      <c r="H402" s="55">
        <v>0</v>
      </c>
      <c r="I402" s="55">
        <v>0</v>
      </c>
      <c r="J402" s="55">
        <v>0</v>
      </c>
      <c r="K402" s="56">
        <v>0</v>
      </c>
      <c r="L402" s="46">
        <v>0</v>
      </c>
      <c r="M402" s="117"/>
      <c r="N402" s="119">
        <v>0</v>
      </c>
      <c r="O402" s="119">
        <v>0</v>
      </c>
      <c r="P402" s="119"/>
      <c r="Q402" s="119">
        <v>0</v>
      </c>
      <c r="R402" s="119">
        <v>0</v>
      </c>
      <c r="S402" s="47"/>
    </row>
    <row r="403" spans="1:19" ht="9" customHeight="1" x14ac:dyDescent="0.2">
      <c r="A403" s="519"/>
      <c r="B403" s="519"/>
      <c r="C403" s="48" t="s">
        <v>4</v>
      </c>
      <c r="D403" s="49">
        <v>14</v>
      </c>
      <c r="E403" s="50">
        <v>0</v>
      </c>
      <c r="F403" s="50">
        <v>0</v>
      </c>
      <c r="G403" s="50">
        <v>0</v>
      </c>
      <c r="H403" s="50">
        <v>0</v>
      </c>
      <c r="I403" s="50">
        <v>0</v>
      </c>
      <c r="J403" s="51">
        <v>0</v>
      </c>
      <c r="K403" s="50">
        <v>0</v>
      </c>
      <c r="L403" s="73">
        <v>0</v>
      </c>
      <c r="M403" s="118"/>
      <c r="N403" s="120">
        <v>0</v>
      </c>
      <c r="O403" s="120">
        <v>0</v>
      </c>
      <c r="P403" s="120">
        <v>0</v>
      </c>
      <c r="Q403" s="120">
        <v>0</v>
      </c>
      <c r="R403" s="120">
        <v>0</v>
      </c>
      <c r="S403" s="47"/>
    </row>
    <row r="404" spans="1:19" ht="12.75" customHeight="1" x14ac:dyDescent="0.2">
      <c r="A404" s="519"/>
      <c r="B404" s="519"/>
      <c r="C404" s="53" t="s">
        <v>3</v>
      </c>
      <c r="D404" s="54">
        <v>15</v>
      </c>
      <c r="E404" s="55">
        <v>0</v>
      </c>
      <c r="F404" s="55">
        <v>0</v>
      </c>
      <c r="G404" s="55">
        <v>0</v>
      </c>
      <c r="H404" s="55">
        <v>0</v>
      </c>
      <c r="I404" s="55">
        <v>0</v>
      </c>
      <c r="J404" s="55">
        <v>0</v>
      </c>
      <c r="K404" s="56">
        <v>0</v>
      </c>
      <c r="L404" s="46">
        <v>0</v>
      </c>
      <c r="M404" s="117"/>
      <c r="N404" s="119">
        <v>0</v>
      </c>
      <c r="O404" s="119">
        <v>0</v>
      </c>
      <c r="P404" s="119"/>
      <c r="Q404" s="119">
        <v>0</v>
      </c>
      <c r="R404" s="119">
        <v>0</v>
      </c>
      <c r="S404" s="47"/>
    </row>
    <row r="405" spans="1:19" ht="9" customHeight="1" x14ac:dyDescent="0.2">
      <c r="A405" s="519"/>
      <c r="B405" s="519"/>
      <c r="C405" s="48" t="s">
        <v>4</v>
      </c>
      <c r="D405" s="49">
        <v>20</v>
      </c>
      <c r="E405" s="50">
        <v>0</v>
      </c>
      <c r="F405" s="50">
        <v>0</v>
      </c>
      <c r="G405" s="50">
        <v>0</v>
      </c>
      <c r="H405" s="50">
        <v>0</v>
      </c>
      <c r="I405" s="50">
        <v>0</v>
      </c>
      <c r="J405" s="51">
        <v>0</v>
      </c>
      <c r="K405" s="50">
        <v>0</v>
      </c>
      <c r="L405" s="73">
        <v>0</v>
      </c>
      <c r="M405" s="118"/>
      <c r="N405" s="120">
        <v>0</v>
      </c>
      <c r="O405" s="120">
        <v>0</v>
      </c>
      <c r="P405" s="120">
        <v>0</v>
      </c>
      <c r="Q405" s="120">
        <v>0</v>
      </c>
      <c r="R405" s="120">
        <v>0</v>
      </c>
      <c r="S405" s="47"/>
    </row>
    <row r="406" spans="1:19" ht="12.75" customHeight="1" x14ac:dyDescent="0.2">
      <c r="A406" s="519"/>
      <c r="B406" s="519"/>
      <c r="C406" s="53" t="s">
        <v>3</v>
      </c>
      <c r="D406" s="54">
        <v>21</v>
      </c>
      <c r="E406" s="55">
        <v>0</v>
      </c>
      <c r="F406" s="55">
        <v>0</v>
      </c>
      <c r="G406" s="55">
        <v>0</v>
      </c>
      <c r="H406" s="55">
        <v>0</v>
      </c>
      <c r="I406" s="55">
        <v>0</v>
      </c>
      <c r="J406" s="55">
        <v>0</v>
      </c>
      <c r="K406" s="56">
        <v>0</v>
      </c>
      <c r="L406" s="46">
        <v>0</v>
      </c>
      <c r="M406" s="117"/>
      <c r="N406" s="119">
        <v>0</v>
      </c>
      <c r="O406" s="119">
        <v>0</v>
      </c>
      <c r="P406" s="119"/>
      <c r="Q406" s="119">
        <v>0</v>
      </c>
      <c r="R406" s="119">
        <v>0</v>
      </c>
      <c r="S406" s="47"/>
    </row>
    <row r="407" spans="1:19" ht="9" customHeight="1" x14ac:dyDescent="0.2">
      <c r="A407" s="519"/>
      <c r="B407" s="519"/>
      <c r="C407" s="48" t="s">
        <v>4</v>
      </c>
      <c r="D407" s="49">
        <v>27</v>
      </c>
      <c r="E407" s="50">
        <v>0</v>
      </c>
      <c r="F407" s="50">
        <v>0</v>
      </c>
      <c r="G407" s="50">
        <v>0</v>
      </c>
      <c r="H407" s="50">
        <v>0</v>
      </c>
      <c r="I407" s="50">
        <v>0</v>
      </c>
      <c r="J407" s="51">
        <v>0</v>
      </c>
      <c r="K407" s="50">
        <v>0</v>
      </c>
      <c r="L407" s="73">
        <v>0</v>
      </c>
      <c r="M407" s="118"/>
      <c r="N407" s="120">
        <v>0</v>
      </c>
      <c r="O407" s="120">
        <v>0</v>
      </c>
      <c r="P407" s="120">
        <v>0</v>
      </c>
      <c r="Q407" s="120">
        <v>0</v>
      </c>
      <c r="R407" s="120">
        <v>0</v>
      </c>
      <c r="S407" s="47"/>
    </row>
    <row r="408" spans="1:19" ht="12.75" customHeight="1" x14ac:dyDescent="0.2">
      <c r="A408" s="519"/>
      <c r="B408" s="519"/>
      <c r="C408" s="53" t="s">
        <v>3</v>
      </c>
      <c r="D408" s="54">
        <v>28</v>
      </c>
      <c r="E408" s="55">
        <v>0</v>
      </c>
      <c r="F408" s="55">
        <v>0</v>
      </c>
      <c r="G408" s="55">
        <v>0</v>
      </c>
      <c r="H408" s="55">
        <v>0</v>
      </c>
      <c r="I408" s="55">
        <v>0</v>
      </c>
      <c r="J408" s="55">
        <v>0</v>
      </c>
      <c r="K408" s="56">
        <v>0</v>
      </c>
      <c r="L408" s="46">
        <v>0</v>
      </c>
      <c r="M408" s="117"/>
      <c r="N408" s="119">
        <v>0</v>
      </c>
      <c r="O408" s="119">
        <v>0</v>
      </c>
      <c r="P408" s="119"/>
      <c r="Q408" s="119">
        <v>0</v>
      </c>
      <c r="R408" s="119">
        <v>0</v>
      </c>
      <c r="S408" s="47"/>
    </row>
    <row r="409" spans="1:19" ht="9" customHeight="1" x14ac:dyDescent="0.2">
      <c r="A409" s="519"/>
      <c r="B409" s="519"/>
      <c r="C409" s="48" t="s">
        <v>4</v>
      </c>
      <c r="D409" s="49">
        <v>34</v>
      </c>
      <c r="E409" s="50">
        <v>0</v>
      </c>
      <c r="F409" s="50">
        <v>0</v>
      </c>
      <c r="G409" s="50">
        <v>0</v>
      </c>
      <c r="H409" s="50">
        <v>0</v>
      </c>
      <c r="I409" s="50">
        <v>0</v>
      </c>
      <c r="J409" s="51">
        <v>0</v>
      </c>
      <c r="K409" s="50">
        <v>0</v>
      </c>
      <c r="L409" s="73">
        <v>0</v>
      </c>
      <c r="M409" s="118"/>
      <c r="N409" s="120">
        <v>0</v>
      </c>
      <c r="O409" s="120">
        <v>0</v>
      </c>
      <c r="P409" s="120">
        <v>0</v>
      </c>
      <c r="Q409" s="120">
        <v>0</v>
      </c>
      <c r="R409" s="120">
        <v>0</v>
      </c>
      <c r="S409" s="47"/>
    </row>
    <row r="410" spans="1:19" ht="12.75" customHeight="1" x14ac:dyDescent="0.2">
      <c r="A410" s="519"/>
      <c r="B410" s="519"/>
      <c r="C410" s="53" t="s">
        <v>3</v>
      </c>
      <c r="D410" s="54">
        <v>35</v>
      </c>
      <c r="E410" s="55">
        <v>0</v>
      </c>
      <c r="F410" s="55">
        <v>0</v>
      </c>
      <c r="G410" s="55">
        <v>0</v>
      </c>
      <c r="H410" s="55">
        <v>0</v>
      </c>
      <c r="I410" s="55">
        <v>0</v>
      </c>
      <c r="J410" s="55">
        <v>0</v>
      </c>
      <c r="K410" s="56">
        <v>0</v>
      </c>
      <c r="L410" s="46">
        <v>0</v>
      </c>
      <c r="M410" s="117"/>
      <c r="N410" s="119">
        <v>0</v>
      </c>
      <c r="O410" s="119">
        <v>0</v>
      </c>
      <c r="P410" s="119"/>
      <c r="Q410" s="119">
        <v>0</v>
      </c>
      <c r="R410" s="119">
        <v>0</v>
      </c>
      <c r="S410" s="47"/>
    </row>
    <row r="411" spans="1:19" ht="9" customHeight="1" x14ac:dyDescent="0.2">
      <c r="A411" s="520"/>
      <c r="B411" s="520"/>
      <c r="C411" s="58" t="s">
        <v>4</v>
      </c>
      <c r="D411" s="59"/>
      <c r="E411" s="61">
        <v>0</v>
      </c>
      <c r="F411" s="61">
        <v>0</v>
      </c>
      <c r="G411" s="61">
        <v>0</v>
      </c>
      <c r="H411" s="61">
        <v>0</v>
      </c>
      <c r="I411" s="61">
        <v>0</v>
      </c>
      <c r="J411" s="60">
        <v>0</v>
      </c>
      <c r="K411" s="61">
        <v>0</v>
      </c>
      <c r="L411" s="73">
        <v>0</v>
      </c>
      <c r="M411" s="118"/>
      <c r="N411" s="120">
        <v>0</v>
      </c>
      <c r="O411" s="120">
        <v>0</v>
      </c>
      <c r="P411" s="120">
        <v>0</v>
      </c>
      <c r="Q411" s="120">
        <v>0</v>
      </c>
      <c r="R411" s="120">
        <v>0</v>
      </c>
      <c r="S411" s="47"/>
    </row>
    <row r="412" spans="1:19" ht="12.75" customHeight="1" x14ac:dyDescent="0.2">
      <c r="A412" s="496">
        <v>35612</v>
      </c>
      <c r="B412" s="496">
        <v>36099</v>
      </c>
      <c r="C412" s="42" t="s">
        <v>3</v>
      </c>
      <c r="D412" s="43">
        <v>0</v>
      </c>
      <c r="E412" s="44">
        <v>0</v>
      </c>
      <c r="F412" s="44">
        <v>0</v>
      </c>
      <c r="G412" s="44">
        <v>0</v>
      </c>
      <c r="H412" s="44">
        <v>0</v>
      </c>
      <c r="I412" s="44">
        <v>0</v>
      </c>
      <c r="J412" s="44">
        <v>0</v>
      </c>
      <c r="K412" s="45">
        <v>0</v>
      </c>
      <c r="L412" s="46">
        <v>0</v>
      </c>
      <c r="M412" s="117"/>
      <c r="N412" s="119">
        <v>0</v>
      </c>
      <c r="O412" s="119">
        <v>0</v>
      </c>
      <c r="P412" s="119"/>
      <c r="Q412" s="119">
        <v>0</v>
      </c>
      <c r="R412" s="119">
        <v>0</v>
      </c>
      <c r="S412" s="47"/>
    </row>
    <row r="413" spans="1:19" ht="9" customHeight="1" x14ac:dyDescent="0.2">
      <c r="A413" s="497"/>
      <c r="B413" s="497"/>
      <c r="C413" s="48" t="s">
        <v>4</v>
      </c>
      <c r="D413" s="49">
        <v>2</v>
      </c>
      <c r="E413" s="50">
        <v>0</v>
      </c>
      <c r="F413" s="50">
        <v>0</v>
      </c>
      <c r="G413" s="50">
        <v>0</v>
      </c>
      <c r="H413" s="50">
        <v>0</v>
      </c>
      <c r="I413" s="50">
        <v>0</v>
      </c>
      <c r="J413" s="51">
        <v>0</v>
      </c>
      <c r="K413" s="50">
        <v>0</v>
      </c>
      <c r="L413" s="73">
        <v>0</v>
      </c>
      <c r="M413" s="118"/>
      <c r="N413" s="120">
        <v>0</v>
      </c>
      <c r="O413" s="120">
        <v>0</v>
      </c>
      <c r="P413" s="120">
        <v>0</v>
      </c>
      <c r="Q413" s="120">
        <v>0</v>
      </c>
      <c r="R413" s="120">
        <v>0</v>
      </c>
      <c r="S413" s="47"/>
    </row>
    <row r="414" spans="1:19" ht="12.75" customHeight="1" x14ac:dyDescent="0.2">
      <c r="A414" s="519">
        <v>35612</v>
      </c>
      <c r="B414" s="519">
        <v>36099</v>
      </c>
      <c r="C414" s="53" t="s">
        <v>3</v>
      </c>
      <c r="D414" s="54">
        <v>3</v>
      </c>
      <c r="E414" s="55">
        <v>0</v>
      </c>
      <c r="F414" s="55">
        <v>0</v>
      </c>
      <c r="G414" s="55">
        <v>0</v>
      </c>
      <c r="H414" s="55">
        <v>0</v>
      </c>
      <c r="I414" s="55">
        <v>0</v>
      </c>
      <c r="J414" s="55">
        <v>0</v>
      </c>
      <c r="K414" s="56">
        <v>0</v>
      </c>
      <c r="L414" s="46">
        <v>0</v>
      </c>
      <c r="M414" s="117"/>
      <c r="N414" s="119">
        <v>0</v>
      </c>
      <c r="O414" s="119">
        <v>0</v>
      </c>
      <c r="P414" s="119"/>
      <c r="Q414" s="119">
        <v>0</v>
      </c>
      <c r="R414" s="119">
        <v>0</v>
      </c>
      <c r="S414" s="47"/>
    </row>
    <row r="415" spans="1:19" ht="9" customHeight="1" x14ac:dyDescent="0.2">
      <c r="A415" s="519"/>
      <c r="B415" s="519"/>
      <c r="C415" s="48" t="s">
        <v>4</v>
      </c>
      <c r="D415" s="49">
        <v>8</v>
      </c>
      <c r="E415" s="50">
        <v>0</v>
      </c>
      <c r="F415" s="50">
        <v>0</v>
      </c>
      <c r="G415" s="50">
        <v>0</v>
      </c>
      <c r="H415" s="50">
        <v>0</v>
      </c>
      <c r="I415" s="50">
        <v>0</v>
      </c>
      <c r="J415" s="51">
        <v>0</v>
      </c>
      <c r="K415" s="50">
        <v>0</v>
      </c>
      <c r="L415" s="73">
        <v>0</v>
      </c>
      <c r="M415" s="118"/>
      <c r="N415" s="120">
        <v>0</v>
      </c>
      <c r="O415" s="120">
        <v>0</v>
      </c>
      <c r="P415" s="120">
        <v>0</v>
      </c>
      <c r="Q415" s="120">
        <v>0</v>
      </c>
      <c r="R415" s="120">
        <v>0</v>
      </c>
      <c r="S415" s="47"/>
    </row>
    <row r="416" spans="1:19" ht="12.75" customHeight="1" x14ac:dyDescent="0.2">
      <c r="A416" s="519"/>
      <c r="B416" s="519"/>
      <c r="C416" s="53" t="s">
        <v>3</v>
      </c>
      <c r="D416" s="54">
        <v>9</v>
      </c>
      <c r="E416" s="55">
        <v>0</v>
      </c>
      <c r="F416" s="55">
        <v>0</v>
      </c>
      <c r="G416" s="55">
        <v>0</v>
      </c>
      <c r="H416" s="55">
        <v>0</v>
      </c>
      <c r="I416" s="55">
        <v>0</v>
      </c>
      <c r="J416" s="55">
        <v>0</v>
      </c>
      <c r="K416" s="56">
        <v>0</v>
      </c>
      <c r="L416" s="46">
        <v>0</v>
      </c>
      <c r="M416" s="117"/>
      <c r="N416" s="119">
        <v>0</v>
      </c>
      <c r="O416" s="119">
        <v>0</v>
      </c>
      <c r="P416" s="119"/>
      <c r="Q416" s="119">
        <v>0</v>
      </c>
      <c r="R416" s="119">
        <v>0</v>
      </c>
      <c r="S416" s="47"/>
    </row>
    <row r="417" spans="1:19" ht="9" customHeight="1" x14ac:dyDescent="0.2">
      <c r="A417" s="519"/>
      <c r="B417" s="519"/>
      <c r="C417" s="48" t="s">
        <v>4</v>
      </c>
      <c r="D417" s="49">
        <v>14</v>
      </c>
      <c r="E417" s="50">
        <v>0</v>
      </c>
      <c r="F417" s="50">
        <v>0</v>
      </c>
      <c r="G417" s="50">
        <v>0</v>
      </c>
      <c r="H417" s="50">
        <v>0</v>
      </c>
      <c r="I417" s="50">
        <v>0</v>
      </c>
      <c r="J417" s="51">
        <v>0</v>
      </c>
      <c r="K417" s="50">
        <v>0</v>
      </c>
      <c r="L417" s="73">
        <v>0</v>
      </c>
      <c r="M417" s="118"/>
      <c r="N417" s="120">
        <v>0</v>
      </c>
      <c r="O417" s="120">
        <v>0</v>
      </c>
      <c r="P417" s="120">
        <v>0</v>
      </c>
      <c r="Q417" s="120">
        <v>0</v>
      </c>
      <c r="R417" s="120">
        <v>0</v>
      </c>
      <c r="S417" s="47"/>
    </row>
    <row r="418" spans="1:19" ht="12.75" customHeight="1" x14ac:dyDescent="0.2">
      <c r="A418" s="519"/>
      <c r="B418" s="519"/>
      <c r="C418" s="53" t="s">
        <v>3</v>
      </c>
      <c r="D418" s="54">
        <v>15</v>
      </c>
      <c r="E418" s="55">
        <v>0</v>
      </c>
      <c r="F418" s="55">
        <v>0</v>
      </c>
      <c r="G418" s="55">
        <v>0</v>
      </c>
      <c r="H418" s="55">
        <v>0</v>
      </c>
      <c r="I418" s="55">
        <v>0</v>
      </c>
      <c r="J418" s="55">
        <v>0</v>
      </c>
      <c r="K418" s="56">
        <v>0</v>
      </c>
      <c r="L418" s="46">
        <v>0</v>
      </c>
      <c r="M418" s="117"/>
      <c r="N418" s="119">
        <v>0</v>
      </c>
      <c r="O418" s="119">
        <v>0</v>
      </c>
      <c r="P418" s="119"/>
      <c r="Q418" s="119">
        <v>0</v>
      </c>
      <c r="R418" s="119">
        <v>0</v>
      </c>
      <c r="S418" s="47"/>
    </row>
    <row r="419" spans="1:19" ht="9" customHeight="1" x14ac:dyDescent="0.2">
      <c r="A419" s="519"/>
      <c r="B419" s="519"/>
      <c r="C419" s="48" t="s">
        <v>4</v>
      </c>
      <c r="D419" s="49">
        <v>20</v>
      </c>
      <c r="E419" s="50">
        <v>0</v>
      </c>
      <c r="F419" s="50">
        <v>0</v>
      </c>
      <c r="G419" s="50">
        <v>0</v>
      </c>
      <c r="H419" s="50">
        <v>0</v>
      </c>
      <c r="I419" s="50">
        <v>0</v>
      </c>
      <c r="J419" s="51">
        <v>0</v>
      </c>
      <c r="K419" s="50">
        <v>0</v>
      </c>
      <c r="L419" s="73">
        <v>0</v>
      </c>
      <c r="M419" s="118"/>
      <c r="N419" s="120">
        <v>0</v>
      </c>
      <c r="O419" s="120">
        <v>0</v>
      </c>
      <c r="P419" s="120">
        <v>0</v>
      </c>
      <c r="Q419" s="120">
        <v>0</v>
      </c>
      <c r="R419" s="120">
        <v>0</v>
      </c>
      <c r="S419" s="47"/>
    </row>
    <row r="420" spans="1:19" ht="12.75" customHeight="1" x14ac:dyDescent="0.2">
      <c r="A420" s="519"/>
      <c r="B420" s="519"/>
      <c r="C420" s="53" t="s">
        <v>3</v>
      </c>
      <c r="D420" s="54">
        <v>21</v>
      </c>
      <c r="E420" s="55">
        <v>0</v>
      </c>
      <c r="F420" s="55">
        <v>0</v>
      </c>
      <c r="G420" s="55">
        <v>0</v>
      </c>
      <c r="H420" s="55">
        <v>0</v>
      </c>
      <c r="I420" s="55">
        <v>0</v>
      </c>
      <c r="J420" s="55">
        <v>0</v>
      </c>
      <c r="K420" s="56">
        <v>0</v>
      </c>
      <c r="L420" s="46">
        <v>0</v>
      </c>
      <c r="M420" s="117"/>
      <c r="N420" s="119">
        <v>0</v>
      </c>
      <c r="O420" s="119">
        <v>0</v>
      </c>
      <c r="P420" s="119"/>
      <c r="Q420" s="119">
        <v>0</v>
      </c>
      <c r="R420" s="119">
        <v>0</v>
      </c>
      <c r="S420" s="47"/>
    </row>
    <row r="421" spans="1:19" ht="9" customHeight="1" x14ac:dyDescent="0.2">
      <c r="A421" s="519"/>
      <c r="B421" s="519"/>
      <c r="C421" s="48" t="s">
        <v>4</v>
      </c>
      <c r="D421" s="49">
        <v>27</v>
      </c>
      <c r="E421" s="50">
        <v>0</v>
      </c>
      <c r="F421" s="50">
        <v>0</v>
      </c>
      <c r="G421" s="50">
        <v>0</v>
      </c>
      <c r="H421" s="50">
        <v>0</v>
      </c>
      <c r="I421" s="50">
        <v>0</v>
      </c>
      <c r="J421" s="51">
        <v>0</v>
      </c>
      <c r="K421" s="50">
        <v>0</v>
      </c>
      <c r="L421" s="73">
        <v>0</v>
      </c>
      <c r="M421" s="118"/>
      <c r="N421" s="120">
        <v>0</v>
      </c>
      <c r="O421" s="120">
        <v>0</v>
      </c>
      <c r="P421" s="120">
        <v>0</v>
      </c>
      <c r="Q421" s="120">
        <v>0</v>
      </c>
      <c r="R421" s="120">
        <v>0</v>
      </c>
      <c r="S421" s="47"/>
    </row>
    <row r="422" spans="1:19" ht="12.75" customHeight="1" x14ac:dyDescent="0.2">
      <c r="A422" s="519"/>
      <c r="B422" s="519"/>
      <c r="C422" s="53" t="s">
        <v>3</v>
      </c>
      <c r="D422" s="54">
        <v>28</v>
      </c>
      <c r="E422" s="55">
        <v>0</v>
      </c>
      <c r="F422" s="55">
        <v>0</v>
      </c>
      <c r="G422" s="55">
        <v>0</v>
      </c>
      <c r="H422" s="55">
        <v>0</v>
      </c>
      <c r="I422" s="55">
        <v>0</v>
      </c>
      <c r="J422" s="55">
        <v>0</v>
      </c>
      <c r="K422" s="56">
        <v>0</v>
      </c>
      <c r="L422" s="46">
        <v>0</v>
      </c>
      <c r="M422" s="117"/>
      <c r="N422" s="119">
        <v>0</v>
      </c>
      <c r="O422" s="119">
        <v>0</v>
      </c>
      <c r="P422" s="119"/>
      <c r="Q422" s="119">
        <v>0</v>
      </c>
      <c r="R422" s="119">
        <v>0</v>
      </c>
      <c r="S422" s="47"/>
    </row>
    <row r="423" spans="1:19" ht="9" customHeight="1" x14ac:dyDescent="0.2">
      <c r="A423" s="519"/>
      <c r="B423" s="519"/>
      <c r="C423" s="48" t="s">
        <v>4</v>
      </c>
      <c r="D423" s="49">
        <v>34</v>
      </c>
      <c r="E423" s="50">
        <v>0</v>
      </c>
      <c r="F423" s="50">
        <v>0</v>
      </c>
      <c r="G423" s="50">
        <v>0</v>
      </c>
      <c r="H423" s="50">
        <v>0</v>
      </c>
      <c r="I423" s="50">
        <v>0</v>
      </c>
      <c r="J423" s="51">
        <v>0</v>
      </c>
      <c r="K423" s="50">
        <v>0</v>
      </c>
      <c r="L423" s="73">
        <v>0</v>
      </c>
      <c r="M423" s="118"/>
      <c r="N423" s="120">
        <v>0</v>
      </c>
      <c r="O423" s="120">
        <v>0</v>
      </c>
      <c r="P423" s="120">
        <v>0</v>
      </c>
      <c r="Q423" s="120">
        <v>0</v>
      </c>
      <c r="R423" s="120">
        <v>0</v>
      </c>
      <c r="S423" s="47"/>
    </row>
    <row r="424" spans="1:19" ht="12.75" customHeight="1" x14ac:dyDescent="0.2">
      <c r="A424" s="519"/>
      <c r="B424" s="519"/>
      <c r="C424" s="53" t="s">
        <v>3</v>
      </c>
      <c r="D424" s="54">
        <v>35</v>
      </c>
      <c r="E424" s="55">
        <v>0</v>
      </c>
      <c r="F424" s="55">
        <v>0</v>
      </c>
      <c r="G424" s="55">
        <v>0</v>
      </c>
      <c r="H424" s="55">
        <v>0</v>
      </c>
      <c r="I424" s="55">
        <v>0</v>
      </c>
      <c r="J424" s="55">
        <v>0</v>
      </c>
      <c r="K424" s="56">
        <v>0</v>
      </c>
      <c r="L424" s="46">
        <v>0</v>
      </c>
      <c r="M424" s="117"/>
      <c r="N424" s="119">
        <v>0</v>
      </c>
      <c r="O424" s="119">
        <v>0</v>
      </c>
      <c r="P424" s="119"/>
      <c r="Q424" s="119">
        <v>0</v>
      </c>
      <c r="R424" s="119">
        <v>0</v>
      </c>
      <c r="S424" s="47"/>
    </row>
    <row r="425" spans="1:19" ht="9" customHeight="1" x14ac:dyDescent="0.2">
      <c r="A425" s="520"/>
      <c r="B425" s="520"/>
      <c r="C425" s="58" t="s">
        <v>4</v>
      </c>
      <c r="D425" s="59"/>
      <c r="E425" s="61">
        <v>0</v>
      </c>
      <c r="F425" s="61">
        <v>0</v>
      </c>
      <c r="G425" s="61">
        <v>0</v>
      </c>
      <c r="H425" s="61">
        <v>0</v>
      </c>
      <c r="I425" s="61">
        <v>0</v>
      </c>
      <c r="J425" s="60">
        <v>0</v>
      </c>
      <c r="K425" s="61">
        <v>0</v>
      </c>
      <c r="L425" s="73">
        <v>0</v>
      </c>
      <c r="M425" s="118"/>
      <c r="N425" s="120">
        <v>0</v>
      </c>
      <c r="O425" s="120">
        <v>0</v>
      </c>
      <c r="P425" s="120">
        <v>0</v>
      </c>
      <c r="Q425" s="120">
        <v>0</v>
      </c>
      <c r="R425" s="120">
        <v>0</v>
      </c>
      <c r="S425" s="47"/>
    </row>
    <row r="426" spans="1:19" ht="12.75" customHeight="1" x14ac:dyDescent="0.2">
      <c r="A426" s="496">
        <v>36100</v>
      </c>
      <c r="B426" s="496">
        <v>36311</v>
      </c>
      <c r="C426" s="42" t="s">
        <v>3</v>
      </c>
      <c r="D426" s="43">
        <v>0</v>
      </c>
      <c r="E426" s="44">
        <v>0</v>
      </c>
      <c r="F426" s="44">
        <v>0</v>
      </c>
      <c r="G426" s="44">
        <v>0</v>
      </c>
      <c r="H426" s="44">
        <v>0</v>
      </c>
      <c r="I426" s="44">
        <v>0</v>
      </c>
      <c r="J426" s="44">
        <v>0</v>
      </c>
      <c r="K426" s="45">
        <v>0</v>
      </c>
      <c r="L426" s="46">
        <v>0</v>
      </c>
      <c r="M426" s="117"/>
      <c r="N426" s="119">
        <v>0</v>
      </c>
      <c r="O426" s="119">
        <v>0</v>
      </c>
      <c r="P426" s="119"/>
      <c r="Q426" s="119">
        <v>0</v>
      </c>
      <c r="R426" s="119">
        <v>0</v>
      </c>
      <c r="S426" s="47"/>
    </row>
    <row r="427" spans="1:19" ht="9" customHeight="1" x14ac:dyDescent="0.2">
      <c r="A427" s="497"/>
      <c r="B427" s="497"/>
      <c r="C427" s="48" t="s">
        <v>4</v>
      </c>
      <c r="D427" s="49">
        <v>2</v>
      </c>
      <c r="E427" s="50">
        <v>0</v>
      </c>
      <c r="F427" s="50">
        <v>0</v>
      </c>
      <c r="G427" s="50">
        <v>0</v>
      </c>
      <c r="H427" s="50">
        <v>0</v>
      </c>
      <c r="I427" s="50">
        <v>0</v>
      </c>
      <c r="J427" s="51">
        <v>0</v>
      </c>
      <c r="K427" s="50">
        <v>0</v>
      </c>
      <c r="L427" s="73">
        <v>0</v>
      </c>
      <c r="M427" s="118"/>
      <c r="N427" s="120">
        <v>0</v>
      </c>
      <c r="O427" s="120">
        <v>0</v>
      </c>
      <c r="P427" s="120">
        <v>0</v>
      </c>
      <c r="Q427" s="120">
        <v>0</v>
      </c>
      <c r="R427" s="120">
        <v>0</v>
      </c>
      <c r="S427" s="47"/>
    </row>
    <row r="428" spans="1:19" ht="12.75" customHeight="1" x14ac:dyDescent="0.2">
      <c r="A428" s="519">
        <v>36100</v>
      </c>
      <c r="B428" s="519">
        <v>36311</v>
      </c>
      <c r="C428" s="53" t="s">
        <v>3</v>
      </c>
      <c r="D428" s="54">
        <v>3</v>
      </c>
      <c r="E428" s="55">
        <v>0</v>
      </c>
      <c r="F428" s="55">
        <v>0</v>
      </c>
      <c r="G428" s="55">
        <v>0</v>
      </c>
      <c r="H428" s="55">
        <v>0</v>
      </c>
      <c r="I428" s="55">
        <v>0</v>
      </c>
      <c r="J428" s="55">
        <v>0</v>
      </c>
      <c r="K428" s="56">
        <v>0</v>
      </c>
      <c r="L428" s="46">
        <v>0</v>
      </c>
      <c r="M428" s="117"/>
      <c r="N428" s="119">
        <v>0</v>
      </c>
      <c r="O428" s="119">
        <v>0</v>
      </c>
      <c r="P428" s="119"/>
      <c r="Q428" s="119">
        <v>0</v>
      </c>
      <c r="R428" s="119">
        <v>0</v>
      </c>
      <c r="S428" s="47"/>
    </row>
    <row r="429" spans="1:19" ht="9" customHeight="1" x14ac:dyDescent="0.2">
      <c r="A429" s="519"/>
      <c r="B429" s="519"/>
      <c r="C429" s="48" t="s">
        <v>4</v>
      </c>
      <c r="D429" s="49">
        <v>8</v>
      </c>
      <c r="E429" s="50">
        <v>0</v>
      </c>
      <c r="F429" s="50">
        <v>0</v>
      </c>
      <c r="G429" s="50">
        <v>0</v>
      </c>
      <c r="H429" s="50">
        <v>0</v>
      </c>
      <c r="I429" s="50">
        <v>0</v>
      </c>
      <c r="J429" s="51">
        <v>0</v>
      </c>
      <c r="K429" s="50">
        <v>0</v>
      </c>
      <c r="L429" s="73">
        <v>0</v>
      </c>
      <c r="M429" s="118"/>
      <c r="N429" s="120">
        <v>0</v>
      </c>
      <c r="O429" s="120">
        <v>0</v>
      </c>
      <c r="P429" s="120">
        <v>0</v>
      </c>
      <c r="Q429" s="120">
        <v>0</v>
      </c>
      <c r="R429" s="120">
        <v>0</v>
      </c>
      <c r="S429" s="47"/>
    </row>
    <row r="430" spans="1:19" ht="12.75" customHeight="1" x14ac:dyDescent="0.2">
      <c r="A430" s="519"/>
      <c r="B430" s="519"/>
      <c r="C430" s="53" t="s">
        <v>3</v>
      </c>
      <c r="D430" s="54">
        <v>9</v>
      </c>
      <c r="E430" s="55">
        <v>0</v>
      </c>
      <c r="F430" s="55">
        <v>0</v>
      </c>
      <c r="G430" s="55">
        <v>0</v>
      </c>
      <c r="H430" s="55">
        <v>0</v>
      </c>
      <c r="I430" s="55">
        <v>0</v>
      </c>
      <c r="J430" s="55">
        <v>0</v>
      </c>
      <c r="K430" s="56">
        <v>0</v>
      </c>
      <c r="L430" s="46">
        <v>0</v>
      </c>
      <c r="M430" s="117"/>
      <c r="N430" s="119">
        <v>0</v>
      </c>
      <c r="O430" s="119">
        <v>0</v>
      </c>
      <c r="P430" s="119"/>
      <c r="Q430" s="119">
        <v>0</v>
      </c>
      <c r="R430" s="119">
        <v>0</v>
      </c>
      <c r="S430" s="47"/>
    </row>
    <row r="431" spans="1:19" ht="9" customHeight="1" x14ac:dyDescent="0.2">
      <c r="A431" s="519"/>
      <c r="B431" s="519"/>
      <c r="C431" s="48" t="s">
        <v>4</v>
      </c>
      <c r="D431" s="49">
        <v>14</v>
      </c>
      <c r="E431" s="50">
        <v>0</v>
      </c>
      <c r="F431" s="50">
        <v>0</v>
      </c>
      <c r="G431" s="50">
        <v>0</v>
      </c>
      <c r="H431" s="50">
        <v>0</v>
      </c>
      <c r="I431" s="50">
        <v>0</v>
      </c>
      <c r="J431" s="51">
        <v>0</v>
      </c>
      <c r="K431" s="50">
        <v>0</v>
      </c>
      <c r="L431" s="73">
        <v>0</v>
      </c>
      <c r="M431" s="118"/>
      <c r="N431" s="120">
        <v>0</v>
      </c>
      <c r="O431" s="120">
        <v>0</v>
      </c>
      <c r="P431" s="120">
        <v>0</v>
      </c>
      <c r="Q431" s="120">
        <v>0</v>
      </c>
      <c r="R431" s="120">
        <v>0</v>
      </c>
      <c r="S431" s="47"/>
    </row>
    <row r="432" spans="1:19" ht="12.75" customHeight="1" x14ac:dyDescent="0.2">
      <c r="A432" s="519"/>
      <c r="B432" s="519"/>
      <c r="C432" s="53" t="s">
        <v>3</v>
      </c>
      <c r="D432" s="54">
        <v>15</v>
      </c>
      <c r="E432" s="55">
        <v>0</v>
      </c>
      <c r="F432" s="55">
        <v>0</v>
      </c>
      <c r="G432" s="55">
        <v>0</v>
      </c>
      <c r="H432" s="55">
        <v>0</v>
      </c>
      <c r="I432" s="55">
        <v>0</v>
      </c>
      <c r="J432" s="55">
        <v>0</v>
      </c>
      <c r="K432" s="56">
        <v>0</v>
      </c>
      <c r="L432" s="46">
        <v>0</v>
      </c>
      <c r="M432" s="117"/>
      <c r="N432" s="119">
        <v>0</v>
      </c>
      <c r="O432" s="119">
        <v>0</v>
      </c>
      <c r="P432" s="119"/>
      <c r="Q432" s="119">
        <v>0</v>
      </c>
      <c r="R432" s="119">
        <v>0</v>
      </c>
      <c r="S432" s="47"/>
    </row>
    <row r="433" spans="1:19" ht="9" customHeight="1" x14ac:dyDescent="0.2">
      <c r="A433" s="519"/>
      <c r="B433" s="519"/>
      <c r="C433" s="48" t="s">
        <v>4</v>
      </c>
      <c r="D433" s="49">
        <v>20</v>
      </c>
      <c r="E433" s="50">
        <v>0</v>
      </c>
      <c r="F433" s="50">
        <v>0</v>
      </c>
      <c r="G433" s="50">
        <v>0</v>
      </c>
      <c r="H433" s="50">
        <v>0</v>
      </c>
      <c r="I433" s="50">
        <v>0</v>
      </c>
      <c r="J433" s="51">
        <v>0</v>
      </c>
      <c r="K433" s="50">
        <v>0</v>
      </c>
      <c r="L433" s="73">
        <v>0</v>
      </c>
      <c r="M433" s="118"/>
      <c r="N433" s="120">
        <v>0</v>
      </c>
      <c r="O433" s="120">
        <v>0</v>
      </c>
      <c r="P433" s="120">
        <v>0</v>
      </c>
      <c r="Q433" s="120">
        <v>0</v>
      </c>
      <c r="R433" s="120">
        <v>0</v>
      </c>
      <c r="S433" s="47"/>
    </row>
    <row r="434" spans="1:19" ht="12.75" customHeight="1" x14ac:dyDescent="0.2">
      <c r="A434" s="519"/>
      <c r="B434" s="519"/>
      <c r="C434" s="53" t="s">
        <v>3</v>
      </c>
      <c r="D434" s="54">
        <v>21</v>
      </c>
      <c r="E434" s="55">
        <v>0</v>
      </c>
      <c r="F434" s="55">
        <v>0</v>
      </c>
      <c r="G434" s="55">
        <v>0</v>
      </c>
      <c r="H434" s="55">
        <v>0</v>
      </c>
      <c r="I434" s="55">
        <v>0</v>
      </c>
      <c r="J434" s="55">
        <v>0</v>
      </c>
      <c r="K434" s="56">
        <v>0</v>
      </c>
      <c r="L434" s="46">
        <v>0</v>
      </c>
      <c r="M434" s="117"/>
      <c r="N434" s="119">
        <v>0</v>
      </c>
      <c r="O434" s="119">
        <v>0</v>
      </c>
      <c r="P434" s="119"/>
      <c r="Q434" s="119">
        <v>0</v>
      </c>
      <c r="R434" s="119">
        <v>0</v>
      </c>
      <c r="S434" s="47"/>
    </row>
    <row r="435" spans="1:19" ht="9" customHeight="1" x14ac:dyDescent="0.2">
      <c r="A435" s="519"/>
      <c r="B435" s="519"/>
      <c r="C435" s="48" t="s">
        <v>4</v>
      </c>
      <c r="D435" s="49">
        <v>27</v>
      </c>
      <c r="E435" s="50">
        <v>0</v>
      </c>
      <c r="F435" s="50">
        <v>0</v>
      </c>
      <c r="G435" s="50">
        <v>0</v>
      </c>
      <c r="H435" s="50">
        <v>0</v>
      </c>
      <c r="I435" s="50">
        <v>0</v>
      </c>
      <c r="J435" s="51">
        <v>0</v>
      </c>
      <c r="K435" s="50">
        <v>0</v>
      </c>
      <c r="L435" s="73">
        <v>0</v>
      </c>
      <c r="M435" s="118"/>
      <c r="N435" s="120">
        <v>0</v>
      </c>
      <c r="O435" s="120">
        <v>0</v>
      </c>
      <c r="P435" s="120">
        <v>0</v>
      </c>
      <c r="Q435" s="120">
        <v>0</v>
      </c>
      <c r="R435" s="120">
        <v>0</v>
      </c>
      <c r="S435" s="47"/>
    </row>
    <row r="436" spans="1:19" ht="12.75" customHeight="1" x14ac:dyDescent="0.2">
      <c r="A436" s="519"/>
      <c r="B436" s="519"/>
      <c r="C436" s="53" t="s">
        <v>3</v>
      </c>
      <c r="D436" s="54">
        <v>28</v>
      </c>
      <c r="E436" s="55">
        <v>0</v>
      </c>
      <c r="F436" s="55">
        <v>0</v>
      </c>
      <c r="G436" s="55">
        <v>0</v>
      </c>
      <c r="H436" s="55">
        <v>0</v>
      </c>
      <c r="I436" s="55">
        <v>0</v>
      </c>
      <c r="J436" s="55">
        <v>0</v>
      </c>
      <c r="K436" s="56">
        <v>0</v>
      </c>
      <c r="L436" s="46">
        <v>0</v>
      </c>
      <c r="M436" s="117"/>
      <c r="N436" s="119">
        <v>0</v>
      </c>
      <c r="O436" s="119">
        <v>0</v>
      </c>
      <c r="P436" s="119"/>
      <c r="Q436" s="119">
        <v>0</v>
      </c>
      <c r="R436" s="119">
        <v>0</v>
      </c>
      <c r="S436" s="47"/>
    </row>
    <row r="437" spans="1:19" ht="9" customHeight="1" x14ac:dyDescent="0.2">
      <c r="A437" s="519"/>
      <c r="B437" s="519"/>
      <c r="C437" s="48" t="s">
        <v>4</v>
      </c>
      <c r="D437" s="49">
        <v>34</v>
      </c>
      <c r="E437" s="50">
        <v>0</v>
      </c>
      <c r="F437" s="50">
        <v>0</v>
      </c>
      <c r="G437" s="50">
        <v>0</v>
      </c>
      <c r="H437" s="50">
        <v>0</v>
      </c>
      <c r="I437" s="50">
        <v>0</v>
      </c>
      <c r="J437" s="51">
        <v>0</v>
      </c>
      <c r="K437" s="50">
        <v>0</v>
      </c>
      <c r="L437" s="73">
        <v>0</v>
      </c>
      <c r="M437" s="118"/>
      <c r="N437" s="120">
        <v>0</v>
      </c>
      <c r="O437" s="120">
        <v>0</v>
      </c>
      <c r="P437" s="120">
        <v>0</v>
      </c>
      <c r="Q437" s="120">
        <v>0</v>
      </c>
      <c r="R437" s="120">
        <v>0</v>
      </c>
      <c r="S437" s="47"/>
    </row>
    <row r="438" spans="1:19" ht="12.75" customHeight="1" x14ac:dyDescent="0.2">
      <c r="A438" s="519"/>
      <c r="B438" s="519"/>
      <c r="C438" s="53" t="s">
        <v>3</v>
      </c>
      <c r="D438" s="54">
        <v>35</v>
      </c>
      <c r="E438" s="55">
        <v>0</v>
      </c>
      <c r="F438" s="55">
        <v>0</v>
      </c>
      <c r="G438" s="55">
        <v>0</v>
      </c>
      <c r="H438" s="55">
        <v>0</v>
      </c>
      <c r="I438" s="55">
        <v>0</v>
      </c>
      <c r="J438" s="55">
        <v>0</v>
      </c>
      <c r="K438" s="56">
        <v>0</v>
      </c>
      <c r="L438" s="46">
        <v>0</v>
      </c>
      <c r="M438" s="117"/>
      <c r="N438" s="119">
        <v>0</v>
      </c>
      <c r="O438" s="119">
        <v>0</v>
      </c>
      <c r="P438" s="119"/>
      <c r="Q438" s="119">
        <v>0</v>
      </c>
      <c r="R438" s="119">
        <v>0</v>
      </c>
      <c r="S438" s="47"/>
    </row>
    <row r="439" spans="1:19" ht="9" customHeight="1" x14ac:dyDescent="0.2">
      <c r="A439" s="520"/>
      <c r="B439" s="520"/>
      <c r="C439" s="58" t="s">
        <v>4</v>
      </c>
      <c r="D439" s="59"/>
      <c r="E439" s="61">
        <v>0</v>
      </c>
      <c r="F439" s="61">
        <v>0</v>
      </c>
      <c r="G439" s="61">
        <v>0</v>
      </c>
      <c r="H439" s="61">
        <v>0</v>
      </c>
      <c r="I439" s="61">
        <v>0</v>
      </c>
      <c r="J439" s="60">
        <v>0</v>
      </c>
      <c r="K439" s="61">
        <v>0</v>
      </c>
      <c r="L439" s="73">
        <v>0</v>
      </c>
      <c r="M439" s="118"/>
      <c r="N439" s="120">
        <v>0</v>
      </c>
      <c r="O439" s="120">
        <v>0</v>
      </c>
      <c r="P439" s="120">
        <v>0</v>
      </c>
      <c r="Q439" s="120">
        <v>0</v>
      </c>
      <c r="R439" s="120">
        <v>0</v>
      </c>
      <c r="S439" s="47"/>
    </row>
    <row r="440" spans="1:19" ht="12.75" customHeight="1" x14ac:dyDescent="0.2">
      <c r="A440" s="496">
        <v>36312</v>
      </c>
      <c r="B440" s="496">
        <v>36707</v>
      </c>
      <c r="C440" s="42" t="s">
        <v>3</v>
      </c>
      <c r="D440" s="43">
        <v>0</v>
      </c>
      <c r="E440" s="44">
        <v>0</v>
      </c>
      <c r="F440" s="44">
        <v>0</v>
      </c>
      <c r="G440" s="44">
        <v>0</v>
      </c>
      <c r="H440" s="44">
        <v>0</v>
      </c>
      <c r="I440" s="44">
        <v>0</v>
      </c>
      <c r="J440" s="44">
        <v>0</v>
      </c>
      <c r="K440" s="45">
        <v>0</v>
      </c>
      <c r="L440" s="46">
        <v>0</v>
      </c>
      <c r="M440" s="117"/>
      <c r="N440" s="119">
        <v>0</v>
      </c>
      <c r="O440" s="119">
        <v>0</v>
      </c>
      <c r="P440" s="119"/>
      <c r="Q440" s="119">
        <v>0</v>
      </c>
      <c r="R440" s="119">
        <v>0</v>
      </c>
      <c r="S440" s="47"/>
    </row>
    <row r="441" spans="1:19" ht="9" customHeight="1" x14ac:dyDescent="0.2">
      <c r="A441" s="497"/>
      <c r="B441" s="497"/>
      <c r="C441" s="48" t="s">
        <v>4</v>
      </c>
      <c r="D441" s="49">
        <v>2</v>
      </c>
      <c r="E441" s="50">
        <v>0</v>
      </c>
      <c r="F441" s="50">
        <v>0</v>
      </c>
      <c r="G441" s="50">
        <v>0</v>
      </c>
      <c r="H441" s="50">
        <v>0</v>
      </c>
      <c r="I441" s="50">
        <v>0</v>
      </c>
      <c r="J441" s="51">
        <v>0</v>
      </c>
      <c r="K441" s="50">
        <v>0</v>
      </c>
      <c r="L441" s="73">
        <v>0</v>
      </c>
      <c r="M441" s="118"/>
      <c r="N441" s="120">
        <v>0</v>
      </c>
      <c r="O441" s="120">
        <v>0</v>
      </c>
      <c r="P441" s="120">
        <v>0</v>
      </c>
      <c r="Q441" s="120">
        <v>0</v>
      </c>
      <c r="R441" s="120">
        <v>0</v>
      </c>
      <c r="S441" s="47"/>
    </row>
    <row r="442" spans="1:19" ht="12.75" customHeight="1" x14ac:dyDescent="0.2">
      <c r="A442" s="519">
        <v>36312</v>
      </c>
      <c r="B442" s="519">
        <v>36707</v>
      </c>
      <c r="C442" s="53" t="s">
        <v>3</v>
      </c>
      <c r="D442" s="54">
        <v>3</v>
      </c>
      <c r="E442" s="55">
        <v>0</v>
      </c>
      <c r="F442" s="55">
        <v>0</v>
      </c>
      <c r="G442" s="55">
        <v>0</v>
      </c>
      <c r="H442" s="55">
        <v>0</v>
      </c>
      <c r="I442" s="55">
        <v>0</v>
      </c>
      <c r="J442" s="55">
        <v>0</v>
      </c>
      <c r="K442" s="56">
        <v>0</v>
      </c>
      <c r="L442" s="46">
        <v>0</v>
      </c>
      <c r="M442" s="117"/>
      <c r="N442" s="119">
        <v>0</v>
      </c>
      <c r="O442" s="119">
        <v>0</v>
      </c>
      <c r="P442" s="119"/>
      <c r="Q442" s="119">
        <v>0</v>
      </c>
      <c r="R442" s="119">
        <v>0</v>
      </c>
      <c r="S442" s="47"/>
    </row>
    <row r="443" spans="1:19" ht="9" customHeight="1" x14ac:dyDescent="0.2">
      <c r="A443" s="519"/>
      <c r="B443" s="519"/>
      <c r="C443" s="48" t="s">
        <v>4</v>
      </c>
      <c r="D443" s="49">
        <v>8</v>
      </c>
      <c r="E443" s="50">
        <v>0</v>
      </c>
      <c r="F443" s="50">
        <v>0</v>
      </c>
      <c r="G443" s="50">
        <v>0</v>
      </c>
      <c r="H443" s="50">
        <v>0</v>
      </c>
      <c r="I443" s="50">
        <v>0</v>
      </c>
      <c r="J443" s="51">
        <v>0</v>
      </c>
      <c r="K443" s="50">
        <v>0</v>
      </c>
      <c r="L443" s="73">
        <v>0</v>
      </c>
      <c r="M443" s="118"/>
      <c r="N443" s="120">
        <v>0</v>
      </c>
      <c r="O443" s="120">
        <v>0</v>
      </c>
      <c r="P443" s="120">
        <v>0</v>
      </c>
      <c r="Q443" s="120">
        <v>0</v>
      </c>
      <c r="R443" s="120">
        <v>0</v>
      </c>
      <c r="S443" s="47"/>
    </row>
    <row r="444" spans="1:19" ht="12.75" customHeight="1" x14ac:dyDescent="0.2">
      <c r="A444" s="519"/>
      <c r="B444" s="519"/>
      <c r="C444" s="53" t="s">
        <v>3</v>
      </c>
      <c r="D444" s="54">
        <v>9</v>
      </c>
      <c r="E444" s="55">
        <v>0</v>
      </c>
      <c r="F444" s="55">
        <v>0</v>
      </c>
      <c r="G444" s="55">
        <v>0</v>
      </c>
      <c r="H444" s="55">
        <v>0</v>
      </c>
      <c r="I444" s="55">
        <v>0</v>
      </c>
      <c r="J444" s="55">
        <v>0</v>
      </c>
      <c r="K444" s="56">
        <v>0</v>
      </c>
      <c r="L444" s="46">
        <v>0</v>
      </c>
      <c r="M444" s="117"/>
      <c r="N444" s="119">
        <v>0</v>
      </c>
      <c r="O444" s="119">
        <v>0</v>
      </c>
      <c r="P444" s="119"/>
      <c r="Q444" s="119">
        <v>0</v>
      </c>
      <c r="R444" s="119">
        <v>0</v>
      </c>
      <c r="S444" s="47"/>
    </row>
    <row r="445" spans="1:19" ht="9" customHeight="1" x14ac:dyDescent="0.2">
      <c r="A445" s="519"/>
      <c r="B445" s="519"/>
      <c r="C445" s="48" t="s">
        <v>4</v>
      </c>
      <c r="D445" s="49">
        <v>14</v>
      </c>
      <c r="E445" s="50">
        <v>0</v>
      </c>
      <c r="F445" s="50">
        <v>0</v>
      </c>
      <c r="G445" s="50">
        <v>0</v>
      </c>
      <c r="H445" s="50">
        <v>0</v>
      </c>
      <c r="I445" s="50">
        <v>0</v>
      </c>
      <c r="J445" s="51">
        <v>0</v>
      </c>
      <c r="K445" s="50">
        <v>0</v>
      </c>
      <c r="L445" s="73">
        <v>0</v>
      </c>
      <c r="M445" s="118"/>
      <c r="N445" s="120">
        <v>0</v>
      </c>
      <c r="O445" s="120">
        <v>0</v>
      </c>
      <c r="P445" s="120">
        <v>0</v>
      </c>
      <c r="Q445" s="120">
        <v>0</v>
      </c>
      <c r="R445" s="120">
        <v>0</v>
      </c>
      <c r="S445" s="47"/>
    </row>
    <row r="446" spans="1:19" ht="12.75" customHeight="1" x14ac:dyDescent="0.2">
      <c r="A446" s="519"/>
      <c r="B446" s="519"/>
      <c r="C446" s="53" t="s">
        <v>3</v>
      </c>
      <c r="D446" s="54">
        <v>15</v>
      </c>
      <c r="E446" s="55">
        <v>0</v>
      </c>
      <c r="F446" s="55">
        <v>0</v>
      </c>
      <c r="G446" s="55">
        <v>0</v>
      </c>
      <c r="H446" s="55">
        <v>0</v>
      </c>
      <c r="I446" s="55">
        <v>0</v>
      </c>
      <c r="J446" s="55">
        <v>0</v>
      </c>
      <c r="K446" s="56">
        <v>0</v>
      </c>
      <c r="L446" s="46">
        <v>0</v>
      </c>
      <c r="M446" s="117"/>
      <c r="N446" s="119">
        <v>0</v>
      </c>
      <c r="O446" s="119">
        <v>0</v>
      </c>
      <c r="P446" s="119"/>
      <c r="Q446" s="119">
        <v>0</v>
      </c>
      <c r="R446" s="119">
        <v>0</v>
      </c>
      <c r="S446" s="47"/>
    </row>
    <row r="447" spans="1:19" ht="9" customHeight="1" x14ac:dyDescent="0.2">
      <c r="A447" s="519"/>
      <c r="B447" s="519"/>
      <c r="C447" s="48" t="s">
        <v>4</v>
      </c>
      <c r="D447" s="49">
        <v>20</v>
      </c>
      <c r="E447" s="50">
        <v>0</v>
      </c>
      <c r="F447" s="50">
        <v>0</v>
      </c>
      <c r="G447" s="50">
        <v>0</v>
      </c>
      <c r="H447" s="50">
        <v>0</v>
      </c>
      <c r="I447" s="50">
        <v>0</v>
      </c>
      <c r="J447" s="51">
        <v>0</v>
      </c>
      <c r="K447" s="50">
        <v>0</v>
      </c>
      <c r="L447" s="73">
        <v>0</v>
      </c>
      <c r="M447" s="118"/>
      <c r="N447" s="120">
        <v>0</v>
      </c>
      <c r="O447" s="120">
        <v>0</v>
      </c>
      <c r="P447" s="120">
        <v>0</v>
      </c>
      <c r="Q447" s="120">
        <v>0</v>
      </c>
      <c r="R447" s="120">
        <v>0</v>
      </c>
      <c r="S447" s="47"/>
    </row>
    <row r="448" spans="1:19" ht="12.75" customHeight="1" x14ac:dyDescent="0.2">
      <c r="A448" s="519"/>
      <c r="B448" s="519"/>
      <c r="C448" s="53" t="s">
        <v>3</v>
      </c>
      <c r="D448" s="54">
        <v>21</v>
      </c>
      <c r="E448" s="55">
        <v>0</v>
      </c>
      <c r="F448" s="55">
        <v>0</v>
      </c>
      <c r="G448" s="55">
        <v>0</v>
      </c>
      <c r="H448" s="55">
        <v>0</v>
      </c>
      <c r="I448" s="55">
        <v>0</v>
      </c>
      <c r="J448" s="55">
        <v>0</v>
      </c>
      <c r="K448" s="56">
        <v>0</v>
      </c>
      <c r="L448" s="46">
        <v>0</v>
      </c>
      <c r="M448" s="117"/>
      <c r="N448" s="119">
        <v>0</v>
      </c>
      <c r="O448" s="119">
        <v>0</v>
      </c>
      <c r="P448" s="119"/>
      <c r="Q448" s="119">
        <v>0</v>
      </c>
      <c r="R448" s="119">
        <v>0</v>
      </c>
      <c r="S448" s="47"/>
    </row>
    <row r="449" spans="1:19" ht="9" customHeight="1" x14ac:dyDescent="0.2">
      <c r="A449" s="519"/>
      <c r="B449" s="519"/>
      <c r="C449" s="48" t="s">
        <v>4</v>
      </c>
      <c r="D449" s="49">
        <v>27</v>
      </c>
      <c r="E449" s="50">
        <v>0</v>
      </c>
      <c r="F449" s="50">
        <v>0</v>
      </c>
      <c r="G449" s="50">
        <v>0</v>
      </c>
      <c r="H449" s="50">
        <v>0</v>
      </c>
      <c r="I449" s="50">
        <v>0</v>
      </c>
      <c r="J449" s="51">
        <v>0</v>
      </c>
      <c r="K449" s="50">
        <v>0</v>
      </c>
      <c r="L449" s="73">
        <v>0</v>
      </c>
      <c r="M449" s="118"/>
      <c r="N449" s="120">
        <v>0</v>
      </c>
      <c r="O449" s="120">
        <v>0</v>
      </c>
      <c r="P449" s="120">
        <v>0</v>
      </c>
      <c r="Q449" s="120">
        <v>0</v>
      </c>
      <c r="R449" s="120">
        <v>0</v>
      </c>
      <c r="S449" s="47"/>
    </row>
    <row r="450" spans="1:19" ht="12.75" customHeight="1" x14ac:dyDescent="0.2">
      <c r="A450" s="519"/>
      <c r="B450" s="519"/>
      <c r="C450" s="53" t="s">
        <v>3</v>
      </c>
      <c r="D450" s="54">
        <v>28</v>
      </c>
      <c r="E450" s="55">
        <v>0</v>
      </c>
      <c r="F450" s="55">
        <v>0</v>
      </c>
      <c r="G450" s="55">
        <v>0</v>
      </c>
      <c r="H450" s="55">
        <v>0</v>
      </c>
      <c r="I450" s="55">
        <v>0</v>
      </c>
      <c r="J450" s="55">
        <v>0</v>
      </c>
      <c r="K450" s="56">
        <v>0</v>
      </c>
      <c r="L450" s="46">
        <v>0</v>
      </c>
      <c r="M450" s="117"/>
      <c r="N450" s="119">
        <v>0</v>
      </c>
      <c r="O450" s="119">
        <v>0</v>
      </c>
      <c r="P450" s="119"/>
      <c r="Q450" s="119">
        <v>0</v>
      </c>
      <c r="R450" s="119">
        <v>0</v>
      </c>
      <c r="S450" s="47"/>
    </row>
    <row r="451" spans="1:19" ht="9" customHeight="1" x14ac:dyDescent="0.2">
      <c r="A451" s="519"/>
      <c r="B451" s="519"/>
      <c r="C451" s="48" t="s">
        <v>4</v>
      </c>
      <c r="D451" s="49">
        <v>34</v>
      </c>
      <c r="E451" s="50">
        <v>0</v>
      </c>
      <c r="F451" s="50">
        <v>0</v>
      </c>
      <c r="G451" s="50">
        <v>0</v>
      </c>
      <c r="H451" s="50">
        <v>0</v>
      </c>
      <c r="I451" s="50">
        <v>0</v>
      </c>
      <c r="J451" s="51">
        <v>0</v>
      </c>
      <c r="K451" s="50">
        <v>0</v>
      </c>
      <c r="L451" s="73">
        <v>0</v>
      </c>
      <c r="M451" s="118"/>
      <c r="N451" s="120">
        <v>0</v>
      </c>
      <c r="O451" s="120">
        <v>0</v>
      </c>
      <c r="P451" s="120">
        <v>0</v>
      </c>
      <c r="Q451" s="120">
        <v>0</v>
      </c>
      <c r="R451" s="120">
        <v>0</v>
      </c>
      <c r="S451" s="47"/>
    </row>
    <row r="452" spans="1:19" ht="12.75" customHeight="1" x14ac:dyDescent="0.2">
      <c r="A452" s="519"/>
      <c r="B452" s="519"/>
      <c r="C452" s="53" t="s">
        <v>3</v>
      </c>
      <c r="D452" s="54">
        <v>35</v>
      </c>
      <c r="E452" s="55">
        <v>0</v>
      </c>
      <c r="F452" s="55">
        <v>0</v>
      </c>
      <c r="G452" s="55">
        <v>0</v>
      </c>
      <c r="H452" s="55">
        <v>0</v>
      </c>
      <c r="I452" s="55">
        <v>0</v>
      </c>
      <c r="J452" s="55">
        <v>0</v>
      </c>
      <c r="K452" s="56">
        <v>0</v>
      </c>
      <c r="L452" s="46">
        <v>0</v>
      </c>
      <c r="M452" s="117"/>
      <c r="N452" s="119">
        <v>0</v>
      </c>
      <c r="O452" s="119">
        <v>0</v>
      </c>
      <c r="P452" s="119"/>
      <c r="Q452" s="119">
        <v>0</v>
      </c>
      <c r="R452" s="119">
        <v>0</v>
      </c>
      <c r="S452" s="47"/>
    </row>
    <row r="453" spans="1:19" ht="9" customHeight="1" x14ac:dyDescent="0.2">
      <c r="A453" s="520"/>
      <c r="B453" s="520"/>
      <c r="C453" s="58" t="s">
        <v>4</v>
      </c>
      <c r="D453" s="59"/>
      <c r="E453" s="61">
        <v>0</v>
      </c>
      <c r="F453" s="61">
        <v>0</v>
      </c>
      <c r="G453" s="61">
        <v>0</v>
      </c>
      <c r="H453" s="61">
        <v>0</v>
      </c>
      <c r="I453" s="61">
        <v>0</v>
      </c>
      <c r="J453" s="60">
        <v>0</v>
      </c>
      <c r="K453" s="61">
        <v>0</v>
      </c>
      <c r="L453" s="73">
        <v>0</v>
      </c>
      <c r="M453" s="118"/>
      <c r="N453" s="120">
        <v>0</v>
      </c>
      <c r="O453" s="120">
        <v>0</v>
      </c>
      <c r="P453" s="120">
        <v>0</v>
      </c>
      <c r="Q453" s="120">
        <v>0</v>
      </c>
      <c r="R453" s="120">
        <v>0</v>
      </c>
      <c r="S453" s="47"/>
    </row>
    <row r="454" spans="1:19" ht="12.75" customHeight="1" x14ac:dyDescent="0.2">
      <c r="A454" s="496">
        <v>36708</v>
      </c>
      <c r="B454" s="496">
        <v>36769</v>
      </c>
      <c r="C454" s="42" t="s">
        <v>3</v>
      </c>
      <c r="D454" s="43">
        <v>0</v>
      </c>
      <c r="E454" s="44">
        <v>0</v>
      </c>
      <c r="F454" s="44">
        <v>0</v>
      </c>
      <c r="G454" s="44">
        <v>0</v>
      </c>
      <c r="H454" s="44">
        <v>0</v>
      </c>
      <c r="I454" s="44">
        <v>0</v>
      </c>
      <c r="J454" s="44">
        <v>0</v>
      </c>
      <c r="K454" s="45">
        <v>0</v>
      </c>
      <c r="L454" s="46">
        <v>0</v>
      </c>
      <c r="M454" s="117"/>
      <c r="N454" s="119">
        <v>0</v>
      </c>
      <c r="O454" s="119">
        <v>0</v>
      </c>
      <c r="P454" s="119"/>
      <c r="Q454" s="119">
        <v>0</v>
      </c>
      <c r="R454" s="119">
        <v>0</v>
      </c>
      <c r="S454" s="47"/>
    </row>
    <row r="455" spans="1:19" ht="9" customHeight="1" x14ac:dyDescent="0.2">
      <c r="A455" s="497"/>
      <c r="B455" s="497"/>
      <c r="C455" s="48" t="s">
        <v>4</v>
      </c>
      <c r="D455" s="49">
        <v>2</v>
      </c>
      <c r="E455" s="50">
        <v>0</v>
      </c>
      <c r="F455" s="50">
        <v>0</v>
      </c>
      <c r="G455" s="50">
        <v>0</v>
      </c>
      <c r="H455" s="50">
        <v>0</v>
      </c>
      <c r="I455" s="50">
        <v>0</v>
      </c>
      <c r="J455" s="51">
        <v>0</v>
      </c>
      <c r="K455" s="50">
        <v>0</v>
      </c>
      <c r="L455" s="73">
        <v>0</v>
      </c>
      <c r="M455" s="118"/>
      <c r="N455" s="120">
        <v>0</v>
      </c>
      <c r="O455" s="120">
        <v>0</v>
      </c>
      <c r="P455" s="120">
        <v>0</v>
      </c>
      <c r="Q455" s="120">
        <v>0</v>
      </c>
      <c r="R455" s="120">
        <v>0</v>
      </c>
      <c r="S455" s="47"/>
    </row>
    <row r="456" spans="1:19" ht="12.75" customHeight="1" x14ac:dyDescent="0.2">
      <c r="A456" s="519">
        <v>36708</v>
      </c>
      <c r="B456" s="519">
        <v>36769</v>
      </c>
      <c r="C456" s="53" t="s">
        <v>3</v>
      </c>
      <c r="D456" s="54">
        <v>3</v>
      </c>
      <c r="E456" s="55">
        <v>0</v>
      </c>
      <c r="F456" s="55">
        <v>0</v>
      </c>
      <c r="G456" s="55">
        <v>0</v>
      </c>
      <c r="H456" s="55">
        <v>0</v>
      </c>
      <c r="I456" s="55">
        <v>0</v>
      </c>
      <c r="J456" s="55">
        <v>0</v>
      </c>
      <c r="K456" s="56">
        <v>0</v>
      </c>
      <c r="L456" s="46">
        <v>0</v>
      </c>
      <c r="M456" s="117"/>
      <c r="N456" s="119">
        <v>0</v>
      </c>
      <c r="O456" s="119">
        <v>0</v>
      </c>
      <c r="P456" s="119"/>
      <c r="Q456" s="119">
        <v>0</v>
      </c>
      <c r="R456" s="119">
        <v>0</v>
      </c>
      <c r="S456" s="47"/>
    </row>
    <row r="457" spans="1:19" ht="9" customHeight="1" x14ac:dyDescent="0.2">
      <c r="A457" s="519"/>
      <c r="B457" s="519"/>
      <c r="C457" s="48" t="s">
        <v>4</v>
      </c>
      <c r="D457" s="49">
        <v>8</v>
      </c>
      <c r="E457" s="50">
        <v>0</v>
      </c>
      <c r="F457" s="50">
        <v>0</v>
      </c>
      <c r="G457" s="50">
        <v>0</v>
      </c>
      <c r="H457" s="50">
        <v>0</v>
      </c>
      <c r="I457" s="50">
        <v>0</v>
      </c>
      <c r="J457" s="51">
        <v>0</v>
      </c>
      <c r="K457" s="50">
        <v>0</v>
      </c>
      <c r="L457" s="73">
        <v>0</v>
      </c>
      <c r="M457" s="118"/>
      <c r="N457" s="120">
        <v>0</v>
      </c>
      <c r="O457" s="120">
        <v>0</v>
      </c>
      <c r="P457" s="120">
        <v>0</v>
      </c>
      <c r="Q457" s="120">
        <v>0</v>
      </c>
      <c r="R457" s="120">
        <v>0</v>
      </c>
      <c r="S457" s="47"/>
    </row>
    <row r="458" spans="1:19" ht="12.75" customHeight="1" x14ac:dyDescent="0.2">
      <c r="A458" s="519"/>
      <c r="B458" s="519"/>
      <c r="C458" s="53" t="s">
        <v>3</v>
      </c>
      <c r="D458" s="54">
        <v>9</v>
      </c>
      <c r="E458" s="55">
        <v>0</v>
      </c>
      <c r="F458" s="55">
        <v>0</v>
      </c>
      <c r="G458" s="55">
        <v>0</v>
      </c>
      <c r="H458" s="55">
        <v>0</v>
      </c>
      <c r="I458" s="55">
        <v>0</v>
      </c>
      <c r="J458" s="55">
        <v>0</v>
      </c>
      <c r="K458" s="56">
        <v>0</v>
      </c>
      <c r="L458" s="46">
        <v>0</v>
      </c>
      <c r="M458" s="117"/>
      <c r="N458" s="119">
        <v>0</v>
      </c>
      <c r="O458" s="119">
        <v>0</v>
      </c>
      <c r="P458" s="119"/>
      <c r="Q458" s="119">
        <v>0</v>
      </c>
      <c r="R458" s="119">
        <v>0</v>
      </c>
      <c r="S458" s="47"/>
    </row>
    <row r="459" spans="1:19" ht="9" customHeight="1" x14ac:dyDescent="0.2">
      <c r="A459" s="519"/>
      <c r="B459" s="519"/>
      <c r="C459" s="48" t="s">
        <v>4</v>
      </c>
      <c r="D459" s="49">
        <v>14</v>
      </c>
      <c r="E459" s="50">
        <v>0</v>
      </c>
      <c r="F459" s="50">
        <v>0</v>
      </c>
      <c r="G459" s="50">
        <v>0</v>
      </c>
      <c r="H459" s="50">
        <v>0</v>
      </c>
      <c r="I459" s="50">
        <v>0</v>
      </c>
      <c r="J459" s="51">
        <v>0</v>
      </c>
      <c r="K459" s="50">
        <v>0</v>
      </c>
      <c r="L459" s="73">
        <v>0</v>
      </c>
      <c r="M459" s="118"/>
      <c r="N459" s="120">
        <v>0</v>
      </c>
      <c r="O459" s="120">
        <v>0</v>
      </c>
      <c r="P459" s="120">
        <v>0</v>
      </c>
      <c r="Q459" s="120">
        <v>0</v>
      </c>
      <c r="R459" s="120">
        <v>0</v>
      </c>
      <c r="S459" s="47"/>
    </row>
    <row r="460" spans="1:19" ht="12.75" customHeight="1" x14ac:dyDescent="0.2">
      <c r="A460" s="519"/>
      <c r="B460" s="519"/>
      <c r="C460" s="53" t="s">
        <v>3</v>
      </c>
      <c r="D460" s="54">
        <v>15</v>
      </c>
      <c r="E460" s="55">
        <v>0</v>
      </c>
      <c r="F460" s="55">
        <v>0</v>
      </c>
      <c r="G460" s="55">
        <v>0</v>
      </c>
      <c r="H460" s="55">
        <v>0</v>
      </c>
      <c r="I460" s="55">
        <v>0</v>
      </c>
      <c r="J460" s="55">
        <v>0</v>
      </c>
      <c r="K460" s="56">
        <v>0</v>
      </c>
      <c r="L460" s="46">
        <v>0</v>
      </c>
      <c r="M460" s="117"/>
      <c r="N460" s="119">
        <v>0</v>
      </c>
      <c r="O460" s="119">
        <v>0</v>
      </c>
      <c r="P460" s="119"/>
      <c r="Q460" s="119">
        <v>0</v>
      </c>
      <c r="R460" s="119">
        <v>0</v>
      </c>
      <c r="S460" s="47"/>
    </row>
    <row r="461" spans="1:19" ht="9" customHeight="1" x14ac:dyDescent="0.2">
      <c r="A461" s="519"/>
      <c r="B461" s="519"/>
      <c r="C461" s="48" t="s">
        <v>4</v>
      </c>
      <c r="D461" s="49">
        <v>20</v>
      </c>
      <c r="E461" s="50">
        <v>0</v>
      </c>
      <c r="F461" s="50">
        <v>0</v>
      </c>
      <c r="G461" s="50">
        <v>0</v>
      </c>
      <c r="H461" s="50">
        <v>0</v>
      </c>
      <c r="I461" s="50">
        <v>0</v>
      </c>
      <c r="J461" s="51">
        <v>0</v>
      </c>
      <c r="K461" s="50">
        <v>0</v>
      </c>
      <c r="L461" s="73">
        <v>0</v>
      </c>
      <c r="M461" s="118"/>
      <c r="N461" s="120">
        <v>0</v>
      </c>
      <c r="O461" s="120">
        <v>0</v>
      </c>
      <c r="P461" s="120">
        <v>0</v>
      </c>
      <c r="Q461" s="120">
        <v>0</v>
      </c>
      <c r="R461" s="120">
        <v>0</v>
      </c>
      <c r="S461" s="47"/>
    </row>
    <row r="462" spans="1:19" ht="12.75" customHeight="1" x14ac:dyDescent="0.2">
      <c r="A462" s="519"/>
      <c r="B462" s="519"/>
      <c r="C462" s="53" t="s">
        <v>3</v>
      </c>
      <c r="D462" s="54">
        <v>21</v>
      </c>
      <c r="E462" s="55">
        <v>0</v>
      </c>
      <c r="F462" s="55">
        <v>0</v>
      </c>
      <c r="G462" s="55">
        <v>0</v>
      </c>
      <c r="H462" s="55">
        <v>0</v>
      </c>
      <c r="I462" s="55">
        <v>0</v>
      </c>
      <c r="J462" s="55">
        <v>0</v>
      </c>
      <c r="K462" s="56">
        <v>0</v>
      </c>
      <c r="L462" s="46">
        <v>0</v>
      </c>
      <c r="M462" s="117"/>
      <c r="N462" s="119">
        <v>0</v>
      </c>
      <c r="O462" s="119">
        <v>0</v>
      </c>
      <c r="P462" s="119"/>
      <c r="Q462" s="119">
        <v>0</v>
      </c>
      <c r="R462" s="119">
        <v>0</v>
      </c>
      <c r="S462" s="47"/>
    </row>
    <row r="463" spans="1:19" ht="9" customHeight="1" x14ac:dyDescent="0.2">
      <c r="A463" s="519"/>
      <c r="B463" s="519"/>
      <c r="C463" s="48" t="s">
        <v>4</v>
      </c>
      <c r="D463" s="49">
        <v>27</v>
      </c>
      <c r="E463" s="50">
        <v>0</v>
      </c>
      <c r="F463" s="50">
        <v>0</v>
      </c>
      <c r="G463" s="50">
        <v>0</v>
      </c>
      <c r="H463" s="50">
        <v>0</v>
      </c>
      <c r="I463" s="50">
        <v>0</v>
      </c>
      <c r="J463" s="51">
        <v>0</v>
      </c>
      <c r="K463" s="50">
        <v>0</v>
      </c>
      <c r="L463" s="73">
        <v>0</v>
      </c>
      <c r="M463" s="118"/>
      <c r="N463" s="120">
        <v>0</v>
      </c>
      <c r="O463" s="120">
        <v>0</v>
      </c>
      <c r="P463" s="120">
        <v>0</v>
      </c>
      <c r="Q463" s="120">
        <v>0</v>
      </c>
      <c r="R463" s="120">
        <v>0</v>
      </c>
      <c r="S463" s="47"/>
    </row>
    <row r="464" spans="1:19" ht="12.75" customHeight="1" x14ac:dyDescent="0.2">
      <c r="A464" s="519"/>
      <c r="B464" s="519"/>
      <c r="C464" s="53" t="s">
        <v>3</v>
      </c>
      <c r="D464" s="54">
        <v>28</v>
      </c>
      <c r="E464" s="55">
        <v>0</v>
      </c>
      <c r="F464" s="55">
        <v>0</v>
      </c>
      <c r="G464" s="55">
        <v>0</v>
      </c>
      <c r="H464" s="55">
        <v>0</v>
      </c>
      <c r="I464" s="55">
        <v>0</v>
      </c>
      <c r="J464" s="55">
        <v>0</v>
      </c>
      <c r="K464" s="56">
        <v>0</v>
      </c>
      <c r="L464" s="46">
        <v>0</v>
      </c>
      <c r="M464" s="117"/>
      <c r="N464" s="119">
        <v>0</v>
      </c>
      <c r="O464" s="119">
        <v>0</v>
      </c>
      <c r="P464" s="119"/>
      <c r="Q464" s="119">
        <v>0</v>
      </c>
      <c r="R464" s="119">
        <v>0</v>
      </c>
      <c r="S464" s="47"/>
    </row>
    <row r="465" spans="1:19" ht="9" customHeight="1" x14ac:dyDescent="0.2">
      <c r="A465" s="519"/>
      <c r="B465" s="519"/>
      <c r="C465" s="48" t="s">
        <v>4</v>
      </c>
      <c r="D465" s="49">
        <v>34</v>
      </c>
      <c r="E465" s="50">
        <v>0</v>
      </c>
      <c r="F465" s="50">
        <v>0</v>
      </c>
      <c r="G465" s="50">
        <v>0</v>
      </c>
      <c r="H465" s="50">
        <v>0</v>
      </c>
      <c r="I465" s="50">
        <v>0</v>
      </c>
      <c r="J465" s="51">
        <v>0</v>
      </c>
      <c r="K465" s="50">
        <v>0</v>
      </c>
      <c r="L465" s="73">
        <v>0</v>
      </c>
      <c r="M465" s="118"/>
      <c r="N465" s="120">
        <v>0</v>
      </c>
      <c r="O465" s="120">
        <v>0</v>
      </c>
      <c r="P465" s="120">
        <v>0</v>
      </c>
      <c r="Q465" s="120">
        <v>0</v>
      </c>
      <c r="R465" s="120">
        <v>0</v>
      </c>
      <c r="S465" s="47"/>
    </row>
    <row r="466" spans="1:19" ht="12.75" customHeight="1" x14ac:dyDescent="0.2">
      <c r="A466" s="519"/>
      <c r="B466" s="519"/>
      <c r="C466" s="53" t="s">
        <v>3</v>
      </c>
      <c r="D466" s="54">
        <v>35</v>
      </c>
      <c r="E466" s="55">
        <v>0</v>
      </c>
      <c r="F466" s="55">
        <v>0</v>
      </c>
      <c r="G466" s="55">
        <v>0</v>
      </c>
      <c r="H466" s="55">
        <v>0</v>
      </c>
      <c r="I466" s="55">
        <v>0</v>
      </c>
      <c r="J466" s="55">
        <v>0</v>
      </c>
      <c r="K466" s="56">
        <v>0</v>
      </c>
      <c r="L466" s="46">
        <v>0</v>
      </c>
      <c r="M466" s="117"/>
      <c r="N466" s="119">
        <v>0</v>
      </c>
      <c r="O466" s="119">
        <v>0</v>
      </c>
      <c r="P466" s="119"/>
      <c r="Q466" s="119">
        <v>0</v>
      </c>
      <c r="R466" s="119">
        <v>0</v>
      </c>
      <c r="S466" s="47"/>
    </row>
    <row r="467" spans="1:19" ht="9" customHeight="1" x14ac:dyDescent="0.2">
      <c r="A467" s="520"/>
      <c r="B467" s="520"/>
      <c r="C467" s="58" t="s">
        <v>4</v>
      </c>
      <c r="D467" s="59"/>
      <c r="E467" s="61">
        <v>0</v>
      </c>
      <c r="F467" s="61">
        <v>0</v>
      </c>
      <c r="G467" s="61">
        <v>0</v>
      </c>
      <c r="H467" s="61">
        <v>0</v>
      </c>
      <c r="I467" s="61">
        <v>0</v>
      </c>
      <c r="J467" s="60">
        <v>0</v>
      </c>
      <c r="K467" s="61">
        <v>0</v>
      </c>
      <c r="L467" s="73">
        <v>0</v>
      </c>
      <c r="M467" s="118"/>
      <c r="N467" s="120">
        <v>0</v>
      </c>
      <c r="O467" s="120">
        <v>0</v>
      </c>
      <c r="P467" s="120">
        <v>0</v>
      </c>
      <c r="Q467" s="120">
        <v>0</v>
      </c>
      <c r="R467" s="120">
        <v>0</v>
      </c>
      <c r="S467" s="47"/>
    </row>
    <row r="468" spans="1:19" ht="12.75" customHeight="1" x14ac:dyDescent="0.2">
      <c r="A468" s="496">
        <v>36770</v>
      </c>
      <c r="B468" s="496">
        <v>36891</v>
      </c>
      <c r="C468" s="42" t="s">
        <v>3</v>
      </c>
      <c r="D468" s="43">
        <v>0</v>
      </c>
      <c r="E468" s="44">
        <v>11355.34</v>
      </c>
      <c r="F468" s="44">
        <v>0</v>
      </c>
      <c r="G468" s="44">
        <v>0</v>
      </c>
      <c r="H468" s="44">
        <v>6641.4</v>
      </c>
      <c r="I468" s="44">
        <v>0</v>
      </c>
      <c r="J468" s="44">
        <v>1499.73</v>
      </c>
      <c r="K468" s="45">
        <v>17996.740000000002</v>
      </c>
      <c r="L468" s="46">
        <v>19496.47</v>
      </c>
      <c r="M468" s="117"/>
      <c r="N468" s="119">
        <v>17996.740000000002</v>
      </c>
      <c r="O468" s="119">
        <v>11355.34</v>
      </c>
      <c r="P468" s="119"/>
      <c r="Q468" s="119">
        <v>21540.43</v>
      </c>
      <c r="R468" s="119">
        <v>20040.7</v>
      </c>
      <c r="S468" s="47"/>
    </row>
    <row r="469" spans="1:19" ht="9" customHeight="1" x14ac:dyDescent="0.2">
      <c r="A469" s="497"/>
      <c r="B469" s="497"/>
      <c r="C469" s="48" t="s">
        <v>4</v>
      </c>
      <c r="D469" s="49">
        <v>2</v>
      </c>
      <c r="E469" s="50">
        <v>21987004</v>
      </c>
      <c r="F469" s="50">
        <v>0</v>
      </c>
      <c r="G469" s="50">
        <v>0</v>
      </c>
      <c r="H469" s="50">
        <v>12859544</v>
      </c>
      <c r="I469" s="50">
        <v>0</v>
      </c>
      <c r="J469" s="51">
        <v>2903882</v>
      </c>
      <c r="K469" s="50">
        <v>34846548</v>
      </c>
      <c r="L469" s="73">
        <v>37750430</v>
      </c>
      <c r="M469" s="118"/>
      <c r="N469" s="120">
        <v>34846548</v>
      </c>
      <c r="O469" s="120">
        <v>21987004</v>
      </c>
      <c r="P469" s="120">
        <v>0</v>
      </c>
      <c r="Q469" s="120">
        <v>41708088</v>
      </c>
      <c r="R469" s="120">
        <v>38804206</v>
      </c>
      <c r="S469" s="47"/>
    </row>
    <row r="470" spans="1:19" ht="12.75" customHeight="1" x14ac:dyDescent="0.2">
      <c r="A470" s="519">
        <v>36770</v>
      </c>
      <c r="B470" s="519">
        <v>36891</v>
      </c>
      <c r="C470" s="53" t="s">
        <v>3</v>
      </c>
      <c r="D470" s="54">
        <v>3</v>
      </c>
      <c r="E470" s="55">
        <v>11877.47</v>
      </c>
      <c r="F470" s="55">
        <v>0</v>
      </c>
      <c r="G470" s="55">
        <v>0</v>
      </c>
      <c r="H470" s="55">
        <v>6641.4</v>
      </c>
      <c r="I470" s="55">
        <v>0</v>
      </c>
      <c r="J470" s="55">
        <v>1543.24</v>
      </c>
      <c r="K470" s="56">
        <v>18518.87</v>
      </c>
      <c r="L470" s="46">
        <v>20062.11</v>
      </c>
      <c r="M470" s="117"/>
      <c r="N470" s="119">
        <v>18518.87</v>
      </c>
      <c r="O470" s="119">
        <v>11877.47</v>
      </c>
      <c r="P470" s="119"/>
      <c r="Q470" s="119">
        <v>22200.05</v>
      </c>
      <c r="R470" s="119">
        <v>20656.810000000001</v>
      </c>
      <c r="S470" s="47"/>
    </row>
    <row r="471" spans="1:19" ht="9" customHeight="1" x14ac:dyDescent="0.2">
      <c r="A471" s="519"/>
      <c r="B471" s="519"/>
      <c r="C471" s="48" t="s">
        <v>4</v>
      </c>
      <c r="D471" s="49">
        <v>8</v>
      </c>
      <c r="E471" s="50">
        <v>22997989</v>
      </c>
      <c r="F471" s="50">
        <v>0</v>
      </c>
      <c r="G471" s="50">
        <v>0</v>
      </c>
      <c r="H471" s="50">
        <v>12859544</v>
      </c>
      <c r="I471" s="50">
        <v>0</v>
      </c>
      <c r="J471" s="51">
        <v>2988129</v>
      </c>
      <c r="K471" s="50">
        <v>35857532</v>
      </c>
      <c r="L471" s="73">
        <v>38845662</v>
      </c>
      <c r="M471" s="118"/>
      <c r="N471" s="120">
        <v>35857532</v>
      </c>
      <c r="O471" s="120">
        <v>22997989</v>
      </c>
      <c r="P471" s="120">
        <v>0</v>
      </c>
      <c r="Q471" s="120">
        <v>42985291</v>
      </c>
      <c r="R471" s="120">
        <v>39997161</v>
      </c>
      <c r="S471" s="47"/>
    </row>
    <row r="472" spans="1:19" ht="12.75" customHeight="1" x14ac:dyDescent="0.2">
      <c r="A472" s="519"/>
      <c r="B472" s="519"/>
      <c r="C472" s="53" t="s">
        <v>3</v>
      </c>
      <c r="D472" s="54">
        <v>9</v>
      </c>
      <c r="E472" s="55">
        <v>13502.76</v>
      </c>
      <c r="F472" s="55">
        <v>0</v>
      </c>
      <c r="G472" s="55">
        <v>0</v>
      </c>
      <c r="H472" s="55">
        <v>6641.4</v>
      </c>
      <c r="I472" s="55">
        <v>0</v>
      </c>
      <c r="J472" s="55">
        <v>1678.68</v>
      </c>
      <c r="K472" s="56">
        <v>20144.16</v>
      </c>
      <c r="L472" s="46">
        <v>21822.84</v>
      </c>
      <c r="M472" s="117"/>
      <c r="N472" s="119">
        <v>20144.16</v>
      </c>
      <c r="O472" s="119">
        <v>13502.76</v>
      </c>
      <c r="P472" s="119"/>
      <c r="Q472" s="119">
        <v>24253.34</v>
      </c>
      <c r="R472" s="119">
        <v>22574.66</v>
      </c>
      <c r="S472" s="47"/>
    </row>
    <row r="473" spans="1:19" ht="9" customHeight="1" x14ac:dyDescent="0.2">
      <c r="A473" s="519"/>
      <c r="B473" s="519"/>
      <c r="C473" s="48" t="s">
        <v>4</v>
      </c>
      <c r="D473" s="49">
        <v>14</v>
      </c>
      <c r="E473" s="50">
        <v>26144989</v>
      </c>
      <c r="F473" s="50">
        <v>0</v>
      </c>
      <c r="G473" s="50">
        <v>0</v>
      </c>
      <c r="H473" s="50">
        <v>12859544</v>
      </c>
      <c r="I473" s="50">
        <v>0</v>
      </c>
      <c r="J473" s="51">
        <v>3250378</v>
      </c>
      <c r="K473" s="50">
        <v>39004533</v>
      </c>
      <c r="L473" s="73">
        <v>42254910</v>
      </c>
      <c r="M473" s="118"/>
      <c r="N473" s="120">
        <v>39004533</v>
      </c>
      <c r="O473" s="120">
        <v>26144989</v>
      </c>
      <c r="P473" s="120">
        <v>0</v>
      </c>
      <c r="Q473" s="120">
        <v>46961015</v>
      </c>
      <c r="R473" s="120">
        <v>43710637</v>
      </c>
      <c r="S473" s="47"/>
    </row>
    <row r="474" spans="1:19" ht="12.75" customHeight="1" x14ac:dyDescent="0.2">
      <c r="A474" s="519"/>
      <c r="B474" s="519"/>
      <c r="C474" s="53" t="s">
        <v>3</v>
      </c>
      <c r="D474" s="54">
        <v>15</v>
      </c>
      <c r="E474" s="55">
        <v>15398.68</v>
      </c>
      <c r="F474" s="55">
        <v>0</v>
      </c>
      <c r="G474" s="55">
        <v>0</v>
      </c>
      <c r="H474" s="55">
        <v>6641.4</v>
      </c>
      <c r="I474" s="55">
        <v>0</v>
      </c>
      <c r="J474" s="55">
        <v>1836.67</v>
      </c>
      <c r="K474" s="56">
        <v>22040.080000000002</v>
      </c>
      <c r="L474" s="46">
        <v>23876.75</v>
      </c>
      <c r="M474" s="117"/>
      <c r="N474" s="119">
        <v>22040.080000000002</v>
      </c>
      <c r="O474" s="119">
        <v>15398.68</v>
      </c>
      <c r="P474" s="119"/>
      <c r="Q474" s="119">
        <v>26648.51</v>
      </c>
      <c r="R474" s="119">
        <v>24811.84</v>
      </c>
      <c r="S474" s="47"/>
    </row>
    <row r="475" spans="1:19" ht="9" customHeight="1" x14ac:dyDescent="0.2">
      <c r="A475" s="519"/>
      <c r="B475" s="519"/>
      <c r="C475" s="48" t="s">
        <v>4</v>
      </c>
      <c r="D475" s="49">
        <v>20</v>
      </c>
      <c r="E475" s="50">
        <v>29816002</v>
      </c>
      <c r="F475" s="50">
        <v>0</v>
      </c>
      <c r="G475" s="50">
        <v>0</v>
      </c>
      <c r="H475" s="50">
        <v>12859544</v>
      </c>
      <c r="I475" s="50">
        <v>0</v>
      </c>
      <c r="J475" s="51">
        <v>3556289</v>
      </c>
      <c r="K475" s="50">
        <v>42675546</v>
      </c>
      <c r="L475" s="73">
        <v>46231835</v>
      </c>
      <c r="M475" s="118"/>
      <c r="N475" s="120">
        <v>42675546</v>
      </c>
      <c r="O475" s="120">
        <v>29816002</v>
      </c>
      <c r="P475" s="120">
        <v>0</v>
      </c>
      <c r="Q475" s="120">
        <v>51598710</v>
      </c>
      <c r="R475" s="120">
        <v>48042421</v>
      </c>
      <c r="S475" s="47"/>
    </row>
    <row r="476" spans="1:19" ht="12.75" customHeight="1" x14ac:dyDescent="0.2">
      <c r="A476" s="519"/>
      <c r="B476" s="519"/>
      <c r="C476" s="53" t="s">
        <v>3</v>
      </c>
      <c r="D476" s="54">
        <v>21</v>
      </c>
      <c r="E476" s="55">
        <v>17423.189999999999</v>
      </c>
      <c r="F476" s="55">
        <v>0</v>
      </c>
      <c r="G476" s="55">
        <v>0</v>
      </c>
      <c r="H476" s="55">
        <v>6641.4</v>
      </c>
      <c r="I476" s="55">
        <v>0</v>
      </c>
      <c r="J476" s="55">
        <v>2005.38</v>
      </c>
      <c r="K476" s="56">
        <v>24064.59</v>
      </c>
      <c r="L476" s="46">
        <v>26069.97</v>
      </c>
      <c r="M476" s="117"/>
      <c r="N476" s="119">
        <v>24064.59</v>
      </c>
      <c r="O476" s="119">
        <v>17423.189999999999</v>
      </c>
      <c r="P476" s="119"/>
      <c r="Q476" s="119">
        <v>29206.14</v>
      </c>
      <c r="R476" s="119">
        <v>27200.76</v>
      </c>
      <c r="S476" s="47"/>
    </row>
    <row r="477" spans="1:19" ht="9" customHeight="1" x14ac:dyDescent="0.2">
      <c r="A477" s="519"/>
      <c r="B477" s="519"/>
      <c r="C477" s="48" t="s">
        <v>4</v>
      </c>
      <c r="D477" s="49">
        <v>27</v>
      </c>
      <c r="E477" s="50">
        <v>33736000</v>
      </c>
      <c r="F477" s="50">
        <v>0</v>
      </c>
      <c r="G477" s="50">
        <v>0</v>
      </c>
      <c r="H477" s="50">
        <v>12859544</v>
      </c>
      <c r="I477" s="50">
        <v>0</v>
      </c>
      <c r="J477" s="51">
        <v>3882957</v>
      </c>
      <c r="K477" s="50">
        <v>46595544</v>
      </c>
      <c r="L477" s="73">
        <v>50478501</v>
      </c>
      <c r="M477" s="118"/>
      <c r="N477" s="120">
        <v>46595544</v>
      </c>
      <c r="O477" s="120">
        <v>33736000</v>
      </c>
      <c r="P477" s="120">
        <v>0</v>
      </c>
      <c r="Q477" s="120">
        <v>56550973</v>
      </c>
      <c r="R477" s="120">
        <v>52668016</v>
      </c>
      <c r="S477" s="47"/>
    </row>
    <row r="478" spans="1:19" ht="12.75" customHeight="1" x14ac:dyDescent="0.2">
      <c r="A478" s="519"/>
      <c r="B478" s="519"/>
      <c r="C478" s="53" t="s">
        <v>3</v>
      </c>
      <c r="D478" s="54">
        <v>28</v>
      </c>
      <c r="E478" s="55">
        <v>19510.71</v>
      </c>
      <c r="F478" s="55">
        <v>0</v>
      </c>
      <c r="G478" s="55">
        <v>0</v>
      </c>
      <c r="H478" s="55">
        <v>6641.4</v>
      </c>
      <c r="I478" s="55">
        <v>0</v>
      </c>
      <c r="J478" s="55">
        <v>2179.34</v>
      </c>
      <c r="K478" s="56">
        <v>26152.11</v>
      </c>
      <c r="L478" s="46">
        <v>28331.45</v>
      </c>
      <c r="M478" s="117"/>
      <c r="N478" s="119">
        <v>26152.11</v>
      </c>
      <c r="O478" s="119">
        <v>19510.71</v>
      </c>
      <c r="P478" s="119"/>
      <c r="Q478" s="119">
        <v>31843.38</v>
      </c>
      <c r="R478" s="119">
        <v>29664.04</v>
      </c>
      <c r="S478" s="47"/>
    </row>
    <row r="479" spans="1:19" ht="9" customHeight="1" x14ac:dyDescent="0.2">
      <c r="A479" s="519"/>
      <c r="B479" s="519"/>
      <c r="C479" s="48" t="s">
        <v>4</v>
      </c>
      <c r="D479" s="49">
        <v>34</v>
      </c>
      <c r="E479" s="50">
        <v>37778002</v>
      </c>
      <c r="F479" s="50">
        <v>0</v>
      </c>
      <c r="G479" s="50">
        <v>0</v>
      </c>
      <c r="H479" s="50">
        <v>12859544</v>
      </c>
      <c r="I479" s="50">
        <v>0</v>
      </c>
      <c r="J479" s="51">
        <v>4219791</v>
      </c>
      <c r="K479" s="50">
        <v>50637546</v>
      </c>
      <c r="L479" s="73">
        <v>54857337</v>
      </c>
      <c r="M479" s="118"/>
      <c r="N479" s="120">
        <v>50637546</v>
      </c>
      <c r="O479" s="120">
        <v>37778002</v>
      </c>
      <c r="P479" s="120">
        <v>0</v>
      </c>
      <c r="Q479" s="120">
        <v>61657381</v>
      </c>
      <c r="R479" s="120">
        <v>57437591</v>
      </c>
      <c r="S479" s="47"/>
    </row>
    <row r="480" spans="1:19" ht="12.75" customHeight="1" x14ac:dyDescent="0.2">
      <c r="A480" s="519"/>
      <c r="B480" s="519"/>
      <c r="C480" s="53" t="s">
        <v>3</v>
      </c>
      <c r="D480" s="54">
        <v>35</v>
      </c>
      <c r="E480" s="55">
        <v>21534.19</v>
      </c>
      <c r="F480" s="55">
        <v>0</v>
      </c>
      <c r="G480" s="55">
        <v>0</v>
      </c>
      <c r="H480" s="55">
        <v>6641.4</v>
      </c>
      <c r="I480" s="55">
        <v>0</v>
      </c>
      <c r="J480" s="55">
        <v>2347.9699999999998</v>
      </c>
      <c r="K480" s="56">
        <v>28175.59</v>
      </c>
      <c r="L480" s="46">
        <v>30523.56</v>
      </c>
      <c r="M480" s="117"/>
      <c r="N480" s="119">
        <v>28175.59</v>
      </c>
      <c r="O480" s="119">
        <v>21534.19</v>
      </c>
      <c r="P480" s="119"/>
      <c r="Q480" s="119">
        <v>34399.71</v>
      </c>
      <c r="R480" s="119">
        <v>32051.74</v>
      </c>
      <c r="S480" s="47"/>
    </row>
    <row r="481" spans="1:19" ht="9" customHeight="1" x14ac:dyDescent="0.2">
      <c r="A481" s="520"/>
      <c r="B481" s="520"/>
      <c r="C481" s="58" t="s">
        <v>4</v>
      </c>
      <c r="D481" s="59"/>
      <c r="E481" s="61">
        <v>41696006</v>
      </c>
      <c r="F481" s="61">
        <v>0</v>
      </c>
      <c r="G481" s="61">
        <v>0</v>
      </c>
      <c r="H481" s="61">
        <v>12859544</v>
      </c>
      <c r="I481" s="61">
        <v>0</v>
      </c>
      <c r="J481" s="60">
        <v>4546304</v>
      </c>
      <c r="K481" s="61">
        <v>54555550</v>
      </c>
      <c r="L481" s="73">
        <v>59101854</v>
      </c>
      <c r="M481" s="118"/>
      <c r="N481" s="120">
        <v>54555550</v>
      </c>
      <c r="O481" s="120">
        <v>41696006</v>
      </c>
      <c r="P481" s="120">
        <v>0</v>
      </c>
      <c r="Q481" s="120">
        <v>66607126</v>
      </c>
      <c r="R481" s="120">
        <v>62060823</v>
      </c>
      <c r="S481" s="47"/>
    </row>
    <row r="482" spans="1:19" ht="12.75" customHeight="1" x14ac:dyDescent="0.2">
      <c r="A482" s="496">
        <v>36892</v>
      </c>
      <c r="B482" s="496">
        <v>37256</v>
      </c>
      <c r="C482" s="42" t="s">
        <v>3</v>
      </c>
      <c r="D482" s="43">
        <v>0</v>
      </c>
      <c r="E482" s="44">
        <v>11714.79</v>
      </c>
      <c r="F482" s="44">
        <v>0</v>
      </c>
      <c r="G482" s="44">
        <v>0</v>
      </c>
      <c r="H482" s="44">
        <v>6641.4</v>
      </c>
      <c r="I482" s="44">
        <v>0</v>
      </c>
      <c r="J482" s="44">
        <v>1529.68</v>
      </c>
      <c r="K482" s="45">
        <v>18356.189999999999</v>
      </c>
      <c r="L482" s="46">
        <v>19885.87</v>
      </c>
      <c r="M482" s="117"/>
      <c r="N482" s="119">
        <v>18356.189999999999</v>
      </c>
      <c r="O482" s="119">
        <v>11714.79</v>
      </c>
      <c r="P482" s="131"/>
      <c r="Q482" s="119">
        <v>21994.53</v>
      </c>
      <c r="R482" s="119">
        <v>20464.849999999999</v>
      </c>
      <c r="S482" s="47"/>
    </row>
    <row r="483" spans="1:19" ht="9" customHeight="1" x14ac:dyDescent="0.2">
      <c r="A483" s="497"/>
      <c r="B483" s="497"/>
      <c r="C483" s="48" t="s">
        <v>4</v>
      </c>
      <c r="D483" s="49">
        <v>2</v>
      </c>
      <c r="E483" s="50">
        <v>22682996</v>
      </c>
      <c r="F483" s="50">
        <v>0</v>
      </c>
      <c r="G483" s="50">
        <v>0</v>
      </c>
      <c r="H483" s="50">
        <v>12859544</v>
      </c>
      <c r="I483" s="50">
        <v>0</v>
      </c>
      <c r="J483" s="51">
        <v>2961873</v>
      </c>
      <c r="K483" s="50">
        <v>35542540</v>
      </c>
      <c r="L483" s="73">
        <v>38504414</v>
      </c>
      <c r="M483" s="118"/>
      <c r="N483" s="120">
        <v>35542540</v>
      </c>
      <c r="O483" s="120">
        <v>22682996</v>
      </c>
      <c r="P483" s="132"/>
      <c r="Q483" s="120">
        <v>42587349</v>
      </c>
      <c r="R483" s="120">
        <v>39625475</v>
      </c>
      <c r="S483" s="47"/>
    </row>
    <row r="484" spans="1:19" ht="12.75" customHeight="1" x14ac:dyDescent="0.2">
      <c r="A484" s="519">
        <v>36892</v>
      </c>
      <c r="B484" s="519">
        <v>37256</v>
      </c>
      <c r="C484" s="53" t="s">
        <v>3</v>
      </c>
      <c r="D484" s="54">
        <v>3</v>
      </c>
      <c r="E484" s="55">
        <v>12249.32</v>
      </c>
      <c r="F484" s="55">
        <v>0</v>
      </c>
      <c r="G484" s="55">
        <v>0</v>
      </c>
      <c r="H484" s="55">
        <v>6641.4</v>
      </c>
      <c r="I484" s="55">
        <v>0</v>
      </c>
      <c r="J484" s="55">
        <v>1574.23</v>
      </c>
      <c r="K484" s="56">
        <v>18890.72</v>
      </c>
      <c r="L484" s="46">
        <v>20464.95</v>
      </c>
      <c r="M484" s="117"/>
      <c r="N484" s="119">
        <v>18890.72</v>
      </c>
      <c r="O484" s="119">
        <v>12249.32</v>
      </c>
      <c r="P484" s="131"/>
      <c r="Q484" s="119">
        <v>22669.83</v>
      </c>
      <c r="R484" s="119">
        <v>21095.599999999999</v>
      </c>
      <c r="S484" s="47"/>
    </row>
    <row r="485" spans="1:19" ht="9" customHeight="1" x14ac:dyDescent="0.2">
      <c r="A485" s="519"/>
      <c r="B485" s="519"/>
      <c r="C485" s="48" t="s">
        <v>4</v>
      </c>
      <c r="D485" s="49">
        <v>8</v>
      </c>
      <c r="E485" s="50">
        <v>23717991</v>
      </c>
      <c r="F485" s="50">
        <v>0</v>
      </c>
      <c r="G485" s="50">
        <v>0</v>
      </c>
      <c r="H485" s="50">
        <v>12859544</v>
      </c>
      <c r="I485" s="50">
        <v>0</v>
      </c>
      <c r="J485" s="51">
        <v>3048134</v>
      </c>
      <c r="K485" s="50">
        <v>36577534</v>
      </c>
      <c r="L485" s="73">
        <v>39625669</v>
      </c>
      <c r="M485" s="118"/>
      <c r="N485" s="120">
        <v>36577534</v>
      </c>
      <c r="O485" s="120">
        <v>23717991</v>
      </c>
      <c r="P485" s="132"/>
      <c r="Q485" s="120">
        <v>43894912</v>
      </c>
      <c r="R485" s="120">
        <v>40846777</v>
      </c>
      <c r="S485" s="47"/>
    </row>
    <row r="486" spans="1:19" ht="12.75" customHeight="1" x14ac:dyDescent="0.2">
      <c r="A486" s="519"/>
      <c r="B486" s="519"/>
      <c r="C486" s="53" t="s">
        <v>3</v>
      </c>
      <c r="D486" s="54">
        <v>9</v>
      </c>
      <c r="E486" s="55">
        <v>13905.6</v>
      </c>
      <c r="F486" s="55">
        <v>0</v>
      </c>
      <c r="G486" s="55">
        <v>0</v>
      </c>
      <c r="H486" s="55">
        <v>6641.4</v>
      </c>
      <c r="I486" s="55">
        <v>0</v>
      </c>
      <c r="J486" s="55">
        <v>1712.25</v>
      </c>
      <c r="K486" s="56">
        <v>20547</v>
      </c>
      <c r="L486" s="46">
        <v>22259.25</v>
      </c>
      <c r="M486" s="117"/>
      <c r="N486" s="119">
        <v>20547</v>
      </c>
      <c r="O486" s="119">
        <v>13905.6</v>
      </c>
      <c r="P486" s="131"/>
      <c r="Q486" s="119">
        <v>24762.26</v>
      </c>
      <c r="R486" s="119">
        <v>23050.01</v>
      </c>
      <c r="S486" s="47"/>
    </row>
    <row r="487" spans="1:19" ht="9" customHeight="1" x14ac:dyDescent="0.2">
      <c r="A487" s="519"/>
      <c r="B487" s="519"/>
      <c r="C487" s="48" t="s">
        <v>4</v>
      </c>
      <c r="D487" s="49">
        <v>14</v>
      </c>
      <c r="E487" s="50">
        <v>26924996</v>
      </c>
      <c r="F487" s="50">
        <v>0</v>
      </c>
      <c r="G487" s="50">
        <v>0</v>
      </c>
      <c r="H487" s="50">
        <v>12859544</v>
      </c>
      <c r="I487" s="50">
        <v>0</v>
      </c>
      <c r="J487" s="51">
        <v>3315378</v>
      </c>
      <c r="K487" s="50">
        <v>39784540</v>
      </c>
      <c r="L487" s="73">
        <v>43099918</v>
      </c>
      <c r="M487" s="118"/>
      <c r="N487" s="120">
        <v>39784540</v>
      </c>
      <c r="O487" s="120">
        <v>26924996</v>
      </c>
      <c r="P487" s="132"/>
      <c r="Q487" s="120">
        <v>47946421</v>
      </c>
      <c r="R487" s="120">
        <v>44631043</v>
      </c>
      <c r="S487" s="47"/>
    </row>
    <row r="488" spans="1:19" ht="12.75" customHeight="1" x14ac:dyDescent="0.2">
      <c r="A488" s="519"/>
      <c r="B488" s="519"/>
      <c r="C488" s="53" t="s">
        <v>3</v>
      </c>
      <c r="D488" s="54">
        <v>15</v>
      </c>
      <c r="E488" s="55">
        <v>15838.7</v>
      </c>
      <c r="F488" s="55">
        <v>0</v>
      </c>
      <c r="G488" s="55">
        <v>0</v>
      </c>
      <c r="H488" s="55">
        <v>6641.4</v>
      </c>
      <c r="I488" s="55">
        <v>0</v>
      </c>
      <c r="J488" s="55">
        <v>1873.34</v>
      </c>
      <c r="K488" s="56">
        <v>22480.1</v>
      </c>
      <c r="L488" s="46">
        <v>24353.439999999999</v>
      </c>
      <c r="M488" s="117"/>
      <c r="N488" s="119">
        <v>22480.1</v>
      </c>
      <c r="O488" s="119">
        <v>15838.7</v>
      </c>
      <c r="P488" s="131"/>
      <c r="Q488" s="119">
        <v>27204.41</v>
      </c>
      <c r="R488" s="119">
        <v>25331.07</v>
      </c>
      <c r="S488" s="47"/>
    </row>
    <row r="489" spans="1:19" ht="9" customHeight="1" x14ac:dyDescent="0.2">
      <c r="A489" s="519"/>
      <c r="B489" s="519"/>
      <c r="C489" s="48" t="s">
        <v>4</v>
      </c>
      <c r="D489" s="49">
        <v>20</v>
      </c>
      <c r="E489" s="50">
        <v>30668000</v>
      </c>
      <c r="F489" s="50">
        <v>0</v>
      </c>
      <c r="G489" s="50">
        <v>0</v>
      </c>
      <c r="H489" s="50">
        <v>12859544</v>
      </c>
      <c r="I489" s="50">
        <v>0</v>
      </c>
      <c r="J489" s="51">
        <v>3627292</v>
      </c>
      <c r="K489" s="50">
        <v>43527543</v>
      </c>
      <c r="L489" s="73">
        <v>47154835</v>
      </c>
      <c r="M489" s="118"/>
      <c r="N489" s="120">
        <v>43527543</v>
      </c>
      <c r="O489" s="120">
        <v>30668000</v>
      </c>
      <c r="P489" s="132"/>
      <c r="Q489" s="120">
        <v>52675083</v>
      </c>
      <c r="R489" s="120">
        <v>49047791</v>
      </c>
      <c r="S489" s="47"/>
    </row>
    <row r="490" spans="1:19" ht="12.75" customHeight="1" x14ac:dyDescent="0.2">
      <c r="A490" s="519"/>
      <c r="B490" s="519"/>
      <c r="C490" s="53" t="s">
        <v>3</v>
      </c>
      <c r="D490" s="54">
        <v>21</v>
      </c>
      <c r="E490" s="55">
        <v>17906.59</v>
      </c>
      <c r="F490" s="55">
        <v>0</v>
      </c>
      <c r="G490" s="55">
        <v>0</v>
      </c>
      <c r="H490" s="55">
        <v>6641.4</v>
      </c>
      <c r="I490" s="55">
        <v>0</v>
      </c>
      <c r="J490" s="55">
        <v>2045.67</v>
      </c>
      <c r="K490" s="56">
        <v>24547.99</v>
      </c>
      <c r="L490" s="46">
        <v>26593.66</v>
      </c>
      <c r="M490" s="117"/>
      <c r="N490" s="119">
        <v>24547.99</v>
      </c>
      <c r="O490" s="119">
        <v>17906.59</v>
      </c>
      <c r="P490" s="131"/>
      <c r="Q490" s="119">
        <v>29816.85</v>
      </c>
      <c r="R490" s="119">
        <v>27771.18</v>
      </c>
      <c r="S490" s="47"/>
    </row>
    <row r="491" spans="1:19" ht="9" customHeight="1" x14ac:dyDescent="0.2">
      <c r="A491" s="519"/>
      <c r="B491" s="519"/>
      <c r="C491" s="48" t="s">
        <v>4</v>
      </c>
      <c r="D491" s="49">
        <v>27</v>
      </c>
      <c r="E491" s="50">
        <v>34671993</v>
      </c>
      <c r="F491" s="50">
        <v>0</v>
      </c>
      <c r="G491" s="50">
        <v>0</v>
      </c>
      <c r="H491" s="50">
        <v>12859544</v>
      </c>
      <c r="I491" s="50">
        <v>0</v>
      </c>
      <c r="J491" s="51">
        <v>3960969</v>
      </c>
      <c r="K491" s="50">
        <v>47531537</v>
      </c>
      <c r="L491" s="73">
        <v>51492506</v>
      </c>
      <c r="M491" s="118"/>
      <c r="N491" s="120">
        <v>47531537</v>
      </c>
      <c r="O491" s="120">
        <v>34671993</v>
      </c>
      <c r="P491" s="132"/>
      <c r="Q491" s="120">
        <v>57733472</v>
      </c>
      <c r="R491" s="120">
        <v>53772503</v>
      </c>
      <c r="S491" s="47"/>
    </row>
    <row r="492" spans="1:19" ht="12.75" customHeight="1" x14ac:dyDescent="0.2">
      <c r="A492" s="519"/>
      <c r="B492" s="519"/>
      <c r="C492" s="53" t="s">
        <v>3</v>
      </c>
      <c r="D492" s="54">
        <v>28</v>
      </c>
      <c r="E492" s="55">
        <v>20031.3</v>
      </c>
      <c r="F492" s="55">
        <v>0</v>
      </c>
      <c r="G492" s="55">
        <v>0</v>
      </c>
      <c r="H492" s="55">
        <v>6641.4</v>
      </c>
      <c r="I492" s="55">
        <v>0</v>
      </c>
      <c r="J492" s="55">
        <v>2222.73</v>
      </c>
      <c r="K492" s="56">
        <v>26672.7</v>
      </c>
      <c r="L492" s="46">
        <v>28895.43</v>
      </c>
      <c r="M492" s="117"/>
      <c r="N492" s="119">
        <v>26672.7</v>
      </c>
      <c r="O492" s="119">
        <v>20031.3</v>
      </c>
      <c r="P492" s="131"/>
      <c r="Q492" s="119">
        <v>32501.06</v>
      </c>
      <c r="R492" s="119">
        <v>30278.33</v>
      </c>
      <c r="S492" s="47"/>
    </row>
    <row r="493" spans="1:19" ht="9" customHeight="1" x14ac:dyDescent="0.2">
      <c r="A493" s="519"/>
      <c r="B493" s="519"/>
      <c r="C493" s="48" t="s">
        <v>4</v>
      </c>
      <c r="D493" s="49">
        <v>34</v>
      </c>
      <c r="E493" s="50">
        <v>38786005</v>
      </c>
      <c r="F493" s="50">
        <v>0</v>
      </c>
      <c r="G493" s="50">
        <v>0</v>
      </c>
      <c r="H493" s="50">
        <v>12859544</v>
      </c>
      <c r="I493" s="50">
        <v>0</v>
      </c>
      <c r="J493" s="51">
        <v>4303805</v>
      </c>
      <c r="K493" s="50">
        <v>51645549</v>
      </c>
      <c r="L493" s="73">
        <v>55949354</v>
      </c>
      <c r="M493" s="118"/>
      <c r="N493" s="120">
        <v>51645549</v>
      </c>
      <c r="O493" s="120">
        <v>38786005</v>
      </c>
      <c r="P493" s="132"/>
      <c r="Q493" s="120">
        <v>62930827</v>
      </c>
      <c r="R493" s="120">
        <v>58627022</v>
      </c>
      <c r="S493" s="47"/>
    </row>
    <row r="494" spans="1:19" ht="12.75" customHeight="1" x14ac:dyDescent="0.2">
      <c r="A494" s="519"/>
      <c r="B494" s="519"/>
      <c r="C494" s="53" t="s">
        <v>3</v>
      </c>
      <c r="D494" s="54">
        <v>35</v>
      </c>
      <c r="E494" s="55">
        <v>22098.16</v>
      </c>
      <c r="F494" s="55">
        <v>0</v>
      </c>
      <c r="G494" s="55">
        <v>0</v>
      </c>
      <c r="H494" s="55">
        <v>6641.4</v>
      </c>
      <c r="I494" s="55">
        <v>0</v>
      </c>
      <c r="J494" s="55">
        <v>2394.96</v>
      </c>
      <c r="K494" s="56">
        <v>28739.56</v>
      </c>
      <c r="L494" s="46">
        <v>31134.52</v>
      </c>
      <c r="M494" s="117"/>
      <c r="N494" s="119">
        <v>28739.56</v>
      </c>
      <c r="O494" s="119">
        <v>22098.16</v>
      </c>
      <c r="P494" s="131"/>
      <c r="Q494" s="119">
        <v>35112.19</v>
      </c>
      <c r="R494" s="119">
        <v>32717.23</v>
      </c>
      <c r="S494" s="47"/>
    </row>
    <row r="495" spans="1:19" ht="9" customHeight="1" x14ac:dyDescent="0.2">
      <c r="A495" s="520"/>
      <c r="B495" s="520"/>
      <c r="C495" s="58" t="s">
        <v>4</v>
      </c>
      <c r="D495" s="59"/>
      <c r="E495" s="61">
        <v>42788004</v>
      </c>
      <c r="F495" s="61">
        <v>0</v>
      </c>
      <c r="G495" s="61">
        <v>0</v>
      </c>
      <c r="H495" s="61">
        <v>12859544</v>
      </c>
      <c r="I495" s="61">
        <v>0</v>
      </c>
      <c r="J495" s="60">
        <v>4637289</v>
      </c>
      <c r="K495" s="61">
        <v>55647548</v>
      </c>
      <c r="L495" s="73">
        <v>60284837</v>
      </c>
      <c r="M495" s="118"/>
      <c r="N495" s="120">
        <v>55647548</v>
      </c>
      <c r="O495" s="120">
        <v>42788004</v>
      </c>
      <c r="P495" s="132"/>
      <c r="Q495" s="120">
        <v>67986680</v>
      </c>
      <c r="R495" s="120">
        <v>63349391</v>
      </c>
      <c r="S495" s="47"/>
    </row>
    <row r="496" spans="1:19" ht="12.75" customHeight="1" x14ac:dyDescent="0.2">
      <c r="A496" s="496">
        <v>37257</v>
      </c>
      <c r="B496" s="496">
        <v>37621</v>
      </c>
      <c r="C496" s="42" t="s">
        <v>3</v>
      </c>
      <c r="D496" s="43">
        <v>0</v>
      </c>
      <c r="E496" s="44">
        <v>12178.95</v>
      </c>
      <c r="F496" s="44">
        <v>0</v>
      </c>
      <c r="G496" s="44">
        <v>0</v>
      </c>
      <c r="H496" s="44">
        <v>6641.4</v>
      </c>
      <c r="I496" s="44">
        <v>0</v>
      </c>
      <c r="J496" s="44">
        <v>1568.36</v>
      </c>
      <c r="K496" s="45">
        <v>18820.349999999999</v>
      </c>
      <c r="L496" s="46">
        <v>20388.71</v>
      </c>
      <c r="M496" s="117"/>
      <c r="N496" s="119">
        <v>18820.349999999999</v>
      </c>
      <c r="O496" s="119">
        <v>12178.95</v>
      </c>
      <c r="P496" s="131"/>
      <c r="Q496" s="119">
        <v>22580.92</v>
      </c>
      <c r="R496" s="119">
        <v>21012.560000000001</v>
      </c>
      <c r="S496" s="47"/>
    </row>
    <row r="497" spans="1:19" ht="9" customHeight="1" x14ac:dyDescent="0.2">
      <c r="A497" s="497"/>
      <c r="B497" s="497"/>
      <c r="C497" s="48" t="s">
        <v>4</v>
      </c>
      <c r="D497" s="49">
        <v>2</v>
      </c>
      <c r="E497" s="50">
        <v>23581736</v>
      </c>
      <c r="F497" s="50">
        <v>0</v>
      </c>
      <c r="G497" s="50">
        <v>0</v>
      </c>
      <c r="H497" s="50">
        <v>12859544</v>
      </c>
      <c r="I497" s="50">
        <v>0</v>
      </c>
      <c r="J497" s="51">
        <v>3036768</v>
      </c>
      <c r="K497" s="50">
        <v>36441279</v>
      </c>
      <c r="L497" s="73">
        <v>39478048</v>
      </c>
      <c r="M497" s="118"/>
      <c r="N497" s="120">
        <v>36441279</v>
      </c>
      <c r="O497" s="120">
        <v>23581736</v>
      </c>
      <c r="P497" s="132"/>
      <c r="Q497" s="120">
        <v>43722758</v>
      </c>
      <c r="R497" s="120">
        <v>40685990</v>
      </c>
      <c r="S497" s="47"/>
    </row>
    <row r="498" spans="1:19" ht="12.75" customHeight="1" x14ac:dyDescent="0.2">
      <c r="A498" s="519">
        <v>37257</v>
      </c>
      <c r="B498" s="519">
        <v>37621</v>
      </c>
      <c r="C498" s="53" t="s">
        <v>3</v>
      </c>
      <c r="D498" s="54">
        <v>3</v>
      </c>
      <c r="E498" s="55">
        <v>12726.92</v>
      </c>
      <c r="F498" s="55">
        <v>0</v>
      </c>
      <c r="G498" s="55">
        <v>0</v>
      </c>
      <c r="H498" s="55">
        <v>6641.4</v>
      </c>
      <c r="I498" s="55">
        <v>0</v>
      </c>
      <c r="J498" s="55">
        <v>1614.03</v>
      </c>
      <c r="K498" s="56">
        <v>19368.32</v>
      </c>
      <c r="L498" s="46">
        <v>20982.35</v>
      </c>
      <c r="M498" s="117"/>
      <c r="N498" s="119">
        <v>19368.32</v>
      </c>
      <c r="O498" s="119">
        <v>12726.92</v>
      </c>
      <c r="P498" s="131"/>
      <c r="Q498" s="119">
        <v>23273.200000000001</v>
      </c>
      <c r="R498" s="119">
        <v>21659.17</v>
      </c>
      <c r="S498" s="47"/>
    </row>
    <row r="499" spans="1:19" ht="9" customHeight="1" x14ac:dyDescent="0.2">
      <c r="A499" s="519"/>
      <c r="B499" s="519"/>
      <c r="C499" s="48" t="s">
        <v>4</v>
      </c>
      <c r="D499" s="49">
        <v>8</v>
      </c>
      <c r="E499" s="50">
        <v>24642753</v>
      </c>
      <c r="F499" s="50">
        <v>0</v>
      </c>
      <c r="G499" s="50">
        <v>0</v>
      </c>
      <c r="H499" s="50">
        <v>12859544</v>
      </c>
      <c r="I499" s="50">
        <v>0</v>
      </c>
      <c r="J499" s="51">
        <v>3125198</v>
      </c>
      <c r="K499" s="50">
        <v>37502297</v>
      </c>
      <c r="L499" s="73">
        <v>40627495</v>
      </c>
      <c r="M499" s="118"/>
      <c r="N499" s="120">
        <v>37502297</v>
      </c>
      <c r="O499" s="120">
        <v>24642753</v>
      </c>
      <c r="P499" s="132"/>
      <c r="Q499" s="120">
        <v>45063199</v>
      </c>
      <c r="R499" s="120">
        <v>41938001</v>
      </c>
      <c r="S499" s="47"/>
    </row>
    <row r="500" spans="1:19" ht="12.75" customHeight="1" x14ac:dyDescent="0.2">
      <c r="A500" s="519"/>
      <c r="B500" s="519"/>
      <c r="C500" s="53" t="s">
        <v>3</v>
      </c>
      <c r="D500" s="54">
        <v>9</v>
      </c>
      <c r="E500" s="55">
        <v>14424.96</v>
      </c>
      <c r="F500" s="55">
        <v>0</v>
      </c>
      <c r="G500" s="55">
        <v>0</v>
      </c>
      <c r="H500" s="55">
        <v>6641.4</v>
      </c>
      <c r="I500" s="55">
        <v>0</v>
      </c>
      <c r="J500" s="55">
        <v>1755.53</v>
      </c>
      <c r="K500" s="56">
        <v>21066.36</v>
      </c>
      <c r="L500" s="46">
        <v>22821.89</v>
      </c>
      <c r="M500" s="117"/>
      <c r="N500" s="119">
        <v>21066.36</v>
      </c>
      <c r="O500" s="119">
        <v>14424.96</v>
      </c>
      <c r="P500" s="131"/>
      <c r="Q500" s="119">
        <v>25418.38</v>
      </c>
      <c r="R500" s="119">
        <v>23662.85</v>
      </c>
      <c r="S500" s="47"/>
    </row>
    <row r="501" spans="1:19" ht="9" customHeight="1" x14ac:dyDescent="0.2">
      <c r="A501" s="519"/>
      <c r="B501" s="519"/>
      <c r="C501" s="48" t="s">
        <v>4</v>
      </c>
      <c r="D501" s="49">
        <v>14</v>
      </c>
      <c r="E501" s="50">
        <v>27930617</v>
      </c>
      <c r="F501" s="50">
        <v>0</v>
      </c>
      <c r="G501" s="50">
        <v>0</v>
      </c>
      <c r="H501" s="50">
        <v>12859544</v>
      </c>
      <c r="I501" s="50">
        <v>0</v>
      </c>
      <c r="J501" s="51">
        <v>3399180</v>
      </c>
      <c r="K501" s="50">
        <v>40790161</v>
      </c>
      <c r="L501" s="73">
        <v>44189341</v>
      </c>
      <c r="M501" s="118"/>
      <c r="N501" s="120">
        <v>40790161</v>
      </c>
      <c r="O501" s="120">
        <v>27930617</v>
      </c>
      <c r="P501" s="132"/>
      <c r="Q501" s="120">
        <v>49216847</v>
      </c>
      <c r="R501" s="120">
        <v>45817667</v>
      </c>
      <c r="S501" s="47"/>
    </row>
    <row r="502" spans="1:19" ht="12.75" customHeight="1" x14ac:dyDescent="0.2">
      <c r="A502" s="519"/>
      <c r="B502" s="519"/>
      <c r="C502" s="53" t="s">
        <v>3</v>
      </c>
      <c r="D502" s="54">
        <v>15</v>
      </c>
      <c r="E502" s="55">
        <v>16406.78</v>
      </c>
      <c r="F502" s="55">
        <v>0</v>
      </c>
      <c r="G502" s="55">
        <v>0</v>
      </c>
      <c r="H502" s="55">
        <v>6641.4</v>
      </c>
      <c r="I502" s="55">
        <v>0</v>
      </c>
      <c r="J502" s="55">
        <v>1920.68</v>
      </c>
      <c r="K502" s="56">
        <v>23048.18</v>
      </c>
      <c r="L502" s="46">
        <v>24968.86</v>
      </c>
      <c r="M502" s="117"/>
      <c r="N502" s="119">
        <v>23048.18</v>
      </c>
      <c r="O502" s="119">
        <v>16406.78</v>
      </c>
      <c r="P502" s="131"/>
      <c r="Q502" s="119">
        <v>27922.080000000002</v>
      </c>
      <c r="R502" s="119">
        <v>26001.4</v>
      </c>
      <c r="S502" s="47"/>
    </row>
    <row r="503" spans="1:19" ht="9" customHeight="1" x14ac:dyDescent="0.2">
      <c r="A503" s="519"/>
      <c r="B503" s="519"/>
      <c r="C503" s="48" t="s">
        <v>4</v>
      </c>
      <c r="D503" s="49">
        <v>20</v>
      </c>
      <c r="E503" s="50">
        <v>31767956</v>
      </c>
      <c r="F503" s="50">
        <v>0</v>
      </c>
      <c r="G503" s="50">
        <v>0</v>
      </c>
      <c r="H503" s="50">
        <v>12859544</v>
      </c>
      <c r="I503" s="50">
        <v>0</v>
      </c>
      <c r="J503" s="51">
        <v>3718955</v>
      </c>
      <c r="K503" s="50">
        <v>44627499</v>
      </c>
      <c r="L503" s="73">
        <v>48346455</v>
      </c>
      <c r="M503" s="118"/>
      <c r="N503" s="120">
        <v>44627499</v>
      </c>
      <c r="O503" s="120">
        <v>31767956</v>
      </c>
      <c r="P503" s="132"/>
      <c r="Q503" s="120">
        <v>54064686</v>
      </c>
      <c r="R503" s="120">
        <v>50345731</v>
      </c>
      <c r="S503" s="47"/>
    </row>
    <row r="504" spans="1:19" ht="12.75" customHeight="1" x14ac:dyDescent="0.2">
      <c r="A504" s="519"/>
      <c r="B504" s="519"/>
      <c r="C504" s="53" t="s">
        <v>3</v>
      </c>
      <c r="D504" s="54">
        <v>21</v>
      </c>
      <c r="E504" s="55">
        <v>18526.75</v>
      </c>
      <c r="F504" s="55">
        <v>0</v>
      </c>
      <c r="G504" s="55">
        <v>0</v>
      </c>
      <c r="H504" s="55">
        <v>6641.4</v>
      </c>
      <c r="I504" s="55">
        <v>0</v>
      </c>
      <c r="J504" s="55">
        <v>2097.35</v>
      </c>
      <c r="K504" s="56">
        <v>25168.15</v>
      </c>
      <c r="L504" s="46">
        <v>27265.5</v>
      </c>
      <c r="M504" s="117"/>
      <c r="N504" s="119">
        <v>25168.15</v>
      </c>
      <c r="O504" s="119">
        <v>18526.75</v>
      </c>
      <c r="P504" s="131"/>
      <c r="Q504" s="119">
        <v>30600.32</v>
      </c>
      <c r="R504" s="119">
        <v>28502.97</v>
      </c>
      <c r="S504" s="47"/>
    </row>
    <row r="505" spans="1:19" ht="9" customHeight="1" x14ac:dyDescent="0.2">
      <c r="A505" s="519"/>
      <c r="B505" s="519"/>
      <c r="C505" s="48" t="s">
        <v>4</v>
      </c>
      <c r="D505" s="49">
        <v>27</v>
      </c>
      <c r="E505" s="50">
        <v>35872790</v>
      </c>
      <c r="F505" s="50">
        <v>0</v>
      </c>
      <c r="G505" s="50">
        <v>0</v>
      </c>
      <c r="H505" s="50">
        <v>12859544</v>
      </c>
      <c r="I505" s="50">
        <v>0</v>
      </c>
      <c r="J505" s="51">
        <v>4061036</v>
      </c>
      <c r="K505" s="50">
        <v>48732334</v>
      </c>
      <c r="L505" s="73">
        <v>52793370</v>
      </c>
      <c r="M505" s="118"/>
      <c r="N505" s="120">
        <v>48732334</v>
      </c>
      <c r="O505" s="120">
        <v>35872790</v>
      </c>
      <c r="P505" s="132"/>
      <c r="Q505" s="120">
        <v>59250482</v>
      </c>
      <c r="R505" s="120">
        <v>55189446</v>
      </c>
      <c r="S505" s="47"/>
    </row>
    <row r="506" spans="1:19" ht="12.75" customHeight="1" x14ac:dyDescent="0.2">
      <c r="A506" s="519"/>
      <c r="B506" s="519"/>
      <c r="C506" s="53" t="s">
        <v>3</v>
      </c>
      <c r="D506" s="54">
        <v>28</v>
      </c>
      <c r="E506" s="55">
        <v>20704.98</v>
      </c>
      <c r="F506" s="55">
        <v>0</v>
      </c>
      <c r="G506" s="55">
        <v>0</v>
      </c>
      <c r="H506" s="55">
        <v>6641.4</v>
      </c>
      <c r="I506" s="55">
        <v>0</v>
      </c>
      <c r="J506" s="55">
        <v>2278.87</v>
      </c>
      <c r="K506" s="56">
        <v>27346.38</v>
      </c>
      <c r="L506" s="46">
        <v>29625.25</v>
      </c>
      <c r="M506" s="117"/>
      <c r="N506" s="119">
        <v>27346.38</v>
      </c>
      <c r="O506" s="119">
        <v>20704.98</v>
      </c>
      <c r="P506" s="131"/>
      <c r="Q506" s="119">
        <v>33352.15</v>
      </c>
      <c r="R506" s="119">
        <v>31073.279999999999</v>
      </c>
      <c r="S506" s="47"/>
    </row>
    <row r="507" spans="1:19" ht="9" customHeight="1" x14ac:dyDescent="0.2">
      <c r="A507" s="519"/>
      <c r="B507" s="519"/>
      <c r="C507" s="48" t="s">
        <v>4</v>
      </c>
      <c r="D507" s="49">
        <v>34</v>
      </c>
      <c r="E507" s="50">
        <v>40090432</v>
      </c>
      <c r="F507" s="50">
        <v>0</v>
      </c>
      <c r="G507" s="50">
        <v>0</v>
      </c>
      <c r="H507" s="50">
        <v>12859544</v>
      </c>
      <c r="I507" s="50">
        <v>0</v>
      </c>
      <c r="J507" s="51">
        <v>4412508</v>
      </c>
      <c r="K507" s="50">
        <v>52949975</v>
      </c>
      <c r="L507" s="73">
        <v>57362483</v>
      </c>
      <c r="M507" s="118"/>
      <c r="N507" s="120">
        <v>52949975</v>
      </c>
      <c r="O507" s="120">
        <v>40090432</v>
      </c>
      <c r="P507" s="132"/>
      <c r="Q507" s="120">
        <v>64578767</v>
      </c>
      <c r="R507" s="120">
        <v>60166260</v>
      </c>
      <c r="S507" s="47"/>
    </row>
    <row r="508" spans="1:19" ht="12.75" customHeight="1" x14ac:dyDescent="0.2">
      <c r="A508" s="519"/>
      <c r="B508" s="519"/>
      <c r="C508" s="53" t="s">
        <v>3</v>
      </c>
      <c r="D508" s="54">
        <v>35</v>
      </c>
      <c r="E508" s="55">
        <v>22823.919999999998</v>
      </c>
      <c r="F508" s="55">
        <v>0</v>
      </c>
      <c r="G508" s="55">
        <v>0</v>
      </c>
      <c r="H508" s="55">
        <v>6641.4</v>
      </c>
      <c r="I508" s="55">
        <v>0</v>
      </c>
      <c r="J508" s="55">
        <v>2455.44</v>
      </c>
      <c r="K508" s="56">
        <v>29465.32</v>
      </c>
      <c r="L508" s="46">
        <v>31920.76</v>
      </c>
      <c r="M508" s="117"/>
      <c r="N508" s="119">
        <v>29465.32</v>
      </c>
      <c r="O508" s="119">
        <v>22823.919999999998</v>
      </c>
      <c r="P508" s="131"/>
      <c r="Q508" s="119">
        <v>36029.07</v>
      </c>
      <c r="R508" s="119">
        <v>33573.629999999997</v>
      </c>
      <c r="S508" s="47"/>
    </row>
    <row r="509" spans="1:19" ht="9" customHeight="1" x14ac:dyDescent="0.2">
      <c r="A509" s="520"/>
      <c r="B509" s="520"/>
      <c r="C509" s="58" t="s">
        <v>4</v>
      </c>
      <c r="D509" s="59"/>
      <c r="E509" s="61">
        <v>44193272</v>
      </c>
      <c r="F509" s="61">
        <v>0</v>
      </c>
      <c r="G509" s="61">
        <v>0</v>
      </c>
      <c r="H509" s="61">
        <v>12859544</v>
      </c>
      <c r="I509" s="61">
        <v>0</v>
      </c>
      <c r="J509" s="60">
        <v>4754395</v>
      </c>
      <c r="K509" s="61">
        <v>57052815</v>
      </c>
      <c r="L509" s="73">
        <v>61807210</v>
      </c>
      <c r="M509" s="118"/>
      <c r="N509" s="120">
        <v>57052815</v>
      </c>
      <c r="O509" s="120">
        <v>44193272</v>
      </c>
      <c r="P509" s="132"/>
      <c r="Q509" s="120">
        <v>69762007</v>
      </c>
      <c r="R509" s="120">
        <v>65007613</v>
      </c>
      <c r="S509" s="47"/>
    </row>
    <row r="510" spans="1:19" ht="12.75" customHeight="1" x14ac:dyDescent="0.2">
      <c r="A510" s="496">
        <v>37622</v>
      </c>
      <c r="B510" s="496">
        <v>37986</v>
      </c>
      <c r="C510" s="42" t="s">
        <v>3</v>
      </c>
      <c r="D510" s="43">
        <v>0</v>
      </c>
      <c r="E510" s="44">
        <v>12655.23</v>
      </c>
      <c r="F510" s="44">
        <v>0</v>
      </c>
      <c r="G510" s="44">
        <v>0</v>
      </c>
      <c r="H510" s="44">
        <v>6641.4</v>
      </c>
      <c r="I510" s="44">
        <v>0</v>
      </c>
      <c r="J510" s="44">
        <v>1608.05</v>
      </c>
      <c r="K510" s="45">
        <v>19296.63</v>
      </c>
      <c r="L510" s="46">
        <v>20904.68</v>
      </c>
      <c r="M510" s="117"/>
      <c r="N510" s="119">
        <v>19296.63</v>
      </c>
      <c r="O510" s="119">
        <v>12655.23</v>
      </c>
      <c r="P510" s="131"/>
      <c r="Q510" s="119">
        <v>23182.62</v>
      </c>
      <c r="R510" s="119">
        <v>21574.57</v>
      </c>
      <c r="S510" s="47"/>
    </row>
    <row r="511" spans="1:19" ht="9" customHeight="1" x14ac:dyDescent="0.2">
      <c r="A511" s="497"/>
      <c r="B511" s="497"/>
      <c r="C511" s="48" t="s">
        <v>4</v>
      </c>
      <c r="D511" s="49">
        <v>2</v>
      </c>
      <c r="E511" s="50">
        <v>24503942</v>
      </c>
      <c r="F511" s="50">
        <v>0</v>
      </c>
      <c r="G511" s="50">
        <v>0</v>
      </c>
      <c r="H511" s="50">
        <v>12859544</v>
      </c>
      <c r="I511" s="50">
        <v>0</v>
      </c>
      <c r="J511" s="51">
        <v>3113619</v>
      </c>
      <c r="K511" s="50">
        <v>37363486</v>
      </c>
      <c r="L511" s="73">
        <v>40477105</v>
      </c>
      <c r="M511" s="118"/>
      <c r="N511" s="120">
        <v>37363486</v>
      </c>
      <c r="O511" s="120">
        <v>24503942</v>
      </c>
      <c r="P511" s="132"/>
      <c r="Q511" s="120">
        <v>44887812</v>
      </c>
      <c r="R511" s="120">
        <v>41774193</v>
      </c>
      <c r="S511" s="47"/>
    </row>
    <row r="512" spans="1:19" ht="12.75" customHeight="1" x14ac:dyDescent="0.2">
      <c r="A512" s="519">
        <v>37622</v>
      </c>
      <c r="B512" s="519">
        <v>37986</v>
      </c>
      <c r="C512" s="53" t="s">
        <v>3</v>
      </c>
      <c r="D512" s="54">
        <v>3</v>
      </c>
      <c r="E512" s="55">
        <v>13217</v>
      </c>
      <c r="F512" s="55">
        <v>0</v>
      </c>
      <c r="G512" s="55">
        <v>0</v>
      </c>
      <c r="H512" s="55">
        <v>6641.4</v>
      </c>
      <c r="I512" s="55">
        <v>0</v>
      </c>
      <c r="J512" s="55">
        <v>1654.87</v>
      </c>
      <c r="K512" s="56">
        <v>19858.400000000001</v>
      </c>
      <c r="L512" s="46">
        <v>21513.27</v>
      </c>
      <c r="M512" s="117"/>
      <c r="N512" s="119">
        <v>19858.400000000001</v>
      </c>
      <c r="O512" s="119">
        <v>13217</v>
      </c>
      <c r="P512" s="131"/>
      <c r="Q512" s="119">
        <v>23892.33</v>
      </c>
      <c r="R512" s="119">
        <v>22237.46</v>
      </c>
      <c r="S512" s="47"/>
    </row>
    <row r="513" spans="1:19" ht="9" customHeight="1" x14ac:dyDescent="0.2">
      <c r="A513" s="519"/>
      <c r="B513" s="519"/>
      <c r="C513" s="48" t="s">
        <v>4</v>
      </c>
      <c r="D513" s="49">
        <v>8</v>
      </c>
      <c r="E513" s="50">
        <v>25591681</v>
      </c>
      <c r="F513" s="50">
        <v>0</v>
      </c>
      <c r="G513" s="50">
        <v>0</v>
      </c>
      <c r="H513" s="50">
        <v>12859544</v>
      </c>
      <c r="I513" s="50">
        <v>0</v>
      </c>
      <c r="J513" s="51">
        <v>3204275</v>
      </c>
      <c r="K513" s="50">
        <v>38451224</v>
      </c>
      <c r="L513" s="73">
        <v>41655499</v>
      </c>
      <c r="M513" s="118"/>
      <c r="N513" s="120">
        <v>38451224</v>
      </c>
      <c r="O513" s="120">
        <v>25591681</v>
      </c>
      <c r="P513" s="132"/>
      <c r="Q513" s="120">
        <v>46262002</v>
      </c>
      <c r="R513" s="120">
        <v>43057727</v>
      </c>
      <c r="S513" s="47"/>
    </row>
    <row r="514" spans="1:19" ht="12.75" customHeight="1" x14ac:dyDescent="0.2">
      <c r="A514" s="519"/>
      <c r="B514" s="519"/>
      <c r="C514" s="53" t="s">
        <v>3</v>
      </c>
      <c r="D514" s="54">
        <v>9</v>
      </c>
      <c r="E514" s="55">
        <v>14957.88</v>
      </c>
      <c r="F514" s="55">
        <v>0</v>
      </c>
      <c r="G514" s="55">
        <v>0</v>
      </c>
      <c r="H514" s="55">
        <v>6641.4</v>
      </c>
      <c r="I514" s="55">
        <v>0</v>
      </c>
      <c r="J514" s="55">
        <v>1799.94</v>
      </c>
      <c r="K514" s="56">
        <v>21599.279999999999</v>
      </c>
      <c r="L514" s="46">
        <v>23399.22</v>
      </c>
      <c r="M514" s="117"/>
      <c r="N514" s="119">
        <v>21599.279999999999</v>
      </c>
      <c r="O514" s="119">
        <v>14957.88</v>
      </c>
      <c r="P514" s="131"/>
      <c r="Q514" s="119">
        <v>26091.64</v>
      </c>
      <c r="R514" s="119">
        <v>24291.7</v>
      </c>
      <c r="S514" s="47"/>
    </row>
    <row r="515" spans="1:19" ht="9" customHeight="1" x14ac:dyDescent="0.2">
      <c r="A515" s="519"/>
      <c r="B515" s="519"/>
      <c r="C515" s="48" t="s">
        <v>4</v>
      </c>
      <c r="D515" s="49">
        <v>14</v>
      </c>
      <c r="E515" s="50">
        <v>28962494</v>
      </c>
      <c r="F515" s="50">
        <v>0</v>
      </c>
      <c r="G515" s="50">
        <v>0</v>
      </c>
      <c r="H515" s="50">
        <v>12859544</v>
      </c>
      <c r="I515" s="50">
        <v>0</v>
      </c>
      <c r="J515" s="51">
        <v>3485170</v>
      </c>
      <c r="K515" s="50">
        <v>41822038</v>
      </c>
      <c r="L515" s="73">
        <v>45307208</v>
      </c>
      <c r="M515" s="118"/>
      <c r="N515" s="120">
        <v>41822038</v>
      </c>
      <c r="O515" s="120">
        <v>28962494</v>
      </c>
      <c r="P515" s="132"/>
      <c r="Q515" s="120">
        <v>50520460</v>
      </c>
      <c r="R515" s="120">
        <v>47035290</v>
      </c>
      <c r="S515" s="47"/>
    </row>
    <row r="516" spans="1:19" ht="12.75" customHeight="1" x14ac:dyDescent="0.2">
      <c r="A516" s="519"/>
      <c r="B516" s="519"/>
      <c r="C516" s="53" t="s">
        <v>3</v>
      </c>
      <c r="D516" s="54">
        <v>15</v>
      </c>
      <c r="E516" s="55">
        <v>16989.62</v>
      </c>
      <c r="F516" s="55">
        <v>0</v>
      </c>
      <c r="G516" s="55">
        <v>0</v>
      </c>
      <c r="H516" s="55">
        <v>6641.4</v>
      </c>
      <c r="I516" s="55">
        <v>0</v>
      </c>
      <c r="J516" s="55">
        <v>1969.25</v>
      </c>
      <c r="K516" s="56">
        <v>23631.02</v>
      </c>
      <c r="L516" s="46">
        <v>25600.27</v>
      </c>
      <c r="M516" s="117"/>
      <c r="N516" s="119">
        <v>23631.02</v>
      </c>
      <c r="O516" s="119">
        <v>16989.62</v>
      </c>
      <c r="P516" s="131"/>
      <c r="Q516" s="119">
        <v>28658.400000000001</v>
      </c>
      <c r="R516" s="119">
        <v>26689.15</v>
      </c>
      <c r="S516" s="47"/>
    </row>
    <row r="517" spans="1:19" ht="9" customHeight="1" x14ac:dyDescent="0.2">
      <c r="A517" s="519"/>
      <c r="B517" s="519"/>
      <c r="C517" s="48" t="s">
        <v>4</v>
      </c>
      <c r="D517" s="49">
        <v>20</v>
      </c>
      <c r="E517" s="50">
        <v>32896492</v>
      </c>
      <c r="F517" s="50">
        <v>0</v>
      </c>
      <c r="G517" s="50">
        <v>0</v>
      </c>
      <c r="H517" s="50">
        <v>12859544</v>
      </c>
      <c r="I517" s="50">
        <v>0</v>
      </c>
      <c r="J517" s="51">
        <v>3813000</v>
      </c>
      <c r="K517" s="50">
        <v>45756035</v>
      </c>
      <c r="L517" s="73">
        <v>49569035</v>
      </c>
      <c r="M517" s="118"/>
      <c r="N517" s="120">
        <v>45756035</v>
      </c>
      <c r="O517" s="120">
        <v>32896492</v>
      </c>
      <c r="P517" s="132"/>
      <c r="Q517" s="120">
        <v>55490400</v>
      </c>
      <c r="R517" s="120">
        <v>51677400</v>
      </c>
      <c r="S517" s="47"/>
    </row>
    <row r="518" spans="1:19" ht="12.75" customHeight="1" x14ac:dyDescent="0.2">
      <c r="A518" s="519"/>
      <c r="B518" s="519"/>
      <c r="C518" s="53" t="s">
        <v>3</v>
      </c>
      <c r="D518" s="54">
        <v>21</v>
      </c>
      <c r="E518" s="55">
        <v>19163.11</v>
      </c>
      <c r="F518" s="55">
        <v>0</v>
      </c>
      <c r="G518" s="55">
        <v>0</v>
      </c>
      <c r="H518" s="55">
        <v>6641.4</v>
      </c>
      <c r="I518" s="55">
        <v>0</v>
      </c>
      <c r="J518" s="55">
        <v>2150.38</v>
      </c>
      <c r="K518" s="56">
        <v>25804.51</v>
      </c>
      <c r="L518" s="46">
        <v>27954.89</v>
      </c>
      <c r="M518" s="117"/>
      <c r="N518" s="119">
        <v>25804.51</v>
      </c>
      <c r="O518" s="119">
        <v>19163.11</v>
      </c>
      <c r="P518" s="131"/>
      <c r="Q518" s="119">
        <v>31404.25</v>
      </c>
      <c r="R518" s="119">
        <v>29253.87</v>
      </c>
      <c r="S518" s="47"/>
    </row>
    <row r="519" spans="1:19" ht="9" customHeight="1" x14ac:dyDescent="0.2">
      <c r="A519" s="519"/>
      <c r="B519" s="519"/>
      <c r="C519" s="48" t="s">
        <v>4</v>
      </c>
      <c r="D519" s="49">
        <v>27</v>
      </c>
      <c r="E519" s="50">
        <v>37104955</v>
      </c>
      <c r="F519" s="50">
        <v>0</v>
      </c>
      <c r="G519" s="50">
        <v>0</v>
      </c>
      <c r="H519" s="50">
        <v>12859544</v>
      </c>
      <c r="I519" s="50">
        <v>0</v>
      </c>
      <c r="J519" s="51">
        <v>4163716</v>
      </c>
      <c r="K519" s="50">
        <v>49964499</v>
      </c>
      <c r="L519" s="73">
        <v>54128215</v>
      </c>
      <c r="M519" s="118"/>
      <c r="N519" s="120">
        <v>49964499</v>
      </c>
      <c r="O519" s="120">
        <v>37104955</v>
      </c>
      <c r="P519" s="132"/>
      <c r="Q519" s="120">
        <v>60807107</v>
      </c>
      <c r="R519" s="120">
        <v>56643391</v>
      </c>
      <c r="S519" s="47"/>
    </row>
    <row r="520" spans="1:19" ht="12.75" customHeight="1" x14ac:dyDescent="0.2">
      <c r="A520" s="519"/>
      <c r="B520" s="519"/>
      <c r="C520" s="53" t="s">
        <v>3</v>
      </c>
      <c r="D520" s="54">
        <v>28</v>
      </c>
      <c r="E520" s="55">
        <v>21396.3</v>
      </c>
      <c r="F520" s="55">
        <v>0</v>
      </c>
      <c r="G520" s="55">
        <v>0</v>
      </c>
      <c r="H520" s="55">
        <v>6641.4</v>
      </c>
      <c r="I520" s="55">
        <v>0</v>
      </c>
      <c r="J520" s="55">
        <v>2336.48</v>
      </c>
      <c r="K520" s="56">
        <v>28037.7</v>
      </c>
      <c r="L520" s="46">
        <v>30374.18</v>
      </c>
      <c r="M520" s="117"/>
      <c r="N520" s="119">
        <v>28037.7</v>
      </c>
      <c r="O520" s="119">
        <v>21396.3</v>
      </c>
      <c r="P520" s="131"/>
      <c r="Q520" s="119">
        <v>34225.51</v>
      </c>
      <c r="R520" s="119">
        <v>31889.03</v>
      </c>
      <c r="S520" s="47"/>
    </row>
    <row r="521" spans="1:19" ht="9" customHeight="1" x14ac:dyDescent="0.2">
      <c r="A521" s="519"/>
      <c r="B521" s="519"/>
      <c r="C521" s="48" t="s">
        <v>4</v>
      </c>
      <c r="D521" s="49">
        <v>34</v>
      </c>
      <c r="E521" s="50">
        <v>41429014</v>
      </c>
      <c r="F521" s="50">
        <v>0</v>
      </c>
      <c r="G521" s="50">
        <v>0</v>
      </c>
      <c r="H521" s="50">
        <v>12859544</v>
      </c>
      <c r="I521" s="50">
        <v>0</v>
      </c>
      <c r="J521" s="51">
        <v>4524056</v>
      </c>
      <c r="K521" s="50">
        <v>54288557</v>
      </c>
      <c r="L521" s="73">
        <v>58812614</v>
      </c>
      <c r="M521" s="118"/>
      <c r="N521" s="120">
        <v>54288557</v>
      </c>
      <c r="O521" s="120">
        <v>41429014</v>
      </c>
      <c r="P521" s="132"/>
      <c r="Q521" s="120">
        <v>66269828</v>
      </c>
      <c r="R521" s="120">
        <v>61745772</v>
      </c>
      <c r="S521" s="47"/>
    </row>
    <row r="522" spans="1:19" ht="12.75" customHeight="1" x14ac:dyDescent="0.2">
      <c r="A522" s="519"/>
      <c r="B522" s="519"/>
      <c r="C522" s="53" t="s">
        <v>3</v>
      </c>
      <c r="D522" s="54">
        <v>35</v>
      </c>
      <c r="E522" s="55">
        <v>23568.639999999999</v>
      </c>
      <c r="F522" s="55">
        <v>0</v>
      </c>
      <c r="G522" s="55">
        <v>0</v>
      </c>
      <c r="H522" s="55">
        <v>6641.4</v>
      </c>
      <c r="I522" s="55">
        <v>0</v>
      </c>
      <c r="J522" s="55">
        <v>2517.5</v>
      </c>
      <c r="K522" s="56">
        <v>30210.04</v>
      </c>
      <c r="L522" s="46">
        <v>32727.54</v>
      </c>
      <c r="M522" s="117"/>
      <c r="N522" s="119">
        <v>30210.04</v>
      </c>
      <c r="O522" s="119">
        <v>23568.639999999999</v>
      </c>
      <c r="P522" s="131"/>
      <c r="Q522" s="119">
        <v>36969.9</v>
      </c>
      <c r="R522" s="119">
        <v>34452.400000000001</v>
      </c>
      <c r="S522" s="47"/>
    </row>
    <row r="523" spans="1:19" ht="9" customHeight="1" x14ac:dyDescent="0.2">
      <c r="A523" s="520"/>
      <c r="B523" s="520"/>
      <c r="C523" s="58" t="s">
        <v>4</v>
      </c>
      <c r="D523" s="59"/>
      <c r="E523" s="61">
        <v>45635251</v>
      </c>
      <c r="F523" s="61">
        <v>0</v>
      </c>
      <c r="G523" s="61">
        <v>0</v>
      </c>
      <c r="H523" s="61">
        <v>12859544</v>
      </c>
      <c r="I523" s="61">
        <v>0</v>
      </c>
      <c r="J523" s="60">
        <v>4874560</v>
      </c>
      <c r="K523" s="61">
        <v>58494794</v>
      </c>
      <c r="L523" s="73">
        <v>63369354</v>
      </c>
      <c r="M523" s="118"/>
      <c r="N523" s="120">
        <v>58494794</v>
      </c>
      <c r="O523" s="120">
        <v>45635251</v>
      </c>
      <c r="P523" s="132"/>
      <c r="Q523" s="120">
        <v>71583708</v>
      </c>
      <c r="R523" s="120">
        <v>66709149</v>
      </c>
      <c r="S523" s="47"/>
    </row>
    <row r="524" spans="1:19" ht="12.75" customHeight="1" x14ac:dyDescent="0.2">
      <c r="A524" s="496">
        <v>37987</v>
      </c>
      <c r="B524" s="496">
        <v>38383</v>
      </c>
      <c r="C524" s="42" t="s">
        <v>3</v>
      </c>
      <c r="D524" s="43">
        <v>0</v>
      </c>
      <c r="E524" s="44">
        <v>13062.63</v>
      </c>
      <c r="F524" s="44">
        <v>0</v>
      </c>
      <c r="G524" s="44">
        <v>0</v>
      </c>
      <c r="H524" s="44">
        <v>6641.4</v>
      </c>
      <c r="I524" s="44">
        <v>0</v>
      </c>
      <c r="J524" s="44">
        <v>1642</v>
      </c>
      <c r="K524" s="45">
        <v>19704.03</v>
      </c>
      <c r="L524" s="46">
        <v>21346.03</v>
      </c>
      <c r="M524" s="117"/>
      <c r="N524" s="119">
        <v>19704.03</v>
      </c>
      <c r="O524" s="119">
        <v>13062.63</v>
      </c>
      <c r="P524" s="131"/>
      <c r="Q524" s="119">
        <v>23697.3</v>
      </c>
      <c r="R524" s="119">
        <v>22055.3</v>
      </c>
      <c r="S524" s="47"/>
    </row>
    <row r="525" spans="1:19" ht="9" customHeight="1" x14ac:dyDescent="0.2">
      <c r="A525" s="497"/>
      <c r="B525" s="497"/>
      <c r="C525" s="48" t="s">
        <v>4</v>
      </c>
      <c r="D525" s="49">
        <v>2</v>
      </c>
      <c r="E525" s="50">
        <v>25292779</v>
      </c>
      <c r="F525" s="50">
        <v>0</v>
      </c>
      <c r="G525" s="50">
        <v>0</v>
      </c>
      <c r="H525" s="50">
        <v>12859544</v>
      </c>
      <c r="I525" s="50">
        <v>0</v>
      </c>
      <c r="J525" s="51">
        <v>3179355</v>
      </c>
      <c r="K525" s="50">
        <v>38152322</v>
      </c>
      <c r="L525" s="73">
        <v>41331678</v>
      </c>
      <c r="M525" s="118"/>
      <c r="N525" s="120">
        <v>38152322</v>
      </c>
      <c r="O525" s="120">
        <v>25292779</v>
      </c>
      <c r="P525" s="132"/>
      <c r="Q525" s="120">
        <v>45884371</v>
      </c>
      <c r="R525" s="120">
        <v>42705016</v>
      </c>
      <c r="S525" s="47"/>
    </row>
    <row r="526" spans="1:19" ht="12.75" customHeight="1" x14ac:dyDescent="0.2">
      <c r="A526" s="519">
        <v>37987</v>
      </c>
      <c r="B526" s="519">
        <v>38383</v>
      </c>
      <c r="C526" s="53" t="s">
        <v>3</v>
      </c>
      <c r="D526" s="54">
        <v>3</v>
      </c>
      <c r="E526" s="55">
        <v>13636.28</v>
      </c>
      <c r="F526" s="55">
        <v>0</v>
      </c>
      <c r="G526" s="55">
        <v>0</v>
      </c>
      <c r="H526" s="55">
        <v>6641.4</v>
      </c>
      <c r="I526" s="55">
        <v>0</v>
      </c>
      <c r="J526" s="55">
        <v>1689.81</v>
      </c>
      <c r="K526" s="56">
        <v>20277.68</v>
      </c>
      <c r="L526" s="46">
        <v>21967.49</v>
      </c>
      <c r="M526" s="117"/>
      <c r="N526" s="119">
        <v>20277.68</v>
      </c>
      <c r="O526" s="119">
        <v>13636.28</v>
      </c>
      <c r="P526" s="131"/>
      <c r="Q526" s="119">
        <v>24422.02</v>
      </c>
      <c r="R526" s="119">
        <v>22732.21</v>
      </c>
      <c r="S526" s="47"/>
    </row>
    <row r="527" spans="1:19" ht="9" customHeight="1" x14ac:dyDescent="0.2">
      <c r="A527" s="519"/>
      <c r="B527" s="519"/>
      <c r="C527" s="48" t="s">
        <v>4</v>
      </c>
      <c r="D527" s="49">
        <v>8</v>
      </c>
      <c r="E527" s="50">
        <v>26403520</v>
      </c>
      <c r="F527" s="50">
        <v>0</v>
      </c>
      <c r="G527" s="50">
        <v>0</v>
      </c>
      <c r="H527" s="50">
        <v>12859544</v>
      </c>
      <c r="I527" s="50">
        <v>0</v>
      </c>
      <c r="J527" s="51">
        <v>3271928</v>
      </c>
      <c r="K527" s="50">
        <v>39263063</v>
      </c>
      <c r="L527" s="73">
        <v>42534992</v>
      </c>
      <c r="M527" s="118"/>
      <c r="N527" s="120">
        <v>39263063</v>
      </c>
      <c r="O527" s="120">
        <v>26403520</v>
      </c>
      <c r="P527" s="132"/>
      <c r="Q527" s="120">
        <v>47287625</v>
      </c>
      <c r="R527" s="120">
        <v>44015696</v>
      </c>
      <c r="S527" s="47"/>
    </row>
    <row r="528" spans="1:19" ht="12.75" customHeight="1" x14ac:dyDescent="0.2">
      <c r="A528" s="519"/>
      <c r="B528" s="519"/>
      <c r="C528" s="53" t="s">
        <v>3</v>
      </c>
      <c r="D528" s="54">
        <v>9</v>
      </c>
      <c r="E528" s="55">
        <v>15413.88</v>
      </c>
      <c r="F528" s="55">
        <v>0</v>
      </c>
      <c r="G528" s="55">
        <v>0</v>
      </c>
      <c r="H528" s="55">
        <v>6641.4</v>
      </c>
      <c r="I528" s="55">
        <v>0</v>
      </c>
      <c r="J528" s="55">
        <v>1837.94</v>
      </c>
      <c r="K528" s="56">
        <v>22055.279999999999</v>
      </c>
      <c r="L528" s="46">
        <v>23893.22</v>
      </c>
      <c r="M528" s="117"/>
      <c r="N528" s="119">
        <v>22055.279999999999</v>
      </c>
      <c r="O528" s="119">
        <v>15413.88</v>
      </c>
      <c r="P528" s="131"/>
      <c r="Q528" s="119">
        <v>26667.72</v>
      </c>
      <c r="R528" s="119">
        <v>24829.78</v>
      </c>
      <c r="S528" s="47"/>
    </row>
    <row r="529" spans="1:19" ht="9" customHeight="1" x14ac:dyDescent="0.2">
      <c r="A529" s="519"/>
      <c r="B529" s="519"/>
      <c r="C529" s="48" t="s">
        <v>4</v>
      </c>
      <c r="D529" s="49">
        <v>14</v>
      </c>
      <c r="E529" s="50">
        <v>29845433</v>
      </c>
      <c r="F529" s="50">
        <v>0</v>
      </c>
      <c r="G529" s="50">
        <v>0</v>
      </c>
      <c r="H529" s="50">
        <v>12859544</v>
      </c>
      <c r="I529" s="50">
        <v>0</v>
      </c>
      <c r="J529" s="51">
        <v>3558748</v>
      </c>
      <c r="K529" s="50">
        <v>42704977</v>
      </c>
      <c r="L529" s="73">
        <v>46263725</v>
      </c>
      <c r="M529" s="118"/>
      <c r="N529" s="120">
        <v>42704977</v>
      </c>
      <c r="O529" s="120">
        <v>29845433</v>
      </c>
      <c r="P529" s="132"/>
      <c r="Q529" s="120">
        <v>51635906</v>
      </c>
      <c r="R529" s="120">
        <v>48077158</v>
      </c>
      <c r="S529" s="47"/>
    </row>
    <row r="530" spans="1:19" ht="12.75" customHeight="1" x14ac:dyDescent="0.2">
      <c r="A530" s="519"/>
      <c r="B530" s="519"/>
      <c r="C530" s="53" t="s">
        <v>3</v>
      </c>
      <c r="D530" s="54">
        <v>15</v>
      </c>
      <c r="E530" s="55">
        <v>17488.580000000002</v>
      </c>
      <c r="F530" s="55">
        <v>0</v>
      </c>
      <c r="G530" s="55">
        <v>0</v>
      </c>
      <c r="H530" s="55">
        <v>6641.4</v>
      </c>
      <c r="I530" s="55">
        <v>0</v>
      </c>
      <c r="J530" s="55">
        <v>2010.83</v>
      </c>
      <c r="K530" s="56">
        <v>24129.98</v>
      </c>
      <c r="L530" s="46">
        <v>26140.81</v>
      </c>
      <c r="M530" s="117"/>
      <c r="N530" s="119">
        <v>24129.98</v>
      </c>
      <c r="O530" s="119">
        <v>17488.580000000002</v>
      </c>
      <c r="P530" s="131"/>
      <c r="Q530" s="119">
        <v>29288.75</v>
      </c>
      <c r="R530" s="119">
        <v>27277.919999999998</v>
      </c>
      <c r="S530" s="47"/>
    </row>
    <row r="531" spans="1:19" ht="9" customHeight="1" x14ac:dyDescent="0.2">
      <c r="A531" s="519"/>
      <c r="B531" s="519"/>
      <c r="C531" s="48" t="s">
        <v>4</v>
      </c>
      <c r="D531" s="49">
        <v>20</v>
      </c>
      <c r="E531" s="50">
        <v>33862613</v>
      </c>
      <c r="F531" s="50">
        <v>0</v>
      </c>
      <c r="G531" s="50">
        <v>0</v>
      </c>
      <c r="H531" s="50">
        <v>12859544</v>
      </c>
      <c r="I531" s="50">
        <v>0</v>
      </c>
      <c r="J531" s="51">
        <v>3893510</v>
      </c>
      <c r="K531" s="50">
        <v>46722156</v>
      </c>
      <c r="L531" s="73">
        <v>50615666</v>
      </c>
      <c r="M531" s="118"/>
      <c r="N531" s="120">
        <v>46722156</v>
      </c>
      <c r="O531" s="120">
        <v>33862613</v>
      </c>
      <c r="P531" s="132"/>
      <c r="Q531" s="120">
        <v>56710928</v>
      </c>
      <c r="R531" s="120">
        <v>52817418</v>
      </c>
      <c r="S531" s="47"/>
    </row>
    <row r="532" spans="1:19" ht="12.75" customHeight="1" x14ac:dyDescent="0.2">
      <c r="A532" s="519"/>
      <c r="B532" s="519"/>
      <c r="C532" s="53" t="s">
        <v>3</v>
      </c>
      <c r="D532" s="54">
        <v>21</v>
      </c>
      <c r="E532" s="55">
        <v>19707.91</v>
      </c>
      <c r="F532" s="55">
        <v>0</v>
      </c>
      <c r="G532" s="55">
        <v>0</v>
      </c>
      <c r="H532" s="55">
        <v>6641.4</v>
      </c>
      <c r="I532" s="55">
        <v>0</v>
      </c>
      <c r="J532" s="55">
        <v>2195.7800000000002</v>
      </c>
      <c r="K532" s="56">
        <v>26349.31</v>
      </c>
      <c r="L532" s="46">
        <v>28545.09</v>
      </c>
      <c r="M532" s="117"/>
      <c r="N532" s="119">
        <v>26349.31</v>
      </c>
      <c r="O532" s="119">
        <v>19707.91</v>
      </c>
      <c r="P532" s="131"/>
      <c r="Q532" s="119">
        <v>32092.51</v>
      </c>
      <c r="R532" s="119">
        <v>29896.73</v>
      </c>
      <c r="S532" s="47"/>
    </row>
    <row r="533" spans="1:19" ht="9" customHeight="1" x14ac:dyDescent="0.2">
      <c r="A533" s="519"/>
      <c r="B533" s="519"/>
      <c r="C533" s="48" t="s">
        <v>4</v>
      </c>
      <c r="D533" s="49">
        <v>27</v>
      </c>
      <c r="E533" s="50">
        <v>38159835</v>
      </c>
      <c r="F533" s="50">
        <v>0</v>
      </c>
      <c r="G533" s="50">
        <v>0</v>
      </c>
      <c r="H533" s="50">
        <v>12859544</v>
      </c>
      <c r="I533" s="50">
        <v>0</v>
      </c>
      <c r="J533" s="51">
        <v>4251623</v>
      </c>
      <c r="K533" s="50">
        <v>51019378</v>
      </c>
      <c r="L533" s="73">
        <v>55271001</v>
      </c>
      <c r="M533" s="118"/>
      <c r="N533" s="120">
        <v>51019378</v>
      </c>
      <c r="O533" s="120">
        <v>38159835</v>
      </c>
      <c r="P533" s="132"/>
      <c r="Q533" s="120">
        <v>62139764</v>
      </c>
      <c r="R533" s="120">
        <v>57888141</v>
      </c>
      <c r="S533" s="47"/>
    </row>
    <row r="534" spans="1:19" ht="12.75" customHeight="1" x14ac:dyDescent="0.2">
      <c r="A534" s="519"/>
      <c r="B534" s="519"/>
      <c r="C534" s="53" t="s">
        <v>3</v>
      </c>
      <c r="D534" s="54">
        <v>28</v>
      </c>
      <c r="E534" s="55">
        <v>21988.26</v>
      </c>
      <c r="F534" s="55">
        <v>0</v>
      </c>
      <c r="G534" s="55">
        <v>0</v>
      </c>
      <c r="H534" s="55">
        <v>6641.4</v>
      </c>
      <c r="I534" s="55">
        <v>0</v>
      </c>
      <c r="J534" s="55">
        <v>2385.81</v>
      </c>
      <c r="K534" s="56">
        <v>28629.66</v>
      </c>
      <c r="L534" s="46">
        <v>31015.47</v>
      </c>
      <c r="M534" s="117"/>
      <c r="N534" s="119">
        <v>28629.66</v>
      </c>
      <c r="O534" s="119">
        <v>21988.26</v>
      </c>
      <c r="P534" s="131"/>
      <c r="Q534" s="119">
        <v>34973.360000000001</v>
      </c>
      <c r="R534" s="119">
        <v>32587.55</v>
      </c>
      <c r="S534" s="47"/>
    </row>
    <row r="535" spans="1:19" ht="9" customHeight="1" x14ac:dyDescent="0.2">
      <c r="A535" s="519"/>
      <c r="B535" s="519"/>
      <c r="C535" s="48" t="s">
        <v>4</v>
      </c>
      <c r="D535" s="49">
        <v>34</v>
      </c>
      <c r="E535" s="50">
        <v>42575208</v>
      </c>
      <c r="F535" s="50">
        <v>0</v>
      </c>
      <c r="G535" s="50">
        <v>0</v>
      </c>
      <c r="H535" s="50">
        <v>12859544</v>
      </c>
      <c r="I535" s="50">
        <v>0</v>
      </c>
      <c r="J535" s="51">
        <v>4619572</v>
      </c>
      <c r="K535" s="50">
        <v>55434752</v>
      </c>
      <c r="L535" s="73">
        <v>60054324</v>
      </c>
      <c r="M535" s="118"/>
      <c r="N535" s="120">
        <v>55434752</v>
      </c>
      <c r="O535" s="120">
        <v>42575208</v>
      </c>
      <c r="P535" s="132"/>
      <c r="Q535" s="120">
        <v>67717868</v>
      </c>
      <c r="R535" s="120">
        <v>63098295</v>
      </c>
      <c r="S535" s="47"/>
    </row>
    <row r="536" spans="1:19" ht="12.75" customHeight="1" x14ac:dyDescent="0.2">
      <c r="A536" s="519"/>
      <c r="B536" s="519"/>
      <c r="C536" s="53" t="s">
        <v>3</v>
      </c>
      <c r="D536" s="54">
        <v>35</v>
      </c>
      <c r="E536" s="55">
        <v>24206.44</v>
      </c>
      <c r="F536" s="55">
        <v>0</v>
      </c>
      <c r="G536" s="55">
        <v>0</v>
      </c>
      <c r="H536" s="55">
        <v>6641.4</v>
      </c>
      <c r="I536" s="55">
        <v>0</v>
      </c>
      <c r="J536" s="55">
        <v>2570.65</v>
      </c>
      <c r="K536" s="56">
        <v>30847.84</v>
      </c>
      <c r="L536" s="46">
        <v>33418.49</v>
      </c>
      <c r="M536" s="117"/>
      <c r="N536" s="119">
        <v>30847.84</v>
      </c>
      <c r="O536" s="119">
        <v>24206.44</v>
      </c>
      <c r="P536" s="131"/>
      <c r="Q536" s="119">
        <v>37775.65</v>
      </c>
      <c r="R536" s="119">
        <v>35205</v>
      </c>
      <c r="S536" s="47"/>
    </row>
    <row r="537" spans="1:19" ht="9" customHeight="1" x14ac:dyDescent="0.2">
      <c r="A537" s="520"/>
      <c r="B537" s="520"/>
      <c r="C537" s="58" t="s">
        <v>4</v>
      </c>
      <c r="D537" s="59"/>
      <c r="E537" s="61">
        <v>46870204</v>
      </c>
      <c r="F537" s="61">
        <v>0</v>
      </c>
      <c r="G537" s="61">
        <v>0</v>
      </c>
      <c r="H537" s="61">
        <v>12859544</v>
      </c>
      <c r="I537" s="61">
        <v>0</v>
      </c>
      <c r="J537" s="60">
        <v>4977472</v>
      </c>
      <c r="K537" s="61">
        <v>59729747</v>
      </c>
      <c r="L537" s="73">
        <v>64707220</v>
      </c>
      <c r="M537" s="118"/>
      <c r="N537" s="120">
        <v>59729747</v>
      </c>
      <c r="O537" s="120">
        <v>46870204</v>
      </c>
      <c r="P537" s="132"/>
      <c r="Q537" s="120">
        <v>73143858</v>
      </c>
      <c r="R537" s="120">
        <v>68166385</v>
      </c>
      <c r="S537" s="47"/>
    </row>
    <row r="538" spans="1:19" ht="12.75" customHeight="1" x14ac:dyDescent="0.2">
      <c r="A538" s="496">
        <v>38384</v>
      </c>
      <c r="B538" s="496">
        <v>38717</v>
      </c>
      <c r="C538" s="42" t="s">
        <v>3</v>
      </c>
      <c r="D538" s="43">
        <v>0</v>
      </c>
      <c r="E538" s="44">
        <v>13589.19</v>
      </c>
      <c r="F538" s="44">
        <v>0</v>
      </c>
      <c r="G538" s="44">
        <v>0</v>
      </c>
      <c r="H538" s="44">
        <v>6641.4</v>
      </c>
      <c r="I538" s="44">
        <v>0</v>
      </c>
      <c r="J538" s="44">
        <v>1685.88</v>
      </c>
      <c r="K538" s="45">
        <v>20230.59</v>
      </c>
      <c r="L538" s="46">
        <v>21916.47</v>
      </c>
      <c r="M538" s="117"/>
      <c r="N538" s="119">
        <v>20230.59</v>
      </c>
      <c r="O538" s="119">
        <v>13589.19</v>
      </c>
      <c r="P538" s="131"/>
      <c r="Q538" s="119">
        <v>24362.52</v>
      </c>
      <c r="R538" s="119">
        <v>22676.639999999999</v>
      </c>
      <c r="S538" s="47"/>
    </row>
    <row r="539" spans="1:19" ht="9" customHeight="1" x14ac:dyDescent="0.2">
      <c r="A539" s="497"/>
      <c r="B539" s="497"/>
      <c r="C539" s="48" t="s">
        <v>4</v>
      </c>
      <c r="D539" s="49">
        <v>2</v>
      </c>
      <c r="E539" s="50">
        <v>26312341</v>
      </c>
      <c r="F539" s="50">
        <v>0</v>
      </c>
      <c r="G539" s="50">
        <v>0</v>
      </c>
      <c r="H539" s="50">
        <v>12859544</v>
      </c>
      <c r="I539" s="50">
        <v>0</v>
      </c>
      <c r="J539" s="51">
        <v>3264319</v>
      </c>
      <c r="K539" s="50">
        <v>39171884</v>
      </c>
      <c r="L539" s="73">
        <v>42436203</v>
      </c>
      <c r="M539" s="118"/>
      <c r="N539" s="120">
        <v>39171884</v>
      </c>
      <c r="O539" s="120">
        <v>26312341</v>
      </c>
      <c r="P539" s="132"/>
      <c r="Q539" s="120">
        <v>47172417</v>
      </c>
      <c r="R539" s="120">
        <v>43908098</v>
      </c>
      <c r="S539" s="47"/>
    </row>
    <row r="540" spans="1:19" ht="12.75" customHeight="1" x14ac:dyDescent="0.2">
      <c r="A540" s="519">
        <v>38384</v>
      </c>
      <c r="B540" s="519">
        <v>38717</v>
      </c>
      <c r="C540" s="53" t="s">
        <v>3</v>
      </c>
      <c r="D540" s="54">
        <v>3</v>
      </c>
      <c r="E540" s="55">
        <v>14178.2</v>
      </c>
      <c r="F540" s="55">
        <v>0</v>
      </c>
      <c r="G540" s="55">
        <v>0</v>
      </c>
      <c r="H540" s="55">
        <v>6641.4</v>
      </c>
      <c r="I540" s="55">
        <v>0</v>
      </c>
      <c r="J540" s="55">
        <v>1734.97</v>
      </c>
      <c r="K540" s="56">
        <v>20819.599999999999</v>
      </c>
      <c r="L540" s="46">
        <v>22554.57</v>
      </c>
      <c r="M540" s="117"/>
      <c r="N540" s="119">
        <v>20819.599999999999</v>
      </c>
      <c r="O540" s="119">
        <v>14178.2</v>
      </c>
      <c r="P540" s="131"/>
      <c r="Q540" s="119">
        <v>25106.65</v>
      </c>
      <c r="R540" s="119">
        <v>23371.68</v>
      </c>
      <c r="S540" s="47"/>
    </row>
    <row r="541" spans="1:19" ht="9" customHeight="1" x14ac:dyDescent="0.2">
      <c r="A541" s="519"/>
      <c r="B541" s="519"/>
      <c r="C541" s="48" t="s">
        <v>4</v>
      </c>
      <c r="D541" s="49">
        <v>8</v>
      </c>
      <c r="E541" s="50">
        <v>27452823</v>
      </c>
      <c r="F541" s="50">
        <v>0</v>
      </c>
      <c r="G541" s="50">
        <v>0</v>
      </c>
      <c r="H541" s="50">
        <v>12859544</v>
      </c>
      <c r="I541" s="50">
        <v>0</v>
      </c>
      <c r="J541" s="51">
        <v>3359370</v>
      </c>
      <c r="K541" s="50">
        <v>40312367</v>
      </c>
      <c r="L541" s="73">
        <v>43671737</v>
      </c>
      <c r="M541" s="118"/>
      <c r="N541" s="120">
        <v>40312367</v>
      </c>
      <c r="O541" s="120">
        <v>27452823</v>
      </c>
      <c r="P541" s="132"/>
      <c r="Q541" s="120">
        <v>48613253</v>
      </c>
      <c r="R541" s="120">
        <v>45253883</v>
      </c>
      <c r="S541" s="47"/>
    </row>
    <row r="542" spans="1:19" ht="12.75" customHeight="1" x14ac:dyDescent="0.2">
      <c r="A542" s="519"/>
      <c r="B542" s="519"/>
      <c r="C542" s="53" t="s">
        <v>3</v>
      </c>
      <c r="D542" s="54">
        <v>9</v>
      </c>
      <c r="E542" s="55">
        <v>16003.32</v>
      </c>
      <c r="F542" s="55">
        <v>0</v>
      </c>
      <c r="G542" s="55">
        <v>0</v>
      </c>
      <c r="H542" s="55">
        <v>6641.4</v>
      </c>
      <c r="I542" s="55">
        <v>0</v>
      </c>
      <c r="J542" s="55">
        <v>1887.06</v>
      </c>
      <c r="K542" s="56">
        <v>22644.720000000001</v>
      </c>
      <c r="L542" s="46">
        <v>24531.78</v>
      </c>
      <c r="M542" s="117"/>
      <c r="N542" s="119">
        <v>22644.720000000001</v>
      </c>
      <c r="O542" s="119">
        <v>16003.32</v>
      </c>
      <c r="P542" s="131"/>
      <c r="Q542" s="119">
        <v>27412.38</v>
      </c>
      <c r="R542" s="119">
        <v>25525.32</v>
      </c>
      <c r="S542" s="47"/>
    </row>
    <row r="543" spans="1:19" ht="9" customHeight="1" x14ac:dyDescent="0.2">
      <c r="A543" s="519"/>
      <c r="B543" s="519"/>
      <c r="C543" s="48" t="s">
        <v>4</v>
      </c>
      <c r="D543" s="49">
        <v>14</v>
      </c>
      <c r="E543" s="50">
        <v>30986748</v>
      </c>
      <c r="F543" s="50">
        <v>0</v>
      </c>
      <c r="G543" s="50">
        <v>0</v>
      </c>
      <c r="H543" s="50">
        <v>12859544</v>
      </c>
      <c r="I543" s="50">
        <v>0</v>
      </c>
      <c r="J543" s="51">
        <v>3653858</v>
      </c>
      <c r="K543" s="50">
        <v>43846292</v>
      </c>
      <c r="L543" s="73">
        <v>47500150</v>
      </c>
      <c r="M543" s="118"/>
      <c r="N543" s="120">
        <v>43846292</v>
      </c>
      <c r="O543" s="120">
        <v>30986748</v>
      </c>
      <c r="P543" s="132"/>
      <c r="Q543" s="120">
        <v>53077769</v>
      </c>
      <c r="R543" s="120">
        <v>49423911</v>
      </c>
      <c r="S543" s="47"/>
    </row>
    <row r="544" spans="1:19" ht="12.75" customHeight="1" x14ac:dyDescent="0.2">
      <c r="A544" s="519"/>
      <c r="B544" s="519"/>
      <c r="C544" s="53" t="s">
        <v>3</v>
      </c>
      <c r="D544" s="54">
        <v>15</v>
      </c>
      <c r="E544" s="55">
        <v>18133.46</v>
      </c>
      <c r="F544" s="55">
        <v>0</v>
      </c>
      <c r="G544" s="55">
        <v>0</v>
      </c>
      <c r="H544" s="55">
        <v>6641.4</v>
      </c>
      <c r="I544" s="55">
        <v>0</v>
      </c>
      <c r="J544" s="55">
        <v>2064.5700000000002</v>
      </c>
      <c r="K544" s="56">
        <v>24774.86</v>
      </c>
      <c r="L544" s="46">
        <v>26839.43</v>
      </c>
      <c r="M544" s="117"/>
      <c r="N544" s="119">
        <v>24774.86</v>
      </c>
      <c r="O544" s="119">
        <v>18133.46</v>
      </c>
      <c r="P544" s="131"/>
      <c r="Q544" s="119">
        <v>30103.45</v>
      </c>
      <c r="R544" s="119">
        <v>28038.880000000001</v>
      </c>
      <c r="S544" s="47"/>
    </row>
    <row r="545" spans="1:19" ht="9" customHeight="1" x14ac:dyDescent="0.2">
      <c r="A545" s="519"/>
      <c r="B545" s="519"/>
      <c r="C545" s="48" t="s">
        <v>4</v>
      </c>
      <c r="D545" s="49">
        <v>20</v>
      </c>
      <c r="E545" s="50">
        <v>35111275</v>
      </c>
      <c r="F545" s="50">
        <v>0</v>
      </c>
      <c r="G545" s="50">
        <v>0</v>
      </c>
      <c r="H545" s="50">
        <v>12859544</v>
      </c>
      <c r="I545" s="50">
        <v>0</v>
      </c>
      <c r="J545" s="51">
        <v>3997565</v>
      </c>
      <c r="K545" s="50">
        <v>47970818</v>
      </c>
      <c r="L545" s="73">
        <v>51968383</v>
      </c>
      <c r="M545" s="118"/>
      <c r="N545" s="120">
        <v>47970818</v>
      </c>
      <c r="O545" s="120">
        <v>35111275</v>
      </c>
      <c r="P545" s="132"/>
      <c r="Q545" s="120">
        <v>58288407</v>
      </c>
      <c r="R545" s="120">
        <v>54290842</v>
      </c>
      <c r="S545" s="47"/>
    </row>
    <row r="546" spans="1:19" ht="12.75" customHeight="1" x14ac:dyDescent="0.2">
      <c r="A546" s="519"/>
      <c r="B546" s="519"/>
      <c r="C546" s="53" t="s">
        <v>3</v>
      </c>
      <c r="D546" s="54">
        <v>21</v>
      </c>
      <c r="E546" s="55">
        <v>20412.07</v>
      </c>
      <c r="F546" s="55">
        <v>0</v>
      </c>
      <c r="G546" s="55">
        <v>0</v>
      </c>
      <c r="H546" s="55">
        <v>6641.4</v>
      </c>
      <c r="I546" s="55">
        <v>0</v>
      </c>
      <c r="J546" s="55">
        <v>2254.46</v>
      </c>
      <c r="K546" s="56">
        <v>27053.47</v>
      </c>
      <c r="L546" s="46">
        <v>29307.93</v>
      </c>
      <c r="M546" s="117"/>
      <c r="N546" s="119">
        <v>27053.47</v>
      </c>
      <c r="O546" s="119">
        <v>20412.07</v>
      </c>
      <c r="P546" s="131"/>
      <c r="Q546" s="119">
        <v>32982.1</v>
      </c>
      <c r="R546" s="119">
        <v>30727.64</v>
      </c>
      <c r="S546" s="47"/>
    </row>
    <row r="547" spans="1:19" ht="9" customHeight="1" x14ac:dyDescent="0.2">
      <c r="A547" s="519"/>
      <c r="B547" s="519"/>
      <c r="C547" s="48" t="s">
        <v>4</v>
      </c>
      <c r="D547" s="49">
        <v>27</v>
      </c>
      <c r="E547" s="50">
        <v>39523279</v>
      </c>
      <c r="F547" s="50">
        <v>0</v>
      </c>
      <c r="G547" s="50">
        <v>0</v>
      </c>
      <c r="H547" s="50">
        <v>12859544</v>
      </c>
      <c r="I547" s="50">
        <v>0</v>
      </c>
      <c r="J547" s="51">
        <v>4365243</v>
      </c>
      <c r="K547" s="50">
        <v>52382822</v>
      </c>
      <c r="L547" s="73">
        <v>56748066</v>
      </c>
      <c r="M547" s="118"/>
      <c r="N547" s="120">
        <v>52382822</v>
      </c>
      <c r="O547" s="120">
        <v>39523279</v>
      </c>
      <c r="P547" s="132"/>
      <c r="Q547" s="120">
        <v>63862251</v>
      </c>
      <c r="R547" s="120">
        <v>59497008</v>
      </c>
      <c r="S547" s="47"/>
    </row>
    <row r="548" spans="1:19" ht="12.75" customHeight="1" x14ac:dyDescent="0.2">
      <c r="A548" s="519"/>
      <c r="B548" s="519"/>
      <c r="C548" s="53" t="s">
        <v>3</v>
      </c>
      <c r="D548" s="54">
        <v>28</v>
      </c>
      <c r="E548" s="55">
        <v>22753.38</v>
      </c>
      <c r="F548" s="55">
        <v>0</v>
      </c>
      <c r="G548" s="55">
        <v>0</v>
      </c>
      <c r="H548" s="55">
        <v>6641.4</v>
      </c>
      <c r="I548" s="55">
        <v>0</v>
      </c>
      <c r="J548" s="55">
        <v>2449.5700000000002</v>
      </c>
      <c r="K548" s="56">
        <v>29394.78</v>
      </c>
      <c r="L548" s="46">
        <v>31844.35</v>
      </c>
      <c r="M548" s="117"/>
      <c r="N548" s="119">
        <v>29394.78</v>
      </c>
      <c r="O548" s="119">
        <v>22753.38</v>
      </c>
      <c r="P548" s="131"/>
      <c r="Q548" s="119">
        <v>35939.96</v>
      </c>
      <c r="R548" s="119">
        <v>33490.39</v>
      </c>
      <c r="S548" s="47"/>
    </row>
    <row r="549" spans="1:19" ht="9" customHeight="1" x14ac:dyDescent="0.2">
      <c r="A549" s="519"/>
      <c r="B549" s="519"/>
      <c r="C549" s="48" t="s">
        <v>4</v>
      </c>
      <c r="D549" s="49">
        <v>34</v>
      </c>
      <c r="E549" s="50">
        <v>44056687</v>
      </c>
      <c r="F549" s="50">
        <v>0</v>
      </c>
      <c r="G549" s="50">
        <v>0</v>
      </c>
      <c r="H549" s="50">
        <v>12859544</v>
      </c>
      <c r="I549" s="50">
        <v>0</v>
      </c>
      <c r="J549" s="51">
        <v>4743029</v>
      </c>
      <c r="K549" s="50">
        <v>56916231</v>
      </c>
      <c r="L549" s="73">
        <v>61659260</v>
      </c>
      <c r="M549" s="118"/>
      <c r="N549" s="120">
        <v>56916231</v>
      </c>
      <c r="O549" s="120">
        <v>44056687</v>
      </c>
      <c r="P549" s="132"/>
      <c r="Q549" s="120">
        <v>69589466</v>
      </c>
      <c r="R549" s="120">
        <v>64846437</v>
      </c>
      <c r="S549" s="47"/>
    </row>
    <row r="550" spans="1:19" ht="12.75" customHeight="1" x14ac:dyDescent="0.2">
      <c r="A550" s="519"/>
      <c r="B550" s="519"/>
      <c r="C550" s="53" t="s">
        <v>3</v>
      </c>
      <c r="D550" s="54">
        <v>35</v>
      </c>
      <c r="E550" s="55">
        <v>25030.84</v>
      </c>
      <c r="F550" s="55">
        <v>0</v>
      </c>
      <c r="G550" s="55">
        <v>0</v>
      </c>
      <c r="H550" s="55">
        <v>6641.4</v>
      </c>
      <c r="I550" s="55">
        <v>0</v>
      </c>
      <c r="J550" s="55">
        <v>2639.35</v>
      </c>
      <c r="K550" s="56">
        <v>31672.240000000002</v>
      </c>
      <c r="L550" s="46">
        <v>34311.589999999997</v>
      </c>
      <c r="M550" s="117"/>
      <c r="N550" s="119">
        <v>31672.240000000002</v>
      </c>
      <c r="O550" s="119">
        <v>25030.84</v>
      </c>
      <c r="P550" s="131"/>
      <c r="Q550" s="119">
        <v>38817.14</v>
      </c>
      <c r="R550" s="119">
        <v>36177.79</v>
      </c>
      <c r="S550" s="47"/>
    </row>
    <row r="551" spans="1:19" ht="9" customHeight="1" x14ac:dyDescent="0.2">
      <c r="A551" s="520"/>
      <c r="B551" s="520"/>
      <c r="C551" s="58" t="s">
        <v>4</v>
      </c>
      <c r="D551" s="59"/>
      <c r="E551" s="61">
        <v>48466465</v>
      </c>
      <c r="F551" s="61">
        <v>0</v>
      </c>
      <c r="G551" s="61">
        <v>0</v>
      </c>
      <c r="H551" s="61">
        <v>12859544</v>
      </c>
      <c r="I551" s="61">
        <v>0</v>
      </c>
      <c r="J551" s="60">
        <v>5110494</v>
      </c>
      <c r="K551" s="61">
        <v>61326008</v>
      </c>
      <c r="L551" s="73">
        <v>66436502</v>
      </c>
      <c r="M551" s="118"/>
      <c r="N551" s="120">
        <v>61326008</v>
      </c>
      <c r="O551" s="120">
        <v>48466465</v>
      </c>
      <c r="P551" s="132"/>
      <c r="Q551" s="120">
        <v>75160464</v>
      </c>
      <c r="R551" s="120">
        <v>70049969</v>
      </c>
      <c r="S551" s="47"/>
    </row>
    <row r="552" spans="1:19" ht="12.75" customHeight="1" x14ac:dyDescent="0.2">
      <c r="A552" s="496">
        <v>38718</v>
      </c>
      <c r="B552" s="496">
        <v>39082</v>
      </c>
      <c r="C552" s="42" t="s">
        <v>3</v>
      </c>
      <c r="D552" s="43">
        <v>0</v>
      </c>
      <c r="E552" s="44">
        <v>13682.07</v>
      </c>
      <c r="F552" s="44">
        <v>0</v>
      </c>
      <c r="G552" s="44">
        <v>0</v>
      </c>
      <c r="H552" s="44">
        <v>6641.4</v>
      </c>
      <c r="I552" s="44">
        <v>0</v>
      </c>
      <c r="J552" s="44">
        <v>1693.62</v>
      </c>
      <c r="K552" s="45">
        <v>20323.47</v>
      </c>
      <c r="L552" s="46">
        <v>22017.09</v>
      </c>
      <c r="M552" s="117"/>
      <c r="N552" s="119">
        <v>20323.47</v>
      </c>
      <c r="O552" s="119">
        <v>13682.07</v>
      </c>
      <c r="P552" s="131"/>
      <c r="Q552" s="119">
        <v>24479.86</v>
      </c>
      <c r="R552" s="119">
        <v>22786.240000000002</v>
      </c>
      <c r="S552" s="47"/>
    </row>
    <row r="553" spans="1:19" ht="9" customHeight="1" x14ac:dyDescent="0.2">
      <c r="A553" s="497"/>
      <c r="B553" s="497"/>
      <c r="C553" s="48" t="s">
        <v>4</v>
      </c>
      <c r="D553" s="49">
        <v>2</v>
      </c>
      <c r="E553" s="50">
        <v>26492182</v>
      </c>
      <c r="F553" s="50">
        <v>0</v>
      </c>
      <c r="G553" s="50">
        <v>0</v>
      </c>
      <c r="H553" s="50">
        <v>12859544</v>
      </c>
      <c r="I553" s="50">
        <v>0</v>
      </c>
      <c r="J553" s="51">
        <v>3279306</v>
      </c>
      <c r="K553" s="50">
        <v>39351725</v>
      </c>
      <c r="L553" s="52">
        <v>42631031</v>
      </c>
      <c r="M553" s="118"/>
      <c r="N553" s="120">
        <v>39351725</v>
      </c>
      <c r="O553" s="120">
        <v>26492182</v>
      </c>
      <c r="P553" s="132"/>
      <c r="Q553" s="120">
        <v>47399619</v>
      </c>
      <c r="R553" s="120">
        <v>44120313</v>
      </c>
      <c r="S553" s="47"/>
    </row>
    <row r="554" spans="1:19" ht="12.75" customHeight="1" x14ac:dyDescent="0.2">
      <c r="A554" s="519">
        <v>38718</v>
      </c>
      <c r="B554" s="519">
        <v>39082</v>
      </c>
      <c r="C554" s="53" t="s">
        <v>3</v>
      </c>
      <c r="D554" s="54">
        <v>3</v>
      </c>
      <c r="E554" s="44">
        <v>14273.72</v>
      </c>
      <c r="F554" s="44">
        <v>0</v>
      </c>
      <c r="G554" s="44">
        <v>0</v>
      </c>
      <c r="H554" s="44">
        <v>6641.4</v>
      </c>
      <c r="I554" s="44">
        <v>0</v>
      </c>
      <c r="J554" s="55">
        <v>1742.93</v>
      </c>
      <c r="K554" s="56">
        <v>20915.12</v>
      </c>
      <c r="L554" s="57">
        <v>22658.05</v>
      </c>
      <c r="M554" s="117"/>
      <c r="N554" s="119">
        <v>20915.12</v>
      </c>
      <c r="O554" s="119">
        <v>14273.72</v>
      </c>
      <c r="P554" s="131"/>
      <c r="Q554" s="119">
        <v>25227.32</v>
      </c>
      <c r="R554" s="119">
        <v>23484.39</v>
      </c>
      <c r="S554" s="47"/>
    </row>
    <row r="555" spans="1:19" ht="9" customHeight="1" x14ac:dyDescent="0.2">
      <c r="A555" s="519"/>
      <c r="B555" s="519"/>
      <c r="C555" s="48" t="s">
        <v>4</v>
      </c>
      <c r="D555" s="49">
        <v>8</v>
      </c>
      <c r="E555" s="50">
        <v>27637776</v>
      </c>
      <c r="F555" s="50">
        <v>0</v>
      </c>
      <c r="G555" s="50">
        <v>0</v>
      </c>
      <c r="H555" s="50">
        <v>12859544</v>
      </c>
      <c r="I555" s="50">
        <v>0</v>
      </c>
      <c r="J555" s="51">
        <v>3374783</v>
      </c>
      <c r="K555" s="50">
        <v>40497319</v>
      </c>
      <c r="L555" s="52">
        <v>43872102</v>
      </c>
      <c r="M555" s="118"/>
      <c r="N555" s="120">
        <v>40497319</v>
      </c>
      <c r="O555" s="120">
        <v>27637776</v>
      </c>
      <c r="P555" s="132"/>
      <c r="Q555" s="120">
        <v>48846903</v>
      </c>
      <c r="R555" s="120">
        <v>45472120</v>
      </c>
      <c r="S555" s="47"/>
    </row>
    <row r="556" spans="1:19" ht="12.75" customHeight="1" x14ac:dyDescent="0.2">
      <c r="A556" s="519"/>
      <c r="B556" s="519"/>
      <c r="C556" s="53" t="s">
        <v>3</v>
      </c>
      <c r="D556" s="54">
        <v>9</v>
      </c>
      <c r="E556" s="44">
        <v>16107.24</v>
      </c>
      <c r="F556" s="44">
        <v>0</v>
      </c>
      <c r="G556" s="44">
        <v>0</v>
      </c>
      <c r="H556" s="44">
        <v>6641.4</v>
      </c>
      <c r="I556" s="44">
        <v>0</v>
      </c>
      <c r="J556" s="55">
        <v>1895.72</v>
      </c>
      <c r="K556" s="56">
        <v>22748.639999999999</v>
      </c>
      <c r="L556" s="57">
        <v>24644.36</v>
      </c>
      <c r="M556" s="117"/>
      <c r="N556" s="119">
        <v>22748.639999999999</v>
      </c>
      <c r="O556" s="119">
        <v>16107.24</v>
      </c>
      <c r="P556" s="131"/>
      <c r="Q556" s="119">
        <v>27543.66</v>
      </c>
      <c r="R556" s="119">
        <v>25647.94</v>
      </c>
      <c r="S556" s="47"/>
    </row>
    <row r="557" spans="1:19" ht="9" customHeight="1" x14ac:dyDescent="0.2">
      <c r="A557" s="519"/>
      <c r="B557" s="519"/>
      <c r="C557" s="48" t="s">
        <v>4</v>
      </c>
      <c r="D557" s="49">
        <v>14</v>
      </c>
      <c r="E557" s="50">
        <v>31187966</v>
      </c>
      <c r="F557" s="50">
        <v>0</v>
      </c>
      <c r="G557" s="50">
        <v>0</v>
      </c>
      <c r="H557" s="50">
        <v>12859544</v>
      </c>
      <c r="I557" s="50">
        <v>0</v>
      </c>
      <c r="J557" s="51">
        <v>3670626</v>
      </c>
      <c r="K557" s="50">
        <v>44047509</v>
      </c>
      <c r="L557" s="52">
        <v>47718135</v>
      </c>
      <c r="M557" s="118"/>
      <c r="N557" s="120">
        <v>44047509</v>
      </c>
      <c r="O557" s="120">
        <v>31187966</v>
      </c>
      <c r="P557" s="132"/>
      <c r="Q557" s="120">
        <v>53331963</v>
      </c>
      <c r="R557" s="120">
        <v>49661337</v>
      </c>
      <c r="S557" s="47"/>
    </row>
    <row r="558" spans="1:19" ht="12.75" customHeight="1" x14ac:dyDescent="0.2">
      <c r="A558" s="519"/>
      <c r="B558" s="519"/>
      <c r="C558" s="53" t="s">
        <v>3</v>
      </c>
      <c r="D558" s="54">
        <v>15</v>
      </c>
      <c r="E558" s="44">
        <v>18247.099999999999</v>
      </c>
      <c r="F558" s="44">
        <v>0</v>
      </c>
      <c r="G558" s="44">
        <v>0</v>
      </c>
      <c r="H558" s="44">
        <v>6641.4</v>
      </c>
      <c r="I558" s="44">
        <v>0</v>
      </c>
      <c r="J558" s="55">
        <v>2074.04</v>
      </c>
      <c r="K558" s="56">
        <v>24888.5</v>
      </c>
      <c r="L558" s="57">
        <v>26962.54</v>
      </c>
      <c r="M558" s="117"/>
      <c r="N558" s="119">
        <v>24888.5</v>
      </c>
      <c r="O558" s="119">
        <v>18247.099999999999</v>
      </c>
      <c r="P558" s="131"/>
      <c r="Q558" s="119">
        <v>30247.02</v>
      </c>
      <c r="R558" s="119">
        <v>28172.98</v>
      </c>
      <c r="S558" s="47"/>
    </row>
    <row r="559" spans="1:19" ht="9" customHeight="1" x14ac:dyDescent="0.2">
      <c r="A559" s="519"/>
      <c r="B559" s="519"/>
      <c r="C559" s="48" t="s">
        <v>4</v>
      </c>
      <c r="D559" s="49">
        <v>20</v>
      </c>
      <c r="E559" s="50">
        <v>35331312</v>
      </c>
      <c r="F559" s="50">
        <v>0</v>
      </c>
      <c r="G559" s="50">
        <v>0</v>
      </c>
      <c r="H559" s="50">
        <v>12859544</v>
      </c>
      <c r="I559" s="50">
        <v>0</v>
      </c>
      <c r="J559" s="51">
        <v>4015901</v>
      </c>
      <c r="K559" s="50">
        <v>48190856</v>
      </c>
      <c r="L559" s="52">
        <v>52206757</v>
      </c>
      <c r="M559" s="118"/>
      <c r="N559" s="120">
        <v>48190856</v>
      </c>
      <c r="O559" s="120">
        <v>35331312</v>
      </c>
      <c r="P559" s="132"/>
      <c r="Q559" s="120">
        <v>58566397</v>
      </c>
      <c r="R559" s="120">
        <v>54550496</v>
      </c>
      <c r="S559" s="47"/>
    </row>
    <row r="560" spans="1:19" ht="12.75" customHeight="1" x14ac:dyDescent="0.2">
      <c r="A560" s="519"/>
      <c r="B560" s="519"/>
      <c r="C560" s="53" t="s">
        <v>3</v>
      </c>
      <c r="D560" s="54">
        <v>21</v>
      </c>
      <c r="E560" s="44">
        <v>20536.27</v>
      </c>
      <c r="F560" s="44">
        <v>0</v>
      </c>
      <c r="G560" s="44">
        <v>0</v>
      </c>
      <c r="H560" s="44">
        <v>6641.4</v>
      </c>
      <c r="I560" s="44">
        <v>0</v>
      </c>
      <c r="J560" s="55">
        <v>2264.81</v>
      </c>
      <c r="K560" s="56">
        <v>27177.67</v>
      </c>
      <c r="L560" s="57">
        <v>29442.48</v>
      </c>
      <c r="M560" s="117"/>
      <c r="N560" s="119">
        <v>27177.67</v>
      </c>
      <c r="O560" s="119">
        <v>20536.27</v>
      </c>
      <c r="P560" s="131"/>
      <c r="Q560" s="119">
        <v>33139.01</v>
      </c>
      <c r="R560" s="119">
        <v>30874.2</v>
      </c>
      <c r="S560" s="47"/>
    </row>
    <row r="561" spans="1:19" ht="9" customHeight="1" x14ac:dyDescent="0.2">
      <c r="A561" s="519"/>
      <c r="B561" s="519"/>
      <c r="C561" s="48" t="s">
        <v>4</v>
      </c>
      <c r="D561" s="49">
        <v>27</v>
      </c>
      <c r="E561" s="50">
        <v>39763764</v>
      </c>
      <c r="F561" s="50">
        <v>0</v>
      </c>
      <c r="G561" s="50">
        <v>0</v>
      </c>
      <c r="H561" s="50">
        <v>12859544</v>
      </c>
      <c r="I561" s="50">
        <v>0</v>
      </c>
      <c r="J561" s="51">
        <v>4385284</v>
      </c>
      <c r="K561" s="50">
        <v>52623307</v>
      </c>
      <c r="L561" s="52">
        <v>57008591</v>
      </c>
      <c r="M561" s="118"/>
      <c r="N561" s="120">
        <v>52623307</v>
      </c>
      <c r="O561" s="120">
        <v>39763764</v>
      </c>
      <c r="P561" s="132"/>
      <c r="Q561" s="120">
        <v>64166071</v>
      </c>
      <c r="R561" s="120">
        <v>59780787</v>
      </c>
      <c r="S561" s="47"/>
    </row>
    <row r="562" spans="1:19" ht="12.75" customHeight="1" x14ac:dyDescent="0.2">
      <c r="A562" s="519"/>
      <c r="B562" s="519"/>
      <c r="C562" s="53" t="s">
        <v>3</v>
      </c>
      <c r="D562" s="54">
        <v>28</v>
      </c>
      <c r="E562" s="44">
        <v>22888.26</v>
      </c>
      <c r="F562" s="44">
        <v>0</v>
      </c>
      <c r="G562" s="44">
        <v>0</v>
      </c>
      <c r="H562" s="44">
        <v>6641.4</v>
      </c>
      <c r="I562" s="44">
        <v>0</v>
      </c>
      <c r="J562" s="55">
        <v>2460.81</v>
      </c>
      <c r="K562" s="56">
        <v>29529.66</v>
      </c>
      <c r="L562" s="57">
        <v>31990.47</v>
      </c>
      <c r="M562" s="117"/>
      <c r="N562" s="119">
        <v>29529.66</v>
      </c>
      <c r="O562" s="119">
        <v>22888.26</v>
      </c>
      <c r="P562" s="131"/>
      <c r="Q562" s="119">
        <v>36110.36</v>
      </c>
      <c r="R562" s="119">
        <v>33649.550000000003</v>
      </c>
      <c r="S562" s="47"/>
    </row>
    <row r="563" spans="1:19" ht="9" customHeight="1" x14ac:dyDescent="0.2">
      <c r="A563" s="519"/>
      <c r="B563" s="519"/>
      <c r="C563" s="48" t="s">
        <v>4</v>
      </c>
      <c r="D563" s="49">
        <v>34</v>
      </c>
      <c r="E563" s="50">
        <v>44317851</v>
      </c>
      <c r="F563" s="50">
        <v>0</v>
      </c>
      <c r="G563" s="50">
        <v>0</v>
      </c>
      <c r="H563" s="50">
        <v>12859544</v>
      </c>
      <c r="I563" s="50">
        <v>0</v>
      </c>
      <c r="J563" s="51">
        <v>4764793</v>
      </c>
      <c r="K563" s="50">
        <v>57177395</v>
      </c>
      <c r="L563" s="52">
        <v>61942187</v>
      </c>
      <c r="M563" s="118"/>
      <c r="N563" s="120">
        <v>57177395</v>
      </c>
      <c r="O563" s="120">
        <v>44317851</v>
      </c>
      <c r="P563" s="132"/>
      <c r="Q563" s="120">
        <v>69919407</v>
      </c>
      <c r="R563" s="120">
        <v>65154614</v>
      </c>
      <c r="S563" s="47"/>
    </row>
    <row r="564" spans="1:19" ht="12.75" customHeight="1" x14ac:dyDescent="0.2">
      <c r="A564" s="519"/>
      <c r="B564" s="519"/>
      <c r="C564" s="53" t="s">
        <v>3</v>
      </c>
      <c r="D564" s="54">
        <v>35</v>
      </c>
      <c r="E564" s="44">
        <v>25176.16</v>
      </c>
      <c r="F564" s="44">
        <v>0</v>
      </c>
      <c r="G564" s="44">
        <v>0</v>
      </c>
      <c r="H564" s="44">
        <v>6641.4</v>
      </c>
      <c r="I564" s="44">
        <v>0</v>
      </c>
      <c r="J564" s="55">
        <v>2651.46</v>
      </c>
      <c r="K564" s="56">
        <v>31817.56</v>
      </c>
      <c r="L564" s="57">
        <v>34469.019999999997</v>
      </c>
      <c r="M564" s="117"/>
      <c r="N564" s="119">
        <v>31817.56</v>
      </c>
      <c r="O564" s="119">
        <v>25176.16</v>
      </c>
      <c r="P564" s="131"/>
      <c r="Q564" s="119">
        <v>39000.730000000003</v>
      </c>
      <c r="R564" s="119">
        <v>36349.269999999997</v>
      </c>
      <c r="S564" s="47"/>
    </row>
    <row r="565" spans="1:19" ht="9" customHeight="1" x14ac:dyDescent="0.2">
      <c r="A565" s="520"/>
      <c r="B565" s="520"/>
      <c r="C565" s="58" t="s">
        <v>4</v>
      </c>
      <c r="D565" s="59"/>
      <c r="E565" s="50">
        <v>48747843</v>
      </c>
      <c r="F565" s="50">
        <v>0</v>
      </c>
      <c r="G565" s="50">
        <v>0</v>
      </c>
      <c r="H565" s="50">
        <v>12859544</v>
      </c>
      <c r="I565" s="50">
        <v>0</v>
      </c>
      <c r="J565" s="60">
        <v>5133942</v>
      </c>
      <c r="K565" s="61">
        <v>61607387</v>
      </c>
      <c r="L565" s="62">
        <v>66741329</v>
      </c>
      <c r="M565" s="118"/>
      <c r="N565" s="120">
        <v>61607387</v>
      </c>
      <c r="O565" s="120">
        <v>48747843</v>
      </c>
      <c r="P565" s="132"/>
      <c r="Q565" s="120">
        <v>75515943</v>
      </c>
      <c r="R565" s="120">
        <v>70382001</v>
      </c>
      <c r="S565" s="47"/>
    </row>
    <row r="566" spans="1:19" ht="12.75" customHeight="1" x14ac:dyDescent="0.2">
      <c r="A566" s="496">
        <v>39083</v>
      </c>
      <c r="B566" s="496">
        <v>39113</v>
      </c>
      <c r="C566" s="42" t="s">
        <v>3</v>
      </c>
      <c r="D566" s="43">
        <v>0</v>
      </c>
      <c r="E566" s="44">
        <v>14065.23</v>
      </c>
      <c r="F566" s="44">
        <v>0</v>
      </c>
      <c r="G566" s="44">
        <v>0</v>
      </c>
      <c r="H566" s="44">
        <v>6641.4</v>
      </c>
      <c r="I566" s="44">
        <v>0</v>
      </c>
      <c r="J566" s="44">
        <v>1725.55</v>
      </c>
      <c r="K566" s="45">
        <v>20706.63</v>
      </c>
      <c r="L566" s="46">
        <v>22432.18</v>
      </c>
      <c r="M566" s="117"/>
      <c r="N566" s="119">
        <v>20706.63</v>
      </c>
      <c r="O566" s="119">
        <v>14065.23</v>
      </c>
      <c r="P566" s="131"/>
      <c r="Q566" s="119">
        <v>24963.919999999998</v>
      </c>
      <c r="R566" s="119">
        <v>23238.37</v>
      </c>
      <c r="S566" s="47"/>
    </row>
    <row r="567" spans="1:19" ht="9" customHeight="1" x14ac:dyDescent="0.2">
      <c r="A567" s="497"/>
      <c r="B567" s="497"/>
      <c r="C567" s="48" t="s">
        <v>4</v>
      </c>
      <c r="D567" s="49">
        <v>2</v>
      </c>
      <c r="E567" s="50">
        <v>27234083</v>
      </c>
      <c r="F567" s="50">
        <v>0</v>
      </c>
      <c r="G567" s="50">
        <v>0</v>
      </c>
      <c r="H567" s="50">
        <v>12859544</v>
      </c>
      <c r="I567" s="50">
        <v>0</v>
      </c>
      <c r="J567" s="51">
        <v>3341131</v>
      </c>
      <c r="K567" s="50">
        <v>40093626</v>
      </c>
      <c r="L567" s="52">
        <v>43434757</v>
      </c>
      <c r="M567" s="118"/>
      <c r="N567" s="120">
        <v>40093626</v>
      </c>
      <c r="O567" s="120">
        <v>27234083</v>
      </c>
      <c r="P567" s="132"/>
      <c r="Q567" s="120">
        <v>48336889</v>
      </c>
      <c r="R567" s="120">
        <v>44995759</v>
      </c>
      <c r="S567" s="47"/>
    </row>
    <row r="568" spans="1:19" ht="12.75" customHeight="1" x14ac:dyDescent="0.2">
      <c r="A568" s="519">
        <v>39083</v>
      </c>
      <c r="B568" s="519">
        <v>39113</v>
      </c>
      <c r="C568" s="53" t="s">
        <v>3</v>
      </c>
      <c r="D568" s="54">
        <v>3</v>
      </c>
      <c r="E568" s="44">
        <v>14668.16</v>
      </c>
      <c r="F568" s="44">
        <v>0</v>
      </c>
      <c r="G568" s="44">
        <v>0</v>
      </c>
      <c r="H568" s="44">
        <v>6641.4</v>
      </c>
      <c r="I568" s="44">
        <v>0</v>
      </c>
      <c r="J568" s="55">
        <v>1775.8</v>
      </c>
      <c r="K568" s="56">
        <v>21309.56</v>
      </c>
      <c r="L568" s="57">
        <v>23085.360000000001</v>
      </c>
      <c r="M568" s="117"/>
      <c r="N568" s="119">
        <v>21309.56</v>
      </c>
      <c r="O568" s="119">
        <v>14668.16</v>
      </c>
      <c r="P568" s="131"/>
      <c r="Q568" s="119">
        <v>25725.63</v>
      </c>
      <c r="R568" s="119">
        <v>23949.83</v>
      </c>
      <c r="S568" s="47"/>
    </row>
    <row r="569" spans="1:19" ht="9" customHeight="1" x14ac:dyDescent="0.2">
      <c r="A569" s="519"/>
      <c r="B569" s="519"/>
      <c r="C569" s="48" t="s">
        <v>4</v>
      </c>
      <c r="D569" s="49">
        <v>8</v>
      </c>
      <c r="E569" s="50">
        <v>28401518</v>
      </c>
      <c r="F569" s="50">
        <v>0</v>
      </c>
      <c r="G569" s="50">
        <v>0</v>
      </c>
      <c r="H569" s="50">
        <v>12859544</v>
      </c>
      <c r="I569" s="50">
        <v>0</v>
      </c>
      <c r="J569" s="51">
        <v>3438428</v>
      </c>
      <c r="K569" s="50">
        <v>41261062</v>
      </c>
      <c r="L569" s="52">
        <v>44699490</v>
      </c>
      <c r="M569" s="118"/>
      <c r="N569" s="120">
        <v>41261062</v>
      </c>
      <c r="O569" s="120">
        <v>28401518</v>
      </c>
      <c r="P569" s="132"/>
      <c r="Q569" s="120">
        <v>49811766</v>
      </c>
      <c r="R569" s="120">
        <v>46373337</v>
      </c>
      <c r="S569" s="47"/>
    </row>
    <row r="570" spans="1:19" ht="12.75" customHeight="1" x14ac:dyDescent="0.2">
      <c r="A570" s="519"/>
      <c r="B570" s="519"/>
      <c r="C570" s="53" t="s">
        <v>3</v>
      </c>
      <c r="D570" s="54">
        <v>9</v>
      </c>
      <c r="E570" s="44">
        <v>16536.240000000002</v>
      </c>
      <c r="F570" s="44">
        <v>0</v>
      </c>
      <c r="G570" s="44">
        <v>0</v>
      </c>
      <c r="H570" s="44">
        <v>6641.4</v>
      </c>
      <c r="I570" s="44">
        <v>0</v>
      </c>
      <c r="J570" s="55">
        <v>1931.47</v>
      </c>
      <c r="K570" s="56">
        <v>23177.64</v>
      </c>
      <c r="L570" s="57">
        <v>25109.11</v>
      </c>
      <c r="M570" s="117"/>
      <c r="N570" s="119">
        <v>23177.64</v>
      </c>
      <c r="O570" s="119">
        <v>16536.240000000002</v>
      </c>
      <c r="P570" s="131"/>
      <c r="Q570" s="119">
        <v>28085.63</v>
      </c>
      <c r="R570" s="119">
        <v>26154.16</v>
      </c>
      <c r="S570" s="47"/>
    </row>
    <row r="571" spans="1:19" ht="9" customHeight="1" x14ac:dyDescent="0.2">
      <c r="A571" s="519"/>
      <c r="B571" s="519"/>
      <c r="C571" s="48" t="s">
        <v>4</v>
      </c>
      <c r="D571" s="49">
        <v>14</v>
      </c>
      <c r="E571" s="50">
        <v>32018625</v>
      </c>
      <c r="F571" s="50">
        <v>0</v>
      </c>
      <c r="G571" s="50">
        <v>0</v>
      </c>
      <c r="H571" s="50">
        <v>12859544</v>
      </c>
      <c r="I571" s="50">
        <v>0</v>
      </c>
      <c r="J571" s="51">
        <v>3739847</v>
      </c>
      <c r="K571" s="50">
        <v>44878169</v>
      </c>
      <c r="L571" s="52">
        <v>48618016</v>
      </c>
      <c r="M571" s="118"/>
      <c r="N571" s="120">
        <v>44878169</v>
      </c>
      <c r="O571" s="120">
        <v>32018625</v>
      </c>
      <c r="P571" s="132"/>
      <c r="Q571" s="120">
        <v>54381363</v>
      </c>
      <c r="R571" s="120">
        <v>50641515</v>
      </c>
      <c r="S571" s="47"/>
    </row>
    <row r="572" spans="1:19" ht="12.75" customHeight="1" x14ac:dyDescent="0.2">
      <c r="A572" s="519"/>
      <c r="B572" s="519"/>
      <c r="C572" s="53" t="s">
        <v>3</v>
      </c>
      <c r="D572" s="54">
        <v>15</v>
      </c>
      <c r="E572" s="44">
        <v>18716.419999999998</v>
      </c>
      <c r="F572" s="44">
        <v>0</v>
      </c>
      <c r="G572" s="44">
        <v>0</v>
      </c>
      <c r="H572" s="44">
        <v>6641.4</v>
      </c>
      <c r="I572" s="44">
        <v>0</v>
      </c>
      <c r="J572" s="55">
        <v>2113.15</v>
      </c>
      <c r="K572" s="56">
        <v>25357.82</v>
      </c>
      <c r="L572" s="57">
        <v>27470.97</v>
      </c>
      <c r="M572" s="117"/>
      <c r="N572" s="119">
        <v>25357.82</v>
      </c>
      <c r="O572" s="119">
        <v>18716.419999999998</v>
      </c>
      <c r="P572" s="131"/>
      <c r="Q572" s="119">
        <v>30839.93</v>
      </c>
      <c r="R572" s="119">
        <v>28726.78</v>
      </c>
      <c r="S572" s="47"/>
    </row>
    <row r="573" spans="1:19" ht="9" customHeight="1" x14ac:dyDescent="0.2">
      <c r="A573" s="519"/>
      <c r="B573" s="519"/>
      <c r="C573" s="48" t="s">
        <v>4</v>
      </c>
      <c r="D573" s="49">
        <v>20</v>
      </c>
      <c r="E573" s="50">
        <v>36240043</v>
      </c>
      <c r="F573" s="50">
        <v>0</v>
      </c>
      <c r="G573" s="50">
        <v>0</v>
      </c>
      <c r="H573" s="50">
        <v>12859544</v>
      </c>
      <c r="I573" s="50">
        <v>0</v>
      </c>
      <c r="J573" s="51">
        <v>4091629</v>
      </c>
      <c r="K573" s="50">
        <v>49099586</v>
      </c>
      <c r="L573" s="52">
        <v>53191215</v>
      </c>
      <c r="M573" s="118"/>
      <c r="N573" s="120">
        <v>49099586</v>
      </c>
      <c r="O573" s="120">
        <v>36240043</v>
      </c>
      <c r="P573" s="132"/>
      <c r="Q573" s="120">
        <v>59714431</v>
      </c>
      <c r="R573" s="120">
        <v>55622802</v>
      </c>
      <c r="S573" s="47"/>
    </row>
    <row r="574" spans="1:19" ht="12.75" customHeight="1" x14ac:dyDescent="0.2">
      <c r="A574" s="519"/>
      <c r="B574" s="519"/>
      <c r="C574" s="53" t="s">
        <v>3</v>
      </c>
      <c r="D574" s="54">
        <v>21</v>
      </c>
      <c r="E574" s="44">
        <v>21048.67</v>
      </c>
      <c r="F574" s="44">
        <v>0</v>
      </c>
      <c r="G574" s="44">
        <v>0</v>
      </c>
      <c r="H574" s="44">
        <v>6641.4</v>
      </c>
      <c r="I574" s="44">
        <v>0</v>
      </c>
      <c r="J574" s="55">
        <v>2307.5100000000002</v>
      </c>
      <c r="K574" s="56">
        <v>27690.07</v>
      </c>
      <c r="L574" s="57">
        <v>29997.58</v>
      </c>
      <c r="M574" s="117"/>
      <c r="N574" s="119">
        <v>27690.07</v>
      </c>
      <c r="O574" s="119">
        <v>21048.67</v>
      </c>
      <c r="P574" s="131"/>
      <c r="Q574" s="119">
        <v>33786.339999999997</v>
      </c>
      <c r="R574" s="119">
        <v>31478.83</v>
      </c>
      <c r="S574" s="47"/>
    </row>
    <row r="575" spans="1:19" ht="9" customHeight="1" x14ac:dyDescent="0.2">
      <c r="A575" s="519"/>
      <c r="B575" s="519"/>
      <c r="C575" s="48" t="s">
        <v>4</v>
      </c>
      <c r="D575" s="49">
        <v>27</v>
      </c>
      <c r="E575" s="50">
        <v>40755908</v>
      </c>
      <c r="F575" s="50">
        <v>0</v>
      </c>
      <c r="G575" s="50">
        <v>0</v>
      </c>
      <c r="H575" s="50">
        <v>12859544</v>
      </c>
      <c r="I575" s="50">
        <v>0</v>
      </c>
      <c r="J575" s="51">
        <v>4467962</v>
      </c>
      <c r="K575" s="50">
        <v>53615452</v>
      </c>
      <c r="L575" s="52">
        <v>58083414</v>
      </c>
      <c r="M575" s="118"/>
      <c r="N575" s="120">
        <v>53615452</v>
      </c>
      <c r="O575" s="120">
        <v>40755908</v>
      </c>
      <c r="P575" s="132"/>
      <c r="Q575" s="120">
        <v>65419477</v>
      </c>
      <c r="R575" s="120">
        <v>60951514</v>
      </c>
      <c r="S575" s="47"/>
    </row>
    <row r="576" spans="1:19" ht="12.75" customHeight="1" x14ac:dyDescent="0.2">
      <c r="A576" s="519"/>
      <c r="B576" s="519"/>
      <c r="C576" s="53" t="s">
        <v>3</v>
      </c>
      <c r="D576" s="54">
        <v>28</v>
      </c>
      <c r="E576" s="44">
        <v>23445.06</v>
      </c>
      <c r="F576" s="44">
        <v>0</v>
      </c>
      <c r="G576" s="44">
        <v>0</v>
      </c>
      <c r="H576" s="44">
        <v>6641.4</v>
      </c>
      <c r="I576" s="44">
        <v>0</v>
      </c>
      <c r="J576" s="55">
        <v>2507.21</v>
      </c>
      <c r="K576" s="56">
        <v>30086.46</v>
      </c>
      <c r="L576" s="57">
        <v>32593.67</v>
      </c>
      <c r="M576" s="117"/>
      <c r="N576" s="119">
        <v>30086.46</v>
      </c>
      <c r="O576" s="119">
        <v>23445.06</v>
      </c>
      <c r="P576" s="131"/>
      <c r="Q576" s="119">
        <v>36813.78</v>
      </c>
      <c r="R576" s="119">
        <v>34306.57</v>
      </c>
      <c r="S576" s="47"/>
    </row>
    <row r="577" spans="1:19" ht="9" customHeight="1" x14ac:dyDescent="0.2">
      <c r="A577" s="519"/>
      <c r="B577" s="519"/>
      <c r="C577" s="48" t="s">
        <v>4</v>
      </c>
      <c r="D577" s="49">
        <v>34</v>
      </c>
      <c r="E577" s="50">
        <v>45395966</v>
      </c>
      <c r="F577" s="50">
        <v>0</v>
      </c>
      <c r="G577" s="50">
        <v>0</v>
      </c>
      <c r="H577" s="50">
        <v>12859544</v>
      </c>
      <c r="I577" s="50">
        <v>0</v>
      </c>
      <c r="J577" s="51">
        <v>4854636</v>
      </c>
      <c r="K577" s="50">
        <v>58255510</v>
      </c>
      <c r="L577" s="52">
        <v>63110145</v>
      </c>
      <c r="M577" s="118"/>
      <c r="N577" s="120">
        <v>58255510</v>
      </c>
      <c r="O577" s="120">
        <v>45395966</v>
      </c>
      <c r="P577" s="132"/>
      <c r="Q577" s="120">
        <v>71281418</v>
      </c>
      <c r="R577" s="120">
        <v>66426782</v>
      </c>
      <c r="S577" s="47"/>
    </row>
    <row r="578" spans="1:19" ht="12.75" customHeight="1" x14ac:dyDescent="0.2">
      <c r="A578" s="519"/>
      <c r="B578" s="519"/>
      <c r="C578" s="53" t="s">
        <v>3</v>
      </c>
      <c r="D578" s="54">
        <v>35</v>
      </c>
      <c r="E578" s="44">
        <v>25776.16</v>
      </c>
      <c r="F578" s="44">
        <v>0</v>
      </c>
      <c r="G578" s="44">
        <v>0</v>
      </c>
      <c r="H578" s="44">
        <v>6641.4</v>
      </c>
      <c r="I578" s="44">
        <v>0</v>
      </c>
      <c r="J578" s="55">
        <v>2701.46</v>
      </c>
      <c r="K578" s="56">
        <v>32417.56</v>
      </c>
      <c r="L578" s="57">
        <v>35119.019999999997</v>
      </c>
      <c r="M578" s="117"/>
      <c r="N578" s="119">
        <v>32417.56</v>
      </c>
      <c r="O578" s="119">
        <v>25776.16</v>
      </c>
      <c r="P578" s="131"/>
      <c r="Q578" s="119">
        <v>39758.730000000003</v>
      </c>
      <c r="R578" s="119">
        <v>37057.269999999997</v>
      </c>
      <c r="S578" s="47"/>
    </row>
    <row r="579" spans="1:19" ht="9" customHeight="1" x14ac:dyDescent="0.2">
      <c r="A579" s="520"/>
      <c r="B579" s="520"/>
      <c r="C579" s="58" t="s">
        <v>4</v>
      </c>
      <c r="D579" s="59"/>
      <c r="E579" s="50">
        <v>49909605</v>
      </c>
      <c r="F579" s="50">
        <v>0</v>
      </c>
      <c r="G579" s="50">
        <v>0</v>
      </c>
      <c r="H579" s="50">
        <v>12859544</v>
      </c>
      <c r="I579" s="50">
        <v>0</v>
      </c>
      <c r="J579" s="60">
        <v>5230756</v>
      </c>
      <c r="K579" s="61">
        <v>62769149</v>
      </c>
      <c r="L579" s="62">
        <v>67999905</v>
      </c>
      <c r="M579" s="118"/>
      <c r="N579" s="120">
        <v>62769149</v>
      </c>
      <c r="O579" s="120">
        <v>49909605</v>
      </c>
      <c r="P579" s="132"/>
      <c r="Q579" s="120">
        <v>76983636</v>
      </c>
      <c r="R579" s="120">
        <v>71752880</v>
      </c>
      <c r="S579" s="47"/>
    </row>
    <row r="580" spans="1:19" ht="12.75" customHeight="1" x14ac:dyDescent="0.2">
      <c r="A580" s="496">
        <f>B568+1</f>
        <v>39114</v>
      </c>
      <c r="B580" s="496">
        <v>39446</v>
      </c>
      <c r="C580" s="42" t="s">
        <v>3</v>
      </c>
      <c r="D580" s="43">
        <v>0</v>
      </c>
      <c r="E580" s="44">
        <v>14624.67</v>
      </c>
      <c r="F580" s="44">
        <v>0</v>
      </c>
      <c r="G580" s="44">
        <v>0</v>
      </c>
      <c r="H580" s="44">
        <v>6641.4</v>
      </c>
      <c r="I580" s="44">
        <v>0</v>
      </c>
      <c r="J580" s="44">
        <v>1772.17</v>
      </c>
      <c r="K580" s="45">
        <v>21266.07</v>
      </c>
      <c r="L580" s="46">
        <v>23038.240000000002</v>
      </c>
      <c r="M580" s="117"/>
      <c r="N580" s="119">
        <v>21266.07</v>
      </c>
      <c r="O580" s="119">
        <v>14624.67</v>
      </c>
      <c r="P580" s="131"/>
      <c r="Q580" s="119">
        <v>25670.68</v>
      </c>
      <c r="R580" s="119">
        <v>23898.51</v>
      </c>
      <c r="S580" s="47"/>
    </row>
    <row r="581" spans="1:19" ht="9" customHeight="1" x14ac:dyDescent="0.2">
      <c r="A581" s="497"/>
      <c r="B581" s="497"/>
      <c r="C581" s="48" t="s">
        <v>4</v>
      </c>
      <c r="D581" s="49">
        <v>2</v>
      </c>
      <c r="E581" s="50">
        <v>28317310</v>
      </c>
      <c r="F581" s="50">
        <v>0</v>
      </c>
      <c r="G581" s="50">
        <v>0</v>
      </c>
      <c r="H581" s="50">
        <v>12859544</v>
      </c>
      <c r="I581" s="50">
        <v>0</v>
      </c>
      <c r="J581" s="51">
        <v>3431400</v>
      </c>
      <c r="K581" s="50">
        <v>41176853</v>
      </c>
      <c r="L581" s="52">
        <v>44608253</v>
      </c>
      <c r="M581" s="118"/>
      <c r="N581" s="120">
        <v>41176853</v>
      </c>
      <c r="O581" s="120">
        <v>28317310</v>
      </c>
      <c r="P581" s="132"/>
      <c r="Q581" s="120">
        <v>49705368</v>
      </c>
      <c r="R581" s="120">
        <v>46273968</v>
      </c>
      <c r="S581" s="47"/>
    </row>
    <row r="582" spans="1:19" ht="12.75" customHeight="1" x14ac:dyDescent="0.2">
      <c r="A582" s="519">
        <f>A580</f>
        <v>39114</v>
      </c>
      <c r="B582" s="519">
        <f>B580</f>
        <v>39446</v>
      </c>
      <c r="C582" s="53" t="s">
        <v>3</v>
      </c>
      <c r="D582" s="54">
        <v>3</v>
      </c>
      <c r="E582" s="44">
        <v>15243.8</v>
      </c>
      <c r="F582" s="44">
        <v>0</v>
      </c>
      <c r="G582" s="44">
        <v>0</v>
      </c>
      <c r="H582" s="44">
        <v>6641.4</v>
      </c>
      <c r="I582" s="44">
        <v>0</v>
      </c>
      <c r="J582" s="55">
        <v>1823.77</v>
      </c>
      <c r="K582" s="56">
        <v>21885.200000000001</v>
      </c>
      <c r="L582" s="57">
        <v>23708.97</v>
      </c>
      <c r="M582" s="117"/>
      <c r="N582" s="119">
        <v>21885.200000000001</v>
      </c>
      <c r="O582" s="119">
        <v>15243.8</v>
      </c>
      <c r="P582" s="131"/>
      <c r="Q582" s="119">
        <v>26452.85</v>
      </c>
      <c r="R582" s="119">
        <v>24629.08</v>
      </c>
      <c r="S582" s="47"/>
    </row>
    <row r="583" spans="1:19" ht="9" customHeight="1" x14ac:dyDescent="0.2">
      <c r="A583" s="519"/>
      <c r="B583" s="519"/>
      <c r="C583" s="48" t="s">
        <v>4</v>
      </c>
      <c r="D583" s="49">
        <v>8</v>
      </c>
      <c r="E583" s="50">
        <v>29516113</v>
      </c>
      <c r="F583" s="50">
        <v>0</v>
      </c>
      <c r="G583" s="50">
        <v>0</v>
      </c>
      <c r="H583" s="50">
        <v>12859544</v>
      </c>
      <c r="I583" s="50">
        <v>0</v>
      </c>
      <c r="J583" s="51">
        <v>3531311</v>
      </c>
      <c r="K583" s="50">
        <v>42375656</v>
      </c>
      <c r="L583" s="52">
        <v>45906967</v>
      </c>
      <c r="M583" s="118"/>
      <c r="N583" s="120">
        <v>42375656</v>
      </c>
      <c r="O583" s="120">
        <v>29516113</v>
      </c>
      <c r="P583" s="132"/>
      <c r="Q583" s="120">
        <v>51219860</v>
      </c>
      <c r="R583" s="120">
        <v>47688549</v>
      </c>
      <c r="S583" s="47"/>
    </row>
    <row r="584" spans="1:19" ht="12.75" customHeight="1" x14ac:dyDescent="0.2">
      <c r="A584" s="519"/>
      <c r="B584" s="519"/>
      <c r="C584" s="53" t="s">
        <v>3</v>
      </c>
      <c r="D584" s="54">
        <v>9</v>
      </c>
      <c r="E584" s="44">
        <v>17162.400000000001</v>
      </c>
      <c r="F584" s="44">
        <v>0</v>
      </c>
      <c r="G584" s="44">
        <v>0</v>
      </c>
      <c r="H584" s="44">
        <v>6641.4</v>
      </c>
      <c r="I584" s="44">
        <v>0</v>
      </c>
      <c r="J584" s="55">
        <v>1983.65</v>
      </c>
      <c r="K584" s="56">
        <v>23803.8</v>
      </c>
      <c r="L584" s="57">
        <v>25787.45</v>
      </c>
      <c r="M584" s="117"/>
      <c r="N584" s="119">
        <v>23803.8</v>
      </c>
      <c r="O584" s="119">
        <v>17162.400000000001</v>
      </c>
      <c r="P584" s="131"/>
      <c r="Q584" s="119">
        <v>28876.68</v>
      </c>
      <c r="R584" s="119">
        <v>26893.03</v>
      </c>
      <c r="S584" s="47"/>
    </row>
    <row r="585" spans="1:19" ht="9" customHeight="1" x14ac:dyDescent="0.2">
      <c r="A585" s="519"/>
      <c r="B585" s="519"/>
      <c r="C585" s="48" t="s">
        <v>4</v>
      </c>
      <c r="D585" s="49">
        <v>14</v>
      </c>
      <c r="E585" s="50">
        <v>33231040</v>
      </c>
      <c r="F585" s="50">
        <v>0</v>
      </c>
      <c r="G585" s="50">
        <v>0</v>
      </c>
      <c r="H585" s="50">
        <v>12859544</v>
      </c>
      <c r="I585" s="50">
        <v>0</v>
      </c>
      <c r="J585" s="51">
        <v>3840882</v>
      </c>
      <c r="K585" s="50">
        <v>46090584</v>
      </c>
      <c r="L585" s="52">
        <v>49931466</v>
      </c>
      <c r="M585" s="118"/>
      <c r="N585" s="120">
        <v>46090584</v>
      </c>
      <c r="O585" s="120">
        <v>33231040</v>
      </c>
      <c r="P585" s="132"/>
      <c r="Q585" s="120">
        <v>55913049</v>
      </c>
      <c r="R585" s="120">
        <v>52072167</v>
      </c>
      <c r="S585" s="47"/>
    </row>
    <row r="586" spans="1:19" ht="12.75" customHeight="1" x14ac:dyDescent="0.2">
      <c r="A586" s="519"/>
      <c r="B586" s="519"/>
      <c r="C586" s="53" t="s">
        <v>3</v>
      </c>
      <c r="D586" s="54">
        <v>15</v>
      </c>
      <c r="E586" s="44">
        <v>19401.5</v>
      </c>
      <c r="F586" s="44">
        <v>0</v>
      </c>
      <c r="G586" s="44">
        <v>0</v>
      </c>
      <c r="H586" s="44">
        <v>6641.4</v>
      </c>
      <c r="I586" s="44">
        <v>0</v>
      </c>
      <c r="J586" s="55">
        <v>2170.2399999999998</v>
      </c>
      <c r="K586" s="56">
        <v>26042.9</v>
      </c>
      <c r="L586" s="57">
        <v>28213.14</v>
      </c>
      <c r="M586" s="117"/>
      <c r="N586" s="119">
        <v>26042.9</v>
      </c>
      <c r="O586" s="119">
        <v>19401.5</v>
      </c>
      <c r="P586" s="131"/>
      <c r="Q586" s="119">
        <v>31705.41</v>
      </c>
      <c r="R586" s="119">
        <v>29535.17</v>
      </c>
      <c r="S586" s="47"/>
    </row>
    <row r="587" spans="1:19" ht="9" customHeight="1" x14ac:dyDescent="0.2">
      <c r="A587" s="519"/>
      <c r="B587" s="519"/>
      <c r="C587" s="48" t="s">
        <v>4</v>
      </c>
      <c r="D587" s="49">
        <v>20</v>
      </c>
      <c r="E587" s="50">
        <v>37566542</v>
      </c>
      <c r="F587" s="50">
        <v>0</v>
      </c>
      <c r="G587" s="50">
        <v>0</v>
      </c>
      <c r="H587" s="50">
        <v>12859544</v>
      </c>
      <c r="I587" s="50">
        <v>0</v>
      </c>
      <c r="J587" s="51">
        <v>4202171</v>
      </c>
      <c r="K587" s="50">
        <v>50426086</v>
      </c>
      <c r="L587" s="52">
        <v>54628257</v>
      </c>
      <c r="M587" s="118"/>
      <c r="N587" s="120">
        <v>50426086</v>
      </c>
      <c r="O587" s="120">
        <v>37566542</v>
      </c>
      <c r="P587" s="132"/>
      <c r="Q587" s="120">
        <v>61390234</v>
      </c>
      <c r="R587" s="120">
        <v>57188064</v>
      </c>
      <c r="S587" s="47"/>
    </row>
    <row r="588" spans="1:19" ht="12.75" customHeight="1" x14ac:dyDescent="0.2">
      <c r="A588" s="519"/>
      <c r="B588" s="519"/>
      <c r="C588" s="53" t="s">
        <v>3</v>
      </c>
      <c r="D588" s="54">
        <v>21</v>
      </c>
      <c r="E588" s="44">
        <v>21796.75</v>
      </c>
      <c r="F588" s="44">
        <v>0</v>
      </c>
      <c r="G588" s="44">
        <v>0</v>
      </c>
      <c r="H588" s="44">
        <v>6641.4</v>
      </c>
      <c r="I588" s="44">
        <v>0</v>
      </c>
      <c r="J588" s="55">
        <v>2369.85</v>
      </c>
      <c r="K588" s="56">
        <v>28438.15</v>
      </c>
      <c r="L588" s="57">
        <v>30808</v>
      </c>
      <c r="M588" s="117"/>
      <c r="N588" s="119">
        <v>28438.15</v>
      </c>
      <c r="O588" s="119">
        <v>21796.75</v>
      </c>
      <c r="P588" s="131"/>
      <c r="Q588" s="119">
        <v>34731.42</v>
      </c>
      <c r="R588" s="119">
        <v>32361.57</v>
      </c>
      <c r="S588" s="47"/>
    </row>
    <row r="589" spans="1:19" ht="9" customHeight="1" x14ac:dyDescent="0.2">
      <c r="A589" s="519"/>
      <c r="B589" s="519"/>
      <c r="C589" s="48" t="s">
        <v>4</v>
      </c>
      <c r="D589" s="49">
        <v>27</v>
      </c>
      <c r="E589" s="50">
        <v>42204393</v>
      </c>
      <c r="F589" s="50">
        <v>0</v>
      </c>
      <c r="G589" s="50">
        <v>0</v>
      </c>
      <c r="H589" s="50">
        <v>12859544</v>
      </c>
      <c r="I589" s="50">
        <v>0</v>
      </c>
      <c r="J589" s="51">
        <v>4588669</v>
      </c>
      <c r="K589" s="50">
        <v>55063937</v>
      </c>
      <c r="L589" s="52">
        <v>59652606</v>
      </c>
      <c r="M589" s="118"/>
      <c r="N589" s="120">
        <v>55063937</v>
      </c>
      <c r="O589" s="120">
        <v>42204393</v>
      </c>
      <c r="P589" s="132"/>
      <c r="Q589" s="120">
        <v>67249407</v>
      </c>
      <c r="R589" s="120">
        <v>62660737</v>
      </c>
      <c r="S589" s="47"/>
    </row>
    <row r="590" spans="1:19" ht="12.75" customHeight="1" x14ac:dyDescent="0.2">
      <c r="A590" s="519"/>
      <c r="B590" s="519"/>
      <c r="C590" s="53" t="s">
        <v>3</v>
      </c>
      <c r="D590" s="54">
        <v>28</v>
      </c>
      <c r="E590" s="44">
        <v>24257.94</v>
      </c>
      <c r="F590" s="44">
        <v>0</v>
      </c>
      <c r="G590" s="44">
        <v>0</v>
      </c>
      <c r="H590" s="44">
        <v>6641.4</v>
      </c>
      <c r="I590" s="44">
        <v>0</v>
      </c>
      <c r="J590" s="55">
        <v>2574.9499999999998</v>
      </c>
      <c r="K590" s="56">
        <v>30899.34</v>
      </c>
      <c r="L590" s="57">
        <v>33474.29</v>
      </c>
      <c r="M590" s="117"/>
      <c r="N590" s="119">
        <v>30899.34</v>
      </c>
      <c r="O590" s="119">
        <v>24257.94</v>
      </c>
      <c r="P590" s="131"/>
      <c r="Q590" s="119">
        <v>37840.720000000001</v>
      </c>
      <c r="R590" s="119">
        <v>35265.769999999997</v>
      </c>
      <c r="S590" s="47"/>
    </row>
    <row r="591" spans="1:19" ht="9" customHeight="1" x14ac:dyDescent="0.2">
      <c r="A591" s="519"/>
      <c r="B591" s="519"/>
      <c r="C591" s="48" t="s">
        <v>4</v>
      </c>
      <c r="D591" s="49">
        <v>34</v>
      </c>
      <c r="E591" s="50">
        <v>46969921</v>
      </c>
      <c r="F591" s="50">
        <v>0</v>
      </c>
      <c r="G591" s="50">
        <v>0</v>
      </c>
      <c r="H591" s="50">
        <v>12859544</v>
      </c>
      <c r="I591" s="50">
        <v>0</v>
      </c>
      <c r="J591" s="51">
        <v>4985798</v>
      </c>
      <c r="K591" s="50">
        <v>59829465</v>
      </c>
      <c r="L591" s="52">
        <v>64815263</v>
      </c>
      <c r="M591" s="118"/>
      <c r="N591" s="120">
        <v>59829465</v>
      </c>
      <c r="O591" s="120">
        <v>46969921</v>
      </c>
      <c r="P591" s="132"/>
      <c r="Q591" s="120">
        <v>73269851</v>
      </c>
      <c r="R591" s="120">
        <v>68284052</v>
      </c>
      <c r="S591" s="47"/>
    </row>
    <row r="592" spans="1:19" ht="12.75" customHeight="1" x14ac:dyDescent="0.2">
      <c r="A592" s="519"/>
      <c r="B592" s="519"/>
      <c r="C592" s="53" t="s">
        <v>3</v>
      </c>
      <c r="D592" s="54">
        <v>35</v>
      </c>
      <c r="E592" s="44">
        <v>26651.919999999998</v>
      </c>
      <c r="F592" s="44">
        <v>0</v>
      </c>
      <c r="G592" s="44">
        <v>0</v>
      </c>
      <c r="H592" s="44">
        <v>6641.4</v>
      </c>
      <c r="I592" s="44">
        <v>0</v>
      </c>
      <c r="J592" s="55">
        <v>2774.44</v>
      </c>
      <c r="K592" s="56">
        <v>33293.32</v>
      </c>
      <c r="L592" s="57">
        <v>36067.760000000002</v>
      </c>
      <c r="M592" s="117"/>
      <c r="N592" s="119">
        <v>33293.32</v>
      </c>
      <c r="O592" s="119">
        <v>26651.919999999998</v>
      </c>
      <c r="P592" s="131"/>
      <c r="Q592" s="119">
        <v>40865.11</v>
      </c>
      <c r="R592" s="119">
        <v>38090.67</v>
      </c>
      <c r="S592" s="47"/>
    </row>
    <row r="593" spans="1:19" ht="9" customHeight="1" x14ac:dyDescent="0.2">
      <c r="A593" s="520"/>
      <c r="B593" s="520"/>
      <c r="C593" s="58" t="s">
        <v>4</v>
      </c>
      <c r="D593" s="59"/>
      <c r="E593" s="61">
        <v>51605313</v>
      </c>
      <c r="F593" s="61">
        <v>0</v>
      </c>
      <c r="G593" s="61">
        <v>0</v>
      </c>
      <c r="H593" s="61">
        <v>12859544</v>
      </c>
      <c r="I593" s="61">
        <v>0</v>
      </c>
      <c r="J593" s="60">
        <v>5372065</v>
      </c>
      <c r="K593" s="61">
        <v>64464857</v>
      </c>
      <c r="L593" s="62">
        <v>69836922</v>
      </c>
      <c r="M593" s="118"/>
      <c r="N593" s="120">
        <v>64464857</v>
      </c>
      <c r="O593" s="120">
        <v>51605313</v>
      </c>
      <c r="P593" s="132"/>
      <c r="Q593" s="120">
        <v>79125887</v>
      </c>
      <c r="R593" s="120">
        <v>73753822</v>
      </c>
      <c r="S593" s="47"/>
    </row>
    <row r="594" spans="1:19" ht="12.75" customHeight="1" x14ac:dyDescent="0.2">
      <c r="A594" s="496">
        <f>B582+1</f>
        <v>39447</v>
      </c>
      <c r="B594" s="496">
        <v>39447</v>
      </c>
      <c r="C594" s="42" t="s">
        <v>3</v>
      </c>
      <c r="D594" s="43">
        <v>0</v>
      </c>
      <c r="E594" s="44">
        <v>14624.67</v>
      </c>
      <c r="F594" s="44">
        <v>0</v>
      </c>
      <c r="G594" s="44">
        <v>0</v>
      </c>
      <c r="H594" s="44">
        <v>6641.4</v>
      </c>
      <c r="I594" s="44">
        <v>0</v>
      </c>
      <c r="J594" s="44">
        <v>1772.17</v>
      </c>
      <c r="K594" s="45">
        <v>21266.07</v>
      </c>
      <c r="L594" s="46">
        <v>23038.240000000002</v>
      </c>
      <c r="M594" s="117"/>
      <c r="N594" s="119">
        <v>21266.07</v>
      </c>
      <c r="O594" s="119">
        <v>14624.67</v>
      </c>
      <c r="P594" s="131"/>
      <c r="Q594" s="119">
        <v>25670.68</v>
      </c>
      <c r="R594" s="119">
        <v>23898.51</v>
      </c>
      <c r="S594" s="47"/>
    </row>
    <row r="595" spans="1:19" ht="9" customHeight="1" x14ac:dyDescent="0.2">
      <c r="A595" s="497"/>
      <c r="B595" s="497"/>
      <c r="C595" s="48" t="s">
        <v>4</v>
      </c>
      <c r="D595" s="49">
        <v>2</v>
      </c>
      <c r="E595" s="50">
        <v>28317310</v>
      </c>
      <c r="F595" s="50">
        <v>0</v>
      </c>
      <c r="G595" s="50">
        <v>0</v>
      </c>
      <c r="H595" s="50">
        <v>12859544</v>
      </c>
      <c r="I595" s="50">
        <v>0</v>
      </c>
      <c r="J595" s="51">
        <v>3431400</v>
      </c>
      <c r="K595" s="50">
        <v>41176853</v>
      </c>
      <c r="L595" s="52">
        <v>44608253</v>
      </c>
      <c r="M595" s="118"/>
      <c r="N595" s="120">
        <v>41176853</v>
      </c>
      <c r="O595" s="120">
        <v>28317310</v>
      </c>
      <c r="P595" s="132"/>
      <c r="Q595" s="120">
        <v>49705368</v>
      </c>
      <c r="R595" s="120">
        <v>46273968</v>
      </c>
      <c r="S595" s="47"/>
    </row>
    <row r="596" spans="1:19" ht="12.75" customHeight="1" x14ac:dyDescent="0.2">
      <c r="A596" s="519">
        <f>A594</f>
        <v>39447</v>
      </c>
      <c r="B596" s="519">
        <f>B594</f>
        <v>39447</v>
      </c>
      <c r="C596" s="53" t="s">
        <v>3</v>
      </c>
      <c r="D596" s="54">
        <v>3</v>
      </c>
      <c r="E596" s="44">
        <v>15243.8</v>
      </c>
      <c r="F596" s="44">
        <v>0</v>
      </c>
      <c r="G596" s="44">
        <v>0</v>
      </c>
      <c r="H596" s="44">
        <v>6641.4</v>
      </c>
      <c r="I596" s="44">
        <v>0</v>
      </c>
      <c r="J596" s="55">
        <v>1823.77</v>
      </c>
      <c r="K596" s="56">
        <v>21885.200000000001</v>
      </c>
      <c r="L596" s="57">
        <v>23708.97</v>
      </c>
      <c r="M596" s="117"/>
      <c r="N596" s="119">
        <v>21885.200000000001</v>
      </c>
      <c r="O596" s="119">
        <v>15243.8</v>
      </c>
      <c r="P596" s="131"/>
      <c r="Q596" s="119">
        <v>26452.85</v>
      </c>
      <c r="R596" s="119">
        <v>24629.08</v>
      </c>
      <c r="S596" s="47"/>
    </row>
    <row r="597" spans="1:19" ht="9" customHeight="1" x14ac:dyDescent="0.2">
      <c r="A597" s="519"/>
      <c r="B597" s="519"/>
      <c r="C597" s="48" t="s">
        <v>4</v>
      </c>
      <c r="D597" s="49">
        <v>8</v>
      </c>
      <c r="E597" s="50">
        <v>29516113</v>
      </c>
      <c r="F597" s="50">
        <v>0</v>
      </c>
      <c r="G597" s="50">
        <v>0</v>
      </c>
      <c r="H597" s="50">
        <v>12859544</v>
      </c>
      <c r="I597" s="50">
        <v>0</v>
      </c>
      <c r="J597" s="51">
        <v>3531311</v>
      </c>
      <c r="K597" s="50">
        <v>42375656</v>
      </c>
      <c r="L597" s="52">
        <v>45906967</v>
      </c>
      <c r="M597" s="118"/>
      <c r="N597" s="120">
        <v>42375656</v>
      </c>
      <c r="O597" s="120">
        <v>29516113</v>
      </c>
      <c r="P597" s="132"/>
      <c r="Q597" s="120">
        <v>51219860</v>
      </c>
      <c r="R597" s="120">
        <v>47688549</v>
      </c>
      <c r="S597" s="47"/>
    </row>
    <row r="598" spans="1:19" ht="12.75" customHeight="1" x14ac:dyDescent="0.2">
      <c r="A598" s="519"/>
      <c r="B598" s="519"/>
      <c r="C598" s="53" t="s">
        <v>3</v>
      </c>
      <c r="D598" s="54">
        <v>9</v>
      </c>
      <c r="E598" s="44">
        <v>17162.400000000001</v>
      </c>
      <c r="F598" s="44">
        <v>0</v>
      </c>
      <c r="G598" s="44">
        <v>0</v>
      </c>
      <c r="H598" s="44">
        <v>6641.4</v>
      </c>
      <c r="I598" s="44">
        <v>0</v>
      </c>
      <c r="J598" s="55">
        <v>1983.65</v>
      </c>
      <c r="K598" s="56">
        <v>23803.8</v>
      </c>
      <c r="L598" s="57">
        <v>25787.45</v>
      </c>
      <c r="M598" s="117"/>
      <c r="N598" s="119">
        <v>23803.8</v>
      </c>
      <c r="O598" s="119">
        <v>17162.400000000001</v>
      </c>
      <c r="P598" s="131"/>
      <c r="Q598" s="119">
        <v>28876.68</v>
      </c>
      <c r="R598" s="119">
        <v>26893.03</v>
      </c>
      <c r="S598" s="47"/>
    </row>
    <row r="599" spans="1:19" ht="9" customHeight="1" x14ac:dyDescent="0.2">
      <c r="A599" s="519"/>
      <c r="B599" s="519"/>
      <c r="C599" s="48" t="s">
        <v>4</v>
      </c>
      <c r="D599" s="49">
        <v>14</v>
      </c>
      <c r="E599" s="50">
        <v>33231040</v>
      </c>
      <c r="F599" s="50">
        <v>0</v>
      </c>
      <c r="G599" s="50">
        <v>0</v>
      </c>
      <c r="H599" s="50">
        <v>12859544</v>
      </c>
      <c r="I599" s="50">
        <v>0</v>
      </c>
      <c r="J599" s="51">
        <v>3840882</v>
      </c>
      <c r="K599" s="50">
        <v>46090584</v>
      </c>
      <c r="L599" s="52">
        <v>49931466</v>
      </c>
      <c r="M599" s="118"/>
      <c r="N599" s="120">
        <v>46090584</v>
      </c>
      <c r="O599" s="120">
        <v>33231040</v>
      </c>
      <c r="P599" s="132"/>
      <c r="Q599" s="120">
        <v>55913049</v>
      </c>
      <c r="R599" s="120">
        <v>52072167</v>
      </c>
      <c r="S599" s="47"/>
    </row>
    <row r="600" spans="1:19" ht="12.75" customHeight="1" x14ac:dyDescent="0.2">
      <c r="A600" s="519"/>
      <c r="B600" s="519"/>
      <c r="C600" s="53" t="s">
        <v>3</v>
      </c>
      <c r="D600" s="54">
        <v>15</v>
      </c>
      <c r="E600" s="44">
        <v>19401.5</v>
      </c>
      <c r="F600" s="44">
        <v>0</v>
      </c>
      <c r="G600" s="44">
        <v>0</v>
      </c>
      <c r="H600" s="44">
        <v>6641.4</v>
      </c>
      <c r="I600" s="44">
        <v>0</v>
      </c>
      <c r="J600" s="55">
        <v>2170.2399999999998</v>
      </c>
      <c r="K600" s="56">
        <v>26042.9</v>
      </c>
      <c r="L600" s="57">
        <v>28213.14</v>
      </c>
      <c r="M600" s="117"/>
      <c r="N600" s="119">
        <v>26042.9</v>
      </c>
      <c r="O600" s="119">
        <v>19401.5</v>
      </c>
      <c r="P600" s="131"/>
      <c r="Q600" s="119">
        <v>31705.41</v>
      </c>
      <c r="R600" s="119">
        <v>29535.17</v>
      </c>
      <c r="S600" s="47"/>
    </row>
    <row r="601" spans="1:19" ht="9" customHeight="1" x14ac:dyDescent="0.2">
      <c r="A601" s="519"/>
      <c r="B601" s="519"/>
      <c r="C601" s="48" t="s">
        <v>4</v>
      </c>
      <c r="D601" s="49">
        <v>20</v>
      </c>
      <c r="E601" s="50">
        <v>37566542</v>
      </c>
      <c r="F601" s="50">
        <v>0</v>
      </c>
      <c r="G601" s="50">
        <v>0</v>
      </c>
      <c r="H601" s="50">
        <v>12859544</v>
      </c>
      <c r="I601" s="50">
        <v>0</v>
      </c>
      <c r="J601" s="51">
        <v>4202171</v>
      </c>
      <c r="K601" s="50">
        <v>50426086</v>
      </c>
      <c r="L601" s="52">
        <v>54628257</v>
      </c>
      <c r="M601" s="118"/>
      <c r="N601" s="120">
        <v>50426086</v>
      </c>
      <c r="O601" s="120">
        <v>37566542</v>
      </c>
      <c r="P601" s="132"/>
      <c r="Q601" s="120">
        <v>61390234</v>
      </c>
      <c r="R601" s="120">
        <v>57188064</v>
      </c>
      <c r="S601" s="47"/>
    </row>
    <row r="602" spans="1:19" ht="12.75" customHeight="1" x14ac:dyDescent="0.2">
      <c r="A602" s="519"/>
      <c r="B602" s="519"/>
      <c r="C602" s="53" t="s">
        <v>3</v>
      </c>
      <c r="D602" s="54">
        <v>21</v>
      </c>
      <c r="E602" s="44">
        <v>21796.75</v>
      </c>
      <c r="F602" s="44">
        <v>0</v>
      </c>
      <c r="G602" s="44">
        <v>0</v>
      </c>
      <c r="H602" s="44">
        <v>6641.4</v>
      </c>
      <c r="I602" s="44">
        <v>0</v>
      </c>
      <c r="J602" s="55">
        <v>2369.85</v>
      </c>
      <c r="K602" s="56">
        <v>28438.15</v>
      </c>
      <c r="L602" s="57">
        <v>30808</v>
      </c>
      <c r="M602" s="117"/>
      <c r="N602" s="119">
        <v>28438.15</v>
      </c>
      <c r="O602" s="119">
        <v>21796.75</v>
      </c>
      <c r="P602" s="131"/>
      <c r="Q602" s="119">
        <v>34731.42</v>
      </c>
      <c r="R602" s="119">
        <v>32361.57</v>
      </c>
      <c r="S602" s="47"/>
    </row>
    <row r="603" spans="1:19" ht="9" customHeight="1" x14ac:dyDescent="0.2">
      <c r="A603" s="519"/>
      <c r="B603" s="519"/>
      <c r="C603" s="48" t="s">
        <v>4</v>
      </c>
      <c r="D603" s="49">
        <v>27</v>
      </c>
      <c r="E603" s="50">
        <v>42204393</v>
      </c>
      <c r="F603" s="50">
        <v>0</v>
      </c>
      <c r="G603" s="50">
        <v>0</v>
      </c>
      <c r="H603" s="50">
        <v>12859544</v>
      </c>
      <c r="I603" s="50">
        <v>0</v>
      </c>
      <c r="J603" s="51">
        <v>4588669</v>
      </c>
      <c r="K603" s="50">
        <v>55063937</v>
      </c>
      <c r="L603" s="52">
        <v>59652606</v>
      </c>
      <c r="M603" s="118"/>
      <c r="N603" s="120">
        <v>55063937</v>
      </c>
      <c r="O603" s="120">
        <v>42204393</v>
      </c>
      <c r="P603" s="132"/>
      <c r="Q603" s="120">
        <v>67249407</v>
      </c>
      <c r="R603" s="120">
        <v>62660737</v>
      </c>
      <c r="S603" s="47"/>
    </row>
    <row r="604" spans="1:19" ht="12.75" customHeight="1" x14ac:dyDescent="0.2">
      <c r="A604" s="519"/>
      <c r="B604" s="519"/>
      <c r="C604" s="53" t="s">
        <v>3</v>
      </c>
      <c r="D604" s="54">
        <v>28</v>
      </c>
      <c r="E604" s="44">
        <v>24257.94</v>
      </c>
      <c r="F604" s="44">
        <v>0</v>
      </c>
      <c r="G604" s="44">
        <v>0</v>
      </c>
      <c r="H604" s="44">
        <v>6641.4</v>
      </c>
      <c r="I604" s="44">
        <v>0</v>
      </c>
      <c r="J604" s="55">
        <v>2574.9499999999998</v>
      </c>
      <c r="K604" s="56">
        <v>30899.34</v>
      </c>
      <c r="L604" s="57">
        <v>33474.29</v>
      </c>
      <c r="M604" s="117"/>
      <c r="N604" s="119">
        <v>30899.34</v>
      </c>
      <c r="O604" s="119">
        <v>24257.94</v>
      </c>
      <c r="P604" s="131"/>
      <c r="Q604" s="119">
        <v>37840.720000000001</v>
      </c>
      <c r="R604" s="119">
        <v>35265.769999999997</v>
      </c>
      <c r="S604" s="47"/>
    </row>
    <row r="605" spans="1:19" ht="9" customHeight="1" x14ac:dyDescent="0.2">
      <c r="A605" s="519"/>
      <c r="B605" s="519"/>
      <c r="C605" s="48" t="s">
        <v>4</v>
      </c>
      <c r="D605" s="49">
        <v>34</v>
      </c>
      <c r="E605" s="50">
        <v>46969921</v>
      </c>
      <c r="F605" s="50">
        <v>0</v>
      </c>
      <c r="G605" s="50">
        <v>0</v>
      </c>
      <c r="H605" s="50">
        <v>12859544</v>
      </c>
      <c r="I605" s="50">
        <v>0</v>
      </c>
      <c r="J605" s="51">
        <v>4985798</v>
      </c>
      <c r="K605" s="50">
        <v>59829465</v>
      </c>
      <c r="L605" s="52">
        <v>64815263</v>
      </c>
      <c r="M605" s="118"/>
      <c r="N605" s="120">
        <v>59829465</v>
      </c>
      <c r="O605" s="120">
        <v>46969921</v>
      </c>
      <c r="P605" s="132"/>
      <c r="Q605" s="120">
        <v>73269851</v>
      </c>
      <c r="R605" s="120">
        <v>68284052</v>
      </c>
      <c r="S605" s="47"/>
    </row>
    <row r="606" spans="1:19" ht="12.75" customHeight="1" x14ac:dyDescent="0.2">
      <c r="A606" s="519"/>
      <c r="B606" s="519"/>
      <c r="C606" s="53" t="s">
        <v>3</v>
      </c>
      <c r="D606" s="54">
        <v>35</v>
      </c>
      <c r="E606" s="44">
        <v>26651.919999999998</v>
      </c>
      <c r="F606" s="44">
        <v>0</v>
      </c>
      <c r="G606" s="44">
        <v>0</v>
      </c>
      <c r="H606" s="44">
        <v>6641.4</v>
      </c>
      <c r="I606" s="44">
        <v>0</v>
      </c>
      <c r="J606" s="55">
        <v>2774.44</v>
      </c>
      <c r="K606" s="56">
        <v>33293.32</v>
      </c>
      <c r="L606" s="57">
        <v>36067.760000000002</v>
      </c>
      <c r="M606" s="117"/>
      <c r="N606" s="119">
        <v>33293.32</v>
      </c>
      <c r="O606" s="119">
        <v>26651.919999999998</v>
      </c>
      <c r="P606" s="131"/>
      <c r="Q606" s="119">
        <v>40865.11</v>
      </c>
      <c r="R606" s="119">
        <v>38090.67</v>
      </c>
      <c r="S606" s="47"/>
    </row>
    <row r="607" spans="1:19" ht="9" customHeight="1" x14ac:dyDescent="0.2">
      <c r="A607" s="520"/>
      <c r="B607" s="520"/>
      <c r="C607" s="58" t="s">
        <v>4</v>
      </c>
      <c r="D607" s="59"/>
      <c r="E607" s="61">
        <v>51605313</v>
      </c>
      <c r="F607" s="61">
        <v>0</v>
      </c>
      <c r="G607" s="61">
        <v>0</v>
      </c>
      <c r="H607" s="61">
        <v>12859544</v>
      </c>
      <c r="I607" s="61">
        <v>0</v>
      </c>
      <c r="J607" s="60">
        <v>5372065</v>
      </c>
      <c r="K607" s="61">
        <v>64464857</v>
      </c>
      <c r="L607" s="62">
        <v>69836922</v>
      </c>
      <c r="M607" s="118"/>
      <c r="N607" s="120">
        <v>64464857</v>
      </c>
      <c r="O607" s="120">
        <v>51605313</v>
      </c>
      <c r="P607" s="132"/>
      <c r="Q607" s="120">
        <v>79125887</v>
      </c>
      <c r="R607" s="120">
        <v>73753822</v>
      </c>
      <c r="S607" s="47"/>
    </row>
    <row r="608" spans="1:19" ht="12.75" customHeight="1" x14ac:dyDescent="0.2">
      <c r="A608" s="496">
        <f>B596+1</f>
        <v>39448</v>
      </c>
      <c r="B608" s="496">
        <v>39538</v>
      </c>
      <c r="C608" s="42" t="s">
        <v>3</v>
      </c>
      <c r="D608" s="43">
        <v>0</v>
      </c>
      <c r="E608" s="44">
        <v>14624.67</v>
      </c>
      <c r="F608" s="44">
        <v>0</v>
      </c>
      <c r="G608" s="44">
        <v>0</v>
      </c>
      <c r="H608" s="44">
        <v>6641.4</v>
      </c>
      <c r="I608" s="44">
        <v>0</v>
      </c>
      <c r="J608" s="44">
        <v>1772.17</v>
      </c>
      <c r="K608" s="45">
        <v>21266.07</v>
      </c>
      <c r="L608" s="46">
        <v>23038.240000000002</v>
      </c>
      <c r="M608" s="117"/>
      <c r="N608" s="119">
        <v>21266.07</v>
      </c>
      <c r="O608" s="119">
        <v>14624.67</v>
      </c>
      <c r="P608" s="131"/>
      <c r="Q608" s="119">
        <v>25670.68</v>
      </c>
      <c r="R608" s="119">
        <v>23898.51</v>
      </c>
      <c r="S608" s="47"/>
    </row>
    <row r="609" spans="1:19" ht="9" customHeight="1" x14ac:dyDescent="0.2">
      <c r="A609" s="497"/>
      <c r="B609" s="497"/>
      <c r="C609" s="48" t="s">
        <v>4</v>
      </c>
      <c r="D609" s="49">
        <v>2</v>
      </c>
      <c r="E609" s="50">
        <v>28317310</v>
      </c>
      <c r="F609" s="50">
        <v>0</v>
      </c>
      <c r="G609" s="50">
        <v>0</v>
      </c>
      <c r="H609" s="50">
        <v>12859544</v>
      </c>
      <c r="I609" s="50">
        <v>0</v>
      </c>
      <c r="J609" s="51">
        <v>3431400</v>
      </c>
      <c r="K609" s="50">
        <v>41176853</v>
      </c>
      <c r="L609" s="52">
        <v>44608253</v>
      </c>
      <c r="M609" s="118"/>
      <c r="N609" s="120">
        <v>41176853</v>
      </c>
      <c r="O609" s="120">
        <v>28317310</v>
      </c>
      <c r="P609" s="132"/>
      <c r="Q609" s="120">
        <v>49705368</v>
      </c>
      <c r="R609" s="120">
        <v>46273968</v>
      </c>
      <c r="S609" s="47"/>
    </row>
    <row r="610" spans="1:19" ht="12.75" customHeight="1" x14ac:dyDescent="0.2">
      <c r="A610" s="519">
        <f>A608</f>
        <v>39448</v>
      </c>
      <c r="B610" s="519">
        <f>B608</f>
        <v>39538</v>
      </c>
      <c r="C610" s="53" t="s">
        <v>3</v>
      </c>
      <c r="D610" s="54">
        <v>3</v>
      </c>
      <c r="E610" s="44">
        <v>15243.8</v>
      </c>
      <c r="F610" s="44">
        <v>0</v>
      </c>
      <c r="G610" s="44">
        <v>0</v>
      </c>
      <c r="H610" s="44">
        <v>6641.4</v>
      </c>
      <c r="I610" s="44">
        <v>0</v>
      </c>
      <c r="J610" s="55">
        <v>1823.77</v>
      </c>
      <c r="K610" s="56">
        <v>21885.200000000001</v>
      </c>
      <c r="L610" s="57">
        <v>23708.97</v>
      </c>
      <c r="M610" s="117"/>
      <c r="N610" s="119">
        <v>21885.200000000001</v>
      </c>
      <c r="O610" s="119">
        <v>15243.8</v>
      </c>
      <c r="P610" s="131"/>
      <c r="Q610" s="119">
        <v>26452.85</v>
      </c>
      <c r="R610" s="119">
        <v>24629.08</v>
      </c>
      <c r="S610" s="47"/>
    </row>
    <row r="611" spans="1:19" ht="9" customHeight="1" x14ac:dyDescent="0.2">
      <c r="A611" s="519"/>
      <c r="B611" s="519"/>
      <c r="C611" s="48" t="s">
        <v>4</v>
      </c>
      <c r="D611" s="49">
        <v>8</v>
      </c>
      <c r="E611" s="50">
        <v>29516113</v>
      </c>
      <c r="F611" s="50">
        <v>0</v>
      </c>
      <c r="G611" s="50">
        <v>0</v>
      </c>
      <c r="H611" s="50">
        <v>12859544</v>
      </c>
      <c r="I611" s="50">
        <v>0</v>
      </c>
      <c r="J611" s="51">
        <v>3531311</v>
      </c>
      <c r="K611" s="50">
        <v>42375656</v>
      </c>
      <c r="L611" s="52">
        <v>45906967</v>
      </c>
      <c r="M611" s="118"/>
      <c r="N611" s="120">
        <v>42375656</v>
      </c>
      <c r="O611" s="120">
        <v>29516113</v>
      </c>
      <c r="P611" s="132"/>
      <c r="Q611" s="120">
        <v>51219860</v>
      </c>
      <c r="R611" s="120">
        <v>47688549</v>
      </c>
      <c r="S611" s="47"/>
    </row>
    <row r="612" spans="1:19" ht="12.75" customHeight="1" x14ac:dyDescent="0.2">
      <c r="A612" s="519"/>
      <c r="B612" s="519"/>
      <c r="C612" s="53" t="s">
        <v>3</v>
      </c>
      <c r="D612" s="54">
        <v>9</v>
      </c>
      <c r="E612" s="44">
        <v>17162.400000000001</v>
      </c>
      <c r="F612" s="44">
        <v>0</v>
      </c>
      <c r="G612" s="44">
        <v>0</v>
      </c>
      <c r="H612" s="44">
        <v>6641.4</v>
      </c>
      <c r="I612" s="44">
        <v>0</v>
      </c>
      <c r="J612" s="55">
        <v>1983.65</v>
      </c>
      <c r="K612" s="56">
        <v>23803.8</v>
      </c>
      <c r="L612" s="57">
        <v>25787.45</v>
      </c>
      <c r="M612" s="117"/>
      <c r="N612" s="119">
        <v>23803.8</v>
      </c>
      <c r="O612" s="119">
        <v>17162.400000000001</v>
      </c>
      <c r="P612" s="131"/>
      <c r="Q612" s="119">
        <v>28876.68</v>
      </c>
      <c r="R612" s="119">
        <v>26893.03</v>
      </c>
      <c r="S612" s="47"/>
    </row>
    <row r="613" spans="1:19" ht="9" customHeight="1" x14ac:dyDescent="0.2">
      <c r="A613" s="519"/>
      <c r="B613" s="519"/>
      <c r="C613" s="48" t="s">
        <v>4</v>
      </c>
      <c r="D613" s="49">
        <v>14</v>
      </c>
      <c r="E613" s="50">
        <v>33231040</v>
      </c>
      <c r="F613" s="50">
        <v>0</v>
      </c>
      <c r="G613" s="50">
        <v>0</v>
      </c>
      <c r="H613" s="50">
        <v>12859544</v>
      </c>
      <c r="I613" s="50">
        <v>0</v>
      </c>
      <c r="J613" s="51">
        <v>3840882</v>
      </c>
      <c r="K613" s="50">
        <v>46090584</v>
      </c>
      <c r="L613" s="52">
        <v>49931466</v>
      </c>
      <c r="M613" s="118"/>
      <c r="N613" s="120">
        <v>46090584</v>
      </c>
      <c r="O613" s="120">
        <v>33231040</v>
      </c>
      <c r="P613" s="132"/>
      <c r="Q613" s="120">
        <v>55913049</v>
      </c>
      <c r="R613" s="120">
        <v>52072167</v>
      </c>
      <c r="S613" s="47"/>
    </row>
    <row r="614" spans="1:19" ht="12.75" customHeight="1" x14ac:dyDescent="0.2">
      <c r="A614" s="519"/>
      <c r="B614" s="519"/>
      <c r="C614" s="53" t="s">
        <v>3</v>
      </c>
      <c r="D614" s="54">
        <v>15</v>
      </c>
      <c r="E614" s="44">
        <v>19401.5</v>
      </c>
      <c r="F614" s="44">
        <v>0</v>
      </c>
      <c r="G614" s="44">
        <v>0</v>
      </c>
      <c r="H614" s="44">
        <v>6641.4</v>
      </c>
      <c r="I614" s="44">
        <v>0</v>
      </c>
      <c r="J614" s="55">
        <v>2170.2399999999998</v>
      </c>
      <c r="K614" s="56">
        <v>26042.9</v>
      </c>
      <c r="L614" s="57">
        <v>28213.14</v>
      </c>
      <c r="M614" s="117"/>
      <c r="N614" s="119">
        <v>26042.9</v>
      </c>
      <c r="O614" s="119">
        <v>19401.5</v>
      </c>
      <c r="P614" s="131"/>
      <c r="Q614" s="119">
        <v>31705.41</v>
      </c>
      <c r="R614" s="119">
        <v>29535.17</v>
      </c>
      <c r="S614" s="47"/>
    </row>
    <row r="615" spans="1:19" ht="9" customHeight="1" x14ac:dyDescent="0.2">
      <c r="A615" s="519"/>
      <c r="B615" s="519"/>
      <c r="C615" s="48" t="s">
        <v>4</v>
      </c>
      <c r="D615" s="49">
        <v>20</v>
      </c>
      <c r="E615" s="50">
        <v>37566542</v>
      </c>
      <c r="F615" s="50">
        <v>0</v>
      </c>
      <c r="G615" s="50">
        <v>0</v>
      </c>
      <c r="H615" s="50">
        <v>12859544</v>
      </c>
      <c r="I615" s="50">
        <v>0</v>
      </c>
      <c r="J615" s="51">
        <v>4202171</v>
      </c>
      <c r="K615" s="50">
        <v>50426086</v>
      </c>
      <c r="L615" s="52">
        <v>54628257</v>
      </c>
      <c r="M615" s="118"/>
      <c r="N615" s="120">
        <v>50426086</v>
      </c>
      <c r="O615" s="120">
        <v>37566542</v>
      </c>
      <c r="P615" s="132"/>
      <c r="Q615" s="120">
        <v>61390234</v>
      </c>
      <c r="R615" s="120">
        <v>57188064</v>
      </c>
      <c r="S615" s="47"/>
    </row>
    <row r="616" spans="1:19" ht="12.75" customHeight="1" x14ac:dyDescent="0.2">
      <c r="A616" s="519"/>
      <c r="B616" s="519"/>
      <c r="C616" s="53" t="s">
        <v>3</v>
      </c>
      <c r="D616" s="54">
        <v>21</v>
      </c>
      <c r="E616" s="44">
        <v>21796.75</v>
      </c>
      <c r="F616" s="44">
        <v>0</v>
      </c>
      <c r="G616" s="44">
        <v>0</v>
      </c>
      <c r="H616" s="44">
        <v>6641.4</v>
      </c>
      <c r="I616" s="44">
        <v>0</v>
      </c>
      <c r="J616" s="55">
        <v>2369.85</v>
      </c>
      <c r="K616" s="56">
        <v>28438.15</v>
      </c>
      <c r="L616" s="57">
        <v>30808</v>
      </c>
      <c r="M616" s="117"/>
      <c r="N616" s="119">
        <v>28438.15</v>
      </c>
      <c r="O616" s="119">
        <v>21796.75</v>
      </c>
      <c r="P616" s="131"/>
      <c r="Q616" s="119">
        <v>34731.42</v>
      </c>
      <c r="R616" s="119">
        <v>32361.57</v>
      </c>
      <c r="S616" s="47"/>
    </row>
    <row r="617" spans="1:19" ht="9" customHeight="1" x14ac:dyDescent="0.2">
      <c r="A617" s="519"/>
      <c r="B617" s="519"/>
      <c r="C617" s="48" t="s">
        <v>4</v>
      </c>
      <c r="D617" s="49">
        <v>27</v>
      </c>
      <c r="E617" s="50">
        <v>42204393</v>
      </c>
      <c r="F617" s="50">
        <v>0</v>
      </c>
      <c r="G617" s="50">
        <v>0</v>
      </c>
      <c r="H617" s="50">
        <v>12859544</v>
      </c>
      <c r="I617" s="50">
        <v>0</v>
      </c>
      <c r="J617" s="51">
        <v>4588669</v>
      </c>
      <c r="K617" s="50">
        <v>55063937</v>
      </c>
      <c r="L617" s="52">
        <v>59652606</v>
      </c>
      <c r="M617" s="118"/>
      <c r="N617" s="120">
        <v>55063937</v>
      </c>
      <c r="O617" s="120">
        <v>42204393</v>
      </c>
      <c r="P617" s="132"/>
      <c r="Q617" s="120">
        <v>67249407</v>
      </c>
      <c r="R617" s="120">
        <v>62660737</v>
      </c>
      <c r="S617" s="47"/>
    </row>
    <row r="618" spans="1:19" ht="12.75" customHeight="1" x14ac:dyDescent="0.2">
      <c r="A618" s="519"/>
      <c r="B618" s="519"/>
      <c r="C618" s="53" t="s">
        <v>3</v>
      </c>
      <c r="D618" s="54">
        <v>28</v>
      </c>
      <c r="E618" s="44">
        <v>24257.94</v>
      </c>
      <c r="F618" s="44">
        <v>0</v>
      </c>
      <c r="G618" s="44">
        <v>0</v>
      </c>
      <c r="H618" s="44">
        <v>6641.4</v>
      </c>
      <c r="I618" s="44">
        <v>0</v>
      </c>
      <c r="J618" s="55">
        <v>2574.9499999999998</v>
      </c>
      <c r="K618" s="56">
        <v>30899.34</v>
      </c>
      <c r="L618" s="57">
        <v>33474.29</v>
      </c>
      <c r="M618" s="117"/>
      <c r="N618" s="119">
        <v>30899.34</v>
      </c>
      <c r="O618" s="119">
        <v>24257.94</v>
      </c>
      <c r="P618" s="131"/>
      <c r="Q618" s="119">
        <v>37840.720000000001</v>
      </c>
      <c r="R618" s="119">
        <v>35265.769999999997</v>
      </c>
      <c r="S618" s="47"/>
    </row>
    <row r="619" spans="1:19" ht="9" customHeight="1" x14ac:dyDescent="0.2">
      <c r="A619" s="519"/>
      <c r="B619" s="519"/>
      <c r="C619" s="48" t="s">
        <v>4</v>
      </c>
      <c r="D619" s="49">
        <v>34</v>
      </c>
      <c r="E619" s="50">
        <v>46969921</v>
      </c>
      <c r="F619" s="50">
        <v>0</v>
      </c>
      <c r="G619" s="50">
        <v>0</v>
      </c>
      <c r="H619" s="50">
        <v>12859544</v>
      </c>
      <c r="I619" s="50">
        <v>0</v>
      </c>
      <c r="J619" s="51">
        <v>4985798</v>
      </c>
      <c r="K619" s="50">
        <v>59829465</v>
      </c>
      <c r="L619" s="52">
        <v>64815263</v>
      </c>
      <c r="M619" s="118"/>
      <c r="N619" s="120">
        <v>59829465</v>
      </c>
      <c r="O619" s="120">
        <v>46969921</v>
      </c>
      <c r="P619" s="132"/>
      <c r="Q619" s="120">
        <v>73269851</v>
      </c>
      <c r="R619" s="120">
        <v>68284052</v>
      </c>
      <c r="S619" s="47"/>
    </row>
    <row r="620" spans="1:19" ht="12.75" customHeight="1" x14ac:dyDescent="0.2">
      <c r="A620" s="519"/>
      <c r="B620" s="519"/>
      <c r="C620" s="53" t="s">
        <v>3</v>
      </c>
      <c r="D620" s="54">
        <v>35</v>
      </c>
      <c r="E620" s="44">
        <v>26651.919999999998</v>
      </c>
      <c r="F620" s="44">
        <v>0</v>
      </c>
      <c r="G620" s="44">
        <v>0</v>
      </c>
      <c r="H620" s="44">
        <v>6641.4</v>
      </c>
      <c r="I620" s="44">
        <v>0</v>
      </c>
      <c r="J620" s="55">
        <v>2774.44</v>
      </c>
      <c r="K620" s="56">
        <v>33293.32</v>
      </c>
      <c r="L620" s="57">
        <v>36067.760000000002</v>
      </c>
      <c r="M620" s="117"/>
      <c r="N620" s="119">
        <v>33293.32</v>
      </c>
      <c r="O620" s="119">
        <v>26651.919999999998</v>
      </c>
      <c r="P620" s="131"/>
      <c r="Q620" s="119">
        <v>40865.11</v>
      </c>
      <c r="R620" s="119">
        <v>38090.67</v>
      </c>
      <c r="S620" s="47"/>
    </row>
    <row r="621" spans="1:19" ht="9" customHeight="1" x14ac:dyDescent="0.2">
      <c r="A621" s="520"/>
      <c r="B621" s="520"/>
      <c r="C621" s="58" t="s">
        <v>4</v>
      </c>
      <c r="D621" s="59"/>
      <c r="E621" s="61">
        <v>51605313</v>
      </c>
      <c r="F621" s="61">
        <v>0</v>
      </c>
      <c r="G621" s="61">
        <v>0</v>
      </c>
      <c r="H621" s="61">
        <v>12859544</v>
      </c>
      <c r="I621" s="61">
        <v>0</v>
      </c>
      <c r="J621" s="60">
        <v>5372065</v>
      </c>
      <c r="K621" s="61">
        <v>64464857</v>
      </c>
      <c r="L621" s="62">
        <v>69836922</v>
      </c>
      <c r="M621" s="118"/>
      <c r="N621" s="120">
        <v>64464857</v>
      </c>
      <c r="O621" s="120">
        <v>51605313</v>
      </c>
      <c r="P621" s="132"/>
      <c r="Q621" s="120">
        <v>79125887</v>
      </c>
      <c r="R621" s="120">
        <v>73753822</v>
      </c>
      <c r="S621" s="47"/>
    </row>
    <row r="622" spans="1:19" ht="12.75" customHeight="1" x14ac:dyDescent="0.2">
      <c r="A622" s="496">
        <v>39539</v>
      </c>
      <c r="B622" s="496">
        <v>39629</v>
      </c>
      <c r="C622" s="42" t="s">
        <v>3</v>
      </c>
      <c r="D622" s="43">
        <v>0</v>
      </c>
      <c r="E622" s="44">
        <v>14733.15</v>
      </c>
      <c r="F622" s="44">
        <v>0</v>
      </c>
      <c r="G622" s="44">
        <v>0</v>
      </c>
      <c r="H622" s="44">
        <v>6641.4</v>
      </c>
      <c r="I622" s="44">
        <v>0</v>
      </c>
      <c r="J622" s="44">
        <v>1781.21</v>
      </c>
      <c r="K622" s="45">
        <v>21374.55</v>
      </c>
      <c r="L622" s="46">
        <v>23155.759999999998</v>
      </c>
      <c r="M622" s="117"/>
      <c r="N622" s="119">
        <v>21374.55</v>
      </c>
      <c r="O622" s="119">
        <v>14733.15</v>
      </c>
      <c r="P622" s="131"/>
      <c r="Q622" s="119">
        <v>25807.73</v>
      </c>
      <c r="R622" s="119">
        <v>24026.52</v>
      </c>
      <c r="S622" s="47"/>
    </row>
    <row r="623" spans="1:19" ht="9" customHeight="1" x14ac:dyDescent="0.2">
      <c r="A623" s="497"/>
      <c r="B623" s="497"/>
      <c r="C623" s="48" t="s">
        <v>4</v>
      </c>
      <c r="D623" s="49">
        <v>2</v>
      </c>
      <c r="E623" s="50">
        <v>28527356</v>
      </c>
      <c r="F623" s="50">
        <v>0</v>
      </c>
      <c r="G623" s="50">
        <v>0</v>
      </c>
      <c r="H623" s="50">
        <v>12859544</v>
      </c>
      <c r="I623" s="50">
        <v>0</v>
      </c>
      <c r="J623" s="51">
        <v>3448903</v>
      </c>
      <c r="K623" s="50">
        <v>41386900</v>
      </c>
      <c r="L623" s="52">
        <v>44835803</v>
      </c>
      <c r="M623" s="118"/>
      <c r="N623" s="120">
        <v>41386900</v>
      </c>
      <c r="O623" s="120">
        <v>28527356</v>
      </c>
      <c r="P623" s="132"/>
      <c r="Q623" s="120">
        <v>49970733</v>
      </c>
      <c r="R623" s="120">
        <v>46521830</v>
      </c>
      <c r="S623" s="47"/>
    </row>
    <row r="624" spans="1:19" ht="12.75" customHeight="1" x14ac:dyDescent="0.2">
      <c r="A624" s="519">
        <v>39539</v>
      </c>
      <c r="B624" s="519">
        <v>39629</v>
      </c>
      <c r="C624" s="53" t="s">
        <v>3</v>
      </c>
      <c r="D624" s="54">
        <v>3</v>
      </c>
      <c r="E624" s="44">
        <v>15352.28</v>
      </c>
      <c r="F624" s="44">
        <v>0</v>
      </c>
      <c r="G624" s="44">
        <v>0</v>
      </c>
      <c r="H624" s="44">
        <v>6641.4</v>
      </c>
      <c r="I624" s="44">
        <v>0</v>
      </c>
      <c r="J624" s="55">
        <v>1832.81</v>
      </c>
      <c r="K624" s="56">
        <v>21993.68</v>
      </c>
      <c r="L624" s="57">
        <v>23826.49</v>
      </c>
      <c r="M624" s="117"/>
      <c r="N624" s="119">
        <v>21993.68</v>
      </c>
      <c r="O624" s="119">
        <v>15352.28</v>
      </c>
      <c r="P624" s="131"/>
      <c r="Q624" s="119">
        <v>26589.9</v>
      </c>
      <c r="R624" s="119">
        <v>24757.09</v>
      </c>
      <c r="S624" s="47"/>
    </row>
    <row r="625" spans="1:19" ht="9" customHeight="1" x14ac:dyDescent="0.2">
      <c r="A625" s="519"/>
      <c r="B625" s="519"/>
      <c r="C625" s="48" t="s">
        <v>4</v>
      </c>
      <c r="D625" s="49">
        <v>8</v>
      </c>
      <c r="E625" s="50">
        <v>29726159</v>
      </c>
      <c r="F625" s="50">
        <v>0</v>
      </c>
      <c r="G625" s="50">
        <v>0</v>
      </c>
      <c r="H625" s="50">
        <v>12859544</v>
      </c>
      <c r="I625" s="50">
        <v>0</v>
      </c>
      <c r="J625" s="51">
        <v>3548815</v>
      </c>
      <c r="K625" s="50">
        <v>42585703</v>
      </c>
      <c r="L625" s="52">
        <v>46134518</v>
      </c>
      <c r="M625" s="118"/>
      <c r="N625" s="120">
        <v>42585703</v>
      </c>
      <c r="O625" s="120">
        <v>29726159</v>
      </c>
      <c r="P625" s="132"/>
      <c r="Q625" s="120">
        <v>51485226</v>
      </c>
      <c r="R625" s="120">
        <v>47936411</v>
      </c>
      <c r="S625" s="47"/>
    </row>
    <row r="626" spans="1:19" ht="12.75" customHeight="1" x14ac:dyDescent="0.2">
      <c r="A626" s="519"/>
      <c r="B626" s="519"/>
      <c r="C626" s="53" t="s">
        <v>3</v>
      </c>
      <c r="D626" s="54">
        <v>9</v>
      </c>
      <c r="E626" s="44">
        <v>17270.88</v>
      </c>
      <c r="F626" s="44">
        <v>0</v>
      </c>
      <c r="G626" s="44">
        <v>0</v>
      </c>
      <c r="H626" s="44">
        <v>6641.4</v>
      </c>
      <c r="I626" s="44">
        <v>0</v>
      </c>
      <c r="J626" s="55">
        <v>1992.69</v>
      </c>
      <c r="K626" s="56">
        <v>23912.28</v>
      </c>
      <c r="L626" s="57">
        <v>25904.97</v>
      </c>
      <c r="M626" s="117"/>
      <c r="N626" s="119">
        <v>23912.28</v>
      </c>
      <c r="O626" s="119">
        <v>17270.88</v>
      </c>
      <c r="P626" s="131"/>
      <c r="Q626" s="119">
        <v>29013.73</v>
      </c>
      <c r="R626" s="119">
        <v>27021.040000000001</v>
      </c>
      <c r="S626" s="47"/>
    </row>
    <row r="627" spans="1:19" ht="9" customHeight="1" x14ac:dyDescent="0.2">
      <c r="A627" s="519"/>
      <c r="B627" s="519"/>
      <c r="C627" s="48" t="s">
        <v>4</v>
      </c>
      <c r="D627" s="49">
        <v>14</v>
      </c>
      <c r="E627" s="50">
        <v>33441087</v>
      </c>
      <c r="F627" s="50">
        <v>0</v>
      </c>
      <c r="G627" s="50">
        <v>0</v>
      </c>
      <c r="H627" s="50">
        <v>12859544</v>
      </c>
      <c r="I627" s="50">
        <v>0</v>
      </c>
      <c r="J627" s="51">
        <v>3858386</v>
      </c>
      <c r="K627" s="50">
        <v>46300630</v>
      </c>
      <c r="L627" s="52">
        <v>50159016</v>
      </c>
      <c r="M627" s="118"/>
      <c r="N627" s="120">
        <v>46300630</v>
      </c>
      <c r="O627" s="120">
        <v>33441087</v>
      </c>
      <c r="P627" s="132"/>
      <c r="Q627" s="120">
        <v>56178415</v>
      </c>
      <c r="R627" s="120">
        <v>52320029</v>
      </c>
      <c r="S627" s="47"/>
    </row>
    <row r="628" spans="1:19" ht="12.75" customHeight="1" x14ac:dyDescent="0.2">
      <c r="A628" s="519"/>
      <c r="B628" s="519"/>
      <c r="C628" s="53" t="s">
        <v>3</v>
      </c>
      <c r="D628" s="54">
        <v>15</v>
      </c>
      <c r="E628" s="44">
        <v>19509.98</v>
      </c>
      <c r="F628" s="44">
        <v>0</v>
      </c>
      <c r="G628" s="44">
        <v>0</v>
      </c>
      <c r="H628" s="44">
        <v>6641.4</v>
      </c>
      <c r="I628" s="44">
        <v>0</v>
      </c>
      <c r="J628" s="55">
        <v>2179.2800000000002</v>
      </c>
      <c r="K628" s="56">
        <v>26151.38</v>
      </c>
      <c r="L628" s="57">
        <v>28330.66</v>
      </c>
      <c r="M628" s="117"/>
      <c r="N628" s="119">
        <v>26151.38</v>
      </c>
      <c r="O628" s="119">
        <v>19509.98</v>
      </c>
      <c r="P628" s="131"/>
      <c r="Q628" s="119">
        <v>31842.46</v>
      </c>
      <c r="R628" s="119">
        <v>29663.18</v>
      </c>
      <c r="S628" s="47"/>
    </row>
    <row r="629" spans="1:19" ht="9" customHeight="1" x14ac:dyDescent="0.2">
      <c r="A629" s="519"/>
      <c r="B629" s="519"/>
      <c r="C629" s="48" t="s">
        <v>4</v>
      </c>
      <c r="D629" s="49">
        <v>20</v>
      </c>
      <c r="E629" s="50">
        <v>37776589</v>
      </c>
      <c r="F629" s="50">
        <v>0</v>
      </c>
      <c r="G629" s="50">
        <v>0</v>
      </c>
      <c r="H629" s="50">
        <v>12859544</v>
      </c>
      <c r="I629" s="50">
        <v>0</v>
      </c>
      <c r="J629" s="51">
        <v>4219674</v>
      </c>
      <c r="K629" s="50">
        <v>50636133</v>
      </c>
      <c r="L629" s="52">
        <v>54855807</v>
      </c>
      <c r="M629" s="118"/>
      <c r="N629" s="120">
        <v>50636133</v>
      </c>
      <c r="O629" s="120">
        <v>37776589</v>
      </c>
      <c r="P629" s="132"/>
      <c r="Q629" s="120">
        <v>61655600</v>
      </c>
      <c r="R629" s="120">
        <v>57435926</v>
      </c>
      <c r="S629" s="47"/>
    </row>
    <row r="630" spans="1:19" ht="12.75" customHeight="1" x14ac:dyDescent="0.2">
      <c r="A630" s="519"/>
      <c r="B630" s="519"/>
      <c r="C630" s="53" t="s">
        <v>3</v>
      </c>
      <c r="D630" s="54">
        <v>21</v>
      </c>
      <c r="E630" s="44">
        <v>21905.23</v>
      </c>
      <c r="F630" s="44">
        <v>0</v>
      </c>
      <c r="G630" s="44">
        <v>0</v>
      </c>
      <c r="H630" s="44">
        <v>6641.4</v>
      </c>
      <c r="I630" s="44">
        <v>0</v>
      </c>
      <c r="J630" s="55">
        <v>2378.89</v>
      </c>
      <c r="K630" s="56">
        <v>28546.63</v>
      </c>
      <c r="L630" s="57">
        <v>30925.52</v>
      </c>
      <c r="M630" s="117"/>
      <c r="N630" s="119">
        <v>28546.63</v>
      </c>
      <c r="O630" s="119">
        <v>21905.23</v>
      </c>
      <c r="P630" s="131"/>
      <c r="Q630" s="119">
        <v>34868.46</v>
      </c>
      <c r="R630" s="119">
        <v>32489.57</v>
      </c>
      <c r="S630" s="47"/>
    </row>
    <row r="631" spans="1:19" ht="9" customHeight="1" x14ac:dyDescent="0.2">
      <c r="A631" s="519"/>
      <c r="B631" s="519"/>
      <c r="C631" s="48" t="s">
        <v>4</v>
      </c>
      <c r="D631" s="49">
        <v>27</v>
      </c>
      <c r="E631" s="50">
        <v>42414440</v>
      </c>
      <c r="F631" s="50">
        <v>0</v>
      </c>
      <c r="G631" s="50">
        <v>0</v>
      </c>
      <c r="H631" s="50">
        <v>12859544</v>
      </c>
      <c r="I631" s="50">
        <v>0</v>
      </c>
      <c r="J631" s="51">
        <v>4606173</v>
      </c>
      <c r="K631" s="50">
        <v>55273983</v>
      </c>
      <c r="L631" s="52">
        <v>59880157</v>
      </c>
      <c r="M631" s="118"/>
      <c r="N631" s="120">
        <v>55273983</v>
      </c>
      <c r="O631" s="120">
        <v>42414440</v>
      </c>
      <c r="P631" s="132"/>
      <c r="Q631" s="120">
        <v>67514753</v>
      </c>
      <c r="R631" s="120">
        <v>62908580</v>
      </c>
      <c r="S631" s="47"/>
    </row>
    <row r="632" spans="1:19" ht="12.75" customHeight="1" x14ac:dyDescent="0.2">
      <c r="A632" s="519"/>
      <c r="B632" s="519"/>
      <c r="C632" s="53" t="s">
        <v>3</v>
      </c>
      <c r="D632" s="54">
        <v>28</v>
      </c>
      <c r="E632" s="44">
        <v>24366.42</v>
      </c>
      <c r="F632" s="44">
        <v>0</v>
      </c>
      <c r="G632" s="44">
        <v>0</v>
      </c>
      <c r="H632" s="44">
        <v>6641.4</v>
      </c>
      <c r="I632" s="44">
        <v>0</v>
      </c>
      <c r="J632" s="55">
        <v>2583.9899999999998</v>
      </c>
      <c r="K632" s="56">
        <v>31007.82</v>
      </c>
      <c r="L632" s="57">
        <v>33591.81</v>
      </c>
      <c r="M632" s="117"/>
      <c r="N632" s="119">
        <v>31007.82</v>
      </c>
      <c r="O632" s="119">
        <v>24366.42</v>
      </c>
      <c r="P632" s="131"/>
      <c r="Q632" s="119">
        <v>37977.769999999997</v>
      </c>
      <c r="R632" s="119">
        <v>35393.78</v>
      </c>
      <c r="S632" s="47"/>
    </row>
    <row r="633" spans="1:19" ht="9" customHeight="1" x14ac:dyDescent="0.2">
      <c r="A633" s="519"/>
      <c r="B633" s="519"/>
      <c r="C633" s="48" t="s">
        <v>4</v>
      </c>
      <c r="D633" s="49">
        <v>34</v>
      </c>
      <c r="E633" s="50">
        <v>47179968</v>
      </c>
      <c r="F633" s="50">
        <v>0</v>
      </c>
      <c r="G633" s="50">
        <v>0</v>
      </c>
      <c r="H633" s="50">
        <v>12859544</v>
      </c>
      <c r="I633" s="50">
        <v>0</v>
      </c>
      <c r="J633" s="51">
        <v>5003302</v>
      </c>
      <c r="K633" s="50">
        <v>60039512</v>
      </c>
      <c r="L633" s="52">
        <v>65042814</v>
      </c>
      <c r="M633" s="118"/>
      <c r="N633" s="120">
        <v>60039512</v>
      </c>
      <c r="O633" s="120">
        <v>47179968</v>
      </c>
      <c r="P633" s="132"/>
      <c r="Q633" s="120">
        <v>73535217</v>
      </c>
      <c r="R633" s="120">
        <v>68531914</v>
      </c>
      <c r="S633" s="47"/>
    </row>
    <row r="634" spans="1:19" ht="12.75" customHeight="1" x14ac:dyDescent="0.2">
      <c r="A634" s="519"/>
      <c r="B634" s="519"/>
      <c r="C634" s="53" t="s">
        <v>3</v>
      </c>
      <c r="D634" s="54">
        <v>35</v>
      </c>
      <c r="E634" s="44">
        <v>26760.400000000001</v>
      </c>
      <c r="F634" s="44">
        <v>0</v>
      </c>
      <c r="G634" s="44">
        <v>0</v>
      </c>
      <c r="H634" s="44">
        <v>6641.4</v>
      </c>
      <c r="I634" s="44">
        <v>0</v>
      </c>
      <c r="J634" s="55">
        <v>2783.48</v>
      </c>
      <c r="K634" s="56">
        <v>33401.800000000003</v>
      </c>
      <c r="L634" s="57">
        <v>36185.279999999999</v>
      </c>
      <c r="M634" s="117"/>
      <c r="N634" s="119">
        <v>33401.800000000003</v>
      </c>
      <c r="O634" s="119">
        <v>26760.400000000001</v>
      </c>
      <c r="P634" s="131"/>
      <c r="Q634" s="119">
        <v>41002.15</v>
      </c>
      <c r="R634" s="119">
        <v>38218.67</v>
      </c>
      <c r="S634" s="47"/>
    </row>
    <row r="635" spans="1:19" ht="9" customHeight="1" x14ac:dyDescent="0.2">
      <c r="A635" s="520"/>
      <c r="B635" s="520"/>
      <c r="C635" s="58" t="s">
        <v>4</v>
      </c>
      <c r="D635" s="59"/>
      <c r="E635" s="50">
        <v>51815360</v>
      </c>
      <c r="F635" s="50">
        <v>0</v>
      </c>
      <c r="G635" s="50">
        <v>0</v>
      </c>
      <c r="H635" s="50">
        <v>12859544</v>
      </c>
      <c r="I635" s="50">
        <v>0</v>
      </c>
      <c r="J635" s="60">
        <v>5389569</v>
      </c>
      <c r="K635" s="61">
        <v>64674903</v>
      </c>
      <c r="L635" s="62">
        <v>70064472</v>
      </c>
      <c r="M635" s="118"/>
      <c r="N635" s="120">
        <v>64674903</v>
      </c>
      <c r="O635" s="120">
        <v>51815360</v>
      </c>
      <c r="P635" s="132"/>
      <c r="Q635" s="120">
        <v>79391233</v>
      </c>
      <c r="R635" s="120">
        <v>74001664</v>
      </c>
      <c r="S635" s="47"/>
    </row>
    <row r="636" spans="1:19" ht="12.75" customHeight="1" x14ac:dyDescent="0.2">
      <c r="A636" s="496">
        <v>39630</v>
      </c>
      <c r="B636" s="496">
        <v>39813</v>
      </c>
      <c r="C636" s="42" t="s">
        <v>3</v>
      </c>
      <c r="D636" s="43">
        <v>0</v>
      </c>
      <c r="E636" s="44">
        <v>14805.39</v>
      </c>
      <c r="F636" s="44">
        <v>0</v>
      </c>
      <c r="G636" s="44">
        <v>0</v>
      </c>
      <c r="H636" s="44">
        <v>6641.4</v>
      </c>
      <c r="I636" s="44">
        <v>0</v>
      </c>
      <c r="J636" s="44">
        <v>1787.23</v>
      </c>
      <c r="K636" s="45">
        <v>21446.79</v>
      </c>
      <c r="L636" s="46">
        <v>23234.02</v>
      </c>
      <c r="M636" s="117"/>
      <c r="N636" s="119">
        <v>21446.79</v>
      </c>
      <c r="O636" s="119">
        <v>14805.39</v>
      </c>
      <c r="P636" s="131"/>
      <c r="Q636" s="119">
        <v>25898.99</v>
      </c>
      <c r="R636" s="119">
        <v>24111.759999999998</v>
      </c>
      <c r="S636" s="47"/>
    </row>
    <row r="637" spans="1:19" ht="9" customHeight="1" x14ac:dyDescent="0.2">
      <c r="A637" s="497"/>
      <c r="B637" s="497"/>
      <c r="C637" s="48" t="s">
        <v>4</v>
      </c>
      <c r="D637" s="49">
        <v>2</v>
      </c>
      <c r="E637" s="50">
        <v>28667232</v>
      </c>
      <c r="F637" s="50">
        <v>0</v>
      </c>
      <c r="G637" s="50">
        <v>0</v>
      </c>
      <c r="H637" s="50">
        <v>12859544</v>
      </c>
      <c r="I637" s="50">
        <v>0</v>
      </c>
      <c r="J637" s="51">
        <v>3460560</v>
      </c>
      <c r="K637" s="50">
        <v>41526776</v>
      </c>
      <c r="L637" s="52">
        <v>44987336</v>
      </c>
      <c r="M637" s="118"/>
      <c r="N637" s="120">
        <v>41526776</v>
      </c>
      <c r="O637" s="120">
        <v>28667232</v>
      </c>
      <c r="P637" s="132"/>
      <c r="Q637" s="120">
        <v>50147437</v>
      </c>
      <c r="R637" s="120">
        <v>46686878</v>
      </c>
      <c r="S637" s="47"/>
    </row>
    <row r="638" spans="1:19" ht="12.75" customHeight="1" x14ac:dyDescent="0.2">
      <c r="A638" s="519">
        <v>39630</v>
      </c>
      <c r="B638" s="519">
        <v>39813</v>
      </c>
      <c r="C638" s="53" t="s">
        <v>3</v>
      </c>
      <c r="D638" s="54">
        <v>3</v>
      </c>
      <c r="E638" s="44">
        <v>15424.52</v>
      </c>
      <c r="F638" s="44">
        <v>0</v>
      </c>
      <c r="G638" s="44">
        <v>0</v>
      </c>
      <c r="H638" s="44">
        <v>6641.4</v>
      </c>
      <c r="I638" s="44">
        <v>0</v>
      </c>
      <c r="J638" s="55">
        <v>1838.83</v>
      </c>
      <c r="K638" s="56">
        <v>22065.919999999998</v>
      </c>
      <c r="L638" s="57">
        <v>23904.75</v>
      </c>
      <c r="M638" s="117"/>
      <c r="N638" s="119">
        <v>22065.919999999998</v>
      </c>
      <c r="O638" s="119">
        <v>15424.52</v>
      </c>
      <c r="P638" s="131"/>
      <c r="Q638" s="119">
        <v>26681.16</v>
      </c>
      <c r="R638" s="119">
        <v>24842.33</v>
      </c>
      <c r="S638" s="47"/>
    </row>
    <row r="639" spans="1:19" ht="9" customHeight="1" x14ac:dyDescent="0.2">
      <c r="A639" s="519"/>
      <c r="B639" s="519"/>
      <c r="C639" s="48" t="s">
        <v>4</v>
      </c>
      <c r="D639" s="49">
        <v>8</v>
      </c>
      <c r="E639" s="50">
        <v>29866035</v>
      </c>
      <c r="F639" s="50">
        <v>0</v>
      </c>
      <c r="G639" s="50">
        <v>0</v>
      </c>
      <c r="H639" s="50">
        <v>12859544</v>
      </c>
      <c r="I639" s="50">
        <v>0</v>
      </c>
      <c r="J639" s="51">
        <v>3560471</v>
      </c>
      <c r="K639" s="50">
        <v>42725579</v>
      </c>
      <c r="L639" s="52">
        <v>46286050</v>
      </c>
      <c r="M639" s="118"/>
      <c r="N639" s="120">
        <v>42725579</v>
      </c>
      <c r="O639" s="120">
        <v>29866035</v>
      </c>
      <c r="P639" s="132"/>
      <c r="Q639" s="120">
        <v>51661930</v>
      </c>
      <c r="R639" s="120">
        <v>48101458</v>
      </c>
      <c r="S639" s="47"/>
    </row>
    <row r="640" spans="1:19" ht="12.75" customHeight="1" x14ac:dyDescent="0.2">
      <c r="A640" s="519"/>
      <c r="B640" s="519"/>
      <c r="C640" s="53" t="s">
        <v>3</v>
      </c>
      <c r="D640" s="54">
        <v>9</v>
      </c>
      <c r="E640" s="44">
        <v>17343.12</v>
      </c>
      <c r="F640" s="44">
        <v>0</v>
      </c>
      <c r="G640" s="44">
        <v>0</v>
      </c>
      <c r="H640" s="44">
        <v>6641.4</v>
      </c>
      <c r="I640" s="44">
        <v>0</v>
      </c>
      <c r="J640" s="55">
        <v>1998.71</v>
      </c>
      <c r="K640" s="56">
        <v>23984.52</v>
      </c>
      <c r="L640" s="57">
        <v>25983.23</v>
      </c>
      <c r="M640" s="117"/>
      <c r="N640" s="119">
        <v>23984.52</v>
      </c>
      <c r="O640" s="119">
        <v>17343.12</v>
      </c>
      <c r="P640" s="131"/>
      <c r="Q640" s="119">
        <v>29104.99</v>
      </c>
      <c r="R640" s="119">
        <v>27106.28</v>
      </c>
      <c r="S640" s="47"/>
    </row>
    <row r="641" spans="1:19" ht="9" customHeight="1" x14ac:dyDescent="0.2">
      <c r="A641" s="519"/>
      <c r="B641" s="519"/>
      <c r="C641" s="48" t="s">
        <v>4</v>
      </c>
      <c r="D641" s="49">
        <v>14</v>
      </c>
      <c r="E641" s="50">
        <v>33580963</v>
      </c>
      <c r="F641" s="50">
        <v>0</v>
      </c>
      <c r="G641" s="50">
        <v>0</v>
      </c>
      <c r="H641" s="50">
        <v>12859544</v>
      </c>
      <c r="I641" s="50">
        <v>0</v>
      </c>
      <c r="J641" s="51">
        <v>3870042</v>
      </c>
      <c r="K641" s="50">
        <v>46440507</v>
      </c>
      <c r="L641" s="52">
        <v>50310549</v>
      </c>
      <c r="M641" s="118"/>
      <c r="N641" s="120">
        <v>46440507</v>
      </c>
      <c r="O641" s="120">
        <v>33580963</v>
      </c>
      <c r="P641" s="132"/>
      <c r="Q641" s="120">
        <v>56355119</v>
      </c>
      <c r="R641" s="120">
        <v>52485077</v>
      </c>
      <c r="S641" s="47"/>
    </row>
    <row r="642" spans="1:19" ht="12.75" customHeight="1" x14ac:dyDescent="0.2">
      <c r="A642" s="519"/>
      <c r="B642" s="519"/>
      <c r="C642" s="53" t="s">
        <v>3</v>
      </c>
      <c r="D642" s="54">
        <v>15</v>
      </c>
      <c r="E642" s="44">
        <v>19582.22</v>
      </c>
      <c r="F642" s="44">
        <v>0</v>
      </c>
      <c r="G642" s="44">
        <v>0</v>
      </c>
      <c r="H642" s="44">
        <v>6641.4</v>
      </c>
      <c r="I642" s="44">
        <v>0</v>
      </c>
      <c r="J642" s="55">
        <v>2185.3000000000002</v>
      </c>
      <c r="K642" s="56">
        <v>26223.62</v>
      </c>
      <c r="L642" s="57">
        <v>28408.92</v>
      </c>
      <c r="M642" s="117"/>
      <c r="N642" s="119">
        <v>26223.62</v>
      </c>
      <c r="O642" s="119">
        <v>19582.22</v>
      </c>
      <c r="P642" s="131"/>
      <c r="Q642" s="119">
        <v>31933.72</v>
      </c>
      <c r="R642" s="119">
        <v>29748.42</v>
      </c>
      <c r="S642" s="47"/>
    </row>
    <row r="643" spans="1:19" ht="9" customHeight="1" x14ac:dyDescent="0.2">
      <c r="A643" s="519"/>
      <c r="B643" s="519"/>
      <c r="C643" s="48" t="s">
        <v>4</v>
      </c>
      <c r="D643" s="49">
        <v>20</v>
      </c>
      <c r="E643" s="50">
        <v>37916465</v>
      </c>
      <c r="F643" s="50">
        <v>0</v>
      </c>
      <c r="G643" s="50">
        <v>0</v>
      </c>
      <c r="H643" s="50">
        <v>12859544</v>
      </c>
      <c r="I643" s="50">
        <v>0</v>
      </c>
      <c r="J643" s="51">
        <v>4231331</v>
      </c>
      <c r="K643" s="50">
        <v>50776009</v>
      </c>
      <c r="L643" s="52">
        <v>55007340</v>
      </c>
      <c r="M643" s="118"/>
      <c r="N643" s="120">
        <v>50776009</v>
      </c>
      <c r="O643" s="120">
        <v>37916465</v>
      </c>
      <c r="P643" s="132"/>
      <c r="Q643" s="120">
        <v>61832304</v>
      </c>
      <c r="R643" s="120">
        <v>57600973</v>
      </c>
      <c r="S643" s="47"/>
    </row>
    <row r="644" spans="1:19" ht="12.75" customHeight="1" x14ac:dyDescent="0.2">
      <c r="A644" s="519"/>
      <c r="B644" s="519"/>
      <c r="C644" s="53" t="s">
        <v>3</v>
      </c>
      <c r="D644" s="54">
        <v>21</v>
      </c>
      <c r="E644" s="44">
        <v>21977.47</v>
      </c>
      <c r="F644" s="44">
        <v>0</v>
      </c>
      <c r="G644" s="44">
        <v>0</v>
      </c>
      <c r="H644" s="44">
        <v>6641.4</v>
      </c>
      <c r="I644" s="44">
        <v>0</v>
      </c>
      <c r="J644" s="55">
        <v>2384.91</v>
      </c>
      <c r="K644" s="56">
        <v>28618.87</v>
      </c>
      <c r="L644" s="57">
        <v>31003.78</v>
      </c>
      <c r="M644" s="117"/>
      <c r="N644" s="119">
        <v>28618.87</v>
      </c>
      <c r="O644" s="119">
        <v>21977.47</v>
      </c>
      <c r="P644" s="131"/>
      <c r="Q644" s="119">
        <v>34959.72</v>
      </c>
      <c r="R644" s="119">
        <v>32574.81</v>
      </c>
      <c r="S644" s="47"/>
    </row>
    <row r="645" spans="1:19" ht="9" customHeight="1" x14ac:dyDescent="0.2">
      <c r="A645" s="519"/>
      <c r="B645" s="519"/>
      <c r="C645" s="48" t="s">
        <v>4</v>
      </c>
      <c r="D645" s="49">
        <v>27</v>
      </c>
      <c r="E645" s="50">
        <v>42554316</v>
      </c>
      <c r="F645" s="50">
        <v>0</v>
      </c>
      <c r="G645" s="50">
        <v>0</v>
      </c>
      <c r="H645" s="50">
        <v>12859544</v>
      </c>
      <c r="I645" s="50">
        <v>0</v>
      </c>
      <c r="J645" s="51">
        <v>4617830</v>
      </c>
      <c r="K645" s="50">
        <v>55413859</v>
      </c>
      <c r="L645" s="52">
        <v>60031689</v>
      </c>
      <c r="M645" s="118"/>
      <c r="N645" s="120">
        <v>55413859</v>
      </c>
      <c r="O645" s="120">
        <v>42554316</v>
      </c>
      <c r="P645" s="132"/>
      <c r="Q645" s="120">
        <v>67691457</v>
      </c>
      <c r="R645" s="120">
        <v>63073627</v>
      </c>
      <c r="S645" s="47"/>
    </row>
    <row r="646" spans="1:19" ht="12.75" customHeight="1" x14ac:dyDescent="0.2">
      <c r="A646" s="519"/>
      <c r="B646" s="519"/>
      <c r="C646" s="53" t="s">
        <v>3</v>
      </c>
      <c r="D646" s="54">
        <v>28</v>
      </c>
      <c r="E646" s="44">
        <v>24438.66</v>
      </c>
      <c r="F646" s="44">
        <v>0</v>
      </c>
      <c r="G646" s="44">
        <v>0</v>
      </c>
      <c r="H646" s="44">
        <v>6641.4</v>
      </c>
      <c r="I646" s="44">
        <v>0</v>
      </c>
      <c r="J646" s="55">
        <v>2590.0100000000002</v>
      </c>
      <c r="K646" s="56">
        <v>31080.06</v>
      </c>
      <c r="L646" s="57">
        <v>33670.07</v>
      </c>
      <c r="M646" s="117"/>
      <c r="N646" s="119">
        <v>31080.06</v>
      </c>
      <c r="O646" s="119">
        <v>24438.66</v>
      </c>
      <c r="P646" s="131"/>
      <c r="Q646" s="119">
        <v>38069.03</v>
      </c>
      <c r="R646" s="119">
        <v>35479.019999999997</v>
      </c>
      <c r="S646" s="47"/>
    </row>
    <row r="647" spans="1:19" ht="9" customHeight="1" x14ac:dyDescent="0.2">
      <c r="A647" s="519"/>
      <c r="B647" s="519"/>
      <c r="C647" s="48" t="s">
        <v>4</v>
      </c>
      <c r="D647" s="49">
        <v>34</v>
      </c>
      <c r="E647" s="50">
        <v>47319844</v>
      </c>
      <c r="F647" s="50">
        <v>0</v>
      </c>
      <c r="G647" s="50">
        <v>0</v>
      </c>
      <c r="H647" s="50">
        <v>12859544</v>
      </c>
      <c r="I647" s="50">
        <v>0</v>
      </c>
      <c r="J647" s="51">
        <v>5014959</v>
      </c>
      <c r="K647" s="50">
        <v>60179388</v>
      </c>
      <c r="L647" s="52">
        <v>65194346</v>
      </c>
      <c r="M647" s="118"/>
      <c r="N647" s="120">
        <v>60179388</v>
      </c>
      <c r="O647" s="120">
        <v>47319844</v>
      </c>
      <c r="P647" s="132"/>
      <c r="Q647" s="120">
        <v>73711921</v>
      </c>
      <c r="R647" s="120">
        <v>68696962</v>
      </c>
      <c r="S647" s="47"/>
    </row>
    <row r="648" spans="1:19" ht="12.75" customHeight="1" x14ac:dyDescent="0.2">
      <c r="A648" s="519"/>
      <c r="B648" s="519"/>
      <c r="C648" s="53" t="s">
        <v>3</v>
      </c>
      <c r="D648" s="54">
        <v>35</v>
      </c>
      <c r="E648" s="44">
        <v>26832.639999999999</v>
      </c>
      <c r="F648" s="44">
        <v>0</v>
      </c>
      <c r="G648" s="44">
        <v>0</v>
      </c>
      <c r="H648" s="44">
        <v>6641.4</v>
      </c>
      <c r="I648" s="44">
        <v>0</v>
      </c>
      <c r="J648" s="55">
        <v>2789.5</v>
      </c>
      <c r="K648" s="56">
        <v>33474.04</v>
      </c>
      <c r="L648" s="57">
        <v>36263.54</v>
      </c>
      <c r="M648" s="117"/>
      <c r="N648" s="119">
        <v>33474.04</v>
      </c>
      <c r="O648" s="119">
        <v>26832.639999999999</v>
      </c>
      <c r="P648" s="131"/>
      <c r="Q648" s="119">
        <v>41093.42</v>
      </c>
      <c r="R648" s="119">
        <v>38303.919999999998</v>
      </c>
      <c r="S648" s="47"/>
    </row>
    <row r="649" spans="1:19" ht="9" customHeight="1" x14ac:dyDescent="0.2">
      <c r="A649" s="520"/>
      <c r="B649" s="520"/>
      <c r="C649" s="58" t="s">
        <v>4</v>
      </c>
      <c r="D649" s="59"/>
      <c r="E649" s="50">
        <v>51955236</v>
      </c>
      <c r="F649" s="50">
        <v>0</v>
      </c>
      <c r="G649" s="50">
        <v>0</v>
      </c>
      <c r="H649" s="50">
        <v>12859544</v>
      </c>
      <c r="I649" s="50">
        <v>0</v>
      </c>
      <c r="J649" s="60">
        <v>5401225</v>
      </c>
      <c r="K649" s="61">
        <v>64814779</v>
      </c>
      <c r="L649" s="62">
        <v>70216005</v>
      </c>
      <c r="M649" s="118"/>
      <c r="N649" s="120">
        <v>64814779</v>
      </c>
      <c r="O649" s="120">
        <v>51955236</v>
      </c>
      <c r="P649" s="132"/>
      <c r="Q649" s="120">
        <v>79567956</v>
      </c>
      <c r="R649" s="120">
        <v>74166731</v>
      </c>
      <c r="S649" s="47"/>
    </row>
    <row r="650" spans="1:19" ht="12.75" customHeight="1" x14ac:dyDescent="0.2">
      <c r="A650" s="496">
        <v>39814</v>
      </c>
      <c r="B650" s="496">
        <v>40268</v>
      </c>
      <c r="C650" s="42" t="s">
        <v>3</v>
      </c>
      <c r="D650" s="43">
        <v>0</v>
      </c>
      <c r="E650" s="44">
        <v>15431.67</v>
      </c>
      <c r="F650" s="44">
        <v>0</v>
      </c>
      <c r="G650" s="44">
        <v>0</v>
      </c>
      <c r="H650" s="44">
        <v>6641.4</v>
      </c>
      <c r="I650" s="44">
        <v>0</v>
      </c>
      <c r="J650" s="44">
        <v>1839.42</v>
      </c>
      <c r="K650" s="45">
        <v>22073.07</v>
      </c>
      <c r="L650" s="46">
        <v>23912.49</v>
      </c>
      <c r="M650" s="117"/>
      <c r="N650" s="119">
        <v>22073.07</v>
      </c>
      <c r="O650" s="119">
        <v>15431.67</v>
      </c>
      <c r="P650" s="131"/>
      <c r="Q650" s="119">
        <v>26690.19</v>
      </c>
      <c r="R650" s="119">
        <v>24850.77</v>
      </c>
      <c r="S650" s="47"/>
    </row>
    <row r="651" spans="1:19" ht="9" customHeight="1" x14ac:dyDescent="0.2">
      <c r="A651" s="497"/>
      <c r="B651" s="497"/>
      <c r="C651" s="48" t="s">
        <v>4</v>
      </c>
      <c r="D651" s="49">
        <v>2</v>
      </c>
      <c r="E651" s="50">
        <v>29879880</v>
      </c>
      <c r="F651" s="50">
        <v>0</v>
      </c>
      <c r="G651" s="50">
        <v>0</v>
      </c>
      <c r="H651" s="50">
        <v>12859544</v>
      </c>
      <c r="I651" s="50">
        <v>0</v>
      </c>
      <c r="J651" s="51">
        <v>3561614</v>
      </c>
      <c r="K651" s="50">
        <v>42739423</v>
      </c>
      <c r="L651" s="52">
        <v>46301037</v>
      </c>
      <c r="M651" s="118"/>
      <c r="N651" s="120">
        <v>42739423</v>
      </c>
      <c r="O651" s="120">
        <v>29879880</v>
      </c>
      <c r="P651" s="132"/>
      <c r="Q651" s="120">
        <v>51679414</v>
      </c>
      <c r="R651" s="120">
        <v>48117800</v>
      </c>
      <c r="S651" s="47"/>
    </row>
    <row r="652" spans="1:19" ht="12.75" customHeight="1" x14ac:dyDescent="0.2">
      <c r="A652" s="519">
        <v>39814</v>
      </c>
      <c r="B652" s="519">
        <v>40268</v>
      </c>
      <c r="C652" s="53" t="s">
        <v>3</v>
      </c>
      <c r="D652" s="54">
        <v>3</v>
      </c>
      <c r="E652" s="44">
        <v>16074.32</v>
      </c>
      <c r="F652" s="44">
        <v>0</v>
      </c>
      <c r="G652" s="44">
        <v>0</v>
      </c>
      <c r="H652" s="44">
        <v>6641.4</v>
      </c>
      <c r="I652" s="44">
        <v>0</v>
      </c>
      <c r="J652" s="55">
        <v>1892.98</v>
      </c>
      <c r="K652" s="56">
        <v>22715.72</v>
      </c>
      <c r="L652" s="57">
        <v>24608.7</v>
      </c>
      <c r="M652" s="117"/>
      <c r="N652" s="119">
        <v>22715.72</v>
      </c>
      <c r="O652" s="119">
        <v>16074.32</v>
      </c>
      <c r="P652" s="131"/>
      <c r="Q652" s="119">
        <v>27502.080000000002</v>
      </c>
      <c r="R652" s="119">
        <v>25609.1</v>
      </c>
      <c r="S652" s="47"/>
    </row>
    <row r="653" spans="1:19" ht="9" customHeight="1" x14ac:dyDescent="0.2">
      <c r="A653" s="519"/>
      <c r="B653" s="519"/>
      <c r="C653" s="48" t="s">
        <v>4</v>
      </c>
      <c r="D653" s="49">
        <v>8</v>
      </c>
      <c r="E653" s="50">
        <v>31124224</v>
      </c>
      <c r="F653" s="50">
        <v>0</v>
      </c>
      <c r="G653" s="50">
        <v>0</v>
      </c>
      <c r="H653" s="50">
        <v>12859544</v>
      </c>
      <c r="I653" s="50">
        <v>0</v>
      </c>
      <c r="J653" s="51">
        <v>3665320</v>
      </c>
      <c r="K653" s="50">
        <v>43983767</v>
      </c>
      <c r="L653" s="52">
        <v>47649088</v>
      </c>
      <c r="M653" s="118"/>
      <c r="N653" s="120">
        <v>43983767</v>
      </c>
      <c r="O653" s="120">
        <v>31124224</v>
      </c>
      <c r="P653" s="132"/>
      <c r="Q653" s="120">
        <v>53251452</v>
      </c>
      <c r="R653" s="120">
        <v>49586132</v>
      </c>
      <c r="S653" s="47"/>
    </row>
    <row r="654" spans="1:19" ht="12.75" customHeight="1" x14ac:dyDescent="0.2">
      <c r="A654" s="519"/>
      <c r="B654" s="519"/>
      <c r="C654" s="53" t="s">
        <v>3</v>
      </c>
      <c r="D654" s="54">
        <v>9</v>
      </c>
      <c r="E654" s="44">
        <v>18065.759999999998</v>
      </c>
      <c r="F654" s="44">
        <v>0</v>
      </c>
      <c r="G654" s="44">
        <v>0</v>
      </c>
      <c r="H654" s="44">
        <v>6641.4</v>
      </c>
      <c r="I654" s="44">
        <v>0</v>
      </c>
      <c r="J654" s="55">
        <v>2058.9299999999998</v>
      </c>
      <c r="K654" s="56">
        <v>24707.16</v>
      </c>
      <c r="L654" s="57">
        <v>26766.09</v>
      </c>
      <c r="M654" s="117"/>
      <c r="N654" s="119">
        <v>24707.16</v>
      </c>
      <c r="O654" s="119">
        <v>18065.759999999998</v>
      </c>
      <c r="P654" s="131"/>
      <c r="Q654" s="119">
        <v>30017.93</v>
      </c>
      <c r="R654" s="119">
        <v>27959</v>
      </c>
      <c r="S654" s="47"/>
    </row>
    <row r="655" spans="1:19" ht="9" customHeight="1" x14ac:dyDescent="0.2">
      <c r="A655" s="519"/>
      <c r="B655" s="519"/>
      <c r="C655" s="48" t="s">
        <v>4</v>
      </c>
      <c r="D655" s="49">
        <v>14</v>
      </c>
      <c r="E655" s="50">
        <v>34980189</v>
      </c>
      <c r="F655" s="50">
        <v>0</v>
      </c>
      <c r="G655" s="50">
        <v>0</v>
      </c>
      <c r="H655" s="50">
        <v>12859544</v>
      </c>
      <c r="I655" s="50">
        <v>0</v>
      </c>
      <c r="J655" s="51">
        <v>3986644</v>
      </c>
      <c r="K655" s="50">
        <v>47839733</v>
      </c>
      <c r="L655" s="52">
        <v>51826377</v>
      </c>
      <c r="M655" s="118"/>
      <c r="N655" s="120">
        <v>47839733</v>
      </c>
      <c r="O655" s="120">
        <v>34980189</v>
      </c>
      <c r="P655" s="132"/>
      <c r="Q655" s="120">
        <v>58122817</v>
      </c>
      <c r="R655" s="120">
        <v>54136173</v>
      </c>
      <c r="S655" s="47"/>
    </row>
    <row r="656" spans="1:19" ht="12.75" customHeight="1" x14ac:dyDescent="0.2">
      <c r="A656" s="519"/>
      <c r="B656" s="519"/>
      <c r="C656" s="53" t="s">
        <v>3</v>
      </c>
      <c r="D656" s="54">
        <v>15</v>
      </c>
      <c r="E656" s="44">
        <v>20389.82</v>
      </c>
      <c r="F656" s="44">
        <v>0</v>
      </c>
      <c r="G656" s="44">
        <v>0</v>
      </c>
      <c r="H656" s="44">
        <v>6641.4</v>
      </c>
      <c r="I656" s="44">
        <v>0</v>
      </c>
      <c r="J656" s="55">
        <v>2252.6</v>
      </c>
      <c r="K656" s="56">
        <v>27031.22</v>
      </c>
      <c r="L656" s="57">
        <v>29283.82</v>
      </c>
      <c r="M656" s="117"/>
      <c r="N656" s="119">
        <v>27031.22</v>
      </c>
      <c r="O656" s="119">
        <v>20389.82</v>
      </c>
      <c r="P656" s="131"/>
      <c r="Q656" s="119">
        <v>32953.99</v>
      </c>
      <c r="R656" s="119">
        <v>30701.39</v>
      </c>
      <c r="S656" s="47"/>
    </row>
    <row r="657" spans="1:19" ht="9" customHeight="1" x14ac:dyDescent="0.2">
      <c r="A657" s="519"/>
      <c r="B657" s="519"/>
      <c r="C657" s="48" t="s">
        <v>4</v>
      </c>
      <c r="D657" s="49">
        <v>20</v>
      </c>
      <c r="E657" s="50">
        <v>39480197</v>
      </c>
      <c r="F657" s="50">
        <v>0</v>
      </c>
      <c r="G657" s="50">
        <v>0</v>
      </c>
      <c r="H657" s="50">
        <v>12859544</v>
      </c>
      <c r="I657" s="50">
        <v>0</v>
      </c>
      <c r="J657" s="51">
        <v>4361642</v>
      </c>
      <c r="K657" s="50">
        <v>52339740</v>
      </c>
      <c r="L657" s="52">
        <v>56701382</v>
      </c>
      <c r="M657" s="118"/>
      <c r="N657" s="120">
        <v>52339740</v>
      </c>
      <c r="O657" s="120">
        <v>39480197</v>
      </c>
      <c r="P657" s="132"/>
      <c r="Q657" s="120">
        <v>63807822</v>
      </c>
      <c r="R657" s="120">
        <v>59446180</v>
      </c>
      <c r="S657" s="47"/>
    </row>
    <row r="658" spans="1:19" ht="12.75" customHeight="1" x14ac:dyDescent="0.2">
      <c r="A658" s="519"/>
      <c r="B658" s="519"/>
      <c r="C658" s="53" t="s">
        <v>3</v>
      </c>
      <c r="D658" s="54">
        <v>21</v>
      </c>
      <c r="E658" s="44">
        <v>22875.91</v>
      </c>
      <c r="F658" s="44">
        <v>0</v>
      </c>
      <c r="G658" s="44">
        <v>0</v>
      </c>
      <c r="H658" s="44">
        <v>6641.4</v>
      </c>
      <c r="I658" s="44">
        <v>0</v>
      </c>
      <c r="J658" s="55">
        <v>2459.7800000000002</v>
      </c>
      <c r="K658" s="56">
        <v>29517.31</v>
      </c>
      <c r="L658" s="57">
        <v>31977.09</v>
      </c>
      <c r="M658" s="117"/>
      <c r="N658" s="119">
        <v>29517.31</v>
      </c>
      <c r="O658" s="119">
        <v>22875.91</v>
      </c>
      <c r="P658" s="131"/>
      <c r="Q658" s="119">
        <v>36094.75</v>
      </c>
      <c r="R658" s="119">
        <v>33634.97</v>
      </c>
      <c r="S658" s="47"/>
    </row>
    <row r="659" spans="1:19" ht="9" customHeight="1" x14ac:dyDescent="0.2">
      <c r="A659" s="519"/>
      <c r="B659" s="519"/>
      <c r="C659" s="48" t="s">
        <v>4</v>
      </c>
      <c r="D659" s="49">
        <v>27</v>
      </c>
      <c r="E659" s="50">
        <v>44293938</v>
      </c>
      <c r="F659" s="50">
        <v>0</v>
      </c>
      <c r="G659" s="50">
        <v>0</v>
      </c>
      <c r="H659" s="50">
        <v>12859544</v>
      </c>
      <c r="I659" s="50">
        <v>0</v>
      </c>
      <c r="J659" s="51">
        <v>4762798</v>
      </c>
      <c r="K659" s="50">
        <v>57153482</v>
      </c>
      <c r="L659" s="52">
        <v>61916280</v>
      </c>
      <c r="M659" s="118"/>
      <c r="N659" s="120">
        <v>57153482</v>
      </c>
      <c r="O659" s="120">
        <v>44293938</v>
      </c>
      <c r="P659" s="132"/>
      <c r="Q659" s="120">
        <v>69889182</v>
      </c>
      <c r="R659" s="120">
        <v>65126383</v>
      </c>
      <c r="S659" s="47"/>
    </row>
    <row r="660" spans="1:19" ht="12.75" customHeight="1" x14ac:dyDescent="0.2">
      <c r="A660" s="519"/>
      <c r="B660" s="519"/>
      <c r="C660" s="53" t="s">
        <v>3</v>
      </c>
      <c r="D660" s="54">
        <v>28</v>
      </c>
      <c r="E660" s="44">
        <v>25430.58</v>
      </c>
      <c r="F660" s="44">
        <v>0</v>
      </c>
      <c r="G660" s="44">
        <v>0</v>
      </c>
      <c r="H660" s="44">
        <v>6641.4</v>
      </c>
      <c r="I660" s="44">
        <v>0</v>
      </c>
      <c r="J660" s="55">
        <v>2672.67</v>
      </c>
      <c r="K660" s="56">
        <v>32071.98</v>
      </c>
      <c r="L660" s="57">
        <v>34744.65</v>
      </c>
      <c r="M660" s="117"/>
      <c r="N660" s="119">
        <v>32071.98</v>
      </c>
      <c r="O660" s="119">
        <v>25430.58</v>
      </c>
      <c r="P660" s="131"/>
      <c r="Q660" s="119">
        <v>39322.15</v>
      </c>
      <c r="R660" s="119">
        <v>36649.480000000003</v>
      </c>
      <c r="S660" s="47"/>
    </row>
    <row r="661" spans="1:19" ht="9" customHeight="1" x14ac:dyDescent="0.2">
      <c r="A661" s="519"/>
      <c r="B661" s="519"/>
      <c r="C661" s="48" t="s">
        <v>4</v>
      </c>
      <c r="D661" s="49">
        <v>34</v>
      </c>
      <c r="E661" s="50">
        <v>49240469</v>
      </c>
      <c r="F661" s="50">
        <v>0</v>
      </c>
      <c r="G661" s="50">
        <v>0</v>
      </c>
      <c r="H661" s="50">
        <v>12859544</v>
      </c>
      <c r="I661" s="50">
        <v>0</v>
      </c>
      <c r="J661" s="51">
        <v>5175011</v>
      </c>
      <c r="K661" s="50">
        <v>62100013</v>
      </c>
      <c r="L661" s="52">
        <v>67275023</v>
      </c>
      <c r="M661" s="118"/>
      <c r="N661" s="120">
        <v>62100013</v>
      </c>
      <c r="O661" s="120">
        <v>49240469</v>
      </c>
      <c r="P661" s="132"/>
      <c r="Q661" s="120">
        <v>76138299</v>
      </c>
      <c r="R661" s="120">
        <v>70963289</v>
      </c>
      <c r="S661" s="47"/>
    </row>
    <row r="662" spans="1:19" ht="12.75" customHeight="1" x14ac:dyDescent="0.2">
      <c r="A662" s="519"/>
      <c r="B662" s="519"/>
      <c r="C662" s="53" t="s">
        <v>3</v>
      </c>
      <c r="D662" s="54">
        <v>35</v>
      </c>
      <c r="E662" s="44">
        <v>27915.4</v>
      </c>
      <c r="F662" s="44">
        <v>0</v>
      </c>
      <c r="G662" s="44">
        <v>0</v>
      </c>
      <c r="H662" s="44">
        <v>6641.4</v>
      </c>
      <c r="I662" s="44">
        <v>0</v>
      </c>
      <c r="J662" s="55">
        <v>2879.73</v>
      </c>
      <c r="K662" s="56">
        <v>34556.800000000003</v>
      </c>
      <c r="L662" s="57">
        <v>37436.53</v>
      </c>
      <c r="M662" s="117"/>
      <c r="N662" s="119">
        <v>34556.800000000003</v>
      </c>
      <c r="O662" s="119">
        <v>27915.4</v>
      </c>
      <c r="P662" s="131"/>
      <c r="Q662" s="119">
        <v>42461.3</v>
      </c>
      <c r="R662" s="119">
        <v>39581.57</v>
      </c>
      <c r="S662" s="47"/>
    </row>
    <row r="663" spans="1:19" ht="9" customHeight="1" x14ac:dyDescent="0.2">
      <c r="A663" s="520"/>
      <c r="B663" s="520"/>
      <c r="C663" s="58" t="s">
        <v>4</v>
      </c>
      <c r="D663" s="59"/>
      <c r="E663" s="50">
        <v>54051752</v>
      </c>
      <c r="F663" s="50">
        <v>0</v>
      </c>
      <c r="G663" s="50">
        <v>0</v>
      </c>
      <c r="H663" s="50">
        <v>12859544</v>
      </c>
      <c r="I663" s="50">
        <v>0</v>
      </c>
      <c r="J663" s="60">
        <v>5575935</v>
      </c>
      <c r="K663" s="61">
        <v>66911295</v>
      </c>
      <c r="L663" s="62">
        <v>72487230</v>
      </c>
      <c r="M663" s="118"/>
      <c r="N663" s="120">
        <v>66911295</v>
      </c>
      <c r="O663" s="120">
        <v>54051752</v>
      </c>
      <c r="P663" s="132"/>
      <c r="Q663" s="120">
        <v>82216541</v>
      </c>
      <c r="R663" s="120">
        <v>76640607</v>
      </c>
      <c r="S663" s="47"/>
    </row>
    <row r="664" spans="1:19" ht="12.75" customHeight="1" x14ac:dyDescent="0.2">
      <c r="A664" s="496">
        <v>40269</v>
      </c>
      <c r="B664" s="496">
        <v>40359</v>
      </c>
      <c r="C664" s="42" t="s">
        <v>3</v>
      </c>
      <c r="D664" s="43">
        <v>0</v>
      </c>
      <c r="E664" s="44">
        <v>15431.67</v>
      </c>
      <c r="F664" s="44">
        <v>0</v>
      </c>
      <c r="G664" s="44">
        <v>0</v>
      </c>
      <c r="H664" s="44">
        <v>6641.4</v>
      </c>
      <c r="I664" s="44">
        <v>99.33</v>
      </c>
      <c r="J664" s="44">
        <v>1839.42</v>
      </c>
      <c r="K664" s="45">
        <v>22172.400000000001</v>
      </c>
      <c r="L664" s="46">
        <v>24011.82</v>
      </c>
      <c r="M664" s="117"/>
      <c r="N664" s="119">
        <v>22172.400000000001</v>
      </c>
      <c r="O664" s="119">
        <v>15531</v>
      </c>
      <c r="P664" s="131"/>
      <c r="Q664" s="119">
        <v>26807.4</v>
      </c>
      <c r="R664" s="119">
        <v>24967.98</v>
      </c>
      <c r="S664" s="47"/>
    </row>
    <row r="665" spans="1:19" ht="9" customHeight="1" x14ac:dyDescent="0.2">
      <c r="A665" s="497"/>
      <c r="B665" s="497"/>
      <c r="C665" s="48" t="s">
        <v>4</v>
      </c>
      <c r="D665" s="49">
        <v>2</v>
      </c>
      <c r="E665" s="50">
        <v>29879880</v>
      </c>
      <c r="F665" s="50">
        <v>0</v>
      </c>
      <c r="G665" s="50">
        <v>0</v>
      </c>
      <c r="H665" s="50">
        <v>12859544</v>
      </c>
      <c r="I665" s="50">
        <v>192330</v>
      </c>
      <c r="J665" s="51">
        <v>3561614</v>
      </c>
      <c r="K665" s="50">
        <v>42931753</v>
      </c>
      <c r="L665" s="52">
        <v>46493367</v>
      </c>
      <c r="M665" s="118"/>
      <c r="N665" s="120">
        <v>42931753</v>
      </c>
      <c r="O665" s="120">
        <v>30072209</v>
      </c>
      <c r="P665" s="132"/>
      <c r="Q665" s="120">
        <v>51906364</v>
      </c>
      <c r="R665" s="120">
        <v>48344751</v>
      </c>
      <c r="S665" s="47"/>
    </row>
    <row r="666" spans="1:19" ht="12.75" customHeight="1" x14ac:dyDescent="0.2">
      <c r="A666" s="519">
        <v>40269</v>
      </c>
      <c r="B666" s="519">
        <v>40359</v>
      </c>
      <c r="C666" s="53" t="s">
        <v>3</v>
      </c>
      <c r="D666" s="54">
        <v>3</v>
      </c>
      <c r="E666" s="44">
        <v>16074.32</v>
      </c>
      <c r="F666" s="44">
        <v>0</v>
      </c>
      <c r="G666" s="44">
        <v>0</v>
      </c>
      <c r="H666" s="44">
        <v>6641.4</v>
      </c>
      <c r="I666" s="44">
        <v>99.33</v>
      </c>
      <c r="J666" s="55">
        <v>1892.98</v>
      </c>
      <c r="K666" s="56">
        <v>22815.05</v>
      </c>
      <c r="L666" s="57">
        <v>24708.03</v>
      </c>
      <c r="M666" s="117"/>
      <c r="N666" s="119">
        <v>22815.05</v>
      </c>
      <c r="O666" s="119">
        <v>16173.65</v>
      </c>
      <c r="P666" s="131"/>
      <c r="Q666" s="119">
        <v>27619.29</v>
      </c>
      <c r="R666" s="119">
        <v>25726.31</v>
      </c>
      <c r="S666" s="47"/>
    </row>
    <row r="667" spans="1:19" ht="9" customHeight="1" x14ac:dyDescent="0.2">
      <c r="A667" s="519"/>
      <c r="B667" s="519"/>
      <c r="C667" s="48" t="s">
        <v>4</v>
      </c>
      <c r="D667" s="49">
        <v>8</v>
      </c>
      <c r="E667" s="50">
        <v>31124224</v>
      </c>
      <c r="F667" s="50">
        <v>0</v>
      </c>
      <c r="G667" s="50">
        <v>0</v>
      </c>
      <c r="H667" s="50">
        <v>12859544</v>
      </c>
      <c r="I667" s="50">
        <v>192330</v>
      </c>
      <c r="J667" s="51">
        <v>3665320</v>
      </c>
      <c r="K667" s="50">
        <v>44176097</v>
      </c>
      <c r="L667" s="52">
        <v>47841417</v>
      </c>
      <c r="M667" s="118"/>
      <c r="N667" s="120">
        <v>44176097</v>
      </c>
      <c r="O667" s="120">
        <v>31316553</v>
      </c>
      <c r="P667" s="132"/>
      <c r="Q667" s="120">
        <v>53478403</v>
      </c>
      <c r="R667" s="120">
        <v>49813082</v>
      </c>
      <c r="S667" s="47"/>
    </row>
    <row r="668" spans="1:19" ht="12.75" customHeight="1" x14ac:dyDescent="0.2">
      <c r="A668" s="519"/>
      <c r="B668" s="519"/>
      <c r="C668" s="53" t="s">
        <v>3</v>
      </c>
      <c r="D668" s="54">
        <v>9</v>
      </c>
      <c r="E668" s="44">
        <v>18065.759999999998</v>
      </c>
      <c r="F668" s="44">
        <v>0</v>
      </c>
      <c r="G668" s="44">
        <v>0</v>
      </c>
      <c r="H668" s="44">
        <v>6641.4</v>
      </c>
      <c r="I668" s="44">
        <v>99.33</v>
      </c>
      <c r="J668" s="55">
        <v>2058.9299999999998</v>
      </c>
      <c r="K668" s="56">
        <v>24806.49</v>
      </c>
      <c r="L668" s="57">
        <v>26865.42</v>
      </c>
      <c r="M668" s="117"/>
      <c r="N668" s="119">
        <v>24806.49</v>
      </c>
      <c r="O668" s="119">
        <v>18165.09</v>
      </c>
      <c r="P668" s="131"/>
      <c r="Q668" s="119">
        <v>30135.14</v>
      </c>
      <c r="R668" s="119">
        <v>28076.21</v>
      </c>
      <c r="S668" s="47"/>
    </row>
    <row r="669" spans="1:19" ht="9" customHeight="1" x14ac:dyDescent="0.2">
      <c r="A669" s="519"/>
      <c r="B669" s="519"/>
      <c r="C669" s="48" t="s">
        <v>4</v>
      </c>
      <c r="D669" s="49">
        <v>14</v>
      </c>
      <c r="E669" s="50">
        <v>34980189</v>
      </c>
      <c r="F669" s="50">
        <v>0</v>
      </c>
      <c r="G669" s="50">
        <v>0</v>
      </c>
      <c r="H669" s="50">
        <v>12859544</v>
      </c>
      <c r="I669" s="50">
        <v>192330</v>
      </c>
      <c r="J669" s="51">
        <v>3986644</v>
      </c>
      <c r="K669" s="50">
        <v>48032062</v>
      </c>
      <c r="L669" s="52">
        <v>52018707</v>
      </c>
      <c r="M669" s="118"/>
      <c r="N669" s="120">
        <v>48032062</v>
      </c>
      <c r="O669" s="120">
        <v>35172519</v>
      </c>
      <c r="P669" s="132"/>
      <c r="Q669" s="120">
        <v>58349768</v>
      </c>
      <c r="R669" s="120">
        <v>54363123</v>
      </c>
      <c r="S669" s="47"/>
    </row>
    <row r="670" spans="1:19" ht="12.75" customHeight="1" x14ac:dyDescent="0.2">
      <c r="A670" s="519"/>
      <c r="B670" s="519"/>
      <c r="C670" s="53" t="s">
        <v>3</v>
      </c>
      <c r="D670" s="54">
        <v>15</v>
      </c>
      <c r="E670" s="44">
        <v>20389.82</v>
      </c>
      <c r="F670" s="44">
        <v>0</v>
      </c>
      <c r="G670" s="44">
        <v>0</v>
      </c>
      <c r="H670" s="44">
        <v>6641.4</v>
      </c>
      <c r="I670" s="44">
        <v>99.33</v>
      </c>
      <c r="J670" s="55">
        <v>2252.6</v>
      </c>
      <c r="K670" s="56">
        <v>27130.55</v>
      </c>
      <c r="L670" s="57">
        <v>29383.15</v>
      </c>
      <c r="M670" s="117"/>
      <c r="N670" s="119">
        <v>27130.55</v>
      </c>
      <c r="O670" s="119">
        <v>20489.150000000001</v>
      </c>
      <c r="P670" s="131"/>
      <c r="Q670" s="119">
        <v>33071.199999999997</v>
      </c>
      <c r="R670" s="119">
        <v>30818.6</v>
      </c>
      <c r="S670" s="47"/>
    </row>
    <row r="671" spans="1:19" ht="9" customHeight="1" x14ac:dyDescent="0.2">
      <c r="A671" s="519"/>
      <c r="B671" s="519"/>
      <c r="C671" s="48" t="s">
        <v>4</v>
      </c>
      <c r="D671" s="49">
        <v>20</v>
      </c>
      <c r="E671" s="50">
        <v>39480197</v>
      </c>
      <c r="F671" s="50">
        <v>0</v>
      </c>
      <c r="G671" s="50">
        <v>0</v>
      </c>
      <c r="H671" s="50">
        <v>12859544</v>
      </c>
      <c r="I671" s="50">
        <v>192330</v>
      </c>
      <c r="J671" s="51">
        <v>4361642</v>
      </c>
      <c r="K671" s="50">
        <v>52532070</v>
      </c>
      <c r="L671" s="52">
        <v>56893712</v>
      </c>
      <c r="M671" s="118"/>
      <c r="N671" s="120">
        <v>52532070</v>
      </c>
      <c r="O671" s="120">
        <v>39672526</v>
      </c>
      <c r="P671" s="132"/>
      <c r="Q671" s="120">
        <v>64034772</v>
      </c>
      <c r="R671" s="120">
        <v>59673131</v>
      </c>
      <c r="S671" s="47"/>
    </row>
    <row r="672" spans="1:19" ht="12.75" customHeight="1" x14ac:dyDescent="0.2">
      <c r="A672" s="519"/>
      <c r="B672" s="519"/>
      <c r="C672" s="53" t="s">
        <v>3</v>
      </c>
      <c r="D672" s="54">
        <v>21</v>
      </c>
      <c r="E672" s="44">
        <v>22875.91</v>
      </c>
      <c r="F672" s="44">
        <v>0</v>
      </c>
      <c r="G672" s="44">
        <v>0</v>
      </c>
      <c r="H672" s="44">
        <v>6641.4</v>
      </c>
      <c r="I672" s="44">
        <v>99.33</v>
      </c>
      <c r="J672" s="55">
        <v>2459.7800000000002</v>
      </c>
      <c r="K672" s="56">
        <v>29616.639999999999</v>
      </c>
      <c r="L672" s="57">
        <v>32076.42</v>
      </c>
      <c r="M672" s="117"/>
      <c r="N672" s="119">
        <v>29616.639999999999</v>
      </c>
      <c r="O672" s="119">
        <v>22975.24</v>
      </c>
      <c r="P672" s="131"/>
      <c r="Q672" s="119">
        <v>36211.96</v>
      </c>
      <c r="R672" s="119">
        <v>33752.18</v>
      </c>
      <c r="S672" s="47"/>
    </row>
    <row r="673" spans="1:19" ht="9" customHeight="1" x14ac:dyDescent="0.2">
      <c r="A673" s="519"/>
      <c r="B673" s="519"/>
      <c r="C673" s="48" t="s">
        <v>4</v>
      </c>
      <c r="D673" s="49">
        <v>27</v>
      </c>
      <c r="E673" s="50">
        <v>44293938</v>
      </c>
      <c r="F673" s="50">
        <v>0</v>
      </c>
      <c r="G673" s="50">
        <v>0</v>
      </c>
      <c r="H673" s="50">
        <v>12859544</v>
      </c>
      <c r="I673" s="50">
        <v>192330</v>
      </c>
      <c r="J673" s="51">
        <v>4762798</v>
      </c>
      <c r="K673" s="50">
        <v>57345812</v>
      </c>
      <c r="L673" s="52">
        <v>62108610</v>
      </c>
      <c r="M673" s="118"/>
      <c r="N673" s="120">
        <v>57345812</v>
      </c>
      <c r="O673" s="120">
        <v>44486268</v>
      </c>
      <c r="P673" s="132"/>
      <c r="Q673" s="120">
        <v>70116132</v>
      </c>
      <c r="R673" s="120">
        <v>65353334</v>
      </c>
      <c r="S673" s="47"/>
    </row>
    <row r="674" spans="1:19" ht="12.75" customHeight="1" x14ac:dyDescent="0.2">
      <c r="A674" s="519"/>
      <c r="B674" s="519"/>
      <c r="C674" s="53" t="s">
        <v>3</v>
      </c>
      <c r="D674" s="54">
        <v>28</v>
      </c>
      <c r="E674" s="44">
        <v>25430.58</v>
      </c>
      <c r="F674" s="44">
        <v>0</v>
      </c>
      <c r="G674" s="44">
        <v>0</v>
      </c>
      <c r="H674" s="44">
        <v>6641.4</v>
      </c>
      <c r="I674" s="44">
        <v>99.33</v>
      </c>
      <c r="J674" s="55">
        <v>2672.67</v>
      </c>
      <c r="K674" s="56">
        <v>32171.31</v>
      </c>
      <c r="L674" s="57">
        <v>34843.980000000003</v>
      </c>
      <c r="M674" s="117"/>
      <c r="N674" s="119">
        <v>32171.31</v>
      </c>
      <c r="O674" s="119">
        <v>25529.91</v>
      </c>
      <c r="P674" s="131"/>
      <c r="Q674" s="119">
        <v>39439.360000000001</v>
      </c>
      <c r="R674" s="119">
        <v>36766.69</v>
      </c>
      <c r="S674" s="47"/>
    </row>
    <row r="675" spans="1:19" ht="9" customHeight="1" x14ac:dyDescent="0.2">
      <c r="A675" s="519"/>
      <c r="B675" s="519"/>
      <c r="C675" s="48" t="s">
        <v>4</v>
      </c>
      <c r="D675" s="49">
        <v>34</v>
      </c>
      <c r="E675" s="50">
        <v>49240469</v>
      </c>
      <c r="F675" s="50">
        <v>0</v>
      </c>
      <c r="G675" s="50">
        <v>0</v>
      </c>
      <c r="H675" s="50">
        <v>12859544</v>
      </c>
      <c r="I675" s="50">
        <v>192330</v>
      </c>
      <c r="J675" s="51">
        <v>5175011</v>
      </c>
      <c r="K675" s="50">
        <v>62292342</v>
      </c>
      <c r="L675" s="52">
        <v>67467353</v>
      </c>
      <c r="M675" s="118"/>
      <c r="N675" s="120">
        <v>62292342</v>
      </c>
      <c r="O675" s="120">
        <v>49432799</v>
      </c>
      <c r="P675" s="132"/>
      <c r="Q675" s="120">
        <v>76365250</v>
      </c>
      <c r="R675" s="120">
        <v>71190239</v>
      </c>
      <c r="S675" s="47"/>
    </row>
    <row r="676" spans="1:19" ht="12.75" customHeight="1" x14ac:dyDescent="0.2">
      <c r="A676" s="519"/>
      <c r="B676" s="519"/>
      <c r="C676" s="53" t="s">
        <v>3</v>
      </c>
      <c r="D676" s="54">
        <v>35</v>
      </c>
      <c r="E676" s="44">
        <v>27915.4</v>
      </c>
      <c r="F676" s="44">
        <v>0</v>
      </c>
      <c r="G676" s="44">
        <v>0</v>
      </c>
      <c r="H676" s="44">
        <v>6641.4</v>
      </c>
      <c r="I676" s="44">
        <v>99.33</v>
      </c>
      <c r="J676" s="55">
        <v>2879.73</v>
      </c>
      <c r="K676" s="56">
        <v>34656.129999999997</v>
      </c>
      <c r="L676" s="57">
        <v>37535.86</v>
      </c>
      <c r="M676" s="117"/>
      <c r="N676" s="119">
        <v>34656.129999999997</v>
      </c>
      <c r="O676" s="119">
        <v>28014.73</v>
      </c>
      <c r="P676" s="131"/>
      <c r="Q676" s="119">
        <v>42578.51</v>
      </c>
      <c r="R676" s="119">
        <v>39698.78</v>
      </c>
      <c r="S676" s="47"/>
    </row>
    <row r="677" spans="1:19" ht="9" customHeight="1" x14ac:dyDescent="0.2">
      <c r="A677" s="520"/>
      <c r="B677" s="520"/>
      <c r="C677" s="58" t="s">
        <v>4</v>
      </c>
      <c r="D677" s="59"/>
      <c r="E677" s="50">
        <v>54051752</v>
      </c>
      <c r="F677" s="50">
        <v>0</v>
      </c>
      <c r="G677" s="50">
        <v>0</v>
      </c>
      <c r="H677" s="50">
        <v>12859544</v>
      </c>
      <c r="I677" s="50">
        <v>192330</v>
      </c>
      <c r="J677" s="60">
        <v>5575935</v>
      </c>
      <c r="K677" s="61">
        <v>67103625</v>
      </c>
      <c r="L677" s="62">
        <v>72679560</v>
      </c>
      <c r="M677" s="118"/>
      <c r="N677" s="120">
        <v>67103625</v>
      </c>
      <c r="O677" s="120">
        <v>54244081</v>
      </c>
      <c r="P677" s="132"/>
      <c r="Q677" s="120">
        <v>82443492</v>
      </c>
      <c r="R677" s="120">
        <v>76867557</v>
      </c>
      <c r="S677" s="47"/>
    </row>
    <row r="678" spans="1:19" ht="12.75" customHeight="1" x14ac:dyDescent="0.2">
      <c r="A678" s="496">
        <v>40360</v>
      </c>
      <c r="B678" s="496">
        <v>40543</v>
      </c>
      <c r="C678" s="42" t="s">
        <v>3</v>
      </c>
      <c r="D678" s="43">
        <v>0</v>
      </c>
      <c r="E678" s="44">
        <v>15431.67</v>
      </c>
      <c r="F678" s="44">
        <v>0</v>
      </c>
      <c r="G678" s="44">
        <v>0</v>
      </c>
      <c r="H678" s="44">
        <v>6641.4</v>
      </c>
      <c r="I678" s="44">
        <v>165.55</v>
      </c>
      <c r="J678" s="44">
        <v>1839.42</v>
      </c>
      <c r="K678" s="45">
        <v>22238.62</v>
      </c>
      <c r="L678" s="46">
        <v>24078.04</v>
      </c>
      <c r="M678" s="117"/>
      <c r="N678" s="119">
        <v>22238.62</v>
      </c>
      <c r="O678" s="119">
        <v>15597.22</v>
      </c>
      <c r="P678" s="131"/>
      <c r="Q678" s="119">
        <v>26885.54</v>
      </c>
      <c r="R678" s="119">
        <v>25046.12</v>
      </c>
      <c r="S678" s="47"/>
    </row>
    <row r="679" spans="1:19" ht="9" customHeight="1" x14ac:dyDescent="0.2">
      <c r="A679" s="497"/>
      <c r="B679" s="497"/>
      <c r="C679" s="48" t="s">
        <v>4</v>
      </c>
      <c r="D679" s="49">
        <v>2</v>
      </c>
      <c r="E679" s="50">
        <v>29879880</v>
      </c>
      <c r="F679" s="50">
        <v>0</v>
      </c>
      <c r="G679" s="50">
        <v>0</v>
      </c>
      <c r="H679" s="50">
        <v>12859544</v>
      </c>
      <c r="I679" s="50">
        <v>320549</v>
      </c>
      <c r="J679" s="51">
        <v>3561614</v>
      </c>
      <c r="K679" s="50">
        <v>43059973</v>
      </c>
      <c r="L679" s="52">
        <v>46621587</v>
      </c>
      <c r="M679" s="118"/>
      <c r="N679" s="120">
        <v>43059973</v>
      </c>
      <c r="O679" s="120">
        <v>30200429</v>
      </c>
      <c r="P679" s="132"/>
      <c r="Q679" s="120">
        <v>52057665</v>
      </c>
      <c r="R679" s="120">
        <v>48496051</v>
      </c>
      <c r="S679" s="47"/>
    </row>
    <row r="680" spans="1:19" ht="12.75" customHeight="1" x14ac:dyDescent="0.2">
      <c r="A680" s="519">
        <v>40360</v>
      </c>
      <c r="B680" s="519">
        <v>40543</v>
      </c>
      <c r="C680" s="53" t="s">
        <v>3</v>
      </c>
      <c r="D680" s="54">
        <v>3</v>
      </c>
      <c r="E680" s="44">
        <v>16074.32</v>
      </c>
      <c r="F680" s="44">
        <v>0</v>
      </c>
      <c r="G680" s="44">
        <v>0</v>
      </c>
      <c r="H680" s="44">
        <v>6641.4</v>
      </c>
      <c r="I680" s="44">
        <v>165.55</v>
      </c>
      <c r="J680" s="55">
        <v>1892.98</v>
      </c>
      <c r="K680" s="56">
        <v>22881.27</v>
      </c>
      <c r="L680" s="57">
        <v>24774.25</v>
      </c>
      <c r="M680" s="117"/>
      <c r="N680" s="119">
        <v>22881.27</v>
      </c>
      <c r="O680" s="119">
        <v>16239.87</v>
      </c>
      <c r="P680" s="131"/>
      <c r="Q680" s="119">
        <v>27697.43</v>
      </c>
      <c r="R680" s="119">
        <v>25804.45</v>
      </c>
      <c r="S680" s="47"/>
    </row>
    <row r="681" spans="1:19" ht="9" customHeight="1" x14ac:dyDescent="0.2">
      <c r="A681" s="519"/>
      <c r="B681" s="519"/>
      <c r="C681" s="48" t="s">
        <v>4</v>
      </c>
      <c r="D681" s="49">
        <v>8</v>
      </c>
      <c r="E681" s="50">
        <v>31124224</v>
      </c>
      <c r="F681" s="50">
        <v>0</v>
      </c>
      <c r="G681" s="50">
        <v>0</v>
      </c>
      <c r="H681" s="50">
        <v>12859544</v>
      </c>
      <c r="I681" s="50">
        <v>320549</v>
      </c>
      <c r="J681" s="51">
        <v>3665320</v>
      </c>
      <c r="K681" s="50">
        <v>44304317</v>
      </c>
      <c r="L681" s="52">
        <v>47969637</v>
      </c>
      <c r="M681" s="118"/>
      <c r="N681" s="120">
        <v>44304317</v>
      </c>
      <c r="O681" s="120">
        <v>31444773</v>
      </c>
      <c r="P681" s="132"/>
      <c r="Q681" s="120">
        <v>53629703</v>
      </c>
      <c r="R681" s="120">
        <v>49964382</v>
      </c>
      <c r="S681" s="47"/>
    </row>
    <row r="682" spans="1:19" ht="12.75" customHeight="1" x14ac:dyDescent="0.2">
      <c r="A682" s="519"/>
      <c r="B682" s="519"/>
      <c r="C682" s="53" t="s">
        <v>3</v>
      </c>
      <c r="D682" s="54">
        <v>9</v>
      </c>
      <c r="E682" s="44">
        <v>18065.759999999998</v>
      </c>
      <c r="F682" s="44">
        <v>0</v>
      </c>
      <c r="G682" s="44">
        <v>0</v>
      </c>
      <c r="H682" s="44">
        <v>6641.4</v>
      </c>
      <c r="I682" s="44">
        <v>165.55</v>
      </c>
      <c r="J682" s="55">
        <v>2058.9299999999998</v>
      </c>
      <c r="K682" s="56">
        <v>24872.71</v>
      </c>
      <c r="L682" s="57">
        <v>26931.64</v>
      </c>
      <c r="M682" s="117"/>
      <c r="N682" s="119">
        <v>24872.71</v>
      </c>
      <c r="O682" s="119">
        <v>18231.310000000001</v>
      </c>
      <c r="P682" s="131"/>
      <c r="Q682" s="119">
        <v>30213.279999999999</v>
      </c>
      <c r="R682" s="119">
        <v>28154.35</v>
      </c>
      <c r="S682" s="47"/>
    </row>
    <row r="683" spans="1:19" ht="9" customHeight="1" x14ac:dyDescent="0.2">
      <c r="A683" s="519"/>
      <c r="B683" s="519"/>
      <c r="C683" s="48" t="s">
        <v>4</v>
      </c>
      <c r="D683" s="49">
        <v>14</v>
      </c>
      <c r="E683" s="50">
        <v>34980189</v>
      </c>
      <c r="F683" s="50">
        <v>0</v>
      </c>
      <c r="G683" s="50">
        <v>0</v>
      </c>
      <c r="H683" s="50">
        <v>12859544</v>
      </c>
      <c r="I683" s="50">
        <v>320549</v>
      </c>
      <c r="J683" s="51">
        <v>3986644</v>
      </c>
      <c r="K683" s="50">
        <v>48160282</v>
      </c>
      <c r="L683" s="52">
        <v>52146927</v>
      </c>
      <c r="M683" s="118"/>
      <c r="N683" s="120">
        <v>48160282</v>
      </c>
      <c r="O683" s="120">
        <v>35300739</v>
      </c>
      <c r="P683" s="132"/>
      <c r="Q683" s="120">
        <v>58501068</v>
      </c>
      <c r="R683" s="120">
        <v>54514423</v>
      </c>
      <c r="S683" s="47"/>
    </row>
    <row r="684" spans="1:19" ht="12.75" customHeight="1" x14ac:dyDescent="0.2">
      <c r="A684" s="519"/>
      <c r="B684" s="519"/>
      <c r="C684" s="53" t="s">
        <v>3</v>
      </c>
      <c r="D684" s="54">
        <v>15</v>
      </c>
      <c r="E684" s="44">
        <v>20389.82</v>
      </c>
      <c r="F684" s="44">
        <v>0</v>
      </c>
      <c r="G684" s="44">
        <v>0</v>
      </c>
      <c r="H684" s="44">
        <v>6641.4</v>
      </c>
      <c r="I684" s="44">
        <v>165.55</v>
      </c>
      <c r="J684" s="55">
        <v>2252.6</v>
      </c>
      <c r="K684" s="56">
        <v>27196.77</v>
      </c>
      <c r="L684" s="57">
        <v>29449.37</v>
      </c>
      <c r="M684" s="117"/>
      <c r="N684" s="119">
        <v>27196.77</v>
      </c>
      <c r="O684" s="119">
        <v>20555.37</v>
      </c>
      <c r="P684" s="131"/>
      <c r="Q684" s="119">
        <v>33149.339999999997</v>
      </c>
      <c r="R684" s="119">
        <v>30896.74</v>
      </c>
      <c r="S684" s="47"/>
    </row>
    <row r="685" spans="1:19" ht="9" customHeight="1" x14ac:dyDescent="0.2">
      <c r="A685" s="519"/>
      <c r="B685" s="519"/>
      <c r="C685" s="48" t="s">
        <v>4</v>
      </c>
      <c r="D685" s="49">
        <v>20</v>
      </c>
      <c r="E685" s="50">
        <v>39480197</v>
      </c>
      <c r="F685" s="50">
        <v>0</v>
      </c>
      <c r="G685" s="50">
        <v>0</v>
      </c>
      <c r="H685" s="50">
        <v>12859544</v>
      </c>
      <c r="I685" s="50">
        <v>320549</v>
      </c>
      <c r="J685" s="51">
        <v>4361642</v>
      </c>
      <c r="K685" s="50">
        <v>52660290</v>
      </c>
      <c r="L685" s="52">
        <v>57021932</v>
      </c>
      <c r="M685" s="118"/>
      <c r="N685" s="120">
        <v>52660290</v>
      </c>
      <c r="O685" s="120">
        <v>39800746</v>
      </c>
      <c r="P685" s="132"/>
      <c r="Q685" s="120">
        <v>64186073</v>
      </c>
      <c r="R685" s="120">
        <v>59824431</v>
      </c>
      <c r="S685" s="47"/>
    </row>
    <row r="686" spans="1:19" ht="12.75" customHeight="1" x14ac:dyDescent="0.2">
      <c r="A686" s="519"/>
      <c r="B686" s="519"/>
      <c r="C686" s="53" t="s">
        <v>3</v>
      </c>
      <c r="D686" s="54">
        <v>21</v>
      </c>
      <c r="E686" s="44">
        <v>22875.91</v>
      </c>
      <c r="F686" s="44">
        <v>0</v>
      </c>
      <c r="G686" s="44">
        <v>0</v>
      </c>
      <c r="H686" s="44">
        <v>6641.4</v>
      </c>
      <c r="I686" s="44">
        <v>165.55</v>
      </c>
      <c r="J686" s="55">
        <v>2459.7800000000002</v>
      </c>
      <c r="K686" s="56">
        <v>29682.86</v>
      </c>
      <c r="L686" s="57">
        <v>32142.639999999999</v>
      </c>
      <c r="M686" s="117"/>
      <c r="N686" s="119">
        <v>29682.86</v>
      </c>
      <c r="O686" s="119">
        <v>23041.46</v>
      </c>
      <c r="P686" s="131"/>
      <c r="Q686" s="119">
        <v>36290.1</v>
      </c>
      <c r="R686" s="119">
        <v>33830.32</v>
      </c>
      <c r="S686" s="47"/>
    </row>
    <row r="687" spans="1:19" ht="9" customHeight="1" x14ac:dyDescent="0.2">
      <c r="A687" s="519"/>
      <c r="B687" s="519"/>
      <c r="C687" s="48" t="s">
        <v>4</v>
      </c>
      <c r="D687" s="49">
        <v>27</v>
      </c>
      <c r="E687" s="50">
        <v>44293938</v>
      </c>
      <c r="F687" s="50">
        <v>0</v>
      </c>
      <c r="G687" s="50">
        <v>0</v>
      </c>
      <c r="H687" s="50">
        <v>12859544</v>
      </c>
      <c r="I687" s="50">
        <v>320549</v>
      </c>
      <c r="J687" s="51">
        <v>4762798</v>
      </c>
      <c r="K687" s="50">
        <v>57474031</v>
      </c>
      <c r="L687" s="52">
        <v>62236830</v>
      </c>
      <c r="M687" s="118"/>
      <c r="N687" s="120">
        <v>57474031</v>
      </c>
      <c r="O687" s="120">
        <v>44614488</v>
      </c>
      <c r="P687" s="132"/>
      <c r="Q687" s="120">
        <v>70267432</v>
      </c>
      <c r="R687" s="120">
        <v>65504634</v>
      </c>
      <c r="S687" s="47"/>
    </row>
    <row r="688" spans="1:19" ht="12.75" customHeight="1" x14ac:dyDescent="0.2">
      <c r="A688" s="519"/>
      <c r="B688" s="519"/>
      <c r="C688" s="53" t="s">
        <v>3</v>
      </c>
      <c r="D688" s="54">
        <v>28</v>
      </c>
      <c r="E688" s="44">
        <v>25430.58</v>
      </c>
      <c r="F688" s="44">
        <v>0</v>
      </c>
      <c r="G688" s="44">
        <v>0</v>
      </c>
      <c r="H688" s="44">
        <v>6641.4</v>
      </c>
      <c r="I688" s="44">
        <v>165.55</v>
      </c>
      <c r="J688" s="55">
        <v>2672.67</v>
      </c>
      <c r="K688" s="56">
        <v>32237.53</v>
      </c>
      <c r="L688" s="57">
        <v>34910.199999999997</v>
      </c>
      <c r="M688" s="117"/>
      <c r="N688" s="119">
        <v>32237.53</v>
      </c>
      <c r="O688" s="119">
        <v>25596.13</v>
      </c>
      <c r="P688" s="131"/>
      <c r="Q688" s="119">
        <v>39517.5</v>
      </c>
      <c r="R688" s="119">
        <v>36844.83</v>
      </c>
      <c r="S688" s="47"/>
    </row>
    <row r="689" spans="1:19" ht="9" customHeight="1" x14ac:dyDescent="0.2">
      <c r="A689" s="519"/>
      <c r="B689" s="519"/>
      <c r="C689" s="48" t="s">
        <v>4</v>
      </c>
      <c r="D689" s="49">
        <v>34</v>
      </c>
      <c r="E689" s="50">
        <v>49240469</v>
      </c>
      <c r="F689" s="50">
        <v>0</v>
      </c>
      <c r="G689" s="50">
        <v>0</v>
      </c>
      <c r="H689" s="50">
        <v>12859544</v>
      </c>
      <c r="I689" s="50">
        <v>320549</v>
      </c>
      <c r="J689" s="51">
        <v>5175011</v>
      </c>
      <c r="K689" s="50">
        <v>62420562</v>
      </c>
      <c r="L689" s="52">
        <v>67595573</v>
      </c>
      <c r="M689" s="118"/>
      <c r="N689" s="120">
        <v>62420562</v>
      </c>
      <c r="O689" s="120">
        <v>49561019</v>
      </c>
      <c r="P689" s="132"/>
      <c r="Q689" s="120">
        <v>76516550</v>
      </c>
      <c r="R689" s="120">
        <v>71341539</v>
      </c>
      <c r="S689" s="47"/>
    </row>
    <row r="690" spans="1:19" ht="12.75" customHeight="1" x14ac:dyDescent="0.2">
      <c r="A690" s="519"/>
      <c r="B690" s="519"/>
      <c r="C690" s="53" t="s">
        <v>3</v>
      </c>
      <c r="D690" s="54">
        <v>35</v>
      </c>
      <c r="E690" s="44">
        <v>27915.4</v>
      </c>
      <c r="F690" s="44">
        <v>0</v>
      </c>
      <c r="G690" s="44">
        <v>0</v>
      </c>
      <c r="H690" s="44">
        <v>6641.4</v>
      </c>
      <c r="I690" s="44">
        <v>165.55</v>
      </c>
      <c r="J690" s="55">
        <v>2879.73</v>
      </c>
      <c r="K690" s="56">
        <v>34722.35</v>
      </c>
      <c r="L690" s="57">
        <v>37602.080000000002</v>
      </c>
      <c r="M690" s="117"/>
      <c r="N690" s="119">
        <v>34722.35</v>
      </c>
      <c r="O690" s="119">
        <v>28080.95</v>
      </c>
      <c r="P690" s="131"/>
      <c r="Q690" s="119">
        <v>42656.65</v>
      </c>
      <c r="R690" s="119">
        <v>39776.92</v>
      </c>
      <c r="S690" s="47"/>
    </row>
    <row r="691" spans="1:19" ht="9" customHeight="1" x14ac:dyDescent="0.2">
      <c r="A691" s="520"/>
      <c r="B691" s="520"/>
      <c r="C691" s="58" t="s">
        <v>4</v>
      </c>
      <c r="D691" s="59"/>
      <c r="E691" s="61">
        <v>54051752</v>
      </c>
      <c r="F691" s="61">
        <v>0</v>
      </c>
      <c r="G691" s="61">
        <v>0</v>
      </c>
      <c r="H691" s="61">
        <v>12859544</v>
      </c>
      <c r="I691" s="61">
        <v>320549</v>
      </c>
      <c r="J691" s="60">
        <v>5575935</v>
      </c>
      <c r="K691" s="61">
        <v>67231845</v>
      </c>
      <c r="L691" s="62">
        <v>72807779</v>
      </c>
      <c r="M691" s="118"/>
      <c r="N691" s="123">
        <v>67231845</v>
      </c>
      <c r="O691" s="123">
        <v>54372301</v>
      </c>
      <c r="P691" s="132"/>
      <c r="Q691" s="123">
        <v>82594792</v>
      </c>
      <c r="R691" s="120">
        <v>77018857</v>
      </c>
      <c r="S691" s="47"/>
    </row>
    <row r="692" spans="1:19" ht="12.75" customHeight="1" x14ac:dyDescent="0.2">
      <c r="A692" s="496">
        <v>40544</v>
      </c>
      <c r="B692" s="496">
        <v>42369</v>
      </c>
      <c r="C692" s="42" t="s">
        <v>3</v>
      </c>
      <c r="D692" s="43">
        <v>0</v>
      </c>
      <c r="E692" s="44">
        <v>15431.67</v>
      </c>
      <c r="F692" s="44">
        <v>0</v>
      </c>
      <c r="G692" s="44"/>
      <c r="H692" s="44">
        <v>6641.4</v>
      </c>
      <c r="I692" s="44">
        <v>165.55</v>
      </c>
      <c r="J692" s="44">
        <v>1853.22</v>
      </c>
      <c r="K692" s="44">
        <v>22238.62</v>
      </c>
      <c r="L692" s="46">
        <v>24091.84</v>
      </c>
      <c r="M692" s="117"/>
      <c r="N692" s="119">
        <v>22238.62</v>
      </c>
      <c r="O692" s="119">
        <v>15597.22</v>
      </c>
      <c r="P692" s="119"/>
      <c r="Q692" s="119">
        <v>26899.34</v>
      </c>
      <c r="R692" s="119">
        <v>25046.12</v>
      </c>
      <c r="S692" s="47"/>
    </row>
    <row r="693" spans="1:19" ht="9" customHeight="1" x14ac:dyDescent="0.2">
      <c r="A693" s="497"/>
      <c r="B693" s="497"/>
      <c r="C693" s="48" t="s">
        <v>4</v>
      </c>
      <c r="D693" s="49">
        <v>2</v>
      </c>
      <c r="E693" s="61">
        <v>29879880</v>
      </c>
      <c r="F693" s="50">
        <v>0</v>
      </c>
      <c r="G693" s="50">
        <v>0</v>
      </c>
      <c r="H693" s="61">
        <v>12859544</v>
      </c>
      <c r="I693" s="61">
        <v>320549</v>
      </c>
      <c r="J693" s="51">
        <v>3588334</v>
      </c>
      <c r="K693" s="61">
        <v>43059973</v>
      </c>
      <c r="L693" s="61">
        <v>46648307</v>
      </c>
      <c r="M693" s="118"/>
      <c r="N693" s="120">
        <v>43059973</v>
      </c>
      <c r="O693" s="120">
        <v>30200429</v>
      </c>
      <c r="P693" s="123"/>
      <c r="Q693" s="120">
        <v>52084385</v>
      </c>
      <c r="R693" s="120">
        <v>48496051</v>
      </c>
      <c r="S693" s="47"/>
    </row>
    <row r="694" spans="1:19" ht="12.75" customHeight="1" x14ac:dyDescent="0.2">
      <c r="A694" s="519">
        <v>40544</v>
      </c>
      <c r="B694" s="519">
        <v>42369</v>
      </c>
      <c r="C694" s="53" t="s">
        <v>3</v>
      </c>
      <c r="D694" s="54">
        <v>3</v>
      </c>
      <c r="E694" s="44">
        <v>16074.32</v>
      </c>
      <c r="F694" s="44">
        <v>0</v>
      </c>
      <c r="G694" s="44">
        <v>0</v>
      </c>
      <c r="H694" s="44">
        <v>6641.4</v>
      </c>
      <c r="I694" s="44">
        <v>165.55</v>
      </c>
      <c r="J694" s="44">
        <v>1906.77</v>
      </c>
      <c r="K694" s="44">
        <v>22881.27</v>
      </c>
      <c r="L694" s="46">
        <v>24788.04</v>
      </c>
      <c r="M694" s="117"/>
      <c r="N694" s="119">
        <v>22881.27</v>
      </c>
      <c r="O694" s="119">
        <v>16239.87</v>
      </c>
      <c r="P694" s="119"/>
      <c r="Q694" s="119">
        <v>27711.22</v>
      </c>
      <c r="R694" s="119">
        <v>25804.45</v>
      </c>
      <c r="S694" s="47"/>
    </row>
    <row r="695" spans="1:19" ht="9" customHeight="1" x14ac:dyDescent="0.2">
      <c r="A695" s="519"/>
      <c r="B695" s="519"/>
      <c r="C695" s="48" t="s">
        <v>4</v>
      </c>
      <c r="D695" s="49">
        <v>8</v>
      </c>
      <c r="E695" s="61">
        <v>31124224</v>
      </c>
      <c r="F695" s="50">
        <v>0</v>
      </c>
      <c r="G695" s="50">
        <v>0</v>
      </c>
      <c r="H695" s="61">
        <v>12859544</v>
      </c>
      <c r="I695" s="61">
        <v>320549</v>
      </c>
      <c r="J695" s="51">
        <v>3692022</v>
      </c>
      <c r="K695" s="61">
        <v>44304317</v>
      </c>
      <c r="L695" s="61">
        <v>47996338</v>
      </c>
      <c r="M695" s="118"/>
      <c r="N695" s="120">
        <v>44304317</v>
      </c>
      <c r="O695" s="120">
        <v>31444773</v>
      </c>
      <c r="P695" s="123"/>
      <c r="Q695" s="120">
        <v>53656404</v>
      </c>
      <c r="R695" s="120">
        <v>49964382</v>
      </c>
      <c r="S695" s="47"/>
    </row>
    <row r="696" spans="1:19" ht="12.75" customHeight="1" x14ac:dyDescent="0.2">
      <c r="A696" s="519"/>
      <c r="B696" s="519"/>
      <c r="C696" s="53" t="s">
        <v>3</v>
      </c>
      <c r="D696" s="54">
        <v>9</v>
      </c>
      <c r="E696" s="44">
        <v>18065.759999999998</v>
      </c>
      <c r="F696" s="44">
        <v>0</v>
      </c>
      <c r="G696" s="44">
        <v>0</v>
      </c>
      <c r="H696" s="44">
        <v>6641.4</v>
      </c>
      <c r="I696" s="44">
        <v>165.55</v>
      </c>
      <c r="J696" s="44">
        <v>2072.73</v>
      </c>
      <c r="K696" s="44">
        <v>24872.71</v>
      </c>
      <c r="L696" s="46">
        <v>26945.439999999999</v>
      </c>
      <c r="M696" s="117"/>
      <c r="N696" s="119">
        <v>24872.71</v>
      </c>
      <c r="O696" s="119">
        <v>18231.310000000001</v>
      </c>
      <c r="P696" s="119"/>
      <c r="Q696" s="119">
        <v>30227.08</v>
      </c>
      <c r="R696" s="119">
        <v>28154.35</v>
      </c>
      <c r="S696" s="47"/>
    </row>
    <row r="697" spans="1:19" ht="9" customHeight="1" x14ac:dyDescent="0.2">
      <c r="A697" s="519"/>
      <c r="B697" s="519"/>
      <c r="C697" s="48" t="s">
        <v>4</v>
      </c>
      <c r="D697" s="49">
        <v>14</v>
      </c>
      <c r="E697" s="61">
        <v>34980189</v>
      </c>
      <c r="F697" s="50">
        <v>0</v>
      </c>
      <c r="G697" s="50">
        <v>0</v>
      </c>
      <c r="H697" s="61">
        <v>12859544</v>
      </c>
      <c r="I697" s="61">
        <v>320549</v>
      </c>
      <c r="J697" s="51">
        <v>4013365</v>
      </c>
      <c r="K697" s="61">
        <v>48160282</v>
      </c>
      <c r="L697" s="61">
        <v>52173647</v>
      </c>
      <c r="M697" s="118"/>
      <c r="N697" s="120">
        <v>48160282</v>
      </c>
      <c r="O697" s="120">
        <v>35300739</v>
      </c>
      <c r="P697" s="123"/>
      <c r="Q697" s="120">
        <v>58527788</v>
      </c>
      <c r="R697" s="120">
        <v>54514423</v>
      </c>
      <c r="S697" s="47"/>
    </row>
    <row r="698" spans="1:19" ht="12.75" customHeight="1" x14ac:dyDescent="0.2">
      <c r="A698" s="519"/>
      <c r="B698" s="519"/>
      <c r="C698" s="53" t="s">
        <v>3</v>
      </c>
      <c r="D698" s="54">
        <v>15</v>
      </c>
      <c r="E698" s="44">
        <v>20389.82</v>
      </c>
      <c r="F698" s="44">
        <v>0</v>
      </c>
      <c r="G698" s="44">
        <v>0</v>
      </c>
      <c r="H698" s="44">
        <v>6641.4</v>
      </c>
      <c r="I698" s="44">
        <v>165.55</v>
      </c>
      <c r="J698" s="44">
        <v>2266.4</v>
      </c>
      <c r="K698" s="44">
        <v>27196.77</v>
      </c>
      <c r="L698" s="46">
        <v>29463.17</v>
      </c>
      <c r="M698" s="117"/>
      <c r="N698" s="119">
        <v>27196.77</v>
      </c>
      <c r="O698" s="119">
        <v>20555.37</v>
      </c>
      <c r="P698" s="119"/>
      <c r="Q698" s="119">
        <v>33163.14</v>
      </c>
      <c r="R698" s="119">
        <v>30896.74</v>
      </c>
      <c r="S698" s="47"/>
    </row>
    <row r="699" spans="1:19" ht="9" customHeight="1" x14ac:dyDescent="0.2">
      <c r="A699" s="519"/>
      <c r="B699" s="519"/>
      <c r="C699" s="48" t="s">
        <v>4</v>
      </c>
      <c r="D699" s="49">
        <v>20</v>
      </c>
      <c r="E699" s="61">
        <v>39480197</v>
      </c>
      <c r="F699" s="50">
        <v>0</v>
      </c>
      <c r="G699" s="50">
        <v>0</v>
      </c>
      <c r="H699" s="61">
        <v>12859544</v>
      </c>
      <c r="I699" s="61">
        <v>320549</v>
      </c>
      <c r="J699" s="51">
        <v>4388362</v>
      </c>
      <c r="K699" s="61">
        <v>52660290</v>
      </c>
      <c r="L699" s="61">
        <v>57048652</v>
      </c>
      <c r="M699" s="118"/>
      <c r="N699" s="120">
        <v>52660290</v>
      </c>
      <c r="O699" s="120">
        <v>39800746</v>
      </c>
      <c r="P699" s="123"/>
      <c r="Q699" s="120">
        <v>64212793</v>
      </c>
      <c r="R699" s="120">
        <v>59824431</v>
      </c>
      <c r="S699" s="47"/>
    </row>
    <row r="700" spans="1:19" ht="12.75" customHeight="1" x14ac:dyDescent="0.2">
      <c r="A700" s="519"/>
      <c r="B700" s="519"/>
      <c r="C700" s="53" t="s">
        <v>3</v>
      </c>
      <c r="D700" s="54">
        <v>21</v>
      </c>
      <c r="E700" s="44">
        <v>22875.91</v>
      </c>
      <c r="F700" s="44">
        <v>0</v>
      </c>
      <c r="G700" s="44">
        <v>0</v>
      </c>
      <c r="H700" s="44">
        <v>6641.4</v>
      </c>
      <c r="I700" s="44">
        <v>165.55</v>
      </c>
      <c r="J700" s="44">
        <v>2473.5700000000002</v>
      </c>
      <c r="K700" s="44">
        <v>29682.86</v>
      </c>
      <c r="L700" s="46">
        <v>32156.43</v>
      </c>
      <c r="M700" s="117"/>
      <c r="N700" s="119">
        <v>29682.86</v>
      </c>
      <c r="O700" s="119">
        <v>23041.46</v>
      </c>
      <c r="P700" s="119"/>
      <c r="Q700" s="119">
        <v>36303.89</v>
      </c>
      <c r="R700" s="119">
        <v>33830.32</v>
      </c>
      <c r="S700" s="47"/>
    </row>
    <row r="701" spans="1:19" ht="9" customHeight="1" x14ac:dyDescent="0.2">
      <c r="A701" s="519"/>
      <c r="B701" s="519"/>
      <c r="C701" s="48" t="s">
        <v>4</v>
      </c>
      <c r="D701" s="49">
        <v>27</v>
      </c>
      <c r="E701" s="61">
        <v>44293938</v>
      </c>
      <c r="F701" s="50">
        <v>0</v>
      </c>
      <c r="G701" s="50">
        <v>0</v>
      </c>
      <c r="H701" s="61">
        <v>12859544</v>
      </c>
      <c r="I701" s="61">
        <v>320549</v>
      </c>
      <c r="J701" s="51">
        <v>4789499</v>
      </c>
      <c r="K701" s="61">
        <v>57474031</v>
      </c>
      <c r="L701" s="61">
        <v>62263531</v>
      </c>
      <c r="M701" s="118"/>
      <c r="N701" s="120">
        <v>57474031</v>
      </c>
      <c r="O701" s="120">
        <v>44614488</v>
      </c>
      <c r="P701" s="123"/>
      <c r="Q701" s="120">
        <v>70294133</v>
      </c>
      <c r="R701" s="120">
        <v>65504634</v>
      </c>
      <c r="S701" s="47"/>
    </row>
    <row r="702" spans="1:19" ht="12.75" customHeight="1" x14ac:dyDescent="0.2">
      <c r="A702" s="519"/>
      <c r="B702" s="519"/>
      <c r="C702" s="53" t="s">
        <v>3</v>
      </c>
      <c r="D702" s="54">
        <v>28</v>
      </c>
      <c r="E702" s="44">
        <v>25430.58</v>
      </c>
      <c r="F702" s="44">
        <v>0</v>
      </c>
      <c r="G702" s="44">
        <v>0</v>
      </c>
      <c r="H702" s="44">
        <v>6641.4</v>
      </c>
      <c r="I702" s="44">
        <v>165.55</v>
      </c>
      <c r="J702" s="44">
        <v>2686.46</v>
      </c>
      <c r="K702" s="44">
        <v>32237.53</v>
      </c>
      <c r="L702" s="46">
        <v>34923.99</v>
      </c>
      <c r="M702" s="117"/>
      <c r="N702" s="119">
        <v>32237.53</v>
      </c>
      <c r="O702" s="119">
        <v>25596.13</v>
      </c>
      <c r="P702" s="119"/>
      <c r="Q702" s="119">
        <v>39531.29</v>
      </c>
      <c r="R702" s="119">
        <v>36844.83</v>
      </c>
      <c r="S702" s="47"/>
    </row>
    <row r="703" spans="1:19" ht="9" customHeight="1" x14ac:dyDescent="0.2">
      <c r="A703" s="519"/>
      <c r="B703" s="519"/>
      <c r="C703" s="48" t="s">
        <v>4</v>
      </c>
      <c r="D703" s="49">
        <v>34</v>
      </c>
      <c r="E703" s="61">
        <v>49240469</v>
      </c>
      <c r="F703" s="50">
        <v>0</v>
      </c>
      <c r="G703" s="50">
        <v>0</v>
      </c>
      <c r="H703" s="61">
        <v>12859544</v>
      </c>
      <c r="I703" s="61">
        <v>320549</v>
      </c>
      <c r="J703" s="51">
        <v>5201712</v>
      </c>
      <c r="K703" s="61">
        <v>62420562</v>
      </c>
      <c r="L703" s="61">
        <v>67622274</v>
      </c>
      <c r="M703" s="118"/>
      <c r="N703" s="120">
        <v>62420562</v>
      </c>
      <c r="O703" s="120">
        <v>49561019</v>
      </c>
      <c r="P703" s="123"/>
      <c r="Q703" s="120">
        <v>76543251</v>
      </c>
      <c r="R703" s="120">
        <v>71341539</v>
      </c>
      <c r="S703" s="47"/>
    </row>
    <row r="704" spans="1:19" ht="12.75" customHeight="1" x14ac:dyDescent="0.2">
      <c r="A704" s="519"/>
      <c r="B704" s="519"/>
      <c r="C704" s="53" t="s">
        <v>3</v>
      </c>
      <c r="D704" s="54">
        <v>35</v>
      </c>
      <c r="E704" s="44">
        <v>27915.4</v>
      </c>
      <c r="F704" s="44">
        <v>0</v>
      </c>
      <c r="G704" s="44">
        <v>0</v>
      </c>
      <c r="H704" s="44">
        <v>6641.4</v>
      </c>
      <c r="I704" s="44">
        <v>165.55</v>
      </c>
      <c r="J704" s="44">
        <v>2893.53</v>
      </c>
      <c r="K704" s="44">
        <v>34722.35</v>
      </c>
      <c r="L704" s="46">
        <v>37615.879999999997</v>
      </c>
      <c r="M704" s="117"/>
      <c r="N704" s="119">
        <v>34722.35</v>
      </c>
      <c r="O704" s="119">
        <v>28080.95</v>
      </c>
      <c r="P704" s="119"/>
      <c r="Q704" s="119">
        <v>42670.45</v>
      </c>
      <c r="R704" s="119">
        <v>39776.92</v>
      </c>
      <c r="S704" s="47"/>
    </row>
    <row r="705" spans="1:19" ht="9" customHeight="1" x14ac:dyDescent="0.2">
      <c r="A705" s="520"/>
      <c r="B705" s="520"/>
      <c r="C705" s="58" t="s">
        <v>4</v>
      </c>
      <c r="D705" s="59"/>
      <c r="E705" s="61">
        <v>54051752</v>
      </c>
      <c r="F705" s="61">
        <v>0</v>
      </c>
      <c r="G705" s="61">
        <v>0</v>
      </c>
      <c r="H705" s="61">
        <v>12859544</v>
      </c>
      <c r="I705" s="61">
        <v>320549</v>
      </c>
      <c r="J705" s="61">
        <v>5602655</v>
      </c>
      <c r="K705" s="61">
        <v>67231845</v>
      </c>
      <c r="L705" s="61">
        <v>72834500</v>
      </c>
      <c r="M705" s="118"/>
      <c r="N705" s="123">
        <v>67231845</v>
      </c>
      <c r="O705" s="123">
        <v>54372301</v>
      </c>
      <c r="P705" s="123"/>
      <c r="Q705" s="123">
        <v>82621512</v>
      </c>
      <c r="R705" s="120">
        <v>77018857</v>
      </c>
      <c r="S705" s="47"/>
    </row>
    <row r="706" spans="1:19" ht="12.75" customHeight="1" x14ac:dyDescent="0.2">
      <c r="A706" s="496">
        <v>42370</v>
      </c>
      <c r="B706" s="496">
        <v>42735</v>
      </c>
      <c r="C706" s="42" t="s">
        <v>3</v>
      </c>
      <c r="D706" s="43">
        <v>0</v>
      </c>
      <c r="E706" s="44">
        <v>15518.07</v>
      </c>
      <c r="F706" s="44">
        <v>0</v>
      </c>
      <c r="G706" s="44"/>
      <c r="H706" s="44">
        <v>6641.4</v>
      </c>
      <c r="I706" s="44">
        <v>165.55</v>
      </c>
      <c r="J706" s="44">
        <v>1860.42</v>
      </c>
      <c r="K706" s="44">
        <v>22325.02</v>
      </c>
      <c r="L706" s="46">
        <v>24185.439999999999</v>
      </c>
      <c r="M706" s="117"/>
      <c r="N706" s="119">
        <v>22325.02</v>
      </c>
      <c r="O706" s="119">
        <v>15683.62</v>
      </c>
      <c r="P706" s="119"/>
      <c r="Q706" s="119">
        <v>27008.49</v>
      </c>
      <c r="R706" s="119">
        <v>25148.07</v>
      </c>
      <c r="S706" s="47"/>
    </row>
    <row r="707" spans="1:19" ht="9" customHeight="1" x14ac:dyDescent="0.2">
      <c r="A707" s="497"/>
      <c r="B707" s="497"/>
      <c r="C707" s="48" t="s">
        <v>4</v>
      </c>
      <c r="D707" s="49">
        <v>8</v>
      </c>
      <c r="E707" s="61">
        <v>30047173</v>
      </c>
      <c r="F707" s="50">
        <v>0</v>
      </c>
      <c r="G707" s="50">
        <v>0</v>
      </c>
      <c r="H707" s="61">
        <v>12859544</v>
      </c>
      <c r="I707" s="61">
        <v>320549</v>
      </c>
      <c r="J707" s="51">
        <v>3602275</v>
      </c>
      <c r="K707" s="61">
        <v>43227266</v>
      </c>
      <c r="L707" s="61">
        <v>46829542</v>
      </c>
      <c r="M707" s="118"/>
      <c r="N707" s="120">
        <v>43227266</v>
      </c>
      <c r="O707" s="120">
        <v>30367723</v>
      </c>
      <c r="P707" s="123"/>
      <c r="Q707" s="120">
        <v>52295729</v>
      </c>
      <c r="R707" s="120">
        <v>48693453</v>
      </c>
      <c r="S707" s="47"/>
    </row>
    <row r="708" spans="1:19" ht="12.75" customHeight="1" x14ac:dyDescent="0.2">
      <c r="A708" s="494">
        <v>42370</v>
      </c>
      <c r="B708" s="494">
        <v>42735</v>
      </c>
      <c r="C708" s="53" t="s">
        <v>3</v>
      </c>
      <c r="D708" s="54">
        <v>9</v>
      </c>
      <c r="E708" s="44">
        <v>18162.96</v>
      </c>
      <c r="F708" s="44">
        <v>0</v>
      </c>
      <c r="G708" s="44">
        <v>0</v>
      </c>
      <c r="H708" s="44">
        <v>6641.4</v>
      </c>
      <c r="I708" s="44">
        <v>165.55</v>
      </c>
      <c r="J708" s="44">
        <v>2080.83</v>
      </c>
      <c r="K708" s="44">
        <v>24969.91</v>
      </c>
      <c r="L708" s="46">
        <v>27050.74</v>
      </c>
      <c r="M708" s="117"/>
      <c r="N708" s="119">
        <v>24969.91</v>
      </c>
      <c r="O708" s="119">
        <v>18328.509999999998</v>
      </c>
      <c r="P708" s="119"/>
      <c r="Q708" s="119">
        <v>30349.87</v>
      </c>
      <c r="R708" s="119">
        <v>28269.040000000001</v>
      </c>
      <c r="S708" s="47"/>
    </row>
    <row r="709" spans="1:19" ht="9" customHeight="1" x14ac:dyDescent="0.2">
      <c r="A709" s="494"/>
      <c r="B709" s="494"/>
      <c r="C709" s="48" t="s">
        <v>4</v>
      </c>
      <c r="D709" s="49">
        <v>14</v>
      </c>
      <c r="E709" s="61">
        <v>35168395</v>
      </c>
      <c r="F709" s="50">
        <v>0</v>
      </c>
      <c r="G709" s="50">
        <v>0</v>
      </c>
      <c r="H709" s="61">
        <v>12859544</v>
      </c>
      <c r="I709" s="61">
        <v>320549</v>
      </c>
      <c r="J709" s="51">
        <v>4029049</v>
      </c>
      <c r="K709" s="61">
        <v>48348488</v>
      </c>
      <c r="L709" s="61">
        <v>52377536</v>
      </c>
      <c r="M709" s="118"/>
      <c r="N709" s="120">
        <v>48348488</v>
      </c>
      <c r="O709" s="120">
        <v>35488944</v>
      </c>
      <c r="P709" s="123"/>
      <c r="Q709" s="120">
        <v>58765543</v>
      </c>
      <c r="R709" s="120">
        <v>54736494</v>
      </c>
      <c r="S709" s="47"/>
    </row>
    <row r="710" spans="1:19" ht="12.75" customHeight="1" x14ac:dyDescent="0.2">
      <c r="A710" s="494"/>
      <c r="B710" s="494"/>
      <c r="C710" s="53" t="s">
        <v>3</v>
      </c>
      <c r="D710" s="54">
        <v>15</v>
      </c>
      <c r="E710" s="44">
        <v>20496.62</v>
      </c>
      <c r="F710" s="44">
        <v>0</v>
      </c>
      <c r="G710" s="44">
        <v>0</v>
      </c>
      <c r="H710" s="44">
        <v>6641.4</v>
      </c>
      <c r="I710" s="44">
        <v>165.55</v>
      </c>
      <c r="J710" s="44">
        <v>2275.3000000000002</v>
      </c>
      <c r="K710" s="44">
        <v>27303.57</v>
      </c>
      <c r="L710" s="46">
        <v>29578.87</v>
      </c>
      <c r="M710" s="117"/>
      <c r="N710" s="119">
        <v>27303.57</v>
      </c>
      <c r="O710" s="119">
        <v>20662.169999999998</v>
      </c>
      <c r="P710" s="119"/>
      <c r="Q710" s="119">
        <v>33298.06</v>
      </c>
      <c r="R710" s="119">
        <v>31022.76</v>
      </c>
      <c r="S710" s="47"/>
    </row>
    <row r="711" spans="1:19" ht="9" customHeight="1" x14ac:dyDescent="0.2">
      <c r="A711" s="494"/>
      <c r="B711" s="494"/>
      <c r="C711" s="48" t="s">
        <v>4</v>
      </c>
      <c r="D711" s="49">
        <v>20</v>
      </c>
      <c r="E711" s="61">
        <v>39686990</v>
      </c>
      <c r="F711" s="50">
        <v>0</v>
      </c>
      <c r="G711" s="50">
        <v>0</v>
      </c>
      <c r="H711" s="61">
        <v>12859544</v>
      </c>
      <c r="I711" s="61">
        <v>320549</v>
      </c>
      <c r="J711" s="51">
        <v>4405595</v>
      </c>
      <c r="K711" s="61">
        <v>52867083</v>
      </c>
      <c r="L711" s="61">
        <v>57272679</v>
      </c>
      <c r="M711" s="118"/>
      <c r="N711" s="120">
        <v>52867083</v>
      </c>
      <c r="O711" s="120">
        <v>40007540</v>
      </c>
      <c r="P711" s="123"/>
      <c r="Q711" s="120">
        <v>64474035</v>
      </c>
      <c r="R711" s="120">
        <v>60068440</v>
      </c>
      <c r="S711" s="47"/>
    </row>
    <row r="712" spans="1:19" ht="12.75" customHeight="1" x14ac:dyDescent="0.2">
      <c r="A712" s="494"/>
      <c r="B712" s="494"/>
      <c r="C712" s="53" t="s">
        <v>3</v>
      </c>
      <c r="D712" s="54">
        <v>21</v>
      </c>
      <c r="E712" s="44">
        <v>22992.31</v>
      </c>
      <c r="F712" s="44">
        <v>0</v>
      </c>
      <c r="G712" s="44">
        <v>0</v>
      </c>
      <c r="H712" s="44">
        <v>6641.4</v>
      </c>
      <c r="I712" s="44">
        <v>165.55</v>
      </c>
      <c r="J712" s="44">
        <v>2483.27</v>
      </c>
      <c r="K712" s="44">
        <v>29799.26</v>
      </c>
      <c r="L712" s="46">
        <v>32282.53</v>
      </c>
      <c r="M712" s="117"/>
      <c r="N712" s="119">
        <v>29799.26</v>
      </c>
      <c r="O712" s="119">
        <v>23157.86</v>
      </c>
      <c r="P712" s="119"/>
      <c r="Q712" s="119">
        <v>36450.94</v>
      </c>
      <c r="R712" s="119">
        <v>33967.67</v>
      </c>
      <c r="S712" s="47"/>
    </row>
    <row r="713" spans="1:19" ht="9" customHeight="1" x14ac:dyDescent="0.2">
      <c r="A713" s="494"/>
      <c r="B713" s="494"/>
      <c r="C713" s="48" t="s">
        <v>4</v>
      </c>
      <c r="D713" s="49">
        <v>27</v>
      </c>
      <c r="E713" s="61">
        <v>44519320</v>
      </c>
      <c r="F713" s="50">
        <v>0</v>
      </c>
      <c r="G713" s="50">
        <v>0</v>
      </c>
      <c r="H713" s="61">
        <v>12859544</v>
      </c>
      <c r="I713" s="61">
        <v>320549</v>
      </c>
      <c r="J713" s="51">
        <v>4808281</v>
      </c>
      <c r="K713" s="61">
        <v>57699413</v>
      </c>
      <c r="L713" s="61">
        <v>62507694</v>
      </c>
      <c r="M713" s="118"/>
      <c r="N713" s="120">
        <v>57699413</v>
      </c>
      <c r="O713" s="120">
        <v>44839870</v>
      </c>
      <c r="P713" s="123"/>
      <c r="Q713" s="120">
        <v>70578862</v>
      </c>
      <c r="R713" s="120">
        <v>65770580</v>
      </c>
      <c r="S713" s="47"/>
    </row>
    <row r="714" spans="1:19" ht="12.75" customHeight="1" x14ac:dyDescent="0.2">
      <c r="A714" s="494"/>
      <c r="B714" s="494"/>
      <c r="C714" s="53" t="s">
        <v>3</v>
      </c>
      <c r="D714" s="54">
        <v>28</v>
      </c>
      <c r="E714" s="44">
        <v>25556.58</v>
      </c>
      <c r="F714" s="44">
        <v>0</v>
      </c>
      <c r="G714" s="44">
        <v>0</v>
      </c>
      <c r="H714" s="44">
        <v>6641.4</v>
      </c>
      <c r="I714" s="44">
        <v>165.55</v>
      </c>
      <c r="J714" s="44">
        <v>2696.96</v>
      </c>
      <c r="K714" s="44">
        <v>32363.53</v>
      </c>
      <c r="L714" s="46">
        <v>35060.49</v>
      </c>
      <c r="M714" s="117"/>
      <c r="N714" s="119">
        <v>32363.53</v>
      </c>
      <c r="O714" s="119">
        <v>25722.13</v>
      </c>
      <c r="P714" s="119"/>
      <c r="Q714" s="119">
        <v>39690.47</v>
      </c>
      <c r="R714" s="119">
        <v>36993.51</v>
      </c>
      <c r="S714" s="47"/>
    </row>
    <row r="715" spans="1:19" ht="9" customHeight="1" x14ac:dyDescent="0.2">
      <c r="A715" s="494"/>
      <c r="B715" s="494"/>
      <c r="C715" s="48" t="s">
        <v>4</v>
      </c>
      <c r="D715" s="49">
        <v>34</v>
      </c>
      <c r="E715" s="61">
        <v>49484439</v>
      </c>
      <c r="F715" s="50">
        <v>0</v>
      </c>
      <c r="G715" s="50">
        <v>0</v>
      </c>
      <c r="H715" s="61">
        <v>12859544</v>
      </c>
      <c r="I715" s="61">
        <v>320549</v>
      </c>
      <c r="J715" s="51">
        <v>5222043</v>
      </c>
      <c r="K715" s="61">
        <v>62664532</v>
      </c>
      <c r="L715" s="61">
        <v>67886575</v>
      </c>
      <c r="M715" s="118"/>
      <c r="N715" s="120">
        <v>62664532</v>
      </c>
      <c r="O715" s="120">
        <v>49804989</v>
      </c>
      <c r="P715" s="123"/>
      <c r="Q715" s="120">
        <v>76851466</v>
      </c>
      <c r="R715" s="120">
        <v>71629424</v>
      </c>
      <c r="S715" s="47"/>
    </row>
    <row r="716" spans="1:19" ht="12.75" customHeight="1" x14ac:dyDescent="0.2">
      <c r="A716" s="494"/>
      <c r="B716" s="494"/>
      <c r="C716" s="53" t="s">
        <v>3</v>
      </c>
      <c r="D716" s="54">
        <v>35</v>
      </c>
      <c r="E716" s="44">
        <v>28051</v>
      </c>
      <c r="F716" s="44">
        <v>0</v>
      </c>
      <c r="G716" s="44">
        <v>0</v>
      </c>
      <c r="H716" s="44">
        <v>6641.4</v>
      </c>
      <c r="I716" s="44">
        <v>165.55</v>
      </c>
      <c r="J716" s="44">
        <v>2904.83</v>
      </c>
      <c r="K716" s="44">
        <v>34857.949999999997</v>
      </c>
      <c r="L716" s="46">
        <v>37762.78</v>
      </c>
      <c r="M716" s="117"/>
      <c r="N716" s="119">
        <v>34857.949999999997</v>
      </c>
      <c r="O716" s="119">
        <v>28216.55</v>
      </c>
      <c r="P716" s="119"/>
      <c r="Q716" s="119">
        <v>42841.760000000002</v>
      </c>
      <c r="R716" s="119">
        <v>39936.93</v>
      </c>
      <c r="S716" s="47"/>
    </row>
    <row r="717" spans="1:19" ht="9" customHeight="1" x14ac:dyDescent="0.2">
      <c r="A717" s="495"/>
      <c r="B717" s="495"/>
      <c r="C717" s="58" t="s">
        <v>4</v>
      </c>
      <c r="D717" s="59"/>
      <c r="E717" s="61">
        <v>54314310</v>
      </c>
      <c r="F717" s="50">
        <v>0</v>
      </c>
      <c r="G717" s="50">
        <v>0</v>
      </c>
      <c r="H717" s="61">
        <v>12859544</v>
      </c>
      <c r="I717" s="61">
        <v>320549</v>
      </c>
      <c r="J717" s="61">
        <v>5624535</v>
      </c>
      <c r="K717" s="61">
        <v>67494403</v>
      </c>
      <c r="L717" s="61">
        <v>73118938</v>
      </c>
      <c r="M717" s="118"/>
      <c r="N717" s="123">
        <v>67494403</v>
      </c>
      <c r="O717" s="123">
        <v>54634859</v>
      </c>
      <c r="P717" s="123"/>
      <c r="Q717" s="123">
        <v>82953215</v>
      </c>
      <c r="R717" s="120">
        <v>77328679</v>
      </c>
      <c r="S717" s="47"/>
    </row>
    <row r="718" spans="1:19" ht="12.75" customHeight="1" x14ac:dyDescent="0.2">
      <c r="A718" s="496">
        <v>42736</v>
      </c>
      <c r="B718" s="496">
        <v>43159</v>
      </c>
      <c r="C718" s="42" t="s">
        <v>3</v>
      </c>
      <c r="D718" s="43">
        <v>0</v>
      </c>
      <c r="E718" s="44">
        <v>15694.47</v>
      </c>
      <c r="F718" s="44">
        <v>0</v>
      </c>
      <c r="G718" s="44"/>
      <c r="H718" s="44">
        <v>6641.4</v>
      </c>
      <c r="I718" s="44">
        <v>165.55</v>
      </c>
      <c r="J718" s="44">
        <v>1875.12</v>
      </c>
      <c r="K718" s="44">
        <v>22501.42</v>
      </c>
      <c r="L718" s="46">
        <v>24376.54</v>
      </c>
      <c r="M718" s="117"/>
      <c r="N718" s="119">
        <v>22501.42</v>
      </c>
      <c r="O718" s="119">
        <v>15860.02</v>
      </c>
      <c r="P718" s="119"/>
      <c r="Q718" s="119">
        <v>27231.34</v>
      </c>
      <c r="R718" s="119">
        <v>25356.22</v>
      </c>
      <c r="S718" s="47"/>
    </row>
    <row r="719" spans="1:19" ht="9" customHeight="1" x14ac:dyDescent="0.2">
      <c r="A719" s="497"/>
      <c r="B719" s="497"/>
      <c r="C719" s="48" t="s">
        <v>4</v>
      </c>
      <c r="D719" s="49">
        <v>8</v>
      </c>
      <c r="E719" s="61">
        <v>30388731</v>
      </c>
      <c r="F719" s="50">
        <v>0</v>
      </c>
      <c r="G719" s="50">
        <v>0</v>
      </c>
      <c r="H719" s="61">
        <v>12859544</v>
      </c>
      <c r="I719" s="61">
        <v>320549</v>
      </c>
      <c r="J719" s="51">
        <v>3630739</v>
      </c>
      <c r="K719" s="61">
        <v>43568825</v>
      </c>
      <c r="L719" s="61">
        <v>47199563</v>
      </c>
      <c r="M719" s="118"/>
      <c r="N719" s="120">
        <v>43568825</v>
      </c>
      <c r="O719" s="120">
        <v>30709281</v>
      </c>
      <c r="P719" s="123"/>
      <c r="Q719" s="120">
        <v>52727227</v>
      </c>
      <c r="R719" s="120">
        <v>49096488</v>
      </c>
      <c r="S719" s="47"/>
    </row>
    <row r="720" spans="1:19" ht="12.75" customHeight="1" x14ac:dyDescent="0.2">
      <c r="A720" s="517">
        <v>42736</v>
      </c>
      <c r="B720" s="517">
        <v>43159</v>
      </c>
      <c r="C720" s="53" t="s">
        <v>3</v>
      </c>
      <c r="D720" s="54">
        <v>9</v>
      </c>
      <c r="E720" s="44">
        <v>18359.759999999998</v>
      </c>
      <c r="F720" s="44">
        <v>0</v>
      </c>
      <c r="G720" s="44">
        <v>0</v>
      </c>
      <c r="H720" s="44">
        <v>6641.4</v>
      </c>
      <c r="I720" s="44">
        <v>165.55</v>
      </c>
      <c r="J720" s="44">
        <v>2097.23</v>
      </c>
      <c r="K720" s="44">
        <v>25166.71</v>
      </c>
      <c r="L720" s="46">
        <v>27263.94</v>
      </c>
      <c r="M720" s="117"/>
      <c r="N720" s="119">
        <v>25166.71</v>
      </c>
      <c r="O720" s="119">
        <v>18525.310000000001</v>
      </c>
      <c r="P720" s="119"/>
      <c r="Q720" s="119">
        <v>30598.5</v>
      </c>
      <c r="R720" s="119">
        <v>28501.27</v>
      </c>
      <c r="S720" s="47"/>
    </row>
    <row r="721" spans="1:19" ht="9" customHeight="1" x14ac:dyDescent="0.2">
      <c r="A721" s="517"/>
      <c r="B721" s="517"/>
      <c r="C721" s="48" t="s">
        <v>4</v>
      </c>
      <c r="D721" s="49">
        <v>14</v>
      </c>
      <c r="E721" s="61">
        <v>35549452</v>
      </c>
      <c r="F721" s="50">
        <v>0</v>
      </c>
      <c r="G721" s="50">
        <v>0</v>
      </c>
      <c r="H721" s="61">
        <v>12859544</v>
      </c>
      <c r="I721" s="61">
        <v>320549</v>
      </c>
      <c r="J721" s="51">
        <v>4060804</v>
      </c>
      <c r="K721" s="61">
        <v>48729546</v>
      </c>
      <c r="L721" s="61">
        <v>52790349</v>
      </c>
      <c r="M721" s="118"/>
      <c r="N721" s="120">
        <v>48729546</v>
      </c>
      <c r="O721" s="120">
        <v>35870002</v>
      </c>
      <c r="P721" s="123"/>
      <c r="Q721" s="120">
        <v>59246958</v>
      </c>
      <c r="R721" s="120">
        <v>55186154</v>
      </c>
      <c r="S721" s="47"/>
    </row>
    <row r="722" spans="1:19" ht="12.75" customHeight="1" x14ac:dyDescent="0.2">
      <c r="A722" s="517"/>
      <c r="B722" s="517"/>
      <c r="C722" s="53" t="s">
        <v>3</v>
      </c>
      <c r="D722" s="54">
        <v>15</v>
      </c>
      <c r="E722" s="44">
        <v>20711.419999999998</v>
      </c>
      <c r="F722" s="44">
        <v>0</v>
      </c>
      <c r="G722" s="44">
        <v>0</v>
      </c>
      <c r="H722" s="44">
        <v>6641.4</v>
      </c>
      <c r="I722" s="44">
        <v>165.55</v>
      </c>
      <c r="J722" s="44">
        <v>2293.1999999999998</v>
      </c>
      <c r="K722" s="44">
        <v>27518.37</v>
      </c>
      <c r="L722" s="46">
        <v>29811.57</v>
      </c>
      <c r="M722" s="117"/>
      <c r="N722" s="119">
        <v>27518.37</v>
      </c>
      <c r="O722" s="119">
        <v>20876.97</v>
      </c>
      <c r="P722" s="119"/>
      <c r="Q722" s="119">
        <v>33569.42</v>
      </c>
      <c r="R722" s="119">
        <v>31276.22</v>
      </c>
      <c r="S722" s="47"/>
    </row>
    <row r="723" spans="1:19" ht="9" customHeight="1" x14ac:dyDescent="0.2">
      <c r="A723" s="517"/>
      <c r="B723" s="517"/>
      <c r="C723" s="48" t="s">
        <v>4</v>
      </c>
      <c r="D723" s="49">
        <v>20</v>
      </c>
      <c r="E723" s="61">
        <v>40102901</v>
      </c>
      <c r="F723" s="50">
        <v>0</v>
      </c>
      <c r="G723" s="50">
        <v>0</v>
      </c>
      <c r="H723" s="61">
        <v>12859544</v>
      </c>
      <c r="I723" s="61">
        <v>320549</v>
      </c>
      <c r="J723" s="51">
        <v>4440254</v>
      </c>
      <c r="K723" s="61">
        <v>53282994</v>
      </c>
      <c r="L723" s="61">
        <v>57723249</v>
      </c>
      <c r="M723" s="118"/>
      <c r="N723" s="120">
        <v>53282994</v>
      </c>
      <c r="O723" s="120">
        <v>40423451</v>
      </c>
      <c r="P723" s="123"/>
      <c r="Q723" s="120">
        <v>64999461</v>
      </c>
      <c r="R723" s="120">
        <v>60559206</v>
      </c>
      <c r="S723" s="47"/>
    </row>
    <row r="724" spans="1:19" ht="12.75" customHeight="1" x14ac:dyDescent="0.2">
      <c r="A724" s="517"/>
      <c r="B724" s="517"/>
      <c r="C724" s="53" t="s">
        <v>3</v>
      </c>
      <c r="D724" s="54">
        <v>21</v>
      </c>
      <c r="E724" s="44">
        <v>23227.51</v>
      </c>
      <c r="F724" s="44">
        <v>0</v>
      </c>
      <c r="G724" s="44">
        <v>0</v>
      </c>
      <c r="H724" s="44">
        <v>6641.4</v>
      </c>
      <c r="I724" s="44">
        <v>165.55</v>
      </c>
      <c r="J724" s="44">
        <v>2502.87</v>
      </c>
      <c r="K724" s="44">
        <v>30034.46</v>
      </c>
      <c r="L724" s="46">
        <v>32537.33</v>
      </c>
      <c r="M724" s="117"/>
      <c r="N724" s="119">
        <v>30034.46</v>
      </c>
      <c r="O724" s="119">
        <v>23393.06</v>
      </c>
      <c r="P724" s="119"/>
      <c r="Q724" s="119">
        <v>36748.080000000002</v>
      </c>
      <c r="R724" s="119">
        <v>34245.21</v>
      </c>
      <c r="S724" s="47"/>
    </row>
    <row r="725" spans="1:19" ht="9" customHeight="1" x14ac:dyDescent="0.2">
      <c r="A725" s="517"/>
      <c r="B725" s="517"/>
      <c r="C725" s="48" t="s">
        <v>4</v>
      </c>
      <c r="D725" s="49">
        <v>27</v>
      </c>
      <c r="E725" s="61">
        <v>44974731</v>
      </c>
      <c r="F725" s="50">
        <v>0</v>
      </c>
      <c r="G725" s="50">
        <v>0</v>
      </c>
      <c r="H725" s="61">
        <v>12859544</v>
      </c>
      <c r="I725" s="61">
        <v>320549</v>
      </c>
      <c r="J725" s="51">
        <v>4846232</v>
      </c>
      <c r="K725" s="61">
        <v>58154824</v>
      </c>
      <c r="L725" s="61">
        <v>63001056</v>
      </c>
      <c r="M725" s="118"/>
      <c r="N725" s="120">
        <v>58154824</v>
      </c>
      <c r="O725" s="120">
        <v>45295280</v>
      </c>
      <c r="P725" s="123"/>
      <c r="Q725" s="120">
        <v>71154205</v>
      </c>
      <c r="R725" s="120">
        <v>66307973</v>
      </c>
      <c r="S725" s="47"/>
    </row>
    <row r="726" spans="1:19" ht="12.75" customHeight="1" x14ac:dyDescent="0.2">
      <c r="A726" s="517"/>
      <c r="B726" s="517"/>
      <c r="C726" s="53" t="s">
        <v>3</v>
      </c>
      <c r="D726" s="54">
        <v>28</v>
      </c>
      <c r="E726" s="44">
        <v>25812.18</v>
      </c>
      <c r="F726" s="44">
        <v>0</v>
      </c>
      <c r="G726" s="44">
        <v>0</v>
      </c>
      <c r="H726" s="44">
        <v>6641.4</v>
      </c>
      <c r="I726" s="44">
        <v>165.55</v>
      </c>
      <c r="J726" s="44">
        <v>2718.26</v>
      </c>
      <c r="K726" s="44">
        <v>32619.13</v>
      </c>
      <c r="L726" s="46">
        <v>35337.39</v>
      </c>
      <c r="M726" s="117"/>
      <c r="N726" s="119">
        <v>32619.13</v>
      </c>
      <c r="O726" s="119">
        <v>25977.73</v>
      </c>
      <c r="P726" s="119"/>
      <c r="Q726" s="119">
        <v>40013.379999999997</v>
      </c>
      <c r="R726" s="119">
        <v>37295.120000000003</v>
      </c>
      <c r="S726" s="47"/>
    </row>
    <row r="727" spans="1:19" ht="9" customHeight="1" x14ac:dyDescent="0.2">
      <c r="A727" s="517"/>
      <c r="B727" s="517"/>
      <c r="C727" s="48" t="s">
        <v>4</v>
      </c>
      <c r="D727" s="49">
        <v>34</v>
      </c>
      <c r="E727" s="61">
        <v>49979350</v>
      </c>
      <c r="F727" s="50">
        <v>0</v>
      </c>
      <c r="G727" s="50">
        <v>0</v>
      </c>
      <c r="H727" s="61">
        <v>12859544</v>
      </c>
      <c r="I727" s="61">
        <v>320549</v>
      </c>
      <c r="J727" s="51">
        <v>5263285</v>
      </c>
      <c r="K727" s="61">
        <v>63159443</v>
      </c>
      <c r="L727" s="61">
        <v>68422728</v>
      </c>
      <c r="M727" s="118"/>
      <c r="N727" s="120">
        <v>63159443</v>
      </c>
      <c r="O727" s="120">
        <v>50299899</v>
      </c>
      <c r="P727" s="123"/>
      <c r="Q727" s="120">
        <v>77476707</v>
      </c>
      <c r="R727" s="120">
        <v>72213422</v>
      </c>
      <c r="S727" s="47"/>
    </row>
    <row r="728" spans="1:19" ht="12.75" customHeight="1" x14ac:dyDescent="0.2">
      <c r="A728" s="517"/>
      <c r="B728" s="517"/>
      <c r="C728" s="53" t="s">
        <v>3</v>
      </c>
      <c r="D728" s="54">
        <v>35</v>
      </c>
      <c r="E728" s="44">
        <v>28327</v>
      </c>
      <c r="F728" s="44">
        <v>0</v>
      </c>
      <c r="G728" s="44">
        <v>0</v>
      </c>
      <c r="H728" s="44">
        <v>6641.4</v>
      </c>
      <c r="I728" s="44">
        <v>165.55</v>
      </c>
      <c r="J728" s="44">
        <v>2927.83</v>
      </c>
      <c r="K728" s="44">
        <v>35133.949999999997</v>
      </c>
      <c r="L728" s="46">
        <v>38061.78</v>
      </c>
      <c r="M728" s="117"/>
      <c r="N728" s="119">
        <v>35133.949999999997</v>
      </c>
      <c r="O728" s="119">
        <v>28492.55</v>
      </c>
      <c r="P728" s="119"/>
      <c r="Q728" s="119">
        <v>43190.44</v>
      </c>
      <c r="R728" s="119">
        <v>40262.61</v>
      </c>
      <c r="S728" s="47"/>
    </row>
    <row r="729" spans="1:19" ht="9" customHeight="1" x14ac:dyDescent="0.2">
      <c r="A729" s="518"/>
      <c r="B729" s="518"/>
      <c r="C729" s="58" t="s">
        <v>4</v>
      </c>
      <c r="D729" s="59"/>
      <c r="E729" s="61">
        <v>54848720</v>
      </c>
      <c r="F729" s="61">
        <v>0</v>
      </c>
      <c r="G729" s="61">
        <v>0</v>
      </c>
      <c r="H729" s="61">
        <v>12859544</v>
      </c>
      <c r="I729" s="61">
        <v>320549</v>
      </c>
      <c r="J729" s="61">
        <v>5669069</v>
      </c>
      <c r="K729" s="61">
        <v>68028813</v>
      </c>
      <c r="L729" s="61">
        <v>73697883</v>
      </c>
      <c r="M729" s="118"/>
      <c r="N729" s="123">
        <v>68028813</v>
      </c>
      <c r="O729" s="123">
        <v>55169270</v>
      </c>
      <c r="P729" s="123"/>
      <c r="Q729" s="123">
        <v>83628353</v>
      </c>
      <c r="R729" s="120">
        <v>77959284</v>
      </c>
      <c r="S729" s="47"/>
    </row>
    <row r="730" spans="1:19" ht="12.75" customHeight="1" x14ac:dyDescent="0.2">
      <c r="A730" s="496">
        <v>43160</v>
      </c>
      <c r="B730" s="496">
        <v>43190</v>
      </c>
      <c r="C730" s="42" t="s">
        <v>3</v>
      </c>
      <c r="D730" s="43">
        <v>0</v>
      </c>
      <c r="E730" s="44">
        <v>16187.67</v>
      </c>
      <c r="F730" s="44">
        <v>0</v>
      </c>
      <c r="G730" s="44"/>
      <c r="H730" s="44">
        <v>6641.4</v>
      </c>
      <c r="I730" s="44">
        <v>165.55</v>
      </c>
      <c r="J730" s="44">
        <v>1916.22</v>
      </c>
      <c r="K730" s="44">
        <v>22994.62</v>
      </c>
      <c r="L730" s="46">
        <v>24910.84</v>
      </c>
      <c r="M730" s="117"/>
      <c r="N730" s="119">
        <v>22994.62</v>
      </c>
      <c r="O730" s="119">
        <v>16353.22</v>
      </c>
      <c r="P730" s="119"/>
      <c r="Q730" s="119">
        <v>27854.42</v>
      </c>
      <c r="R730" s="119">
        <v>25938.2</v>
      </c>
      <c r="S730" s="47"/>
    </row>
    <row r="731" spans="1:19" ht="9" customHeight="1" x14ac:dyDescent="0.2">
      <c r="A731" s="497"/>
      <c r="B731" s="497"/>
      <c r="C731" s="48" t="s">
        <v>4</v>
      </c>
      <c r="D731" s="49">
        <v>8</v>
      </c>
      <c r="E731" s="61">
        <v>31343700</v>
      </c>
      <c r="F731" s="50">
        <v>0</v>
      </c>
      <c r="G731" s="50">
        <v>0</v>
      </c>
      <c r="H731" s="61">
        <v>12859544</v>
      </c>
      <c r="I731" s="61">
        <v>320549</v>
      </c>
      <c r="J731" s="51">
        <v>3710319</v>
      </c>
      <c r="K731" s="61">
        <v>44523793</v>
      </c>
      <c r="L731" s="61">
        <v>48234112</v>
      </c>
      <c r="M731" s="118"/>
      <c r="N731" s="120">
        <v>44523793</v>
      </c>
      <c r="O731" s="120">
        <v>31664249</v>
      </c>
      <c r="P731" s="123"/>
      <c r="Q731" s="120">
        <v>53933678</v>
      </c>
      <c r="R731" s="120">
        <v>50223359</v>
      </c>
      <c r="S731" s="47"/>
    </row>
    <row r="732" spans="1:19" ht="12.75" customHeight="1" x14ac:dyDescent="0.2">
      <c r="A732" s="494">
        <v>43160</v>
      </c>
      <c r="B732" s="494">
        <v>43190</v>
      </c>
      <c r="C732" s="53" t="s">
        <v>3</v>
      </c>
      <c r="D732" s="54">
        <v>9</v>
      </c>
      <c r="E732" s="44">
        <v>18905.759999999998</v>
      </c>
      <c r="F732" s="44">
        <v>0</v>
      </c>
      <c r="G732" s="44">
        <v>0</v>
      </c>
      <c r="H732" s="44">
        <v>6641.4</v>
      </c>
      <c r="I732" s="44">
        <v>165.55</v>
      </c>
      <c r="J732" s="44">
        <v>2142.73</v>
      </c>
      <c r="K732" s="44">
        <v>25712.71</v>
      </c>
      <c r="L732" s="46">
        <v>27855.439999999999</v>
      </c>
      <c r="M732" s="117"/>
      <c r="N732" s="119">
        <v>25712.71</v>
      </c>
      <c r="O732" s="119">
        <v>19071.310000000001</v>
      </c>
      <c r="P732" s="119"/>
      <c r="Q732" s="119">
        <v>31288.28</v>
      </c>
      <c r="R732" s="119">
        <v>29145.55</v>
      </c>
      <c r="S732" s="47"/>
    </row>
    <row r="733" spans="1:19" ht="9" customHeight="1" x14ac:dyDescent="0.2">
      <c r="A733" s="494"/>
      <c r="B733" s="494"/>
      <c r="C733" s="48" t="s">
        <v>4</v>
      </c>
      <c r="D733" s="49">
        <v>14</v>
      </c>
      <c r="E733" s="61">
        <v>36606656</v>
      </c>
      <c r="F733" s="50">
        <v>0</v>
      </c>
      <c r="G733" s="50">
        <v>0</v>
      </c>
      <c r="H733" s="61">
        <v>12859544</v>
      </c>
      <c r="I733" s="61">
        <v>320549</v>
      </c>
      <c r="J733" s="51">
        <v>4148904</v>
      </c>
      <c r="K733" s="61">
        <v>49786749</v>
      </c>
      <c r="L733" s="61">
        <v>53935653</v>
      </c>
      <c r="M733" s="118"/>
      <c r="N733" s="120">
        <v>49786749</v>
      </c>
      <c r="O733" s="120">
        <v>36927205</v>
      </c>
      <c r="P733" s="123"/>
      <c r="Q733" s="120">
        <v>60582558</v>
      </c>
      <c r="R733" s="120">
        <v>56433654</v>
      </c>
      <c r="S733" s="47"/>
    </row>
    <row r="734" spans="1:19" ht="12.75" customHeight="1" x14ac:dyDescent="0.2">
      <c r="A734" s="494"/>
      <c r="B734" s="494"/>
      <c r="C734" s="53" t="s">
        <v>3</v>
      </c>
      <c r="D734" s="54">
        <v>15</v>
      </c>
      <c r="E734" s="44">
        <v>21313.82</v>
      </c>
      <c r="F734" s="44">
        <v>0</v>
      </c>
      <c r="G734" s="44">
        <v>0</v>
      </c>
      <c r="H734" s="44">
        <v>6641.4</v>
      </c>
      <c r="I734" s="44">
        <v>165.55</v>
      </c>
      <c r="J734" s="44">
        <v>2343.4</v>
      </c>
      <c r="K734" s="44">
        <v>28120.77</v>
      </c>
      <c r="L734" s="46">
        <v>30464.17</v>
      </c>
      <c r="M734" s="117"/>
      <c r="N734" s="119">
        <v>28120.77</v>
      </c>
      <c r="O734" s="119">
        <v>21479.37</v>
      </c>
      <c r="P734" s="119"/>
      <c r="Q734" s="119">
        <v>34330.46</v>
      </c>
      <c r="R734" s="119">
        <v>31987.06</v>
      </c>
      <c r="S734" s="47"/>
    </row>
    <row r="735" spans="1:19" ht="9" customHeight="1" x14ac:dyDescent="0.2">
      <c r="A735" s="494"/>
      <c r="B735" s="494"/>
      <c r="C735" s="48" t="s">
        <v>4</v>
      </c>
      <c r="D735" s="49">
        <v>20</v>
      </c>
      <c r="E735" s="61">
        <v>41269310</v>
      </c>
      <c r="F735" s="50">
        <v>0</v>
      </c>
      <c r="G735" s="50">
        <v>0</v>
      </c>
      <c r="H735" s="61">
        <v>12859544</v>
      </c>
      <c r="I735" s="61">
        <v>320549</v>
      </c>
      <c r="J735" s="51">
        <v>4537455</v>
      </c>
      <c r="K735" s="61">
        <v>54449403</v>
      </c>
      <c r="L735" s="61">
        <v>58986858</v>
      </c>
      <c r="M735" s="118"/>
      <c r="N735" s="120">
        <v>54449403</v>
      </c>
      <c r="O735" s="120">
        <v>41589860</v>
      </c>
      <c r="P735" s="123"/>
      <c r="Q735" s="120">
        <v>66473040</v>
      </c>
      <c r="R735" s="120">
        <v>61935585</v>
      </c>
      <c r="S735" s="47"/>
    </row>
    <row r="736" spans="1:19" ht="12.75" customHeight="1" x14ac:dyDescent="0.2">
      <c r="A736" s="494"/>
      <c r="B736" s="494"/>
      <c r="C736" s="53" t="s">
        <v>3</v>
      </c>
      <c r="D736" s="54">
        <v>21</v>
      </c>
      <c r="E736" s="44">
        <v>23883.91</v>
      </c>
      <c r="F736" s="44">
        <v>0</v>
      </c>
      <c r="G736" s="44">
        <v>0</v>
      </c>
      <c r="H736" s="44">
        <v>6641.4</v>
      </c>
      <c r="I736" s="44">
        <v>165.55</v>
      </c>
      <c r="J736" s="44">
        <v>2557.5700000000002</v>
      </c>
      <c r="K736" s="44">
        <v>30690.86</v>
      </c>
      <c r="L736" s="46">
        <v>33248.43</v>
      </c>
      <c r="M736" s="117"/>
      <c r="N736" s="119">
        <v>30690.86</v>
      </c>
      <c r="O736" s="119">
        <v>24049.46</v>
      </c>
      <c r="P736" s="119"/>
      <c r="Q736" s="119">
        <v>37577.33</v>
      </c>
      <c r="R736" s="119">
        <v>35019.760000000002</v>
      </c>
      <c r="S736" s="47"/>
    </row>
    <row r="737" spans="1:19" ht="9" customHeight="1" x14ac:dyDescent="0.2">
      <c r="A737" s="494"/>
      <c r="B737" s="494"/>
      <c r="C737" s="48" t="s">
        <v>4</v>
      </c>
      <c r="D737" s="49">
        <v>27</v>
      </c>
      <c r="E737" s="61">
        <v>46245698</v>
      </c>
      <c r="F737" s="50">
        <v>0</v>
      </c>
      <c r="G737" s="50">
        <v>0</v>
      </c>
      <c r="H737" s="61">
        <v>12859544</v>
      </c>
      <c r="I737" s="61">
        <v>320549</v>
      </c>
      <c r="J737" s="51">
        <v>4952146</v>
      </c>
      <c r="K737" s="61">
        <v>59425791</v>
      </c>
      <c r="L737" s="61">
        <v>64377938</v>
      </c>
      <c r="M737" s="118"/>
      <c r="N737" s="120">
        <v>59425791</v>
      </c>
      <c r="O737" s="120">
        <v>46566248</v>
      </c>
      <c r="P737" s="123"/>
      <c r="Q737" s="120">
        <v>72759857</v>
      </c>
      <c r="R737" s="120">
        <v>67807711</v>
      </c>
      <c r="S737" s="47"/>
    </row>
    <row r="738" spans="1:19" ht="12.75" customHeight="1" x14ac:dyDescent="0.2">
      <c r="A738" s="494"/>
      <c r="B738" s="494"/>
      <c r="C738" s="53" t="s">
        <v>3</v>
      </c>
      <c r="D738" s="54">
        <v>28</v>
      </c>
      <c r="E738" s="44">
        <v>26534.58</v>
      </c>
      <c r="F738" s="44">
        <v>0</v>
      </c>
      <c r="G738" s="44">
        <v>0</v>
      </c>
      <c r="H738" s="44">
        <v>6641.4</v>
      </c>
      <c r="I738" s="44">
        <v>165.55</v>
      </c>
      <c r="J738" s="44">
        <v>2778.46</v>
      </c>
      <c r="K738" s="44">
        <v>33341.53</v>
      </c>
      <c r="L738" s="46">
        <v>36119.99</v>
      </c>
      <c r="M738" s="117"/>
      <c r="N738" s="119">
        <v>33341.53</v>
      </c>
      <c r="O738" s="119">
        <v>26700.13</v>
      </c>
      <c r="P738" s="119"/>
      <c r="Q738" s="119">
        <v>40926.01</v>
      </c>
      <c r="R738" s="119">
        <v>38147.550000000003</v>
      </c>
      <c r="S738" s="47"/>
    </row>
    <row r="739" spans="1:19" ht="9" customHeight="1" x14ac:dyDescent="0.2">
      <c r="A739" s="494"/>
      <c r="B739" s="494"/>
      <c r="C739" s="48" t="s">
        <v>4</v>
      </c>
      <c r="D739" s="49">
        <v>34</v>
      </c>
      <c r="E739" s="61">
        <v>51378111</v>
      </c>
      <c r="F739" s="50">
        <v>0</v>
      </c>
      <c r="G739" s="50">
        <v>0</v>
      </c>
      <c r="H739" s="61">
        <v>12859544</v>
      </c>
      <c r="I739" s="61">
        <v>320549</v>
      </c>
      <c r="J739" s="51">
        <v>5379849</v>
      </c>
      <c r="K739" s="61">
        <v>64558204</v>
      </c>
      <c r="L739" s="61">
        <v>69938053</v>
      </c>
      <c r="M739" s="118"/>
      <c r="N739" s="120">
        <v>64558204</v>
      </c>
      <c r="O739" s="120">
        <v>51698661</v>
      </c>
      <c r="P739" s="123"/>
      <c r="Q739" s="120">
        <v>79243805</v>
      </c>
      <c r="R739" s="120">
        <v>73863957</v>
      </c>
      <c r="S739" s="47"/>
    </row>
    <row r="740" spans="1:19" ht="12.75" customHeight="1" x14ac:dyDescent="0.2">
      <c r="A740" s="494"/>
      <c r="B740" s="494"/>
      <c r="C740" s="53" t="s">
        <v>3</v>
      </c>
      <c r="D740" s="54">
        <v>35</v>
      </c>
      <c r="E740" s="44">
        <v>29103.4</v>
      </c>
      <c r="F740" s="44">
        <v>0</v>
      </c>
      <c r="G740" s="44">
        <v>0</v>
      </c>
      <c r="H740" s="44">
        <v>6641.4</v>
      </c>
      <c r="I740" s="44">
        <v>165.55</v>
      </c>
      <c r="J740" s="44">
        <v>2992.53</v>
      </c>
      <c r="K740" s="44">
        <v>35910.35</v>
      </c>
      <c r="L740" s="46">
        <v>38902.879999999997</v>
      </c>
      <c r="M740" s="117"/>
      <c r="N740" s="119">
        <v>35910.35</v>
      </c>
      <c r="O740" s="119">
        <v>29268.95</v>
      </c>
      <c r="P740" s="119"/>
      <c r="Q740" s="119">
        <v>44171.29</v>
      </c>
      <c r="R740" s="119">
        <v>41178.76</v>
      </c>
      <c r="S740" s="47"/>
    </row>
    <row r="741" spans="1:19" ht="9" customHeight="1" x14ac:dyDescent="0.2">
      <c r="A741" s="495"/>
      <c r="B741" s="495"/>
      <c r="C741" s="58" t="s">
        <v>4</v>
      </c>
      <c r="D741" s="59"/>
      <c r="E741" s="61">
        <v>56352040</v>
      </c>
      <c r="F741" s="61">
        <v>0</v>
      </c>
      <c r="G741" s="61">
        <v>0</v>
      </c>
      <c r="H741" s="61">
        <v>12859544</v>
      </c>
      <c r="I741" s="61">
        <v>320549</v>
      </c>
      <c r="J741" s="61">
        <v>5794346</v>
      </c>
      <c r="K741" s="61">
        <v>69532133</v>
      </c>
      <c r="L741" s="61">
        <v>75326479</v>
      </c>
      <c r="M741" s="118"/>
      <c r="N741" s="123">
        <v>69532133</v>
      </c>
      <c r="O741" s="123">
        <v>56672590</v>
      </c>
      <c r="P741" s="123"/>
      <c r="Q741" s="123">
        <v>85527544</v>
      </c>
      <c r="R741" s="120">
        <v>79733198</v>
      </c>
      <c r="S741" s="47"/>
    </row>
    <row r="742" spans="1:19" ht="12.75" customHeight="1" x14ac:dyDescent="0.2">
      <c r="A742" s="496">
        <v>43191</v>
      </c>
      <c r="B742" s="496">
        <v>43465</v>
      </c>
      <c r="C742" s="42" t="s">
        <v>3</v>
      </c>
      <c r="D742" s="43">
        <v>0</v>
      </c>
      <c r="E742" s="44">
        <v>16353.22</v>
      </c>
      <c r="F742" s="44">
        <v>0</v>
      </c>
      <c r="G742" s="44"/>
      <c r="H742" s="44">
        <v>6641.4</v>
      </c>
      <c r="I742" s="44"/>
      <c r="J742" s="44">
        <v>1916.22</v>
      </c>
      <c r="K742" s="44">
        <v>22994.62</v>
      </c>
      <c r="L742" s="46">
        <v>24910.84</v>
      </c>
      <c r="M742" s="117"/>
      <c r="N742" s="119">
        <v>22994.62</v>
      </c>
      <c r="O742" s="119">
        <v>16353.22</v>
      </c>
      <c r="P742" s="119"/>
      <c r="Q742" s="119">
        <v>27854.42</v>
      </c>
      <c r="R742" s="119">
        <v>25938.2</v>
      </c>
      <c r="S742" s="47"/>
    </row>
    <row r="743" spans="1:19" ht="9" customHeight="1" x14ac:dyDescent="0.2">
      <c r="A743" s="497"/>
      <c r="B743" s="497"/>
      <c r="C743" s="48" t="s">
        <v>4</v>
      </c>
      <c r="D743" s="49">
        <v>8</v>
      </c>
      <c r="E743" s="61">
        <v>31664249</v>
      </c>
      <c r="F743" s="50">
        <v>0</v>
      </c>
      <c r="G743" s="50">
        <v>0</v>
      </c>
      <c r="H743" s="61">
        <v>12859544</v>
      </c>
      <c r="I743" s="61"/>
      <c r="J743" s="51">
        <v>3710319</v>
      </c>
      <c r="K743" s="61">
        <v>44523793</v>
      </c>
      <c r="L743" s="61">
        <v>48234112</v>
      </c>
      <c r="M743" s="118"/>
      <c r="N743" s="120">
        <v>44523793</v>
      </c>
      <c r="O743" s="120">
        <v>31664249</v>
      </c>
      <c r="P743" s="123"/>
      <c r="Q743" s="120">
        <v>53933678</v>
      </c>
      <c r="R743" s="120">
        <v>50223359</v>
      </c>
      <c r="S743" s="47"/>
    </row>
    <row r="744" spans="1:19" ht="12.75" customHeight="1" x14ac:dyDescent="0.2">
      <c r="A744" s="494">
        <v>43191</v>
      </c>
      <c r="B744" s="494">
        <f>B742</f>
        <v>43465</v>
      </c>
      <c r="C744" s="53" t="s">
        <v>3</v>
      </c>
      <c r="D744" s="54">
        <v>9</v>
      </c>
      <c r="E744" s="44">
        <v>19071.310000000001</v>
      </c>
      <c r="F744" s="44">
        <v>0</v>
      </c>
      <c r="G744" s="44">
        <v>0</v>
      </c>
      <c r="H744" s="44">
        <v>6641.4</v>
      </c>
      <c r="I744" s="44"/>
      <c r="J744" s="44">
        <v>2142.73</v>
      </c>
      <c r="K744" s="44">
        <v>25712.71</v>
      </c>
      <c r="L744" s="46">
        <v>27855.439999999999</v>
      </c>
      <c r="M744" s="117"/>
      <c r="N744" s="119">
        <v>25712.71</v>
      </c>
      <c r="O744" s="119">
        <v>19071.310000000001</v>
      </c>
      <c r="P744" s="119"/>
      <c r="Q744" s="119">
        <v>31288.28</v>
      </c>
      <c r="R744" s="119">
        <v>29145.55</v>
      </c>
      <c r="S744" s="47"/>
    </row>
    <row r="745" spans="1:19" ht="9" customHeight="1" x14ac:dyDescent="0.2">
      <c r="A745" s="494"/>
      <c r="B745" s="494"/>
      <c r="C745" s="48" t="s">
        <v>4</v>
      </c>
      <c r="D745" s="49">
        <v>14</v>
      </c>
      <c r="E745" s="61">
        <v>36927205</v>
      </c>
      <c r="F745" s="50">
        <v>0</v>
      </c>
      <c r="G745" s="50">
        <v>0</v>
      </c>
      <c r="H745" s="61">
        <v>12859544</v>
      </c>
      <c r="I745" s="61"/>
      <c r="J745" s="51">
        <v>4148904</v>
      </c>
      <c r="K745" s="61">
        <v>49786749</v>
      </c>
      <c r="L745" s="61">
        <v>53935653</v>
      </c>
      <c r="M745" s="118"/>
      <c r="N745" s="120">
        <v>49786749</v>
      </c>
      <c r="O745" s="120">
        <v>36927205</v>
      </c>
      <c r="P745" s="123"/>
      <c r="Q745" s="120">
        <v>60582558</v>
      </c>
      <c r="R745" s="120">
        <v>56433654</v>
      </c>
      <c r="S745" s="47"/>
    </row>
    <row r="746" spans="1:19" ht="12.75" customHeight="1" x14ac:dyDescent="0.2">
      <c r="A746" s="494"/>
      <c r="B746" s="494"/>
      <c r="C746" s="53" t="s">
        <v>3</v>
      </c>
      <c r="D746" s="54">
        <v>15</v>
      </c>
      <c r="E746" s="44">
        <v>21479.37</v>
      </c>
      <c r="F746" s="44">
        <v>0</v>
      </c>
      <c r="G746" s="44">
        <v>0</v>
      </c>
      <c r="H746" s="44">
        <v>6641.4</v>
      </c>
      <c r="I746" s="44"/>
      <c r="J746" s="44">
        <v>2343.4</v>
      </c>
      <c r="K746" s="44">
        <v>28120.77</v>
      </c>
      <c r="L746" s="46">
        <v>30464.17</v>
      </c>
      <c r="M746" s="117"/>
      <c r="N746" s="119">
        <v>28120.77</v>
      </c>
      <c r="O746" s="119">
        <v>21479.37</v>
      </c>
      <c r="P746" s="119"/>
      <c r="Q746" s="119">
        <v>34330.46</v>
      </c>
      <c r="R746" s="119">
        <v>31987.06</v>
      </c>
      <c r="S746" s="47"/>
    </row>
    <row r="747" spans="1:19" ht="9" customHeight="1" x14ac:dyDescent="0.2">
      <c r="A747" s="494"/>
      <c r="B747" s="494"/>
      <c r="C747" s="48" t="s">
        <v>4</v>
      </c>
      <c r="D747" s="49">
        <v>20</v>
      </c>
      <c r="E747" s="61">
        <v>41589860</v>
      </c>
      <c r="F747" s="50">
        <v>0</v>
      </c>
      <c r="G747" s="50">
        <v>0</v>
      </c>
      <c r="H747" s="61">
        <v>12859544</v>
      </c>
      <c r="I747" s="61"/>
      <c r="J747" s="51">
        <v>4537455</v>
      </c>
      <c r="K747" s="61">
        <v>54449403</v>
      </c>
      <c r="L747" s="61">
        <v>58986858</v>
      </c>
      <c r="M747" s="118"/>
      <c r="N747" s="120">
        <v>54449403</v>
      </c>
      <c r="O747" s="120">
        <v>41589860</v>
      </c>
      <c r="P747" s="123"/>
      <c r="Q747" s="120">
        <v>66473040</v>
      </c>
      <c r="R747" s="120">
        <v>61935585</v>
      </c>
      <c r="S747" s="47"/>
    </row>
    <row r="748" spans="1:19" ht="12.75" customHeight="1" x14ac:dyDescent="0.2">
      <c r="A748" s="494"/>
      <c r="B748" s="494"/>
      <c r="C748" s="53" t="s">
        <v>3</v>
      </c>
      <c r="D748" s="54">
        <v>21</v>
      </c>
      <c r="E748" s="44">
        <v>24049.46</v>
      </c>
      <c r="F748" s="44">
        <v>0</v>
      </c>
      <c r="G748" s="44">
        <v>0</v>
      </c>
      <c r="H748" s="44">
        <v>6641.4</v>
      </c>
      <c r="I748" s="44"/>
      <c r="J748" s="44">
        <v>2557.5700000000002</v>
      </c>
      <c r="K748" s="44">
        <v>30690.86</v>
      </c>
      <c r="L748" s="46">
        <v>33248.43</v>
      </c>
      <c r="M748" s="117"/>
      <c r="N748" s="119">
        <v>30690.86</v>
      </c>
      <c r="O748" s="119">
        <v>24049.46</v>
      </c>
      <c r="P748" s="119"/>
      <c r="Q748" s="119">
        <v>37577.33</v>
      </c>
      <c r="R748" s="119">
        <v>35019.760000000002</v>
      </c>
      <c r="S748" s="47"/>
    </row>
    <row r="749" spans="1:19" ht="9" customHeight="1" x14ac:dyDescent="0.2">
      <c r="A749" s="494"/>
      <c r="B749" s="494"/>
      <c r="C749" s="48" t="s">
        <v>4</v>
      </c>
      <c r="D749" s="49">
        <v>27</v>
      </c>
      <c r="E749" s="61">
        <v>46566248</v>
      </c>
      <c r="F749" s="50">
        <v>0</v>
      </c>
      <c r="G749" s="50">
        <v>0</v>
      </c>
      <c r="H749" s="61">
        <v>12859544</v>
      </c>
      <c r="I749" s="61"/>
      <c r="J749" s="51">
        <v>4952146</v>
      </c>
      <c r="K749" s="61">
        <v>59425791</v>
      </c>
      <c r="L749" s="61">
        <v>64377938</v>
      </c>
      <c r="M749" s="118"/>
      <c r="N749" s="120">
        <v>59425791</v>
      </c>
      <c r="O749" s="120">
        <v>46566248</v>
      </c>
      <c r="P749" s="123"/>
      <c r="Q749" s="120">
        <v>72759857</v>
      </c>
      <c r="R749" s="120">
        <v>67807711</v>
      </c>
      <c r="S749" s="47"/>
    </row>
    <row r="750" spans="1:19" ht="12.75" customHeight="1" x14ac:dyDescent="0.2">
      <c r="A750" s="494"/>
      <c r="B750" s="494"/>
      <c r="C750" s="53" t="s">
        <v>3</v>
      </c>
      <c r="D750" s="54">
        <v>28</v>
      </c>
      <c r="E750" s="44">
        <v>26700.13</v>
      </c>
      <c r="F750" s="44">
        <v>0</v>
      </c>
      <c r="G750" s="44">
        <v>0</v>
      </c>
      <c r="H750" s="44">
        <v>6641.4</v>
      </c>
      <c r="I750" s="44"/>
      <c r="J750" s="44">
        <v>2778.46</v>
      </c>
      <c r="K750" s="44">
        <v>33341.53</v>
      </c>
      <c r="L750" s="46">
        <v>36119.99</v>
      </c>
      <c r="M750" s="117"/>
      <c r="N750" s="119">
        <v>33341.53</v>
      </c>
      <c r="O750" s="119">
        <v>26700.13</v>
      </c>
      <c r="P750" s="119"/>
      <c r="Q750" s="119">
        <v>40926.01</v>
      </c>
      <c r="R750" s="119">
        <v>38147.550000000003</v>
      </c>
      <c r="S750" s="47"/>
    </row>
    <row r="751" spans="1:19" ht="9" customHeight="1" x14ac:dyDescent="0.2">
      <c r="A751" s="494"/>
      <c r="B751" s="494"/>
      <c r="C751" s="48" t="s">
        <v>4</v>
      </c>
      <c r="D751" s="49">
        <v>34</v>
      </c>
      <c r="E751" s="61">
        <v>51698661</v>
      </c>
      <c r="F751" s="50">
        <v>0</v>
      </c>
      <c r="G751" s="50">
        <v>0</v>
      </c>
      <c r="H751" s="61">
        <v>12859544</v>
      </c>
      <c r="I751" s="61"/>
      <c r="J751" s="51">
        <v>5379849</v>
      </c>
      <c r="K751" s="61">
        <v>64558204</v>
      </c>
      <c r="L751" s="61">
        <v>69938053</v>
      </c>
      <c r="M751" s="118"/>
      <c r="N751" s="120">
        <v>64558204</v>
      </c>
      <c r="O751" s="120">
        <v>51698661</v>
      </c>
      <c r="P751" s="123"/>
      <c r="Q751" s="120">
        <v>79243805</v>
      </c>
      <c r="R751" s="120">
        <v>73863957</v>
      </c>
      <c r="S751" s="47"/>
    </row>
    <row r="752" spans="1:19" ht="12.75" customHeight="1" x14ac:dyDescent="0.2">
      <c r="A752" s="494"/>
      <c r="B752" s="494"/>
      <c r="C752" s="53" t="s">
        <v>3</v>
      </c>
      <c r="D752" s="54">
        <v>35</v>
      </c>
      <c r="E752" s="44">
        <v>29268.95</v>
      </c>
      <c r="F752" s="44">
        <v>0</v>
      </c>
      <c r="G752" s="44">
        <v>0</v>
      </c>
      <c r="H752" s="44">
        <v>6641.4</v>
      </c>
      <c r="I752" s="44"/>
      <c r="J752" s="44">
        <v>2992.53</v>
      </c>
      <c r="K752" s="44">
        <v>35910.35</v>
      </c>
      <c r="L752" s="46">
        <v>38902.879999999997</v>
      </c>
      <c r="M752" s="117"/>
      <c r="N752" s="119">
        <v>35910.35</v>
      </c>
      <c r="O752" s="119">
        <v>29268.95</v>
      </c>
      <c r="P752" s="119"/>
      <c r="Q752" s="119">
        <v>44171.29</v>
      </c>
      <c r="R752" s="119">
        <v>41178.76</v>
      </c>
      <c r="S752" s="47"/>
    </row>
    <row r="753" spans="1:19" ht="9" customHeight="1" x14ac:dyDescent="0.2">
      <c r="A753" s="495"/>
      <c r="B753" s="495"/>
      <c r="C753" s="58" t="s">
        <v>4</v>
      </c>
      <c r="D753" s="59"/>
      <c r="E753" s="61">
        <v>56672590</v>
      </c>
      <c r="F753" s="61">
        <v>0</v>
      </c>
      <c r="G753" s="61">
        <v>0</v>
      </c>
      <c r="H753" s="61">
        <v>12859544</v>
      </c>
      <c r="I753" s="61"/>
      <c r="J753" s="61">
        <v>5794346</v>
      </c>
      <c r="K753" s="61">
        <v>69532133</v>
      </c>
      <c r="L753" s="61">
        <v>75326479</v>
      </c>
      <c r="M753" s="118"/>
      <c r="N753" s="123">
        <v>69532133</v>
      </c>
      <c r="O753" s="123">
        <v>56672590</v>
      </c>
      <c r="P753" s="123"/>
      <c r="Q753" s="123">
        <v>85527544</v>
      </c>
      <c r="R753" s="120">
        <v>79733198</v>
      </c>
      <c r="S753" s="47"/>
    </row>
    <row r="754" spans="1:19" ht="12.75" customHeight="1" x14ac:dyDescent="0.2">
      <c r="A754" s="496">
        <f>B742+1</f>
        <v>43466</v>
      </c>
      <c r="B754" s="496">
        <v>43830</v>
      </c>
      <c r="C754" s="42" t="s">
        <v>3</v>
      </c>
      <c r="D754" s="43">
        <v>0</v>
      </c>
      <c r="E754" s="44">
        <v>16566.849999999999</v>
      </c>
      <c r="F754" s="44">
        <v>0</v>
      </c>
      <c r="G754" s="44"/>
      <c r="H754" s="44">
        <v>6641.4</v>
      </c>
      <c r="I754" s="44"/>
      <c r="J754" s="44">
        <f>K754/12</f>
        <v>1934.02</v>
      </c>
      <c r="K754" s="44">
        <f>SUM(E754:I754)</f>
        <v>23208.25</v>
      </c>
      <c r="L754" s="46">
        <f>SUM(E754:J754)</f>
        <v>25142.27</v>
      </c>
      <c r="M754" s="117"/>
      <c r="N754" s="119">
        <f>K754</f>
        <v>23208.25</v>
      </c>
      <c r="O754" s="119">
        <f>E754+F754+G754+I754</f>
        <v>16566.849999999999</v>
      </c>
      <c r="P754" s="119"/>
      <c r="Q754" s="119">
        <f>L754+(IF(P754&gt;O754*0.18,P754,O754*0.18))</f>
        <v>28124.3</v>
      </c>
      <c r="R754" s="119">
        <f>N754+O754*0.18</f>
        <v>26190.28</v>
      </c>
      <c r="S754" s="47"/>
    </row>
    <row r="755" spans="1:19" ht="9" customHeight="1" x14ac:dyDescent="0.2">
      <c r="A755" s="497"/>
      <c r="B755" s="497"/>
      <c r="C755" s="48" t="s">
        <v>4</v>
      </c>
      <c r="D755" s="49">
        <v>8</v>
      </c>
      <c r="E755" s="61">
        <f t="shared" ref="E755:L765" si="0">E754*1936.27</f>
        <v>32077895</v>
      </c>
      <c r="F755" s="50">
        <f t="shared" si="0"/>
        <v>0</v>
      </c>
      <c r="G755" s="50">
        <f t="shared" si="0"/>
        <v>0</v>
      </c>
      <c r="H755" s="61">
        <f t="shared" si="0"/>
        <v>12859544</v>
      </c>
      <c r="I755" s="61">
        <f t="shared" si="0"/>
        <v>0</v>
      </c>
      <c r="J755" s="51">
        <f t="shared" si="0"/>
        <v>3744785</v>
      </c>
      <c r="K755" s="61">
        <f t="shared" si="0"/>
        <v>44937438</v>
      </c>
      <c r="L755" s="61">
        <f t="shared" si="0"/>
        <v>48682223</v>
      </c>
      <c r="M755" s="118"/>
      <c r="N755" s="120">
        <f t="shared" ref="N755:R755" si="1">N754*1936.27</f>
        <v>44937438</v>
      </c>
      <c r="O755" s="120">
        <f t="shared" si="1"/>
        <v>32077895</v>
      </c>
      <c r="P755" s="123">
        <f t="shared" si="1"/>
        <v>0</v>
      </c>
      <c r="Q755" s="120">
        <f t="shared" si="1"/>
        <v>54456238</v>
      </c>
      <c r="R755" s="120">
        <f t="shared" si="1"/>
        <v>50711453</v>
      </c>
      <c r="S755" s="47"/>
    </row>
    <row r="756" spans="1:19" ht="12.75" customHeight="1" x14ac:dyDescent="0.2">
      <c r="A756" s="517">
        <f>A754</f>
        <v>43466</v>
      </c>
      <c r="B756" s="517">
        <f>B754</f>
        <v>43830</v>
      </c>
      <c r="C756" s="53" t="s">
        <v>3</v>
      </c>
      <c r="D756" s="54">
        <v>9</v>
      </c>
      <c r="E756" s="44">
        <v>19310.12</v>
      </c>
      <c r="F756" s="44">
        <v>0</v>
      </c>
      <c r="G756" s="44"/>
      <c r="H756" s="44">
        <v>6641.4</v>
      </c>
      <c r="I756" s="44"/>
      <c r="J756" s="44">
        <f t="shared" ref="J756" si="2">K756/12</f>
        <v>2162.63</v>
      </c>
      <c r="K756" s="44">
        <f t="shared" ref="K756" si="3">SUM(E756:I756)</f>
        <v>25951.52</v>
      </c>
      <c r="L756" s="46">
        <f t="shared" ref="L756" si="4">SUM(E756:J756)</f>
        <v>28114.15</v>
      </c>
      <c r="M756" s="117"/>
      <c r="N756" s="119">
        <f t="shared" ref="N756" si="5">K756</f>
        <v>25951.52</v>
      </c>
      <c r="O756" s="119">
        <f t="shared" ref="O756" si="6">E756+F756+G756+I756</f>
        <v>19310.12</v>
      </c>
      <c r="P756" s="119"/>
      <c r="Q756" s="119">
        <f t="shared" ref="Q756" si="7">L756+(IF(P756&gt;O756*0.18,P756,O756*0.18))</f>
        <v>31589.97</v>
      </c>
      <c r="R756" s="119">
        <f t="shared" ref="R756" si="8">N756+O756*0.18</f>
        <v>29427.34</v>
      </c>
      <c r="S756" s="47"/>
    </row>
    <row r="757" spans="1:19" ht="9" customHeight="1" x14ac:dyDescent="0.2">
      <c r="A757" s="517"/>
      <c r="B757" s="517"/>
      <c r="C757" s="48" t="s">
        <v>4</v>
      </c>
      <c r="D757" s="49">
        <v>14</v>
      </c>
      <c r="E757" s="61">
        <f t="shared" si="0"/>
        <v>37389606</v>
      </c>
      <c r="F757" s="50">
        <f t="shared" ref="F757:L757" si="9">F756*1936.27</f>
        <v>0</v>
      </c>
      <c r="G757" s="50">
        <f t="shared" si="9"/>
        <v>0</v>
      </c>
      <c r="H757" s="61">
        <f t="shared" si="0"/>
        <v>12859544</v>
      </c>
      <c r="I757" s="61">
        <f t="shared" si="9"/>
        <v>0</v>
      </c>
      <c r="J757" s="51">
        <f t="shared" si="9"/>
        <v>4187436</v>
      </c>
      <c r="K757" s="61">
        <f t="shared" si="9"/>
        <v>50249150</v>
      </c>
      <c r="L757" s="61">
        <f t="shared" si="9"/>
        <v>54436585</v>
      </c>
      <c r="M757" s="118"/>
      <c r="N757" s="120">
        <f t="shared" ref="N757:R757" si="10">N756*1936.27</f>
        <v>50249150</v>
      </c>
      <c r="O757" s="120">
        <f t="shared" si="10"/>
        <v>37389606</v>
      </c>
      <c r="P757" s="123">
        <f t="shared" si="10"/>
        <v>0</v>
      </c>
      <c r="Q757" s="120">
        <f t="shared" si="10"/>
        <v>61166711</v>
      </c>
      <c r="R757" s="120">
        <f t="shared" si="10"/>
        <v>56979276</v>
      </c>
      <c r="S757" s="47"/>
    </row>
    <row r="758" spans="1:19" ht="12.75" customHeight="1" x14ac:dyDescent="0.2">
      <c r="A758" s="517"/>
      <c r="B758" s="517"/>
      <c r="C758" s="53" t="s">
        <v>3</v>
      </c>
      <c r="D758" s="54">
        <v>15</v>
      </c>
      <c r="E758" s="44">
        <v>21740.92</v>
      </c>
      <c r="F758" s="44">
        <v>0</v>
      </c>
      <c r="G758" s="44"/>
      <c r="H758" s="44">
        <v>6641.4</v>
      </c>
      <c r="I758" s="44"/>
      <c r="J758" s="44">
        <f t="shared" ref="J758" si="11">K758/12</f>
        <v>2365.19</v>
      </c>
      <c r="K758" s="44">
        <f t="shared" ref="K758" si="12">SUM(E758:I758)</f>
        <v>28382.32</v>
      </c>
      <c r="L758" s="46">
        <f t="shared" ref="L758" si="13">SUM(E758:J758)</f>
        <v>30747.51</v>
      </c>
      <c r="M758" s="117"/>
      <c r="N758" s="119">
        <f t="shared" ref="N758" si="14">K758</f>
        <v>28382.32</v>
      </c>
      <c r="O758" s="119">
        <f t="shared" ref="O758" si="15">E758+F758+G758+I758</f>
        <v>21740.92</v>
      </c>
      <c r="P758" s="119"/>
      <c r="Q758" s="119">
        <f t="shared" ref="Q758" si="16">L758+(IF(P758&gt;O758*0.18,P758,O758*0.18))</f>
        <v>34660.879999999997</v>
      </c>
      <c r="R758" s="119">
        <f t="shared" ref="R758" si="17">N758+O758*0.18</f>
        <v>32295.69</v>
      </c>
      <c r="S758" s="47"/>
    </row>
    <row r="759" spans="1:19" ht="9" customHeight="1" x14ac:dyDescent="0.2">
      <c r="A759" s="517"/>
      <c r="B759" s="517"/>
      <c r="C759" s="48" t="s">
        <v>4</v>
      </c>
      <c r="D759" s="49">
        <v>20</v>
      </c>
      <c r="E759" s="61">
        <f t="shared" si="0"/>
        <v>42096291</v>
      </c>
      <c r="F759" s="50">
        <f t="shared" ref="F759:L759" si="18">F758*1936.27</f>
        <v>0</v>
      </c>
      <c r="G759" s="50">
        <f t="shared" si="18"/>
        <v>0</v>
      </c>
      <c r="H759" s="61">
        <f t="shared" si="0"/>
        <v>12859544</v>
      </c>
      <c r="I759" s="61">
        <f t="shared" si="18"/>
        <v>0</v>
      </c>
      <c r="J759" s="51">
        <f t="shared" si="18"/>
        <v>4579646</v>
      </c>
      <c r="K759" s="61">
        <f t="shared" si="18"/>
        <v>54955835</v>
      </c>
      <c r="L759" s="61">
        <f t="shared" si="18"/>
        <v>59535481</v>
      </c>
      <c r="M759" s="118"/>
      <c r="N759" s="120">
        <f t="shared" ref="N759:R759" si="19">N758*1936.27</f>
        <v>54955835</v>
      </c>
      <c r="O759" s="120">
        <f t="shared" si="19"/>
        <v>42096291</v>
      </c>
      <c r="P759" s="123">
        <f t="shared" si="19"/>
        <v>0</v>
      </c>
      <c r="Q759" s="120">
        <f t="shared" si="19"/>
        <v>67112822</v>
      </c>
      <c r="R759" s="120">
        <f t="shared" si="19"/>
        <v>62533176</v>
      </c>
      <c r="S759" s="47"/>
    </row>
    <row r="760" spans="1:19" ht="12.75" customHeight="1" x14ac:dyDescent="0.2">
      <c r="A760" s="517"/>
      <c r="B760" s="517"/>
      <c r="C760" s="53" t="s">
        <v>3</v>
      </c>
      <c r="D760" s="54">
        <v>21</v>
      </c>
      <c r="E760" s="44">
        <v>24335.09</v>
      </c>
      <c r="F760" s="44">
        <v>0</v>
      </c>
      <c r="G760" s="44"/>
      <c r="H760" s="44">
        <v>6641.4</v>
      </c>
      <c r="I760" s="44"/>
      <c r="J760" s="44">
        <f t="shared" ref="J760" si="20">K760/12</f>
        <v>2581.37</v>
      </c>
      <c r="K760" s="44">
        <f t="shared" ref="K760" si="21">SUM(E760:I760)</f>
        <v>30976.49</v>
      </c>
      <c r="L760" s="46">
        <f t="shared" ref="L760" si="22">SUM(E760:J760)</f>
        <v>33557.86</v>
      </c>
      <c r="M760" s="117"/>
      <c r="N760" s="119">
        <f t="shared" ref="N760" si="23">K760</f>
        <v>30976.49</v>
      </c>
      <c r="O760" s="119">
        <f t="shared" ref="O760" si="24">E760+F760+G760+I760</f>
        <v>24335.09</v>
      </c>
      <c r="P760" s="119"/>
      <c r="Q760" s="119">
        <f t="shared" ref="Q760" si="25">L760+(IF(P760&gt;O760*0.18,P760,O760*0.18))</f>
        <v>37938.18</v>
      </c>
      <c r="R760" s="119">
        <f t="shared" ref="R760" si="26">N760+O760*0.18</f>
        <v>35356.81</v>
      </c>
      <c r="S760" s="47"/>
    </row>
    <row r="761" spans="1:19" ht="9" customHeight="1" x14ac:dyDescent="0.2">
      <c r="A761" s="517"/>
      <c r="B761" s="517"/>
      <c r="C761" s="48" t="s">
        <v>4</v>
      </c>
      <c r="D761" s="49">
        <v>27</v>
      </c>
      <c r="E761" s="61">
        <f t="shared" si="0"/>
        <v>47119305</v>
      </c>
      <c r="F761" s="50">
        <f t="shared" ref="F761:L761" si="27">F760*1936.27</f>
        <v>0</v>
      </c>
      <c r="G761" s="50">
        <f t="shared" si="27"/>
        <v>0</v>
      </c>
      <c r="H761" s="61">
        <f t="shared" si="0"/>
        <v>12859544</v>
      </c>
      <c r="I761" s="61">
        <f t="shared" si="27"/>
        <v>0</v>
      </c>
      <c r="J761" s="51">
        <f t="shared" si="27"/>
        <v>4998229</v>
      </c>
      <c r="K761" s="61">
        <f t="shared" si="27"/>
        <v>59978848</v>
      </c>
      <c r="L761" s="61">
        <f t="shared" si="27"/>
        <v>64977078</v>
      </c>
      <c r="M761" s="118"/>
      <c r="N761" s="120">
        <f t="shared" ref="N761:R761" si="28">N760*1936.27</f>
        <v>59978848</v>
      </c>
      <c r="O761" s="120">
        <f t="shared" si="28"/>
        <v>47119305</v>
      </c>
      <c r="P761" s="123">
        <f t="shared" si="28"/>
        <v>0</v>
      </c>
      <c r="Q761" s="120">
        <f t="shared" si="28"/>
        <v>73458560</v>
      </c>
      <c r="R761" s="120">
        <f t="shared" si="28"/>
        <v>68460330</v>
      </c>
      <c r="S761" s="47"/>
    </row>
    <row r="762" spans="1:19" ht="12.75" customHeight="1" x14ac:dyDescent="0.2">
      <c r="A762" s="517"/>
      <c r="B762" s="517"/>
      <c r="C762" s="53" t="s">
        <v>3</v>
      </c>
      <c r="D762" s="54">
        <v>28</v>
      </c>
      <c r="E762" s="44">
        <v>27009.73</v>
      </c>
      <c r="F762" s="44">
        <v>0</v>
      </c>
      <c r="G762" s="44"/>
      <c r="H762" s="44">
        <v>6641.4</v>
      </c>
      <c r="I762" s="44"/>
      <c r="J762" s="44">
        <f t="shared" ref="J762" si="29">K762/12</f>
        <v>2804.26</v>
      </c>
      <c r="K762" s="44">
        <f t="shared" ref="K762" si="30">SUM(E762:I762)</f>
        <v>33651.129999999997</v>
      </c>
      <c r="L762" s="46">
        <f t="shared" ref="L762" si="31">SUM(E762:J762)</f>
        <v>36455.39</v>
      </c>
      <c r="M762" s="117"/>
      <c r="N762" s="119">
        <f t="shared" ref="N762" si="32">K762</f>
        <v>33651.129999999997</v>
      </c>
      <c r="O762" s="119">
        <f t="shared" ref="O762" si="33">E762+F762+G762+I762</f>
        <v>27009.73</v>
      </c>
      <c r="P762" s="119"/>
      <c r="Q762" s="119">
        <f t="shared" ref="Q762" si="34">L762+(IF(P762&gt;O762*0.18,P762,O762*0.18))</f>
        <v>41317.14</v>
      </c>
      <c r="R762" s="119">
        <f t="shared" ref="R762" si="35">N762+O762*0.18</f>
        <v>38512.879999999997</v>
      </c>
      <c r="S762" s="47"/>
    </row>
    <row r="763" spans="1:19" ht="9" customHeight="1" x14ac:dyDescent="0.2">
      <c r="A763" s="517"/>
      <c r="B763" s="517"/>
      <c r="C763" s="48" t="s">
        <v>4</v>
      </c>
      <c r="D763" s="49">
        <v>34</v>
      </c>
      <c r="E763" s="61">
        <f t="shared" si="0"/>
        <v>52298130</v>
      </c>
      <c r="F763" s="50">
        <f t="shared" ref="F763:L763" si="36">F762*1936.27</f>
        <v>0</v>
      </c>
      <c r="G763" s="50">
        <f t="shared" si="36"/>
        <v>0</v>
      </c>
      <c r="H763" s="61">
        <f t="shared" si="0"/>
        <v>12859544</v>
      </c>
      <c r="I763" s="61">
        <f t="shared" si="36"/>
        <v>0</v>
      </c>
      <c r="J763" s="51">
        <f t="shared" si="36"/>
        <v>5429805</v>
      </c>
      <c r="K763" s="61">
        <f t="shared" si="36"/>
        <v>65157673</v>
      </c>
      <c r="L763" s="61">
        <f t="shared" si="36"/>
        <v>70587478</v>
      </c>
      <c r="M763" s="118"/>
      <c r="N763" s="120">
        <f t="shared" ref="N763:R763" si="37">N762*1936.27</f>
        <v>65157673</v>
      </c>
      <c r="O763" s="120">
        <f t="shared" si="37"/>
        <v>52298130</v>
      </c>
      <c r="P763" s="123">
        <f t="shared" si="37"/>
        <v>0</v>
      </c>
      <c r="Q763" s="120">
        <f t="shared" si="37"/>
        <v>80001139</v>
      </c>
      <c r="R763" s="120">
        <f t="shared" si="37"/>
        <v>74571334</v>
      </c>
      <c r="S763" s="47"/>
    </row>
    <row r="764" spans="1:19" ht="12.75" customHeight="1" x14ac:dyDescent="0.2">
      <c r="A764" s="517"/>
      <c r="B764" s="517"/>
      <c r="C764" s="53" t="s">
        <v>3</v>
      </c>
      <c r="D764" s="54">
        <v>35</v>
      </c>
      <c r="E764" s="44">
        <v>29602.58</v>
      </c>
      <c r="F764" s="44">
        <v>0</v>
      </c>
      <c r="G764" s="44"/>
      <c r="H764" s="44">
        <v>6641.4</v>
      </c>
      <c r="I764" s="44"/>
      <c r="J764" s="44">
        <f t="shared" ref="J764" si="38">K764/12</f>
        <v>3020.33</v>
      </c>
      <c r="K764" s="44">
        <f t="shared" ref="K764" si="39">SUM(E764:I764)</f>
        <v>36243.980000000003</v>
      </c>
      <c r="L764" s="46">
        <f t="shared" ref="L764" si="40">SUM(E764:J764)</f>
        <v>39264.31</v>
      </c>
      <c r="M764" s="117"/>
      <c r="N764" s="119">
        <f t="shared" ref="N764" si="41">K764</f>
        <v>36243.980000000003</v>
      </c>
      <c r="O764" s="119">
        <f t="shared" ref="O764" si="42">E764+F764+G764+I764</f>
        <v>29602.58</v>
      </c>
      <c r="P764" s="119"/>
      <c r="Q764" s="119">
        <f t="shared" ref="Q764" si="43">L764+(IF(P764&gt;O764*0.18,P764,O764*0.18))</f>
        <v>44592.77</v>
      </c>
      <c r="R764" s="119">
        <f t="shared" ref="R764" si="44">N764+O764*0.18</f>
        <v>41572.44</v>
      </c>
      <c r="S764" s="47"/>
    </row>
    <row r="765" spans="1:19" ht="9" customHeight="1" x14ac:dyDescent="0.2">
      <c r="A765" s="518"/>
      <c r="B765" s="518"/>
      <c r="C765" s="58" t="s">
        <v>4</v>
      </c>
      <c r="D765" s="59"/>
      <c r="E765" s="61">
        <f t="shared" si="0"/>
        <v>57318588</v>
      </c>
      <c r="F765" s="50">
        <f t="shared" ref="F765:L765" si="45">F764*1936.27</f>
        <v>0</v>
      </c>
      <c r="G765" s="50">
        <f t="shared" si="45"/>
        <v>0</v>
      </c>
      <c r="H765" s="61">
        <f t="shared" si="0"/>
        <v>12859544</v>
      </c>
      <c r="I765" s="61">
        <f t="shared" si="45"/>
        <v>0</v>
      </c>
      <c r="J765" s="51">
        <f t="shared" si="45"/>
        <v>5848174</v>
      </c>
      <c r="K765" s="61">
        <f t="shared" si="45"/>
        <v>70178131</v>
      </c>
      <c r="L765" s="61">
        <f t="shared" si="45"/>
        <v>76026306</v>
      </c>
      <c r="M765" s="118"/>
      <c r="N765" s="120">
        <f t="shared" ref="N765:R765" si="46">N764*1936.27</f>
        <v>70178131</v>
      </c>
      <c r="O765" s="120">
        <f t="shared" si="46"/>
        <v>57318588</v>
      </c>
      <c r="P765" s="123">
        <f t="shared" si="46"/>
        <v>0</v>
      </c>
      <c r="Q765" s="120">
        <f t="shared" si="46"/>
        <v>86343643</v>
      </c>
      <c r="R765" s="120">
        <f t="shared" si="46"/>
        <v>80495468</v>
      </c>
      <c r="S765" s="47"/>
    </row>
    <row r="766" spans="1:19" ht="12.75" customHeight="1" x14ac:dyDescent="0.2">
      <c r="A766" s="496">
        <f>B754+1</f>
        <v>43831</v>
      </c>
      <c r="B766" s="496">
        <v>44196</v>
      </c>
      <c r="C766" s="42" t="s">
        <v>3</v>
      </c>
      <c r="D766" s="43">
        <v>0</v>
      </c>
      <c r="E766" s="44">
        <v>16746.849999999999</v>
      </c>
      <c r="F766" s="44">
        <v>0</v>
      </c>
      <c r="G766" s="44"/>
      <c r="H766" s="44">
        <v>6641.4</v>
      </c>
      <c r="I766" s="44"/>
      <c r="J766" s="44">
        <f t="shared" ref="J766" si="47">K766/12</f>
        <v>1949.02</v>
      </c>
      <c r="K766" s="44">
        <f t="shared" ref="K766" si="48">SUM(E766:I766)</f>
        <v>23388.25</v>
      </c>
      <c r="L766" s="46">
        <f t="shared" ref="L766" si="49">SUM(E766:J766)</f>
        <v>25337.27</v>
      </c>
      <c r="M766" s="117"/>
      <c r="N766" s="119">
        <f t="shared" ref="N766" si="50">K766</f>
        <v>23388.25</v>
      </c>
      <c r="O766" s="119">
        <f t="shared" ref="O766" si="51">E766+F766+G766+I766</f>
        <v>16746.849999999999</v>
      </c>
      <c r="P766" s="119"/>
      <c r="Q766" s="119">
        <f t="shared" ref="Q766" si="52">L766+(IF(P766&gt;O766*0.18,P766,O766*0.18))</f>
        <v>28351.7</v>
      </c>
      <c r="R766" s="119">
        <f t="shared" ref="R766" si="53">N766+O766*0.18</f>
        <v>26402.68</v>
      </c>
      <c r="S766" s="47"/>
    </row>
    <row r="767" spans="1:19" ht="9" customHeight="1" x14ac:dyDescent="0.2">
      <c r="A767" s="497"/>
      <c r="B767" s="497"/>
      <c r="C767" s="48" t="s">
        <v>4</v>
      </c>
      <c r="D767" s="49">
        <v>8</v>
      </c>
      <c r="E767" s="61">
        <f t="shared" ref="E767:E777" si="54">E766*1936.27</f>
        <v>32426423</v>
      </c>
      <c r="F767" s="50">
        <f t="shared" ref="F767" si="55">F766*1936.27</f>
        <v>0</v>
      </c>
      <c r="G767" s="50">
        <f t="shared" ref="G767" si="56">G766*1936.27</f>
        <v>0</v>
      </c>
      <c r="H767" s="61">
        <f t="shared" ref="H767" si="57">H766*1936.27</f>
        <v>12859544</v>
      </c>
      <c r="I767" s="61">
        <f t="shared" ref="I767" si="58">I766*1936.27</f>
        <v>0</v>
      </c>
      <c r="J767" s="51">
        <f t="shared" ref="J767" si="59">J766*1936.27</f>
        <v>3773829</v>
      </c>
      <c r="K767" s="61">
        <f t="shared" ref="K767" si="60">K766*1936.27</f>
        <v>45285967</v>
      </c>
      <c r="L767" s="61">
        <f t="shared" ref="L767" si="61">L766*1936.27</f>
        <v>49059796</v>
      </c>
      <c r="M767" s="118"/>
      <c r="N767" s="120">
        <f t="shared" ref="N767" si="62">N766*1936.27</f>
        <v>45285967</v>
      </c>
      <c r="O767" s="120">
        <f t="shared" ref="O767" si="63">O766*1936.27</f>
        <v>32426423</v>
      </c>
      <c r="P767" s="123">
        <f t="shared" ref="P767" si="64">P766*1936.27</f>
        <v>0</v>
      </c>
      <c r="Q767" s="120">
        <f t="shared" ref="Q767" si="65">Q766*1936.27</f>
        <v>54896546</v>
      </c>
      <c r="R767" s="120">
        <f t="shared" ref="R767" si="66">R766*1936.27</f>
        <v>51122717</v>
      </c>
      <c r="S767" s="47"/>
    </row>
    <row r="768" spans="1:19" ht="12.75" customHeight="1" x14ac:dyDescent="0.2">
      <c r="A768" s="517">
        <f>A766</f>
        <v>43831</v>
      </c>
      <c r="B768" s="517">
        <f>B766</f>
        <v>44196</v>
      </c>
      <c r="C768" s="53" t="s">
        <v>3</v>
      </c>
      <c r="D768" s="54">
        <v>9</v>
      </c>
      <c r="E768" s="44">
        <v>19511.72</v>
      </c>
      <c r="F768" s="44">
        <v>0</v>
      </c>
      <c r="G768" s="44"/>
      <c r="H768" s="44">
        <v>6641.4</v>
      </c>
      <c r="I768" s="44"/>
      <c r="J768" s="44">
        <f t="shared" ref="J768:J780" si="67">K768/12</f>
        <v>2179.4299999999998</v>
      </c>
      <c r="K768" s="44">
        <f t="shared" ref="K768" si="68">SUM(E768:I768)</f>
        <v>26153.119999999999</v>
      </c>
      <c r="L768" s="46">
        <f t="shared" ref="L768" si="69">SUM(E768:J768)</f>
        <v>28332.55</v>
      </c>
      <c r="M768" s="117"/>
      <c r="N768" s="119">
        <f t="shared" ref="N768" si="70">K768</f>
        <v>26153.119999999999</v>
      </c>
      <c r="O768" s="119">
        <f t="shared" ref="O768" si="71">E768+F768+G768+I768</f>
        <v>19511.72</v>
      </c>
      <c r="P768" s="119"/>
      <c r="Q768" s="119">
        <f t="shared" ref="Q768" si="72">L768+(IF(P768&gt;O768*0.18,P768,O768*0.18))</f>
        <v>31844.66</v>
      </c>
      <c r="R768" s="119">
        <f t="shared" ref="R768" si="73">N768+O768*0.18</f>
        <v>29665.23</v>
      </c>
      <c r="S768" s="47"/>
    </row>
    <row r="769" spans="1:19" ht="9" customHeight="1" x14ac:dyDescent="0.2">
      <c r="A769" s="517"/>
      <c r="B769" s="517"/>
      <c r="C769" s="48" t="s">
        <v>4</v>
      </c>
      <c r="D769" s="49">
        <v>14</v>
      </c>
      <c r="E769" s="61">
        <f t="shared" si="54"/>
        <v>37779958</v>
      </c>
      <c r="F769" s="50">
        <f t="shared" ref="F769" si="74">F768*1936.27</f>
        <v>0</v>
      </c>
      <c r="G769" s="50">
        <f t="shared" ref="G769" si="75">G768*1936.27</f>
        <v>0</v>
      </c>
      <c r="H769" s="61">
        <f t="shared" ref="H769" si="76">H768*1936.27</f>
        <v>12859544</v>
      </c>
      <c r="I769" s="61">
        <f t="shared" ref="I769" si="77">I768*1936.27</f>
        <v>0</v>
      </c>
      <c r="J769" s="51">
        <f t="shared" ref="J769" si="78">J768*1936.27</f>
        <v>4219965</v>
      </c>
      <c r="K769" s="61">
        <f t="shared" ref="K769" si="79">K768*1936.27</f>
        <v>50639502</v>
      </c>
      <c r="L769" s="61">
        <f t="shared" ref="L769" si="80">L768*1936.27</f>
        <v>54859467</v>
      </c>
      <c r="M769" s="118"/>
      <c r="N769" s="120">
        <f t="shared" ref="N769" si="81">N768*1936.27</f>
        <v>50639502</v>
      </c>
      <c r="O769" s="120">
        <f t="shared" ref="O769" si="82">O768*1936.27</f>
        <v>37779958</v>
      </c>
      <c r="P769" s="123">
        <f t="shared" ref="P769" si="83">P768*1936.27</f>
        <v>0</v>
      </c>
      <c r="Q769" s="120">
        <f t="shared" ref="Q769" si="84">Q768*1936.27</f>
        <v>61659860</v>
      </c>
      <c r="R769" s="120">
        <f t="shared" ref="R769" si="85">R768*1936.27</f>
        <v>57439895</v>
      </c>
      <c r="S769" s="47"/>
    </row>
    <row r="770" spans="1:19" ht="12.75" customHeight="1" x14ac:dyDescent="0.2">
      <c r="A770" s="517"/>
      <c r="B770" s="517"/>
      <c r="C770" s="53" t="s">
        <v>3</v>
      </c>
      <c r="D770" s="54">
        <v>15</v>
      </c>
      <c r="E770" s="44">
        <v>21960.52</v>
      </c>
      <c r="F770" s="44">
        <v>0</v>
      </c>
      <c r="G770" s="44"/>
      <c r="H770" s="44">
        <v>6641.4</v>
      </c>
      <c r="I770" s="44"/>
      <c r="J770" s="44">
        <f t="shared" ref="J770:J782" si="86">K770/12</f>
        <v>2383.4899999999998</v>
      </c>
      <c r="K770" s="44">
        <f t="shared" ref="K770" si="87">SUM(E770:I770)</f>
        <v>28601.919999999998</v>
      </c>
      <c r="L770" s="46">
        <f t="shared" ref="L770" si="88">SUM(E770:J770)</f>
        <v>30985.41</v>
      </c>
      <c r="M770" s="117"/>
      <c r="N770" s="119">
        <f t="shared" ref="N770" si="89">K770</f>
        <v>28601.919999999998</v>
      </c>
      <c r="O770" s="119">
        <f t="shared" ref="O770" si="90">E770+F770+G770+I770</f>
        <v>21960.52</v>
      </c>
      <c r="P770" s="119"/>
      <c r="Q770" s="119">
        <f t="shared" ref="Q770" si="91">L770+(IF(P770&gt;O770*0.18,P770,O770*0.18))</f>
        <v>34938.300000000003</v>
      </c>
      <c r="R770" s="119">
        <f t="shared" ref="R770" si="92">N770+O770*0.18</f>
        <v>32554.81</v>
      </c>
      <c r="S770" s="47"/>
    </row>
    <row r="771" spans="1:19" ht="9" customHeight="1" x14ac:dyDescent="0.2">
      <c r="A771" s="517"/>
      <c r="B771" s="517"/>
      <c r="C771" s="48" t="s">
        <v>4</v>
      </c>
      <c r="D771" s="49">
        <v>20</v>
      </c>
      <c r="E771" s="61">
        <f t="shared" si="54"/>
        <v>42521496</v>
      </c>
      <c r="F771" s="50">
        <f t="shared" ref="F771" si="93">F770*1936.27</f>
        <v>0</v>
      </c>
      <c r="G771" s="50">
        <f t="shared" ref="G771" si="94">G770*1936.27</f>
        <v>0</v>
      </c>
      <c r="H771" s="61">
        <f t="shared" ref="H771" si="95">H770*1936.27</f>
        <v>12859544</v>
      </c>
      <c r="I771" s="61">
        <f t="shared" ref="I771" si="96">I770*1936.27</f>
        <v>0</v>
      </c>
      <c r="J771" s="51">
        <f t="shared" ref="J771" si="97">J770*1936.27</f>
        <v>4615080</v>
      </c>
      <c r="K771" s="61">
        <f t="shared" ref="K771" si="98">K770*1936.27</f>
        <v>55381040</v>
      </c>
      <c r="L771" s="61">
        <f t="shared" ref="L771" si="99">L770*1936.27</f>
        <v>59996120</v>
      </c>
      <c r="M771" s="118"/>
      <c r="N771" s="120">
        <f t="shared" ref="N771" si="100">N770*1936.27</f>
        <v>55381040</v>
      </c>
      <c r="O771" s="120">
        <f t="shared" ref="O771" si="101">O770*1936.27</f>
        <v>42521496</v>
      </c>
      <c r="P771" s="123">
        <f t="shared" ref="P771" si="102">P770*1936.27</f>
        <v>0</v>
      </c>
      <c r="Q771" s="120">
        <f t="shared" ref="Q771" si="103">Q770*1936.27</f>
        <v>67649982</v>
      </c>
      <c r="R771" s="120">
        <f t="shared" ref="R771" si="104">R770*1936.27</f>
        <v>63034902</v>
      </c>
      <c r="S771" s="47"/>
    </row>
    <row r="772" spans="1:19" ht="12.75" customHeight="1" x14ac:dyDescent="0.2">
      <c r="A772" s="517"/>
      <c r="B772" s="517"/>
      <c r="C772" s="53" t="s">
        <v>3</v>
      </c>
      <c r="D772" s="54">
        <v>21</v>
      </c>
      <c r="E772" s="44">
        <v>24575.09</v>
      </c>
      <c r="F772" s="44">
        <v>0</v>
      </c>
      <c r="G772" s="44"/>
      <c r="H772" s="44">
        <v>6641.4</v>
      </c>
      <c r="I772" s="44"/>
      <c r="J772" s="44">
        <f t="shared" ref="J772:J784" si="105">K772/12</f>
        <v>2601.37</v>
      </c>
      <c r="K772" s="44">
        <f t="shared" ref="K772" si="106">SUM(E772:I772)</f>
        <v>31216.49</v>
      </c>
      <c r="L772" s="46">
        <f t="shared" ref="L772" si="107">SUM(E772:J772)</f>
        <v>33817.86</v>
      </c>
      <c r="M772" s="117"/>
      <c r="N772" s="119">
        <f t="shared" ref="N772" si="108">K772</f>
        <v>31216.49</v>
      </c>
      <c r="O772" s="119">
        <f t="shared" ref="O772" si="109">E772+F772+G772+I772</f>
        <v>24575.09</v>
      </c>
      <c r="P772" s="119"/>
      <c r="Q772" s="119">
        <f t="shared" ref="Q772" si="110">L772+(IF(P772&gt;O772*0.18,P772,O772*0.18))</f>
        <v>38241.379999999997</v>
      </c>
      <c r="R772" s="119">
        <f t="shared" ref="R772" si="111">N772+O772*0.18</f>
        <v>35640.01</v>
      </c>
      <c r="S772" s="47"/>
    </row>
    <row r="773" spans="1:19" ht="9" customHeight="1" x14ac:dyDescent="0.2">
      <c r="A773" s="517"/>
      <c r="B773" s="517"/>
      <c r="C773" s="48" t="s">
        <v>4</v>
      </c>
      <c r="D773" s="49">
        <v>27</v>
      </c>
      <c r="E773" s="61">
        <f t="shared" si="54"/>
        <v>47584010</v>
      </c>
      <c r="F773" s="50">
        <f t="shared" ref="F773" si="112">F772*1936.27</f>
        <v>0</v>
      </c>
      <c r="G773" s="50">
        <f t="shared" ref="G773" si="113">G772*1936.27</f>
        <v>0</v>
      </c>
      <c r="H773" s="61">
        <f t="shared" ref="H773" si="114">H772*1936.27</f>
        <v>12859544</v>
      </c>
      <c r="I773" s="61">
        <f t="shared" ref="I773" si="115">I772*1936.27</f>
        <v>0</v>
      </c>
      <c r="J773" s="51">
        <f t="shared" ref="J773" si="116">J772*1936.27</f>
        <v>5036955</v>
      </c>
      <c r="K773" s="61">
        <f t="shared" ref="K773" si="117">K772*1936.27</f>
        <v>60443553</v>
      </c>
      <c r="L773" s="61">
        <f t="shared" ref="L773" si="118">L772*1936.27</f>
        <v>65480508</v>
      </c>
      <c r="M773" s="118"/>
      <c r="N773" s="120">
        <f t="shared" ref="N773" si="119">N772*1936.27</f>
        <v>60443553</v>
      </c>
      <c r="O773" s="120">
        <f t="shared" ref="O773" si="120">O772*1936.27</f>
        <v>47584010</v>
      </c>
      <c r="P773" s="123">
        <f t="shared" ref="P773" si="121">P772*1936.27</f>
        <v>0</v>
      </c>
      <c r="Q773" s="120">
        <f t="shared" ref="Q773" si="122">Q772*1936.27</f>
        <v>74045637</v>
      </c>
      <c r="R773" s="120">
        <f t="shared" ref="R773" si="123">R772*1936.27</f>
        <v>69008682</v>
      </c>
      <c r="S773" s="47"/>
    </row>
    <row r="774" spans="1:19" ht="12.75" customHeight="1" x14ac:dyDescent="0.2">
      <c r="A774" s="517"/>
      <c r="B774" s="517"/>
      <c r="C774" s="53" t="s">
        <v>3</v>
      </c>
      <c r="D774" s="54">
        <v>28</v>
      </c>
      <c r="E774" s="44">
        <v>27270.13</v>
      </c>
      <c r="F774" s="44">
        <v>0</v>
      </c>
      <c r="G774" s="44"/>
      <c r="H774" s="44">
        <v>6641.4</v>
      </c>
      <c r="I774" s="44"/>
      <c r="J774" s="44">
        <f t="shared" ref="J774:J786" si="124">K774/12</f>
        <v>2825.96</v>
      </c>
      <c r="K774" s="44">
        <f t="shared" ref="K774" si="125">SUM(E774:I774)</f>
        <v>33911.53</v>
      </c>
      <c r="L774" s="46">
        <f t="shared" ref="L774" si="126">SUM(E774:J774)</f>
        <v>36737.49</v>
      </c>
      <c r="M774" s="117"/>
      <c r="N774" s="119">
        <f t="shared" ref="N774" si="127">K774</f>
        <v>33911.53</v>
      </c>
      <c r="O774" s="119">
        <f t="shared" ref="O774" si="128">E774+F774+G774+I774</f>
        <v>27270.13</v>
      </c>
      <c r="P774" s="119"/>
      <c r="Q774" s="119">
        <f t="shared" ref="Q774" si="129">L774+(IF(P774&gt;O774*0.18,P774,O774*0.18))</f>
        <v>41646.11</v>
      </c>
      <c r="R774" s="119">
        <f t="shared" ref="R774" si="130">N774+O774*0.18</f>
        <v>38820.15</v>
      </c>
      <c r="S774" s="47"/>
    </row>
    <row r="775" spans="1:19" ht="9" customHeight="1" x14ac:dyDescent="0.2">
      <c r="A775" s="517"/>
      <c r="B775" s="517"/>
      <c r="C775" s="48" t="s">
        <v>4</v>
      </c>
      <c r="D775" s="49">
        <v>34</v>
      </c>
      <c r="E775" s="61">
        <f t="shared" si="54"/>
        <v>52802335</v>
      </c>
      <c r="F775" s="50">
        <f t="shared" ref="F775" si="131">F774*1936.27</f>
        <v>0</v>
      </c>
      <c r="G775" s="50">
        <f t="shared" ref="G775" si="132">G774*1936.27</f>
        <v>0</v>
      </c>
      <c r="H775" s="61">
        <f t="shared" ref="H775" si="133">H774*1936.27</f>
        <v>12859544</v>
      </c>
      <c r="I775" s="61">
        <f t="shared" ref="I775" si="134">I774*1936.27</f>
        <v>0</v>
      </c>
      <c r="J775" s="51">
        <f t="shared" ref="J775" si="135">J774*1936.27</f>
        <v>5471822</v>
      </c>
      <c r="K775" s="61">
        <f t="shared" ref="K775" si="136">K774*1936.27</f>
        <v>65661878</v>
      </c>
      <c r="L775" s="61">
        <f t="shared" ref="L775" si="137">L774*1936.27</f>
        <v>71133700</v>
      </c>
      <c r="M775" s="118"/>
      <c r="N775" s="120">
        <f t="shared" ref="N775" si="138">N774*1936.27</f>
        <v>65661878</v>
      </c>
      <c r="O775" s="120">
        <f t="shared" ref="O775" si="139">O774*1936.27</f>
        <v>52802335</v>
      </c>
      <c r="P775" s="123">
        <f t="shared" ref="P775" si="140">P774*1936.27</f>
        <v>0</v>
      </c>
      <c r="Q775" s="120">
        <f t="shared" ref="Q775" si="141">Q774*1936.27</f>
        <v>80638113</v>
      </c>
      <c r="R775" s="120">
        <f t="shared" ref="R775" si="142">R774*1936.27</f>
        <v>75166292</v>
      </c>
      <c r="S775" s="47"/>
    </row>
    <row r="776" spans="1:19" ht="12.75" customHeight="1" x14ac:dyDescent="0.2">
      <c r="A776" s="517"/>
      <c r="B776" s="517"/>
      <c r="C776" s="53" t="s">
        <v>3</v>
      </c>
      <c r="D776" s="54">
        <v>35</v>
      </c>
      <c r="E776" s="44">
        <v>29883.38</v>
      </c>
      <c r="F776" s="44">
        <v>0</v>
      </c>
      <c r="G776" s="44"/>
      <c r="H776" s="44">
        <v>6641.4</v>
      </c>
      <c r="I776" s="44"/>
      <c r="J776" s="44">
        <f t="shared" ref="J776:J824" si="143">K776/12</f>
        <v>3043.73</v>
      </c>
      <c r="K776" s="44">
        <f t="shared" ref="K776" si="144">SUM(E776:I776)</f>
        <v>36524.78</v>
      </c>
      <c r="L776" s="46">
        <f t="shared" ref="L776" si="145">SUM(E776:J776)</f>
        <v>39568.51</v>
      </c>
      <c r="M776" s="117"/>
      <c r="N776" s="119">
        <f t="shared" ref="N776" si="146">K776</f>
        <v>36524.78</v>
      </c>
      <c r="O776" s="119">
        <f t="shared" ref="O776" si="147">E776+F776+G776+I776</f>
        <v>29883.38</v>
      </c>
      <c r="P776" s="119"/>
      <c r="Q776" s="119">
        <f t="shared" ref="Q776" si="148">L776+(IF(P776&gt;O776*0.18,P776,O776*0.18))</f>
        <v>44947.519999999997</v>
      </c>
      <c r="R776" s="119">
        <f t="shared" ref="R776" si="149">N776+O776*0.18</f>
        <v>41903.79</v>
      </c>
      <c r="S776" s="47"/>
    </row>
    <row r="777" spans="1:19" ht="9" customHeight="1" x14ac:dyDescent="0.2">
      <c r="A777" s="518"/>
      <c r="B777" s="518"/>
      <c r="C777" s="58" t="s">
        <v>4</v>
      </c>
      <c r="D777" s="59"/>
      <c r="E777" s="61">
        <f t="shared" si="54"/>
        <v>57862292</v>
      </c>
      <c r="F777" s="50">
        <f t="shared" ref="F777" si="150">F776*1936.27</f>
        <v>0</v>
      </c>
      <c r="G777" s="50">
        <f t="shared" ref="G777" si="151">G776*1936.27</f>
        <v>0</v>
      </c>
      <c r="H777" s="61">
        <f t="shared" ref="H777" si="152">H776*1936.27</f>
        <v>12859544</v>
      </c>
      <c r="I777" s="61">
        <f t="shared" ref="I777" si="153">I776*1936.27</f>
        <v>0</v>
      </c>
      <c r="J777" s="51">
        <f t="shared" ref="J777" si="154">J776*1936.27</f>
        <v>5893483</v>
      </c>
      <c r="K777" s="61">
        <f t="shared" ref="K777" si="155">K776*1936.27</f>
        <v>70721836</v>
      </c>
      <c r="L777" s="61">
        <f t="shared" ref="L777" si="156">L776*1936.27</f>
        <v>76615319</v>
      </c>
      <c r="M777" s="118"/>
      <c r="N777" s="120">
        <f t="shared" ref="N777" si="157">N776*1936.27</f>
        <v>70721836</v>
      </c>
      <c r="O777" s="120">
        <f t="shared" ref="O777" si="158">O776*1936.27</f>
        <v>57862292</v>
      </c>
      <c r="P777" s="123">
        <f t="shared" ref="P777" si="159">P776*1936.27</f>
        <v>0</v>
      </c>
      <c r="Q777" s="120">
        <f t="shared" ref="Q777" si="160">Q776*1936.27</f>
        <v>87030535</v>
      </c>
      <c r="R777" s="120">
        <f t="shared" ref="R777" si="161">R776*1936.27</f>
        <v>81137051</v>
      </c>
      <c r="S777" s="47"/>
    </row>
    <row r="778" spans="1:19" ht="12.75" customHeight="1" x14ac:dyDescent="0.2">
      <c r="A778" s="496">
        <f>B766+1</f>
        <v>44197</v>
      </c>
      <c r="B778" s="496">
        <v>44561</v>
      </c>
      <c r="C778" s="42" t="s">
        <v>3</v>
      </c>
      <c r="D778" s="43">
        <v>0</v>
      </c>
      <c r="E778" s="44">
        <v>17217.25</v>
      </c>
      <c r="F778" s="44">
        <v>0</v>
      </c>
      <c r="G778" s="44"/>
      <c r="H778" s="44">
        <v>6641.4</v>
      </c>
      <c r="I778" s="44"/>
      <c r="J778" s="44">
        <f t="shared" ref="J778" si="162">K778/12</f>
        <v>1988.22</v>
      </c>
      <c r="K778" s="44">
        <f t="shared" ref="K778" si="163">SUM(E778:I778)</f>
        <v>23858.65</v>
      </c>
      <c r="L778" s="46">
        <f t="shared" ref="L778" si="164">SUM(E778:J778)</f>
        <v>25846.87</v>
      </c>
      <c r="M778" s="117"/>
      <c r="N778" s="119">
        <f t="shared" ref="N778" si="165">K778</f>
        <v>23858.65</v>
      </c>
      <c r="O778" s="119">
        <f t="shared" ref="O778" si="166">E778+F778+G778+I778</f>
        <v>17217.25</v>
      </c>
      <c r="P778" s="119"/>
      <c r="Q778" s="119">
        <f t="shared" ref="Q778" si="167">L778+(IF(P778&gt;O778*0.18,P778,O778*0.18))</f>
        <v>28945.98</v>
      </c>
      <c r="R778" s="119">
        <f t="shared" ref="R778" si="168">N778+O778*0.18</f>
        <v>26957.759999999998</v>
      </c>
      <c r="S778" s="47"/>
    </row>
    <row r="779" spans="1:19" ht="9" customHeight="1" x14ac:dyDescent="0.2">
      <c r="A779" s="497"/>
      <c r="B779" s="497"/>
      <c r="C779" s="48" t="s">
        <v>4</v>
      </c>
      <c r="D779" s="49">
        <v>8</v>
      </c>
      <c r="E779" s="61">
        <f t="shared" ref="E779:E825" si="169">E778*1936.27</f>
        <v>33337245</v>
      </c>
      <c r="F779" s="50">
        <f t="shared" ref="F779" si="170">F778*1936.27</f>
        <v>0</v>
      </c>
      <c r="G779" s="50">
        <f t="shared" ref="G779" si="171">G778*1936.27</f>
        <v>0</v>
      </c>
      <c r="H779" s="61">
        <f t="shared" ref="H779" si="172">H778*1936.27</f>
        <v>12859544</v>
      </c>
      <c r="I779" s="61">
        <f t="shared" ref="I779" si="173">I778*1936.27</f>
        <v>0</v>
      </c>
      <c r="J779" s="51">
        <f t="shared" ref="J779" si="174">J778*1936.27</f>
        <v>3849731</v>
      </c>
      <c r="K779" s="61">
        <f t="shared" ref="K779" si="175">K778*1936.27</f>
        <v>46196788</v>
      </c>
      <c r="L779" s="61">
        <f t="shared" ref="L779" si="176">L778*1936.27</f>
        <v>50046519</v>
      </c>
      <c r="M779" s="118"/>
      <c r="N779" s="120">
        <f t="shared" ref="N779" si="177">N778*1936.27</f>
        <v>46196788</v>
      </c>
      <c r="O779" s="120">
        <f t="shared" ref="O779" si="178">O778*1936.27</f>
        <v>33337245</v>
      </c>
      <c r="P779" s="123">
        <f t="shared" ref="P779" si="179">P778*1936.27</f>
        <v>0</v>
      </c>
      <c r="Q779" s="120">
        <f t="shared" ref="Q779" si="180">Q778*1936.27</f>
        <v>56047233</v>
      </c>
      <c r="R779" s="120">
        <f t="shared" ref="R779" si="181">R778*1936.27</f>
        <v>52197502</v>
      </c>
      <c r="S779" s="47"/>
    </row>
    <row r="780" spans="1:19" ht="12.75" customHeight="1" x14ac:dyDescent="0.2">
      <c r="A780" s="517">
        <f>A778</f>
        <v>44197</v>
      </c>
      <c r="B780" s="517">
        <f>B778</f>
        <v>44561</v>
      </c>
      <c r="C780" s="53" t="s">
        <v>3</v>
      </c>
      <c r="D780" s="54">
        <v>9</v>
      </c>
      <c r="E780" s="44">
        <v>20031.32</v>
      </c>
      <c r="F780" s="44">
        <v>0</v>
      </c>
      <c r="G780" s="44"/>
      <c r="H780" s="44">
        <v>6641.4</v>
      </c>
      <c r="I780" s="44"/>
      <c r="J780" s="44">
        <f t="shared" si="67"/>
        <v>2222.73</v>
      </c>
      <c r="K780" s="44">
        <f t="shared" ref="K780" si="182">SUM(E780:I780)</f>
        <v>26672.720000000001</v>
      </c>
      <c r="L780" s="46">
        <f t="shared" ref="L780" si="183">SUM(E780:J780)</f>
        <v>28895.45</v>
      </c>
      <c r="M780" s="117"/>
      <c r="N780" s="119">
        <f t="shared" ref="N780" si="184">K780</f>
        <v>26672.720000000001</v>
      </c>
      <c r="O780" s="119">
        <f t="shared" ref="O780" si="185">E780+F780+G780+I780</f>
        <v>20031.32</v>
      </c>
      <c r="P780" s="119"/>
      <c r="Q780" s="119">
        <f t="shared" ref="Q780" si="186">L780+(IF(P780&gt;O780*0.18,P780,O780*0.18))</f>
        <v>32501.09</v>
      </c>
      <c r="R780" s="119">
        <f t="shared" ref="R780" si="187">N780+O780*0.18</f>
        <v>30278.36</v>
      </c>
      <c r="S780" s="47"/>
    </row>
    <row r="781" spans="1:19" ht="9" customHeight="1" x14ac:dyDescent="0.2">
      <c r="A781" s="517"/>
      <c r="B781" s="517"/>
      <c r="C781" s="48" t="s">
        <v>4</v>
      </c>
      <c r="D781" s="49">
        <v>14</v>
      </c>
      <c r="E781" s="61">
        <f t="shared" si="169"/>
        <v>38786044</v>
      </c>
      <c r="F781" s="50">
        <f t="shared" ref="F781" si="188">F780*1936.27</f>
        <v>0</v>
      </c>
      <c r="G781" s="50">
        <f t="shared" ref="G781" si="189">G780*1936.27</f>
        <v>0</v>
      </c>
      <c r="H781" s="61">
        <f t="shared" ref="H781" si="190">H780*1936.27</f>
        <v>12859544</v>
      </c>
      <c r="I781" s="61">
        <f t="shared" ref="I781" si="191">I780*1936.27</f>
        <v>0</v>
      </c>
      <c r="J781" s="51">
        <f t="shared" ref="J781" si="192">J780*1936.27</f>
        <v>4303805</v>
      </c>
      <c r="K781" s="61">
        <f t="shared" ref="K781" si="193">K780*1936.27</f>
        <v>51645588</v>
      </c>
      <c r="L781" s="61">
        <f t="shared" ref="L781" si="194">L780*1936.27</f>
        <v>55949393</v>
      </c>
      <c r="M781" s="118"/>
      <c r="N781" s="120">
        <f t="shared" ref="N781" si="195">N780*1936.27</f>
        <v>51645588</v>
      </c>
      <c r="O781" s="120">
        <f t="shared" ref="O781" si="196">O780*1936.27</f>
        <v>38786044</v>
      </c>
      <c r="P781" s="123">
        <f t="shared" ref="P781" si="197">P780*1936.27</f>
        <v>0</v>
      </c>
      <c r="Q781" s="120">
        <f t="shared" ref="Q781" si="198">Q780*1936.27</f>
        <v>62930886</v>
      </c>
      <c r="R781" s="120">
        <f t="shared" ref="R781" si="199">R780*1936.27</f>
        <v>58627080</v>
      </c>
      <c r="S781" s="47"/>
    </row>
    <row r="782" spans="1:19" ht="12.75" customHeight="1" x14ac:dyDescent="0.2">
      <c r="A782" s="517"/>
      <c r="B782" s="517"/>
      <c r="C782" s="53" t="s">
        <v>3</v>
      </c>
      <c r="D782" s="54">
        <v>15</v>
      </c>
      <c r="E782" s="44">
        <v>22535.32</v>
      </c>
      <c r="F782" s="44">
        <v>0</v>
      </c>
      <c r="G782" s="44"/>
      <c r="H782" s="44">
        <v>6641.4</v>
      </c>
      <c r="I782" s="44"/>
      <c r="J782" s="44">
        <f t="shared" si="86"/>
        <v>2431.39</v>
      </c>
      <c r="K782" s="44">
        <f t="shared" ref="K782" si="200">SUM(E782:I782)</f>
        <v>29176.720000000001</v>
      </c>
      <c r="L782" s="46">
        <f t="shared" ref="L782" si="201">SUM(E782:J782)</f>
        <v>31608.11</v>
      </c>
      <c r="M782" s="117"/>
      <c r="N782" s="119">
        <f t="shared" ref="N782" si="202">K782</f>
        <v>29176.720000000001</v>
      </c>
      <c r="O782" s="119">
        <f t="shared" ref="O782" si="203">E782+F782+G782+I782</f>
        <v>22535.32</v>
      </c>
      <c r="P782" s="119"/>
      <c r="Q782" s="119">
        <f t="shared" ref="Q782" si="204">L782+(IF(P782&gt;O782*0.18,P782,O782*0.18))</f>
        <v>35664.47</v>
      </c>
      <c r="R782" s="119">
        <f t="shared" ref="R782" si="205">N782+O782*0.18</f>
        <v>33233.08</v>
      </c>
      <c r="S782" s="47"/>
    </row>
    <row r="783" spans="1:19" ht="9" customHeight="1" x14ac:dyDescent="0.2">
      <c r="A783" s="517"/>
      <c r="B783" s="517"/>
      <c r="C783" s="48" t="s">
        <v>4</v>
      </c>
      <c r="D783" s="49">
        <v>20</v>
      </c>
      <c r="E783" s="61">
        <f t="shared" si="169"/>
        <v>43634464</v>
      </c>
      <c r="F783" s="50">
        <f t="shared" ref="F783" si="206">F782*1936.27</f>
        <v>0</v>
      </c>
      <c r="G783" s="50">
        <f t="shared" ref="G783" si="207">G782*1936.27</f>
        <v>0</v>
      </c>
      <c r="H783" s="61">
        <f t="shared" ref="H783" si="208">H782*1936.27</f>
        <v>12859544</v>
      </c>
      <c r="I783" s="61">
        <f t="shared" ref="I783" si="209">I782*1936.27</f>
        <v>0</v>
      </c>
      <c r="J783" s="51">
        <f t="shared" ref="J783" si="210">J782*1936.27</f>
        <v>4707828</v>
      </c>
      <c r="K783" s="61">
        <f t="shared" ref="K783" si="211">K782*1936.27</f>
        <v>56494008</v>
      </c>
      <c r="L783" s="61">
        <f t="shared" ref="L783" si="212">L782*1936.27</f>
        <v>61201835</v>
      </c>
      <c r="M783" s="118"/>
      <c r="N783" s="120">
        <f t="shared" ref="N783" si="213">N782*1936.27</f>
        <v>56494008</v>
      </c>
      <c r="O783" s="120">
        <f t="shared" ref="O783" si="214">O782*1936.27</f>
        <v>43634464</v>
      </c>
      <c r="P783" s="123">
        <f t="shared" ref="P783" si="215">P782*1936.27</f>
        <v>0</v>
      </c>
      <c r="Q783" s="120">
        <f t="shared" ref="Q783" si="216">Q782*1936.27</f>
        <v>69056043</v>
      </c>
      <c r="R783" s="120">
        <f t="shared" ref="R783" si="217">R782*1936.27</f>
        <v>64348216</v>
      </c>
      <c r="S783" s="47"/>
    </row>
    <row r="784" spans="1:19" ht="12.75" customHeight="1" x14ac:dyDescent="0.2">
      <c r="A784" s="517"/>
      <c r="B784" s="517"/>
      <c r="C784" s="53" t="s">
        <v>3</v>
      </c>
      <c r="D784" s="54">
        <v>21</v>
      </c>
      <c r="E784" s="44">
        <v>25201.49</v>
      </c>
      <c r="F784" s="44">
        <v>0</v>
      </c>
      <c r="G784" s="44"/>
      <c r="H784" s="44">
        <v>6641.4</v>
      </c>
      <c r="I784" s="44"/>
      <c r="J784" s="44">
        <f t="shared" si="105"/>
        <v>2653.57</v>
      </c>
      <c r="K784" s="44">
        <f t="shared" ref="K784" si="218">SUM(E784:I784)</f>
        <v>31842.89</v>
      </c>
      <c r="L784" s="46">
        <f t="shared" ref="L784" si="219">SUM(E784:J784)</f>
        <v>34496.46</v>
      </c>
      <c r="M784" s="117"/>
      <c r="N784" s="119">
        <f t="shared" ref="N784" si="220">K784</f>
        <v>31842.89</v>
      </c>
      <c r="O784" s="119">
        <f t="shared" ref="O784" si="221">E784+F784+G784+I784</f>
        <v>25201.49</v>
      </c>
      <c r="P784" s="119"/>
      <c r="Q784" s="119">
        <f t="shared" ref="Q784" si="222">L784+(IF(P784&gt;O784*0.18,P784,O784*0.18))</f>
        <v>39032.730000000003</v>
      </c>
      <c r="R784" s="119">
        <f t="shared" ref="R784" si="223">N784+O784*0.18</f>
        <v>36379.160000000003</v>
      </c>
      <c r="S784" s="47"/>
    </row>
    <row r="785" spans="1:19" ht="9" customHeight="1" x14ac:dyDescent="0.2">
      <c r="A785" s="517"/>
      <c r="B785" s="517"/>
      <c r="C785" s="48" t="s">
        <v>4</v>
      </c>
      <c r="D785" s="49">
        <v>27</v>
      </c>
      <c r="E785" s="61">
        <f t="shared" si="169"/>
        <v>48796889</v>
      </c>
      <c r="F785" s="50">
        <f t="shared" ref="F785" si="224">F784*1936.27</f>
        <v>0</v>
      </c>
      <c r="G785" s="50">
        <f t="shared" ref="G785" si="225">G784*1936.27</f>
        <v>0</v>
      </c>
      <c r="H785" s="61">
        <f t="shared" ref="H785" si="226">H784*1936.27</f>
        <v>12859544</v>
      </c>
      <c r="I785" s="61">
        <f t="shared" ref="I785" si="227">I784*1936.27</f>
        <v>0</v>
      </c>
      <c r="J785" s="51">
        <f t="shared" ref="J785" si="228">J784*1936.27</f>
        <v>5138028</v>
      </c>
      <c r="K785" s="61">
        <f t="shared" ref="K785" si="229">K784*1936.27</f>
        <v>61656433</v>
      </c>
      <c r="L785" s="61">
        <f t="shared" ref="L785" si="230">L784*1936.27</f>
        <v>66794461</v>
      </c>
      <c r="M785" s="118"/>
      <c r="N785" s="120">
        <f t="shared" ref="N785" si="231">N784*1936.27</f>
        <v>61656433</v>
      </c>
      <c r="O785" s="120">
        <f t="shared" ref="O785" si="232">O784*1936.27</f>
        <v>48796889</v>
      </c>
      <c r="P785" s="123">
        <f t="shared" ref="P785" si="233">P784*1936.27</f>
        <v>0</v>
      </c>
      <c r="Q785" s="120">
        <f t="shared" ref="Q785" si="234">Q784*1936.27</f>
        <v>75577904</v>
      </c>
      <c r="R785" s="120">
        <f t="shared" ref="R785" si="235">R784*1936.27</f>
        <v>70439876</v>
      </c>
      <c r="S785" s="47"/>
    </row>
    <row r="786" spans="1:19" ht="12.75" customHeight="1" x14ac:dyDescent="0.2">
      <c r="A786" s="517"/>
      <c r="B786" s="517"/>
      <c r="C786" s="53" t="s">
        <v>3</v>
      </c>
      <c r="D786" s="54">
        <v>28</v>
      </c>
      <c r="E786" s="44">
        <v>27948.13</v>
      </c>
      <c r="F786" s="44">
        <v>0</v>
      </c>
      <c r="G786" s="44"/>
      <c r="H786" s="44">
        <v>6641.4</v>
      </c>
      <c r="I786" s="44"/>
      <c r="J786" s="44">
        <f t="shared" si="124"/>
        <v>2882.46</v>
      </c>
      <c r="K786" s="44">
        <f t="shared" ref="K786" si="236">SUM(E786:I786)</f>
        <v>34589.53</v>
      </c>
      <c r="L786" s="46">
        <f t="shared" ref="L786" si="237">SUM(E786:J786)</f>
        <v>37471.99</v>
      </c>
      <c r="M786" s="117"/>
      <c r="N786" s="119">
        <f t="shared" ref="N786" si="238">K786</f>
        <v>34589.53</v>
      </c>
      <c r="O786" s="119">
        <f t="shared" ref="O786" si="239">E786+F786+G786+I786</f>
        <v>27948.13</v>
      </c>
      <c r="P786" s="119"/>
      <c r="Q786" s="119">
        <f t="shared" ref="Q786" si="240">L786+(IF(P786&gt;O786*0.18,P786,O786*0.18))</f>
        <v>42502.65</v>
      </c>
      <c r="R786" s="119">
        <f t="shared" ref="R786" si="241">N786+O786*0.18</f>
        <v>39620.19</v>
      </c>
      <c r="S786" s="47"/>
    </row>
    <row r="787" spans="1:19" ht="9" customHeight="1" x14ac:dyDescent="0.2">
      <c r="A787" s="517"/>
      <c r="B787" s="517"/>
      <c r="C787" s="48" t="s">
        <v>4</v>
      </c>
      <c r="D787" s="49">
        <v>34</v>
      </c>
      <c r="E787" s="61">
        <f t="shared" si="169"/>
        <v>54115126</v>
      </c>
      <c r="F787" s="50">
        <f t="shared" ref="F787" si="242">F786*1936.27</f>
        <v>0</v>
      </c>
      <c r="G787" s="50">
        <f t="shared" ref="G787" si="243">G786*1936.27</f>
        <v>0</v>
      </c>
      <c r="H787" s="61">
        <f t="shared" ref="H787" si="244">H786*1936.27</f>
        <v>12859544</v>
      </c>
      <c r="I787" s="61">
        <f t="shared" ref="I787" si="245">I786*1936.27</f>
        <v>0</v>
      </c>
      <c r="J787" s="51">
        <f t="shared" ref="J787" si="246">J786*1936.27</f>
        <v>5581221</v>
      </c>
      <c r="K787" s="61">
        <f t="shared" ref="K787" si="247">K786*1936.27</f>
        <v>66974669</v>
      </c>
      <c r="L787" s="61">
        <f t="shared" ref="L787" si="248">L786*1936.27</f>
        <v>72555890</v>
      </c>
      <c r="M787" s="118"/>
      <c r="N787" s="120">
        <f t="shared" ref="N787" si="249">N786*1936.27</f>
        <v>66974669</v>
      </c>
      <c r="O787" s="120">
        <f t="shared" ref="O787" si="250">O786*1936.27</f>
        <v>54115126</v>
      </c>
      <c r="P787" s="123">
        <f t="shared" ref="P787" si="251">P786*1936.27</f>
        <v>0</v>
      </c>
      <c r="Q787" s="120">
        <f t="shared" ref="Q787" si="252">Q786*1936.27</f>
        <v>82296606</v>
      </c>
      <c r="R787" s="120">
        <f t="shared" ref="R787" si="253">R786*1936.27</f>
        <v>76715385</v>
      </c>
      <c r="S787" s="47"/>
    </row>
    <row r="788" spans="1:19" ht="12.75" customHeight="1" x14ac:dyDescent="0.2">
      <c r="A788" s="517"/>
      <c r="B788" s="517"/>
      <c r="C788" s="53" t="s">
        <v>3</v>
      </c>
      <c r="D788" s="54">
        <v>35</v>
      </c>
      <c r="E788" s="44">
        <v>30624.98</v>
      </c>
      <c r="F788" s="44">
        <v>0</v>
      </c>
      <c r="G788" s="44"/>
      <c r="H788" s="44">
        <v>6641.4</v>
      </c>
      <c r="I788" s="44"/>
      <c r="J788" s="44">
        <f t="shared" si="143"/>
        <v>3105.53</v>
      </c>
      <c r="K788" s="44">
        <f t="shared" ref="K788" si="254">SUM(E788:I788)</f>
        <v>37266.379999999997</v>
      </c>
      <c r="L788" s="46">
        <f t="shared" ref="L788" si="255">SUM(E788:J788)</f>
        <v>40371.910000000003</v>
      </c>
      <c r="M788" s="117"/>
      <c r="N788" s="119">
        <f t="shared" ref="N788" si="256">K788</f>
        <v>37266.379999999997</v>
      </c>
      <c r="O788" s="119">
        <f t="shared" ref="O788" si="257">E788+F788+G788+I788</f>
        <v>30624.98</v>
      </c>
      <c r="P788" s="119"/>
      <c r="Q788" s="119">
        <f t="shared" ref="Q788" si="258">L788+(IF(P788&gt;O788*0.18,P788,O788*0.18))</f>
        <v>45884.41</v>
      </c>
      <c r="R788" s="119">
        <f t="shared" ref="R788" si="259">N788+O788*0.18</f>
        <v>42778.879999999997</v>
      </c>
      <c r="S788" s="47"/>
    </row>
    <row r="789" spans="1:19" ht="9" customHeight="1" x14ac:dyDescent="0.2">
      <c r="A789" s="518"/>
      <c r="B789" s="518"/>
      <c r="C789" s="58" t="s">
        <v>4</v>
      </c>
      <c r="D789" s="59"/>
      <c r="E789" s="61">
        <f t="shared" si="169"/>
        <v>59298230</v>
      </c>
      <c r="F789" s="50">
        <f t="shared" ref="F789" si="260">F788*1936.27</f>
        <v>0</v>
      </c>
      <c r="G789" s="50">
        <f t="shared" ref="G789" si="261">G788*1936.27</f>
        <v>0</v>
      </c>
      <c r="H789" s="61">
        <f t="shared" ref="H789" si="262">H788*1936.27</f>
        <v>12859544</v>
      </c>
      <c r="I789" s="61">
        <f t="shared" ref="I789" si="263">I788*1936.27</f>
        <v>0</v>
      </c>
      <c r="J789" s="51">
        <f t="shared" ref="J789" si="264">J788*1936.27</f>
        <v>6013145</v>
      </c>
      <c r="K789" s="61">
        <f t="shared" ref="K789" si="265">K788*1936.27</f>
        <v>72157774</v>
      </c>
      <c r="L789" s="61">
        <f t="shared" ref="L789" si="266">L788*1936.27</f>
        <v>78170918</v>
      </c>
      <c r="M789" s="118"/>
      <c r="N789" s="120">
        <f t="shared" ref="N789" si="267">N788*1936.27</f>
        <v>72157774</v>
      </c>
      <c r="O789" s="120">
        <f t="shared" ref="O789" si="268">O788*1936.27</f>
        <v>59298230</v>
      </c>
      <c r="P789" s="123">
        <f t="shared" ref="P789" si="269">P788*1936.27</f>
        <v>0</v>
      </c>
      <c r="Q789" s="120">
        <f t="shared" ref="Q789" si="270">Q788*1936.27</f>
        <v>88844607</v>
      </c>
      <c r="R789" s="120">
        <f t="shared" ref="R789" si="271">R788*1936.27</f>
        <v>82831462</v>
      </c>
      <c r="S789" s="47"/>
    </row>
    <row r="790" spans="1:19" ht="12.75" customHeight="1" x14ac:dyDescent="0.2">
      <c r="A790" s="496">
        <f>B778+1</f>
        <v>44562</v>
      </c>
      <c r="B790" s="496">
        <v>44651</v>
      </c>
      <c r="C790" s="42" t="s">
        <v>3</v>
      </c>
      <c r="D790" s="43">
        <v>0</v>
      </c>
      <c r="E790" s="44">
        <f>E778</f>
        <v>17217.25</v>
      </c>
      <c r="F790" s="44">
        <v>0</v>
      </c>
      <c r="G790" s="44"/>
      <c r="H790" s="44">
        <v>6641.4</v>
      </c>
      <c r="I790" s="44"/>
      <c r="J790" s="44">
        <f t="shared" si="143"/>
        <v>1988.22</v>
      </c>
      <c r="K790" s="44">
        <f t="shared" ref="K790" si="272">SUM(E790:I790)</f>
        <v>23858.65</v>
      </c>
      <c r="L790" s="46">
        <f t="shared" ref="L790" si="273">SUM(E790:J790)</f>
        <v>25846.87</v>
      </c>
      <c r="M790" s="117"/>
      <c r="N790" s="119">
        <f t="shared" ref="N790" si="274">K790</f>
        <v>23858.65</v>
      </c>
      <c r="O790" s="119">
        <f t="shared" ref="O790" si="275">E790+F790+G790+I790</f>
        <v>17217.25</v>
      </c>
      <c r="P790" s="119"/>
      <c r="Q790" s="119">
        <f t="shared" ref="Q790" si="276">L790+(IF(P790&gt;O790*0.18,P790,O790*0.18))</f>
        <v>28945.98</v>
      </c>
      <c r="R790" s="119">
        <f t="shared" ref="R790" si="277">N790+O790*0.18</f>
        <v>26957.759999999998</v>
      </c>
      <c r="S790" s="47"/>
    </row>
    <row r="791" spans="1:19" ht="9" customHeight="1" x14ac:dyDescent="0.2">
      <c r="A791" s="497"/>
      <c r="B791" s="497"/>
      <c r="C791" s="48" t="s">
        <v>4</v>
      </c>
      <c r="D791" s="49">
        <v>8</v>
      </c>
      <c r="E791" s="61">
        <f t="shared" si="169"/>
        <v>33337245</v>
      </c>
      <c r="F791" s="50">
        <f t="shared" ref="F791" si="278">F790*1936.27</f>
        <v>0</v>
      </c>
      <c r="G791" s="50">
        <f t="shared" ref="G791" si="279">G790*1936.27</f>
        <v>0</v>
      </c>
      <c r="H791" s="61">
        <f t="shared" ref="H791" si="280">H790*1936.27</f>
        <v>12859544</v>
      </c>
      <c r="I791" s="61">
        <f t="shared" ref="I791" si="281">I790*1936.27</f>
        <v>0</v>
      </c>
      <c r="J791" s="51">
        <f t="shared" ref="J791" si="282">J790*1936.27</f>
        <v>3849731</v>
      </c>
      <c r="K791" s="61">
        <f t="shared" ref="K791" si="283">K790*1936.27</f>
        <v>46196788</v>
      </c>
      <c r="L791" s="61">
        <f t="shared" ref="L791" si="284">L790*1936.27</f>
        <v>50046519</v>
      </c>
      <c r="M791" s="118"/>
      <c r="N791" s="120">
        <f t="shared" ref="N791" si="285">N790*1936.27</f>
        <v>46196788</v>
      </c>
      <c r="O791" s="120">
        <f t="shared" ref="O791" si="286">O790*1936.27</f>
        <v>33337245</v>
      </c>
      <c r="P791" s="123">
        <f t="shared" ref="P791" si="287">P790*1936.27</f>
        <v>0</v>
      </c>
      <c r="Q791" s="120">
        <f t="shared" ref="Q791" si="288">Q790*1936.27</f>
        <v>56047233</v>
      </c>
      <c r="R791" s="120">
        <f t="shared" ref="R791" si="289">R790*1936.27</f>
        <v>52197502</v>
      </c>
      <c r="S791" s="47"/>
    </row>
    <row r="792" spans="1:19" ht="12.75" customHeight="1" x14ac:dyDescent="0.2">
      <c r="A792" s="517">
        <f>A790</f>
        <v>44562</v>
      </c>
      <c r="B792" s="517">
        <f>B790</f>
        <v>44651</v>
      </c>
      <c r="C792" s="53" t="s">
        <v>3</v>
      </c>
      <c r="D792" s="54">
        <v>9</v>
      </c>
      <c r="E792" s="44">
        <f t="shared" ref="E792" si="290">E780</f>
        <v>20031.32</v>
      </c>
      <c r="F792" s="44">
        <v>0</v>
      </c>
      <c r="G792" s="44"/>
      <c r="H792" s="44">
        <v>6641.4</v>
      </c>
      <c r="I792" s="44"/>
      <c r="J792" s="44">
        <f t="shared" si="143"/>
        <v>2222.73</v>
      </c>
      <c r="K792" s="44">
        <f t="shared" ref="K792" si="291">SUM(E792:I792)</f>
        <v>26672.720000000001</v>
      </c>
      <c r="L792" s="46">
        <f t="shared" ref="L792" si="292">SUM(E792:J792)</f>
        <v>28895.45</v>
      </c>
      <c r="M792" s="117"/>
      <c r="N792" s="119">
        <f t="shared" ref="N792" si="293">K792</f>
        <v>26672.720000000001</v>
      </c>
      <c r="O792" s="119">
        <f t="shared" ref="O792" si="294">E792+F792+G792+I792</f>
        <v>20031.32</v>
      </c>
      <c r="P792" s="119"/>
      <c r="Q792" s="119">
        <f t="shared" ref="Q792" si="295">L792+(IF(P792&gt;O792*0.18,P792,O792*0.18))</f>
        <v>32501.09</v>
      </c>
      <c r="R792" s="119">
        <f t="shared" ref="R792" si="296">N792+O792*0.18</f>
        <v>30278.36</v>
      </c>
      <c r="S792" s="47"/>
    </row>
    <row r="793" spans="1:19" ht="9" customHeight="1" x14ac:dyDescent="0.2">
      <c r="A793" s="517"/>
      <c r="B793" s="517"/>
      <c r="C793" s="48" t="s">
        <v>4</v>
      </c>
      <c r="D793" s="49">
        <v>14</v>
      </c>
      <c r="E793" s="61">
        <f t="shared" si="169"/>
        <v>38786044</v>
      </c>
      <c r="F793" s="50">
        <f t="shared" ref="F793" si="297">F792*1936.27</f>
        <v>0</v>
      </c>
      <c r="G793" s="50">
        <f t="shared" ref="G793" si="298">G792*1936.27</f>
        <v>0</v>
      </c>
      <c r="H793" s="61">
        <f t="shared" ref="H793" si="299">H792*1936.27</f>
        <v>12859544</v>
      </c>
      <c r="I793" s="61">
        <f t="shared" ref="I793" si="300">I792*1936.27</f>
        <v>0</v>
      </c>
      <c r="J793" s="51">
        <f t="shared" ref="J793" si="301">J792*1936.27</f>
        <v>4303805</v>
      </c>
      <c r="K793" s="61">
        <f t="shared" ref="K793" si="302">K792*1936.27</f>
        <v>51645588</v>
      </c>
      <c r="L793" s="61">
        <f t="shared" ref="L793" si="303">L792*1936.27</f>
        <v>55949393</v>
      </c>
      <c r="M793" s="118"/>
      <c r="N793" s="120">
        <f t="shared" ref="N793" si="304">N792*1936.27</f>
        <v>51645588</v>
      </c>
      <c r="O793" s="120">
        <f t="shared" ref="O793" si="305">O792*1936.27</f>
        <v>38786044</v>
      </c>
      <c r="P793" s="123">
        <f t="shared" ref="P793" si="306">P792*1936.27</f>
        <v>0</v>
      </c>
      <c r="Q793" s="120">
        <f t="shared" ref="Q793" si="307">Q792*1936.27</f>
        <v>62930886</v>
      </c>
      <c r="R793" s="120">
        <f t="shared" ref="R793" si="308">R792*1936.27</f>
        <v>58627080</v>
      </c>
      <c r="S793" s="47"/>
    </row>
    <row r="794" spans="1:19" ht="12.75" customHeight="1" x14ac:dyDescent="0.2">
      <c r="A794" s="517"/>
      <c r="B794" s="517"/>
      <c r="C794" s="53" t="s">
        <v>3</v>
      </c>
      <c r="D794" s="54">
        <v>15</v>
      </c>
      <c r="E794" s="44">
        <f t="shared" ref="E794" si="309">E782</f>
        <v>22535.32</v>
      </c>
      <c r="F794" s="44">
        <v>0</v>
      </c>
      <c r="G794" s="44"/>
      <c r="H794" s="44">
        <v>6641.4</v>
      </c>
      <c r="I794" s="44"/>
      <c r="J794" s="44">
        <f t="shared" si="143"/>
        <v>2431.39</v>
      </c>
      <c r="K794" s="44">
        <f t="shared" ref="K794" si="310">SUM(E794:I794)</f>
        <v>29176.720000000001</v>
      </c>
      <c r="L794" s="46">
        <f t="shared" ref="L794" si="311">SUM(E794:J794)</f>
        <v>31608.11</v>
      </c>
      <c r="M794" s="117"/>
      <c r="N794" s="119">
        <f t="shared" ref="N794" si="312">K794</f>
        <v>29176.720000000001</v>
      </c>
      <c r="O794" s="119">
        <f t="shared" ref="O794" si="313">E794+F794+G794+I794</f>
        <v>22535.32</v>
      </c>
      <c r="P794" s="119"/>
      <c r="Q794" s="119">
        <f t="shared" ref="Q794" si="314">L794+(IF(P794&gt;O794*0.18,P794,O794*0.18))</f>
        <v>35664.47</v>
      </c>
      <c r="R794" s="119">
        <f t="shared" ref="R794" si="315">N794+O794*0.18</f>
        <v>33233.08</v>
      </c>
      <c r="S794" s="47"/>
    </row>
    <row r="795" spans="1:19" ht="9" customHeight="1" x14ac:dyDescent="0.2">
      <c r="A795" s="517"/>
      <c r="B795" s="517"/>
      <c r="C795" s="48" t="s">
        <v>4</v>
      </c>
      <c r="D795" s="49">
        <v>20</v>
      </c>
      <c r="E795" s="61">
        <f t="shared" si="169"/>
        <v>43634464</v>
      </c>
      <c r="F795" s="50">
        <f t="shared" ref="F795" si="316">F794*1936.27</f>
        <v>0</v>
      </c>
      <c r="G795" s="50">
        <f t="shared" ref="G795" si="317">G794*1936.27</f>
        <v>0</v>
      </c>
      <c r="H795" s="61">
        <f t="shared" ref="H795" si="318">H794*1936.27</f>
        <v>12859544</v>
      </c>
      <c r="I795" s="61">
        <f t="shared" ref="I795" si="319">I794*1936.27</f>
        <v>0</v>
      </c>
      <c r="J795" s="51">
        <f t="shared" ref="J795" si="320">J794*1936.27</f>
        <v>4707828</v>
      </c>
      <c r="K795" s="61">
        <f t="shared" ref="K795" si="321">K794*1936.27</f>
        <v>56494008</v>
      </c>
      <c r="L795" s="61">
        <f t="shared" ref="L795" si="322">L794*1936.27</f>
        <v>61201835</v>
      </c>
      <c r="M795" s="118"/>
      <c r="N795" s="120">
        <f t="shared" ref="N795" si="323">N794*1936.27</f>
        <v>56494008</v>
      </c>
      <c r="O795" s="120">
        <f t="shared" ref="O795" si="324">O794*1936.27</f>
        <v>43634464</v>
      </c>
      <c r="P795" s="123">
        <f t="shared" ref="P795" si="325">P794*1936.27</f>
        <v>0</v>
      </c>
      <c r="Q795" s="120">
        <f t="shared" ref="Q795" si="326">Q794*1936.27</f>
        <v>69056043</v>
      </c>
      <c r="R795" s="120">
        <f t="shared" ref="R795" si="327">R794*1936.27</f>
        <v>64348216</v>
      </c>
      <c r="S795" s="47"/>
    </row>
    <row r="796" spans="1:19" ht="12.75" customHeight="1" x14ac:dyDescent="0.2">
      <c r="A796" s="517"/>
      <c r="B796" s="517"/>
      <c r="C796" s="53" t="s">
        <v>3</v>
      </c>
      <c r="D796" s="54">
        <v>21</v>
      </c>
      <c r="E796" s="44">
        <f t="shared" ref="E796" si="328">E784</f>
        <v>25201.49</v>
      </c>
      <c r="F796" s="44">
        <v>0</v>
      </c>
      <c r="G796" s="44"/>
      <c r="H796" s="44">
        <v>6641.4</v>
      </c>
      <c r="I796" s="44"/>
      <c r="J796" s="44">
        <f t="shared" si="143"/>
        <v>2653.57</v>
      </c>
      <c r="K796" s="44">
        <f t="shared" ref="K796" si="329">SUM(E796:I796)</f>
        <v>31842.89</v>
      </c>
      <c r="L796" s="46">
        <f t="shared" ref="L796" si="330">SUM(E796:J796)</f>
        <v>34496.46</v>
      </c>
      <c r="M796" s="117"/>
      <c r="N796" s="119">
        <f t="shared" ref="N796" si="331">K796</f>
        <v>31842.89</v>
      </c>
      <c r="O796" s="119">
        <f t="shared" ref="O796" si="332">E796+F796+G796+I796</f>
        <v>25201.49</v>
      </c>
      <c r="P796" s="119"/>
      <c r="Q796" s="119">
        <f t="shared" ref="Q796" si="333">L796+(IF(P796&gt;O796*0.18,P796,O796*0.18))</f>
        <v>39032.730000000003</v>
      </c>
      <c r="R796" s="119">
        <f t="shared" ref="R796" si="334">N796+O796*0.18</f>
        <v>36379.160000000003</v>
      </c>
      <c r="S796" s="47"/>
    </row>
    <row r="797" spans="1:19" ht="9" customHeight="1" x14ac:dyDescent="0.2">
      <c r="A797" s="517"/>
      <c r="B797" s="517"/>
      <c r="C797" s="48" t="s">
        <v>4</v>
      </c>
      <c r="D797" s="49">
        <v>27</v>
      </c>
      <c r="E797" s="61">
        <f t="shared" si="169"/>
        <v>48796889</v>
      </c>
      <c r="F797" s="50">
        <f t="shared" ref="F797" si="335">F796*1936.27</f>
        <v>0</v>
      </c>
      <c r="G797" s="50">
        <f t="shared" ref="G797" si="336">G796*1936.27</f>
        <v>0</v>
      </c>
      <c r="H797" s="61">
        <f t="shared" ref="H797" si="337">H796*1936.27</f>
        <v>12859544</v>
      </c>
      <c r="I797" s="61">
        <f t="shared" ref="I797" si="338">I796*1936.27</f>
        <v>0</v>
      </c>
      <c r="J797" s="51">
        <f t="shared" ref="J797" si="339">J796*1936.27</f>
        <v>5138028</v>
      </c>
      <c r="K797" s="61">
        <f t="shared" ref="K797" si="340">K796*1936.27</f>
        <v>61656433</v>
      </c>
      <c r="L797" s="61">
        <f t="shared" ref="L797" si="341">L796*1936.27</f>
        <v>66794461</v>
      </c>
      <c r="M797" s="118"/>
      <c r="N797" s="120">
        <f t="shared" ref="N797" si="342">N796*1936.27</f>
        <v>61656433</v>
      </c>
      <c r="O797" s="120">
        <f t="shared" ref="O797" si="343">O796*1936.27</f>
        <v>48796889</v>
      </c>
      <c r="P797" s="123">
        <f t="shared" ref="P797" si="344">P796*1936.27</f>
        <v>0</v>
      </c>
      <c r="Q797" s="120">
        <f t="shared" ref="Q797" si="345">Q796*1936.27</f>
        <v>75577904</v>
      </c>
      <c r="R797" s="120">
        <f t="shared" ref="R797" si="346">R796*1936.27</f>
        <v>70439876</v>
      </c>
      <c r="S797" s="47"/>
    </row>
    <row r="798" spans="1:19" ht="12.75" customHeight="1" x14ac:dyDescent="0.2">
      <c r="A798" s="517"/>
      <c r="B798" s="517"/>
      <c r="C798" s="53" t="s">
        <v>3</v>
      </c>
      <c r="D798" s="54">
        <v>28</v>
      </c>
      <c r="E798" s="44">
        <f t="shared" ref="E798" si="347">E786</f>
        <v>27948.13</v>
      </c>
      <c r="F798" s="44">
        <v>0</v>
      </c>
      <c r="G798" s="44"/>
      <c r="H798" s="44">
        <v>6641.4</v>
      </c>
      <c r="I798" s="44"/>
      <c r="J798" s="44">
        <f t="shared" si="143"/>
        <v>2882.46</v>
      </c>
      <c r="K798" s="44">
        <f t="shared" ref="K798" si="348">SUM(E798:I798)</f>
        <v>34589.53</v>
      </c>
      <c r="L798" s="46">
        <f t="shared" ref="L798" si="349">SUM(E798:J798)</f>
        <v>37471.99</v>
      </c>
      <c r="M798" s="117"/>
      <c r="N798" s="119">
        <f t="shared" ref="N798" si="350">K798</f>
        <v>34589.53</v>
      </c>
      <c r="O798" s="119">
        <f t="shared" ref="O798" si="351">E798+F798+G798+I798</f>
        <v>27948.13</v>
      </c>
      <c r="P798" s="119"/>
      <c r="Q798" s="119">
        <f t="shared" ref="Q798" si="352">L798+(IF(P798&gt;O798*0.18,P798,O798*0.18))</f>
        <v>42502.65</v>
      </c>
      <c r="R798" s="119">
        <f t="shared" ref="R798" si="353">N798+O798*0.18</f>
        <v>39620.19</v>
      </c>
      <c r="S798" s="47"/>
    </row>
    <row r="799" spans="1:19" ht="9" customHeight="1" x14ac:dyDescent="0.2">
      <c r="A799" s="517"/>
      <c r="B799" s="517"/>
      <c r="C799" s="48" t="s">
        <v>4</v>
      </c>
      <c r="D799" s="49">
        <v>34</v>
      </c>
      <c r="E799" s="61">
        <f t="shared" si="169"/>
        <v>54115126</v>
      </c>
      <c r="F799" s="50">
        <f t="shared" ref="F799" si="354">F798*1936.27</f>
        <v>0</v>
      </c>
      <c r="G799" s="50">
        <f t="shared" ref="G799" si="355">G798*1936.27</f>
        <v>0</v>
      </c>
      <c r="H799" s="61">
        <f t="shared" ref="H799" si="356">H798*1936.27</f>
        <v>12859544</v>
      </c>
      <c r="I799" s="61">
        <f t="shared" ref="I799" si="357">I798*1936.27</f>
        <v>0</v>
      </c>
      <c r="J799" s="51">
        <f t="shared" ref="J799" si="358">J798*1936.27</f>
        <v>5581221</v>
      </c>
      <c r="K799" s="61">
        <f t="shared" ref="K799" si="359">K798*1936.27</f>
        <v>66974669</v>
      </c>
      <c r="L799" s="61">
        <f t="shared" ref="L799" si="360">L798*1936.27</f>
        <v>72555890</v>
      </c>
      <c r="M799" s="118"/>
      <c r="N799" s="120">
        <f t="shared" ref="N799" si="361">N798*1936.27</f>
        <v>66974669</v>
      </c>
      <c r="O799" s="120">
        <f t="shared" ref="O799" si="362">O798*1936.27</f>
        <v>54115126</v>
      </c>
      <c r="P799" s="123">
        <f t="shared" ref="P799" si="363">P798*1936.27</f>
        <v>0</v>
      </c>
      <c r="Q799" s="120">
        <f t="shared" ref="Q799" si="364">Q798*1936.27</f>
        <v>82296606</v>
      </c>
      <c r="R799" s="120">
        <f t="shared" ref="R799" si="365">R798*1936.27</f>
        <v>76715385</v>
      </c>
      <c r="S799" s="47"/>
    </row>
    <row r="800" spans="1:19" ht="12.75" customHeight="1" x14ac:dyDescent="0.2">
      <c r="A800" s="517"/>
      <c r="B800" s="517"/>
      <c r="C800" s="53" t="s">
        <v>3</v>
      </c>
      <c r="D800" s="54">
        <v>35</v>
      </c>
      <c r="E800" s="44">
        <f t="shared" ref="E800" si="366">E788</f>
        <v>30624.98</v>
      </c>
      <c r="F800" s="44">
        <v>0</v>
      </c>
      <c r="G800" s="44"/>
      <c r="H800" s="44">
        <v>6641.4</v>
      </c>
      <c r="I800" s="44"/>
      <c r="J800" s="44">
        <f t="shared" si="143"/>
        <v>3105.53</v>
      </c>
      <c r="K800" s="44">
        <f t="shared" ref="K800" si="367">SUM(E800:I800)</f>
        <v>37266.379999999997</v>
      </c>
      <c r="L800" s="46">
        <f t="shared" ref="L800" si="368">SUM(E800:J800)</f>
        <v>40371.910000000003</v>
      </c>
      <c r="M800" s="117"/>
      <c r="N800" s="119">
        <f t="shared" ref="N800" si="369">K800</f>
        <v>37266.379999999997</v>
      </c>
      <c r="O800" s="119">
        <f t="shared" ref="O800" si="370">E800+F800+G800+I800</f>
        <v>30624.98</v>
      </c>
      <c r="P800" s="119"/>
      <c r="Q800" s="119">
        <f t="shared" ref="Q800" si="371">L800+(IF(P800&gt;O800*0.18,P800,O800*0.18))</f>
        <v>45884.41</v>
      </c>
      <c r="R800" s="119">
        <f t="shared" ref="R800" si="372">N800+O800*0.18</f>
        <v>42778.879999999997</v>
      </c>
      <c r="S800" s="47"/>
    </row>
    <row r="801" spans="1:20" ht="9" customHeight="1" x14ac:dyDescent="0.2">
      <c r="A801" s="518"/>
      <c r="B801" s="518"/>
      <c r="C801" s="58" t="s">
        <v>4</v>
      </c>
      <c r="D801" s="59"/>
      <c r="E801" s="61">
        <f t="shared" si="169"/>
        <v>59298230</v>
      </c>
      <c r="F801" s="50">
        <f t="shared" ref="F801" si="373">F800*1936.27</f>
        <v>0</v>
      </c>
      <c r="G801" s="50">
        <f t="shared" ref="G801" si="374">G800*1936.27</f>
        <v>0</v>
      </c>
      <c r="H801" s="61">
        <f t="shared" ref="H801" si="375">H800*1936.27</f>
        <v>12859544</v>
      </c>
      <c r="I801" s="61">
        <f t="shared" ref="I801" si="376">I800*1936.27</f>
        <v>0</v>
      </c>
      <c r="J801" s="51">
        <f t="shared" ref="J801" si="377">J800*1936.27</f>
        <v>6013145</v>
      </c>
      <c r="K801" s="61">
        <f t="shared" ref="K801" si="378">K800*1936.27</f>
        <v>72157774</v>
      </c>
      <c r="L801" s="61">
        <f t="shared" ref="L801" si="379">L800*1936.27</f>
        <v>78170918</v>
      </c>
      <c r="M801" s="118"/>
      <c r="N801" s="120">
        <f t="shared" ref="N801" si="380">N800*1936.27</f>
        <v>72157774</v>
      </c>
      <c r="O801" s="120">
        <f t="shared" ref="O801" si="381">O800*1936.27</f>
        <v>59298230</v>
      </c>
      <c r="P801" s="123">
        <f t="shared" ref="P801" si="382">P800*1936.27</f>
        <v>0</v>
      </c>
      <c r="Q801" s="120">
        <f t="shared" ref="Q801" si="383">Q800*1936.27</f>
        <v>88844607</v>
      </c>
      <c r="R801" s="120">
        <f t="shared" ref="R801" si="384">R800*1936.27</f>
        <v>82831462</v>
      </c>
      <c r="S801" s="47"/>
    </row>
    <row r="802" spans="1:20" ht="12.75" customHeight="1" x14ac:dyDescent="0.2">
      <c r="A802" s="496">
        <f>B790+1</f>
        <v>44652</v>
      </c>
      <c r="B802" s="496">
        <v>44742</v>
      </c>
      <c r="C802" s="42" t="s">
        <v>3</v>
      </c>
      <c r="D802" s="43">
        <v>0</v>
      </c>
      <c r="E802" s="44">
        <f t="shared" ref="E802" si="385">E790</f>
        <v>17217.25</v>
      </c>
      <c r="F802" s="44"/>
      <c r="G802" s="44"/>
      <c r="H802" s="44">
        <v>6641.4</v>
      </c>
      <c r="I802" s="44">
        <f>(E802+H802)*0.3%</f>
        <v>71.58</v>
      </c>
      <c r="J802" s="44">
        <f t="shared" si="143"/>
        <v>1994.19</v>
      </c>
      <c r="K802" s="44">
        <f t="shared" ref="K802" si="386">SUM(E802:I802)</f>
        <v>23930.23</v>
      </c>
      <c r="L802" s="46">
        <f t="shared" ref="L802" si="387">SUM(E802:J802)</f>
        <v>25924.42</v>
      </c>
      <c r="M802" s="117"/>
      <c r="N802" s="119">
        <f t="shared" ref="N802" si="388">K802</f>
        <v>23930.23</v>
      </c>
      <c r="O802" s="119">
        <f t="shared" ref="O802" si="389">E802+F802+G802+I802</f>
        <v>17288.830000000002</v>
      </c>
      <c r="P802" s="119"/>
      <c r="Q802" s="119">
        <f t="shared" ref="Q802" si="390">L802+(IF(P802&gt;O802*0.18,P802,O802*0.18))</f>
        <v>29036.41</v>
      </c>
      <c r="R802" s="119">
        <f t="shared" ref="R802" si="391">N802+O802*0.18</f>
        <v>27042.22</v>
      </c>
      <c r="S802" s="47"/>
      <c r="T802" s="194"/>
    </row>
    <row r="803" spans="1:20" ht="9" customHeight="1" x14ac:dyDescent="0.2">
      <c r="A803" s="497"/>
      <c r="B803" s="497"/>
      <c r="C803" s="48" t="s">
        <v>4</v>
      </c>
      <c r="D803" s="49">
        <v>8</v>
      </c>
      <c r="E803" s="61">
        <f t="shared" si="169"/>
        <v>33337245</v>
      </c>
      <c r="F803" s="61"/>
      <c r="G803" s="50">
        <f t="shared" ref="G803" si="392">G802*1936.27</f>
        <v>0</v>
      </c>
      <c r="H803" s="61">
        <f t="shared" ref="H803" si="393">H802*1936.27</f>
        <v>12859544</v>
      </c>
      <c r="I803" s="61">
        <f>I802*1936.27</f>
        <v>138598</v>
      </c>
      <c r="J803" s="51">
        <f t="shared" ref="J803" si="394">J802*1936.27</f>
        <v>3861290</v>
      </c>
      <c r="K803" s="61">
        <f t="shared" ref="K803" si="395">K802*1936.27</f>
        <v>46335386</v>
      </c>
      <c r="L803" s="61">
        <f t="shared" ref="L803" si="396">L802*1936.27</f>
        <v>50196677</v>
      </c>
      <c r="M803" s="118"/>
      <c r="N803" s="120">
        <f t="shared" ref="N803" si="397">N802*1936.27</f>
        <v>46335386</v>
      </c>
      <c r="O803" s="120">
        <f t="shared" ref="O803" si="398">O802*1936.27</f>
        <v>33475843</v>
      </c>
      <c r="P803" s="123">
        <f t="shared" ref="P803" si="399">P802*1936.27</f>
        <v>0</v>
      </c>
      <c r="Q803" s="120">
        <f t="shared" ref="Q803" si="400">Q802*1936.27</f>
        <v>56222330</v>
      </c>
      <c r="R803" s="120">
        <f t="shared" ref="R803" si="401">R802*1936.27</f>
        <v>52361039</v>
      </c>
      <c r="S803" s="47"/>
    </row>
    <row r="804" spans="1:20" ht="12.75" customHeight="1" x14ac:dyDescent="0.2">
      <c r="A804" s="517">
        <f>A802</f>
        <v>44652</v>
      </c>
      <c r="B804" s="517">
        <f>B802</f>
        <v>44742</v>
      </c>
      <c r="C804" s="53" t="s">
        <v>3</v>
      </c>
      <c r="D804" s="54">
        <v>9</v>
      </c>
      <c r="E804" s="44">
        <f t="shared" ref="E804" si="402">E792</f>
        <v>20031.32</v>
      </c>
      <c r="F804" s="44"/>
      <c r="G804" s="44"/>
      <c r="H804" s="44">
        <v>6641.4</v>
      </c>
      <c r="I804" s="44">
        <f t="shared" ref="I804" si="403">(E804+H804)*0.3%</f>
        <v>80.02</v>
      </c>
      <c r="J804" s="44">
        <f t="shared" si="143"/>
        <v>2229.4</v>
      </c>
      <c r="K804" s="44">
        <f t="shared" ref="K804" si="404">SUM(E804:I804)</f>
        <v>26752.74</v>
      </c>
      <c r="L804" s="46">
        <f t="shared" ref="L804" si="405">SUM(E804:J804)</f>
        <v>28982.14</v>
      </c>
      <c r="M804" s="117"/>
      <c r="N804" s="119">
        <f t="shared" ref="N804" si="406">K804</f>
        <v>26752.74</v>
      </c>
      <c r="O804" s="119">
        <f t="shared" ref="O804" si="407">E804+F804+G804+I804</f>
        <v>20111.34</v>
      </c>
      <c r="P804" s="119"/>
      <c r="Q804" s="119">
        <f t="shared" ref="Q804" si="408">L804+(IF(P804&gt;O804*0.18,P804,O804*0.18))</f>
        <v>32602.18</v>
      </c>
      <c r="R804" s="119">
        <f t="shared" ref="R804" si="409">N804+O804*0.18</f>
        <v>30372.78</v>
      </c>
      <c r="S804" s="47"/>
      <c r="T804" s="194"/>
    </row>
    <row r="805" spans="1:20" ht="9" customHeight="1" x14ac:dyDescent="0.2">
      <c r="A805" s="517"/>
      <c r="B805" s="517"/>
      <c r="C805" s="48" t="s">
        <v>4</v>
      </c>
      <c r="D805" s="49">
        <v>14</v>
      </c>
      <c r="E805" s="61">
        <f t="shared" si="169"/>
        <v>38786044</v>
      </c>
      <c r="F805" s="50"/>
      <c r="G805" s="50">
        <f t="shared" ref="G805" si="410">G804*1936.27</f>
        <v>0</v>
      </c>
      <c r="H805" s="61">
        <f t="shared" ref="H805:I805" si="411">H804*1936.27</f>
        <v>12859544</v>
      </c>
      <c r="I805" s="61">
        <f t="shared" si="411"/>
        <v>154940</v>
      </c>
      <c r="J805" s="51">
        <f t="shared" ref="J805" si="412">J804*1936.27</f>
        <v>4316720</v>
      </c>
      <c r="K805" s="61">
        <f t="shared" ref="K805" si="413">K804*1936.27</f>
        <v>51800528</v>
      </c>
      <c r="L805" s="61">
        <f t="shared" ref="L805" si="414">L804*1936.27</f>
        <v>56117248</v>
      </c>
      <c r="M805" s="118"/>
      <c r="N805" s="120">
        <f t="shared" ref="N805" si="415">N804*1936.27</f>
        <v>51800528</v>
      </c>
      <c r="O805" s="120">
        <f t="shared" ref="O805" si="416">O804*1936.27</f>
        <v>38940984</v>
      </c>
      <c r="P805" s="123">
        <f t="shared" ref="P805" si="417">P804*1936.27</f>
        <v>0</v>
      </c>
      <c r="Q805" s="120">
        <f t="shared" ref="Q805" si="418">Q804*1936.27</f>
        <v>63126623</v>
      </c>
      <c r="R805" s="120">
        <f t="shared" ref="R805" si="419">R804*1936.27</f>
        <v>58809903</v>
      </c>
      <c r="S805" s="47"/>
    </row>
    <row r="806" spans="1:20" ht="12.75" customHeight="1" x14ac:dyDescent="0.2">
      <c r="A806" s="517"/>
      <c r="B806" s="517"/>
      <c r="C806" s="53" t="s">
        <v>3</v>
      </c>
      <c r="D806" s="54">
        <v>15</v>
      </c>
      <c r="E806" s="44">
        <f t="shared" ref="E806" si="420">E794</f>
        <v>22535.32</v>
      </c>
      <c r="F806" s="44"/>
      <c r="G806" s="44"/>
      <c r="H806" s="44">
        <v>6641.4</v>
      </c>
      <c r="I806" s="44">
        <f t="shared" ref="I806" si="421">(E806+H806)*0.3%</f>
        <v>87.53</v>
      </c>
      <c r="J806" s="44">
        <f t="shared" si="143"/>
        <v>2438.69</v>
      </c>
      <c r="K806" s="44">
        <f t="shared" ref="K806" si="422">SUM(E806:I806)</f>
        <v>29264.25</v>
      </c>
      <c r="L806" s="46">
        <f t="shared" ref="L806" si="423">SUM(E806:J806)</f>
        <v>31702.94</v>
      </c>
      <c r="M806" s="117"/>
      <c r="N806" s="119">
        <f t="shared" ref="N806" si="424">K806</f>
        <v>29264.25</v>
      </c>
      <c r="O806" s="119">
        <f t="shared" ref="O806" si="425">E806+F806+G806+I806</f>
        <v>22622.85</v>
      </c>
      <c r="P806" s="119"/>
      <c r="Q806" s="119">
        <f t="shared" ref="Q806" si="426">L806+(IF(P806&gt;O806*0.18,P806,O806*0.18))</f>
        <v>35775.050000000003</v>
      </c>
      <c r="R806" s="119">
        <f t="shared" ref="R806" si="427">N806+O806*0.18</f>
        <v>33336.36</v>
      </c>
      <c r="S806" s="47"/>
    </row>
    <row r="807" spans="1:20" ht="9" customHeight="1" x14ac:dyDescent="0.2">
      <c r="A807" s="517"/>
      <c r="B807" s="517"/>
      <c r="C807" s="48" t="s">
        <v>4</v>
      </c>
      <c r="D807" s="49">
        <v>20</v>
      </c>
      <c r="E807" s="61">
        <f t="shared" si="169"/>
        <v>43634464</v>
      </c>
      <c r="F807" s="50"/>
      <c r="G807" s="50">
        <f t="shared" ref="G807" si="428">G806*1936.27</f>
        <v>0</v>
      </c>
      <c r="H807" s="61">
        <f t="shared" ref="H807:I807" si="429">H806*1936.27</f>
        <v>12859544</v>
      </c>
      <c r="I807" s="61">
        <f t="shared" si="429"/>
        <v>169482</v>
      </c>
      <c r="J807" s="51">
        <f t="shared" ref="J807" si="430">J806*1936.27</f>
        <v>4721962</v>
      </c>
      <c r="K807" s="61">
        <f t="shared" ref="K807" si="431">K806*1936.27</f>
        <v>56663489</v>
      </c>
      <c r="L807" s="61">
        <f t="shared" ref="L807" si="432">L806*1936.27</f>
        <v>61385452</v>
      </c>
      <c r="M807" s="118"/>
      <c r="N807" s="120">
        <f t="shared" ref="N807" si="433">N806*1936.27</f>
        <v>56663489</v>
      </c>
      <c r="O807" s="120">
        <f t="shared" ref="O807" si="434">O806*1936.27</f>
        <v>43803946</v>
      </c>
      <c r="P807" s="123">
        <f t="shared" ref="P807" si="435">P806*1936.27</f>
        <v>0</v>
      </c>
      <c r="Q807" s="120">
        <f t="shared" ref="Q807" si="436">Q806*1936.27</f>
        <v>69270156</v>
      </c>
      <c r="R807" s="120">
        <f t="shared" ref="R807" si="437">R806*1936.27</f>
        <v>64548194</v>
      </c>
      <c r="S807" s="47"/>
    </row>
    <row r="808" spans="1:20" ht="12.75" customHeight="1" x14ac:dyDescent="0.2">
      <c r="A808" s="517"/>
      <c r="B808" s="517"/>
      <c r="C808" s="53" t="s">
        <v>3</v>
      </c>
      <c r="D808" s="54">
        <v>21</v>
      </c>
      <c r="E808" s="44">
        <f t="shared" ref="E808" si="438">E796</f>
        <v>25201.49</v>
      </c>
      <c r="F808" s="44"/>
      <c r="G808" s="44"/>
      <c r="H808" s="44">
        <v>6641.4</v>
      </c>
      <c r="I808" s="44">
        <f t="shared" ref="I808" si="439">(E808+H808)*0.3%</f>
        <v>95.53</v>
      </c>
      <c r="J808" s="44">
        <f t="shared" si="143"/>
        <v>2661.54</v>
      </c>
      <c r="K808" s="44">
        <f t="shared" ref="K808" si="440">SUM(E808:I808)</f>
        <v>31938.42</v>
      </c>
      <c r="L808" s="46">
        <f t="shared" ref="L808" si="441">SUM(E808:J808)</f>
        <v>34599.96</v>
      </c>
      <c r="M808" s="117"/>
      <c r="N808" s="119">
        <f t="shared" ref="N808" si="442">K808</f>
        <v>31938.42</v>
      </c>
      <c r="O808" s="119">
        <f t="shared" ref="O808" si="443">E808+F808+G808+I808</f>
        <v>25297.02</v>
      </c>
      <c r="P808" s="119"/>
      <c r="Q808" s="119">
        <f t="shared" ref="Q808" si="444">L808+(IF(P808&gt;O808*0.18,P808,O808*0.18))</f>
        <v>39153.42</v>
      </c>
      <c r="R808" s="119">
        <f t="shared" ref="R808" si="445">N808+O808*0.18</f>
        <v>36491.879999999997</v>
      </c>
      <c r="S808" s="47"/>
    </row>
    <row r="809" spans="1:20" ht="9" customHeight="1" x14ac:dyDescent="0.2">
      <c r="A809" s="517"/>
      <c r="B809" s="517"/>
      <c r="C809" s="48" t="s">
        <v>4</v>
      </c>
      <c r="D809" s="49">
        <v>27</v>
      </c>
      <c r="E809" s="61">
        <f t="shared" si="169"/>
        <v>48796889</v>
      </c>
      <c r="F809" s="50"/>
      <c r="G809" s="50">
        <f t="shared" ref="G809" si="446">G808*1936.27</f>
        <v>0</v>
      </c>
      <c r="H809" s="61">
        <f t="shared" ref="H809:I809" si="447">H808*1936.27</f>
        <v>12859544</v>
      </c>
      <c r="I809" s="61">
        <f t="shared" si="447"/>
        <v>184972</v>
      </c>
      <c r="J809" s="51">
        <f t="shared" ref="J809" si="448">J808*1936.27</f>
        <v>5153460</v>
      </c>
      <c r="K809" s="61">
        <f t="shared" ref="K809" si="449">K808*1936.27</f>
        <v>61841404</v>
      </c>
      <c r="L809" s="61">
        <f t="shared" ref="L809" si="450">L808*1936.27</f>
        <v>66994865</v>
      </c>
      <c r="M809" s="118"/>
      <c r="N809" s="120">
        <f t="shared" ref="N809" si="451">N808*1936.27</f>
        <v>61841404</v>
      </c>
      <c r="O809" s="120">
        <f t="shared" ref="O809" si="452">O808*1936.27</f>
        <v>48981861</v>
      </c>
      <c r="P809" s="123">
        <f t="shared" ref="P809" si="453">P808*1936.27</f>
        <v>0</v>
      </c>
      <c r="Q809" s="120">
        <f t="shared" ref="Q809" si="454">Q808*1936.27</f>
        <v>75811593</v>
      </c>
      <c r="R809" s="120">
        <f t="shared" ref="R809" si="455">R808*1936.27</f>
        <v>70658132</v>
      </c>
      <c r="S809" s="47"/>
    </row>
    <row r="810" spans="1:20" ht="12.75" customHeight="1" x14ac:dyDescent="0.2">
      <c r="A810" s="517"/>
      <c r="B810" s="517"/>
      <c r="C810" s="53" t="s">
        <v>3</v>
      </c>
      <c r="D810" s="54">
        <v>28</v>
      </c>
      <c r="E810" s="44">
        <f t="shared" ref="E810" si="456">E798</f>
        <v>27948.13</v>
      </c>
      <c r="F810" s="44"/>
      <c r="G810" s="44"/>
      <c r="H810" s="44">
        <v>6641.4</v>
      </c>
      <c r="I810" s="44">
        <f t="shared" ref="I810" si="457">(E810+H810)*0.3%</f>
        <v>103.77</v>
      </c>
      <c r="J810" s="44">
        <f t="shared" si="143"/>
        <v>2891.11</v>
      </c>
      <c r="K810" s="44">
        <f t="shared" ref="K810" si="458">SUM(E810:I810)</f>
        <v>34693.300000000003</v>
      </c>
      <c r="L810" s="46">
        <f t="shared" ref="L810" si="459">SUM(E810:J810)</f>
        <v>37584.410000000003</v>
      </c>
      <c r="M810" s="117"/>
      <c r="N810" s="119">
        <f t="shared" ref="N810" si="460">K810</f>
        <v>34693.300000000003</v>
      </c>
      <c r="O810" s="119">
        <f t="shared" ref="O810" si="461">E810+F810+G810+I810</f>
        <v>28051.9</v>
      </c>
      <c r="P810" s="119"/>
      <c r="Q810" s="119">
        <f t="shared" ref="Q810" si="462">L810+(IF(P810&gt;O810*0.18,P810,O810*0.18))</f>
        <v>42633.75</v>
      </c>
      <c r="R810" s="119">
        <f t="shared" ref="R810" si="463">N810+O810*0.18</f>
        <v>39742.639999999999</v>
      </c>
      <c r="S810" s="47"/>
    </row>
    <row r="811" spans="1:20" ht="9" customHeight="1" x14ac:dyDescent="0.2">
      <c r="A811" s="517"/>
      <c r="B811" s="517"/>
      <c r="C811" s="48" t="s">
        <v>4</v>
      </c>
      <c r="D811" s="49">
        <v>34</v>
      </c>
      <c r="E811" s="61">
        <f t="shared" si="169"/>
        <v>54115126</v>
      </c>
      <c r="F811" s="50"/>
      <c r="G811" s="50">
        <f t="shared" ref="G811" si="464">G810*1936.27</f>
        <v>0</v>
      </c>
      <c r="H811" s="61">
        <f t="shared" ref="H811:I811" si="465">H810*1936.27</f>
        <v>12859544</v>
      </c>
      <c r="I811" s="61">
        <f t="shared" si="465"/>
        <v>200927</v>
      </c>
      <c r="J811" s="51">
        <f t="shared" ref="J811" si="466">J810*1936.27</f>
        <v>5597970</v>
      </c>
      <c r="K811" s="61">
        <f t="shared" ref="K811" si="467">K810*1936.27</f>
        <v>67175596</v>
      </c>
      <c r="L811" s="61">
        <f t="shared" ref="L811" si="468">L810*1936.27</f>
        <v>72773566</v>
      </c>
      <c r="M811" s="118"/>
      <c r="N811" s="120">
        <f t="shared" ref="N811" si="469">N810*1936.27</f>
        <v>67175596</v>
      </c>
      <c r="O811" s="120">
        <f t="shared" ref="O811" si="470">O810*1936.27</f>
        <v>54316052</v>
      </c>
      <c r="P811" s="123">
        <f t="shared" ref="P811" si="471">P810*1936.27</f>
        <v>0</v>
      </c>
      <c r="Q811" s="120">
        <f t="shared" ref="Q811" si="472">Q810*1936.27</f>
        <v>82550451</v>
      </c>
      <c r="R811" s="120">
        <f t="shared" ref="R811" si="473">R810*1936.27</f>
        <v>76952482</v>
      </c>
      <c r="S811" s="47"/>
    </row>
    <row r="812" spans="1:20" ht="12.75" customHeight="1" x14ac:dyDescent="0.2">
      <c r="A812" s="517"/>
      <c r="B812" s="517"/>
      <c r="C812" s="53" t="s">
        <v>3</v>
      </c>
      <c r="D812" s="54">
        <v>35</v>
      </c>
      <c r="E812" s="44">
        <f t="shared" ref="E812" si="474">E800</f>
        <v>30624.98</v>
      </c>
      <c r="F812" s="44"/>
      <c r="G812" s="44"/>
      <c r="H812" s="44">
        <v>6641.4</v>
      </c>
      <c r="I812" s="44">
        <f t="shared" ref="I812" si="475">(E812+H812)*0.3%</f>
        <v>111.8</v>
      </c>
      <c r="J812" s="44">
        <f t="shared" si="143"/>
        <v>3114.85</v>
      </c>
      <c r="K812" s="44">
        <f t="shared" ref="K812" si="476">SUM(E812:I812)</f>
        <v>37378.18</v>
      </c>
      <c r="L812" s="46">
        <f t="shared" ref="L812" si="477">SUM(E812:J812)</f>
        <v>40493.03</v>
      </c>
      <c r="M812" s="117"/>
      <c r="N812" s="119">
        <f t="shared" ref="N812" si="478">K812</f>
        <v>37378.18</v>
      </c>
      <c r="O812" s="119">
        <f t="shared" ref="O812" si="479">E812+F812+G812+I812</f>
        <v>30736.78</v>
      </c>
      <c r="P812" s="119"/>
      <c r="Q812" s="119">
        <f t="shared" ref="Q812" si="480">L812+(IF(P812&gt;O812*0.18,P812,O812*0.18))</f>
        <v>46025.65</v>
      </c>
      <c r="R812" s="119">
        <f t="shared" ref="R812" si="481">N812+O812*0.18</f>
        <v>42910.8</v>
      </c>
      <c r="S812" s="47"/>
    </row>
    <row r="813" spans="1:20" ht="9" customHeight="1" x14ac:dyDescent="0.2">
      <c r="A813" s="518"/>
      <c r="B813" s="518"/>
      <c r="C813" s="58" t="s">
        <v>4</v>
      </c>
      <c r="D813" s="59"/>
      <c r="E813" s="61">
        <f t="shared" si="169"/>
        <v>59298230</v>
      </c>
      <c r="F813" s="50"/>
      <c r="G813" s="50">
        <f t="shared" ref="G813" si="482">G812*1936.27</f>
        <v>0</v>
      </c>
      <c r="H813" s="61">
        <f t="shared" ref="H813:I813" si="483">H812*1936.27</f>
        <v>12859544</v>
      </c>
      <c r="I813" s="61">
        <f t="shared" si="483"/>
        <v>216475</v>
      </c>
      <c r="J813" s="51">
        <f t="shared" ref="J813" si="484">J812*1936.27</f>
        <v>6031191</v>
      </c>
      <c r="K813" s="61">
        <f t="shared" ref="K813" si="485">K812*1936.27</f>
        <v>72374249</v>
      </c>
      <c r="L813" s="61">
        <f t="shared" ref="L813" si="486">L812*1936.27</f>
        <v>78405439</v>
      </c>
      <c r="M813" s="118"/>
      <c r="N813" s="120">
        <f t="shared" ref="N813" si="487">N812*1936.27</f>
        <v>72374249</v>
      </c>
      <c r="O813" s="120">
        <f t="shared" ref="O813" si="488">O812*1936.27</f>
        <v>59514705</v>
      </c>
      <c r="P813" s="123">
        <f t="shared" ref="P813" si="489">P812*1936.27</f>
        <v>0</v>
      </c>
      <c r="Q813" s="120">
        <f t="shared" ref="Q813" si="490">Q812*1936.27</f>
        <v>89118085</v>
      </c>
      <c r="R813" s="120">
        <f t="shared" ref="R813" si="491">R812*1936.27</f>
        <v>83086895</v>
      </c>
      <c r="S813" s="47"/>
    </row>
    <row r="814" spans="1:20" ht="12.75" customHeight="1" x14ac:dyDescent="0.2">
      <c r="A814" s="496">
        <f>B804+1</f>
        <v>44743</v>
      </c>
      <c r="B814" s="496">
        <v>44926</v>
      </c>
      <c r="C814" s="42" t="s">
        <v>3</v>
      </c>
      <c r="D814" s="43">
        <v>0</v>
      </c>
      <c r="E814" s="44">
        <f t="shared" ref="E814" si="492">E802</f>
        <v>17217.25</v>
      </c>
      <c r="F814" s="44"/>
      <c r="G814" s="44"/>
      <c r="H814" s="44">
        <v>6641.4</v>
      </c>
      <c r="I814" s="44">
        <f>(E814+H814)*0.5%</f>
        <v>119.29</v>
      </c>
      <c r="J814" s="44">
        <f t="shared" si="143"/>
        <v>1998.16</v>
      </c>
      <c r="K814" s="44">
        <f t="shared" ref="K814" si="493">SUM(E814:I814)</f>
        <v>23977.94</v>
      </c>
      <c r="L814" s="46">
        <f t="shared" ref="L814" si="494">SUM(E814:J814)</f>
        <v>25976.1</v>
      </c>
      <c r="M814" s="117"/>
      <c r="N814" s="119">
        <f t="shared" ref="N814" si="495">K814</f>
        <v>23977.94</v>
      </c>
      <c r="O814" s="119">
        <f t="shared" ref="O814" si="496">E814+F814+G814+I814</f>
        <v>17336.54</v>
      </c>
      <c r="P814" s="119"/>
      <c r="Q814" s="119">
        <f t="shared" ref="Q814" si="497">L814+(IF(P814&gt;O814*0.18,P814,O814*0.18))</f>
        <v>29096.68</v>
      </c>
      <c r="R814" s="119">
        <f t="shared" ref="R814" si="498">N814+O814*0.18</f>
        <v>27098.52</v>
      </c>
      <c r="S814" s="47"/>
    </row>
    <row r="815" spans="1:20" ht="9" customHeight="1" x14ac:dyDescent="0.2">
      <c r="A815" s="497"/>
      <c r="B815" s="497"/>
      <c r="C815" s="48" t="s">
        <v>4</v>
      </c>
      <c r="D815" s="49">
        <v>8</v>
      </c>
      <c r="E815" s="61">
        <f t="shared" si="169"/>
        <v>33337245</v>
      </c>
      <c r="F815" s="61"/>
      <c r="G815" s="50">
        <f t="shared" ref="G815" si="499">G814*1936.27</f>
        <v>0</v>
      </c>
      <c r="H815" s="61">
        <f t="shared" ref="H815:I825" si="500">H814*1936.27</f>
        <v>12859544</v>
      </c>
      <c r="I815" s="61">
        <f t="shared" si="500"/>
        <v>230978</v>
      </c>
      <c r="J815" s="51">
        <f t="shared" ref="J815" si="501">J814*1936.27</f>
        <v>3868977</v>
      </c>
      <c r="K815" s="61">
        <f t="shared" ref="K815" si="502">K814*1936.27</f>
        <v>46427766</v>
      </c>
      <c r="L815" s="61">
        <f t="shared" ref="L815" si="503">L814*1936.27</f>
        <v>50296743</v>
      </c>
      <c r="M815" s="118"/>
      <c r="N815" s="120">
        <f t="shared" ref="N815" si="504">N814*1936.27</f>
        <v>46427766</v>
      </c>
      <c r="O815" s="120">
        <f t="shared" ref="O815" si="505">O814*1936.27</f>
        <v>33568222</v>
      </c>
      <c r="P815" s="123">
        <f t="shared" ref="P815" si="506">P814*1936.27</f>
        <v>0</v>
      </c>
      <c r="Q815" s="120">
        <f t="shared" ref="Q815" si="507">Q814*1936.27</f>
        <v>56339029</v>
      </c>
      <c r="R815" s="120">
        <f t="shared" ref="R815" si="508">R814*1936.27</f>
        <v>52470051</v>
      </c>
      <c r="S815" s="47"/>
    </row>
    <row r="816" spans="1:20" ht="12.75" customHeight="1" x14ac:dyDescent="0.2">
      <c r="A816" s="517">
        <f>A814</f>
        <v>44743</v>
      </c>
      <c r="B816" s="517">
        <f>B814</f>
        <v>44926</v>
      </c>
      <c r="C816" s="53" t="s">
        <v>3</v>
      </c>
      <c r="D816" s="54">
        <v>9</v>
      </c>
      <c r="E816" s="44">
        <f t="shared" ref="E816" si="509">E804</f>
        <v>20031.32</v>
      </c>
      <c r="F816" s="44"/>
      <c r="G816" s="44"/>
      <c r="H816" s="44">
        <v>6641.4</v>
      </c>
      <c r="I816" s="44">
        <f t="shared" ref="I816" si="510">(E816+H816)*0.5%</f>
        <v>133.36000000000001</v>
      </c>
      <c r="J816" s="44">
        <f t="shared" si="143"/>
        <v>2233.84</v>
      </c>
      <c r="K816" s="44">
        <f t="shared" ref="K816" si="511">SUM(E816:I816)</f>
        <v>26806.080000000002</v>
      </c>
      <c r="L816" s="46">
        <f t="shared" ref="L816" si="512">SUM(E816:J816)</f>
        <v>29039.919999999998</v>
      </c>
      <c r="M816" s="117"/>
      <c r="N816" s="119">
        <f t="shared" ref="N816" si="513">K816</f>
        <v>26806.080000000002</v>
      </c>
      <c r="O816" s="119">
        <f t="shared" ref="O816" si="514">E816+F816+G816+I816</f>
        <v>20164.68</v>
      </c>
      <c r="P816" s="119"/>
      <c r="Q816" s="119">
        <f t="shared" ref="Q816" si="515">L816+(IF(P816&gt;O816*0.18,P816,O816*0.18))</f>
        <v>32669.56</v>
      </c>
      <c r="R816" s="119">
        <f t="shared" ref="R816" si="516">N816+O816*0.18</f>
        <v>30435.72</v>
      </c>
      <c r="S816" s="47"/>
    </row>
    <row r="817" spans="1:21" ht="9" customHeight="1" x14ac:dyDescent="0.2">
      <c r="A817" s="517"/>
      <c r="B817" s="517"/>
      <c r="C817" s="48" t="s">
        <v>4</v>
      </c>
      <c r="D817" s="49">
        <v>14</v>
      </c>
      <c r="E817" s="61">
        <f t="shared" si="169"/>
        <v>38786044</v>
      </c>
      <c r="F817" s="50"/>
      <c r="G817" s="50">
        <f t="shared" ref="G817" si="517">G816*1936.27</f>
        <v>0</v>
      </c>
      <c r="H817" s="61">
        <f t="shared" ref="H817" si="518">H816*1936.27</f>
        <v>12859544</v>
      </c>
      <c r="I817" s="61">
        <f t="shared" si="500"/>
        <v>258221</v>
      </c>
      <c r="J817" s="51">
        <f t="shared" ref="J817" si="519">J816*1936.27</f>
        <v>4325317</v>
      </c>
      <c r="K817" s="61">
        <f t="shared" ref="K817" si="520">K816*1936.27</f>
        <v>51903809</v>
      </c>
      <c r="L817" s="61">
        <f t="shared" ref="L817" si="521">L816*1936.27</f>
        <v>56229126</v>
      </c>
      <c r="M817" s="118"/>
      <c r="N817" s="120">
        <f t="shared" ref="N817" si="522">N816*1936.27</f>
        <v>51903809</v>
      </c>
      <c r="O817" s="120">
        <f t="shared" ref="O817" si="523">O816*1936.27</f>
        <v>39044265</v>
      </c>
      <c r="P817" s="123">
        <f t="shared" ref="P817" si="524">P816*1936.27</f>
        <v>0</v>
      </c>
      <c r="Q817" s="120">
        <f t="shared" ref="Q817" si="525">Q816*1936.27</f>
        <v>63257089</v>
      </c>
      <c r="R817" s="120">
        <f t="shared" ref="R817" si="526">R816*1936.27</f>
        <v>58931772</v>
      </c>
      <c r="S817" s="47"/>
    </row>
    <row r="818" spans="1:21" ht="12.75" customHeight="1" x14ac:dyDescent="0.2">
      <c r="A818" s="517"/>
      <c r="B818" s="517"/>
      <c r="C818" s="53" t="s">
        <v>3</v>
      </c>
      <c r="D818" s="54">
        <v>15</v>
      </c>
      <c r="E818" s="44">
        <f t="shared" ref="E818" si="527">E806</f>
        <v>22535.32</v>
      </c>
      <c r="F818" s="44"/>
      <c r="G818" s="44"/>
      <c r="H818" s="44">
        <v>6641.4</v>
      </c>
      <c r="I818" s="44">
        <f t="shared" ref="I818" si="528">(E818+H818)*0.5%</f>
        <v>145.88</v>
      </c>
      <c r="J818" s="44">
        <f t="shared" si="143"/>
        <v>2443.5500000000002</v>
      </c>
      <c r="K818" s="44">
        <f t="shared" ref="K818" si="529">SUM(E818:I818)</f>
        <v>29322.6</v>
      </c>
      <c r="L818" s="46">
        <f t="shared" ref="L818" si="530">SUM(E818:J818)</f>
        <v>31766.15</v>
      </c>
      <c r="M818" s="117"/>
      <c r="N818" s="119">
        <f t="shared" ref="N818" si="531">K818</f>
        <v>29322.6</v>
      </c>
      <c r="O818" s="119">
        <f t="shared" ref="O818" si="532">E818+F818+G818+I818</f>
        <v>22681.200000000001</v>
      </c>
      <c r="P818" s="119"/>
      <c r="Q818" s="119">
        <f t="shared" ref="Q818" si="533">L818+(IF(P818&gt;O818*0.18,P818,O818*0.18))</f>
        <v>35848.769999999997</v>
      </c>
      <c r="R818" s="119">
        <f t="shared" ref="R818" si="534">N818+O818*0.18</f>
        <v>33405.22</v>
      </c>
      <c r="S818" s="47"/>
    </row>
    <row r="819" spans="1:21" ht="9" customHeight="1" x14ac:dyDescent="0.2">
      <c r="A819" s="517"/>
      <c r="B819" s="517"/>
      <c r="C819" s="48" t="s">
        <v>4</v>
      </c>
      <c r="D819" s="49">
        <v>20</v>
      </c>
      <c r="E819" s="61">
        <f t="shared" si="169"/>
        <v>43634464</v>
      </c>
      <c r="F819" s="50"/>
      <c r="G819" s="50">
        <f t="shared" ref="G819" si="535">G818*1936.27</f>
        <v>0</v>
      </c>
      <c r="H819" s="61">
        <f t="shared" ref="H819" si="536">H818*1936.27</f>
        <v>12859544</v>
      </c>
      <c r="I819" s="61">
        <f t="shared" si="500"/>
        <v>282463</v>
      </c>
      <c r="J819" s="51">
        <f t="shared" ref="J819" si="537">J818*1936.27</f>
        <v>4731373</v>
      </c>
      <c r="K819" s="61">
        <f t="shared" ref="K819" si="538">K818*1936.27</f>
        <v>56776471</v>
      </c>
      <c r="L819" s="61">
        <f t="shared" ref="L819" si="539">L818*1936.27</f>
        <v>61507843</v>
      </c>
      <c r="M819" s="118"/>
      <c r="N819" s="120">
        <f t="shared" ref="N819" si="540">N818*1936.27</f>
        <v>56776471</v>
      </c>
      <c r="O819" s="120">
        <f t="shared" ref="O819" si="541">O818*1936.27</f>
        <v>43916927</v>
      </c>
      <c r="P819" s="123">
        <f t="shared" ref="P819" si="542">P818*1936.27</f>
        <v>0</v>
      </c>
      <c r="Q819" s="120">
        <f t="shared" ref="Q819" si="543">Q818*1936.27</f>
        <v>69412898</v>
      </c>
      <c r="R819" s="120">
        <f t="shared" ref="R819" si="544">R818*1936.27</f>
        <v>64681525</v>
      </c>
      <c r="S819" s="47"/>
    </row>
    <row r="820" spans="1:21" ht="12.75" customHeight="1" x14ac:dyDescent="0.2">
      <c r="A820" s="517"/>
      <c r="B820" s="517"/>
      <c r="C820" s="53" t="s">
        <v>3</v>
      </c>
      <c r="D820" s="54">
        <v>21</v>
      </c>
      <c r="E820" s="44">
        <f t="shared" ref="E820" si="545">E808</f>
        <v>25201.49</v>
      </c>
      <c r="F820" s="44"/>
      <c r="G820" s="44"/>
      <c r="H820" s="44">
        <v>6641.4</v>
      </c>
      <c r="I820" s="44">
        <f t="shared" ref="I820" si="546">(E820+H820)*0.5%</f>
        <v>159.21</v>
      </c>
      <c r="J820" s="44">
        <f t="shared" si="143"/>
        <v>2666.84</v>
      </c>
      <c r="K820" s="44">
        <f t="shared" ref="K820" si="547">SUM(E820:I820)</f>
        <v>32002.1</v>
      </c>
      <c r="L820" s="46">
        <f t="shared" ref="L820" si="548">SUM(E820:J820)</f>
        <v>34668.94</v>
      </c>
      <c r="M820" s="117"/>
      <c r="N820" s="119">
        <f t="shared" ref="N820" si="549">K820</f>
        <v>32002.1</v>
      </c>
      <c r="O820" s="119">
        <f t="shared" ref="O820" si="550">E820+F820+G820+I820</f>
        <v>25360.7</v>
      </c>
      <c r="P820" s="119"/>
      <c r="Q820" s="119">
        <f t="shared" ref="Q820" si="551">L820+(IF(P820&gt;O820*0.18,P820,O820*0.18))</f>
        <v>39233.870000000003</v>
      </c>
      <c r="R820" s="119">
        <f t="shared" ref="R820" si="552">N820+O820*0.18</f>
        <v>36567.03</v>
      </c>
      <c r="S820" s="47"/>
    </row>
    <row r="821" spans="1:21" ht="9" customHeight="1" x14ac:dyDescent="0.2">
      <c r="A821" s="517"/>
      <c r="B821" s="517"/>
      <c r="C821" s="48" t="s">
        <v>4</v>
      </c>
      <c r="D821" s="49">
        <v>27</v>
      </c>
      <c r="E821" s="61">
        <f t="shared" si="169"/>
        <v>48796889</v>
      </c>
      <c r="F821" s="50"/>
      <c r="G821" s="50">
        <f t="shared" ref="G821" si="553">G820*1936.27</f>
        <v>0</v>
      </c>
      <c r="H821" s="61">
        <f t="shared" ref="H821" si="554">H820*1936.27</f>
        <v>12859544</v>
      </c>
      <c r="I821" s="61">
        <f t="shared" si="500"/>
        <v>308274</v>
      </c>
      <c r="J821" s="51">
        <f t="shared" ref="J821" si="555">J820*1936.27</f>
        <v>5163722</v>
      </c>
      <c r="K821" s="61">
        <f t="shared" ref="K821" si="556">K820*1936.27</f>
        <v>61964706</v>
      </c>
      <c r="L821" s="61">
        <f t="shared" ref="L821" si="557">L820*1936.27</f>
        <v>67128428</v>
      </c>
      <c r="M821" s="118"/>
      <c r="N821" s="120">
        <f t="shared" ref="N821" si="558">N820*1936.27</f>
        <v>61964706</v>
      </c>
      <c r="O821" s="120">
        <f t="shared" ref="O821" si="559">O820*1936.27</f>
        <v>49105163</v>
      </c>
      <c r="P821" s="123">
        <f t="shared" ref="P821" si="560">P820*1936.27</f>
        <v>0</v>
      </c>
      <c r="Q821" s="120">
        <f t="shared" ref="Q821" si="561">Q820*1936.27</f>
        <v>75967365</v>
      </c>
      <c r="R821" s="120">
        <f t="shared" ref="R821" si="562">R820*1936.27</f>
        <v>70803643</v>
      </c>
      <c r="S821" s="47"/>
    </row>
    <row r="822" spans="1:21" ht="12.75" customHeight="1" x14ac:dyDescent="0.2">
      <c r="A822" s="517"/>
      <c r="B822" s="517"/>
      <c r="C822" s="53" t="s">
        <v>3</v>
      </c>
      <c r="D822" s="54">
        <v>28</v>
      </c>
      <c r="E822" s="44">
        <f t="shared" ref="E822" si="563">E810</f>
        <v>27948.13</v>
      </c>
      <c r="F822" s="44"/>
      <c r="G822" s="44"/>
      <c r="H822" s="44">
        <v>6641.4</v>
      </c>
      <c r="I822" s="44">
        <f t="shared" ref="I822" si="564">(E822+H822)*0.5%</f>
        <v>172.95</v>
      </c>
      <c r="J822" s="44">
        <f t="shared" si="143"/>
        <v>2896.87</v>
      </c>
      <c r="K822" s="44">
        <f t="shared" ref="K822" si="565">SUM(E822:I822)</f>
        <v>34762.480000000003</v>
      </c>
      <c r="L822" s="46">
        <f t="shared" ref="L822" si="566">SUM(E822:J822)</f>
        <v>37659.35</v>
      </c>
      <c r="M822" s="117"/>
      <c r="N822" s="119">
        <f t="shared" ref="N822" si="567">K822</f>
        <v>34762.480000000003</v>
      </c>
      <c r="O822" s="119">
        <f t="shared" ref="O822" si="568">E822+F822+G822+I822</f>
        <v>28121.08</v>
      </c>
      <c r="P822" s="119"/>
      <c r="Q822" s="119">
        <f t="shared" ref="Q822" si="569">L822+(IF(P822&gt;O822*0.18,P822,O822*0.18))</f>
        <v>42721.14</v>
      </c>
      <c r="R822" s="119">
        <f t="shared" ref="R822" si="570">N822+O822*0.18</f>
        <v>39824.269999999997</v>
      </c>
      <c r="S822" s="47"/>
    </row>
    <row r="823" spans="1:21" ht="9" customHeight="1" x14ac:dyDescent="0.2">
      <c r="A823" s="517"/>
      <c r="B823" s="517"/>
      <c r="C823" s="48" t="s">
        <v>4</v>
      </c>
      <c r="D823" s="49">
        <v>34</v>
      </c>
      <c r="E823" s="61">
        <f t="shared" si="169"/>
        <v>54115126</v>
      </c>
      <c r="F823" s="50"/>
      <c r="G823" s="50">
        <f t="shared" ref="G823" si="571">G822*1936.27</f>
        <v>0</v>
      </c>
      <c r="H823" s="61">
        <f t="shared" ref="H823" si="572">H822*1936.27</f>
        <v>12859544</v>
      </c>
      <c r="I823" s="61">
        <f t="shared" si="500"/>
        <v>334878</v>
      </c>
      <c r="J823" s="51">
        <f t="shared" ref="J823" si="573">J822*1936.27</f>
        <v>5609122</v>
      </c>
      <c r="K823" s="61">
        <f t="shared" ref="K823" si="574">K822*1936.27</f>
        <v>67309547</v>
      </c>
      <c r="L823" s="61">
        <f t="shared" ref="L823" si="575">L822*1936.27</f>
        <v>72918670</v>
      </c>
      <c r="M823" s="118"/>
      <c r="N823" s="120">
        <f t="shared" ref="N823" si="576">N822*1936.27</f>
        <v>67309547</v>
      </c>
      <c r="O823" s="120">
        <f t="shared" ref="O823" si="577">O822*1936.27</f>
        <v>54450004</v>
      </c>
      <c r="P823" s="123">
        <f t="shared" ref="P823" si="578">P822*1936.27</f>
        <v>0</v>
      </c>
      <c r="Q823" s="120">
        <f t="shared" ref="Q823" si="579">Q822*1936.27</f>
        <v>82719662</v>
      </c>
      <c r="R823" s="120">
        <f t="shared" ref="R823" si="580">R822*1936.27</f>
        <v>77110539</v>
      </c>
      <c r="S823" s="47"/>
    </row>
    <row r="824" spans="1:21" ht="12.75" customHeight="1" x14ac:dyDescent="0.2">
      <c r="A824" s="517"/>
      <c r="B824" s="517"/>
      <c r="C824" s="53" t="s">
        <v>3</v>
      </c>
      <c r="D824" s="54">
        <v>35</v>
      </c>
      <c r="E824" s="44">
        <f t="shared" ref="E824" si="581">E812</f>
        <v>30624.98</v>
      </c>
      <c r="F824" s="44"/>
      <c r="G824" s="44"/>
      <c r="H824" s="44">
        <v>6641.4</v>
      </c>
      <c r="I824" s="44">
        <f t="shared" ref="I824" si="582">(E824+H824)*0.5%</f>
        <v>186.33</v>
      </c>
      <c r="J824" s="44">
        <f t="shared" si="143"/>
        <v>3121.06</v>
      </c>
      <c r="K824" s="44">
        <f t="shared" ref="K824" si="583">SUM(E824:I824)</f>
        <v>37452.71</v>
      </c>
      <c r="L824" s="46">
        <f t="shared" ref="L824" si="584">SUM(E824:J824)</f>
        <v>40573.769999999997</v>
      </c>
      <c r="M824" s="117"/>
      <c r="N824" s="119">
        <f t="shared" ref="N824" si="585">K824</f>
        <v>37452.71</v>
      </c>
      <c r="O824" s="119">
        <f t="shared" ref="O824" si="586">E824+F824+G824+I824</f>
        <v>30811.31</v>
      </c>
      <c r="P824" s="119"/>
      <c r="Q824" s="119">
        <f t="shared" ref="Q824" si="587">L824+(IF(P824&gt;O824*0.18,P824,O824*0.18))</f>
        <v>46119.81</v>
      </c>
      <c r="R824" s="119">
        <f t="shared" ref="R824" si="588">N824+O824*0.18</f>
        <v>42998.75</v>
      </c>
      <c r="S824" s="47"/>
    </row>
    <row r="825" spans="1:21" ht="9" customHeight="1" x14ac:dyDescent="0.2">
      <c r="A825" s="518"/>
      <c r="B825" s="518"/>
      <c r="C825" s="58" t="s">
        <v>4</v>
      </c>
      <c r="D825" s="59"/>
      <c r="E825" s="61">
        <f t="shared" si="169"/>
        <v>59298230</v>
      </c>
      <c r="F825" s="61"/>
      <c r="G825" s="61">
        <f t="shared" ref="G825" si="589">G824*1936.27</f>
        <v>0</v>
      </c>
      <c r="H825" s="61">
        <f t="shared" ref="H825" si="590">H824*1936.27</f>
        <v>12859544</v>
      </c>
      <c r="I825" s="61">
        <f t="shared" si="500"/>
        <v>360785</v>
      </c>
      <c r="J825" s="62">
        <f t="shared" ref="J825" si="591">J824*1936.27</f>
        <v>6043215</v>
      </c>
      <c r="K825" s="61">
        <f t="shared" ref="K825" si="592">K824*1936.27</f>
        <v>72518559</v>
      </c>
      <c r="L825" s="61">
        <f t="shared" ref="L825" si="593">L824*1936.27</f>
        <v>78561774</v>
      </c>
      <c r="M825" s="118"/>
      <c r="N825" s="123">
        <f t="shared" ref="N825" si="594">N824*1936.27</f>
        <v>72518559</v>
      </c>
      <c r="O825" s="123">
        <f t="shared" ref="O825" si="595">O824*1936.27</f>
        <v>59659015</v>
      </c>
      <c r="P825" s="123">
        <f t="shared" ref="P825" si="596">P824*1936.27</f>
        <v>0</v>
      </c>
      <c r="Q825" s="123">
        <f t="shared" ref="Q825" si="597">Q824*1936.27</f>
        <v>89300405</v>
      </c>
      <c r="R825" s="123">
        <f t="shared" ref="R825" si="598">R824*1936.27</f>
        <v>83257190</v>
      </c>
      <c r="S825" s="47"/>
    </row>
    <row r="826" spans="1:21" ht="9" customHeight="1" x14ac:dyDescent="0.2">
      <c r="A826" s="78"/>
      <c r="B826" s="78"/>
      <c r="C826" s="79"/>
      <c r="D826" s="79"/>
      <c r="E826" s="79"/>
      <c r="F826" s="79"/>
      <c r="G826" s="79"/>
      <c r="H826" s="79"/>
      <c r="I826" s="80"/>
      <c r="J826" s="80"/>
      <c r="K826" s="80"/>
      <c r="L826" s="80"/>
      <c r="M826" s="80"/>
      <c r="N826" s="122"/>
      <c r="O826" s="122"/>
      <c r="P826" s="122"/>
      <c r="R826" s="153"/>
      <c r="S826" s="47"/>
    </row>
    <row r="827" spans="1:21" ht="9" customHeight="1" x14ac:dyDescent="0.2">
      <c r="A827" s="78"/>
      <c r="B827" s="78"/>
      <c r="C827" s="79"/>
      <c r="D827" s="79"/>
      <c r="E827" s="79"/>
      <c r="F827" s="79"/>
      <c r="G827" s="79"/>
      <c r="H827" s="79"/>
      <c r="I827" s="80"/>
      <c r="J827" s="80"/>
      <c r="K827" s="80"/>
      <c r="L827" s="80"/>
      <c r="M827" s="80"/>
      <c r="N827" s="121"/>
      <c r="O827" s="121"/>
      <c r="P827" s="121"/>
      <c r="R827" s="155"/>
      <c r="S827" s="47"/>
    </row>
    <row r="828" spans="1:21" ht="9" customHeight="1" x14ac:dyDescent="0.2">
      <c r="A828" s="78"/>
      <c r="B828" s="78"/>
      <c r="C828" s="79"/>
      <c r="D828" s="79"/>
      <c r="E828" s="79"/>
      <c r="F828" s="79"/>
      <c r="G828" s="79"/>
      <c r="H828" s="79"/>
      <c r="I828" s="80"/>
      <c r="J828" s="80"/>
      <c r="K828" s="80"/>
      <c r="L828" s="80"/>
      <c r="M828" s="80"/>
      <c r="N828" s="122"/>
      <c r="O828" s="122"/>
      <c r="P828" s="122"/>
      <c r="R828" s="153"/>
      <c r="S828" s="47"/>
    </row>
    <row r="829" spans="1:21" ht="9" customHeight="1" x14ac:dyDescent="0.2">
      <c r="A829" s="78"/>
      <c r="B829" s="78"/>
      <c r="C829" s="79"/>
      <c r="D829" s="79"/>
      <c r="E829" s="79"/>
      <c r="F829" s="79"/>
      <c r="G829" s="79"/>
      <c r="H829" s="79"/>
      <c r="I829" s="80"/>
      <c r="J829" s="80"/>
      <c r="K829" s="80"/>
      <c r="L829" s="80"/>
      <c r="M829" s="80"/>
      <c r="N829" s="121"/>
      <c r="O829" s="121"/>
      <c r="P829" s="121"/>
      <c r="R829" s="122"/>
      <c r="S829" s="47"/>
    </row>
    <row r="830" spans="1:21" ht="28.5" customHeight="1" x14ac:dyDescent="0.2">
      <c r="B830" s="514" t="s">
        <v>224</v>
      </c>
      <c r="C830" s="515"/>
      <c r="D830" s="515"/>
      <c r="E830" s="515"/>
      <c r="F830" s="515"/>
      <c r="G830" s="515"/>
      <c r="H830" s="515"/>
      <c r="I830" s="515"/>
      <c r="J830" s="515"/>
      <c r="K830" s="565"/>
      <c r="L830" s="566"/>
      <c r="M830" s="81"/>
      <c r="Q830" s="81"/>
      <c r="R830" s="121"/>
      <c r="S830" s="47"/>
    </row>
    <row r="831" spans="1:21" ht="30.75" customHeight="1" x14ac:dyDescent="0.2">
      <c r="B831" s="567" t="s">
        <v>118</v>
      </c>
      <c r="C831" s="568"/>
      <c r="D831" s="569"/>
      <c r="E831" s="133">
        <v>36770</v>
      </c>
      <c r="F831" s="133">
        <v>36892</v>
      </c>
      <c r="G831" s="133">
        <v>37257</v>
      </c>
      <c r="H831" s="133">
        <v>37622</v>
      </c>
      <c r="I831" s="134">
        <v>38718</v>
      </c>
      <c r="J831" s="134">
        <v>39692</v>
      </c>
      <c r="K831" s="134">
        <v>43160</v>
      </c>
      <c r="L831" s="135">
        <v>44562</v>
      </c>
      <c r="M831" s="135"/>
      <c r="N831" s="91" t="s">
        <v>119</v>
      </c>
      <c r="P831" s="81"/>
      <c r="S831" s="47"/>
      <c r="T831" s="122"/>
      <c r="U831" s="81"/>
    </row>
    <row r="832" spans="1:21" x14ac:dyDescent="0.2">
      <c r="B832" s="559" t="s">
        <v>120</v>
      </c>
      <c r="C832" s="570"/>
      <c r="D832" s="571"/>
      <c r="E832" s="44">
        <v>1586.56</v>
      </c>
      <c r="F832" s="44">
        <v>1586.56</v>
      </c>
      <c r="G832" s="44">
        <v>1586.56</v>
      </c>
      <c r="H832" s="44">
        <v>1586.56</v>
      </c>
      <c r="I832" s="44">
        <v>1750</v>
      </c>
      <c r="J832" s="44">
        <v>1750</v>
      </c>
      <c r="K832" s="44">
        <v>1828</v>
      </c>
      <c r="L832" s="44">
        <f>K832+156.2</f>
        <v>1984.2</v>
      </c>
      <c r="M832" s="44"/>
      <c r="N832" s="574" t="s">
        <v>121</v>
      </c>
      <c r="O832" s="194"/>
      <c r="P832" s="81"/>
      <c r="S832" s="47"/>
      <c r="T832" s="121"/>
    </row>
    <row r="833" spans="2:21" x14ac:dyDescent="0.2">
      <c r="B833" s="572"/>
      <c r="C833" s="573"/>
      <c r="D833" s="569"/>
      <c r="E833" s="90">
        <v>3072009</v>
      </c>
      <c r="F833" s="90">
        <v>3072009</v>
      </c>
      <c r="G833" s="90">
        <v>3072009</v>
      </c>
      <c r="H833" s="90">
        <v>3072009</v>
      </c>
      <c r="I833" s="90">
        <v>3388473</v>
      </c>
      <c r="J833" s="90">
        <f t="shared" ref="J833:K833" si="599">J832*1936.27</f>
        <v>3388473</v>
      </c>
      <c r="K833" s="90">
        <f t="shared" si="599"/>
        <v>3539502</v>
      </c>
      <c r="L833" s="90">
        <f>L832*1936.27</f>
        <v>3841947</v>
      </c>
      <c r="M833" s="90"/>
      <c r="N833" s="575"/>
      <c r="P833" s="81"/>
      <c r="S833" s="47"/>
      <c r="T833" s="122"/>
    </row>
    <row r="834" spans="2:21" x14ac:dyDescent="0.2">
      <c r="B834" s="92" t="s">
        <v>122</v>
      </c>
      <c r="C834" s="93"/>
      <c r="D834" s="93"/>
      <c r="E834" s="94"/>
      <c r="F834" s="95"/>
      <c r="G834" s="95"/>
      <c r="H834" s="95"/>
      <c r="I834" s="95"/>
      <c r="J834" s="95"/>
      <c r="K834" s="95"/>
      <c r="L834" s="95"/>
      <c r="M834" s="95"/>
      <c r="N834" s="576"/>
      <c r="P834" s="81"/>
      <c r="S834" s="47"/>
      <c r="T834" s="121"/>
    </row>
    <row r="835" spans="2:21" ht="4.5" customHeight="1" x14ac:dyDescent="0.2">
      <c r="B835" s="96"/>
      <c r="C835" s="97"/>
      <c r="D835" s="97"/>
      <c r="E835" s="59"/>
      <c r="F835" s="98"/>
      <c r="G835" s="98"/>
      <c r="H835" s="98"/>
      <c r="I835" s="98"/>
      <c r="J835" s="98"/>
      <c r="K835" s="98"/>
      <c r="L835" s="98"/>
      <c r="M835" s="98"/>
      <c r="N835" s="577"/>
      <c r="P835" s="81"/>
      <c r="S835" s="47"/>
      <c r="U835" s="81"/>
    </row>
    <row r="836" spans="2:21" ht="32.25" customHeight="1" x14ac:dyDescent="0.2">
      <c r="B836" s="559" t="s">
        <v>123</v>
      </c>
      <c r="C836" s="560"/>
      <c r="D836" s="561"/>
      <c r="E836" s="44">
        <v>1107.8</v>
      </c>
      <c r="F836" s="44">
        <v>1107.8</v>
      </c>
      <c r="G836" s="44">
        <v>1107.8</v>
      </c>
      <c r="H836" s="44">
        <v>1107.8</v>
      </c>
      <c r="I836" s="44">
        <v>1107.8</v>
      </c>
      <c r="J836" s="44">
        <v>1220</v>
      </c>
      <c r="K836" s="44"/>
      <c r="L836" s="44"/>
      <c r="M836" s="44"/>
      <c r="N836" s="557" t="s">
        <v>124</v>
      </c>
      <c r="O836" s="194"/>
      <c r="P836" s="81"/>
      <c r="S836" s="47"/>
      <c r="U836" s="81"/>
    </row>
    <row r="837" spans="2:21" ht="32.25" customHeight="1" x14ac:dyDescent="0.2">
      <c r="B837" s="562"/>
      <c r="C837" s="563"/>
      <c r="D837" s="564"/>
      <c r="E837" s="90">
        <v>2145000</v>
      </c>
      <c r="F837" s="90">
        <v>2145000</v>
      </c>
      <c r="G837" s="90">
        <v>2145000</v>
      </c>
      <c r="H837" s="90">
        <v>2145000</v>
      </c>
      <c r="I837" s="90">
        <v>2145000</v>
      </c>
      <c r="J837" s="90">
        <v>2296029</v>
      </c>
      <c r="K837" s="90"/>
      <c r="L837" s="90"/>
      <c r="M837" s="90"/>
      <c r="N837" s="558"/>
      <c r="P837" s="81"/>
      <c r="S837" s="47"/>
      <c r="U837" s="81"/>
    </row>
    <row r="838" spans="2:21" ht="46.5" customHeight="1" x14ac:dyDescent="0.2">
      <c r="B838" s="559" t="s">
        <v>125</v>
      </c>
      <c r="C838" s="560"/>
      <c r="D838" s="561"/>
      <c r="E838" s="44">
        <v>553.9</v>
      </c>
      <c r="F838" s="44">
        <v>553.9</v>
      </c>
      <c r="G838" s="44">
        <v>553.9</v>
      </c>
      <c r="H838" s="44">
        <v>553.9</v>
      </c>
      <c r="I838" s="44">
        <v>553.9</v>
      </c>
      <c r="J838" s="44">
        <v>650</v>
      </c>
      <c r="K838" s="44"/>
      <c r="L838" s="44"/>
      <c r="M838" s="44"/>
      <c r="N838" s="557" t="s">
        <v>126</v>
      </c>
      <c r="O838" s="194"/>
      <c r="P838" s="81"/>
      <c r="S838" s="47"/>
      <c r="U838" s="81"/>
    </row>
    <row r="839" spans="2:21" ht="46.5" customHeight="1" x14ac:dyDescent="0.2">
      <c r="B839" s="562"/>
      <c r="C839" s="563"/>
      <c r="D839" s="564"/>
      <c r="E839" s="90">
        <v>1072500</v>
      </c>
      <c r="F839" s="90">
        <v>1072500</v>
      </c>
      <c r="G839" s="90">
        <v>1072500</v>
      </c>
      <c r="H839" s="90">
        <v>1072500</v>
      </c>
      <c r="I839" s="90">
        <v>1072500</v>
      </c>
      <c r="J839" s="90">
        <v>1223529</v>
      </c>
      <c r="K839" s="90"/>
      <c r="L839" s="90"/>
      <c r="M839" s="90"/>
      <c r="N839" s="558"/>
      <c r="P839" s="81"/>
      <c r="S839" s="47"/>
      <c r="U839" s="81"/>
    </row>
    <row r="840" spans="2:21" ht="27" customHeight="1" x14ac:dyDescent="0.2">
      <c r="B840" s="559" t="s">
        <v>127</v>
      </c>
      <c r="C840" s="560"/>
      <c r="D840" s="561"/>
      <c r="E840" s="44">
        <v>738.53</v>
      </c>
      <c r="F840" s="44">
        <v>738.53</v>
      </c>
      <c r="G840" s="44">
        <v>738.53</v>
      </c>
      <c r="H840" s="44">
        <v>738.53</v>
      </c>
      <c r="I840" s="44">
        <v>738.53</v>
      </c>
      <c r="J840" s="44">
        <v>820</v>
      </c>
      <c r="K840" s="44"/>
      <c r="L840" s="44"/>
      <c r="M840" s="44"/>
      <c r="N840" s="557" t="s">
        <v>128</v>
      </c>
      <c r="P840" s="81"/>
      <c r="S840" s="47"/>
      <c r="U840" s="81"/>
    </row>
    <row r="841" spans="2:21" ht="27" customHeight="1" x14ac:dyDescent="0.2">
      <c r="B841" s="562"/>
      <c r="C841" s="563"/>
      <c r="D841" s="564"/>
      <c r="E841" s="90">
        <v>1429993</v>
      </c>
      <c r="F841" s="90">
        <v>1429993</v>
      </c>
      <c r="G841" s="90">
        <v>1429993</v>
      </c>
      <c r="H841" s="90">
        <v>1429993</v>
      </c>
      <c r="I841" s="90">
        <v>1429993</v>
      </c>
      <c r="J841" s="90">
        <v>1581023</v>
      </c>
      <c r="K841" s="90"/>
      <c r="L841" s="90"/>
      <c r="M841" s="90"/>
      <c r="N841" s="558"/>
      <c r="P841" s="81"/>
      <c r="S841" s="47"/>
      <c r="U841" s="81"/>
    </row>
    <row r="842" spans="2:21" ht="15" customHeight="1" x14ac:dyDescent="0.2">
      <c r="B842" s="559" t="s">
        <v>129</v>
      </c>
      <c r="C842" s="560"/>
      <c r="D842" s="561"/>
      <c r="E842" s="44">
        <v>553.9</v>
      </c>
      <c r="F842" s="44">
        <v>553.9</v>
      </c>
      <c r="G842" s="44">
        <v>553.9</v>
      </c>
      <c r="H842" s="44">
        <v>553.9</v>
      </c>
      <c r="I842" s="44">
        <v>553.9</v>
      </c>
      <c r="J842" s="44">
        <v>750</v>
      </c>
      <c r="K842" s="44"/>
      <c r="L842" s="44"/>
      <c r="M842" s="44"/>
      <c r="N842" s="557" t="s">
        <v>130</v>
      </c>
      <c r="P842" s="81"/>
      <c r="S842" s="47"/>
      <c r="U842" s="81"/>
    </row>
    <row r="843" spans="2:21" x14ac:dyDescent="0.2">
      <c r="B843" s="562"/>
      <c r="C843" s="563"/>
      <c r="D843" s="564"/>
      <c r="E843" s="90">
        <v>1072500</v>
      </c>
      <c r="F843" s="90">
        <v>1072500</v>
      </c>
      <c r="G843" s="90">
        <v>1072500</v>
      </c>
      <c r="H843" s="90">
        <v>1072500</v>
      </c>
      <c r="I843" s="90">
        <v>1072500</v>
      </c>
      <c r="J843" s="90">
        <v>1223529</v>
      </c>
      <c r="K843" s="90"/>
      <c r="L843" s="90"/>
      <c r="M843" s="90"/>
      <c r="N843" s="558"/>
      <c r="P843" s="81"/>
      <c r="S843" s="47"/>
      <c r="U843" s="81"/>
    </row>
    <row r="844" spans="2:21" ht="39" customHeight="1" x14ac:dyDescent="0.2">
      <c r="B844" s="559" t="s">
        <v>131</v>
      </c>
      <c r="C844" s="560"/>
      <c r="D844" s="561"/>
      <c r="E844" s="44">
        <v>12.5</v>
      </c>
      <c r="F844" s="44">
        <v>12.5</v>
      </c>
      <c r="G844" s="44">
        <v>12.5</v>
      </c>
      <c r="H844" s="44">
        <v>12.5</v>
      </c>
      <c r="I844" s="44">
        <v>30</v>
      </c>
      <c r="J844" s="44">
        <v>30</v>
      </c>
      <c r="K844" s="44"/>
      <c r="L844" s="44"/>
      <c r="M844" s="44"/>
      <c r="N844" s="557" t="s">
        <v>132</v>
      </c>
      <c r="P844" s="81"/>
      <c r="S844" s="47"/>
      <c r="U844" s="81"/>
    </row>
    <row r="845" spans="2:21" ht="44.25" customHeight="1" x14ac:dyDescent="0.2">
      <c r="B845" s="562"/>
      <c r="C845" s="563"/>
      <c r="D845" s="564"/>
      <c r="E845" s="90">
        <v>24203</v>
      </c>
      <c r="F845" s="90">
        <v>24203</v>
      </c>
      <c r="G845" s="90">
        <v>24203</v>
      </c>
      <c r="H845" s="90">
        <v>24203</v>
      </c>
      <c r="I845" s="90">
        <f>I844*1936.27</f>
        <v>58088</v>
      </c>
      <c r="J845" s="90">
        <f>J844*1936.27</f>
        <v>58088</v>
      </c>
      <c r="K845" s="90"/>
      <c r="L845" s="90"/>
      <c r="M845" s="90"/>
      <c r="N845" s="558"/>
      <c r="P845" s="81"/>
      <c r="S845" s="47"/>
      <c r="U845" s="81"/>
    </row>
    <row r="846" spans="2:21" x14ac:dyDescent="0.2">
      <c r="Q846" s="81"/>
    </row>
    <row r="847" spans="2:21" x14ac:dyDescent="0.2">
      <c r="Q847" s="81"/>
    </row>
    <row r="848" spans="2:21" x14ac:dyDescent="0.2">
      <c r="Q848" s="81"/>
    </row>
  </sheetData>
  <sheetProtection sheet="1" objects="1" scenarios="1" formatCells="0" formatColumns="0" formatRows="0"/>
  <mergeCells count="196">
    <mergeCell ref="B840:D841"/>
    <mergeCell ref="A802:A803"/>
    <mergeCell ref="B802:B803"/>
    <mergeCell ref="A804:A813"/>
    <mergeCell ref="B804:B813"/>
    <mergeCell ref="A814:A815"/>
    <mergeCell ref="B814:B815"/>
    <mergeCell ref="A816:A825"/>
    <mergeCell ref="B816:B825"/>
    <mergeCell ref="A744:A753"/>
    <mergeCell ref="B744:B753"/>
    <mergeCell ref="N840:N841"/>
    <mergeCell ref="B842:D843"/>
    <mergeCell ref="N842:N843"/>
    <mergeCell ref="B844:D845"/>
    <mergeCell ref="N844:N845"/>
    <mergeCell ref="B830:L830"/>
    <mergeCell ref="B831:D831"/>
    <mergeCell ref="B832:D833"/>
    <mergeCell ref="N832:N833"/>
    <mergeCell ref="N834:N835"/>
    <mergeCell ref="B836:D837"/>
    <mergeCell ref="N836:N837"/>
    <mergeCell ref="B838:D839"/>
    <mergeCell ref="N838:N839"/>
    <mergeCell ref="A778:A779"/>
    <mergeCell ref="B778:B779"/>
    <mergeCell ref="A780:A789"/>
    <mergeCell ref="B780:B789"/>
    <mergeCell ref="A790:A791"/>
    <mergeCell ref="B790:B791"/>
    <mergeCell ref="A792:A801"/>
    <mergeCell ref="B792:B801"/>
    <mergeCell ref="A718:A719"/>
    <mergeCell ref="B718:B719"/>
    <mergeCell ref="A720:A729"/>
    <mergeCell ref="B720:B729"/>
    <mergeCell ref="A730:A731"/>
    <mergeCell ref="B730:B731"/>
    <mergeCell ref="A732:A741"/>
    <mergeCell ref="B732:B741"/>
    <mergeCell ref="A742:A743"/>
    <mergeCell ref="B742:B743"/>
    <mergeCell ref="A664:A665"/>
    <mergeCell ref="B664:B665"/>
    <mergeCell ref="A692:A693"/>
    <mergeCell ref="B692:B693"/>
    <mergeCell ref="A694:A705"/>
    <mergeCell ref="B694:B705"/>
    <mergeCell ref="A706:A707"/>
    <mergeCell ref="B706:B707"/>
    <mergeCell ref="A708:A717"/>
    <mergeCell ref="B708:B717"/>
    <mergeCell ref="A624:A635"/>
    <mergeCell ref="B624:B635"/>
    <mergeCell ref="A636:A637"/>
    <mergeCell ref="B636:B637"/>
    <mergeCell ref="A638:A649"/>
    <mergeCell ref="B638:B649"/>
    <mergeCell ref="A622:A623"/>
    <mergeCell ref="B622:B623"/>
    <mergeCell ref="A652:A663"/>
    <mergeCell ref="B652:B663"/>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A766:A767"/>
    <mergeCell ref="B766:B767"/>
    <mergeCell ref="A768:A777"/>
    <mergeCell ref="B768:B777"/>
    <mergeCell ref="A754:A755"/>
    <mergeCell ref="B754:B755"/>
    <mergeCell ref="A756:A765"/>
    <mergeCell ref="B756:B765"/>
    <mergeCell ref="A594:A595"/>
    <mergeCell ref="B594:B595"/>
    <mergeCell ref="A596:A607"/>
    <mergeCell ref="B596:B607"/>
    <mergeCell ref="A608:A609"/>
    <mergeCell ref="B608:B609"/>
    <mergeCell ref="A610:A621"/>
    <mergeCell ref="B610:B621"/>
    <mergeCell ref="A678:A679"/>
    <mergeCell ref="B678:B679"/>
    <mergeCell ref="A680:A691"/>
    <mergeCell ref="B680:B691"/>
    <mergeCell ref="A650:A651"/>
    <mergeCell ref="B650:B651"/>
    <mergeCell ref="A666:A677"/>
    <mergeCell ref="B666:B677"/>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R829:R830 T831:T834">
    <cfRule type="cellIs" dxfId="2953" priority="9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52" priority="9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51" priority="94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50" priority="94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9" priority="94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8" priority="94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7" priority="93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6" priority="93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5" priority="93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4" priority="93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43" priority="93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2" priority="9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1" priority="93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0" priority="93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9" priority="93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8" priority="93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37" priority="9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36" priority="9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5" priority="9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4" priority="9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3" priority="9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2" priority="9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1" priority="9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0" priority="9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9" priority="9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8" priority="9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7" priority="9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6" priority="9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5" priority="9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4" priority="9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23" priority="9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2" priority="9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1" priority="9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0" priority="91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9" priority="91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8" priority="9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7" priority="9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6" priority="9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15" priority="9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14" priority="90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3" priority="90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2" priority="90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1" priority="90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0" priority="90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09" priority="90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8" priority="90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07" priority="89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6" priority="89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905" priority="89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04" priority="89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3" priority="8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2" priority="89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1" priority="8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0" priority="89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9" priority="8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8" priority="8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7" priority="88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6" priority="88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5" priority="8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4" priority="88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3" priority="88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2" priority="88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91" priority="88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90" priority="8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9" priority="88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8" priority="88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7" priority="8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6" priority="87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5" priority="87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4" priority="87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3" priority="87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2" priority="87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81" priority="87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80" priority="87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9" priority="8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78" priority="8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7" priority="8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6" priority="86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5" priority="86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4" priority="86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3" priority="86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2" priority="8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1" priority="86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0" priority="86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69" priority="8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68" priority="86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7" priority="85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6" priority="85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5" priority="85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4" priority="85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2863" priority="8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2" priority="85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2861" priority="8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0" priority="8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9" priority="8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8" priority="8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7" priority="8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6" priority="8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5" priority="8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4" priority="8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53" priority="8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2" priority="8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51" priority="8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0" priority="8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9" priority="8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8" priority="8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7" priority="8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6" priority="8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45" priority="8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44" priority="8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3" priority="8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2" priority="8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1" priority="8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0" priority="8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9" priority="8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8" priority="8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37" priority="8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6" priority="8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5" priority="8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4" priority="8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3" priority="8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2" priority="82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1" priority="8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0" priority="82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9" priority="8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8" priority="8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7" priority="8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6" priority="8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5" priority="8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4" priority="81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23" priority="8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22" priority="81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1" priority="8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0" priority="81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9" priority="8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8" priority="8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17" priority="8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6" priority="8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5" priority="8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4" priority="8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3" priority="8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2" priority="8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1" priority="8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0" priority="8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9" priority="8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8" priority="8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7" priority="7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6" priority="7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5" priority="7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4" priority="7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3" priority="7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2" priority="7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01" priority="7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00" priority="7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9" priority="7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8" priority="7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7" priority="7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6" priority="7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5" priority="7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4" priority="7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3" priority="7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2" priority="7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91" priority="7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90" priority="78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9" priority="7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8" priority="78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7" priority="7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6" priority="77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5" priority="7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4" priority="77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3" priority="7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2" priority="7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1" priority="7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0" priority="7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79" priority="7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8" priority="770" stopIfTrue="1" operator="equal">
      <formula>0</formula>
    </cfRule>
  </conditionalFormatting>
  <conditionalFormatting sqref="Q6:Q593 Q622:Q691">
    <cfRule type="cellIs" dxfId="2777" priority="7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6" priority="768" stopIfTrue="1" operator="equal">
      <formula>0</formula>
    </cfRule>
  </conditionalFormatting>
  <conditionalFormatting sqref="Q6:Q593 Q622:Q691">
    <cfRule type="cellIs" dxfId="2775" priority="76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4" priority="766" stopIfTrue="1" operator="equal">
      <formula>0</formula>
    </cfRule>
  </conditionalFormatting>
  <conditionalFormatting sqref="E826:Q828">
    <cfRule type="cellIs" dxfId="2773" priority="765" stopIfTrue="1" operator="equal">
      <formula>0</formula>
    </cfRule>
  </conditionalFormatting>
  <conditionalFormatting sqref="M826:Q829">
    <cfRule type="cellIs" dxfId="2772" priority="764" stopIfTrue="1" operator="equal">
      <formula>0</formula>
    </cfRule>
  </conditionalFormatting>
  <conditionalFormatting sqref="M826:Q829">
    <cfRule type="cellIs" dxfId="2771" priority="763" stopIfTrue="1" operator="equal">
      <formula>0</formula>
    </cfRule>
  </conditionalFormatting>
  <conditionalFormatting sqref="M826:Q829">
    <cfRule type="cellIs" dxfId="2770" priority="762" stopIfTrue="1" operator="equal">
      <formula>0</formula>
    </cfRule>
  </conditionalFormatting>
  <conditionalFormatting sqref="N826:Q826 N828:Q828">
    <cfRule type="cellIs" dxfId="2769" priority="761" stopIfTrue="1" operator="equal">
      <formula>0</formula>
    </cfRule>
  </conditionalFormatting>
  <conditionalFormatting sqref="M826:Q829">
    <cfRule type="cellIs" dxfId="2768" priority="760" stopIfTrue="1" operator="equal">
      <formula>0</formula>
    </cfRule>
  </conditionalFormatting>
  <conditionalFormatting sqref="N826:Q826 N828:Q828">
    <cfRule type="cellIs" dxfId="2767" priority="759" stopIfTrue="1" operator="equal">
      <formula>0</formula>
    </cfRule>
  </conditionalFormatting>
  <conditionalFormatting sqref="N826:Q826 N828:Q828">
    <cfRule type="cellIs" dxfId="2766" priority="758" stopIfTrue="1" operator="equal">
      <formula>0</formula>
    </cfRule>
  </conditionalFormatting>
  <conditionalFormatting sqref="M826:Q829">
    <cfRule type="cellIs" dxfId="2765" priority="757" stopIfTrue="1" operator="equal">
      <formula>0</formula>
    </cfRule>
  </conditionalFormatting>
  <conditionalFormatting sqref="N826:Q826 N828:Q828">
    <cfRule type="cellIs" dxfId="2764" priority="756" stopIfTrue="1" operator="equal">
      <formula>0</formula>
    </cfRule>
  </conditionalFormatting>
  <conditionalFormatting sqref="M826:Q829">
    <cfRule type="cellIs" dxfId="2763" priority="755" stopIfTrue="1" operator="equal">
      <formula>0</formula>
    </cfRule>
  </conditionalFormatting>
  <conditionalFormatting sqref="N826:Q826 N828:Q828">
    <cfRule type="cellIs" dxfId="2762" priority="754" stopIfTrue="1" operator="equal">
      <formula>0</formula>
    </cfRule>
  </conditionalFormatting>
  <conditionalFormatting sqref="M826:Q829">
    <cfRule type="cellIs" dxfId="2761" priority="753" stopIfTrue="1" operator="equal">
      <formula>0</formula>
    </cfRule>
  </conditionalFormatting>
  <conditionalFormatting sqref="N826:Q826 N828:Q828">
    <cfRule type="cellIs" dxfId="2760" priority="752" stopIfTrue="1" operator="equal">
      <formula>0</formula>
    </cfRule>
  </conditionalFormatting>
  <conditionalFormatting sqref="N826:Q826 N828:Q828">
    <cfRule type="cellIs" dxfId="2759" priority="751" stopIfTrue="1" operator="equal">
      <formula>0</formula>
    </cfRule>
  </conditionalFormatting>
  <conditionalFormatting sqref="M826:Q829">
    <cfRule type="cellIs" dxfId="2758" priority="750" stopIfTrue="1" operator="equal">
      <formula>0</formula>
    </cfRule>
  </conditionalFormatting>
  <conditionalFormatting sqref="N826:Q826 N828:Q828">
    <cfRule type="cellIs" dxfId="2757" priority="749" stopIfTrue="1" operator="equal">
      <formula>0</formula>
    </cfRule>
  </conditionalFormatting>
  <conditionalFormatting sqref="M826:Q829">
    <cfRule type="cellIs" dxfId="2756" priority="748" stopIfTrue="1" operator="equal">
      <formula>0</formula>
    </cfRule>
  </conditionalFormatting>
  <conditionalFormatting sqref="M826:Q829">
    <cfRule type="cellIs" dxfId="2755" priority="747" stopIfTrue="1" operator="equal">
      <formula>0</formula>
    </cfRule>
  </conditionalFormatting>
  <conditionalFormatting sqref="N826:Q826 N828:Q828">
    <cfRule type="cellIs" dxfId="2754" priority="746" stopIfTrue="1" operator="equal">
      <formula>0</formula>
    </cfRule>
  </conditionalFormatting>
  <conditionalFormatting sqref="M826:Q829">
    <cfRule type="cellIs" dxfId="2753" priority="745" stopIfTrue="1" operator="equal">
      <formula>0</formula>
    </cfRule>
  </conditionalFormatting>
  <conditionalFormatting sqref="N826:Q826 N828:Q828">
    <cfRule type="cellIs" dxfId="2752" priority="744" stopIfTrue="1" operator="equal">
      <formula>0</formula>
    </cfRule>
  </conditionalFormatting>
  <conditionalFormatting sqref="N826:Q826 N828:Q828">
    <cfRule type="cellIs" dxfId="2751" priority="743" stopIfTrue="1" operator="equal">
      <formula>0</formula>
    </cfRule>
  </conditionalFormatting>
  <conditionalFormatting sqref="M826:Q829">
    <cfRule type="cellIs" dxfId="2750" priority="742" stopIfTrue="1" operator="equal">
      <formula>0</formula>
    </cfRule>
  </conditionalFormatting>
  <conditionalFormatting sqref="N826:Q826 N828:Q828">
    <cfRule type="cellIs" dxfId="2749" priority="741" stopIfTrue="1" operator="equal">
      <formula>0</formula>
    </cfRule>
  </conditionalFormatting>
  <conditionalFormatting sqref="M826:Q829">
    <cfRule type="cellIs" dxfId="2748" priority="740" stopIfTrue="1" operator="equal">
      <formula>0</formula>
    </cfRule>
  </conditionalFormatting>
  <conditionalFormatting sqref="N826:Q826 N828:Q828">
    <cfRule type="cellIs" dxfId="2747" priority="739" stopIfTrue="1" operator="equal">
      <formula>0</formula>
    </cfRule>
  </conditionalFormatting>
  <conditionalFormatting sqref="M826:Q829">
    <cfRule type="cellIs" dxfId="2746" priority="738" stopIfTrue="1" operator="equal">
      <formula>0</formula>
    </cfRule>
  </conditionalFormatting>
  <conditionalFormatting sqref="N826:Q826 N828:Q828">
    <cfRule type="cellIs" dxfId="2745" priority="737" stopIfTrue="1" operator="equal">
      <formula>0</formula>
    </cfRule>
  </conditionalFormatting>
  <conditionalFormatting sqref="N826:Q826 N828:Q828">
    <cfRule type="cellIs" dxfId="2744" priority="736" stopIfTrue="1" operator="equal">
      <formula>0</formula>
    </cfRule>
  </conditionalFormatting>
  <conditionalFormatting sqref="M826:Q829">
    <cfRule type="cellIs" dxfId="2743" priority="735" stopIfTrue="1" operator="equal">
      <formula>0</formula>
    </cfRule>
  </conditionalFormatting>
  <conditionalFormatting sqref="N826:Q826 N828:Q828">
    <cfRule type="cellIs" dxfId="2742" priority="734" stopIfTrue="1" operator="equal">
      <formula>0</formula>
    </cfRule>
  </conditionalFormatting>
  <conditionalFormatting sqref="E826:Q829">
    <cfRule type="cellIs" dxfId="2741" priority="733" stopIfTrue="1" operator="equal">
      <formula>0</formula>
    </cfRule>
  </conditionalFormatting>
  <conditionalFormatting sqref="M826:Q829">
    <cfRule type="cellIs" dxfId="2740" priority="732" stopIfTrue="1" operator="equal">
      <formula>0</formula>
    </cfRule>
  </conditionalFormatting>
  <conditionalFormatting sqref="M826:Q829">
    <cfRule type="cellIs" dxfId="2739" priority="731" stopIfTrue="1" operator="equal">
      <formula>0</formula>
    </cfRule>
  </conditionalFormatting>
  <conditionalFormatting sqref="N826:Q826 N828:Q828">
    <cfRule type="cellIs" dxfId="2738" priority="730" stopIfTrue="1" operator="equal">
      <formula>0</formula>
    </cfRule>
  </conditionalFormatting>
  <conditionalFormatting sqref="M826:Q829">
    <cfRule type="cellIs" dxfId="2737" priority="729" stopIfTrue="1" operator="equal">
      <formula>0</formula>
    </cfRule>
  </conditionalFormatting>
  <conditionalFormatting sqref="N826:Q826 N828:Q828">
    <cfRule type="cellIs" dxfId="2736" priority="728" stopIfTrue="1" operator="equal">
      <formula>0</formula>
    </cfRule>
  </conditionalFormatting>
  <conditionalFormatting sqref="N826:Q826 N828:Q828">
    <cfRule type="cellIs" dxfId="2735" priority="727" stopIfTrue="1" operator="equal">
      <formula>0</formula>
    </cfRule>
  </conditionalFormatting>
  <conditionalFormatting sqref="M826:Q829">
    <cfRule type="cellIs" dxfId="2734" priority="726" stopIfTrue="1" operator="equal">
      <formula>0</formula>
    </cfRule>
  </conditionalFormatting>
  <conditionalFormatting sqref="N826:Q826 N828:Q828">
    <cfRule type="cellIs" dxfId="2733" priority="725" stopIfTrue="1" operator="equal">
      <formula>0</formula>
    </cfRule>
  </conditionalFormatting>
  <conditionalFormatting sqref="M826:Q829">
    <cfRule type="cellIs" dxfId="2732" priority="724" stopIfTrue="1" operator="equal">
      <formula>0</formula>
    </cfRule>
  </conditionalFormatting>
  <conditionalFormatting sqref="N826:Q826 N828:Q828">
    <cfRule type="cellIs" dxfId="2731" priority="723" stopIfTrue="1" operator="equal">
      <formula>0</formula>
    </cfRule>
  </conditionalFormatting>
  <conditionalFormatting sqref="M826:Q829">
    <cfRule type="cellIs" dxfId="2730" priority="722" stopIfTrue="1" operator="equal">
      <formula>0</formula>
    </cfRule>
  </conditionalFormatting>
  <conditionalFormatting sqref="N826:Q826 N828:Q828">
    <cfRule type="cellIs" dxfId="2729" priority="721" stopIfTrue="1" operator="equal">
      <formula>0</formula>
    </cfRule>
  </conditionalFormatting>
  <conditionalFormatting sqref="N826:Q826 N828:Q828">
    <cfRule type="cellIs" dxfId="2728" priority="720" stopIfTrue="1" operator="equal">
      <formula>0</formula>
    </cfRule>
  </conditionalFormatting>
  <conditionalFormatting sqref="M826:Q829">
    <cfRule type="cellIs" dxfId="2727" priority="719" stopIfTrue="1" operator="equal">
      <formula>0</formula>
    </cfRule>
  </conditionalFormatting>
  <conditionalFormatting sqref="N826:Q826 N828:Q828">
    <cfRule type="cellIs" dxfId="2726" priority="718" stopIfTrue="1" operator="equal">
      <formula>0</formula>
    </cfRule>
  </conditionalFormatting>
  <conditionalFormatting sqref="E826:Q829">
    <cfRule type="cellIs" dxfId="2725" priority="717" stopIfTrue="1" operator="equal">
      <formula>0</formula>
    </cfRule>
  </conditionalFormatting>
  <conditionalFormatting sqref="M826:Q829">
    <cfRule type="cellIs" dxfId="2724" priority="716" stopIfTrue="1" operator="equal">
      <formula>0</formula>
    </cfRule>
  </conditionalFormatting>
  <conditionalFormatting sqref="N826:Q826 N828:Q828">
    <cfRule type="cellIs" dxfId="2723" priority="715" stopIfTrue="1" operator="equal">
      <formula>0</formula>
    </cfRule>
  </conditionalFormatting>
  <conditionalFormatting sqref="M826:Q829">
    <cfRule type="cellIs" dxfId="2722" priority="714" stopIfTrue="1" operator="equal">
      <formula>0</formula>
    </cfRule>
  </conditionalFormatting>
  <conditionalFormatting sqref="N826:Q826 N828:Q828">
    <cfRule type="cellIs" dxfId="2721" priority="713" stopIfTrue="1" operator="equal">
      <formula>0</formula>
    </cfRule>
  </conditionalFormatting>
  <conditionalFormatting sqref="N826:Q826 N828:Q828">
    <cfRule type="cellIs" dxfId="2720" priority="712" stopIfTrue="1" operator="equal">
      <formula>0</formula>
    </cfRule>
  </conditionalFormatting>
  <conditionalFormatting sqref="M826:Q829">
    <cfRule type="cellIs" dxfId="2719" priority="711" stopIfTrue="1" operator="equal">
      <formula>0</formula>
    </cfRule>
  </conditionalFormatting>
  <conditionalFormatting sqref="N826:Q826 N828:Q828">
    <cfRule type="cellIs" dxfId="2718" priority="710" stopIfTrue="1" operator="equal">
      <formula>0</formula>
    </cfRule>
  </conditionalFormatting>
  <conditionalFormatting sqref="E826:Q829">
    <cfRule type="cellIs" dxfId="2717" priority="709" stopIfTrue="1" operator="equal">
      <formula>0</formula>
    </cfRule>
  </conditionalFormatting>
  <conditionalFormatting sqref="N826:Q826 N828:Q828">
    <cfRule type="cellIs" dxfId="2716" priority="708" stopIfTrue="1" operator="equal">
      <formula>0</formula>
    </cfRule>
  </conditionalFormatting>
  <conditionalFormatting sqref="M826:Q829">
    <cfRule type="cellIs" dxfId="2715" priority="707" stopIfTrue="1" operator="equal">
      <formula>0</formula>
    </cfRule>
  </conditionalFormatting>
  <conditionalFormatting sqref="N826:Q826 N828:Q828">
    <cfRule type="cellIs" dxfId="2714" priority="706" stopIfTrue="1" operator="equal">
      <formula>0</formula>
    </cfRule>
  </conditionalFormatting>
  <conditionalFormatting sqref="E826:K829">
    <cfRule type="cellIs" dxfId="2713" priority="705" stopIfTrue="1" operator="equal">
      <formula>0</formula>
    </cfRule>
  </conditionalFormatting>
  <conditionalFormatting sqref="N826:Q826 N828:Q828">
    <cfRule type="cellIs" dxfId="2712" priority="704" stopIfTrue="1" operator="equal">
      <formula>0</formula>
    </cfRule>
  </conditionalFormatting>
  <conditionalFormatting sqref="I826:Q829">
    <cfRule type="cellIs" dxfId="2711" priority="703" stopIfTrue="1" operator="equal">
      <formula>0</formula>
    </cfRule>
  </conditionalFormatting>
  <conditionalFormatting sqref="N826:Q826 N828:Q828">
    <cfRule type="cellIs" dxfId="2710" priority="702" stopIfTrue="1" operator="equal">
      <formula>0</formula>
    </cfRule>
  </conditionalFormatting>
  <conditionalFormatting sqref="Q826:Q829">
    <cfRule type="cellIs" dxfId="2709" priority="701" stopIfTrue="1" operator="equal">
      <formula>0</formula>
    </cfRule>
  </conditionalFormatting>
  <conditionalFormatting sqref="Q826:Q829">
    <cfRule type="cellIs" dxfId="2708" priority="700" stopIfTrue="1" operator="equal">
      <formula>0</formula>
    </cfRule>
  </conditionalFormatting>
  <conditionalFormatting sqref="Q826:Q829">
    <cfRule type="cellIs" dxfId="2707" priority="699" stopIfTrue="1" operator="equal">
      <formula>0</formula>
    </cfRule>
  </conditionalFormatting>
  <conditionalFormatting sqref="Q826 Q828 Q830 U832 U834 U836 U838">
    <cfRule type="cellIs" dxfId="2706" priority="698" stopIfTrue="1" operator="equal">
      <formula>0</formula>
    </cfRule>
  </conditionalFormatting>
  <conditionalFormatting sqref="Q826:Q829">
    <cfRule type="cellIs" dxfId="2705" priority="697" stopIfTrue="1" operator="equal">
      <formula>0</formula>
    </cfRule>
  </conditionalFormatting>
  <conditionalFormatting sqref="Q826 Q828 Q830 U832 U834 U836 U838">
    <cfRule type="cellIs" dxfId="2704" priority="696" stopIfTrue="1" operator="equal">
      <formula>0</formula>
    </cfRule>
  </conditionalFormatting>
  <conditionalFormatting sqref="Q826 Q828 Q830 U832 U834 U836 U838">
    <cfRule type="cellIs" dxfId="2703" priority="695" stopIfTrue="1" operator="equal">
      <formula>0</formula>
    </cfRule>
  </conditionalFormatting>
  <conditionalFormatting sqref="Q826:Q829">
    <cfRule type="cellIs" dxfId="2702" priority="694" stopIfTrue="1" operator="equal">
      <formula>0</formula>
    </cfRule>
  </conditionalFormatting>
  <conditionalFormatting sqref="Q826 Q828 Q830 U832 U834 U836 U838">
    <cfRule type="cellIs" dxfId="2701" priority="693" stopIfTrue="1" operator="equal">
      <formula>0</formula>
    </cfRule>
  </conditionalFormatting>
  <conditionalFormatting sqref="Q826:Q829">
    <cfRule type="cellIs" dxfId="2700" priority="692" stopIfTrue="1" operator="equal">
      <formula>0</formula>
    </cfRule>
  </conditionalFormatting>
  <conditionalFormatting sqref="Q826 Q828 Q830 U832 U834 U836 U838">
    <cfRule type="cellIs" dxfId="2699" priority="691" stopIfTrue="1" operator="equal">
      <formula>0</formula>
    </cfRule>
  </conditionalFormatting>
  <conditionalFormatting sqref="Q826:Q829">
    <cfRule type="cellIs" dxfId="2698" priority="690" stopIfTrue="1" operator="equal">
      <formula>0</formula>
    </cfRule>
  </conditionalFormatting>
  <conditionalFormatting sqref="Q826 Q828 Q830 U832 U834 U836 U838">
    <cfRule type="cellIs" dxfId="2697" priority="689" stopIfTrue="1" operator="equal">
      <formula>0</formula>
    </cfRule>
  </conditionalFormatting>
  <conditionalFormatting sqref="Q826 Q828 Q830 U832 U834 U836 U838">
    <cfRule type="cellIs" dxfId="2696" priority="688" stopIfTrue="1" operator="equal">
      <formula>0</formula>
    </cfRule>
  </conditionalFormatting>
  <conditionalFormatting sqref="Q826:Q829">
    <cfRule type="cellIs" dxfId="2695" priority="687" stopIfTrue="1" operator="equal">
      <formula>0</formula>
    </cfRule>
  </conditionalFormatting>
  <conditionalFormatting sqref="Q826 Q828 Q830 U832 U834 U836 U838">
    <cfRule type="cellIs" dxfId="2694" priority="686" stopIfTrue="1" operator="equal">
      <formula>0</formula>
    </cfRule>
  </conditionalFormatting>
  <conditionalFormatting sqref="Q826:Q829">
    <cfRule type="cellIs" dxfId="2693" priority="685" stopIfTrue="1" operator="equal">
      <formula>0</formula>
    </cfRule>
  </conditionalFormatting>
  <conditionalFormatting sqref="Q826:Q829">
    <cfRule type="cellIs" dxfId="2692" priority="684" stopIfTrue="1" operator="equal">
      <formula>0</formula>
    </cfRule>
  </conditionalFormatting>
  <conditionalFormatting sqref="Q826 Q828 Q830 U832 U834 U836 U838">
    <cfRule type="cellIs" dxfId="2691" priority="683" stopIfTrue="1" operator="equal">
      <formula>0</formula>
    </cfRule>
  </conditionalFormatting>
  <conditionalFormatting sqref="Q826:Q829">
    <cfRule type="cellIs" dxfId="2690" priority="682" stopIfTrue="1" operator="equal">
      <formula>0</formula>
    </cfRule>
  </conditionalFormatting>
  <conditionalFormatting sqref="Q826 Q828 Q830 U832 U834 U836 U838">
    <cfRule type="cellIs" dxfId="2689" priority="681" stopIfTrue="1" operator="equal">
      <formula>0</formula>
    </cfRule>
  </conditionalFormatting>
  <conditionalFormatting sqref="Q826 Q828 Q830 U832 U834 U836 U838">
    <cfRule type="cellIs" dxfId="2688" priority="680" stopIfTrue="1" operator="equal">
      <formula>0</formula>
    </cfRule>
  </conditionalFormatting>
  <conditionalFormatting sqref="Q826:Q829">
    <cfRule type="cellIs" dxfId="2687" priority="679" stopIfTrue="1" operator="equal">
      <formula>0</formula>
    </cfRule>
  </conditionalFormatting>
  <conditionalFormatting sqref="Q826 Q828 Q830 U832 U834 U836 U838">
    <cfRule type="cellIs" dxfId="2686" priority="678" stopIfTrue="1" operator="equal">
      <formula>0</formula>
    </cfRule>
  </conditionalFormatting>
  <conditionalFormatting sqref="Q826:Q829">
    <cfRule type="cellIs" dxfId="2685" priority="677" stopIfTrue="1" operator="equal">
      <formula>0</formula>
    </cfRule>
  </conditionalFormatting>
  <conditionalFormatting sqref="Q826 Q828 Q830 U832 U834 U836 U838">
    <cfRule type="cellIs" dxfId="2684" priority="676" stopIfTrue="1" operator="equal">
      <formula>0</formula>
    </cfRule>
  </conditionalFormatting>
  <conditionalFormatting sqref="Q826:Q829">
    <cfRule type="cellIs" dxfId="2683" priority="675" stopIfTrue="1" operator="equal">
      <formula>0</formula>
    </cfRule>
  </conditionalFormatting>
  <conditionalFormatting sqref="Q826 Q828 Q830 U832 U834 U836 U838">
    <cfRule type="cellIs" dxfId="2682" priority="674" stopIfTrue="1" operator="equal">
      <formula>0</formula>
    </cfRule>
  </conditionalFormatting>
  <conditionalFormatting sqref="Q826 Q828 Q830 U832 U834 U836 U838">
    <cfRule type="cellIs" dxfId="2681" priority="673" stopIfTrue="1" operator="equal">
      <formula>0</formula>
    </cfRule>
  </conditionalFormatting>
  <conditionalFormatting sqref="Q826:Q829">
    <cfRule type="cellIs" dxfId="2680" priority="672" stopIfTrue="1" operator="equal">
      <formula>0</formula>
    </cfRule>
  </conditionalFormatting>
  <conditionalFormatting sqref="Q826 Q828 Q830 U832 U834 U836 U838">
    <cfRule type="cellIs" dxfId="2679" priority="671" stopIfTrue="1" operator="equal">
      <formula>0</formula>
    </cfRule>
  </conditionalFormatting>
  <conditionalFormatting sqref="Q826:Q829">
    <cfRule type="cellIs" dxfId="2678" priority="670" stopIfTrue="1" operator="equal">
      <formula>0</formula>
    </cfRule>
  </conditionalFormatting>
  <conditionalFormatting sqref="Q826:Q829">
    <cfRule type="cellIs" dxfId="2677" priority="669" stopIfTrue="1" operator="equal">
      <formula>0</formula>
    </cfRule>
  </conditionalFormatting>
  <conditionalFormatting sqref="Q826 Q828 Q830 U832 U834 U836 U838">
    <cfRule type="cellIs" dxfId="2676" priority="668" stopIfTrue="1" operator="equal">
      <formula>0</formula>
    </cfRule>
  </conditionalFormatting>
  <conditionalFormatting sqref="Q826:Q829">
    <cfRule type="cellIs" dxfId="2675" priority="667" stopIfTrue="1" operator="equal">
      <formula>0</formula>
    </cfRule>
  </conditionalFormatting>
  <conditionalFormatting sqref="Q826 Q828 Q830 U832 U834 U836 U838">
    <cfRule type="cellIs" dxfId="2674" priority="666" stopIfTrue="1" operator="equal">
      <formula>0</formula>
    </cfRule>
  </conditionalFormatting>
  <conditionalFormatting sqref="Q826 Q828 Q830 U832 U834 U836 U838">
    <cfRule type="cellIs" dxfId="2673" priority="665" stopIfTrue="1" operator="equal">
      <formula>0</formula>
    </cfRule>
  </conditionalFormatting>
  <conditionalFormatting sqref="Q826:Q829">
    <cfRule type="cellIs" dxfId="2672" priority="664" stopIfTrue="1" operator="equal">
      <formula>0</formula>
    </cfRule>
  </conditionalFormatting>
  <conditionalFormatting sqref="Q826 Q828 Q830 U832 U834 U836 U838">
    <cfRule type="cellIs" dxfId="2671" priority="663" stopIfTrue="1" operator="equal">
      <formula>0</formula>
    </cfRule>
  </conditionalFormatting>
  <conditionalFormatting sqref="Q826:Q829">
    <cfRule type="cellIs" dxfId="2670" priority="662" stopIfTrue="1" operator="equal">
      <formula>0</formula>
    </cfRule>
  </conditionalFormatting>
  <conditionalFormatting sqref="Q826 Q828 Q830 U832 U834 U836 U838">
    <cfRule type="cellIs" dxfId="2669" priority="661" stopIfTrue="1" operator="equal">
      <formula>0</formula>
    </cfRule>
  </conditionalFormatting>
  <conditionalFormatting sqref="Q826:Q829">
    <cfRule type="cellIs" dxfId="2668" priority="660" stopIfTrue="1" operator="equal">
      <formula>0</formula>
    </cfRule>
  </conditionalFormatting>
  <conditionalFormatting sqref="Q826 Q828 Q830 U832 U834 U836 U838">
    <cfRule type="cellIs" dxfId="2667" priority="659" stopIfTrue="1" operator="equal">
      <formula>0</formula>
    </cfRule>
  </conditionalFormatting>
  <conditionalFormatting sqref="Q826 Q828 Q830 U832 U834 U836 U838">
    <cfRule type="cellIs" dxfId="2666" priority="658" stopIfTrue="1" operator="equal">
      <formula>0</formula>
    </cfRule>
  </conditionalFormatting>
  <conditionalFormatting sqref="Q826:Q829">
    <cfRule type="cellIs" dxfId="2665" priority="657" stopIfTrue="1" operator="equal">
      <formula>0</formula>
    </cfRule>
  </conditionalFormatting>
  <conditionalFormatting sqref="Q826 Q828 Q830 U832 U834 U836 U838">
    <cfRule type="cellIs" dxfId="2664" priority="656" stopIfTrue="1" operator="equal">
      <formula>0</formula>
    </cfRule>
  </conditionalFormatting>
  <conditionalFormatting sqref="Q826:Q829">
    <cfRule type="cellIs" dxfId="2663" priority="655" stopIfTrue="1" operator="equal">
      <formula>0</formula>
    </cfRule>
  </conditionalFormatting>
  <conditionalFormatting sqref="Q826 Q828 Q830 U832 U834 U836 U838">
    <cfRule type="cellIs" dxfId="2662" priority="654" stopIfTrue="1" operator="equal">
      <formula>0</formula>
    </cfRule>
  </conditionalFormatting>
  <conditionalFormatting sqref="Q826:Q829">
    <cfRule type="cellIs" dxfId="2661" priority="653" stopIfTrue="1" operator="equal">
      <formula>0</formula>
    </cfRule>
  </conditionalFormatting>
  <conditionalFormatting sqref="Q826 Q828 Q830 U832 U834 U836 U838">
    <cfRule type="cellIs" dxfId="2660" priority="652" stopIfTrue="1" operator="equal">
      <formula>0</formula>
    </cfRule>
  </conditionalFormatting>
  <conditionalFormatting sqref="Q826 Q828 Q830 U832 U834 U836 U838">
    <cfRule type="cellIs" dxfId="2659" priority="651" stopIfTrue="1" operator="equal">
      <formula>0</formula>
    </cfRule>
  </conditionalFormatting>
  <conditionalFormatting sqref="Q826:Q829">
    <cfRule type="cellIs" dxfId="2658" priority="650" stopIfTrue="1" operator="equal">
      <formula>0</formula>
    </cfRule>
  </conditionalFormatting>
  <conditionalFormatting sqref="Q826 Q828 Q830 U832 U834 U836 U838">
    <cfRule type="cellIs" dxfId="2657" priority="649" stopIfTrue="1" operator="equal">
      <formula>0</formula>
    </cfRule>
  </conditionalFormatting>
  <conditionalFormatting sqref="P692 P694 P696 P698 P700 P702 P704 P706 P708 P710 P712 P714 P716 P718 P720 P722 P724 P726 P728 P730 P732 P734 P736 P738 P740 P742 P744 P746 P748 P750 P752">
    <cfRule type="cellIs" dxfId="2656" priority="630" stopIfTrue="1" operator="equal">
      <formula>0</formula>
    </cfRule>
  </conditionalFormatting>
  <conditionalFormatting sqref="F718:H729 J718:O729 Q718:Q729">
    <cfRule type="cellIs" dxfId="2655" priority="644" stopIfTrue="1" operator="equal">
      <formula>0</formula>
    </cfRule>
  </conditionalFormatting>
  <conditionalFormatting sqref="F730:H741 J730:O741 Q730:Q741">
    <cfRule type="cellIs" dxfId="2654" priority="642" stopIfTrue="1" operator="equal">
      <formula>0</formula>
    </cfRule>
  </conditionalFormatting>
  <conditionalFormatting sqref="N718:O718 N720:O720 N722:O722 N724:O724 N726:O726 N728:O728 Q728 Q726 Q724 Q722 Q720 Q718">
    <cfRule type="cellIs" dxfId="2653" priority="643" stopIfTrue="1" operator="equal">
      <formula>0</formula>
    </cfRule>
  </conditionalFormatting>
  <conditionalFormatting sqref="N730:O730 N732:O732 N734:O734 N736:O736 N738:O738 N740:O740 Q740 Q738 Q736 Q734 Q732 Q730">
    <cfRule type="cellIs" dxfId="2652" priority="641" stopIfTrue="1" operator="equal">
      <formula>0</formula>
    </cfRule>
  </conditionalFormatting>
  <conditionalFormatting sqref="F742:O753 Q742:Q753">
    <cfRule type="cellIs" dxfId="2651" priority="640" stopIfTrue="1" operator="equal">
      <formula>0</formula>
    </cfRule>
  </conditionalFormatting>
  <conditionalFormatting sqref="N742:O742 N744:O744 N746:O746 N748:O748 N750:O750 N752:O752 Q752 Q750 Q748 Q746 Q744 Q742">
    <cfRule type="cellIs" dxfId="2650" priority="639" stopIfTrue="1" operator="equal">
      <formula>0</formula>
    </cfRule>
  </conditionalFormatting>
  <conditionalFormatting sqref="I718:I741">
    <cfRule type="cellIs" dxfId="2649" priority="638" stopIfTrue="1" operator="equal">
      <formula>0</formula>
    </cfRule>
  </conditionalFormatting>
  <conditionalFormatting sqref="P692:P753">
    <cfRule type="cellIs" dxfId="2648" priority="631"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7" priority="632" stopIfTrue="1" operator="equal">
      <formula>0</formula>
    </cfRule>
  </conditionalFormatting>
  <conditionalFormatting sqref="E706:O709 Q706:Q717 F710:O717">
    <cfRule type="cellIs" dxfId="2646" priority="648" stopIfTrue="1" operator="equal">
      <formula>0</formula>
    </cfRule>
  </conditionalFormatting>
  <conditionalFormatting sqref="E692:O705 Q692:Q705">
    <cfRule type="cellIs" dxfId="2645" priority="646" stopIfTrue="1" operator="equal">
      <formula>0</formula>
    </cfRule>
  </conditionalFormatting>
  <conditionalFormatting sqref="N692:O692 N694:O694 N696:O696 N698:O698 N700:O700 N702:O702 N704:O704 Q704 Q702 Q700 Q698 Q696 Q694 Q692">
    <cfRule type="cellIs" dxfId="2644" priority="647" stopIfTrue="1" operator="equal">
      <formula>0</formula>
    </cfRule>
  </conditionalFormatting>
  <conditionalFormatting sqref="N706:O706 N708:O708 N710:O710 N712:O712 N714:O714 N716:O716 Q716 Q714 Q712 Q710 Q708 Q706">
    <cfRule type="cellIs" dxfId="2643" priority="645" stopIfTrue="1" operator="equal">
      <formula>0</formula>
    </cfRule>
  </conditionalFormatting>
  <conditionalFormatting sqref="E742:E753">
    <cfRule type="cellIs" dxfId="2642" priority="637"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1" priority="635" stopIfTrue="1" operator="equal">
      <formula>0</formula>
    </cfRule>
  </conditionalFormatting>
  <conditionalFormatting sqref="P692:P753">
    <cfRule type="cellIs" dxfId="2640" priority="634" stopIfTrue="1" operator="equal">
      <formula>0</formula>
    </cfRule>
  </conditionalFormatting>
  <conditionalFormatting sqref="P692 P694 P696 P698 P700 P702 P704 P706 P708 P710 P712 P714 P716 P718 P720 P722 P724 P726 P728 P730 P732 P734 P736 P738 P740 P742 P744 P746 P748 P750 P752">
    <cfRule type="cellIs" dxfId="2639" priority="633" stopIfTrue="1" operator="equal">
      <formula>0</formula>
    </cfRule>
  </conditionalFormatting>
  <conditionalFormatting sqref="P692:P753">
    <cfRule type="cellIs" dxfId="2638" priority="636" stopIfTrue="1" operator="equal">
      <formula>0</formula>
    </cfRule>
  </conditionalFormatting>
  <conditionalFormatting sqref="E710:E741">
    <cfRule type="cellIs" dxfId="2637" priority="629" stopIfTrue="1" operator="equal">
      <formula>0</formula>
    </cfRule>
  </conditionalFormatting>
  <conditionalFormatting sqref="R6:R593 R622:R753">
    <cfRule type="cellIs" dxfId="2636" priority="58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5" priority="584" stopIfTrue="1" operator="equal">
      <formula>0</formula>
    </cfRule>
  </conditionalFormatting>
  <conditionalFormatting sqref="R6:R593 R622:R753">
    <cfRule type="cellIs" dxfId="2634" priority="5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3" priority="581" stopIfTrue="1" operator="equal">
      <formula>0</formula>
    </cfRule>
  </conditionalFormatting>
  <conditionalFormatting sqref="R706:R717">
    <cfRule type="cellIs" dxfId="2632" priority="579" stopIfTrue="1" operator="equal">
      <formula>0</formula>
    </cfRule>
  </conditionalFormatting>
  <conditionalFormatting sqref="R829 T831 T833">
    <cfRule type="cellIs" dxfId="2631" priority="580" stopIfTrue="1" operator="equal">
      <formula>0</formula>
    </cfRule>
  </conditionalFormatting>
  <conditionalFormatting sqref="R692:R705">
    <cfRule type="cellIs" dxfId="2630" priority="577" stopIfTrue="1" operator="equal">
      <formula>0</formula>
    </cfRule>
  </conditionalFormatting>
  <conditionalFormatting sqref="R692 R694 R696 R698 R700 R702 R704">
    <cfRule type="cellIs" dxfId="2629" priority="578" stopIfTrue="1" operator="equal">
      <formula>0</formula>
    </cfRule>
  </conditionalFormatting>
  <conditionalFormatting sqref="R826:R828">
    <cfRule type="cellIs" dxfId="2628" priority="574" stopIfTrue="1" operator="equal">
      <formula>0</formula>
    </cfRule>
  </conditionalFormatting>
  <conditionalFormatting sqref="R706 R708 R710 R712 R714 R716">
    <cfRule type="cellIs" dxfId="2627" priority="576" stopIfTrue="1" operator="equal">
      <formula>0</formula>
    </cfRule>
  </conditionalFormatting>
  <conditionalFormatting sqref="R826 R828">
    <cfRule type="cellIs" dxfId="2626" priority="575" stopIfTrue="1" operator="equal">
      <formula>0</formula>
    </cfRule>
  </conditionalFormatting>
  <conditionalFormatting sqref="R718:R729">
    <cfRule type="cellIs" dxfId="2625" priority="573" stopIfTrue="1" operator="equal">
      <formula>0</formula>
    </cfRule>
  </conditionalFormatting>
  <conditionalFormatting sqref="R718 R720 R722 R724 R726 R728">
    <cfRule type="cellIs" dxfId="2624" priority="572" stopIfTrue="1" operator="equal">
      <formula>0</formula>
    </cfRule>
  </conditionalFormatting>
  <conditionalFormatting sqref="R730:R741">
    <cfRule type="cellIs" dxfId="2623" priority="571" stopIfTrue="1" operator="equal">
      <formula>0</formula>
    </cfRule>
  </conditionalFormatting>
  <conditionalFormatting sqref="R730 R740 R738 R736 R734 R732">
    <cfRule type="cellIs" dxfId="2622" priority="570" stopIfTrue="1" operator="equal">
      <formula>0</formula>
    </cfRule>
  </conditionalFormatting>
  <conditionalFormatting sqref="R742:R753">
    <cfRule type="cellIs" dxfId="2621" priority="569" stopIfTrue="1" operator="equal">
      <formula>0</formula>
    </cfRule>
  </conditionalFormatting>
  <conditionalFormatting sqref="R752 R750 R748 R746 R744 R742">
    <cfRule type="cellIs" dxfId="2620" priority="568" stopIfTrue="1" operator="equal">
      <formula>0</formula>
    </cfRule>
  </conditionalFormatting>
  <conditionalFormatting sqref="E790 E792:E802 E804 E806 E808 E810 E812 E814 E816 E818 E820 E822 E824">
    <cfRule type="cellIs" dxfId="2619" priority="532" stopIfTrue="1" operator="equal">
      <formula>0</formula>
    </cfRule>
  </conditionalFormatting>
  <conditionalFormatting sqref="E594:Q607">
    <cfRule type="cellIs" dxfId="2618" priority="494" stopIfTrue="1" operator="equal">
      <formula>0</formula>
    </cfRule>
  </conditionalFormatting>
  <conditionalFormatting sqref="M594:Q607">
    <cfRule type="cellIs" dxfId="2617" priority="493" stopIfTrue="1" operator="equal">
      <formula>0</formula>
    </cfRule>
  </conditionalFormatting>
  <conditionalFormatting sqref="M594:Q607">
    <cfRule type="cellIs" dxfId="2616" priority="492" stopIfTrue="1" operator="equal">
      <formula>0</formula>
    </cfRule>
  </conditionalFormatting>
  <conditionalFormatting sqref="M594:Q607">
    <cfRule type="cellIs" dxfId="2615" priority="491" stopIfTrue="1" operator="equal">
      <formula>0</formula>
    </cfRule>
  </conditionalFormatting>
  <conditionalFormatting sqref="M594:Q594 M596:Q596 M598:Q598 M600:Q600 M602:Q602 M604:Q604 M606:Q606">
    <cfRule type="cellIs" dxfId="2614" priority="490" stopIfTrue="1" operator="equal">
      <formula>0</formula>
    </cfRule>
  </conditionalFormatting>
  <conditionalFormatting sqref="M595:Q595 M597:Q597 M599:Q599 M601:Q601 M603:Q603 M605:Q605 M607:Q607">
    <cfRule type="cellIs" dxfId="2613" priority="489" stopIfTrue="1" operator="equal">
      <formula>0</formula>
    </cfRule>
  </conditionalFormatting>
  <conditionalFormatting sqref="M594:Q594 M596:Q596 M598:Q598 M600:Q600 M602:Q602 M604:Q604 M606:Q606">
    <cfRule type="cellIs" dxfId="2612" priority="488" stopIfTrue="1" operator="equal">
      <formula>0</formula>
    </cfRule>
  </conditionalFormatting>
  <conditionalFormatting sqref="M594:Q594 M596:Q596 M598:Q598 M600:Q600 M602:Q602 M604:Q604 M606:Q606">
    <cfRule type="cellIs" dxfId="2611" priority="487" stopIfTrue="1" operator="equal">
      <formula>0</formula>
    </cfRule>
  </conditionalFormatting>
  <conditionalFormatting sqref="M595:Q595 M597:Q597 M599:Q599 M601:Q601 M603:Q603 M605:Q605 M607:Q607">
    <cfRule type="cellIs" dxfId="2610" priority="486" stopIfTrue="1" operator="equal">
      <formula>0</formula>
    </cfRule>
  </conditionalFormatting>
  <conditionalFormatting sqref="M594:Q594 M596:Q596 M598:Q598 M600:Q600 M602:Q602 M604:Q604 M606:Q606">
    <cfRule type="cellIs" dxfId="2609" priority="485" stopIfTrue="1" operator="equal">
      <formula>0</formula>
    </cfRule>
  </conditionalFormatting>
  <conditionalFormatting sqref="M594:Q607">
    <cfRule type="cellIs" dxfId="2608" priority="484" stopIfTrue="1" operator="equal">
      <formula>0</formula>
    </cfRule>
  </conditionalFormatting>
  <conditionalFormatting sqref="M594:Q594 M596:Q596 M598:Q598 M600:Q600 M602:Q602 M604:Q604 M606:Q606">
    <cfRule type="cellIs" dxfId="2607" priority="483" stopIfTrue="1" operator="equal">
      <formula>0</formula>
    </cfRule>
  </conditionalFormatting>
  <conditionalFormatting sqref="M595:Q595 M597:Q597 M599:Q599 M601:Q601 M603:Q603 M605:Q605 M607:Q607">
    <cfRule type="cellIs" dxfId="2606" priority="482" stopIfTrue="1" operator="equal">
      <formula>0</formula>
    </cfRule>
  </conditionalFormatting>
  <conditionalFormatting sqref="M594:Q594 M596:Q596 M598:Q598 M600:Q600 M602:Q602 M604:Q604 M606:Q606">
    <cfRule type="cellIs" dxfId="2605" priority="481" stopIfTrue="1" operator="equal">
      <formula>0</formula>
    </cfRule>
  </conditionalFormatting>
  <conditionalFormatting sqref="M594:Q594 M596:Q596 M598:Q598 M600:Q600 M602:Q602 M604:Q604 M606:Q606">
    <cfRule type="cellIs" dxfId="2604" priority="480" stopIfTrue="1" operator="equal">
      <formula>0</formula>
    </cfRule>
  </conditionalFormatting>
  <conditionalFormatting sqref="M595:Q595 M597:Q597 M599:Q599 M601:Q601 M603:Q603 M605:Q605 M607:Q607">
    <cfRule type="cellIs" dxfId="2603" priority="479" stopIfTrue="1" operator="equal">
      <formula>0</formula>
    </cfRule>
  </conditionalFormatting>
  <conditionalFormatting sqref="M594:Q594 M596:Q596 M598:Q598 M600:Q600 M602:Q602 M604:Q604 M606:Q606">
    <cfRule type="cellIs" dxfId="2602" priority="478" stopIfTrue="1" operator="equal">
      <formula>0</formula>
    </cfRule>
  </conditionalFormatting>
  <conditionalFormatting sqref="M594:Q607">
    <cfRule type="cellIs" dxfId="2601" priority="477" stopIfTrue="1" operator="equal">
      <formula>0</formula>
    </cfRule>
  </conditionalFormatting>
  <conditionalFormatting sqref="M594:Q607">
    <cfRule type="cellIs" dxfId="2600" priority="476" stopIfTrue="1" operator="equal">
      <formula>0</formula>
    </cfRule>
  </conditionalFormatting>
  <conditionalFormatting sqref="M594:Q594 M596:Q596 M598:Q598 M600:Q600 M602:Q602 M604:Q604 M606:Q606">
    <cfRule type="cellIs" dxfId="2599" priority="475" stopIfTrue="1" operator="equal">
      <formula>0</formula>
    </cfRule>
  </conditionalFormatting>
  <conditionalFormatting sqref="M595:Q595 M597:Q597 M599:Q599 M601:Q601 M603:Q603 M605:Q605 M607:Q607">
    <cfRule type="cellIs" dxfId="2598" priority="474" stopIfTrue="1" operator="equal">
      <formula>0</formula>
    </cfRule>
  </conditionalFormatting>
  <conditionalFormatting sqref="M594:Q594 M596:Q596 M598:Q598 M600:Q600 M602:Q602 M604:Q604 M606:Q606">
    <cfRule type="cellIs" dxfId="2597" priority="473" stopIfTrue="1" operator="equal">
      <formula>0</formula>
    </cfRule>
  </conditionalFormatting>
  <conditionalFormatting sqref="M594:Q594 M596:Q596 M598:Q598 M600:Q600 M602:Q602 M604:Q604 M606:Q606">
    <cfRule type="cellIs" dxfId="2596" priority="472" stopIfTrue="1" operator="equal">
      <formula>0</formula>
    </cfRule>
  </conditionalFormatting>
  <conditionalFormatting sqref="M595:Q595 M597:Q597 M599:Q599 M601:Q601 M603:Q603 M605:Q605 M607:Q607">
    <cfRule type="cellIs" dxfId="2595" priority="471" stopIfTrue="1" operator="equal">
      <formula>0</formula>
    </cfRule>
  </conditionalFormatting>
  <conditionalFormatting sqref="M594:Q594 M596:Q596 M598:Q598 M600:Q600 M602:Q602 M604:Q604 M606:Q606">
    <cfRule type="cellIs" dxfId="2594" priority="470" stopIfTrue="1" operator="equal">
      <formula>0</formula>
    </cfRule>
  </conditionalFormatting>
  <conditionalFormatting sqref="M594:Q607">
    <cfRule type="cellIs" dxfId="2593" priority="469" stopIfTrue="1" operator="equal">
      <formula>0</formula>
    </cfRule>
  </conditionalFormatting>
  <conditionalFormatting sqref="M594:Q594 M596:Q596 M598:Q598 M600:Q600 M602:Q602 M604:Q604 M606:Q606">
    <cfRule type="cellIs" dxfId="2592" priority="468" stopIfTrue="1" operator="equal">
      <formula>0</formula>
    </cfRule>
  </conditionalFormatting>
  <conditionalFormatting sqref="M595:Q595 M597:Q597 M599:Q599 M601:Q601 M603:Q603 M605:Q605 M607:Q607">
    <cfRule type="cellIs" dxfId="2591" priority="467" stopIfTrue="1" operator="equal">
      <formula>0</formula>
    </cfRule>
  </conditionalFormatting>
  <conditionalFormatting sqref="M594:Q594 M596:Q596 M598:Q598 M600:Q600 M602:Q602 M604:Q604 M606:Q606">
    <cfRule type="cellIs" dxfId="2590" priority="466" stopIfTrue="1" operator="equal">
      <formula>0</formula>
    </cfRule>
  </conditionalFormatting>
  <conditionalFormatting sqref="M594:Q594 M596:Q596 M598:Q598 M600:Q600 M602:Q602 M604:Q604 M606:Q606">
    <cfRule type="cellIs" dxfId="2589" priority="465" stopIfTrue="1" operator="equal">
      <formula>0</formula>
    </cfRule>
  </conditionalFormatting>
  <conditionalFormatting sqref="M595:Q595 M597:Q597 M599:Q599 M601:Q601 M603:Q603 M605:Q605 M607:Q607">
    <cfRule type="cellIs" dxfId="2588" priority="464" stopIfTrue="1" operator="equal">
      <formula>0</formula>
    </cfRule>
  </conditionalFormatting>
  <conditionalFormatting sqref="M594:Q594 M596:Q596 M598:Q598 M600:Q600 M602:Q602 M604:Q604 M606:Q606">
    <cfRule type="cellIs" dxfId="2587" priority="463" stopIfTrue="1" operator="equal">
      <formula>0</formula>
    </cfRule>
  </conditionalFormatting>
  <conditionalFormatting sqref="E594:Q607">
    <cfRule type="cellIs" dxfId="2586" priority="462" stopIfTrue="1" operator="equal">
      <formula>0</formula>
    </cfRule>
  </conditionalFormatting>
  <conditionalFormatting sqref="M594:Q607">
    <cfRule type="cellIs" dxfId="2585" priority="461" stopIfTrue="1" operator="equal">
      <formula>0</formula>
    </cfRule>
  </conditionalFormatting>
  <conditionalFormatting sqref="M594:Q607">
    <cfRule type="cellIs" dxfId="2584" priority="460" stopIfTrue="1" operator="equal">
      <formula>0</formula>
    </cfRule>
  </conditionalFormatting>
  <conditionalFormatting sqref="M594:Q594 M596:Q596 M598:Q598 M600:Q600 M602:Q602 M604:Q604 M606:Q606">
    <cfRule type="cellIs" dxfId="2583" priority="459" stopIfTrue="1" operator="equal">
      <formula>0</formula>
    </cfRule>
  </conditionalFormatting>
  <conditionalFormatting sqref="M595:Q595 M597:Q597 M599:Q599 M601:Q601 M603:Q603 M605:Q605 M607:Q607">
    <cfRule type="cellIs" dxfId="2582" priority="458" stopIfTrue="1" operator="equal">
      <formula>0</formula>
    </cfRule>
  </conditionalFormatting>
  <conditionalFormatting sqref="M594:Q594 M596:Q596 M598:Q598 M600:Q600 M602:Q602 M604:Q604 M606:Q606">
    <cfRule type="cellIs" dxfId="2581" priority="457" stopIfTrue="1" operator="equal">
      <formula>0</formula>
    </cfRule>
  </conditionalFormatting>
  <conditionalFormatting sqref="M594:Q594 M596:Q596 M598:Q598 M600:Q600 M602:Q602 M604:Q604 M606:Q606">
    <cfRule type="cellIs" dxfId="2580" priority="456" stopIfTrue="1" operator="equal">
      <formula>0</formula>
    </cfRule>
  </conditionalFormatting>
  <conditionalFormatting sqref="M595:Q595 M597:Q597 M599:Q599 M601:Q601 M603:Q603 M605:Q605 M607:Q607">
    <cfRule type="cellIs" dxfId="2579" priority="455" stopIfTrue="1" operator="equal">
      <formula>0</formula>
    </cfRule>
  </conditionalFormatting>
  <conditionalFormatting sqref="M594:Q594 M596:Q596 M598:Q598 M600:Q600 M602:Q602 M604:Q604 M606:Q606">
    <cfRule type="cellIs" dxfId="2578" priority="454" stopIfTrue="1" operator="equal">
      <formula>0</formula>
    </cfRule>
  </conditionalFormatting>
  <conditionalFormatting sqref="M594:Q607">
    <cfRule type="cellIs" dxfId="2577" priority="453" stopIfTrue="1" operator="equal">
      <formula>0</formula>
    </cfRule>
  </conditionalFormatting>
  <conditionalFormatting sqref="M594:Q594 M596:Q596 M598:Q598 M600:Q600 M602:Q602 M604:Q604 M606:Q606">
    <cfRule type="cellIs" dxfId="2576" priority="452" stopIfTrue="1" operator="equal">
      <formula>0</formula>
    </cfRule>
  </conditionalFormatting>
  <conditionalFormatting sqref="M595:Q595 M597:Q597 M599:Q599 M601:Q601 M603:Q603 M605:Q605 M607:Q607">
    <cfRule type="cellIs" dxfId="2575" priority="451" stopIfTrue="1" operator="equal">
      <formula>0</formula>
    </cfRule>
  </conditionalFormatting>
  <conditionalFormatting sqref="M594:Q594 M596:Q596 M598:Q598 M600:Q600 M602:Q602 M604:Q604 M606:Q606">
    <cfRule type="cellIs" dxfId="2574" priority="450" stopIfTrue="1" operator="equal">
      <formula>0</formula>
    </cfRule>
  </conditionalFormatting>
  <conditionalFormatting sqref="M594:Q594 M596:Q596 M598:Q598 M600:Q600 M602:Q602 M604:Q604 M606:Q606">
    <cfRule type="cellIs" dxfId="2573" priority="449" stopIfTrue="1" operator="equal">
      <formula>0</formula>
    </cfRule>
  </conditionalFormatting>
  <conditionalFormatting sqref="M595:Q595 M597:Q597 M599:Q599 M601:Q601 M603:Q603 M605:Q605 M607:Q607">
    <cfRule type="cellIs" dxfId="2572" priority="448" stopIfTrue="1" operator="equal">
      <formula>0</formula>
    </cfRule>
  </conditionalFormatting>
  <conditionalFormatting sqref="M594:Q594 M596:Q596 M598:Q598 M600:Q600 M602:Q602 M604:Q604 M606:Q606">
    <cfRule type="cellIs" dxfId="2571" priority="447" stopIfTrue="1" operator="equal">
      <formula>0</formula>
    </cfRule>
  </conditionalFormatting>
  <conditionalFormatting sqref="E594:Q607">
    <cfRule type="cellIs" dxfId="2570" priority="446" stopIfTrue="1" operator="equal">
      <formula>0</formula>
    </cfRule>
  </conditionalFormatting>
  <conditionalFormatting sqref="M594:Q607">
    <cfRule type="cellIs" dxfId="2569" priority="445" stopIfTrue="1" operator="equal">
      <formula>0</formula>
    </cfRule>
  </conditionalFormatting>
  <conditionalFormatting sqref="M594:Q594 M596:Q596 M598:Q598 M600:Q600 M602:Q602 M604:Q604 M606:Q606">
    <cfRule type="cellIs" dxfId="2568" priority="444" stopIfTrue="1" operator="equal">
      <formula>0</formula>
    </cfRule>
  </conditionalFormatting>
  <conditionalFormatting sqref="M595:Q595 M597:Q597 M599:Q599 M601:Q601 M603:Q603 M605:Q605 M607:Q607">
    <cfRule type="cellIs" dxfId="2567" priority="443" stopIfTrue="1" operator="equal">
      <formula>0</formula>
    </cfRule>
  </conditionalFormatting>
  <conditionalFormatting sqref="M594:Q594 M596:Q596 M598:Q598 M600:Q600 M602:Q602 M604:Q604 M606:Q606">
    <cfRule type="cellIs" dxfId="2566" priority="442" stopIfTrue="1" operator="equal">
      <formula>0</formula>
    </cfRule>
  </conditionalFormatting>
  <conditionalFormatting sqref="M594:Q594 M596:Q596 M598:Q598 M600:Q600 M602:Q602 M604:Q604 M606:Q606">
    <cfRule type="cellIs" dxfId="2565" priority="441" stopIfTrue="1" operator="equal">
      <formula>0</formula>
    </cfRule>
  </conditionalFormatting>
  <conditionalFormatting sqref="M595:Q595 M597:Q597 M599:Q599 M601:Q601 M603:Q603 M605:Q605 M607:Q607">
    <cfRule type="cellIs" dxfId="2564" priority="440" stopIfTrue="1" operator="equal">
      <formula>0</formula>
    </cfRule>
  </conditionalFormatting>
  <conditionalFormatting sqref="M594:Q594 M596:Q596 M598:Q598 M600:Q600 M602:Q602 M604:Q604 M606:Q606">
    <cfRule type="cellIs" dxfId="2563" priority="439" stopIfTrue="1" operator="equal">
      <formula>0</formula>
    </cfRule>
  </conditionalFormatting>
  <conditionalFormatting sqref="E594:Q607">
    <cfRule type="cellIs" dxfId="2562" priority="438" stopIfTrue="1" operator="equal">
      <formula>0</formula>
    </cfRule>
  </conditionalFormatting>
  <conditionalFormatting sqref="M594:Q594 M596:Q596 M598:Q598 M600:Q600 M602:Q602 M604:Q604 M606:Q606">
    <cfRule type="cellIs" dxfId="2561" priority="437" stopIfTrue="1" operator="equal">
      <formula>0</formula>
    </cfRule>
  </conditionalFormatting>
  <conditionalFormatting sqref="M595:Q595 M597:Q597 M599:Q599 M601:Q601 M603:Q603 M605:Q605 M607:Q607">
    <cfRule type="cellIs" dxfId="2560" priority="436" stopIfTrue="1" operator="equal">
      <formula>0</formula>
    </cfRule>
  </conditionalFormatting>
  <conditionalFormatting sqref="M594:Q594 M596:Q596 M598:Q598 M600:Q600 M602:Q602 M604:Q604 M606:Q606">
    <cfRule type="cellIs" dxfId="2559" priority="435" stopIfTrue="1" operator="equal">
      <formula>0</formula>
    </cfRule>
  </conditionalFormatting>
  <conditionalFormatting sqref="E594:K607">
    <cfRule type="cellIs" dxfId="2558" priority="434" stopIfTrue="1" operator="equal">
      <formula>0</formula>
    </cfRule>
  </conditionalFormatting>
  <conditionalFormatting sqref="M594:Q594 M596:Q596 M598:Q598 M600:Q600 M602:Q602 M604:Q604 M606:Q606">
    <cfRule type="cellIs" dxfId="2557" priority="433" stopIfTrue="1" operator="equal">
      <formula>0</formula>
    </cfRule>
  </conditionalFormatting>
  <conditionalFormatting sqref="L595:Q595 L597:Q597 L599:Q599 L601:Q601 L603:Q603 L605:Q605 L607:Q607 E594:K607">
    <cfRule type="cellIs" dxfId="2556" priority="432" stopIfTrue="1" operator="equal">
      <formula>0</formula>
    </cfRule>
  </conditionalFormatting>
  <conditionalFormatting sqref="L594:Q594 L596:Q596 L598:Q598 L600:Q600 L602:Q602 L604:Q604 L606:Q606">
    <cfRule type="cellIs" dxfId="2555" priority="431" stopIfTrue="1" operator="equal">
      <formula>0</formula>
    </cfRule>
  </conditionalFormatting>
  <conditionalFormatting sqref="Q594:Q607">
    <cfRule type="cellIs" dxfId="2554" priority="430" stopIfTrue="1" operator="equal">
      <formula>0</formula>
    </cfRule>
  </conditionalFormatting>
  <conditionalFormatting sqref="Q594:Q607">
    <cfRule type="cellIs" dxfId="2553" priority="429" stopIfTrue="1" operator="equal">
      <formula>0</formula>
    </cfRule>
  </conditionalFormatting>
  <conditionalFormatting sqref="Q594:Q607">
    <cfRule type="cellIs" dxfId="2552" priority="428" stopIfTrue="1" operator="equal">
      <formula>0</formula>
    </cfRule>
  </conditionalFormatting>
  <conditionalFormatting sqref="Q594 Q596 Q598 Q600 Q602 Q604 Q606">
    <cfRule type="cellIs" dxfId="2551" priority="427" stopIfTrue="1" operator="equal">
      <formula>0</formula>
    </cfRule>
  </conditionalFormatting>
  <conditionalFormatting sqref="Q595 Q597 Q599 Q601 Q603 Q605 Q607">
    <cfRule type="cellIs" dxfId="2550" priority="426" stopIfTrue="1" operator="equal">
      <formula>0</formula>
    </cfRule>
  </conditionalFormatting>
  <conditionalFormatting sqref="Q594 Q596 Q598 Q600 Q602 Q604 Q606">
    <cfRule type="cellIs" dxfId="2549" priority="425" stopIfTrue="1" operator="equal">
      <formula>0</formula>
    </cfRule>
  </conditionalFormatting>
  <conditionalFormatting sqref="Q594 Q596 Q598 Q600 Q602 Q604 Q606">
    <cfRule type="cellIs" dxfId="2548" priority="424" stopIfTrue="1" operator="equal">
      <formula>0</formula>
    </cfRule>
  </conditionalFormatting>
  <conditionalFormatting sqref="Q595 Q597 Q599 Q601 Q603 Q605 Q607">
    <cfRule type="cellIs" dxfId="2547" priority="423" stopIfTrue="1" operator="equal">
      <formula>0</formula>
    </cfRule>
  </conditionalFormatting>
  <conditionalFormatting sqref="Q594 Q596 Q598 Q600 Q602 Q604 Q606">
    <cfRule type="cellIs" dxfId="2546" priority="422" stopIfTrue="1" operator="equal">
      <formula>0</formula>
    </cfRule>
  </conditionalFormatting>
  <conditionalFormatting sqref="Q594:Q607">
    <cfRule type="cellIs" dxfId="2545" priority="421" stopIfTrue="1" operator="equal">
      <formula>0</formula>
    </cfRule>
  </conditionalFormatting>
  <conditionalFormatting sqref="Q594 Q596 Q598 Q600 Q602 Q604 Q606">
    <cfRule type="cellIs" dxfId="2544" priority="420" stopIfTrue="1" operator="equal">
      <formula>0</formula>
    </cfRule>
  </conditionalFormatting>
  <conditionalFormatting sqref="Q595 Q597 Q599 Q601 Q603 Q605 Q607">
    <cfRule type="cellIs" dxfId="2543" priority="419" stopIfTrue="1" operator="equal">
      <formula>0</formula>
    </cfRule>
  </conditionalFormatting>
  <conditionalFormatting sqref="Q594 Q596 Q598 Q600 Q602 Q604 Q606">
    <cfRule type="cellIs" dxfId="2542" priority="418" stopIfTrue="1" operator="equal">
      <formula>0</formula>
    </cfRule>
  </conditionalFormatting>
  <conditionalFormatting sqref="Q594 Q596 Q598 Q600 Q602 Q604 Q606">
    <cfRule type="cellIs" dxfId="2541" priority="417" stopIfTrue="1" operator="equal">
      <formula>0</formula>
    </cfRule>
  </conditionalFormatting>
  <conditionalFormatting sqref="Q595 Q597 Q599 Q601 Q603 Q605 Q607">
    <cfRule type="cellIs" dxfId="2540" priority="416" stopIfTrue="1" operator="equal">
      <formula>0</formula>
    </cfRule>
  </conditionalFormatting>
  <conditionalFormatting sqref="Q594 Q596 Q598 Q600 Q602 Q604 Q606">
    <cfRule type="cellIs" dxfId="2539" priority="415" stopIfTrue="1" operator="equal">
      <formula>0</formula>
    </cfRule>
  </conditionalFormatting>
  <conditionalFormatting sqref="Q594:Q607">
    <cfRule type="cellIs" dxfId="2538" priority="414" stopIfTrue="1" operator="equal">
      <formula>0</formula>
    </cfRule>
  </conditionalFormatting>
  <conditionalFormatting sqref="Q594:Q607">
    <cfRule type="cellIs" dxfId="2537" priority="413" stopIfTrue="1" operator="equal">
      <formula>0</formula>
    </cfRule>
  </conditionalFormatting>
  <conditionalFormatting sqref="Q594 Q596 Q598 Q600 Q602 Q604 Q606">
    <cfRule type="cellIs" dxfId="2536" priority="412" stopIfTrue="1" operator="equal">
      <formula>0</formula>
    </cfRule>
  </conditionalFormatting>
  <conditionalFormatting sqref="Q595 Q597 Q599 Q601 Q603 Q605 Q607">
    <cfRule type="cellIs" dxfId="2535" priority="411" stopIfTrue="1" operator="equal">
      <formula>0</formula>
    </cfRule>
  </conditionalFormatting>
  <conditionalFormatting sqref="Q594 Q596 Q598 Q600 Q602 Q604 Q606">
    <cfRule type="cellIs" dxfId="2534" priority="410" stopIfTrue="1" operator="equal">
      <formula>0</formula>
    </cfRule>
  </conditionalFormatting>
  <conditionalFormatting sqref="Q594 Q596 Q598 Q600 Q602 Q604 Q606">
    <cfRule type="cellIs" dxfId="2533" priority="409" stopIfTrue="1" operator="equal">
      <formula>0</formula>
    </cfRule>
  </conditionalFormatting>
  <conditionalFormatting sqref="Q595 Q597 Q599 Q601 Q603 Q605 Q607">
    <cfRule type="cellIs" dxfId="2532" priority="408" stopIfTrue="1" operator="equal">
      <formula>0</formula>
    </cfRule>
  </conditionalFormatting>
  <conditionalFormatting sqref="Q594 Q596 Q598 Q600 Q602 Q604 Q606">
    <cfRule type="cellIs" dxfId="2531" priority="407" stopIfTrue="1" operator="equal">
      <formula>0</formula>
    </cfRule>
  </conditionalFormatting>
  <conditionalFormatting sqref="Q594:Q607">
    <cfRule type="cellIs" dxfId="2530" priority="406" stopIfTrue="1" operator="equal">
      <formula>0</formula>
    </cfRule>
  </conditionalFormatting>
  <conditionalFormatting sqref="Q594 Q596 Q598 Q600 Q602 Q604 Q606">
    <cfRule type="cellIs" dxfId="2529" priority="405" stopIfTrue="1" operator="equal">
      <formula>0</formula>
    </cfRule>
  </conditionalFormatting>
  <conditionalFormatting sqref="Q595 Q597 Q599 Q601 Q603 Q605 Q607">
    <cfRule type="cellIs" dxfId="2528" priority="404" stopIfTrue="1" operator="equal">
      <formula>0</formula>
    </cfRule>
  </conditionalFormatting>
  <conditionalFormatting sqref="Q594 Q596 Q598 Q600 Q602 Q604 Q606">
    <cfRule type="cellIs" dxfId="2527" priority="403" stopIfTrue="1" operator="equal">
      <formula>0</formula>
    </cfRule>
  </conditionalFormatting>
  <conditionalFormatting sqref="Q594 Q596 Q598 Q600 Q602 Q604 Q606">
    <cfRule type="cellIs" dxfId="2526" priority="402" stopIfTrue="1" operator="equal">
      <formula>0</formula>
    </cfRule>
  </conditionalFormatting>
  <conditionalFormatting sqref="Q595 Q597 Q599 Q601 Q603 Q605 Q607">
    <cfRule type="cellIs" dxfId="2525" priority="401" stopIfTrue="1" operator="equal">
      <formula>0</formula>
    </cfRule>
  </conditionalFormatting>
  <conditionalFormatting sqref="Q594 Q596 Q598 Q600 Q602 Q604 Q606">
    <cfRule type="cellIs" dxfId="2524" priority="400" stopIfTrue="1" operator="equal">
      <formula>0</formula>
    </cfRule>
  </conditionalFormatting>
  <conditionalFormatting sqref="Q594:Q607">
    <cfRule type="cellIs" dxfId="2523" priority="399" stopIfTrue="1" operator="equal">
      <formula>0</formula>
    </cfRule>
  </conditionalFormatting>
  <conditionalFormatting sqref="Q594:Q607">
    <cfRule type="cellIs" dxfId="2522" priority="398" stopIfTrue="1" operator="equal">
      <formula>0</formula>
    </cfRule>
  </conditionalFormatting>
  <conditionalFormatting sqref="Q594 Q596 Q598 Q600 Q602 Q604 Q606">
    <cfRule type="cellIs" dxfId="2521" priority="397" stopIfTrue="1" operator="equal">
      <formula>0</formula>
    </cfRule>
  </conditionalFormatting>
  <conditionalFormatting sqref="Q595 Q597 Q599 Q601 Q603 Q605 Q607">
    <cfRule type="cellIs" dxfId="2520" priority="396" stopIfTrue="1" operator="equal">
      <formula>0</formula>
    </cfRule>
  </conditionalFormatting>
  <conditionalFormatting sqref="Q594 Q596 Q598 Q600 Q602 Q604 Q606">
    <cfRule type="cellIs" dxfId="2519" priority="395" stopIfTrue="1" operator="equal">
      <formula>0</formula>
    </cfRule>
  </conditionalFormatting>
  <conditionalFormatting sqref="Q594 Q596 Q598 Q600 Q602 Q604 Q606">
    <cfRule type="cellIs" dxfId="2518" priority="394" stopIfTrue="1" operator="equal">
      <formula>0</formula>
    </cfRule>
  </conditionalFormatting>
  <conditionalFormatting sqref="Q595 Q597 Q599 Q601 Q603 Q605 Q607">
    <cfRule type="cellIs" dxfId="2517" priority="393" stopIfTrue="1" operator="equal">
      <formula>0</formula>
    </cfRule>
  </conditionalFormatting>
  <conditionalFormatting sqref="Q594 Q596 Q598 Q600 Q602 Q604 Q606">
    <cfRule type="cellIs" dxfId="2516" priority="392" stopIfTrue="1" operator="equal">
      <formula>0</formula>
    </cfRule>
  </conditionalFormatting>
  <conditionalFormatting sqref="Q594:Q607">
    <cfRule type="cellIs" dxfId="2515" priority="391" stopIfTrue="1" operator="equal">
      <formula>0</formula>
    </cfRule>
  </conditionalFormatting>
  <conditionalFormatting sqref="Q594 Q596 Q598 Q600 Q602 Q604 Q606">
    <cfRule type="cellIs" dxfId="2514" priority="390" stopIfTrue="1" operator="equal">
      <formula>0</formula>
    </cfRule>
  </conditionalFormatting>
  <conditionalFormatting sqref="Q595 Q597 Q599 Q601 Q603 Q605 Q607">
    <cfRule type="cellIs" dxfId="2513" priority="389" stopIfTrue="1" operator="equal">
      <formula>0</formula>
    </cfRule>
  </conditionalFormatting>
  <conditionalFormatting sqref="Q594 Q596 Q598 Q600 Q602 Q604 Q606">
    <cfRule type="cellIs" dxfId="2512" priority="388" stopIfTrue="1" operator="equal">
      <formula>0</formula>
    </cfRule>
  </conditionalFormatting>
  <conditionalFormatting sqref="Q594 Q596 Q598 Q600 Q602 Q604 Q606">
    <cfRule type="cellIs" dxfId="2511" priority="387" stopIfTrue="1" operator="equal">
      <formula>0</formula>
    </cfRule>
  </conditionalFormatting>
  <conditionalFormatting sqref="Q595 Q597 Q599 Q601 Q603 Q605 Q607">
    <cfRule type="cellIs" dxfId="2510" priority="386" stopIfTrue="1" operator="equal">
      <formula>0</formula>
    </cfRule>
  </conditionalFormatting>
  <conditionalFormatting sqref="Q594 Q596 Q598 Q600 Q602 Q604 Q606">
    <cfRule type="cellIs" dxfId="2509" priority="385" stopIfTrue="1" operator="equal">
      <formula>0</formula>
    </cfRule>
  </conditionalFormatting>
  <conditionalFormatting sqref="Q594:Q607">
    <cfRule type="cellIs" dxfId="2508" priority="384" stopIfTrue="1" operator="equal">
      <formula>0</formula>
    </cfRule>
  </conditionalFormatting>
  <conditionalFormatting sqref="Q594 Q596 Q598 Q600 Q602 Q604 Q606">
    <cfRule type="cellIs" dxfId="2507" priority="383" stopIfTrue="1" operator="equal">
      <formula>0</formula>
    </cfRule>
  </conditionalFormatting>
  <conditionalFormatting sqref="Q595 Q597 Q599 Q601 Q603 Q605 Q607">
    <cfRule type="cellIs" dxfId="2506" priority="382" stopIfTrue="1" operator="equal">
      <formula>0</formula>
    </cfRule>
  </conditionalFormatting>
  <conditionalFormatting sqref="Q594 Q596 Q598 Q600 Q602 Q604 Q606">
    <cfRule type="cellIs" dxfId="2505" priority="381" stopIfTrue="1" operator="equal">
      <formula>0</formula>
    </cfRule>
  </conditionalFormatting>
  <conditionalFormatting sqref="Q594 Q596 Q598 Q600 Q602 Q604 Q606">
    <cfRule type="cellIs" dxfId="2504" priority="380" stopIfTrue="1" operator="equal">
      <formula>0</formula>
    </cfRule>
  </conditionalFormatting>
  <conditionalFormatting sqref="Q595 Q597 Q599 Q601 Q603 Q605 Q607">
    <cfRule type="cellIs" dxfId="2503" priority="379" stopIfTrue="1" operator="equal">
      <formula>0</formula>
    </cfRule>
  </conditionalFormatting>
  <conditionalFormatting sqref="Q594 Q596 Q598 Q600 Q602 Q604 Q606">
    <cfRule type="cellIs" dxfId="2502" priority="378" stopIfTrue="1" operator="equal">
      <formula>0</formula>
    </cfRule>
  </conditionalFormatting>
  <conditionalFormatting sqref="Q594 Q596 Q598 Q600 Q602 Q604 Q606">
    <cfRule type="cellIs" dxfId="2501" priority="377" stopIfTrue="1" operator="equal">
      <formula>0</formula>
    </cfRule>
  </conditionalFormatting>
  <conditionalFormatting sqref="Q595 Q597 Q599 Q601 Q603 Q605 Q607">
    <cfRule type="cellIs" dxfId="2500" priority="376" stopIfTrue="1" operator="equal">
      <formula>0</formula>
    </cfRule>
  </conditionalFormatting>
  <conditionalFormatting sqref="Q594 Q596 Q598 Q600 Q602 Q604 Q606">
    <cfRule type="cellIs" dxfId="2499" priority="375" stopIfTrue="1" operator="equal">
      <formula>0</formula>
    </cfRule>
  </conditionalFormatting>
  <conditionalFormatting sqref="Q594:Q607">
    <cfRule type="cellIs" dxfId="2498" priority="374" stopIfTrue="1" operator="equal">
      <formula>0</formula>
    </cfRule>
  </conditionalFormatting>
  <conditionalFormatting sqref="Q594 Q596 Q598 Q600 Q602 Q604 Q606">
    <cfRule type="cellIs" dxfId="2497" priority="373" stopIfTrue="1" operator="equal">
      <formula>0</formula>
    </cfRule>
  </conditionalFormatting>
  <conditionalFormatting sqref="Q594:Q607">
    <cfRule type="cellIs" dxfId="2496" priority="372" stopIfTrue="1" operator="equal">
      <formula>0</formula>
    </cfRule>
  </conditionalFormatting>
  <conditionalFormatting sqref="Q594 Q596 Q598 Q600 Q602 Q604 Q606">
    <cfRule type="cellIs" dxfId="2495" priority="371" stopIfTrue="1" operator="equal">
      <formula>0</formula>
    </cfRule>
  </conditionalFormatting>
  <conditionalFormatting sqref="R594:R607">
    <cfRule type="cellIs" dxfId="2494" priority="369" stopIfTrue="1" operator="equal">
      <formula>0</formula>
    </cfRule>
  </conditionalFormatting>
  <conditionalFormatting sqref="R594 R596 R598 R600 R602 R604 R606">
    <cfRule type="cellIs" dxfId="2493" priority="370" stopIfTrue="1" operator="equal">
      <formula>0</formula>
    </cfRule>
  </conditionalFormatting>
  <conditionalFormatting sqref="R594:R607">
    <cfRule type="cellIs" dxfId="2492" priority="368" stopIfTrue="1" operator="equal">
      <formula>0</formula>
    </cfRule>
  </conditionalFormatting>
  <conditionalFormatting sqref="R594 R596 R598 R600 R602 R604 R606">
    <cfRule type="cellIs" dxfId="2491" priority="367" stopIfTrue="1" operator="equal">
      <formula>0</formula>
    </cfRule>
  </conditionalFormatting>
  <conditionalFormatting sqref="E608:Q621">
    <cfRule type="cellIs" dxfId="2490" priority="366" stopIfTrue="1" operator="equal">
      <formula>0</formula>
    </cfRule>
  </conditionalFormatting>
  <conditionalFormatting sqref="M608:Q621">
    <cfRule type="cellIs" dxfId="2489" priority="365" stopIfTrue="1" operator="equal">
      <formula>0</formula>
    </cfRule>
  </conditionalFormatting>
  <conditionalFormatting sqref="M608:Q621">
    <cfRule type="cellIs" dxfId="2488" priority="364" stopIfTrue="1" operator="equal">
      <formula>0</formula>
    </cfRule>
  </conditionalFormatting>
  <conditionalFormatting sqref="M608:Q621">
    <cfRule type="cellIs" dxfId="2487" priority="363" stopIfTrue="1" operator="equal">
      <formula>0</formula>
    </cfRule>
  </conditionalFormatting>
  <conditionalFormatting sqref="M608:Q608 M610:Q610 M612:Q612 M614:Q614 M616:Q616 M618:Q618 M620:Q620">
    <cfRule type="cellIs" dxfId="2486" priority="362" stopIfTrue="1" operator="equal">
      <formula>0</formula>
    </cfRule>
  </conditionalFormatting>
  <conditionalFormatting sqref="M609:Q609 M611:Q611 M613:Q613 M615:Q615 M617:Q617 M619:Q619 M621:Q621">
    <cfRule type="cellIs" dxfId="2485" priority="361" stopIfTrue="1" operator="equal">
      <formula>0</formula>
    </cfRule>
  </conditionalFormatting>
  <conditionalFormatting sqref="M608:Q608 M610:Q610 M612:Q612 M614:Q614 M616:Q616 M618:Q618 M620:Q620">
    <cfRule type="cellIs" dxfId="2484" priority="360" stopIfTrue="1" operator="equal">
      <formula>0</formula>
    </cfRule>
  </conditionalFormatting>
  <conditionalFormatting sqref="M608:Q608 M610:Q610 M612:Q612 M614:Q614 M616:Q616 M618:Q618 M620:Q620">
    <cfRule type="cellIs" dxfId="2483" priority="359" stopIfTrue="1" operator="equal">
      <formula>0</formula>
    </cfRule>
  </conditionalFormatting>
  <conditionalFormatting sqref="M609:Q609 M611:Q611 M613:Q613 M615:Q615 M617:Q617 M619:Q619 M621:Q621">
    <cfRule type="cellIs" dxfId="2482" priority="358" stopIfTrue="1" operator="equal">
      <formula>0</formula>
    </cfRule>
  </conditionalFormatting>
  <conditionalFormatting sqref="M608:Q608 M610:Q610 M612:Q612 M614:Q614 M616:Q616 M618:Q618 M620:Q620">
    <cfRule type="cellIs" dxfId="2481" priority="357" stopIfTrue="1" operator="equal">
      <formula>0</formula>
    </cfRule>
  </conditionalFormatting>
  <conditionalFormatting sqref="M608:Q621">
    <cfRule type="cellIs" dxfId="2480" priority="356" stopIfTrue="1" operator="equal">
      <formula>0</formula>
    </cfRule>
  </conditionalFormatting>
  <conditionalFormatting sqref="M608:Q608 M610:Q610 M612:Q612 M614:Q614 M616:Q616 M618:Q618 M620:Q620">
    <cfRule type="cellIs" dxfId="2479" priority="355" stopIfTrue="1" operator="equal">
      <formula>0</formula>
    </cfRule>
  </conditionalFormatting>
  <conditionalFormatting sqref="M609:Q609 M611:Q611 M613:Q613 M615:Q615 M617:Q617 M619:Q619 M621:Q621">
    <cfRule type="cellIs" dxfId="2478" priority="354" stopIfTrue="1" operator="equal">
      <formula>0</formula>
    </cfRule>
  </conditionalFormatting>
  <conditionalFormatting sqref="M608:Q608 M610:Q610 M612:Q612 M614:Q614 M616:Q616 M618:Q618 M620:Q620">
    <cfRule type="cellIs" dxfId="2477" priority="353" stopIfTrue="1" operator="equal">
      <formula>0</formula>
    </cfRule>
  </conditionalFormatting>
  <conditionalFormatting sqref="M608:Q608 M610:Q610 M612:Q612 M614:Q614 M616:Q616 M618:Q618 M620:Q620">
    <cfRule type="cellIs" dxfId="2476" priority="352" stopIfTrue="1" operator="equal">
      <formula>0</formula>
    </cfRule>
  </conditionalFormatting>
  <conditionalFormatting sqref="M609:Q609 M611:Q611 M613:Q613 M615:Q615 M617:Q617 M619:Q619 M621:Q621">
    <cfRule type="cellIs" dxfId="2475" priority="351" stopIfTrue="1" operator="equal">
      <formula>0</formula>
    </cfRule>
  </conditionalFormatting>
  <conditionalFormatting sqref="M608:Q608 M610:Q610 M612:Q612 M614:Q614 M616:Q616 M618:Q618 M620:Q620">
    <cfRule type="cellIs" dxfId="2474" priority="350" stopIfTrue="1" operator="equal">
      <formula>0</formula>
    </cfRule>
  </conditionalFormatting>
  <conditionalFormatting sqref="M608:Q621">
    <cfRule type="cellIs" dxfId="2473" priority="349" stopIfTrue="1" operator="equal">
      <formula>0</formula>
    </cfRule>
  </conditionalFormatting>
  <conditionalFormatting sqref="M608:Q621">
    <cfRule type="cellIs" dxfId="2472" priority="348" stopIfTrue="1" operator="equal">
      <formula>0</formula>
    </cfRule>
  </conditionalFormatting>
  <conditionalFormatting sqref="M608:Q608 M610:Q610 M612:Q612 M614:Q614 M616:Q616 M618:Q618 M620:Q620">
    <cfRule type="cellIs" dxfId="2471" priority="347" stopIfTrue="1" operator="equal">
      <formula>0</formula>
    </cfRule>
  </conditionalFormatting>
  <conditionalFormatting sqref="M609:Q609 M611:Q611 M613:Q613 M615:Q615 M617:Q617 M619:Q619 M621:Q621">
    <cfRule type="cellIs" dxfId="2470" priority="346" stopIfTrue="1" operator="equal">
      <formula>0</formula>
    </cfRule>
  </conditionalFormatting>
  <conditionalFormatting sqref="M608:Q608 M610:Q610 M612:Q612 M614:Q614 M616:Q616 M618:Q618 M620:Q620">
    <cfRule type="cellIs" dxfId="2469" priority="345" stopIfTrue="1" operator="equal">
      <formula>0</formula>
    </cfRule>
  </conditionalFormatting>
  <conditionalFormatting sqref="M608:Q608 M610:Q610 M612:Q612 M614:Q614 M616:Q616 M618:Q618 M620:Q620">
    <cfRule type="cellIs" dxfId="2468" priority="344" stopIfTrue="1" operator="equal">
      <formula>0</formula>
    </cfRule>
  </conditionalFormatting>
  <conditionalFormatting sqref="M609:Q609 M611:Q611 M613:Q613 M615:Q615 M617:Q617 M619:Q619 M621:Q621">
    <cfRule type="cellIs" dxfId="2467" priority="343" stopIfTrue="1" operator="equal">
      <formula>0</formula>
    </cfRule>
  </conditionalFormatting>
  <conditionalFormatting sqref="M608:Q608 M610:Q610 M612:Q612 M614:Q614 M616:Q616 M618:Q618 M620:Q620">
    <cfRule type="cellIs" dxfId="2466" priority="342" stopIfTrue="1" operator="equal">
      <formula>0</formula>
    </cfRule>
  </conditionalFormatting>
  <conditionalFormatting sqref="M608:Q621">
    <cfRule type="cellIs" dxfId="2465" priority="341" stopIfTrue="1" operator="equal">
      <formula>0</formula>
    </cfRule>
  </conditionalFormatting>
  <conditionalFormatting sqref="M608:Q608 M610:Q610 M612:Q612 M614:Q614 M616:Q616 M618:Q618 M620:Q620">
    <cfRule type="cellIs" dxfId="2464" priority="340" stopIfTrue="1" operator="equal">
      <formula>0</formula>
    </cfRule>
  </conditionalFormatting>
  <conditionalFormatting sqref="M609:Q609 M611:Q611 M613:Q613 M615:Q615 M617:Q617 M619:Q619 M621:Q621">
    <cfRule type="cellIs" dxfId="2463" priority="339" stopIfTrue="1" operator="equal">
      <formula>0</formula>
    </cfRule>
  </conditionalFormatting>
  <conditionalFormatting sqref="M608:Q608 M610:Q610 M612:Q612 M614:Q614 M616:Q616 M618:Q618 M620:Q620">
    <cfRule type="cellIs" dxfId="2462" priority="338" stopIfTrue="1" operator="equal">
      <formula>0</formula>
    </cfRule>
  </conditionalFormatting>
  <conditionalFormatting sqref="M608:Q608 M610:Q610 M612:Q612 M614:Q614 M616:Q616 M618:Q618 M620:Q620">
    <cfRule type="cellIs" dxfId="2461" priority="337" stopIfTrue="1" operator="equal">
      <formula>0</formula>
    </cfRule>
  </conditionalFormatting>
  <conditionalFormatting sqref="M609:Q609 M611:Q611 M613:Q613 M615:Q615 M617:Q617 M619:Q619 M621:Q621">
    <cfRule type="cellIs" dxfId="2460" priority="336" stopIfTrue="1" operator="equal">
      <formula>0</formula>
    </cfRule>
  </conditionalFormatting>
  <conditionalFormatting sqref="M608:Q608 M610:Q610 M612:Q612 M614:Q614 M616:Q616 M618:Q618 M620:Q620">
    <cfRule type="cellIs" dxfId="2459" priority="335" stopIfTrue="1" operator="equal">
      <formula>0</formula>
    </cfRule>
  </conditionalFormatting>
  <conditionalFormatting sqref="E608:Q621">
    <cfRule type="cellIs" dxfId="2458" priority="334" stopIfTrue="1" operator="equal">
      <formula>0</formula>
    </cfRule>
  </conditionalFormatting>
  <conditionalFormatting sqref="M608:Q621">
    <cfRule type="cellIs" dxfId="2457" priority="333" stopIfTrue="1" operator="equal">
      <formula>0</formula>
    </cfRule>
  </conditionalFormatting>
  <conditionalFormatting sqref="M608:Q621">
    <cfRule type="cellIs" dxfId="2456" priority="332" stopIfTrue="1" operator="equal">
      <formula>0</formula>
    </cfRule>
  </conditionalFormatting>
  <conditionalFormatting sqref="M608:Q608 M610:Q610 M612:Q612 M614:Q614 M616:Q616 M618:Q618 M620:Q620">
    <cfRule type="cellIs" dxfId="2455" priority="331" stopIfTrue="1" operator="equal">
      <formula>0</formula>
    </cfRule>
  </conditionalFormatting>
  <conditionalFormatting sqref="M609:Q609 M611:Q611 M613:Q613 M615:Q615 M617:Q617 M619:Q619 M621:Q621">
    <cfRule type="cellIs" dxfId="2454" priority="330" stopIfTrue="1" operator="equal">
      <formula>0</formula>
    </cfRule>
  </conditionalFormatting>
  <conditionalFormatting sqref="M608:Q608 M610:Q610 M612:Q612 M614:Q614 M616:Q616 M618:Q618 M620:Q620">
    <cfRule type="cellIs" dxfId="2453" priority="329" stopIfTrue="1" operator="equal">
      <formula>0</formula>
    </cfRule>
  </conditionalFormatting>
  <conditionalFormatting sqref="M608:Q608 M610:Q610 M612:Q612 M614:Q614 M616:Q616 M618:Q618 M620:Q620">
    <cfRule type="cellIs" dxfId="2452" priority="328" stopIfTrue="1" operator="equal">
      <formula>0</formula>
    </cfRule>
  </conditionalFormatting>
  <conditionalFormatting sqref="M609:Q609 M611:Q611 M613:Q613 M615:Q615 M617:Q617 M619:Q619 M621:Q621">
    <cfRule type="cellIs" dxfId="2451" priority="327" stopIfTrue="1" operator="equal">
      <formula>0</formula>
    </cfRule>
  </conditionalFormatting>
  <conditionalFormatting sqref="M608:Q608 M610:Q610 M612:Q612 M614:Q614 M616:Q616 M618:Q618 M620:Q620">
    <cfRule type="cellIs" dxfId="2450" priority="326" stopIfTrue="1" operator="equal">
      <formula>0</formula>
    </cfRule>
  </conditionalFormatting>
  <conditionalFormatting sqref="M608:Q621">
    <cfRule type="cellIs" dxfId="2449" priority="325" stopIfTrue="1" operator="equal">
      <formula>0</formula>
    </cfRule>
  </conditionalFormatting>
  <conditionalFormatting sqref="M608:Q608 M610:Q610 M612:Q612 M614:Q614 M616:Q616 M618:Q618 M620:Q620">
    <cfRule type="cellIs" dxfId="2448" priority="324" stopIfTrue="1" operator="equal">
      <formula>0</formula>
    </cfRule>
  </conditionalFormatting>
  <conditionalFormatting sqref="M609:Q609 M611:Q611 M613:Q613 M615:Q615 M617:Q617 M619:Q619 M621:Q621">
    <cfRule type="cellIs" dxfId="2447" priority="323" stopIfTrue="1" operator="equal">
      <formula>0</formula>
    </cfRule>
  </conditionalFormatting>
  <conditionalFormatting sqref="M608:Q608 M610:Q610 M612:Q612 M614:Q614 M616:Q616 M618:Q618 M620:Q620">
    <cfRule type="cellIs" dxfId="2446" priority="322" stopIfTrue="1" operator="equal">
      <formula>0</formula>
    </cfRule>
  </conditionalFormatting>
  <conditionalFormatting sqref="M608:Q608 M610:Q610 M612:Q612 M614:Q614 M616:Q616 M618:Q618 M620:Q620">
    <cfRule type="cellIs" dxfId="2445" priority="321" stopIfTrue="1" operator="equal">
      <formula>0</formula>
    </cfRule>
  </conditionalFormatting>
  <conditionalFormatting sqref="M609:Q609 M611:Q611 M613:Q613 M615:Q615 M617:Q617 M619:Q619 M621:Q621">
    <cfRule type="cellIs" dxfId="2444" priority="320" stopIfTrue="1" operator="equal">
      <formula>0</formula>
    </cfRule>
  </conditionalFormatting>
  <conditionalFormatting sqref="M608:Q608 M610:Q610 M612:Q612 M614:Q614 M616:Q616 M618:Q618 M620:Q620">
    <cfRule type="cellIs" dxfId="2443" priority="319" stopIfTrue="1" operator="equal">
      <formula>0</formula>
    </cfRule>
  </conditionalFormatting>
  <conditionalFormatting sqref="E608:Q621">
    <cfRule type="cellIs" dxfId="2442" priority="318" stopIfTrue="1" operator="equal">
      <formula>0</formula>
    </cfRule>
  </conditionalFormatting>
  <conditionalFormatting sqref="M608:Q621">
    <cfRule type="cellIs" dxfId="2441" priority="317" stopIfTrue="1" operator="equal">
      <formula>0</formula>
    </cfRule>
  </conditionalFormatting>
  <conditionalFormatting sqref="M608:Q608 M610:Q610 M612:Q612 M614:Q614 M616:Q616 M618:Q618 M620:Q620">
    <cfRule type="cellIs" dxfId="2440" priority="316" stopIfTrue="1" operator="equal">
      <formula>0</formula>
    </cfRule>
  </conditionalFormatting>
  <conditionalFormatting sqref="M609:Q609 M611:Q611 M613:Q613 M615:Q615 M617:Q617 M619:Q619 M621:Q621">
    <cfRule type="cellIs" dxfId="2439" priority="315" stopIfTrue="1" operator="equal">
      <formula>0</formula>
    </cfRule>
  </conditionalFormatting>
  <conditionalFormatting sqref="M608:Q608 M610:Q610 M612:Q612 M614:Q614 M616:Q616 M618:Q618 M620:Q620">
    <cfRule type="cellIs" dxfId="2438" priority="314" stopIfTrue="1" operator="equal">
      <formula>0</formula>
    </cfRule>
  </conditionalFormatting>
  <conditionalFormatting sqref="M608:Q608 M610:Q610 M612:Q612 M614:Q614 M616:Q616 M618:Q618 M620:Q620">
    <cfRule type="cellIs" dxfId="2437" priority="313" stopIfTrue="1" operator="equal">
      <formula>0</formula>
    </cfRule>
  </conditionalFormatting>
  <conditionalFormatting sqref="M609:Q609 M611:Q611 M613:Q613 M615:Q615 M617:Q617 M619:Q619 M621:Q621">
    <cfRule type="cellIs" dxfId="2436" priority="312" stopIfTrue="1" operator="equal">
      <formula>0</formula>
    </cfRule>
  </conditionalFormatting>
  <conditionalFormatting sqref="M608:Q608 M610:Q610 M612:Q612 M614:Q614 M616:Q616 M618:Q618 M620:Q620">
    <cfRule type="cellIs" dxfId="2435" priority="311" stopIfTrue="1" operator="equal">
      <formula>0</formula>
    </cfRule>
  </conditionalFormatting>
  <conditionalFormatting sqref="E608:Q621">
    <cfRule type="cellIs" dxfId="2434" priority="310" stopIfTrue="1" operator="equal">
      <formula>0</formula>
    </cfRule>
  </conditionalFormatting>
  <conditionalFormatting sqref="M608:Q608 M610:Q610 M612:Q612 M614:Q614 M616:Q616 M618:Q618 M620:Q620">
    <cfRule type="cellIs" dxfId="2433" priority="309" stopIfTrue="1" operator="equal">
      <formula>0</formula>
    </cfRule>
  </conditionalFormatting>
  <conditionalFormatting sqref="M609:Q609 M611:Q611 M613:Q613 M615:Q615 M617:Q617 M619:Q619 M621:Q621">
    <cfRule type="cellIs" dxfId="2432" priority="308" stopIfTrue="1" operator="equal">
      <formula>0</formula>
    </cfRule>
  </conditionalFormatting>
  <conditionalFormatting sqref="M608:Q608 M610:Q610 M612:Q612 M614:Q614 M616:Q616 M618:Q618 M620:Q620">
    <cfRule type="cellIs" dxfId="2431" priority="307" stopIfTrue="1" operator="equal">
      <formula>0</formula>
    </cfRule>
  </conditionalFormatting>
  <conditionalFormatting sqref="E608:K621">
    <cfRule type="cellIs" dxfId="2430" priority="306" stopIfTrue="1" operator="equal">
      <formula>0</formula>
    </cfRule>
  </conditionalFormatting>
  <conditionalFormatting sqref="M608:Q608 M610:Q610 M612:Q612 M614:Q614 M616:Q616 M618:Q618 M620:Q620">
    <cfRule type="cellIs" dxfId="2429" priority="305" stopIfTrue="1" operator="equal">
      <formula>0</formula>
    </cfRule>
  </conditionalFormatting>
  <conditionalFormatting sqref="L609:Q609 L611:Q611 L613:Q613 L615:Q615 L617:Q617 L619:Q619 L621:Q621 E608:K621">
    <cfRule type="cellIs" dxfId="2428" priority="304" stopIfTrue="1" operator="equal">
      <formula>0</formula>
    </cfRule>
  </conditionalFormatting>
  <conditionalFormatting sqref="L608:Q608 L610:Q610 L612:Q612 L614:Q614 L616:Q616 L618:Q618 L620:Q620">
    <cfRule type="cellIs" dxfId="2427" priority="303" stopIfTrue="1" operator="equal">
      <formula>0</formula>
    </cfRule>
  </conditionalFormatting>
  <conditionalFormatting sqref="Q608:Q621">
    <cfRule type="cellIs" dxfId="2426" priority="302" stopIfTrue="1" operator="equal">
      <formula>0</formula>
    </cfRule>
  </conditionalFormatting>
  <conditionalFormatting sqref="Q608:Q621">
    <cfRule type="cellIs" dxfId="2425" priority="301" stopIfTrue="1" operator="equal">
      <formula>0</formula>
    </cfRule>
  </conditionalFormatting>
  <conditionalFormatting sqref="Q608:Q621">
    <cfRule type="cellIs" dxfId="2424" priority="300" stopIfTrue="1" operator="equal">
      <formula>0</formula>
    </cfRule>
  </conditionalFormatting>
  <conditionalFormatting sqref="Q608 Q610 Q612 Q614 Q616 Q618 Q620">
    <cfRule type="cellIs" dxfId="2423" priority="299" stopIfTrue="1" operator="equal">
      <formula>0</formula>
    </cfRule>
  </conditionalFormatting>
  <conditionalFormatting sqref="Q609 Q611 Q613 Q615 Q617 Q619 Q621">
    <cfRule type="cellIs" dxfId="2422" priority="298" stopIfTrue="1" operator="equal">
      <formula>0</formula>
    </cfRule>
  </conditionalFormatting>
  <conditionalFormatting sqref="Q608 Q610 Q612 Q614 Q616 Q618 Q620">
    <cfRule type="cellIs" dxfId="2421" priority="297" stopIfTrue="1" operator="equal">
      <formula>0</formula>
    </cfRule>
  </conditionalFormatting>
  <conditionalFormatting sqref="Q608 Q610 Q612 Q614 Q616 Q618 Q620">
    <cfRule type="cellIs" dxfId="2420" priority="296" stopIfTrue="1" operator="equal">
      <formula>0</formula>
    </cfRule>
  </conditionalFormatting>
  <conditionalFormatting sqref="Q609 Q611 Q613 Q615 Q617 Q619 Q621">
    <cfRule type="cellIs" dxfId="2419" priority="295" stopIfTrue="1" operator="equal">
      <formula>0</formula>
    </cfRule>
  </conditionalFormatting>
  <conditionalFormatting sqref="Q608 Q610 Q612 Q614 Q616 Q618 Q620">
    <cfRule type="cellIs" dxfId="2418" priority="294" stopIfTrue="1" operator="equal">
      <formula>0</formula>
    </cfRule>
  </conditionalFormatting>
  <conditionalFormatting sqref="Q608:Q621">
    <cfRule type="cellIs" dxfId="2417" priority="293" stopIfTrue="1" operator="equal">
      <formula>0</formula>
    </cfRule>
  </conditionalFormatting>
  <conditionalFormatting sqref="Q608 Q610 Q612 Q614 Q616 Q618 Q620">
    <cfRule type="cellIs" dxfId="2416" priority="292" stopIfTrue="1" operator="equal">
      <formula>0</formula>
    </cfRule>
  </conditionalFormatting>
  <conditionalFormatting sqref="Q609 Q611 Q613 Q615 Q617 Q619 Q621">
    <cfRule type="cellIs" dxfId="2415" priority="291" stopIfTrue="1" operator="equal">
      <formula>0</formula>
    </cfRule>
  </conditionalFormatting>
  <conditionalFormatting sqref="Q608 Q610 Q612 Q614 Q616 Q618 Q620">
    <cfRule type="cellIs" dxfId="2414" priority="290" stopIfTrue="1" operator="equal">
      <formula>0</formula>
    </cfRule>
  </conditionalFormatting>
  <conditionalFormatting sqref="Q608 Q610 Q612 Q614 Q616 Q618 Q620">
    <cfRule type="cellIs" dxfId="2413" priority="289" stopIfTrue="1" operator="equal">
      <formula>0</formula>
    </cfRule>
  </conditionalFormatting>
  <conditionalFormatting sqref="Q609 Q611 Q613 Q615 Q617 Q619 Q621">
    <cfRule type="cellIs" dxfId="2412" priority="288" stopIfTrue="1" operator="equal">
      <formula>0</formula>
    </cfRule>
  </conditionalFormatting>
  <conditionalFormatting sqref="Q608 Q610 Q612 Q614 Q616 Q618 Q620">
    <cfRule type="cellIs" dxfId="2411" priority="287" stopIfTrue="1" operator="equal">
      <formula>0</formula>
    </cfRule>
  </conditionalFormatting>
  <conditionalFormatting sqref="Q608:Q621">
    <cfRule type="cellIs" dxfId="2410" priority="286" stopIfTrue="1" operator="equal">
      <formula>0</formula>
    </cfRule>
  </conditionalFormatting>
  <conditionalFormatting sqref="Q608:Q621">
    <cfRule type="cellIs" dxfId="2409" priority="285" stopIfTrue="1" operator="equal">
      <formula>0</formula>
    </cfRule>
  </conditionalFormatting>
  <conditionalFormatting sqref="Q608 Q610 Q612 Q614 Q616 Q618 Q620">
    <cfRule type="cellIs" dxfId="2408" priority="284" stopIfTrue="1" operator="equal">
      <formula>0</formula>
    </cfRule>
  </conditionalFormatting>
  <conditionalFormatting sqref="Q609 Q611 Q613 Q615 Q617 Q619 Q621">
    <cfRule type="cellIs" dxfId="2407" priority="283" stopIfTrue="1" operator="equal">
      <formula>0</formula>
    </cfRule>
  </conditionalFormatting>
  <conditionalFormatting sqref="Q608 Q610 Q612 Q614 Q616 Q618 Q620">
    <cfRule type="cellIs" dxfId="2406" priority="282" stopIfTrue="1" operator="equal">
      <formula>0</formula>
    </cfRule>
  </conditionalFormatting>
  <conditionalFormatting sqref="Q608 Q610 Q612 Q614 Q616 Q618 Q620">
    <cfRule type="cellIs" dxfId="2405" priority="281" stopIfTrue="1" operator="equal">
      <formula>0</formula>
    </cfRule>
  </conditionalFormatting>
  <conditionalFormatting sqref="Q609 Q611 Q613 Q615 Q617 Q619 Q621">
    <cfRule type="cellIs" dxfId="2404" priority="280" stopIfTrue="1" operator="equal">
      <formula>0</formula>
    </cfRule>
  </conditionalFormatting>
  <conditionalFormatting sqref="Q608 Q610 Q612 Q614 Q616 Q618 Q620">
    <cfRule type="cellIs" dxfId="2403" priority="279" stopIfTrue="1" operator="equal">
      <formula>0</formula>
    </cfRule>
  </conditionalFormatting>
  <conditionalFormatting sqref="Q608:Q621">
    <cfRule type="cellIs" dxfId="2402" priority="278" stopIfTrue="1" operator="equal">
      <formula>0</formula>
    </cfRule>
  </conditionalFormatting>
  <conditionalFormatting sqref="Q608 Q610 Q612 Q614 Q616 Q618 Q620">
    <cfRule type="cellIs" dxfId="2401" priority="277" stopIfTrue="1" operator="equal">
      <formula>0</formula>
    </cfRule>
  </conditionalFormatting>
  <conditionalFormatting sqref="Q609 Q611 Q613 Q615 Q617 Q619 Q621">
    <cfRule type="cellIs" dxfId="2400" priority="276" stopIfTrue="1" operator="equal">
      <formula>0</formula>
    </cfRule>
  </conditionalFormatting>
  <conditionalFormatting sqref="Q608 Q610 Q612 Q614 Q616 Q618 Q620">
    <cfRule type="cellIs" dxfId="2399" priority="275" stopIfTrue="1" operator="equal">
      <formula>0</formula>
    </cfRule>
  </conditionalFormatting>
  <conditionalFormatting sqref="Q608 Q610 Q612 Q614 Q616 Q618 Q620">
    <cfRule type="cellIs" dxfId="2398" priority="274" stopIfTrue="1" operator="equal">
      <formula>0</formula>
    </cfRule>
  </conditionalFormatting>
  <conditionalFormatting sqref="Q609 Q611 Q613 Q615 Q617 Q619 Q621">
    <cfRule type="cellIs" dxfId="2397" priority="273" stopIfTrue="1" operator="equal">
      <formula>0</formula>
    </cfRule>
  </conditionalFormatting>
  <conditionalFormatting sqref="Q608 Q610 Q612 Q614 Q616 Q618 Q620">
    <cfRule type="cellIs" dxfId="2396" priority="272" stopIfTrue="1" operator="equal">
      <formula>0</formula>
    </cfRule>
  </conditionalFormatting>
  <conditionalFormatting sqref="Q608:Q621">
    <cfRule type="cellIs" dxfId="2395" priority="271" stopIfTrue="1" operator="equal">
      <formula>0</formula>
    </cfRule>
  </conditionalFormatting>
  <conditionalFormatting sqref="Q608:Q621">
    <cfRule type="cellIs" dxfId="2394" priority="270" stopIfTrue="1" operator="equal">
      <formula>0</formula>
    </cfRule>
  </conditionalFormatting>
  <conditionalFormatting sqref="Q608 Q610 Q612 Q614 Q616 Q618 Q620">
    <cfRule type="cellIs" dxfId="2393" priority="269" stopIfTrue="1" operator="equal">
      <formula>0</formula>
    </cfRule>
  </conditionalFormatting>
  <conditionalFormatting sqref="Q609 Q611 Q613 Q615 Q617 Q619 Q621">
    <cfRule type="cellIs" dxfId="2392" priority="268" stopIfTrue="1" operator="equal">
      <formula>0</formula>
    </cfRule>
  </conditionalFormatting>
  <conditionalFormatting sqref="Q608 Q610 Q612 Q614 Q616 Q618 Q620">
    <cfRule type="cellIs" dxfId="2391" priority="267" stopIfTrue="1" operator="equal">
      <formula>0</formula>
    </cfRule>
  </conditionalFormatting>
  <conditionalFormatting sqref="Q608 Q610 Q612 Q614 Q616 Q618 Q620">
    <cfRule type="cellIs" dxfId="2390" priority="266" stopIfTrue="1" operator="equal">
      <formula>0</formula>
    </cfRule>
  </conditionalFormatting>
  <conditionalFormatting sqref="Q609 Q611 Q613 Q615 Q617 Q619 Q621">
    <cfRule type="cellIs" dxfId="2389" priority="265" stopIfTrue="1" operator="equal">
      <formula>0</formula>
    </cfRule>
  </conditionalFormatting>
  <conditionalFormatting sqref="Q608 Q610 Q612 Q614 Q616 Q618 Q620">
    <cfRule type="cellIs" dxfId="2388" priority="264" stopIfTrue="1" operator="equal">
      <formula>0</formula>
    </cfRule>
  </conditionalFormatting>
  <conditionalFormatting sqref="Q608:Q621">
    <cfRule type="cellIs" dxfId="2387" priority="263" stopIfTrue="1" operator="equal">
      <formula>0</formula>
    </cfRule>
  </conditionalFormatting>
  <conditionalFormatting sqref="Q608 Q610 Q612 Q614 Q616 Q618 Q620">
    <cfRule type="cellIs" dxfId="2386" priority="262" stopIfTrue="1" operator="equal">
      <formula>0</formula>
    </cfRule>
  </conditionalFormatting>
  <conditionalFormatting sqref="Q609 Q611 Q613 Q615 Q617 Q619 Q621">
    <cfRule type="cellIs" dxfId="2385" priority="261" stopIfTrue="1" operator="equal">
      <formula>0</formula>
    </cfRule>
  </conditionalFormatting>
  <conditionalFormatting sqref="Q608 Q610 Q612 Q614 Q616 Q618 Q620">
    <cfRule type="cellIs" dxfId="2384" priority="260" stopIfTrue="1" operator="equal">
      <formula>0</formula>
    </cfRule>
  </conditionalFormatting>
  <conditionalFormatting sqref="Q608 Q610 Q612 Q614 Q616 Q618 Q620">
    <cfRule type="cellIs" dxfId="2383" priority="259" stopIfTrue="1" operator="equal">
      <formula>0</formula>
    </cfRule>
  </conditionalFormatting>
  <conditionalFormatting sqref="Q609 Q611 Q613 Q615 Q617 Q619 Q621">
    <cfRule type="cellIs" dxfId="2382" priority="258" stopIfTrue="1" operator="equal">
      <formula>0</formula>
    </cfRule>
  </conditionalFormatting>
  <conditionalFormatting sqref="Q608 Q610 Q612 Q614 Q616 Q618 Q620">
    <cfRule type="cellIs" dxfId="2381" priority="257" stopIfTrue="1" operator="equal">
      <formula>0</formula>
    </cfRule>
  </conditionalFormatting>
  <conditionalFormatting sqref="Q608:Q621">
    <cfRule type="cellIs" dxfId="2380" priority="256" stopIfTrue="1" operator="equal">
      <formula>0</formula>
    </cfRule>
  </conditionalFormatting>
  <conditionalFormatting sqref="Q608 Q610 Q612 Q614 Q616 Q618 Q620">
    <cfRule type="cellIs" dxfId="2379" priority="255" stopIfTrue="1" operator="equal">
      <formula>0</formula>
    </cfRule>
  </conditionalFormatting>
  <conditionalFormatting sqref="Q609 Q611 Q613 Q615 Q617 Q619 Q621">
    <cfRule type="cellIs" dxfId="2378" priority="254" stopIfTrue="1" operator="equal">
      <formula>0</formula>
    </cfRule>
  </conditionalFormatting>
  <conditionalFormatting sqref="Q608 Q610 Q612 Q614 Q616 Q618 Q620">
    <cfRule type="cellIs" dxfId="2377" priority="253" stopIfTrue="1" operator="equal">
      <formula>0</formula>
    </cfRule>
  </conditionalFormatting>
  <conditionalFormatting sqref="Q608 Q610 Q612 Q614 Q616 Q618 Q620">
    <cfRule type="cellIs" dxfId="2376" priority="252" stopIfTrue="1" operator="equal">
      <formula>0</formula>
    </cfRule>
  </conditionalFormatting>
  <conditionalFormatting sqref="Q609 Q611 Q613 Q615 Q617 Q619 Q621">
    <cfRule type="cellIs" dxfId="2375" priority="251" stopIfTrue="1" operator="equal">
      <formula>0</formula>
    </cfRule>
  </conditionalFormatting>
  <conditionalFormatting sqref="Q608 Q610 Q612 Q614 Q616 Q618 Q620">
    <cfRule type="cellIs" dxfId="2374" priority="250" stopIfTrue="1" operator="equal">
      <formula>0</formula>
    </cfRule>
  </conditionalFormatting>
  <conditionalFormatting sqref="Q608 Q610 Q612 Q614 Q616 Q618 Q620">
    <cfRule type="cellIs" dxfId="2373" priority="249" stopIfTrue="1" operator="equal">
      <formula>0</formula>
    </cfRule>
  </conditionalFormatting>
  <conditionalFormatting sqref="Q609 Q611 Q613 Q615 Q617 Q619 Q621">
    <cfRule type="cellIs" dxfId="2372" priority="248" stopIfTrue="1" operator="equal">
      <formula>0</formula>
    </cfRule>
  </conditionalFormatting>
  <conditionalFormatting sqref="Q608 Q610 Q612 Q614 Q616 Q618 Q620">
    <cfRule type="cellIs" dxfId="2371" priority="247" stopIfTrue="1" operator="equal">
      <formula>0</formula>
    </cfRule>
  </conditionalFormatting>
  <conditionalFormatting sqref="Q608:Q621">
    <cfRule type="cellIs" dxfId="2370" priority="246" stopIfTrue="1" operator="equal">
      <formula>0</formula>
    </cfRule>
  </conditionalFormatting>
  <conditionalFormatting sqref="Q608 Q610 Q612 Q614 Q616 Q618 Q620">
    <cfRule type="cellIs" dxfId="2369" priority="245" stopIfTrue="1" operator="equal">
      <formula>0</formula>
    </cfRule>
  </conditionalFormatting>
  <conditionalFormatting sqref="Q608:Q621">
    <cfRule type="cellIs" dxfId="2368" priority="244" stopIfTrue="1" operator="equal">
      <formula>0</formula>
    </cfRule>
  </conditionalFormatting>
  <conditionalFormatting sqref="Q608 Q610 Q612 Q614 Q616 Q618 Q620">
    <cfRule type="cellIs" dxfId="2367" priority="243" stopIfTrue="1" operator="equal">
      <formula>0</formula>
    </cfRule>
  </conditionalFormatting>
  <conditionalFormatting sqref="R608:R621">
    <cfRule type="cellIs" dxfId="2366" priority="241" stopIfTrue="1" operator="equal">
      <formula>0</formula>
    </cfRule>
  </conditionalFormatting>
  <conditionalFormatting sqref="R608 R610 R612 R614 R616 R618 R620">
    <cfRule type="cellIs" dxfId="2365" priority="242" stopIfTrue="1" operator="equal">
      <formula>0</formula>
    </cfRule>
  </conditionalFormatting>
  <conditionalFormatting sqref="R608:R621">
    <cfRule type="cellIs" dxfId="2364" priority="240" stopIfTrue="1" operator="equal">
      <formula>0</formula>
    </cfRule>
  </conditionalFormatting>
  <conditionalFormatting sqref="R608 R610 R612 R614 R616 R618 R620">
    <cfRule type="cellIs" dxfId="2363" priority="239" stopIfTrue="1" operator="equal">
      <formula>0</formula>
    </cfRule>
  </conditionalFormatting>
  <conditionalFormatting sqref="E802:E825">
    <cfRule type="cellIs" dxfId="2362" priority="193" stopIfTrue="1" operator="equal">
      <formula>0</formula>
    </cfRule>
  </conditionalFormatting>
  <conditionalFormatting sqref="F802:F825">
    <cfRule type="cellIs" dxfId="2361" priority="194" stopIfTrue="1" operator="equal">
      <formula>0</formula>
    </cfRule>
  </conditionalFormatting>
  <conditionalFormatting sqref="P754">
    <cfRule type="cellIs" dxfId="2360" priority="106" stopIfTrue="1" operator="equal">
      <formula>0</formula>
    </cfRule>
  </conditionalFormatting>
  <conditionalFormatting sqref="F755:O755 Q754:Q755 F754:G754 I754:O754">
    <cfRule type="cellIs" dxfId="2359" priority="115" stopIfTrue="1" operator="equal">
      <formula>0</formula>
    </cfRule>
  </conditionalFormatting>
  <conditionalFormatting sqref="N754:O754 Q754">
    <cfRule type="cellIs" dxfId="2358" priority="114" stopIfTrue="1" operator="equal">
      <formula>0</formula>
    </cfRule>
  </conditionalFormatting>
  <conditionalFormatting sqref="P754:P755">
    <cfRule type="cellIs" dxfId="2357" priority="107" stopIfTrue="1" operator="equal">
      <formula>0</formula>
    </cfRule>
  </conditionalFormatting>
  <conditionalFormatting sqref="P754">
    <cfRule type="cellIs" dxfId="2356" priority="108" stopIfTrue="1" operator="equal">
      <formula>0</formula>
    </cfRule>
  </conditionalFormatting>
  <conditionalFormatting sqref="E754:E755">
    <cfRule type="cellIs" dxfId="2355" priority="113" stopIfTrue="1" operator="equal">
      <formula>0</formula>
    </cfRule>
  </conditionalFormatting>
  <conditionalFormatting sqref="P754">
    <cfRule type="cellIs" dxfId="2354" priority="111" stopIfTrue="1" operator="equal">
      <formula>0</formula>
    </cfRule>
  </conditionalFormatting>
  <conditionalFormatting sqref="P754:P755">
    <cfRule type="cellIs" dxfId="2353" priority="110" stopIfTrue="1" operator="equal">
      <formula>0</formula>
    </cfRule>
  </conditionalFormatting>
  <conditionalFormatting sqref="P754">
    <cfRule type="cellIs" dxfId="2352" priority="109" stopIfTrue="1" operator="equal">
      <formula>0</formula>
    </cfRule>
  </conditionalFormatting>
  <conditionalFormatting sqref="P754:P755">
    <cfRule type="cellIs" dxfId="2351" priority="112" stopIfTrue="1" operator="equal">
      <formula>0</formula>
    </cfRule>
  </conditionalFormatting>
  <conditionalFormatting sqref="R754:R755">
    <cfRule type="cellIs" dxfId="2350" priority="104" stopIfTrue="1" operator="equal">
      <formula>0</formula>
    </cfRule>
  </conditionalFormatting>
  <conditionalFormatting sqref="R754">
    <cfRule type="cellIs" dxfId="2349" priority="105" stopIfTrue="1" operator="equal">
      <formula>0</formula>
    </cfRule>
  </conditionalFormatting>
  <conditionalFormatting sqref="R754:R755">
    <cfRule type="cellIs" dxfId="2348" priority="103" stopIfTrue="1" operator="equal">
      <formula>0</formula>
    </cfRule>
  </conditionalFormatting>
  <conditionalFormatting sqref="R754">
    <cfRule type="cellIs" dxfId="2347" priority="102" stopIfTrue="1" operator="equal">
      <formula>0</formula>
    </cfRule>
  </conditionalFormatting>
  <conditionalFormatting sqref="R754:R755">
    <cfRule type="cellIs" dxfId="2346" priority="101" stopIfTrue="1" operator="equal">
      <formula>0</formula>
    </cfRule>
  </conditionalFormatting>
  <conditionalFormatting sqref="R754">
    <cfRule type="cellIs" dxfId="2345" priority="100" stopIfTrue="1" operator="equal">
      <formula>0</formula>
    </cfRule>
  </conditionalFormatting>
  <conditionalFormatting sqref="H754">
    <cfRule type="cellIs" dxfId="2344" priority="99" stopIfTrue="1" operator="equal">
      <formula>0</formula>
    </cfRule>
  </conditionalFormatting>
  <conditionalFormatting sqref="P756 P758 P760 P762 P764">
    <cfRule type="cellIs" dxfId="2343" priority="89" stopIfTrue="1" operator="equal">
      <formula>0</formula>
    </cfRule>
  </conditionalFormatting>
  <conditionalFormatting sqref="Q756:Q765 F756:G765 I756:O765">
    <cfRule type="cellIs" dxfId="2342" priority="98" stopIfTrue="1" operator="equal">
      <formula>0</formula>
    </cfRule>
  </conditionalFormatting>
  <conditionalFormatting sqref="N756:O756 N758:O758 N760:O760 N762:O762 N764:O764 Q756 Q758 Q760 Q762 Q764">
    <cfRule type="cellIs" dxfId="2341" priority="97" stopIfTrue="1" operator="equal">
      <formula>0</formula>
    </cfRule>
  </conditionalFormatting>
  <conditionalFormatting sqref="P756:P765">
    <cfRule type="cellIs" dxfId="2340" priority="90" stopIfTrue="1" operator="equal">
      <formula>0</formula>
    </cfRule>
  </conditionalFormatting>
  <conditionalFormatting sqref="P756 P758 P760 P762 P764">
    <cfRule type="cellIs" dxfId="2339" priority="91" stopIfTrue="1" operator="equal">
      <formula>0</formula>
    </cfRule>
  </conditionalFormatting>
  <conditionalFormatting sqref="P756 P758 P760 P762 P764">
    <cfRule type="cellIs" dxfId="2338" priority="94" stopIfTrue="1" operator="equal">
      <formula>0</formula>
    </cfRule>
  </conditionalFormatting>
  <conditionalFormatting sqref="P756:P765">
    <cfRule type="cellIs" dxfId="2337" priority="93" stopIfTrue="1" operator="equal">
      <formula>0</formula>
    </cfRule>
  </conditionalFormatting>
  <conditionalFormatting sqref="P756 P758 P760 P762 P764">
    <cfRule type="cellIs" dxfId="2336" priority="92" stopIfTrue="1" operator="equal">
      <formula>0</formula>
    </cfRule>
  </conditionalFormatting>
  <conditionalFormatting sqref="P756:P765">
    <cfRule type="cellIs" dxfId="2335" priority="95" stopIfTrue="1" operator="equal">
      <formula>0</formula>
    </cfRule>
  </conditionalFormatting>
  <conditionalFormatting sqref="R756:R765">
    <cfRule type="cellIs" dxfId="2334" priority="87" stopIfTrue="1" operator="equal">
      <formula>0</formula>
    </cfRule>
  </conditionalFormatting>
  <conditionalFormatting sqref="R756 R758 R760 R762 R764">
    <cfRule type="cellIs" dxfId="2333" priority="88" stopIfTrue="1" operator="equal">
      <formula>0</formula>
    </cfRule>
  </conditionalFormatting>
  <conditionalFormatting sqref="R756:R765">
    <cfRule type="cellIs" dxfId="2332" priority="86" stopIfTrue="1" operator="equal">
      <formula>0</formula>
    </cfRule>
  </conditionalFormatting>
  <conditionalFormatting sqref="R756 R758 R760 R762 R764">
    <cfRule type="cellIs" dxfId="2331" priority="85" stopIfTrue="1" operator="equal">
      <formula>0</formula>
    </cfRule>
  </conditionalFormatting>
  <conditionalFormatting sqref="R756:R765">
    <cfRule type="cellIs" dxfId="2330" priority="84" stopIfTrue="1" operator="equal">
      <formula>0</formula>
    </cfRule>
  </conditionalFormatting>
  <conditionalFormatting sqref="R756 R758 R760 R762 R764">
    <cfRule type="cellIs" dxfId="2329" priority="83" stopIfTrue="1" operator="equal">
      <formula>0</formula>
    </cfRule>
  </conditionalFormatting>
  <conditionalFormatting sqref="H757 H759 H761 H763 H765">
    <cfRule type="cellIs" dxfId="2328" priority="81" stopIfTrue="1" operator="equal">
      <formula>0</formula>
    </cfRule>
  </conditionalFormatting>
  <conditionalFormatting sqref="H756 H758 H760 H762 H764">
    <cfRule type="cellIs" dxfId="2327" priority="80" stopIfTrue="1" operator="equal">
      <formula>0</formula>
    </cfRule>
  </conditionalFormatting>
  <conditionalFormatting sqref="E756:E765">
    <cfRule type="cellIs" dxfId="2326" priority="79" stopIfTrue="1" operator="equal">
      <formula>0</formula>
    </cfRule>
  </conditionalFormatting>
  <conditionalFormatting sqref="P766 P778">
    <cfRule type="cellIs" dxfId="2325" priority="69" stopIfTrue="1" operator="equal">
      <formula>0</formula>
    </cfRule>
  </conditionalFormatting>
  <conditionalFormatting sqref="F767:O767 F779:O779 Q766:Q767 Q778:Q779 F766:G766 F778:G778 I766:O766 I778:O778">
    <cfRule type="cellIs" dxfId="2324" priority="78" stopIfTrue="1" operator="equal">
      <formula>0</formula>
    </cfRule>
  </conditionalFormatting>
  <conditionalFormatting sqref="N766:O766 N778:O778 Q766 Q778">
    <cfRule type="cellIs" dxfId="2323" priority="77" stopIfTrue="1" operator="equal">
      <formula>0</formula>
    </cfRule>
  </conditionalFormatting>
  <conditionalFormatting sqref="P766:P767 P778:P779">
    <cfRule type="cellIs" dxfId="2322" priority="70" stopIfTrue="1" operator="equal">
      <formula>0</formula>
    </cfRule>
  </conditionalFormatting>
  <conditionalFormatting sqref="P766 P778">
    <cfRule type="cellIs" dxfId="2321" priority="71" stopIfTrue="1" operator="equal">
      <formula>0</formula>
    </cfRule>
  </conditionalFormatting>
  <conditionalFormatting sqref="E766:E767 E778:E779">
    <cfRule type="cellIs" dxfId="2320" priority="76" stopIfTrue="1" operator="equal">
      <formula>0</formula>
    </cfRule>
  </conditionalFormatting>
  <conditionalFormatting sqref="P766 P778">
    <cfRule type="cellIs" dxfId="2319" priority="74" stopIfTrue="1" operator="equal">
      <formula>0</formula>
    </cfRule>
  </conditionalFormatting>
  <conditionalFormatting sqref="P766:P767 P778:P779">
    <cfRule type="cellIs" dxfId="2318" priority="73" stopIfTrue="1" operator="equal">
      <formula>0</formula>
    </cfRule>
  </conditionalFormatting>
  <conditionalFormatting sqref="P766 P778">
    <cfRule type="cellIs" dxfId="2317" priority="72" stopIfTrue="1" operator="equal">
      <formula>0</formula>
    </cfRule>
  </conditionalFormatting>
  <conditionalFormatting sqref="P766:P767 P778:P779">
    <cfRule type="cellIs" dxfId="2316" priority="75" stopIfTrue="1" operator="equal">
      <formula>0</formula>
    </cfRule>
  </conditionalFormatting>
  <conditionalFormatting sqref="R766:R767 R778:R779">
    <cfRule type="cellIs" dxfId="2315" priority="67" stopIfTrue="1" operator="equal">
      <formula>0</formula>
    </cfRule>
  </conditionalFormatting>
  <conditionalFormatting sqref="R766 R778">
    <cfRule type="cellIs" dxfId="2314" priority="68" stopIfTrue="1" operator="equal">
      <formula>0</formula>
    </cfRule>
  </conditionalFormatting>
  <conditionalFormatting sqref="R766:R767 R778:R779">
    <cfRule type="cellIs" dxfId="2313" priority="66" stopIfTrue="1" operator="equal">
      <formula>0</formula>
    </cfRule>
  </conditionalFormatting>
  <conditionalFormatting sqref="R766 R778">
    <cfRule type="cellIs" dxfId="2312" priority="65" stopIfTrue="1" operator="equal">
      <formula>0</formula>
    </cfRule>
  </conditionalFormatting>
  <conditionalFormatting sqref="R766:R767 R778:R779">
    <cfRule type="cellIs" dxfId="2311" priority="64" stopIfTrue="1" operator="equal">
      <formula>0</formula>
    </cfRule>
  </conditionalFormatting>
  <conditionalFormatting sqref="R766 R778">
    <cfRule type="cellIs" dxfId="2310" priority="63" stopIfTrue="1" operator="equal">
      <formula>0</formula>
    </cfRule>
  </conditionalFormatting>
  <conditionalFormatting sqref="H766 H778">
    <cfRule type="cellIs" dxfId="2309" priority="62" stopIfTrue="1" operator="equal">
      <formula>0</formula>
    </cfRule>
  </conditionalFormatting>
  <conditionalFormatting sqref="P768 P780 P770 P782 P772 P784 P774 P786 P776 P788">
    <cfRule type="cellIs" dxfId="2308" priority="53" stopIfTrue="1" operator="equal">
      <formula>0</formula>
    </cfRule>
  </conditionalFormatting>
  <conditionalFormatting sqref="Q768:Q777 Q780:Q789 F768:G777 F780:G789 I768:O777 I780:O789">
    <cfRule type="cellIs" dxfId="2307" priority="61" stopIfTrue="1" operator="equal">
      <formula>0</formula>
    </cfRule>
  </conditionalFormatting>
  <conditionalFormatting sqref="N768:O768 N780:O780 N770:O770 N782:O782 N772:O772 N784:O784 N774:O774 N786:O786 N776:O776 N788:O788 Q768 Q780 Q770 Q782 Q772 Q784 Q774 Q786 Q776 Q788">
    <cfRule type="cellIs" dxfId="2306" priority="60" stopIfTrue="1" operator="equal">
      <formula>0</formula>
    </cfRule>
  </conditionalFormatting>
  <conditionalFormatting sqref="P768:P777 P780:P789">
    <cfRule type="cellIs" dxfId="2305" priority="54" stopIfTrue="1" operator="equal">
      <formula>0</formula>
    </cfRule>
  </conditionalFormatting>
  <conditionalFormatting sqref="P768 P780 P770 P782 P772 P784 P774 P786 P776 P788">
    <cfRule type="cellIs" dxfId="2304" priority="55" stopIfTrue="1" operator="equal">
      <formula>0</formula>
    </cfRule>
  </conditionalFormatting>
  <conditionalFormatting sqref="P768 P780 P770 P782 P772 P784 P774 P786 P776 P788">
    <cfRule type="cellIs" dxfId="2303" priority="58" stopIfTrue="1" operator="equal">
      <formula>0</formula>
    </cfRule>
  </conditionalFormatting>
  <conditionalFormatting sqref="P768:P777 P780:P789">
    <cfRule type="cellIs" dxfId="2302" priority="57" stopIfTrue="1" operator="equal">
      <formula>0</formula>
    </cfRule>
  </conditionalFormatting>
  <conditionalFormatting sqref="P768 P780 P770 P782 P772 P784 P774 P786 P776 P788">
    <cfRule type="cellIs" dxfId="2301" priority="56" stopIfTrue="1" operator="equal">
      <formula>0</formula>
    </cfRule>
  </conditionalFormatting>
  <conditionalFormatting sqref="P768:P777 P780:P789">
    <cfRule type="cellIs" dxfId="2300" priority="59" stopIfTrue="1" operator="equal">
      <formula>0</formula>
    </cfRule>
  </conditionalFormatting>
  <conditionalFormatting sqref="R768:R777 R780:R789">
    <cfRule type="cellIs" dxfId="2299" priority="51" stopIfTrue="1" operator="equal">
      <formula>0</formula>
    </cfRule>
  </conditionalFormatting>
  <conditionalFormatting sqref="R768 R780 R770 R782 R772 R784 R774 R786 R776 R788">
    <cfRule type="cellIs" dxfId="2298" priority="52" stopIfTrue="1" operator="equal">
      <formula>0</formula>
    </cfRule>
  </conditionalFormatting>
  <conditionalFormatting sqref="R768:R777 R780:R789">
    <cfRule type="cellIs" dxfId="2297" priority="50" stopIfTrue="1" operator="equal">
      <formula>0</formula>
    </cfRule>
  </conditionalFormatting>
  <conditionalFormatting sqref="R768 R780 R770 R782 R772 R784 R774 R786 R776 R788">
    <cfRule type="cellIs" dxfId="2296" priority="49" stopIfTrue="1" operator="equal">
      <formula>0</formula>
    </cfRule>
  </conditionalFormatting>
  <conditionalFormatting sqref="R768:R777 R780:R789">
    <cfRule type="cellIs" dxfId="2295" priority="48" stopIfTrue="1" operator="equal">
      <formula>0</formula>
    </cfRule>
  </conditionalFormatting>
  <conditionalFormatting sqref="R768 R780 R770 R782 R772 R784 R774 R786 R776 R788">
    <cfRule type="cellIs" dxfId="2294" priority="47" stopIfTrue="1" operator="equal">
      <formula>0</formula>
    </cfRule>
  </conditionalFormatting>
  <conditionalFormatting sqref="H769 H781 H771 H783 H773 H785 H775 H787 H777 H789">
    <cfRule type="cellIs" dxfId="2293" priority="46" stopIfTrue="1" operator="equal">
      <formula>0</formula>
    </cfRule>
  </conditionalFormatting>
  <conditionalFormatting sqref="H768 H780 H770 H782 H772 H784 H774 H786 H776 H788">
    <cfRule type="cellIs" dxfId="2292" priority="45" stopIfTrue="1" operator="equal">
      <formula>0</formula>
    </cfRule>
  </conditionalFormatting>
  <conditionalFormatting sqref="E768:E777">
    <cfRule type="cellIs" dxfId="2291" priority="43" stopIfTrue="1" operator="equal">
      <formula>0</formula>
    </cfRule>
  </conditionalFormatting>
  <conditionalFormatting sqref="E780:E789">
    <cfRule type="cellIs" dxfId="2290" priority="42" stopIfTrue="1" operator="equal">
      <formula>0</formula>
    </cfRule>
  </conditionalFormatting>
  <conditionalFormatting sqref="E791 E793 E795 E797 E799 E801 E803 E805 E807 E809 E811 E813 E815 E817 E819 E821 E823 E825">
    <cfRule type="cellIs" dxfId="2289" priority="41" stopIfTrue="1" operator="equal">
      <formula>0</formula>
    </cfRule>
  </conditionalFormatting>
  <conditionalFormatting sqref="P790 P792 P794 P796 P798 P800">
    <cfRule type="cellIs" dxfId="2288" priority="32" stopIfTrue="1" operator="equal">
      <formula>0</formula>
    </cfRule>
  </conditionalFormatting>
  <conditionalFormatting sqref="Q790:Q801 F790:G801 I790:O801">
    <cfRule type="cellIs" dxfId="2287" priority="40" stopIfTrue="1" operator="equal">
      <formula>0</formula>
    </cfRule>
  </conditionalFormatting>
  <conditionalFormatting sqref="N790:O790 N792:O792 N794:O794 N796:O796 N798:O798 N800:O800 Q790 Q792 Q794 Q796 Q798 Q800">
    <cfRule type="cellIs" dxfId="2286" priority="39" stopIfTrue="1" operator="equal">
      <formula>0</formula>
    </cfRule>
  </conditionalFormatting>
  <conditionalFormatting sqref="P790:P801">
    <cfRule type="cellIs" dxfId="2285" priority="33" stopIfTrue="1" operator="equal">
      <formula>0</formula>
    </cfRule>
  </conditionalFormatting>
  <conditionalFormatting sqref="P790 P792 P794 P796 P798 P800">
    <cfRule type="cellIs" dxfId="2284" priority="34" stopIfTrue="1" operator="equal">
      <formula>0</formula>
    </cfRule>
  </conditionalFormatting>
  <conditionalFormatting sqref="P790 P792 P794 P796 P798 P800">
    <cfRule type="cellIs" dxfId="2283" priority="37" stopIfTrue="1" operator="equal">
      <formula>0</formula>
    </cfRule>
  </conditionalFormatting>
  <conditionalFormatting sqref="P790:P801">
    <cfRule type="cellIs" dxfId="2282" priority="36" stopIfTrue="1" operator="equal">
      <formula>0</formula>
    </cfRule>
  </conditionalFormatting>
  <conditionalFormatting sqref="P790 P792 P794 P796 P798 P800">
    <cfRule type="cellIs" dxfId="2281" priority="35" stopIfTrue="1" operator="equal">
      <formula>0</formula>
    </cfRule>
  </conditionalFormatting>
  <conditionalFormatting sqref="P790:P801">
    <cfRule type="cellIs" dxfId="2280" priority="38" stopIfTrue="1" operator="equal">
      <formula>0</formula>
    </cfRule>
  </conditionalFormatting>
  <conditionalFormatting sqref="R790:R801">
    <cfRule type="cellIs" dxfId="2279" priority="30" stopIfTrue="1" operator="equal">
      <formula>0</formula>
    </cfRule>
  </conditionalFormatting>
  <conditionalFormatting sqref="R790 R792 R794 R796 R798 R800">
    <cfRule type="cellIs" dxfId="2278" priority="31" stopIfTrue="1" operator="equal">
      <formula>0</formula>
    </cfRule>
  </conditionalFormatting>
  <conditionalFormatting sqref="R790:R801">
    <cfRule type="cellIs" dxfId="2277" priority="29" stopIfTrue="1" operator="equal">
      <formula>0</formula>
    </cfRule>
  </conditionalFormatting>
  <conditionalFormatting sqref="R790 R792 R794 R796 R798 R800">
    <cfRule type="cellIs" dxfId="2276" priority="28" stopIfTrue="1" operator="equal">
      <formula>0</formula>
    </cfRule>
  </conditionalFormatting>
  <conditionalFormatting sqref="R790:R801">
    <cfRule type="cellIs" dxfId="2275" priority="27" stopIfTrue="1" operator="equal">
      <formula>0</formula>
    </cfRule>
  </conditionalFormatting>
  <conditionalFormatting sqref="R790 R792 R794 R796 R798 R800">
    <cfRule type="cellIs" dxfId="2274" priority="26" stopIfTrue="1" operator="equal">
      <formula>0</formula>
    </cfRule>
  </conditionalFormatting>
  <conditionalFormatting sqref="H791 H793 H795 H797 H799 H801">
    <cfRule type="cellIs" dxfId="2273" priority="25" stopIfTrue="1" operator="equal">
      <formula>0</formula>
    </cfRule>
  </conditionalFormatting>
  <conditionalFormatting sqref="H790 H792 H794 H796 H798 H800">
    <cfRule type="cellIs" dxfId="2272" priority="24" stopIfTrue="1" operator="equal">
      <formula>0</formula>
    </cfRule>
  </conditionalFormatting>
  <conditionalFormatting sqref="P802 P814 P804 P816 P806 P818 P808 P820 P810 P822 P812 P824">
    <cfRule type="cellIs" dxfId="2271" priority="15" stopIfTrue="1" operator="equal">
      <formula>0</formula>
    </cfRule>
  </conditionalFormatting>
  <conditionalFormatting sqref="Q802:Q825 G802:G825 J802:O825">
    <cfRule type="cellIs" dxfId="2270" priority="23" stopIfTrue="1" operator="equal">
      <formula>0</formula>
    </cfRule>
  </conditionalFormatting>
  <conditionalFormatting sqref="N802:O802 N814:O814 N804:O804 N816:O816 N806:O806 N818:O818 N808:O808 N820:O820 N810:O810 N822:O822 N812:O812 N824:O824 Q802 Q814 Q804 Q816 Q806 Q818 Q808 Q820 Q810 Q822 Q812 Q824">
    <cfRule type="cellIs" dxfId="2269" priority="22" stopIfTrue="1" operator="equal">
      <formula>0</formula>
    </cfRule>
  </conditionalFormatting>
  <conditionalFormatting sqref="P802:P825">
    <cfRule type="cellIs" dxfId="2268" priority="16" stopIfTrue="1" operator="equal">
      <formula>0</formula>
    </cfRule>
  </conditionalFormatting>
  <conditionalFormatting sqref="P802 P814 P804 P816 P806 P818 P808 P820 P810 P822 P812 P824">
    <cfRule type="cellIs" dxfId="2267" priority="17" stopIfTrue="1" operator="equal">
      <formula>0</formula>
    </cfRule>
  </conditionalFormatting>
  <conditionalFormatting sqref="P802 P814 P804 P816 P806 P818 P808 P820 P810 P822 P812 P824">
    <cfRule type="cellIs" dxfId="2266" priority="20" stopIfTrue="1" operator="equal">
      <formula>0</formula>
    </cfRule>
  </conditionalFormatting>
  <conditionalFormatting sqref="P802:P825">
    <cfRule type="cellIs" dxfId="2265" priority="19" stopIfTrue="1" operator="equal">
      <formula>0</formula>
    </cfRule>
  </conditionalFormatting>
  <conditionalFormatting sqref="P802 P814 P804 P816 P806 P818 P808 P820 P810 P822 P812 P824">
    <cfRule type="cellIs" dxfId="2264" priority="18" stopIfTrue="1" operator="equal">
      <formula>0</formula>
    </cfRule>
  </conditionalFormatting>
  <conditionalFormatting sqref="P802:P825">
    <cfRule type="cellIs" dxfId="2263" priority="21" stopIfTrue="1" operator="equal">
      <formula>0</formula>
    </cfRule>
  </conditionalFormatting>
  <conditionalFormatting sqref="R802:R825">
    <cfRule type="cellIs" dxfId="2262" priority="13" stopIfTrue="1" operator="equal">
      <formula>0</formula>
    </cfRule>
  </conditionalFormatting>
  <conditionalFormatting sqref="R802 R814 R804 R816 R806 R818 R808 R820 R810 R822 R812 R824">
    <cfRule type="cellIs" dxfId="2261" priority="14" stopIfTrue="1" operator="equal">
      <formula>0</formula>
    </cfRule>
  </conditionalFormatting>
  <conditionalFormatting sqref="R802:R825">
    <cfRule type="cellIs" dxfId="2260" priority="12" stopIfTrue="1" operator="equal">
      <formula>0</formula>
    </cfRule>
  </conditionalFormatting>
  <conditionalFormatting sqref="R802 R814 R804 R816 R806 R818 R808 R820 R810 R822 R812 R824">
    <cfRule type="cellIs" dxfId="2259" priority="11" stopIfTrue="1" operator="equal">
      <formula>0</formula>
    </cfRule>
  </conditionalFormatting>
  <conditionalFormatting sqref="R802:R825">
    <cfRule type="cellIs" dxfId="2258" priority="10" stopIfTrue="1" operator="equal">
      <formula>0</formula>
    </cfRule>
  </conditionalFormatting>
  <conditionalFormatting sqref="R802 R814 R804 R816 R806 R818 R808 R820 R810 R822 R812 R824">
    <cfRule type="cellIs" dxfId="2257" priority="9" stopIfTrue="1" operator="equal">
      <formula>0</formula>
    </cfRule>
  </conditionalFormatting>
  <conditionalFormatting sqref="H803 H815 H805 H817 H807 H819 H809 H821 H811 H823 H813 H825">
    <cfRule type="cellIs" dxfId="2256" priority="8" stopIfTrue="1" operator="equal">
      <formula>0</formula>
    </cfRule>
  </conditionalFormatting>
  <conditionalFormatting sqref="H802 H814 H804 H816 H806 H818 H808 H820 H810 H822 H812 H824">
    <cfRule type="cellIs" dxfId="2255" priority="7" stopIfTrue="1" operator="equal">
      <formula>0</formula>
    </cfRule>
  </conditionalFormatting>
  <conditionalFormatting sqref="I802">
    <cfRule type="cellIs" dxfId="2254" priority="6" stopIfTrue="1" operator="equal">
      <formula>0</formula>
    </cfRule>
  </conditionalFormatting>
  <conditionalFormatting sqref="I803">
    <cfRule type="cellIs" dxfId="2253" priority="5" stopIfTrue="1" operator="equal">
      <formula>0</formula>
    </cfRule>
  </conditionalFormatting>
  <conditionalFormatting sqref="I804 I806 I808 I810 I812 I814">
    <cfRule type="cellIs" dxfId="2252" priority="4" stopIfTrue="1" operator="equal">
      <formula>0</formula>
    </cfRule>
  </conditionalFormatting>
  <conditionalFormatting sqref="I805 I807 I809 I811 I813 I815">
    <cfRule type="cellIs" dxfId="2251" priority="3" stopIfTrue="1" operator="equal">
      <formula>0</formula>
    </cfRule>
  </conditionalFormatting>
  <conditionalFormatting sqref="I816 I818 I820 I822 I824">
    <cfRule type="cellIs" dxfId="2250" priority="2" stopIfTrue="1" operator="equal">
      <formula>0</formula>
    </cfRule>
  </conditionalFormatting>
  <conditionalFormatting sqref="I817 I819 I821 I823 I825">
    <cfRule type="cellIs" dxfId="2249"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9" tint="-0.249977111117893"/>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39" t="s">
        <v>30</v>
      </c>
      <c r="B1" s="540"/>
      <c r="C1" s="541" t="s">
        <v>157</v>
      </c>
      <c r="D1" s="542"/>
      <c r="E1" s="542"/>
      <c r="F1" s="542"/>
      <c r="G1" s="542"/>
      <c r="H1" s="542"/>
      <c r="I1" s="542"/>
      <c r="J1" s="542"/>
      <c r="K1" s="542"/>
      <c r="L1" s="543"/>
      <c r="M1" s="130"/>
      <c r="N1" s="538" t="s">
        <v>149</v>
      </c>
      <c r="O1" s="509"/>
      <c r="P1" s="510"/>
      <c r="Q1" s="137" t="s">
        <v>161</v>
      </c>
      <c r="R1" s="137" t="s">
        <v>182</v>
      </c>
      <c r="S1" s="64">
        <v>27</v>
      </c>
    </row>
    <row r="2" spans="1:20" ht="12" customHeight="1" x14ac:dyDescent="0.2">
      <c r="A2" s="65">
        <v>7</v>
      </c>
      <c r="B2" s="66"/>
      <c r="C2" s="544"/>
      <c r="D2" s="544"/>
      <c r="E2" s="544"/>
      <c r="F2" s="544"/>
      <c r="G2" s="544"/>
      <c r="H2" s="544"/>
      <c r="I2" s="544"/>
      <c r="J2" s="544"/>
      <c r="K2" s="544"/>
      <c r="L2" s="545"/>
      <c r="M2" s="113"/>
      <c r="N2" s="511"/>
      <c r="O2" s="512"/>
      <c r="P2" s="513"/>
      <c r="Q2" s="138" t="s">
        <v>162</v>
      </c>
      <c r="R2" s="138" t="s">
        <v>183</v>
      </c>
      <c r="S2" s="64"/>
    </row>
    <row r="3" spans="1:20"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2">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6">
        <v>32994</v>
      </c>
      <c r="B6" s="496">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521"/>
      <c r="B7" s="521"/>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501"/>
      <c r="B25" s="501"/>
      <c r="C25" s="48" t="s">
        <v>4</v>
      </c>
      <c r="D25" s="49">
        <v>20</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501"/>
      <c r="B26" s="501"/>
      <c r="C26" s="53" t="s">
        <v>3</v>
      </c>
      <c r="D26" s="54">
        <v>21</v>
      </c>
      <c r="E26" s="55">
        <v>9252.84</v>
      </c>
      <c r="F26" s="55">
        <v>1016.39</v>
      </c>
      <c r="G26" s="55">
        <v>0</v>
      </c>
      <c r="H26" s="55">
        <v>5652.58</v>
      </c>
      <c r="I26" s="55">
        <v>0</v>
      </c>
      <c r="J26" s="55">
        <v>1326.82</v>
      </c>
      <c r="K26" s="56">
        <v>15921.81</v>
      </c>
      <c r="L26" s="46">
        <v>17248.63</v>
      </c>
      <c r="M26" s="117"/>
      <c r="N26" s="119">
        <v>15921.81</v>
      </c>
      <c r="O26" s="119">
        <v>10269.23</v>
      </c>
      <c r="P26" s="119"/>
      <c r="Q26" s="119">
        <v>19097.09</v>
      </c>
      <c r="R26" s="119">
        <v>17770.27</v>
      </c>
      <c r="S26" s="47"/>
    </row>
    <row r="27" spans="1:19" ht="9" customHeight="1" x14ac:dyDescent="0.2">
      <c r="A27" s="501"/>
      <c r="B27" s="501"/>
      <c r="C27" s="48" t="s">
        <v>4</v>
      </c>
      <c r="D27" s="49">
        <v>22</v>
      </c>
      <c r="E27" s="50">
        <v>17915997</v>
      </c>
      <c r="F27" s="50">
        <v>1968005</v>
      </c>
      <c r="G27" s="50">
        <v>0</v>
      </c>
      <c r="H27" s="50">
        <v>10944921</v>
      </c>
      <c r="I27" s="50">
        <v>0</v>
      </c>
      <c r="J27" s="51">
        <v>2569082</v>
      </c>
      <c r="K27" s="50">
        <v>30828923</v>
      </c>
      <c r="L27" s="73">
        <v>33398005</v>
      </c>
      <c r="M27" s="118"/>
      <c r="N27" s="120">
        <v>30828923</v>
      </c>
      <c r="O27" s="120">
        <v>19884002</v>
      </c>
      <c r="P27" s="120">
        <v>0</v>
      </c>
      <c r="Q27" s="120">
        <v>36977122</v>
      </c>
      <c r="R27" s="120">
        <v>34408041</v>
      </c>
      <c r="S27" s="47"/>
    </row>
    <row r="28" spans="1:19" ht="12.75" customHeight="1" x14ac:dyDescent="0.2">
      <c r="A28" s="501"/>
      <c r="B28" s="501"/>
      <c r="C28" s="53" t="s">
        <v>3</v>
      </c>
      <c r="D28" s="54">
        <v>23</v>
      </c>
      <c r="E28" s="55">
        <v>9519.33</v>
      </c>
      <c r="F28" s="55">
        <v>1047.3699999999999</v>
      </c>
      <c r="G28" s="55">
        <v>0</v>
      </c>
      <c r="H28" s="55">
        <v>5652.58</v>
      </c>
      <c r="I28" s="55">
        <v>0</v>
      </c>
      <c r="J28" s="55">
        <v>1351.61</v>
      </c>
      <c r="K28" s="56">
        <v>16219.28</v>
      </c>
      <c r="L28" s="46">
        <v>17570.89</v>
      </c>
      <c r="M28" s="117"/>
      <c r="N28" s="119">
        <v>16219.28</v>
      </c>
      <c r="O28" s="119">
        <v>10566.7</v>
      </c>
      <c r="P28" s="119"/>
      <c r="Q28" s="119">
        <v>19472.900000000001</v>
      </c>
      <c r="R28" s="119">
        <v>18121.29</v>
      </c>
      <c r="S28" s="47"/>
    </row>
    <row r="29" spans="1:19" ht="9" customHeight="1" x14ac:dyDescent="0.2">
      <c r="A29" s="501"/>
      <c r="B29" s="501"/>
      <c r="C29" s="48" t="s">
        <v>4</v>
      </c>
      <c r="D29" s="49">
        <v>23</v>
      </c>
      <c r="E29" s="50">
        <v>18431993</v>
      </c>
      <c r="F29" s="50">
        <v>2027991</v>
      </c>
      <c r="G29" s="50">
        <v>0</v>
      </c>
      <c r="H29" s="50">
        <v>10944921</v>
      </c>
      <c r="I29" s="50">
        <v>0</v>
      </c>
      <c r="J29" s="51">
        <v>2617082</v>
      </c>
      <c r="K29" s="50">
        <v>31404905</v>
      </c>
      <c r="L29" s="73">
        <v>34021987</v>
      </c>
      <c r="M29" s="118"/>
      <c r="N29" s="120">
        <v>31404905</v>
      </c>
      <c r="O29" s="120">
        <v>20459984</v>
      </c>
      <c r="P29" s="120">
        <v>0</v>
      </c>
      <c r="Q29" s="120">
        <v>37704792</v>
      </c>
      <c r="R29" s="120">
        <v>35087710</v>
      </c>
      <c r="S29" s="47"/>
    </row>
    <row r="30" spans="1:19" ht="12.75" customHeight="1" x14ac:dyDescent="0.2">
      <c r="A30" s="501"/>
      <c r="B30" s="501"/>
      <c r="C30" s="53" t="s">
        <v>3</v>
      </c>
      <c r="D30" s="54">
        <v>24</v>
      </c>
      <c r="E30" s="55">
        <v>9792.02</v>
      </c>
      <c r="F30" s="55">
        <v>1072.1600000000001</v>
      </c>
      <c r="G30" s="55">
        <v>0</v>
      </c>
      <c r="H30" s="55">
        <v>5652.58</v>
      </c>
      <c r="I30" s="55">
        <v>0</v>
      </c>
      <c r="J30" s="55">
        <v>1376.4</v>
      </c>
      <c r="K30" s="56">
        <v>16516.759999999998</v>
      </c>
      <c r="L30" s="46">
        <v>17893.16</v>
      </c>
      <c r="M30" s="117"/>
      <c r="N30" s="119">
        <v>16516.759999999998</v>
      </c>
      <c r="O30" s="119">
        <v>10864.18</v>
      </c>
      <c r="P30" s="119"/>
      <c r="Q30" s="119">
        <v>19848.71</v>
      </c>
      <c r="R30" s="119">
        <v>18472.310000000001</v>
      </c>
      <c r="S30" s="47"/>
    </row>
    <row r="31" spans="1:19" ht="9" customHeight="1" x14ac:dyDescent="0.2">
      <c r="A31" s="501"/>
      <c r="B31" s="501"/>
      <c r="C31" s="48" t="s">
        <v>4</v>
      </c>
      <c r="D31" s="49">
        <v>25</v>
      </c>
      <c r="E31" s="50">
        <v>18959995</v>
      </c>
      <c r="F31" s="50">
        <v>2075991</v>
      </c>
      <c r="G31" s="50">
        <v>0</v>
      </c>
      <c r="H31" s="50">
        <v>10944921</v>
      </c>
      <c r="I31" s="50">
        <v>0</v>
      </c>
      <c r="J31" s="51">
        <v>2665082</v>
      </c>
      <c r="K31" s="50">
        <v>31980907</v>
      </c>
      <c r="L31" s="73">
        <v>34645989</v>
      </c>
      <c r="M31" s="118"/>
      <c r="N31" s="120">
        <v>31980907</v>
      </c>
      <c r="O31" s="120">
        <v>21035986</v>
      </c>
      <c r="P31" s="120">
        <v>0</v>
      </c>
      <c r="Q31" s="120">
        <v>38432462</v>
      </c>
      <c r="R31" s="120">
        <v>35767380</v>
      </c>
      <c r="S31" s="47"/>
    </row>
    <row r="32" spans="1:19" ht="12.75" customHeight="1" x14ac:dyDescent="0.2">
      <c r="A32" s="501"/>
      <c r="B32" s="501"/>
      <c r="C32" s="53" t="s">
        <v>3</v>
      </c>
      <c r="D32" s="54">
        <v>26</v>
      </c>
      <c r="E32" s="55">
        <v>10058.51</v>
      </c>
      <c r="F32" s="55">
        <v>1103.1500000000001</v>
      </c>
      <c r="G32" s="55">
        <v>0</v>
      </c>
      <c r="H32" s="55">
        <v>5652.58</v>
      </c>
      <c r="I32" s="55">
        <v>0</v>
      </c>
      <c r="J32" s="55">
        <v>1401.19</v>
      </c>
      <c r="K32" s="56">
        <v>16814.240000000002</v>
      </c>
      <c r="L32" s="46">
        <v>18215.43</v>
      </c>
      <c r="M32" s="117"/>
      <c r="N32" s="119">
        <v>16814.240000000002</v>
      </c>
      <c r="O32" s="119">
        <v>11161.66</v>
      </c>
      <c r="P32" s="119"/>
      <c r="Q32" s="119">
        <v>20224.53</v>
      </c>
      <c r="R32" s="119">
        <v>18823.34</v>
      </c>
      <c r="S32" s="47"/>
    </row>
    <row r="33" spans="1:19" ht="9" customHeight="1" x14ac:dyDescent="0.2">
      <c r="A33" s="501"/>
      <c r="B33" s="501"/>
      <c r="C33" s="48" t="s">
        <v>4</v>
      </c>
      <c r="D33" s="49">
        <v>27</v>
      </c>
      <c r="E33" s="50">
        <v>19475991</v>
      </c>
      <c r="F33" s="50">
        <v>2135996</v>
      </c>
      <c r="G33" s="50">
        <v>0</v>
      </c>
      <c r="H33" s="50">
        <v>10944921</v>
      </c>
      <c r="I33" s="50">
        <v>0</v>
      </c>
      <c r="J33" s="51">
        <v>2713082</v>
      </c>
      <c r="K33" s="50">
        <v>32556908</v>
      </c>
      <c r="L33" s="73">
        <v>35269991</v>
      </c>
      <c r="M33" s="118"/>
      <c r="N33" s="120">
        <v>32556908</v>
      </c>
      <c r="O33" s="120">
        <v>21611987</v>
      </c>
      <c r="P33" s="120">
        <v>0</v>
      </c>
      <c r="Q33" s="120">
        <v>39160151</v>
      </c>
      <c r="R33" s="120">
        <v>36447069</v>
      </c>
      <c r="S33" s="47"/>
    </row>
    <row r="34" spans="1:19" ht="12.75" customHeight="1" x14ac:dyDescent="0.2">
      <c r="A34" s="501"/>
      <c r="B34" s="501"/>
      <c r="C34" s="53" t="s">
        <v>3</v>
      </c>
      <c r="D34" s="54">
        <v>28</v>
      </c>
      <c r="E34" s="55">
        <v>10331.200000000001</v>
      </c>
      <c r="F34" s="55">
        <v>1134.1400000000001</v>
      </c>
      <c r="G34" s="55">
        <v>0</v>
      </c>
      <c r="H34" s="55">
        <v>5652.58</v>
      </c>
      <c r="I34" s="55">
        <v>0</v>
      </c>
      <c r="J34" s="55">
        <v>1426.49</v>
      </c>
      <c r="K34" s="56">
        <v>17117.919999999998</v>
      </c>
      <c r="L34" s="46">
        <v>18544.41</v>
      </c>
      <c r="M34" s="117"/>
      <c r="N34" s="119">
        <v>17117.919999999998</v>
      </c>
      <c r="O34" s="119">
        <v>11465.34</v>
      </c>
      <c r="P34" s="119"/>
      <c r="Q34" s="119">
        <v>20608.169999999998</v>
      </c>
      <c r="R34" s="119">
        <v>19181.68</v>
      </c>
      <c r="S34" s="47"/>
    </row>
    <row r="35" spans="1:19" ht="9" customHeight="1" x14ac:dyDescent="0.2">
      <c r="A35" s="501"/>
      <c r="B35" s="501"/>
      <c r="C35" s="48" t="s">
        <v>4</v>
      </c>
      <c r="D35" s="49">
        <v>29</v>
      </c>
      <c r="E35" s="50">
        <v>20003993</v>
      </c>
      <c r="F35" s="50">
        <v>2196001</v>
      </c>
      <c r="G35" s="50">
        <v>0</v>
      </c>
      <c r="H35" s="50">
        <v>10944921</v>
      </c>
      <c r="I35" s="50">
        <v>0</v>
      </c>
      <c r="J35" s="51">
        <v>2762070</v>
      </c>
      <c r="K35" s="50">
        <v>33144915</v>
      </c>
      <c r="L35" s="73">
        <v>35906985</v>
      </c>
      <c r="M35" s="118"/>
      <c r="N35" s="120">
        <v>33144915</v>
      </c>
      <c r="O35" s="120">
        <v>22199994</v>
      </c>
      <c r="P35" s="120">
        <v>0</v>
      </c>
      <c r="Q35" s="120">
        <v>39902981</v>
      </c>
      <c r="R35" s="120">
        <v>37140912</v>
      </c>
      <c r="S35" s="47"/>
    </row>
    <row r="36" spans="1:19" ht="12.75" customHeight="1" x14ac:dyDescent="0.2">
      <c r="A36" s="501"/>
      <c r="B36" s="501"/>
      <c r="C36" s="53" t="s">
        <v>3</v>
      </c>
      <c r="D36" s="54">
        <v>30</v>
      </c>
      <c r="E36" s="55">
        <v>10603.89</v>
      </c>
      <c r="F36" s="55">
        <v>1165.1300000000001</v>
      </c>
      <c r="G36" s="55">
        <v>0</v>
      </c>
      <c r="H36" s="55">
        <v>5652.58</v>
      </c>
      <c r="I36" s="55">
        <v>0</v>
      </c>
      <c r="J36" s="55">
        <v>1451.8</v>
      </c>
      <c r="K36" s="56">
        <v>17421.599999999999</v>
      </c>
      <c r="L36" s="46">
        <v>18873.400000000001</v>
      </c>
      <c r="M36" s="117"/>
      <c r="N36" s="119">
        <v>17421.599999999999</v>
      </c>
      <c r="O36" s="119">
        <v>11769.02</v>
      </c>
      <c r="P36" s="119"/>
      <c r="Q36" s="119">
        <v>20991.82</v>
      </c>
      <c r="R36" s="119">
        <v>19540.02</v>
      </c>
      <c r="S36" s="47"/>
    </row>
    <row r="37" spans="1:19" ht="9" customHeight="1" x14ac:dyDescent="0.2">
      <c r="A37" s="501"/>
      <c r="B37" s="501"/>
      <c r="C37" s="48" t="s">
        <v>4</v>
      </c>
      <c r="D37" s="49">
        <v>31</v>
      </c>
      <c r="E37" s="50">
        <v>20531994</v>
      </c>
      <c r="F37" s="50">
        <v>2256006</v>
      </c>
      <c r="G37" s="50">
        <v>0</v>
      </c>
      <c r="H37" s="50">
        <v>10944921</v>
      </c>
      <c r="I37" s="50">
        <v>0</v>
      </c>
      <c r="J37" s="51">
        <v>2811077</v>
      </c>
      <c r="K37" s="50">
        <v>33732921</v>
      </c>
      <c r="L37" s="73">
        <v>36543998</v>
      </c>
      <c r="M37" s="118"/>
      <c r="N37" s="120">
        <v>33732921</v>
      </c>
      <c r="O37" s="120">
        <v>22788000</v>
      </c>
      <c r="P37" s="120">
        <v>0</v>
      </c>
      <c r="Q37" s="120">
        <v>40645831</v>
      </c>
      <c r="R37" s="120">
        <v>37834755</v>
      </c>
      <c r="S37" s="47"/>
    </row>
    <row r="38" spans="1:19" ht="12.75" customHeight="1" x14ac:dyDescent="0.2">
      <c r="A38" s="501"/>
      <c r="B38" s="501"/>
      <c r="C38" s="53" t="s">
        <v>3</v>
      </c>
      <c r="D38" s="54">
        <v>32</v>
      </c>
      <c r="E38" s="55">
        <v>10870.38</v>
      </c>
      <c r="F38" s="55">
        <v>1189.92</v>
      </c>
      <c r="G38" s="55">
        <v>0</v>
      </c>
      <c r="H38" s="55">
        <v>5652.58</v>
      </c>
      <c r="I38" s="55">
        <v>0</v>
      </c>
      <c r="J38" s="55">
        <v>1476.07</v>
      </c>
      <c r="K38" s="56">
        <v>17712.88</v>
      </c>
      <c r="L38" s="46">
        <v>19188.95</v>
      </c>
      <c r="M38" s="117"/>
      <c r="N38" s="119">
        <v>17712.88</v>
      </c>
      <c r="O38" s="119">
        <v>12060.3</v>
      </c>
      <c r="P38" s="119"/>
      <c r="Q38" s="119">
        <v>21359.8</v>
      </c>
      <c r="R38" s="119">
        <v>19883.73</v>
      </c>
      <c r="S38" s="47"/>
    </row>
    <row r="39" spans="1:19" ht="9" customHeight="1" x14ac:dyDescent="0.2">
      <c r="A39" s="501"/>
      <c r="B39" s="501"/>
      <c r="C39" s="48" t="s">
        <v>4</v>
      </c>
      <c r="D39" s="49">
        <v>33</v>
      </c>
      <c r="E39" s="50">
        <v>21047991</v>
      </c>
      <c r="F39" s="50">
        <v>2304006</v>
      </c>
      <c r="G39" s="50">
        <v>0</v>
      </c>
      <c r="H39" s="50">
        <v>10944921</v>
      </c>
      <c r="I39" s="50">
        <v>0</v>
      </c>
      <c r="J39" s="51">
        <v>2858070</v>
      </c>
      <c r="K39" s="50">
        <v>34296918</v>
      </c>
      <c r="L39" s="73">
        <v>37154988</v>
      </c>
      <c r="M39" s="118"/>
      <c r="N39" s="120">
        <v>34296918</v>
      </c>
      <c r="O39" s="120">
        <v>23351997</v>
      </c>
      <c r="P39" s="120">
        <v>0</v>
      </c>
      <c r="Q39" s="120">
        <v>41358340</v>
      </c>
      <c r="R39" s="120">
        <v>38500270</v>
      </c>
      <c r="S39" s="47"/>
    </row>
    <row r="40" spans="1:19" ht="12.75" customHeight="1" x14ac:dyDescent="0.2">
      <c r="A40" s="501"/>
      <c r="B40" s="501"/>
      <c r="C40" s="53" t="s">
        <v>3</v>
      </c>
      <c r="D40" s="54">
        <v>34</v>
      </c>
      <c r="E40" s="55">
        <v>11136.88</v>
      </c>
      <c r="F40" s="55">
        <v>1220.9000000000001</v>
      </c>
      <c r="G40" s="55">
        <v>0</v>
      </c>
      <c r="H40" s="55">
        <v>5652.58</v>
      </c>
      <c r="I40" s="55">
        <v>0</v>
      </c>
      <c r="J40" s="55">
        <v>1500.86</v>
      </c>
      <c r="K40" s="56">
        <v>18010.36</v>
      </c>
      <c r="L40" s="46">
        <v>19511.22</v>
      </c>
      <c r="M40" s="117"/>
      <c r="N40" s="119">
        <v>18010.36</v>
      </c>
      <c r="O40" s="119">
        <v>12357.78</v>
      </c>
      <c r="P40" s="119"/>
      <c r="Q40" s="119">
        <v>21735.62</v>
      </c>
      <c r="R40" s="119">
        <v>20234.759999999998</v>
      </c>
      <c r="S40" s="47"/>
    </row>
    <row r="41" spans="1:19" ht="9" customHeight="1" x14ac:dyDescent="0.2">
      <c r="A41" s="501"/>
      <c r="B41" s="501"/>
      <c r="C41" s="48" t="s">
        <v>4</v>
      </c>
      <c r="D41" s="49">
        <v>35</v>
      </c>
      <c r="E41" s="50">
        <v>21564007</v>
      </c>
      <c r="F41" s="50">
        <v>2363992</v>
      </c>
      <c r="G41" s="50">
        <v>0</v>
      </c>
      <c r="H41" s="50">
        <v>10944921</v>
      </c>
      <c r="I41" s="50">
        <v>0</v>
      </c>
      <c r="J41" s="51">
        <v>2906070</v>
      </c>
      <c r="K41" s="50">
        <v>34872920</v>
      </c>
      <c r="L41" s="73">
        <v>37778990</v>
      </c>
      <c r="M41" s="118"/>
      <c r="N41" s="120">
        <v>34872920</v>
      </c>
      <c r="O41" s="120">
        <v>23927999</v>
      </c>
      <c r="P41" s="120">
        <v>0</v>
      </c>
      <c r="Q41" s="120">
        <v>42086029</v>
      </c>
      <c r="R41" s="120">
        <v>39179959</v>
      </c>
      <c r="S41" s="47"/>
    </row>
    <row r="42" spans="1:19" ht="12.75" customHeight="1" x14ac:dyDescent="0.2">
      <c r="A42" s="501"/>
      <c r="B42" s="501"/>
      <c r="C42" s="53" t="s">
        <v>3</v>
      </c>
      <c r="D42" s="54">
        <v>36</v>
      </c>
      <c r="E42" s="55">
        <v>11409.57</v>
      </c>
      <c r="F42" s="55">
        <v>1251.8900000000001</v>
      </c>
      <c r="G42" s="55">
        <v>0</v>
      </c>
      <c r="H42" s="55">
        <v>5652.58</v>
      </c>
      <c r="I42" s="55">
        <v>0</v>
      </c>
      <c r="J42" s="55">
        <v>1526.17</v>
      </c>
      <c r="K42" s="56">
        <v>18314.04</v>
      </c>
      <c r="L42" s="46">
        <v>19840.21</v>
      </c>
      <c r="M42" s="117"/>
      <c r="N42" s="119">
        <v>18314.04</v>
      </c>
      <c r="O42" s="119">
        <v>12661.46</v>
      </c>
      <c r="P42" s="119"/>
      <c r="Q42" s="119">
        <v>22119.27</v>
      </c>
      <c r="R42" s="119">
        <v>20593.099999999999</v>
      </c>
      <c r="S42" s="47"/>
    </row>
    <row r="43" spans="1:19" ht="9" customHeight="1" x14ac:dyDescent="0.2">
      <c r="A43" s="501"/>
      <c r="B43" s="501"/>
      <c r="C43" s="48" t="s">
        <v>4</v>
      </c>
      <c r="D43" s="49">
        <v>37</v>
      </c>
      <c r="E43" s="50">
        <v>22092008</v>
      </c>
      <c r="F43" s="50">
        <v>2423997</v>
      </c>
      <c r="G43" s="50">
        <v>0</v>
      </c>
      <c r="H43" s="50">
        <v>10944921</v>
      </c>
      <c r="I43" s="50">
        <v>0</v>
      </c>
      <c r="J43" s="51">
        <v>2955077</v>
      </c>
      <c r="K43" s="50">
        <v>35460926</v>
      </c>
      <c r="L43" s="73">
        <v>38416003</v>
      </c>
      <c r="M43" s="118"/>
      <c r="N43" s="120">
        <v>35460926</v>
      </c>
      <c r="O43" s="120">
        <v>24516005</v>
      </c>
      <c r="P43" s="120">
        <v>0</v>
      </c>
      <c r="Q43" s="120">
        <v>42828879</v>
      </c>
      <c r="R43" s="120">
        <v>39873802</v>
      </c>
      <c r="S43" s="47"/>
    </row>
    <row r="44" spans="1:19" ht="12.75" customHeight="1" x14ac:dyDescent="0.2">
      <c r="A44" s="501"/>
      <c r="B44" s="501"/>
      <c r="C44" s="53" t="s">
        <v>3</v>
      </c>
      <c r="D44" s="54">
        <v>38</v>
      </c>
      <c r="E44" s="55">
        <v>11676.06</v>
      </c>
      <c r="F44" s="55">
        <v>1282.8800000000001</v>
      </c>
      <c r="G44" s="55">
        <v>0</v>
      </c>
      <c r="H44" s="55">
        <v>5652.58</v>
      </c>
      <c r="I44" s="55">
        <v>0</v>
      </c>
      <c r="J44" s="55">
        <v>1550.96</v>
      </c>
      <c r="K44" s="56">
        <v>18611.52</v>
      </c>
      <c r="L44" s="46">
        <v>20162.48</v>
      </c>
      <c r="M44" s="117"/>
      <c r="N44" s="119">
        <v>18611.52</v>
      </c>
      <c r="O44" s="119">
        <v>12958.94</v>
      </c>
      <c r="P44" s="119"/>
      <c r="Q44" s="119">
        <v>22495.09</v>
      </c>
      <c r="R44" s="119">
        <v>20944.13</v>
      </c>
      <c r="S44" s="47"/>
    </row>
    <row r="45" spans="1:19" ht="9" customHeight="1" x14ac:dyDescent="0.2">
      <c r="A45" s="501"/>
      <c r="B45" s="501"/>
      <c r="C45" s="48" t="s">
        <v>4</v>
      </c>
      <c r="D45" s="49">
        <v>39</v>
      </c>
      <c r="E45" s="50">
        <v>22608005</v>
      </c>
      <c r="F45" s="50">
        <v>2484002</v>
      </c>
      <c r="G45" s="50">
        <v>0</v>
      </c>
      <c r="H45" s="50">
        <v>10944921</v>
      </c>
      <c r="I45" s="50">
        <v>0</v>
      </c>
      <c r="J45" s="51">
        <v>3003077</v>
      </c>
      <c r="K45" s="50">
        <v>36036928</v>
      </c>
      <c r="L45" s="73">
        <v>39040005</v>
      </c>
      <c r="M45" s="118"/>
      <c r="N45" s="120">
        <v>36036928</v>
      </c>
      <c r="O45" s="120">
        <v>25092007</v>
      </c>
      <c r="P45" s="120">
        <v>0</v>
      </c>
      <c r="Q45" s="120">
        <v>43556568</v>
      </c>
      <c r="R45" s="120">
        <v>40553491</v>
      </c>
      <c r="S45" s="47"/>
    </row>
    <row r="46" spans="1:19" ht="12.75" customHeight="1" x14ac:dyDescent="0.2">
      <c r="A46" s="501"/>
      <c r="B46" s="501"/>
      <c r="C46" s="53" t="s">
        <v>3</v>
      </c>
      <c r="D46" s="54">
        <v>40</v>
      </c>
      <c r="E46" s="55">
        <v>11948.75</v>
      </c>
      <c r="F46" s="55">
        <v>1313.87</v>
      </c>
      <c r="G46" s="55">
        <v>0</v>
      </c>
      <c r="H46" s="55">
        <v>5652.58</v>
      </c>
      <c r="I46" s="55">
        <v>0</v>
      </c>
      <c r="J46" s="55">
        <v>1576.27</v>
      </c>
      <c r="K46" s="56">
        <v>18915.2</v>
      </c>
      <c r="L46" s="46">
        <v>20491.47</v>
      </c>
      <c r="M46" s="117"/>
      <c r="N46" s="119">
        <v>18915.2</v>
      </c>
      <c r="O46" s="119">
        <v>13262.62</v>
      </c>
      <c r="P46" s="119"/>
      <c r="Q46" s="119">
        <v>22878.74</v>
      </c>
      <c r="R46" s="119">
        <v>21302.47</v>
      </c>
      <c r="S46" s="47"/>
    </row>
    <row r="47" spans="1:19" ht="9" customHeight="1" x14ac:dyDescent="0.2">
      <c r="A47" s="502"/>
      <c r="B47" s="502"/>
      <c r="C47" s="58"/>
      <c r="D47" s="59"/>
      <c r="E47" s="61">
        <v>23136006</v>
      </c>
      <c r="F47" s="61">
        <v>2544007</v>
      </c>
      <c r="G47" s="61">
        <v>0</v>
      </c>
      <c r="H47" s="61">
        <v>10944921</v>
      </c>
      <c r="I47" s="61">
        <v>0</v>
      </c>
      <c r="J47" s="60">
        <v>3052084</v>
      </c>
      <c r="K47" s="61">
        <v>36624934</v>
      </c>
      <c r="L47" s="73">
        <v>39677019</v>
      </c>
      <c r="M47" s="118"/>
      <c r="N47" s="123">
        <v>36624934</v>
      </c>
      <c r="O47" s="123">
        <v>25680013</v>
      </c>
      <c r="P47" s="123">
        <v>0</v>
      </c>
      <c r="Q47" s="120">
        <v>44299418</v>
      </c>
      <c r="R47" s="120">
        <v>41247334</v>
      </c>
      <c r="S47" s="47"/>
    </row>
    <row r="48" spans="1:19" ht="12.75" customHeight="1" x14ac:dyDescent="0.2">
      <c r="A48" s="496">
        <v>33178</v>
      </c>
      <c r="B48" s="496">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521"/>
      <c r="B49" s="521"/>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501"/>
      <c r="B67" s="501"/>
      <c r="C67" s="48" t="s">
        <v>4</v>
      </c>
      <c r="D67" s="49">
        <v>20</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501"/>
      <c r="B68" s="501"/>
      <c r="C68" s="53" t="s">
        <v>3</v>
      </c>
      <c r="D68" s="54">
        <v>21</v>
      </c>
      <c r="E68" s="55">
        <v>9252.84</v>
      </c>
      <c r="F68" s="55">
        <v>1016.39</v>
      </c>
      <c r="G68" s="55">
        <v>0</v>
      </c>
      <c r="H68" s="55">
        <v>5865</v>
      </c>
      <c r="I68" s="55">
        <v>0</v>
      </c>
      <c r="J68" s="55">
        <v>1344.52</v>
      </c>
      <c r="K68" s="56">
        <v>16134.23</v>
      </c>
      <c r="L68" s="46">
        <v>17478.75</v>
      </c>
      <c r="M68" s="117"/>
      <c r="N68" s="119">
        <v>16134.23</v>
      </c>
      <c r="O68" s="119">
        <v>10269.23</v>
      </c>
      <c r="P68" s="119"/>
      <c r="Q68" s="119">
        <v>19327.21</v>
      </c>
      <c r="R68" s="119">
        <v>17982.689999999999</v>
      </c>
      <c r="S68" s="47"/>
    </row>
    <row r="69" spans="1:19" ht="9" customHeight="1" x14ac:dyDescent="0.2">
      <c r="A69" s="501"/>
      <c r="B69" s="501"/>
      <c r="C69" s="48" t="s">
        <v>4</v>
      </c>
      <c r="D69" s="49">
        <v>22</v>
      </c>
      <c r="E69" s="50">
        <v>17915997</v>
      </c>
      <c r="F69" s="50">
        <v>1968005</v>
      </c>
      <c r="G69" s="50">
        <v>0</v>
      </c>
      <c r="H69" s="50">
        <v>11356224</v>
      </c>
      <c r="I69" s="50">
        <v>0</v>
      </c>
      <c r="J69" s="51">
        <v>2603354</v>
      </c>
      <c r="K69" s="50">
        <v>31240226</v>
      </c>
      <c r="L69" s="73">
        <v>33843579</v>
      </c>
      <c r="M69" s="118"/>
      <c r="N69" s="120">
        <v>31240226</v>
      </c>
      <c r="O69" s="120">
        <v>19884002</v>
      </c>
      <c r="P69" s="120">
        <v>0</v>
      </c>
      <c r="Q69" s="120">
        <v>37422697</v>
      </c>
      <c r="R69" s="120">
        <v>34819343</v>
      </c>
      <c r="S69" s="47"/>
    </row>
    <row r="70" spans="1:19" ht="12.75" customHeight="1" x14ac:dyDescent="0.2">
      <c r="A70" s="501"/>
      <c r="B70" s="501"/>
      <c r="C70" s="53" t="s">
        <v>3</v>
      </c>
      <c r="D70" s="54">
        <v>23</v>
      </c>
      <c r="E70" s="55">
        <v>9519.33</v>
      </c>
      <c r="F70" s="55">
        <v>1047.3699999999999</v>
      </c>
      <c r="G70" s="55">
        <v>0</v>
      </c>
      <c r="H70" s="55">
        <v>5865</v>
      </c>
      <c r="I70" s="55">
        <v>0</v>
      </c>
      <c r="J70" s="55">
        <v>1369.31</v>
      </c>
      <c r="K70" s="56">
        <v>16431.7</v>
      </c>
      <c r="L70" s="46">
        <v>17801.009999999998</v>
      </c>
      <c r="M70" s="117"/>
      <c r="N70" s="119">
        <v>16431.7</v>
      </c>
      <c r="O70" s="119">
        <v>10566.7</v>
      </c>
      <c r="P70" s="119"/>
      <c r="Q70" s="119">
        <v>19703.02</v>
      </c>
      <c r="R70" s="119">
        <v>18333.71</v>
      </c>
      <c r="S70" s="47"/>
    </row>
    <row r="71" spans="1:19" ht="9" customHeight="1" x14ac:dyDescent="0.2">
      <c r="A71" s="501"/>
      <c r="B71" s="501"/>
      <c r="C71" s="48" t="s">
        <v>4</v>
      </c>
      <c r="D71" s="49">
        <v>23</v>
      </c>
      <c r="E71" s="50">
        <v>18431993</v>
      </c>
      <c r="F71" s="50">
        <v>2027991</v>
      </c>
      <c r="G71" s="50">
        <v>0</v>
      </c>
      <c r="H71" s="50">
        <v>11356224</v>
      </c>
      <c r="I71" s="50">
        <v>0</v>
      </c>
      <c r="J71" s="51">
        <v>2651354</v>
      </c>
      <c r="K71" s="50">
        <v>31816208</v>
      </c>
      <c r="L71" s="73">
        <v>34467562</v>
      </c>
      <c r="M71" s="118"/>
      <c r="N71" s="120">
        <v>31816208</v>
      </c>
      <c r="O71" s="120">
        <v>20459984</v>
      </c>
      <c r="P71" s="120">
        <v>0</v>
      </c>
      <c r="Q71" s="120">
        <v>38150367</v>
      </c>
      <c r="R71" s="120">
        <v>35499013</v>
      </c>
      <c r="S71" s="47"/>
    </row>
    <row r="72" spans="1:19" ht="12.75" customHeight="1" x14ac:dyDescent="0.2">
      <c r="A72" s="501"/>
      <c r="B72" s="501"/>
      <c r="C72" s="53" t="s">
        <v>3</v>
      </c>
      <c r="D72" s="54">
        <v>24</v>
      </c>
      <c r="E72" s="55">
        <v>9792.02</v>
      </c>
      <c r="F72" s="55">
        <v>1072.1600000000001</v>
      </c>
      <c r="G72" s="55">
        <v>0</v>
      </c>
      <c r="H72" s="55">
        <v>5865</v>
      </c>
      <c r="I72" s="55">
        <v>0</v>
      </c>
      <c r="J72" s="55">
        <v>1394.1</v>
      </c>
      <c r="K72" s="56">
        <v>16729.18</v>
      </c>
      <c r="L72" s="46">
        <v>18123.28</v>
      </c>
      <c r="M72" s="117"/>
      <c r="N72" s="119">
        <v>16729.18</v>
      </c>
      <c r="O72" s="119">
        <v>10864.18</v>
      </c>
      <c r="P72" s="119"/>
      <c r="Q72" s="119">
        <v>20078.830000000002</v>
      </c>
      <c r="R72" s="119">
        <v>18684.73</v>
      </c>
      <c r="S72" s="47"/>
    </row>
    <row r="73" spans="1:19" ht="9" customHeight="1" x14ac:dyDescent="0.2">
      <c r="A73" s="501"/>
      <c r="B73" s="501"/>
      <c r="C73" s="48" t="s">
        <v>4</v>
      </c>
      <c r="D73" s="49">
        <v>25</v>
      </c>
      <c r="E73" s="50">
        <v>18959995</v>
      </c>
      <c r="F73" s="50">
        <v>2075991</v>
      </c>
      <c r="G73" s="50">
        <v>0</v>
      </c>
      <c r="H73" s="50">
        <v>11356224</v>
      </c>
      <c r="I73" s="50">
        <v>0</v>
      </c>
      <c r="J73" s="51">
        <v>2699354</v>
      </c>
      <c r="K73" s="50">
        <v>32392209</v>
      </c>
      <c r="L73" s="73">
        <v>35091563</v>
      </c>
      <c r="M73" s="118"/>
      <c r="N73" s="120">
        <v>32392209</v>
      </c>
      <c r="O73" s="120">
        <v>21035986</v>
      </c>
      <c r="P73" s="120">
        <v>0</v>
      </c>
      <c r="Q73" s="120">
        <v>38878036</v>
      </c>
      <c r="R73" s="120">
        <v>36178682</v>
      </c>
      <c r="S73" s="47"/>
    </row>
    <row r="74" spans="1:19" ht="12.75" customHeight="1" x14ac:dyDescent="0.2">
      <c r="A74" s="501"/>
      <c r="B74" s="501"/>
      <c r="C74" s="53" t="s">
        <v>3</v>
      </c>
      <c r="D74" s="54">
        <v>26</v>
      </c>
      <c r="E74" s="55">
        <v>10058.51</v>
      </c>
      <c r="F74" s="55">
        <v>1103.1500000000001</v>
      </c>
      <c r="G74" s="55">
        <v>0</v>
      </c>
      <c r="H74" s="55">
        <v>5865</v>
      </c>
      <c r="I74" s="55">
        <v>0</v>
      </c>
      <c r="J74" s="55">
        <v>1418.89</v>
      </c>
      <c r="K74" s="56">
        <v>17026.66</v>
      </c>
      <c r="L74" s="46">
        <v>18445.55</v>
      </c>
      <c r="M74" s="117"/>
      <c r="N74" s="119">
        <v>17026.66</v>
      </c>
      <c r="O74" s="119">
        <v>11161.66</v>
      </c>
      <c r="P74" s="119"/>
      <c r="Q74" s="119">
        <v>20454.650000000001</v>
      </c>
      <c r="R74" s="119">
        <v>19035.759999999998</v>
      </c>
      <c r="S74" s="47"/>
    </row>
    <row r="75" spans="1:19" ht="9" customHeight="1" x14ac:dyDescent="0.2">
      <c r="A75" s="501"/>
      <c r="B75" s="501"/>
      <c r="C75" s="48" t="s">
        <v>4</v>
      </c>
      <c r="D75" s="49">
        <v>27</v>
      </c>
      <c r="E75" s="50">
        <v>19475991</v>
      </c>
      <c r="F75" s="50">
        <v>2135996</v>
      </c>
      <c r="G75" s="50">
        <v>0</v>
      </c>
      <c r="H75" s="50">
        <v>11356224</v>
      </c>
      <c r="I75" s="50">
        <v>0</v>
      </c>
      <c r="J75" s="51">
        <v>2747354</v>
      </c>
      <c r="K75" s="50">
        <v>32968211</v>
      </c>
      <c r="L75" s="73">
        <v>35715565</v>
      </c>
      <c r="M75" s="118"/>
      <c r="N75" s="120">
        <v>32968211</v>
      </c>
      <c r="O75" s="120">
        <v>21611987</v>
      </c>
      <c r="P75" s="120">
        <v>0</v>
      </c>
      <c r="Q75" s="120">
        <v>39605725</v>
      </c>
      <c r="R75" s="120">
        <v>36858371</v>
      </c>
      <c r="S75" s="47"/>
    </row>
    <row r="76" spans="1:19" ht="12.75" customHeight="1" x14ac:dyDescent="0.2">
      <c r="A76" s="501"/>
      <c r="B76" s="501"/>
      <c r="C76" s="53" t="s">
        <v>3</v>
      </c>
      <c r="D76" s="54">
        <v>28</v>
      </c>
      <c r="E76" s="55">
        <v>10331.200000000001</v>
      </c>
      <c r="F76" s="55">
        <v>1134.1400000000001</v>
      </c>
      <c r="G76" s="55">
        <v>0</v>
      </c>
      <c r="H76" s="55">
        <v>5865</v>
      </c>
      <c r="I76" s="55">
        <v>0</v>
      </c>
      <c r="J76" s="55">
        <v>1444.2</v>
      </c>
      <c r="K76" s="56">
        <v>17330.34</v>
      </c>
      <c r="L76" s="46">
        <v>18774.54</v>
      </c>
      <c r="M76" s="117"/>
      <c r="N76" s="119">
        <v>17330.34</v>
      </c>
      <c r="O76" s="119">
        <v>11465.34</v>
      </c>
      <c r="P76" s="119"/>
      <c r="Q76" s="119">
        <v>20838.3</v>
      </c>
      <c r="R76" s="119">
        <v>19394.099999999999</v>
      </c>
      <c r="S76" s="47"/>
    </row>
    <row r="77" spans="1:19" ht="9" customHeight="1" x14ac:dyDescent="0.2">
      <c r="A77" s="501"/>
      <c r="B77" s="501"/>
      <c r="C77" s="48" t="s">
        <v>4</v>
      </c>
      <c r="D77" s="49">
        <v>29</v>
      </c>
      <c r="E77" s="50">
        <v>20003993</v>
      </c>
      <c r="F77" s="50">
        <v>2196001</v>
      </c>
      <c r="G77" s="50">
        <v>0</v>
      </c>
      <c r="H77" s="50">
        <v>11356224</v>
      </c>
      <c r="I77" s="50">
        <v>0</v>
      </c>
      <c r="J77" s="51">
        <v>2796361</v>
      </c>
      <c r="K77" s="50">
        <v>33556217</v>
      </c>
      <c r="L77" s="73">
        <v>36352579</v>
      </c>
      <c r="M77" s="118"/>
      <c r="N77" s="120">
        <v>33556217</v>
      </c>
      <c r="O77" s="120">
        <v>22199994</v>
      </c>
      <c r="P77" s="120">
        <v>0</v>
      </c>
      <c r="Q77" s="120">
        <v>40348575</v>
      </c>
      <c r="R77" s="120">
        <v>37552214</v>
      </c>
      <c r="S77" s="47"/>
    </row>
    <row r="78" spans="1:19" ht="12.75" customHeight="1" x14ac:dyDescent="0.2">
      <c r="A78" s="501"/>
      <c r="B78" s="501"/>
      <c r="C78" s="53" t="s">
        <v>3</v>
      </c>
      <c r="D78" s="54">
        <v>30</v>
      </c>
      <c r="E78" s="55">
        <v>10603.89</v>
      </c>
      <c r="F78" s="55">
        <v>1165.1300000000001</v>
      </c>
      <c r="G78" s="55">
        <v>0</v>
      </c>
      <c r="H78" s="55">
        <v>5865</v>
      </c>
      <c r="I78" s="55">
        <v>0</v>
      </c>
      <c r="J78" s="55">
        <v>1469.5</v>
      </c>
      <c r="K78" s="56">
        <v>17634.02</v>
      </c>
      <c r="L78" s="46">
        <v>19103.52</v>
      </c>
      <c r="M78" s="117"/>
      <c r="N78" s="119">
        <v>17634.02</v>
      </c>
      <c r="O78" s="119">
        <v>11769.02</v>
      </c>
      <c r="P78" s="119"/>
      <c r="Q78" s="119">
        <v>21221.94</v>
      </c>
      <c r="R78" s="119">
        <v>19752.439999999999</v>
      </c>
      <c r="S78" s="47"/>
    </row>
    <row r="79" spans="1:19" ht="9" customHeight="1" x14ac:dyDescent="0.2">
      <c r="A79" s="501"/>
      <c r="B79" s="501"/>
      <c r="C79" s="48" t="s">
        <v>4</v>
      </c>
      <c r="D79" s="49">
        <v>31</v>
      </c>
      <c r="E79" s="50">
        <v>20531994</v>
      </c>
      <c r="F79" s="50">
        <v>2256006</v>
      </c>
      <c r="G79" s="50">
        <v>0</v>
      </c>
      <c r="H79" s="50">
        <v>11356224</v>
      </c>
      <c r="I79" s="50">
        <v>0</v>
      </c>
      <c r="J79" s="51">
        <v>2845349</v>
      </c>
      <c r="K79" s="50">
        <v>34144224</v>
      </c>
      <c r="L79" s="73">
        <v>36989573</v>
      </c>
      <c r="M79" s="118"/>
      <c r="N79" s="120">
        <v>34144224</v>
      </c>
      <c r="O79" s="120">
        <v>22788000</v>
      </c>
      <c r="P79" s="120">
        <v>0</v>
      </c>
      <c r="Q79" s="120">
        <v>41091406</v>
      </c>
      <c r="R79" s="120">
        <v>38246057</v>
      </c>
      <c r="S79" s="47"/>
    </row>
    <row r="80" spans="1:19" ht="12.75" customHeight="1" x14ac:dyDescent="0.2">
      <c r="A80" s="501"/>
      <c r="B80" s="501"/>
      <c r="C80" s="53" t="s">
        <v>3</v>
      </c>
      <c r="D80" s="54">
        <v>32</v>
      </c>
      <c r="E80" s="55">
        <v>10870.38</v>
      </c>
      <c r="F80" s="55">
        <v>1189.92</v>
      </c>
      <c r="G80" s="55">
        <v>0</v>
      </c>
      <c r="H80" s="55">
        <v>5865</v>
      </c>
      <c r="I80" s="55">
        <v>0</v>
      </c>
      <c r="J80" s="55">
        <v>1493.78</v>
      </c>
      <c r="K80" s="56">
        <v>17925.3</v>
      </c>
      <c r="L80" s="46">
        <v>19419.080000000002</v>
      </c>
      <c r="M80" s="117"/>
      <c r="N80" s="119">
        <v>17925.3</v>
      </c>
      <c r="O80" s="119">
        <v>12060.3</v>
      </c>
      <c r="P80" s="119"/>
      <c r="Q80" s="119">
        <v>21589.93</v>
      </c>
      <c r="R80" s="119">
        <v>20096.150000000001</v>
      </c>
      <c r="S80" s="47"/>
    </row>
    <row r="81" spans="1:19" ht="9" customHeight="1" x14ac:dyDescent="0.2">
      <c r="A81" s="501"/>
      <c r="B81" s="501"/>
      <c r="C81" s="48" t="s">
        <v>4</v>
      </c>
      <c r="D81" s="49">
        <v>33</v>
      </c>
      <c r="E81" s="50">
        <v>21047991</v>
      </c>
      <c r="F81" s="50">
        <v>2304006</v>
      </c>
      <c r="G81" s="50">
        <v>0</v>
      </c>
      <c r="H81" s="50">
        <v>11356224</v>
      </c>
      <c r="I81" s="50">
        <v>0</v>
      </c>
      <c r="J81" s="51">
        <v>2892361</v>
      </c>
      <c r="K81" s="50">
        <v>34708221</v>
      </c>
      <c r="L81" s="73">
        <v>37600582</v>
      </c>
      <c r="M81" s="118"/>
      <c r="N81" s="120">
        <v>34708221</v>
      </c>
      <c r="O81" s="120">
        <v>23351997</v>
      </c>
      <c r="P81" s="120">
        <v>0</v>
      </c>
      <c r="Q81" s="120">
        <v>41803934</v>
      </c>
      <c r="R81" s="120">
        <v>38911572</v>
      </c>
      <c r="S81" s="47"/>
    </row>
    <row r="82" spans="1:19" ht="12.75" customHeight="1" x14ac:dyDescent="0.2">
      <c r="A82" s="501"/>
      <c r="B82" s="501"/>
      <c r="C82" s="53" t="s">
        <v>3</v>
      </c>
      <c r="D82" s="54">
        <v>34</v>
      </c>
      <c r="E82" s="55">
        <v>11136.88</v>
      </c>
      <c r="F82" s="55">
        <v>1220.9000000000001</v>
      </c>
      <c r="G82" s="55">
        <v>0</v>
      </c>
      <c r="H82" s="55">
        <v>5865</v>
      </c>
      <c r="I82" s="55">
        <v>0</v>
      </c>
      <c r="J82" s="55">
        <v>1518.57</v>
      </c>
      <c r="K82" s="56">
        <v>18222.78</v>
      </c>
      <c r="L82" s="46">
        <v>19741.349999999999</v>
      </c>
      <c r="M82" s="117"/>
      <c r="N82" s="119">
        <v>18222.78</v>
      </c>
      <c r="O82" s="119">
        <v>12357.78</v>
      </c>
      <c r="P82" s="119"/>
      <c r="Q82" s="119">
        <v>21965.75</v>
      </c>
      <c r="R82" s="119">
        <v>20447.18</v>
      </c>
      <c r="S82" s="47"/>
    </row>
    <row r="83" spans="1:19" ht="9" customHeight="1" x14ac:dyDescent="0.2">
      <c r="A83" s="501"/>
      <c r="B83" s="501"/>
      <c r="C83" s="48" t="s">
        <v>4</v>
      </c>
      <c r="D83" s="49">
        <v>35</v>
      </c>
      <c r="E83" s="50">
        <v>21564007</v>
      </c>
      <c r="F83" s="50">
        <v>2363992</v>
      </c>
      <c r="G83" s="50">
        <v>0</v>
      </c>
      <c r="H83" s="50">
        <v>11356224</v>
      </c>
      <c r="I83" s="50">
        <v>0</v>
      </c>
      <c r="J83" s="51">
        <v>2940362</v>
      </c>
      <c r="K83" s="50">
        <v>35284222</v>
      </c>
      <c r="L83" s="73">
        <v>38224584</v>
      </c>
      <c r="M83" s="118"/>
      <c r="N83" s="120">
        <v>35284222</v>
      </c>
      <c r="O83" s="120">
        <v>23927999</v>
      </c>
      <c r="P83" s="120">
        <v>0</v>
      </c>
      <c r="Q83" s="120">
        <v>42531623</v>
      </c>
      <c r="R83" s="120">
        <v>39591261</v>
      </c>
      <c r="S83" s="47"/>
    </row>
    <row r="84" spans="1:19" ht="12.75" customHeight="1" x14ac:dyDescent="0.2">
      <c r="A84" s="501"/>
      <c r="B84" s="501"/>
      <c r="C84" s="53" t="s">
        <v>3</v>
      </c>
      <c r="D84" s="54">
        <v>36</v>
      </c>
      <c r="E84" s="55">
        <v>11409.57</v>
      </c>
      <c r="F84" s="55">
        <v>1251.8900000000001</v>
      </c>
      <c r="G84" s="55">
        <v>0</v>
      </c>
      <c r="H84" s="55">
        <v>5865</v>
      </c>
      <c r="I84" s="55">
        <v>0</v>
      </c>
      <c r="J84" s="55">
        <v>1543.87</v>
      </c>
      <c r="K84" s="56">
        <v>18526.46</v>
      </c>
      <c r="L84" s="46">
        <v>20070.330000000002</v>
      </c>
      <c r="M84" s="117"/>
      <c r="N84" s="119">
        <v>18526.46</v>
      </c>
      <c r="O84" s="119">
        <v>12661.46</v>
      </c>
      <c r="P84" s="119"/>
      <c r="Q84" s="119">
        <v>22349.39</v>
      </c>
      <c r="R84" s="119">
        <v>20805.52</v>
      </c>
      <c r="S84" s="47"/>
    </row>
    <row r="85" spans="1:19" ht="9" customHeight="1" x14ac:dyDescent="0.2">
      <c r="A85" s="501"/>
      <c r="B85" s="501"/>
      <c r="C85" s="48" t="s">
        <v>4</v>
      </c>
      <c r="D85" s="49">
        <v>37</v>
      </c>
      <c r="E85" s="50">
        <v>22092008</v>
      </c>
      <c r="F85" s="50">
        <v>2423997</v>
      </c>
      <c r="G85" s="50">
        <v>0</v>
      </c>
      <c r="H85" s="50">
        <v>11356224</v>
      </c>
      <c r="I85" s="50">
        <v>0</v>
      </c>
      <c r="J85" s="51">
        <v>2989349</v>
      </c>
      <c r="K85" s="50">
        <v>35872229</v>
      </c>
      <c r="L85" s="73">
        <v>38861578</v>
      </c>
      <c r="M85" s="118"/>
      <c r="N85" s="120">
        <v>35872229</v>
      </c>
      <c r="O85" s="120">
        <v>24516005</v>
      </c>
      <c r="P85" s="120">
        <v>0</v>
      </c>
      <c r="Q85" s="120">
        <v>43274453</v>
      </c>
      <c r="R85" s="120">
        <v>40285104</v>
      </c>
      <c r="S85" s="47"/>
    </row>
    <row r="86" spans="1:19" ht="12.75" customHeight="1" x14ac:dyDescent="0.2">
      <c r="A86" s="501"/>
      <c r="B86" s="501"/>
      <c r="C86" s="53" t="s">
        <v>3</v>
      </c>
      <c r="D86" s="54">
        <v>38</v>
      </c>
      <c r="E86" s="55">
        <v>11676.06</v>
      </c>
      <c r="F86" s="55">
        <v>1282.8800000000001</v>
      </c>
      <c r="G86" s="55">
        <v>0</v>
      </c>
      <c r="H86" s="55">
        <v>5865</v>
      </c>
      <c r="I86" s="55">
        <v>0</v>
      </c>
      <c r="J86" s="55">
        <v>1568.66</v>
      </c>
      <c r="K86" s="56">
        <v>18823.939999999999</v>
      </c>
      <c r="L86" s="46">
        <v>20392.599999999999</v>
      </c>
      <c r="M86" s="117"/>
      <c r="N86" s="119">
        <v>18823.939999999999</v>
      </c>
      <c r="O86" s="119">
        <v>12958.94</v>
      </c>
      <c r="P86" s="119"/>
      <c r="Q86" s="119">
        <v>22725.21</v>
      </c>
      <c r="R86" s="119">
        <v>21156.55</v>
      </c>
      <c r="S86" s="47"/>
    </row>
    <row r="87" spans="1:19" ht="9" customHeight="1" x14ac:dyDescent="0.2">
      <c r="A87" s="501"/>
      <c r="B87" s="501"/>
      <c r="C87" s="48" t="s">
        <v>4</v>
      </c>
      <c r="D87" s="49">
        <v>39</v>
      </c>
      <c r="E87" s="50">
        <v>22608005</v>
      </c>
      <c r="F87" s="50">
        <v>2484002</v>
      </c>
      <c r="G87" s="50">
        <v>0</v>
      </c>
      <c r="H87" s="50">
        <v>11356224</v>
      </c>
      <c r="I87" s="50">
        <v>0</v>
      </c>
      <c r="J87" s="51">
        <v>3037349</v>
      </c>
      <c r="K87" s="50">
        <v>36448230</v>
      </c>
      <c r="L87" s="73">
        <v>39485580</v>
      </c>
      <c r="M87" s="118"/>
      <c r="N87" s="120">
        <v>36448230</v>
      </c>
      <c r="O87" s="120">
        <v>25092007</v>
      </c>
      <c r="P87" s="120">
        <v>0</v>
      </c>
      <c r="Q87" s="120">
        <v>44002142</v>
      </c>
      <c r="R87" s="120">
        <v>40964793</v>
      </c>
      <c r="S87" s="47"/>
    </row>
    <row r="88" spans="1:19" ht="12.75" customHeight="1" x14ac:dyDescent="0.2">
      <c r="A88" s="501"/>
      <c r="B88" s="501"/>
      <c r="C88" s="53" t="s">
        <v>3</v>
      </c>
      <c r="D88" s="54">
        <v>40</v>
      </c>
      <c r="E88" s="55">
        <v>11948.75</v>
      </c>
      <c r="F88" s="55">
        <v>1313.87</v>
      </c>
      <c r="G88" s="55">
        <v>0</v>
      </c>
      <c r="H88" s="55">
        <v>5865</v>
      </c>
      <c r="I88" s="55">
        <v>0</v>
      </c>
      <c r="J88" s="55">
        <v>1593.97</v>
      </c>
      <c r="K88" s="56">
        <v>19127.62</v>
      </c>
      <c r="L88" s="46">
        <v>20721.59</v>
      </c>
      <c r="M88" s="117"/>
      <c r="N88" s="119">
        <v>19127.62</v>
      </c>
      <c r="O88" s="119">
        <v>13262.62</v>
      </c>
      <c r="P88" s="119"/>
      <c r="Q88" s="119">
        <v>23108.86</v>
      </c>
      <c r="R88" s="119">
        <v>21514.89</v>
      </c>
      <c r="S88" s="47"/>
    </row>
    <row r="89" spans="1:19" ht="9" customHeight="1" x14ac:dyDescent="0.2">
      <c r="A89" s="502"/>
      <c r="B89" s="502"/>
      <c r="C89" s="58"/>
      <c r="D89" s="59"/>
      <c r="E89" s="61">
        <v>23136006</v>
      </c>
      <c r="F89" s="61">
        <v>2544007</v>
      </c>
      <c r="G89" s="61">
        <v>0</v>
      </c>
      <c r="H89" s="61">
        <v>11356224</v>
      </c>
      <c r="I89" s="61">
        <v>0</v>
      </c>
      <c r="J89" s="60">
        <v>3086356</v>
      </c>
      <c r="K89" s="61">
        <v>37036237</v>
      </c>
      <c r="L89" s="73">
        <v>40122593</v>
      </c>
      <c r="M89" s="118"/>
      <c r="N89" s="120">
        <v>37036237</v>
      </c>
      <c r="O89" s="120">
        <v>25680013</v>
      </c>
      <c r="P89" s="120">
        <v>0</v>
      </c>
      <c r="Q89" s="120">
        <v>44744992</v>
      </c>
      <c r="R89" s="120">
        <v>41658636</v>
      </c>
      <c r="S89" s="47"/>
    </row>
    <row r="90" spans="1:19" ht="12.75" customHeight="1" x14ac:dyDescent="0.2">
      <c r="A90" s="496">
        <v>33359</v>
      </c>
      <c r="B90" s="496">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521"/>
      <c r="B91" s="521"/>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501"/>
      <c r="B109" s="501"/>
      <c r="C109" s="48" t="s">
        <v>4</v>
      </c>
      <c r="D109" s="49">
        <v>20</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501"/>
      <c r="B110" s="501"/>
      <c r="C110" s="53" t="s">
        <v>3</v>
      </c>
      <c r="D110" s="54">
        <v>21</v>
      </c>
      <c r="E110" s="55">
        <v>9252.84</v>
      </c>
      <c r="F110" s="55">
        <v>1016.39</v>
      </c>
      <c r="G110" s="55">
        <v>0</v>
      </c>
      <c r="H110" s="55">
        <v>6147.58</v>
      </c>
      <c r="I110" s="55">
        <v>0</v>
      </c>
      <c r="J110" s="55">
        <v>1368.07</v>
      </c>
      <c r="K110" s="56">
        <v>16416.810000000001</v>
      </c>
      <c r="L110" s="46">
        <v>17784.88</v>
      </c>
      <c r="M110" s="117"/>
      <c r="N110" s="119">
        <v>16416.810000000001</v>
      </c>
      <c r="O110" s="119">
        <v>10269.23</v>
      </c>
      <c r="P110" s="119"/>
      <c r="Q110" s="119">
        <v>19633.34</v>
      </c>
      <c r="R110" s="119">
        <v>18265.27</v>
      </c>
      <c r="S110" s="47"/>
    </row>
    <row r="111" spans="1:19" ht="9" customHeight="1" x14ac:dyDescent="0.2">
      <c r="A111" s="501"/>
      <c r="B111" s="501"/>
      <c r="C111" s="48" t="s">
        <v>4</v>
      </c>
      <c r="D111" s="49">
        <v>22</v>
      </c>
      <c r="E111" s="50">
        <v>17915997</v>
      </c>
      <c r="F111" s="50">
        <v>1968005</v>
      </c>
      <c r="G111" s="50">
        <v>0</v>
      </c>
      <c r="H111" s="50">
        <v>11903375</v>
      </c>
      <c r="I111" s="50">
        <v>0</v>
      </c>
      <c r="J111" s="51">
        <v>2648953</v>
      </c>
      <c r="K111" s="50">
        <v>31787377</v>
      </c>
      <c r="L111" s="73">
        <v>34436330</v>
      </c>
      <c r="M111" s="118"/>
      <c r="N111" s="120">
        <v>31787377</v>
      </c>
      <c r="O111" s="120">
        <v>19884002</v>
      </c>
      <c r="P111" s="120">
        <v>0</v>
      </c>
      <c r="Q111" s="120">
        <v>38015447</v>
      </c>
      <c r="R111" s="120">
        <v>35366494</v>
      </c>
      <c r="S111" s="47"/>
    </row>
    <row r="112" spans="1:19" ht="12.75" customHeight="1" x14ac:dyDescent="0.2">
      <c r="A112" s="501"/>
      <c r="B112" s="501"/>
      <c r="C112" s="53" t="s">
        <v>3</v>
      </c>
      <c r="D112" s="54">
        <v>23</v>
      </c>
      <c r="E112" s="55">
        <v>9519.33</v>
      </c>
      <c r="F112" s="55">
        <v>1047.3699999999999</v>
      </c>
      <c r="G112" s="55">
        <v>0</v>
      </c>
      <c r="H112" s="55">
        <v>6147.58</v>
      </c>
      <c r="I112" s="55">
        <v>0</v>
      </c>
      <c r="J112" s="55">
        <v>1392.86</v>
      </c>
      <c r="K112" s="56">
        <v>16714.28</v>
      </c>
      <c r="L112" s="46">
        <v>18107.14</v>
      </c>
      <c r="M112" s="117"/>
      <c r="N112" s="119">
        <v>16714.28</v>
      </c>
      <c r="O112" s="119">
        <v>10566.7</v>
      </c>
      <c r="P112" s="119"/>
      <c r="Q112" s="119">
        <v>20009.150000000001</v>
      </c>
      <c r="R112" s="119">
        <v>18616.29</v>
      </c>
      <c r="S112" s="47"/>
    </row>
    <row r="113" spans="1:19" ht="9" customHeight="1" x14ac:dyDescent="0.2">
      <c r="A113" s="501"/>
      <c r="B113" s="501"/>
      <c r="C113" s="48" t="s">
        <v>4</v>
      </c>
      <c r="D113" s="49">
        <v>23</v>
      </c>
      <c r="E113" s="50">
        <v>18431993</v>
      </c>
      <c r="F113" s="50">
        <v>2027991</v>
      </c>
      <c r="G113" s="50">
        <v>0</v>
      </c>
      <c r="H113" s="50">
        <v>11903375</v>
      </c>
      <c r="I113" s="50">
        <v>0</v>
      </c>
      <c r="J113" s="51">
        <v>2696953</v>
      </c>
      <c r="K113" s="50">
        <v>32363359</v>
      </c>
      <c r="L113" s="73">
        <v>35060312</v>
      </c>
      <c r="M113" s="118"/>
      <c r="N113" s="120">
        <v>32363359</v>
      </c>
      <c r="O113" s="120">
        <v>20459984</v>
      </c>
      <c r="P113" s="120">
        <v>0</v>
      </c>
      <c r="Q113" s="120">
        <v>38743117</v>
      </c>
      <c r="R113" s="120">
        <v>36046164</v>
      </c>
      <c r="S113" s="47"/>
    </row>
    <row r="114" spans="1:19" ht="12.75" customHeight="1" x14ac:dyDescent="0.2">
      <c r="A114" s="501"/>
      <c r="B114" s="501"/>
      <c r="C114" s="53" t="s">
        <v>3</v>
      </c>
      <c r="D114" s="54">
        <v>24</v>
      </c>
      <c r="E114" s="55">
        <v>9792.02</v>
      </c>
      <c r="F114" s="55">
        <v>1072.1600000000001</v>
      </c>
      <c r="G114" s="55">
        <v>0</v>
      </c>
      <c r="H114" s="55">
        <v>6147.58</v>
      </c>
      <c r="I114" s="55">
        <v>0</v>
      </c>
      <c r="J114" s="55">
        <v>1417.65</v>
      </c>
      <c r="K114" s="56">
        <v>17011.759999999998</v>
      </c>
      <c r="L114" s="46">
        <v>18429.41</v>
      </c>
      <c r="M114" s="117"/>
      <c r="N114" s="119">
        <v>17011.759999999998</v>
      </c>
      <c r="O114" s="119">
        <v>10864.18</v>
      </c>
      <c r="P114" s="119"/>
      <c r="Q114" s="119">
        <v>20384.96</v>
      </c>
      <c r="R114" s="119">
        <v>18967.310000000001</v>
      </c>
      <c r="S114" s="47"/>
    </row>
    <row r="115" spans="1:19" ht="9" customHeight="1" x14ac:dyDescent="0.2">
      <c r="A115" s="501"/>
      <c r="B115" s="501"/>
      <c r="C115" s="48" t="s">
        <v>4</v>
      </c>
      <c r="D115" s="49">
        <v>25</v>
      </c>
      <c r="E115" s="50">
        <v>18959995</v>
      </c>
      <c r="F115" s="50">
        <v>2075991</v>
      </c>
      <c r="G115" s="50">
        <v>0</v>
      </c>
      <c r="H115" s="50">
        <v>11903375</v>
      </c>
      <c r="I115" s="50">
        <v>0</v>
      </c>
      <c r="J115" s="51">
        <v>2744953</v>
      </c>
      <c r="K115" s="50">
        <v>32939361</v>
      </c>
      <c r="L115" s="73">
        <v>35684314</v>
      </c>
      <c r="M115" s="118"/>
      <c r="N115" s="120">
        <v>32939361</v>
      </c>
      <c r="O115" s="120">
        <v>21035986</v>
      </c>
      <c r="P115" s="120">
        <v>0</v>
      </c>
      <c r="Q115" s="120">
        <v>39470786</v>
      </c>
      <c r="R115" s="120">
        <v>36725833</v>
      </c>
      <c r="S115" s="47"/>
    </row>
    <row r="116" spans="1:19" ht="12.75" customHeight="1" x14ac:dyDescent="0.2">
      <c r="A116" s="501"/>
      <c r="B116" s="501"/>
      <c r="C116" s="53" t="s">
        <v>3</v>
      </c>
      <c r="D116" s="54">
        <v>26</v>
      </c>
      <c r="E116" s="55">
        <v>10058.51</v>
      </c>
      <c r="F116" s="55">
        <v>1103.1500000000001</v>
      </c>
      <c r="G116" s="55">
        <v>0</v>
      </c>
      <c r="H116" s="55">
        <v>6147.58</v>
      </c>
      <c r="I116" s="55">
        <v>0</v>
      </c>
      <c r="J116" s="55">
        <v>1442.44</v>
      </c>
      <c r="K116" s="56">
        <v>17309.240000000002</v>
      </c>
      <c r="L116" s="46">
        <v>18751.68</v>
      </c>
      <c r="M116" s="117"/>
      <c r="N116" s="119">
        <v>17309.240000000002</v>
      </c>
      <c r="O116" s="119">
        <v>11161.66</v>
      </c>
      <c r="P116" s="119"/>
      <c r="Q116" s="119">
        <v>20760.78</v>
      </c>
      <c r="R116" s="119">
        <v>19318.34</v>
      </c>
      <c r="S116" s="47"/>
    </row>
    <row r="117" spans="1:19" ht="9" customHeight="1" x14ac:dyDescent="0.2">
      <c r="A117" s="501"/>
      <c r="B117" s="501"/>
      <c r="C117" s="48" t="s">
        <v>4</v>
      </c>
      <c r="D117" s="49">
        <v>27</v>
      </c>
      <c r="E117" s="50">
        <v>19475991</v>
      </c>
      <c r="F117" s="50">
        <v>2135996</v>
      </c>
      <c r="G117" s="50">
        <v>0</v>
      </c>
      <c r="H117" s="50">
        <v>11903375</v>
      </c>
      <c r="I117" s="50">
        <v>0</v>
      </c>
      <c r="J117" s="51">
        <v>2792953</v>
      </c>
      <c r="K117" s="50">
        <v>33515362</v>
      </c>
      <c r="L117" s="73">
        <v>36308315</v>
      </c>
      <c r="M117" s="118"/>
      <c r="N117" s="120">
        <v>33515362</v>
      </c>
      <c r="O117" s="120">
        <v>21611987</v>
      </c>
      <c r="P117" s="120">
        <v>0</v>
      </c>
      <c r="Q117" s="120">
        <v>40198475</v>
      </c>
      <c r="R117" s="120">
        <v>37405522</v>
      </c>
      <c r="S117" s="47"/>
    </row>
    <row r="118" spans="1:19" ht="12.75" customHeight="1" x14ac:dyDescent="0.2">
      <c r="A118" s="501"/>
      <c r="B118" s="501"/>
      <c r="C118" s="53" t="s">
        <v>3</v>
      </c>
      <c r="D118" s="54">
        <v>28</v>
      </c>
      <c r="E118" s="55">
        <v>10331.200000000001</v>
      </c>
      <c r="F118" s="55">
        <v>1134.1400000000001</v>
      </c>
      <c r="G118" s="55">
        <v>0</v>
      </c>
      <c r="H118" s="55">
        <v>6147.58</v>
      </c>
      <c r="I118" s="55">
        <v>0</v>
      </c>
      <c r="J118" s="55">
        <v>1467.74</v>
      </c>
      <c r="K118" s="56">
        <v>17612.919999999998</v>
      </c>
      <c r="L118" s="46">
        <v>19080.66</v>
      </c>
      <c r="M118" s="117"/>
      <c r="N118" s="119">
        <v>17612.919999999998</v>
      </c>
      <c r="O118" s="119">
        <v>11465.34</v>
      </c>
      <c r="P118" s="119"/>
      <c r="Q118" s="119">
        <v>21144.42</v>
      </c>
      <c r="R118" s="119">
        <v>19676.68</v>
      </c>
      <c r="S118" s="47"/>
    </row>
    <row r="119" spans="1:19" ht="9" customHeight="1" x14ac:dyDescent="0.2">
      <c r="A119" s="501"/>
      <c r="B119" s="501"/>
      <c r="C119" s="48" t="s">
        <v>4</v>
      </c>
      <c r="D119" s="49">
        <v>29</v>
      </c>
      <c r="E119" s="50">
        <v>20003993</v>
      </c>
      <c r="F119" s="50">
        <v>2196001</v>
      </c>
      <c r="G119" s="50">
        <v>0</v>
      </c>
      <c r="H119" s="50">
        <v>11903375</v>
      </c>
      <c r="I119" s="50">
        <v>0</v>
      </c>
      <c r="J119" s="51">
        <v>2841941</v>
      </c>
      <c r="K119" s="50">
        <v>34103369</v>
      </c>
      <c r="L119" s="73">
        <v>36945310</v>
      </c>
      <c r="M119" s="118"/>
      <c r="N119" s="120">
        <v>34103369</v>
      </c>
      <c r="O119" s="120">
        <v>22199994</v>
      </c>
      <c r="P119" s="120">
        <v>0</v>
      </c>
      <c r="Q119" s="120">
        <v>40941306</v>
      </c>
      <c r="R119" s="120">
        <v>38099365</v>
      </c>
      <c r="S119" s="47"/>
    </row>
    <row r="120" spans="1:19" ht="12.75" customHeight="1" x14ac:dyDescent="0.2">
      <c r="A120" s="501"/>
      <c r="B120" s="501"/>
      <c r="C120" s="53" t="s">
        <v>3</v>
      </c>
      <c r="D120" s="54">
        <v>30</v>
      </c>
      <c r="E120" s="55">
        <v>10603.89</v>
      </c>
      <c r="F120" s="55">
        <v>1165.1300000000001</v>
      </c>
      <c r="G120" s="55">
        <v>0</v>
      </c>
      <c r="H120" s="55">
        <v>6147.58</v>
      </c>
      <c r="I120" s="55">
        <v>0</v>
      </c>
      <c r="J120" s="55">
        <v>1493.05</v>
      </c>
      <c r="K120" s="56">
        <v>17916.599999999999</v>
      </c>
      <c r="L120" s="46">
        <v>19409.650000000001</v>
      </c>
      <c r="M120" s="117"/>
      <c r="N120" s="119">
        <v>17916.599999999999</v>
      </c>
      <c r="O120" s="119">
        <v>11769.02</v>
      </c>
      <c r="P120" s="119"/>
      <c r="Q120" s="119">
        <v>21528.07</v>
      </c>
      <c r="R120" s="119">
        <v>20035.02</v>
      </c>
      <c r="S120" s="47"/>
    </row>
    <row r="121" spans="1:19" ht="9" customHeight="1" x14ac:dyDescent="0.2">
      <c r="A121" s="501"/>
      <c r="B121" s="501"/>
      <c r="C121" s="48" t="s">
        <v>4</v>
      </c>
      <c r="D121" s="49">
        <v>31</v>
      </c>
      <c r="E121" s="50">
        <v>20531994</v>
      </c>
      <c r="F121" s="50">
        <v>2256006</v>
      </c>
      <c r="G121" s="50">
        <v>0</v>
      </c>
      <c r="H121" s="50">
        <v>11903375</v>
      </c>
      <c r="I121" s="50">
        <v>0</v>
      </c>
      <c r="J121" s="51">
        <v>2890948</v>
      </c>
      <c r="K121" s="50">
        <v>34691375</v>
      </c>
      <c r="L121" s="73">
        <v>37582323</v>
      </c>
      <c r="M121" s="118"/>
      <c r="N121" s="120">
        <v>34691375</v>
      </c>
      <c r="O121" s="120">
        <v>22788000</v>
      </c>
      <c r="P121" s="120">
        <v>0</v>
      </c>
      <c r="Q121" s="120">
        <v>41684156</v>
      </c>
      <c r="R121" s="120">
        <v>38793208</v>
      </c>
      <c r="S121" s="47"/>
    </row>
    <row r="122" spans="1:19" ht="12.75" customHeight="1" x14ac:dyDescent="0.2">
      <c r="A122" s="501"/>
      <c r="B122" s="501"/>
      <c r="C122" s="53" t="s">
        <v>3</v>
      </c>
      <c r="D122" s="54">
        <v>32</v>
      </c>
      <c r="E122" s="55">
        <v>10870.38</v>
      </c>
      <c r="F122" s="55">
        <v>1189.92</v>
      </c>
      <c r="G122" s="55">
        <v>0</v>
      </c>
      <c r="H122" s="55">
        <v>6147.58</v>
      </c>
      <c r="I122" s="55">
        <v>0</v>
      </c>
      <c r="J122" s="55">
        <v>1517.32</v>
      </c>
      <c r="K122" s="56">
        <v>18207.88</v>
      </c>
      <c r="L122" s="46">
        <v>19725.2</v>
      </c>
      <c r="M122" s="117"/>
      <c r="N122" s="119">
        <v>18207.88</v>
      </c>
      <c r="O122" s="119">
        <v>12060.3</v>
      </c>
      <c r="P122" s="119"/>
      <c r="Q122" s="119">
        <v>21896.05</v>
      </c>
      <c r="R122" s="119">
        <v>20378.73</v>
      </c>
      <c r="S122" s="47"/>
    </row>
    <row r="123" spans="1:19" ht="9" customHeight="1" x14ac:dyDescent="0.2">
      <c r="A123" s="501"/>
      <c r="B123" s="501"/>
      <c r="C123" s="48" t="s">
        <v>4</v>
      </c>
      <c r="D123" s="49">
        <v>33</v>
      </c>
      <c r="E123" s="50">
        <v>21047991</v>
      </c>
      <c r="F123" s="50">
        <v>2304006</v>
      </c>
      <c r="G123" s="50">
        <v>0</v>
      </c>
      <c r="H123" s="50">
        <v>11903375</v>
      </c>
      <c r="I123" s="50">
        <v>0</v>
      </c>
      <c r="J123" s="51">
        <v>2937941</v>
      </c>
      <c r="K123" s="50">
        <v>35255372</v>
      </c>
      <c r="L123" s="73">
        <v>38193313</v>
      </c>
      <c r="M123" s="118"/>
      <c r="N123" s="120">
        <v>35255372</v>
      </c>
      <c r="O123" s="120">
        <v>23351997</v>
      </c>
      <c r="P123" s="120">
        <v>0</v>
      </c>
      <c r="Q123" s="120">
        <v>42396665</v>
      </c>
      <c r="R123" s="120">
        <v>39458724</v>
      </c>
      <c r="S123" s="47"/>
    </row>
    <row r="124" spans="1:19" ht="12.75" customHeight="1" x14ac:dyDescent="0.2">
      <c r="A124" s="501"/>
      <c r="B124" s="501"/>
      <c r="C124" s="53" t="s">
        <v>3</v>
      </c>
      <c r="D124" s="54">
        <v>34</v>
      </c>
      <c r="E124" s="55">
        <v>11136.88</v>
      </c>
      <c r="F124" s="55">
        <v>1220.9000000000001</v>
      </c>
      <c r="G124" s="55">
        <v>0</v>
      </c>
      <c r="H124" s="55">
        <v>6147.58</v>
      </c>
      <c r="I124" s="55">
        <v>0</v>
      </c>
      <c r="J124" s="55">
        <v>1542.11</v>
      </c>
      <c r="K124" s="56">
        <v>18505.36</v>
      </c>
      <c r="L124" s="46">
        <v>20047.47</v>
      </c>
      <c r="M124" s="117"/>
      <c r="N124" s="119">
        <v>18505.36</v>
      </c>
      <c r="O124" s="119">
        <v>12357.78</v>
      </c>
      <c r="P124" s="119"/>
      <c r="Q124" s="119">
        <v>22271.87</v>
      </c>
      <c r="R124" s="119">
        <v>20729.759999999998</v>
      </c>
      <c r="S124" s="47"/>
    </row>
    <row r="125" spans="1:19" ht="9" customHeight="1" x14ac:dyDescent="0.2">
      <c r="A125" s="501"/>
      <c r="B125" s="501"/>
      <c r="C125" s="48" t="s">
        <v>4</v>
      </c>
      <c r="D125" s="49">
        <v>35</v>
      </c>
      <c r="E125" s="50">
        <v>21564007</v>
      </c>
      <c r="F125" s="50">
        <v>2363992</v>
      </c>
      <c r="G125" s="50">
        <v>0</v>
      </c>
      <c r="H125" s="50">
        <v>11903375</v>
      </c>
      <c r="I125" s="50">
        <v>0</v>
      </c>
      <c r="J125" s="51">
        <v>2985941</v>
      </c>
      <c r="K125" s="50">
        <v>35831373</v>
      </c>
      <c r="L125" s="73">
        <v>38817315</v>
      </c>
      <c r="M125" s="118"/>
      <c r="N125" s="120">
        <v>35831373</v>
      </c>
      <c r="O125" s="120">
        <v>23927999</v>
      </c>
      <c r="P125" s="120">
        <v>0</v>
      </c>
      <c r="Q125" s="120">
        <v>43124354</v>
      </c>
      <c r="R125" s="120">
        <v>40138412</v>
      </c>
      <c r="S125" s="47"/>
    </row>
    <row r="126" spans="1:19" ht="12.75" customHeight="1" x14ac:dyDescent="0.2">
      <c r="A126" s="501"/>
      <c r="B126" s="501"/>
      <c r="C126" s="53" t="s">
        <v>3</v>
      </c>
      <c r="D126" s="54">
        <v>36</v>
      </c>
      <c r="E126" s="55">
        <v>11409.57</v>
      </c>
      <c r="F126" s="55">
        <v>1251.8900000000001</v>
      </c>
      <c r="G126" s="55">
        <v>0</v>
      </c>
      <c r="H126" s="55">
        <v>6147.58</v>
      </c>
      <c r="I126" s="55">
        <v>0</v>
      </c>
      <c r="J126" s="55">
        <v>1567.42</v>
      </c>
      <c r="K126" s="56">
        <v>18809.04</v>
      </c>
      <c r="L126" s="46">
        <v>20376.46</v>
      </c>
      <c r="M126" s="117"/>
      <c r="N126" s="119">
        <v>18809.04</v>
      </c>
      <c r="O126" s="119">
        <v>12661.46</v>
      </c>
      <c r="P126" s="119"/>
      <c r="Q126" s="119">
        <v>22655.52</v>
      </c>
      <c r="R126" s="119">
        <v>21088.1</v>
      </c>
      <c r="S126" s="47"/>
    </row>
    <row r="127" spans="1:19" ht="9" customHeight="1" x14ac:dyDescent="0.2">
      <c r="A127" s="501"/>
      <c r="B127" s="501"/>
      <c r="C127" s="48" t="s">
        <v>4</v>
      </c>
      <c r="D127" s="49">
        <v>37</v>
      </c>
      <c r="E127" s="50">
        <v>22092008</v>
      </c>
      <c r="F127" s="50">
        <v>2423997</v>
      </c>
      <c r="G127" s="50">
        <v>0</v>
      </c>
      <c r="H127" s="50">
        <v>11903375</v>
      </c>
      <c r="I127" s="50">
        <v>0</v>
      </c>
      <c r="J127" s="51">
        <v>3034948</v>
      </c>
      <c r="K127" s="50">
        <v>36419380</v>
      </c>
      <c r="L127" s="73">
        <v>39454328</v>
      </c>
      <c r="M127" s="118"/>
      <c r="N127" s="120">
        <v>36419380</v>
      </c>
      <c r="O127" s="120">
        <v>24516005</v>
      </c>
      <c r="P127" s="120">
        <v>0</v>
      </c>
      <c r="Q127" s="120">
        <v>43867204</v>
      </c>
      <c r="R127" s="120">
        <v>40832255</v>
      </c>
      <c r="S127" s="47"/>
    </row>
    <row r="128" spans="1:19" ht="12.75" customHeight="1" x14ac:dyDescent="0.2">
      <c r="A128" s="501"/>
      <c r="B128" s="501"/>
      <c r="C128" s="53" t="s">
        <v>3</v>
      </c>
      <c r="D128" s="54">
        <v>38</v>
      </c>
      <c r="E128" s="55">
        <v>11676.06</v>
      </c>
      <c r="F128" s="55">
        <v>1282.8800000000001</v>
      </c>
      <c r="G128" s="55">
        <v>0</v>
      </c>
      <c r="H128" s="55">
        <v>6147.58</v>
      </c>
      <c r="I128" s="55">
        <v>0</v>
      </c>
      <c r="J128" s="55">
        <v>1592.21</v>
      </c>
      <c r="K128" s="56">
        <v>19106.52</v>
      </c>
      <c r="L128" s="46">
        <v>20698.73</v>
      </c>
      <c r="M128" s="117"/>
      <c r="N128" s="119">
        <v>19106.52</v>
      </c>
      <c r="O128" s="119">
        <v>12958.94</v>
      </c>
      <c r="P128" s="119"/>
      <c r="Q128" s="119">
        <v>23031.34</v>
      </c>
      <c r="R128" s="119">
        <v>21439.13</v>
      </c>
      <c r="S128" s="47"/>
    </row>
    <row r="129" spans="1:19" ht="9" customHeight="1" x14ac:dyDescent="0.2">
      <c r="A129" s="501"/>
      <c r="B129" s="501"/>
      <c r="C129" s="48" t="s">
        <v>4</v>
      </c>
      <c r="D129" s="49">
        <v>39</v>
      </c>
      <c r="E129" s="50">
        <v>22608005</v>
      </c>
      <c r="F129" s="50">
        <v>2484002</v>
      </c>
      <c r="G129" s="50">
        <v>0</v>
      </c>
      <c r="H129" s="50">
        <v>11903375</v>
      </c>
      <c r="I129" s="50">
        <v>0</v>
      </c>
      <c r="J129" s="51">
        <v>3082948</v>
      </c>
      <c r="K129" s="50">
        <v>36995381</v>
      </c>
      <c r="L129" s="73">
        <v>40078330</v>
      </c>
      <c r="M129" s="118"/>
      <c r="N129" s="120">
        <v>36995381</v>
      </c>
      <c r="O129" s="120">
        <v>25092007</v>
      </c>
      <c r="P129" s="120">
        <v>0</v>
      </c>
      <c r="Q129" s="120">
        <v>44594893</v>
      </c>
      <c r="R129" s="120">
        <v>41511944</v>
      </c>
      <c r="S129" s="47"/>
    </row>
    <row r="130" spans="1:19" ht="12.75" customHeight="1" x14ac:dyDescent="0.2">
      <c r="A130" s="501"/>
      <c r="B130" s="501"/>
      <c r="C130" s="53" t="s">
        <v>3</v>
      </c>
      <c r="D130" s="54">
        <v>40</v>
      </c>
      <c r="E130" s="55">
        <v>11948.75</v>
      </c>
      <c r="F130" s="55">
        <v>1313.87</v>
      </c>
      <c r="G130" s="55">
        <v>0</v>
      </c>
      <c r="H130" s="55">
        <v>6147.58</v>
      </c>
      <c r="I130" s="55">
        <v>0</v>
      </c>
      <c r="J130" s="55">
        <v>1617.52</v>
      </c>
      <c r="K130" s="56">
        <v>19410.2</v>
      </c>
      <c r="L130" s="46">
        <v>21027.72</v>
      </c>
      <c r="M130" s="117"/>
      <c r="N130" s="119">
        <v>19410.2</v>
      </c>
      <c r="O130" s="119">
        <v>13262.62</v>
      </c>
      <c r="P130" s="119"/>
      <c r="Q130" s="119">
        <v>23414.99</v>
      </c>
      <c r="R130" s="119">
        <v>21797.47</v>
      </c>
      <c r="S130" s="47"/>
    </row>
    <row r="131" spans="1:19" ht="9" customHeight="1" x14ac:dyDescent="0.2">
      <c r="A131" s="502"/>
      <c r="B131" s="502"/>
      <c r="C131" s="58"/>
      <c r="D131" s="59"/>
      <c r="E131" s="61">
        <v>23136006</v>
      </c>
      <c r="F131" s="61">
        <v>2544007</v>
      </c>
      <c r="G131" s="61">
        <v>0</v>
      </c>
      <c r="H131" s="61">
        <v>11903375</v>
      </c>
      <c r="I131" s="61">
        <v>0</v>
      </c>
      <c r="J131" s="60">
        <v>3131955</v>
      </c>
      <c r="K131" s="61">
        <v>37583388</v>
      </c>
      <c r="L131" s="73">
        <v>40715343</v>
      </c>
      <c r="M131" s="118"/>
      <c r="N131" s="120">
        <v>37583388</v>
      </c>
      <c r="O131" s="120">
        <v>25680013</v>
      </c>
      <c r="P131" s="120">
        <v>0</v>
      </c>
      <c r="Q131" s="120">
        <v>45337743</v>
      </c>
      <c r="R131" s="120">
        <v>42205787</v>
      </c>
      <c r="S131" s="47"/>
    </row>
    <row r="132" spans="1:19" ht="12.75" customHeight="1" x14ac:dyDescent="0.2">
      <c r="A132" s="496">
        <v>33543</v>
      </c>
      <c r="B132" s="496">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521"/>
      <c r="B133" s="521"/>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501"/>
      <c r="B151" s="501"/>
      <c r="C151" s="48" t="s">
        <v>4</v>
      </c>
      <c r="D151" s="49">
        <v>20</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501"/>
      <c r="B152" s="501"/>
      <c r="C152" s="53" t="s">
        <v>3</v>
      </c>
      <c r="D152" s="54">
        <v>21</v>
      </c>
      <c r="E152" s="55">
        <v>9252.84</v>
      </c>
      <c r="F152" s="55">
        <v>1016.39</v>
      </c>
      <c r="G152" s="55">
        <v>0</v>
      </c>
      <c r="H152" s="55">
        <v>6384.11</v>
      </c>
      <c r="I152" s="55">
        <v>0</v>
      </c>
      <c r="J152" s="55">
        <v>1387.78</v>
      </c>
      <c r="K152" s="56">
        <v>16653.34</v>
      </c>
      <c r="L152" s="46">
        <v>18041.12</v>
      </c>
      <c r="M152" s="117"/>
      <c r="N152" s="119">
        <v>16653.34</v>
      </c>
      <c r="O152" s="119">
        <v>10269.23</v>
      </c>
      <c r="P152" s="119"/>
      <c r="Q152" s="119">
        <v>19889.580000000002</v>
      </c>
      <c r="R152" s="119">
        <v>18501.8</v>
      </c>
      <c r="S152" s="47"/>
    </row>
    <row r="153" spans="1:19" ht="9" customHeight="1" x14ac:dyDescent="0.2">
      <c r="A153" s="501"/>
      <c r="B153" s="501"/>
      <c r="C153" s="48" t="s">
        <v>4</v>
      </c>
      <c r="D153" s="49">
        <v>22</v>
      </c>
      <c r="E153" s="50">
        <v>17915997</v>
      </c>
      <c r="F153" s="50">
        <v>1968005</v>
      </c>
      <c r="G153" s="50">
        <v>0</v>
      </c>
      <c r="H153" s="50">
        <v>12361361</v>
      </c>
      <c r="I153" s="50">
        <v>0</v>
      </c>
      <c r="J153" s="51">
        <v>2687117</v>
      </c>
      <c r="K153" s="50">
        <v>32245363</v>
      </c>
      <c r="L153" s="73">
        <v>34932479</v>
      </c>
      <c r="M153" s="118"/>
      <c r="N153" s="120">
        <v>32245363</v>
      </c>
      <c r="O153" s="120">
        <v>19884002</v>
      </c>
      <c r="P153" s="120">
        <v>0</v>
      </c>
      <c r="Q153" s="120">
        <v>38511597</v>
      </c>
      <c r="R153" s="120">
        <v>35824480</v>
      </c>
      <c r="S153" s="47"/>
    </row>
    <row r="154" spans="1:19" ht="12.75" customHeight="1" x14ac:dyDescent="0.2">
      <c r="A154" s="501"/>
      <c r="B154" s="501"/>
      <c r="C154" s="53" t="s">
        <v>3</v>
      </c>
      <c r="D154" s="54">
        <v>23</v>
      </c>
      <c r="E154" s="55">
        <v>9519.33</v>
      </c>
      <c r="F154" s="55">
        <v>1047.3699999999999</v>
      </c>
      <c r="G154" s="55">
        <v>0</v>
      </c>
      <c r="H154" s="55">
        <v>6384.11</v>
      </c>
      <c r="I154" s="55">
        <v>0</v>
      </c>
      <c r="J154" s="55">
        <v>1412.57</v>
      </c>
      <c r="K154" s="56">
        <v>16950.810000000001</v>
      </c>
      <c r="L154" s="46">
        <v>18363.38</v>
      </c>
      <c r="M154" s="117"/>
      <c r="N154" s="119">
        <v>16950.810000000001</v>
      </c>
      <c r="O154" s="119">
        <v>10566.7</v>
      </c>
      <c r="P154" s="119"/>
      <c r="Q154" s="119">
        <v>20265.39</v>
      </c>
      <c r="R154" s="119">
        <v>18852.82</v>
      </c>
      <c r="S154" s="47"/>
    </row>
    <row r="155" spans="1:19" ht="9" customHeight="1" x14ac:dyDescent="0.2">
      <c r="A155" s="501"/>
      <c r="B155" s="501"/>
      <c r="C155" s="48" t="s">
        <v>4</v>
      </c>
      <c r="D155" s="49">
        <v>23</v>
      </c>
      <c r="E155" s="50">
        <v>18431993</v>
      </c>
      <c r="F155" s="50">
        <v>2027991</v>
      </c>
      <c r="G155" s="50">
        <v>0</v>
      </c>
      <c r="H155" s="50">
        <v>12361361</v>
      </c>
      <c r="I155" s="50">
        <v>0</v>
      </c>
      <c r="J155" s="51">
        <v>2735117</v>
      </c>
      <c r="K155" s="50">
        <v>32821345</v>
      </c>
      <c r="L155" s="73">
        <v>35556462</v>
      </c>
      <c r="M155" s="118"/>
      <c r="N155" s="120">
        <v>32821345</v>
      </c>
      <c r="O155" s="120">
        <v>20459984</v>
      </c>
      <c r="P155" s="120">
        <v>0</v>
      </c>
      <c r="Q155" s="120">
        <v>39239267</v>
      </c>
      <c r="R155" s="120">
        <v>36504150</v>
      </c>
      <c r="S155" s="47"/>
    </row>
    <row r="156" spans="1:19" ht="12.75" customHeight="1" x14ac:dyDescent="0.2">
      <c r="A156" s="501"/>
      <c r="B156" s="501"/>
      <c r="C156" s="53" t="s">
        <v>3</v>
      </c>
      <c r="D156" s="54">
        <v>24</v>
      </c>
      <c r="E156" s="55">
        <v>9792.02</v>
      </c>
      <c r="F156" s="55">
        <v>1072.1600000000001</v>
      </c>
      <c r="G156" s="55">
        <v>0</v>
      </c>
      <c r="H156" s="55">
        <v>6384.11</v>
      </c>
      <c r="I156" s="55">
        <v>0</v>
      </c>
      <c r="J156" s="55">
        <v>1437.36</v>
      </c>
      <c r="K156" s="56">
        <v>17248.29</v>
      </c>
      <c r="L156" s="46">
        <v>18685.650000000001</v>
      </c>
      <c r="M156" s="117"/>
      <c r="N156" s="119">
        <v>17248.29</v>
      </c>
      <c r="O156" s="119">
        <v>10864.18</v>
      </c>
      <c r="P156" s="119"/>
      <c r="Q156" s="119">
        <v>20641.2</v>
      </c>
      <c r="R156" s="119">
        <v>19203.84</v>
      </c>
      <c r="S156" s="47"/>
    </row>
    <row r="157" spans="1:19" ht="9" customHeight="1" x14ac:dyDescent="0.2">
      <c r="A157" s="501"/>
      <c r="B157" s="501"/>
      <c r="C157" s="48" t="s">
        <v>4</v>
      </c>
      <c r="D157" s="49">
        <v>25</v>
      </c>
      <c r="E157" s="50">
        <v>18959995</v>
      </c>
      <c r="F157" s="50">
        <v>2075991</v>
      </c>
      <c r="G157" s="50">
        <v>0</v>
      </c>
      <c r="H157" s="50">
        <v>12361361</v>
      </c>
      <c r="I157" s="50">
        <v>0</v>
      </c>
      <c r="J157" s="51">
        <v>2783117</v>
      </c>
      <c r="K157" s="50">
        <v>33397346</v>
      </c>
      <c r="L157" s="73">
        <v>36180464</v>
      </c>
      <c r="M157" s="118"/>
      <c r="N157" s="120">
        <v>33397346</v>
      </c>
      <c r="O157" s="120">
        <v>21035986</v>
      </c>
      <c r="P157" s="120">
        <v>0</v>
      </c>
      <c r="Q157" s="120">
        <v>39966936</v>
      </c>
      <c r="R157" s="120">
        <v>37183819</v>
      </c>
      <c r="S157" s="47"/>
    </row>
    <row r="158" spans="1:19" ht="12.75" customHeight="1" x14ac:dyDescent="0.2">
      <c r="A158" s="501"/>
      <c r="B158" s="501"/>
      <c r="C158" s="53" t="s">
        <v>3</v>
      </c>
      <c r="D158" s="54">
        <v>26</v>
      </c>
      <c r="E158" s="55">
        <v>10058.51</v>
      </c>
      <c r="F158" s="55">
        <v>1103.1500000000001</v>
      </c>
      <c r="G158" s="55">
        <v>0</v>
      </c>
      <c r="H158" s="55">
        <v>6384.11</v>
      </c>
      <c r="I158" s="55">
        <v>0</v>
      </c>
      <c r="J158" s="55">
        <v>1462.15</v>
      </c>
      <c r="K158" s="56">
        <v>17545.77</v>
      </c>
      <c r="L158" s="46">
        <v>19007.919999999998</v>
      </c>
      <c r="M158" s="117"/>
      <c r="N158" s="119">
        <v>17545.77</v>
      </c>
      <c r="O158" s="119">
        <v>11161.66</v>
      </c>
      <c r="P158" s="119"/>
      <c r="Q158" s="119">
        <v>21017.02</v>
      </c>
      <c r="R158" s="119">
        <v>19554.87</v>
      </c>
      <c r="S158" s="47"/>
    </row>
    <row r="159" spans="1:19" ht="9" customHeight="1" x14ac:dyDescent="0.2">
      <c r="A159" s="501"/>
      <c r="B159" s="501"/>
      <c r="C159" s="48" t="s">
        <v>4</v>
      </c>
      <c r="D159" s="49">
        <v>27</v>
      </c>
      <c r="E159" s="50">
        <v>19475991</v>
      </c>
      <c r="F159" s="50">
        <v>2135996</v>
      </c>
      <c r="G159" s="50">
        <v>0</v>
      </c>
      <c r="H159" s="50">
        <v>12361361</v>
      </c>
      <c r="I159" s="50">
        <v>0</v>
      </c>
      <c r="J159" s="51">
        <v>2831117</v>
      </c>
      <c r="K159" s="50">
        <v>33973348</v>
      </c>
      <c r="L159" s="73">
        <v>36804465</v>
      </c>
      <c r="M159" s="118"/>
      <c r="N159" s="120">
        <v>33973348</v>
      </c>
      <c r="O159" s="120">
        <v>21611987</v>
      </c>
      <c r="P159" s="120">
        <v>0</v>
      </c>
      <c r="Q159" s="120">
        <v>40694625</v>
      </c>
      <c r="R159" s="120">
        <v>37863508</v>
      </c>
      <c r="S159" s="47"/>
    </row>
    <row r="160" spans="1:19" ht="12.75" customHeight="1" x14ac:dyDescent="0.2">
      <c r="A160" s="501"/>
      <c r="B160" s="501"/>
      <c r="C160" s="53" t="s">
        <v>3</v>
      </c>
      <c r="D160" s="54">
        <v>28</v>
      </c>
      <c r="E160" s="55">
        <v>10331.200000000001</v>
      </c>
      <c r="F160" s="55">
        <v>1134.1400000000001</v>
      </c>
      <c r="G160" s="55">
        <v>0</v>
      </c>
      <c r="H160" s="55">
        <v>6384.11</v>
      </c>
      <c r="I160" s="55">
        <v>0</v>
      </c>
      <c r="J160" s="55">
        <v>1487.45</v>
      </c>
      <c r="K160" s="56">
        <v>17849.45</v>
      </c>
      <c r="L160" s="46">
        <v>19336.900000000001</v>
      </c>
      <c r="M160" s="117"/>
      <c r="N160" s="119">
        <v>17849.45</v>
      </c>
      <c r="O160" s="119">
        <v>11465.34</v>
      </c>
      <c r="P160" s="119"/>
      <c r="Q160" s="119">
        <v>21400.66</v>
      </c>
      <c r="R160" s="119">
        <v>19913.21</v>
      </c>
      <c r="S160" s="47"/>
    </row>
    <row r="161" spans="1:19" ht="9" customHeight="1" x14ac:dyDescent="0.2">
      <c r="A161" s="501"/>
      <c r="B161" s="501"/>
      <c r="C161" s="48" t="s">
        <v>4</v>
      </c>
      <c r="D161" s="49">
        <v>29</v>
      </c>
      <c r="E161" s="50">
        <v>20003993</v>
      </c>
      <c r="F161" s="50">
        <v>2196001</v>
      </c>
      <c r="G161" s="50">
        <v>0</v>
      </c>
      <c r="H161" s="50">
        <v>12361361</v>
      </c>
      <c r="I161" s="50">
        <v>0</v>
      </c>
      <c r="J161" s="51">
        <v>2880105</v>
      </c>
      <c r="K161" s="50">
        <v>34561355</v>
      </c>
      <c r="L161" s="73">
        <v>37441459</v>
      </c>
      <c r="M161" s="118"/>
      <c r="N161" s="120">
        <v>34561355</v>
      </c>
      <c r="O161" s="120">
        <v>22199994</v>
      </c>
      <c r="P161" s="120">
        <v>0</v>
      </c>
      <c r="Q161" s="120">
        <v>41437456</v>
      </c>
      <c r="R161" s="120">
        <v>38557351</v>
      </c>
      <c r="S161" s="47"/>
    </row>
    <row r="162" spans="1:19" ht="12.75" customHeight="1" x14ac:dyDescent="0.2">
      <c r="A162" s="501"/>
      <c r="B162" s="501"/>
      <c r="C162" s="53" t="s">
        <v>3</v>
      </c>
      <c r="D162" s="54">
        <v>30</v>
      </c>
      <c r="E162" s="55">
        <v>10603.89</v>
      </c>
      <c r="F162" s="55">
        <v>1165.1300000000001</v>
      </c>
      <c r="G162" s="55">
        <v>0</v>
      </c>
      <c r="H162" s="55">
        <v>6384.11</v>
      </c>
      <c r="I162" s="55">
        <v>0</v>
      </c>
      <c r="J162" s="55">
        <v>1512.76</v>
      </c>
      <c r="K162" s="56">
        <v>18153.13</v>
      </c>
      <c r="L162" s="46">
        <v>19665.89</v>
      </c>
      <c r="M162" s="117"/>
      <c r="N162" s="119">
        <v>18153.13</v>
      </c>
      <c r="O162" s="119">
        <v>11769.02</v>
      </c>
      <c r="P162" s="119"/>
      <c r="Q162" s="119">
        <v>21784.31</v>
      </c>
      <c r="R162" s="119">
        <v>20271.55</v>
      </c>
      <c r="S162" s="47"/>
    </row>
    <row r="163" spans="1:19" ht="9" customHeight="1" x14ac:dyDescent="0.2">
      <c r="A163" s="501"/>
      <c r="B163" s="501"/>
      <c r="C163" s="48" t="s">
        <v>4</v>
      </c>
      <c r="D163" s="49">
        <v>31</v>
      </c>
      <c r="E163" s="50">
        <v>20531994</v>
      </c>
      <c r="F163" s="50">
        <v>2256006</v>
      </c>
      <c r="G163" s="50">
        <v>0</v>
      </c>
      <c r="H163" s="50">
        <v>12361361</v>
      </c>
      <c r="I163" s="50">
        <v>0</v>
      </c>
      <c r="J163" s="51">
        <v>2929112</v>
      </c>
      <c r="K163" s="50">
        <v>35149361</v>
      </c>
      <c r="L163" s="73">
        <v>38078473</v>
      </c>
      <c r="M163" s="118"/>
      <c r="N163" s="120">
        <v>35149361</v>
      </c>
      <c r="O163" s="120">
        <v>22788000</v>
      </c>
      <c r="P163" s="120">
        <v>0</v>
      </c>
      <c r="Q163" s="120">
        <v>42180306</v>
      </c>
      <c r="R163" s="120">
        <v>39251194</v>
      </c>
      <c r="S163" s="47"/>
    </row>
    <row r="164" spans="1:19" ht="12.75" customHeight="1" x14ac:dyDescent="0.2">
      <c r="A164" s="501"/>
      <c r="B164" s="501"/>
      <c r="C164" s="53" t="s">
        <v>3</v>
      </c>
      <c r="D164" s="54">
        <v>32</v>
      </c>
      <c r="E164" s="55">
        <v>10870.38</v>
      </c>
      <c r="F164" s="55">
        <v>1189.92</v>
      </c>
      <c r="G164" s="55">
        <v>0</v>
      </c>
      <c r="H164" s="55">
        <v>6384.11</v>
      </c>
      <c r="I164" s="55">
        <v>0</v>
      </c>
      <c r="J164" s="55">
        <v>1537.03</v>
      </c>
      <c r="K164" s="56">
        <v>18444.41</v>
      </c>
      <c r="L164" s="46">
        <v>19981.439999999999</v>
      </c>
      <c r="M164" s="117"/>
      <c r="N164" s="119">
        <v>18444.41</v>
      </c>
      <c r="O164" s="119">
        <v>12060.3</v>
      </c>
      <c r="P164" s="119"/>
      <c r="Q164" s="119">
        <v>22152.29</v>
      </c>
      <c r="R164" s="119">
        <v>20615.259999999998</v>
      </c>
      <c r="S164" s="47"/>
    </row>
    <row r="165" spans="1:19" ht="9" customHeight="1" x14ac:dyDescent="0.2">
      <c r="A165" s="501"/>
      <c r="B165" s="501"/>
      <c r="C165" s="48" t="s">
        <v>4</v>
      </c>
      <c r="D165" s="49">
        <v>33</v>
      </c>
      <c r="E165" s="50">
        <v>21047991</v>
      </c>
      <c r="F165" s="50">
        <v>2304006</v>
      </c>
      <c r="G165" s="50">
        <v>0</v>
      </c>
      <c r="H165" s="50">
        <v>12361361</v>
      </c>
      <c r="I165" s="50">
        <v>0</v>
      </c>
      <c r="J165" s="51">
        <v>2976105</v>
      </c>
      <c r="K165" s="50">
        <v>35713358</v>
      </c>
      <c r="L165" s="73">
        <v>38689463</v>
      </c>
      <c r="M165" s="118"/>
      <c r="N165" s="120">
        <v>35713358</v>
      </c>
      <c r="O165" s="120">
        <v>23351997</v>
      </c>
      <c r="P165" s="120">
        <v>0</v>
      </c>
      <c r="Q165" s="120">
        <v>42892815</v>
      </c>
      <c r="R165" s="120">
        <v>39916709</v>
      </c>
      <c r="S165" s="47"/>
    </row>
    <row r="166" spans="1:19" ht="12.75" customHeight="1" x14ac:dyDescent="0.2">
      <c r="A166" s="501"/>
      <c r="B166" s="501"/>
      <c r="C166" s="53" t="s">
        <v>3</v>
      </c>
      <c r="D166" s="54">
        <v>34</v>
      </c>
      <c r="E166" s="55">
        <v>11136.88</v>
      </c>
      <c r="F166" s="55">
        <v>1220.9000000000001</v>
      </c>
      <c r="G166" s="55">
        <v>0</v>
      </c>
      <c r="H166" s="55">
        <v>6384.11</v>
      </c>
      <c r="I166" s="55">
        <v>0</v>
      </c>
      <c r="J166" s="55">
        <v>1561.82</v>
      </c>
      <c r="K166" s="56">
        <v>18741.89</v>
      </c>
      <c r="L166" s="46">
        <v>20303.71</v>
      </c>
      <c r="M166" s="117"/>
      <c r="N166" s="119">
        <v>18741.89</v>
      </c>
      <c r="O166" s="119">
        <v>12357.78</v>
      </c>
      <c r="P166" s="119"/>
      <c r="Q166" s="119">
        <v>22528.11</v>
      </c>
      <c r="R166" s="119">
        <v>20966.29</v>
      </c>
      <c r="S166" s="47"/>
    </row>
    <row r="167" spans="1:19" ht="9" customHeight="1" x14ac:dyDescent="0.2">
      <c r="A167" s="501"/>
      <c r="B167" s="501"/>
      <c r="C167" s="48" t="s">
        <v>4</v>
      </c>
      <c r="D167" s="49">
        <v>35</v>
      </c>
      <c r="E167" s="50">
        <v>21564007</v>
      </c>
      <c r="F167" s="50">
        <v>2363992</v>
      </c>
      <c r="G167" s="50">
        <v>0</v>
      </c>
      <c r="H167" s="50">
        <v>12361361</v>
      </c>
      <c r="I167" s="50">
        <v>0</v>
      </c>
      <c r="J167" s="51">
        <v>3024105</v>
      </c>
      <c r="K167" s="50">
        <v>36289359</v>
      </c>
      <c r="L167" s="73">
        <v>39313465</v>
      </c>
      <c r="M167" s="118"/>
      <c r="N167" s="120">
        <v>36289359</v>
      </c>
      <c r="O167" s="120">
        <v>23927999</v>
      </c>
      <c r="P167" s="120">
        <v>0</v>
      </c>
      <c r="Q167" s="120">
        <v>43620504</v>
      </c>
      <c r="R167" s="120">
        <v>40596398</v>
      </c>
      <c r="S167" s="47"/>
    </row>
    <row r="168" spans="1:19" ht="12.75" customHeight="1" x14ac:dyDescent="0.2">
      <c r="A168" s="501"/>
      <c r="B168" s="501"/>
      <c r="C168" s="53" t="s">
        <v>3</v>
      </c>
      <c r="D168" s="54">
        <v>36</v>
      </c>
      <c r="E168" s="55">
        <v>11409.57</v>
      </c>
      <c r="F168" s="55">
        <v>1251.8900000000001</v>
      </c>
      <c r="G168" s="55">
        <v>0</v>
      </c>
      <c r="H168" s="55">
        <v>6384.11</v>
      </c>
      <c r="I168" s="55">
        <v>0</v>
      </c>
      <c r="J168" s="55">
        <v>1587.13</v>
      </c>
      <c r="K168" s="56">
        <v>19045.57</v>
      </c>
      <c r="L168" s="46">
        <v>20632.7</v>
      </c>
      <c r="M168" s="117"/>
      <c r="N168" s="119">
        <v>19045.57</v>
      </c>
      <c r="O168" s="119">
        <v>12661.46</v>
      </c>
      <c r="P168" s="119"/>
      <c r="Q168" s="119">
        <v>22911.759999999998</v>
      </c>
      <c r="R168" s="119">
        <v>21324.63</v>
      </c>
      <c r="S168" s="47"/>
    </row>
    <row r="169" spans="1:19" ht="9" customHeight="1" x14ac:dyDescent="0.2">
      <c r="A169" s="501"/>
      <c r="B169" s="501"/>
      <c r="C169" s="48" t="s">
        <v>4</v>
      </c>
      <c r="D169" s="49">
        <v>37</v>
      </c>
      <c r="E169" s="50">
        <v>22092008</v>
      </c>
      <c r="F169" s="50">
        <v>2423997</v>
      </c>
      <c r="G169" s="50">
        <v>0</v>
      </c>
      <c r="H169" s="50">
        <v>12361361</v>
      </c>
      <c r="I169" s="50">
        <v>0</v>
      </c>
      <c r="J169" s="51">
        <v>3073112</v>
      </c>
      <c r="K169" s="50">
        <v>36877366</v>
      </c>
      <c r="L169" s="73">
        <v>39950478</v>
      </c>
      <c r="M169" s="118"/>
      <c r="N169" s="120">
        <v>36877366</v>
      </c>
      <c r="O169" s="120">
        <v>24516005</v>
      </c>
      <c r="P169" s="120">
        <v>0</v>
      </c>
      <c r="Q169" s="120">
        <v>44363354</v>
      </c>
      <c r="R169" s="120">
        <v>41290241</v>
      </c>
      <c r="S169" s="47"/>
    </row>
    <row r="170" spans="1:19" ht="12.75" customHeight="1" x14ac:dyDescent="0.2">
      <c r="A170" s="501"/>
      <c r="B170" s="501"/>
      <c r="C170" s="53" t="s">
        <v>3</v>
      </c>
      <c r="D170" s="54">
        <v>38</v>
      </c>
      <c r="E170" s="55">
        <v>11676.06</v>
      </c>
      <c r="F170" s="55">
        <v>1282.8800000000001</v>
      </c>
      <c r="G170" s="55">
        <v>0</v>
      </c>
      <c r="H170" s="55">
        <v>6384.11</v>
      </c>
      <c r="I170" s="55">
        <v>0</v>
      </c>
      <c r="J170" s="55">
        <v>1611.92</v>
      </c>
      <c r="K170" s="56">
        <v>19343.05</v>
      </c>
      <c r="L170" s="46">
        <v>20954.97</v>
      </c>
      <c r="M170" s="117"/>
      <c r="N170" s="119">
        <v>19343.05</v>
      </c>
      <c r="O170" s="119">
        <v>12958.94</v>
      </c>
      <c r="P170" s="119"/>
      <c r="Q170" s="119">
        <v>23287.58</v>
      </c>
      <c r="R170" s="119">
        <v>21675.66</v>
      </c>
      <c r="S170" s="47"/>
    </row>
    <row r="171" spans="1:19" ht="9" customHeight="1" x14ac:dyDescent="0.2">
      <c r="A171" s="501"/>
      <c r="B171" s="501"/>
      <c r="C171" s="48" t="s">
        <v>4</v>
      </c>
      <c r="D171" s="49">
        <v>39</v>
      </c>
      <c r="E171" s="50">
        <v>22608005</v>
      </c>
      <c r="F171" s="50">
        <v>2484002</v>
      </c>
      <c r="G171" s="50">
        <v>0</v>
      </c>
      <c r="H171" s="50">
        <v>12361361</v>
      </c>
      <c r="I171" s="50">
        <v>0</v>
      </c>
      <c r="J171" s="51">
        <v>3121112</v>
      </c>
      <c r="K171" s="50">
        <v>37453367</v>
      </c>
      <c r="L171" s="73">
        <v>40574480</v>
      </c>
      <c r="M171" s="118"/>
      <c r="N171" s="120">
        <v>37453367</v>
      </c>
      <c r="O171" s="120">
        <v>25092007</v>
      </c>
      <c r="P171" s="120">
        <v>0</v>
      </c>
      <c r="Q171" s="120">
        <v>45091043</v>
      </c>
      <c r="R171" s="120">
        <v>41969930</v>
      </c>
      <c r="S171" s="47"/>
    </row>
    <row r="172" spans="1:19" ht="12.75" customHeight="1" x14ac:dyDescent="0.2">
      <c r="A172" s="501"/>
      <c r="B172" s="501"/>
      <c r="C172" s="53" t="s">
        <v>3</v>
      </c>
      <c r="D172" s="54">
        <v>40</v>
      </c>
      <c r="E172" s="55">
        <v>11948.75</v>
      </c>
      <c r="F172" s="55">
        <v>1313.87</v>
      </c>
      <c r="G172" s="55">
        <v>0</v>
      </c>
      <c r="H172" s="55">
        <v>6384.11</v>
      </c>
      <c r="I172" s="55">
        <v>0</v>
      </c>
      <c r="J172" s="55">
        <v>1637.23</v>
      </c>
      <c r="K172" s="56">
        <v>19646.73</v>
      </c>
      <c r="L172" s="46">
        <v>21283.96</v>
      </c>
      <c r="M172" s="117"/>
      <c r="N172" s="119">
        <v>19646.73</v>
      </c>
      <c r="O172" s="119">
        <v>13262.62</v>
      </c>
      <c r="P172" s="119"/>
      <c r="Q172" s="119">
        <v>23671.23</v>
      </c>
      <c r="R172" s="119">
        <v>22034</v>
      </c>
      <c r="S172" s="47"/>
    </row>
    <row r="173" spans="1:19" ht="9" customHeight="1" x14ac:dyDescent="0.2">
      <c r="A173" s="502"/>
      <c r="B173" s="502"/>
      <c r="C173" s="58"/>
      <c r="D173" s="59"/>
      <c r="E173" s="61">
        <v>23136006</v>
      </c>
      <c r="F173" s="61">
        <v>2544007</v>
      </c>
      <c r="G173" s="61">
        <v>0</v>
      </c>
      <c r="H173" s="61">
        <v>12361361</v>
      </c>
      <c r="I173" s="61">
        <v>0</v>
      </c>
      <c r="J173" s="60">
        <v>3170119</v>
      </c>
      <c r="K173" s="61">
        <v>38041374</v>
      </c>
      <c r="L173" s="73">
        <v>41211493</v>
      </c>
      <c r="M173" s="118"/>
      <c r="N173" s="120">
        <v>38041374</v>
      </c>
      <c r="O173" s="120">
        <v>25680013</v>
      </c>
      <c r="P173" s="120">
        <v>0</v>
      </c>
      <c r="Q173" s="120">
        <v>45833893</v>
      </c>
      <c r="R173" s="120">
        <v>42663773</v>
      </c>
      <c r="S173" s="47"/>
    </row>
    <row r="174" spans="1:19" ht="12.75" customHeight="1" x14ac:dyDescent="0.2">
      <c r="A174" s="496">
        <v>33970</v>
      </c>
      <c r="B174" s="496">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521"/>
      <c r="B175" s="521"/>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501"/>
      <c r="B193" s="501"/>
      <c r="C193" s="48" t="s">
        <v>4</v>
      </c>
      <c r="D193" s="49">
        <v>20</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501"/>
      <c r="B194" s="501"/>
      <c r="C194" s="53" t="s">
        <v>3</v>
      </c>
      <c r="D194" s="54">
        <v>21</v>
      </c>
      <c r="E194" s="55">
        <v>9252.84</v>
      </c>
      <c r="F194" s="55">
        <v>1016.39</v>
      </c>
      <c r="G194" s="55">
        <v>123.95</v>
      </c>
      <c r="H194" s="55">
        <v>6384.11</v>
      </c>
      <c r="I194" s="55">
        <v>0</v>
      </c>
      <c r="J194" s="55">
        <v>1398.11</v>
      </c>
      <c r="K194" s="56">
        <v>16777.29</v>
      </c>
      <c r="L194" s="46">
        <v>18175.400000000001</v>
      </c>
      <c r="M194" s="117"/>
      <c r="N194" s="119">
        <v>16777.29</v>
      </c>
      <c r="O194" s="119">
        <v>10393.18</v>
      </c>
      <c r="P194" s="119"/>
      <c r="Q194" s="119">
        <v>20046.169999999998</v>
      </c>
      <c r="R194" s="119">
        <v>18648.060000000001</v>
      </c>
      <c r="S194" s="47"/>
    </row>
    <row r="195" spans="1:19" ht="9" customHeight="1" x14ac:dyDescent="0.2">
      <c r="A195" s="501"/>
      <c r="B195" s="501"/>
      <c r="C195" s="48" t="s">
        <v>4</v>
      </c>
      <c r="D195" s="49">
        <v>22</v>
      </c>
      <c r="E195" s="50">
        <v>17915997</v>
      </c>
      <c r="F195" s="50">
        <v>1968005</v>
      </c>
      <c r="G195" s="50">
        <v>240001</v>
      </c>
      <c r="H195" s="50">
        <v>12361361</v>
      </c>
      <c r="I195" s="50">
        <v>0</v>
      </c>
      <c r="J195" s="51">
        <v>2707118</v>
      </c>
      <c r="K195" s="50">
        <v>32485363</v>
      </c>
      <c r="L195" s="73">
        <v>35192482</v>
      </c>
      <c r="M195" s="118"/>
      <c r="N195" s="120">
        <v>32485363</v>
      </c>
      <c r="O195" s="120">
        <v>20124003</v>
      </c>
      <c r="P195" s="120">
        <v>0</v>
      </c>
      <c r="Q195" s="120">
        <v>38814798</v>
      </c>
      <c r="R195" s="120">
        <v>36107679</v>
      </c>
      <c r="S195" s="47"/>
    </row>
    <row r="196" spans="1:19" ht="12.75" customHeight="1" x14ac:dyDescent="0.2">
      <c r="A196" s="501"/>
      <c r="B196" s="501"/>
      <c r="C196" s="53" t="s">
        <v>3</v>
      </c>
      <c r="D196" s="54">
        <v>23</v>
      </c>
      <c r="E196" s="55">
        <v>9519.33</v>
      </c>
      <c r="F196" s="55">
        <v>1047.3699999999999</v>
      </c>
      <c r="G196" s="55">
        <v>123.95</v>
      </c>
      <c r="H196" s="55">
        <v>6384.11</v>
      </c>
      <c r="I196" s="55">
        <v>0</v>
      </c>
      <c r="J196" s="55">
        <v>1422.9</v>
      </c>
      <c r="K196" s="56">
        <v>17074.759999999998</v>
      </c>
      <c r="L196" s="46">
        <v>18497.66</v>
      </c>
      <c r="M196" s="117"/>
      <c r="N196" s="119">
        <v>17074.759999999998</v>
      </c>
      <c r="O196" s="119">
        <v>10690.65</v>
      </c>
      <c r="P196" s="119"/>
      <c r="Q196" s="119">
        <v>20421.98</v>
      </c>
      <c r="R196" s="119">
        <v>18999.080000000002</v>
      </c>
      <c r="S196" s="47"/>
    </row>
    <row r="197" spans="1:19" ht="9" customHeight="1" x14ac:dyDescent="0.2">
      <c r="A197" s="501"/>
      <c r="B197" s="501"/>
      <c r="C197" s="48" t="s">
        <v>4</v>
      </c>
      <c r="D197" s="49">
        <v>23</v>
      </c>
      <c r="E197" s="50">
        <v>18431993</v>
      </c>
      <c r="F197" s="50">
        <v>2027991</v>
      </c>
      <c r="G197" s="50">
        <v>240001</v>
      </c>
      <c r="H197" s="50">
        <v>12361361</v>
      </c>
      <c r="I197" s="50">
        <v>0</v>
      </c>
      <c r="J197" s="51">
        <v>2755119</v>
      </c>
      <c r="K197" s="50">
        <v>33061346</v>
      </c>
      <c r="L197" s="73">
        <v>35816464</v>
      </c>
      <c r="M197" s="118"/>
      <c r="N197" s="120">
        <v>33061346</v>
      </c>
      <c r="O197" s="120">
        <v>20699985</v>
      </c>
      <c r="P197" s="120">
        <v>0</v>
      </c>
      <c r="Q197" s="120">
        <v>39542467</v>
      </c>
      <c r="R197" s="120">
        <v>36787349</v>
      </c>
      <c r="S197" s="47"/>
    </row>
    <row r="198" spans="1:19" ht="12.75" customHeight="1" x14ac:dyDescent="0.2">
      <c r="A198" s="501"/>
      <c r="B198" s="501"/>
      <c r="C198" s="53" t="s">
        <v>3</v>
      </c>
      <c r="D198" s="54">
        <v>24</v>
      </c>
      <c r="E198" s="55">
        <v>9792.02</v>
      </c>
      <c r="F198" s="55">
        <v>1072.1600000000001</v>
      </c>
      <c r="G198" s="55">
        <v>123.95</v>
      </c>
      <c r="H198" s="55">
        <v>6384.11</v>
      </c>
      <c r="I198" s="55">
        <v>0</v>
      </c>
      <c r="J198" s="55">
        <v>1447.69</v>
      </c>
      <c r="K198" s="56">
        <v>17372.240000000002</v>
      </c>
      <c r="L198" s="46">
        <v>18819.93</v>
      </c>
      <c r="M198" s="117"/>
      <c r="N198" s="119">
        <v>17372.240000000002</v>
      </c>
      <c r="O198" s="119">
        <v>10988.13</v>
      </c>
      <c r="P198" s="119"/>
      <c r="Q198" s="119">
        <v>20797.79</v>
      </c>
      <c r="R198" s="119">
        <v>19350.099999999999</v>
      </c>
      <c r="S198" s="47"/>
    </row>
    <row r="199" spans="1:19" ht="9" customHeight="1" x14ac:dyDescent="0.2">
      <c r="A199" s="501"/>
      <c r="B199" s="501"/>
      <c r="C199" s="48" t="s">
        <v>4</v>
      </c>
      <c r="D199" s="49">
        <v>25</v>
      </c>
      <c r="E199" s="50">
        <v>18959995</v>
      </c>
      <c r="F199" s="50">
        <v>2075991</v>
      </c>
      <c r="G199" s="50">
        <v>240001</v>
      </c>
      <c r="H199" s="50">
        <v>12361361</v>
      </c>
      <c r="I199" s="50">
        <v>0</v>
      </c>
      <c r="J199" s="51">
        <v>2803119</v>
      </c>
      <c r="K199" s="50">
        <v>33637347</v>
      </c>
      <c r="L199" s="73">
        <v>36440466</v>
      </c>
      <c r="M199" s="118"/>
      <c r="N199" s="120">
        <v>33637347</v>
      </c>
      <c r="O199" s="120">
        <v>21275986</v>
      </c>
      <c r="P199" s="120">
        <v>0</v>
      </c>
      <c r="Q199" s="120">
        <v>40270137</v>
      </c>
      <c r="R199" s="120">
        <v>37467018</v>
      </c>
      <c r="S199" s="47"/>
    </row>
    <row r="200" spans="1:19" ht="12.75" customHeight="1" x14ac:dyDescent="0.2">
      <c r="A200" s="501"/>
      <c r="B200" s="501"/>
      <c r="C200" s="53" t="s">
        <v>3</v>
      </c>
      <c r="D200" s="54">
        <v>26</v>
      </c>
      <c r="E200" s="55">
        <v>10058.51</v>
      </c>
      <c r="F200" s="55">
        <v>1103.1500000000001</v>
      </c>
      <c r="G200" s="55">
        <v>123.95</v>
      </c>
      <c r="H200" s="55">
        <v>6384.11</v>
      </c>
      <c r="I200" s="55">
        <v>0</v>
      </c>
      <c r="J200" s="55">
        <v>1472.48</v>
      </c>
      <c r="K200" s="56">
        <v>17669.72</v>
      </c>
      <c r="L200" s="46">
        <v>19142.2</v>
      </c>
      <c r="M200" s="117"/>
      <c r="N200" s="119">
        <v>17669.72</v>
      </c>
      <c r="O200" s="119">
        <v>11285.61</v>
      </c>
      <c r="P200" s="119"/>
      <c r="Q200" s="119">
        <v>21173.61</v>
      </c>
      <c r="R200" s="119">
        <v>19701.13</v>
      </c>
      <c r="S200" s="47"/>
    </row>
    <row r="201" spans="1:19" ht="9" customHeight="1" x14ac:dyDescent="0.2">
      <c r="A201" s="501"/>
      <c r="B201" s="501"/>
      <c r="C201" s="48" t="s">
        <v>4</v>
      </c>
      <c r="D201" s="49">
        <v>27</v>
      </c>
      <c r="E201" s="50">
        <v>19475991</v>
      </c>
      <c r="F201" s="50">
        <v>2135996</v>
      </c>
      <c r="G201" s="50">
        <v>240001</v>
      </c>
      <c r="H201" s="50">
        <v>12361361</v>
      </c>
      <c r="I201" s="50">
        <v>0</v>
      </c>
      <c r="J201" s="51">
        <v>2851119</v>
      </c>
      <c r="K201" s="50">
        <v>34213349</v>
      </c>
      <c r="L201" s="73">
        <v>37064468</v>
      </c>
      <c r="M201" s="118"/>
      <c r="N201" s="120">
        <v>34213349</v>
      </c>
      <c r="O201" s="120">
        <v>21851988</v>
      </c>
      <c r="P201" s="120">
        <v>0</v>
      </c>
      <c r="Q201" s="120">
        <v>40997826</v>
      </c>
      <c r="R201" s="120">
        <v>38146707</v>
      </c>
      <c r="S201" s="47"/>
    </row>
    <row r="202" spans="1:19" ht="12.75" customHeight="1" x14ac:dyDescent="0.2">
      <c r="A202" s="501"/>
      <c r="B202" s="501"/>
      <c r="C202" s="53" t="s">
        <v>3</v>
      </c>
      <c r="D202" s="54">
        <v>28</v>
      </c>
      <c r="E202" s="55">
        <v>10331.200000000001</v>
      </c>
      <c r="F202" s="55">
        <v>1134.1400000000001</v>
      </c>
      <c r="G202" s="55">
        <v>123.95</v>
      </c>
      <c r="H202" s="55">
        <v>6384.11</v>
      </c>
      <c r="I202" s="55">
        <v>0</v>
      </c>
      <c r="J202" s="55">
        <v>1497.78</v>
      </c>
      <c r="K202" s="56">
        <v>17973.400000000001</v>
      </c>
      <c r="L202" s="46">
        <v>19471.18</v>
      </c>
      <c r="M202" s="117"/>
      <c r="N202" s="119">
        <v>17973.400000000001</v>
      </c>
      <c r="O202" s="119">
        <v>11589.29</v>
      </c>
      <c r="P202" s="119"/>
      <c r="Q202" s="119">
        <v>21557.25</v>
      </c>
      <c r="R202" s="119">
        <v>20059.47</v>
      </c>
      <c r="S202" s="47"/>
    </row>
    <row r="203" spans="1:19" ht="9" customHeight="1" x14ac:dyDescent="0.2">
      <c r="A203" s="501"/>
      <c r="B203" s="501"/>
      <c r="C203" s="48" t="s">
        <v>4</v>
      </c>
      <c r="D203" s="49">
        <v>29</v>
      </c>
      <c r="E203" s="50">
        <v>20003993</v>
      </c>
      <c r="F203" s="50">
        <v>2196001</v>
      </c>
      <c r="G203" s="50">
        <v>240001</v>
      </c>
      <c r="H203" s="50">
        <v>12361361</v>
      </c>
      <c r="I203" s="50">
        <v>0</v>
      </c>
      <c r="J203" s="51">
        <v>2900106</v>
      </c>
      <c r="K203" s="50">
        <v>34801355</v>
      </c>
      <c r="L203" s="73">
        <v>37701462</v>
      </c>
      <c r="M203" s="118"/>
      <c r="N203" s="120">
        <v>34801355</v>
      </c>
      <c r="O203" s="120">
        <v>22439995</v>
      </c>
      <c r="P203" s="120">
        <v>0</v>
      </c>
      <c r="Q203" s="120">
        <v>41740656</v>
      </c>
      <c r="R203" s="120">
        <v>38840550</v>
      </c>
      <c r="S203" s="47"/>
    </row>
    <row r="204" spans="1:19" ht="12.75" customHeight="1" x14ac:dyDescent="0.2">
      <c r="A204" s="501"/>
      <c r="B204" s="501"/>
      <c r="C204" s="53" t="s">
        <v>3</v>
      </c>
      <c r="D204" s="54">
        <v>30</v>
      </c>
      <c r="E204" s="55">
        <v>10603.89</v>
      </c>
      <c r="F204" s="55">
        <v>1165.1300000000001</v>
      </c>
      <c r="G204" s="55">
        <v>123.95</v>
      </c>
      <c r="H204" s="55">
        <v>6384.11</v>
      </c>
      <c r="I204" s="55">
        <v>0</v>
      </c>
      <c r="J204" s="55">
        <v>1523.09</v>
      </c>
      <c r="K204" s="56">
        <v>18277.080000000002</v>
      </c>
      <c r="L204" s="46">
        <v>19800.169999999998</v>
      </c>
      <c r="M204" s="117"/>
      <c r="N204" s="119">
        <v>18277.080000000002</v>
      </c>
      <c r="O204" s="119">
        <v>11892.97</v>
      </c>
      <c r="P204" s="119"/>
      <c r="Q204" s="119">
        <v>21940.9</v>
      </c>
      <c r="R204" s="119">
        <v>20417.810000000001</v>
      </c>
      <c r="S204" s="47"/>
    </row>
    <row r="205" spans="1:19" ht="9" customHeight="1" x14ac:dyDescent="0.2">
      <c r="A205" s="501"/>
      <c r="B205" s="501"/>
      <c r="C205" s="48" t="s">
        <v>4</v>
      </c>
      <c r="D205" s="49">
        <v>31</v>
      </c>
      <c r="E205" s="50">
        <v>20531994</v>
      </c>
      <c r="F205" s="50">
        <v>2256006</v>
      </c>
      <c r="G205" s="50">
        <v>240001</v>
      </c>
      <c r="H205" s="50">
        <v>12361361</v>
      </c>
      <c r="I205" s="50">
        <v>0</v>
      </c>
      <c r="J205" s="51">
        <v>2949113</v>
      </c>
      <c r="K205" s="50">
        <v>35389362</v>
      </c>
      <c r="L205" s="73">
        <v>38338475</v>
      </c>
      <c r="M205" s="118"/>
      <c r="N205" s="120">
        <v>35389362</v>
      </c>
      <c r="O205" s="120">
        <v>23028001</v>
      </c>
      <c r="P205" s="120">
        <v>0</v>
      </c>
      <c r="Q205" s="120">
        <v>42483506</v>
      </c>
      <c r="R205" s="120">
        <v>39534393</v>
      </c>
      <c r="S205" s="47"/>
    </row>
    <row r="206" spans="1:19" ht="12.75" customHeight="1" x14ac:dyDescent="0.2">
      <c r="A206" s="501"/>
      <c r="B206" s="501"/>
      <c r="C206" s="53" t="s">
        <v>3</v>
      </c>
      <c r="D206" s="54">
        <v>32</v>
      </c>
      <c r="E206" s="55">
        <v>10870.38</v>
      </c>
      <c r="F206" s="55">
        <v>1189.92</v>
      </c>
      <c r="G206" s="55">
        <v>123.95</v>
      </c>
      <c r="H206" s="55">
        <v>6384.11</v>
      </c>
      <c r="I206" s="55">
        <v>0</v>
      </c>
      <c r="J206" s="55">
        <v>1547.36</v>
      </c>
      <c r="K206" s="56">
        <v>18568.36</v>
      </c>
      <c r="L206" s="46">
        <v>20115.72</v>
      </c>
      <c r="M206" s="117"/>
      <c r="N206" s="119">
        <v>18568.36</v>
      </c>
      <c r="O206" s="119">
        <v>12184.25</v>
      </c>
      <c r="P206" s="119"/>
      <c r="Q206" s="119">
        <v>22308.89</v>
      </c>
      <c r="R206" s="119">
        <v>20761.53</v>
      </c>
      <c r="S206" s="47"/>
    </row>
    <row r="207" spans="1:19" ht="9" customHeight="1" x14ac:dyDescent="0.2">
      <c r="A207" s="501"/>
      <c r="B207" s="501"/>
      <c r="C207" s="48" t="s">
        <v>4</v>
      </c>
      <c r="D207" s="49">
        <v>33</v>
      </c>
      <c r="E207" s="50">
        <v>21047991</v>
      </c>
      <c r="F207" s="50">
        <v>2304006</v>
      </c>
      <c r="G207" s="50">
        <v>240001</v>
      </c>
      <c r="H207" s="50">
        <v>12361361</v>
      </c>
      <c r="I207" s="50">
        <v>0</v>
      </c>
      <c r="J207" s="51">
        <v>2996107</v>
      </c>
      <c r="K207" s="50">
        <v>35953358</v>
      </c>
      <c r="L207" s="73">
        <v>38949465</v>
      </c>
      <c r="M207" s="118"/>
      <c r="N207" s="120">
        <v>35953358</v>
      </c>
      <c r="O207" s="120">
        <v>23591998</v>
      </c>
      <c r="P207" s="120">
        <v>0</v>
      </c>
      <c r="Q207" s="120">
        <v>43196034</v>
      </c>
      <c r="R207" s="120">
        <v>40199928</v>
      </c>
      <c r="S207" s="47"/>
    </row>
    <row r="208" spans="1:19" ht="12.75" customHeight="1" x14ac:dyDescent="0.2">
      <c r="A208" s="501"/>
      <c r="B208" s="501"/>
      <c r="C208" s="53" t="s">
        <v>3</v>
      </c>
      <c r="D208" s="54">
        <v>34</v>
      </c>
      <c r="E208" s="55">
        <v>11136.88</v>
      </c>
      <c r="F208" s="55">
        <v>1220.9000000000001</v>
      </c>
      <c r="G208" s="55">
        <v>123.95</v>
      </c>
      <c r="H208" s="55">
        <v>6384.11</v>
      </c>
      <c r="I208" s="55">
        <v>0</v>
      </c>
      <c r="J208" s="55">
        <v>1572.15</v>
      </c>
      <c r="K208" s="56">
        <v>18865.84</v>
      </c>
      <c r="L208" s="46">
        <v>20437.990000000002</v>
      </c>
      <c r="M208" s="117"/>
      <c r="N208" s="119">
        <v>18865.84</v>
      </c>
      <c r="O208" s="119">
        <v>12481.73</v>
      </c>
      <c r="P208" s="119"/>
      <c r="Q208" s="119">
        <v>22684.7</v>
      </c>
      <c r="R208" s="119">
        <v>21112.55</v>
      </c>
      <c r="S208" s="47"/>
    </row>
    <row r="209" spans="1:19" ht="9" customHeight="1" x14ac:dyDescent="0.2">
      <c r="A209" s="501"/>
      <c r="B209" s="501"/>
      <c r="C209" s="48" t="s">
        <v>4</v>
      </c>
      <c r="D209" s="49">
        <v>35</v>
      </c>
      <c r="E209" s="50">
        <v>21564007</v>
      </c>
      <c r="F209" s="50">
        <v>2363992</v>
      </c>
      <c r="G209" s="50">
        <v>240001</v>
      </c>
      <c r="H209" s="50">
        <v>12361361</v>
      </c>
      <c r="I209" s="50">
        <v>0</v>
      </c>
      <c r="J209" s="51">
        <v>3044107</v>
      </c>
      <c r="K209" s="50">
        <v>36529360</v>
      </c>
      <c r="L209" s="73">
        <v>39573467</v>
      </c>
      <c r="M209" s="118"/>
      <c r="N209" s="120">
        <v>36529360</v>
      </c>
      <c r="O209" s="120">
        <v>24167999</v>
      </c>
      <c r="P209" s="120">
        <v>0</v>
      </c>
      <c r="Q209" s="120">
        <v>43923704</v>
      </c>
      <c r="R209" s="120">
        <v>40879597</v>
      </c>
      <c r="S209" s="47"/>
    </row>
    <row r="210" spans="1:19" ht="12.75" customHeight="1" x14ac:dyDescent="0.2">
      <c r="A210" s="501"/>
      <c r="B210" s="501"/>
      <c r="C210" s="53" t="s">
        <v>3</v>
      </c>
      <c r="D210" s="54">
        <v>36</v>
      </c>
      <c r="E210" s="55">
        <v>11409.57</v>
      </c>
      <c r="F210" s="55">
        <v>1251.8900000000001</v>
      </c>
      <c r="G210" s="55">
        <v>123.95</v>
      </c>
      <c r="H210" s="55">
        <v>6384.11</v>
      </c>
      <c r="I210" s="55">
        <v>0</v>
      </c>
      <c r="J210" s="55">
        <v>1597.46</v>
      </c>
      <c r="K210" s="56">
        <v>19169.52</v>
      </c>
      <c r="L210" s="46">
        <v>20766.98</v>
      </c>
      <c r="M210" s="117"/>
      <c r="N210" s="119">
        <v>19169.52</v>
      </c>
      <c r="O210" s="119">
        <v>12785.41</v>
      </c>
      <c r="P210" s="119"/>
      <c r="Q210" s="119">
        <v>23068.35</v>
      </c>
      <c r="R210" s="119">
        <v>21470.89</v>
      </c>
      <c r="S210" s="47"/>
    </row>
    <row r="211" spans="1:19" ht="9" customHeight="1" x14ac:dyDescent="0.2">
      <c r="A211" s="501"/>
      <c r="B211" s="501"/>
      <c r="C211" s="48" t="s">
        <v>4</v>
      </c>
      <c r="D211" s="49">
        <v>37</v>
      </c>
      <c r="E211" s="50">
        <v>22092008</v>
      </c>
      <c r="F211" s="50">
        <v>2423997</v>
      </c>
      <c r="G211" s="50">
        <v>240001</v>
      </c>
      <c r="H211" s="50">
        <v>12361361</v>
      </c>
      <c r="I211" s="50">
        <v>0</v>
      </c>
      <c r="J211" s="51">
        <v>3093114</v>
      </c>
      <c r="K211" s="50">
        <v>37117366</v>
      </c>
      <c r="L211" s="73">
        <v>40210480</v>
      </c>
      <c r="M211" s="118"/>
      <c r="N211" s="120">
        <v>37117366</v>
      </c>
      <c r="O211" s="120">
        <v>24756006</v>
      </c>
      <c r="P211" s="120">
        <v>0</v>
      </c>
      <c r="Q211" s="120">
        <v>44666554</v>
      </c>
      <c r="R211" s="120">
        <v>41573440</v>
      </c>
      <c r="S211" s="47"/>
    </row>
    <row r="212" spans="1:19" ht="12.75" customHeight="1" x14ac:dyDescent="0.2">
      <c r="A212" s="501"/>
      <c r="B212" s="501"/>
      <c r="C212" s="53" t="s">
        <v>3</v>
      </c>
      <c r="D212" s="54">
        <v>38</v>
      </c>
      <c r="E212" s="55">
        <v>11676.06</v>
      </c>
      <c r="F212" s="55">
        <v>1282.8800000000001</v>
      </c>
      <c r="G212" s="55">
        <v>123.95</v>
      </c>
      <c r="H212" s="55">
        <v>6384.11</v>
      </c>
      <c r="I212" s="55">
        <v>0</v>
      </c>
      <c r="J212" s="55">
        <v>1622.25</v>
      </c>
      <c r="K212" s="56">
        <v>19467</v>
      </c>
      <c r="L212" s="46">
        <v>21089.25</v>
      </c>
      <c r="M212" s="117"/>
      <c r="N212" s="119">
        <v>19467</v>
      </c>
      <c r="O212" s="119">
        <v>13082.89</v>
      </c>
      <c r="P212" s="119"/>
      <c r="Q212" s="119">
        <v>23444.17</v>
      </c>
      <c r="R212" s="119">
        <v>21821.919999999998</v>
      </c>
      <c r="S212" s="47"/>
    </row>
    <row r="213" spans="1:19" ht="9" customHeight="1" x14ac:dyDescent="0.2">
      <c r="A213" s="501"/>
      <c r="B213" s="501"/>
      <c r="C213" s="48" t="s">
        <v>4</v>
      </c>
      <c r="D213" s="49">
        <v>39</v>
      </c>
      <c r="E213" s="50">
        <v>22608005</v>
      </c>
      <c r="F213" s="50">
        <v>2484002</v>
      </c>
      <c r="G213" s="50">
        <v>240001</v>
      </c>
      <c r="H213" s="50">
        <v>12361361</v>
      </c>
      <c r="I213" s="50">
        <v>0</v>
      </c>
      <c r="J213" s="51">
        <v>3141114</v>
      </c>
      <c r="K213" s="50">
        <v>37693368</v>
      </c>
      <c r="L213" s="73">
        <v>40834482</v>
      </c>
      <c r="M213" s="118"/>
      <c r="N213" s="120">
        <v>37693368</v>
      </c>
      <c r="O213" s="120">
        <v>25332007</v>
      </c>
      <c r="P213" s="120">
        <v>0</v>
      </c>
      <c r="Q213" s="120">
        <v>45394243</v>
      </c>
      <c r="R213" s="120">
        <v>42253129</v>
      </c>
      <c r="S213" s="47"/>
    </row>
    <row r="214" spans="1:19" ht="12.75" customHeight="1" x14ac:dyDescent="0.2">
      <c r="A214" s="501"/>
      <c r="B214" s="501"/>
      <c r="C214" s="53" t="s">
        <v>3</v>
      </c>
      <c r="D214" s="54">
        <v>40</v>
      </c>
      <c r="E214" s="55">
        <v>11948.75</v>
      </c>
      <c r="F214" s="55">
        <v>1313.87</v>
      </c>
      <c r="G214" s="55">
        <v>123.95</v>
      </c>
      <c r="H214" s="55">
        <v>6384.11</v>
      </c>
      <c r="I214" s="55">
        <v>0</v>
      </c>
      <c r="J214" s="55">
        <v>1647.56</v>
      </c>
      <c r="K214" s="56">
        <v>19770.68</v>
      </c>
      <c r="L214" s="46">
        <v>21418.240000000002</v>
      </c>
      <c r="M214" s="117"/>
      <c r="N214" s="119">
        <v>19770.68</v>
      </c>
      <c r="O214" s="119">
        <v>13386.57</v>
      </c>
      <c r="P214" s="119"/>
      <c r="Q214" s="119">
        <v>23827.82</v>
      </c>
      <c r="R214" s="119">
        <v>22180.26</v>
      </c>
      <c r="S214" s="47"/>
    </row>
    <row r="215" spans="1:19" ht="9" customHeight="1" x14ac:dyDescent="0.2">
      <c r="A215" s="502"/>
      <c r="B215" s="502"/>
      <c r="C215" s="58"/>
      <c r="D215" s="59"/>
      <c r="E215" s="61">
        <v>23136006</v>
      </c>
      <c r="F215" s="61">
        <v>2544007</v>
      </c>
      <c r="G215" s="61">
        <v>240001</v>
      </c>
      <c r="H215" s="61">
        <v>12361361</v>
      </c>
      <c r="I215" s="61">
        <v>0</v>
      </c>
      <c r="J215" s="60">
        <v>3190121</v>
      </c>
      <c r="K215" s="61">
        <v>38281375</v>
      </c>
      <c r="L215" s="73">
        <v>41471496</v>
      </c>
      <c r="M215" s="118"/>
      <c r="N215" s="120">
        <v>38281375</v>
      </c>
      <c r="O215" s="120">
        <v>25920014</v>
      </c>
      <c r="P215" s="120">
        <v>0</v>
      </c>
      <c r="Q215" s="120">
        <v>46137093</v>
      </c>
      <c r="R215" s="120">
        <v>42946972</v>
      </c>
      <c r="S215" s="47"/>
    </row>
    <row r="216" spans="1:19" ht="12.75" customHeight="1" x14ac:dyDescent="0.2">
      <c r="A216" s="496">
        <v>34425</v>
      </c>
      <c r="B216" s="496">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521"/>
      <c r="B217" s="521"/>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501"/>
      <c r="B235" s="501"/>
      <c r="C235" s="48" t="s">
        <v>4</v>
      </c>
      <c r="D235" s="49">
        <v>20</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501"/>
      <c r="B236" s="501"/>
      <c r="C236" s="53" t="s">
        <v>3</v>
      </c>
      <c r="D236" s="54">
        <v>21</v>
      </c>
      <c r="E236" s="55">
        <v>9252.84</v>
      </c>
      <c r="F236" s="55">
        <v>1016.39</v>
      </c>
      <c r="G236" s="55">
        <v>123.95</v>
      </c>
      <c r="H236" s="55">
        <v>6384.11</v>
      </c>
      <c r="I236" s="55">
        <v>127.42</v>
      </c>
      <c r="J236" s="55">
        <v>1398.11</v>
      </c>
      <c r="K236" s="56">
        <v>16904.71</v>
      </c>
      <c r="L236" s="46">
        <v>18302.82</v>
      </c>
      <c r="M236" s="117"/>
      <c r="N236" s="119">
        <v>16904.71</v>
      </c>
      <c r="O236" s="119">
        <v>10520.6</v>
      </c>
      <c r="P236" s="119"/>
      <c r="Q236" s="119">
        <v>20196.53</v>
      </c>
      <c r="R236" s="119">
        <v>18798.419999999998</v>
      </c>
      <c r="S236" s="47"/>
    </row>
    <row r="237" spans="1:19" ht="9" customHeight="1" x14ac:dyDescent="0.2">
      <c r="A237" s="501"/>
      <c r="B237" s="501"/>
      <c r="C237" s="48" t="s">
        <v>4</v>
      </c>
      <c r="D237" s="49">
        <v>22</v>
      </c>
      <c r="E237" s="50">
        <v>17915997</v>
      </c>
      <c r="F237" s="50">
        <v>1968005</v>
      </c>
      <c r="G237" s="50">
        <v>240001</v>
      </c>
      <c r="H237" s="50">
        <v>12361361</v>
      </c>
      <c r="I237" s="50">
        <v>246720</v>
      </c>
      <c r="J237" s="51">
        <v>2707118</v>
      </c>
      <c r="K237" s="50">
        <v>32732083</v>
      </c>
      <c r="L237" s="73">
        <v>35439201</v>
      </c>
      <c r="M237" s="118"/>
      <c r="N237" s="120">
        <v>32732083</v>
      </c>
      <c r="O237" s="120">
        <v>20370722</v>
      </c>
      <c r="P237" s="120">
        <v>0</v>
      </c>
      <c r="Q237" s="120">
        <v>39105935</v>
      </c>
      <c r="R237" s="120">
        <v>36398817</v>
      </c>
      <c r="S237" s="47"/>
    </row>
    <row r="238" spans="1:19" ht="12.75" customHeight="1" x14ac:dyDescent="0.2">
      <c r="A238" s="501"/>
      <c r="B238" s="501"/>
      <c r="C238" s="53" t="s">
        <v>3</v>
      </c>
      <c r="D238" s="54">
        <v>23</v>
      </c>
      <c r="E238" s="55">
        <v>9519.33</v>
      </c>
      <c r="F238" s="55">
        <v>1047.3699999999999</v>
      </c>
      <c r="G238" s="55">
        <v>123.95</v>
      </c>
      <c r="H238" s="55">
        <v>6384.11</v>
      </c>
      <c r="I238" s="55">
        <v>127.42</v>
      </c>
      <c r="J238" s="55">
        <v>1422.9</v>
      </c>
      <c r="K238" s="56">
        <v>17202.18</v>
      </c>
      <c r="L238" s="46">
        <v>18625.080000000002</v>
      </c>
      <c r="M238" s="117"/>
      <c r="N238" s="119">
        <v>17202.18</v>
      </c>
      <c r="O238" s="119">
        <v>10818.07</v>
      </c>
      <c r="P238" s="119"/>
      <c r="Q238" s="119">
        <v>20572.330000000002</v>
      </c>
      <c r="R238" s="119">
        <v>19149.43</v>
      </c>
      <c r="S238" s="47"/>
    </row>
    <row r="239" spans="1:19" ht="9" customHeight="1" x14ac:dyDescent="0.2">
      <c r="A239" s="501"/>
      <c r="B239" s="501"/>
      <c r="C239" s="48" t="s">
        <v>4</v>
      </c>
      <c r="D239" s="49">
        <v>23</v>
      </c>
      <c r="E239" s="50">
        <v>18431993</v>
      </c>
      <c r="F239" s="50">
        <v>2027991</v>
      </c>
      <c r="G239" s="50">
        <v>240001</v>
      </c>
      <c r="H239" s="50">
        <v>12361361</v>
      </c>
      <c r="I239" s="50">
        <v>246720</v>
      </c>
      <c r="J239" s="51">
        <v>2755119</v>
      </c>
      <c r="K239" s="50">
        <v>33308065</v>
      </c>
      <c r="L239" s="73">
        <v>36063184</v>
      </c>
      <c r="M239" s="118"/>
      <c r="N239" s="120">
        <v>33308065</v>
      </c>
      <c r="O239" s="120">
        <v>20946704</v>
      </c>
      <c r="P239" s="120">
        <v>0</v>
      </c>
      <c r="Q239" s="120">
        <v>39833585</v>
      </c>
      <c r="R239" s="120">
        <v>37078467</v>
      </c>
      <c r="S239" s="47"/>
    </row>
    <row r="240" spans="1:19" ht="12.75" customHeight="1" x14ac:dyDescent="0.2">
      <c r="A240" s="501"/>
      <c r="B240" s="501"/>
      <c r="C240" s="53" t="s">
        <v>3</v>
      </c>
      <c r="D240" s="54">
        <v>24</v>
      </c>
      <c r="E240" s="55">
        <v>9792.02</v>
      </c>
      <c r="F240" s="55">
        <v>1072.1600000000001</v>
      </c>
      <c r="G240" s="55">
        <v>123.95</v>
      </c>
      <c r="H240" s="55">
        <v>6384.11</v>
      </c>
      <c r="I240" s="55">
        <v>127.42</v>
      </c>
      <c r="J240" s="55">
        <v>1447.69</v>
      </c>
      <c r="K240" s="56">
        <v>17499.66</v>
      </c>
      <c r="L240" s="46">
        <v>18947.349999999999</v>
      </c>
      <c r="M240" s="117"/>
      <c r="N240" s="119">
        <v>17499.66</v>
      </c>
      <c r="O240" s="119">
        <v>11115.55</v>
      </c>
      <c r="P240" s="119"/>
      <c r="Q240" s="119">
        <v>20948.150000000001</v>
      </c>
      <c r="R240" s="119">
        <v>19500.46</v>
      </c>
      <c r="S240" s="47"/>
    </row>
    <row r="241" spans="1:19" ht="9" customHeight="1" x14ac:dyDescent="0.2">
      <c r="A241" s="501"/>
      <c r="B241" s="501"/>
      <c r="C241" s="48" t="s">
        <v>4</v>
      </c>
      <c r="D241" s="49">
        <v>25</v>
      </c>
      <c r="E241" s="50">
        <v>18959995</v>
      </c>
      <c r="F241" s="50">
        <v>2075991</v>
      </c>
      <c r="G241" s="50">
        <v>240001</v>
      </c>
      <c r="H241" s="50">
        <v>12361361</v>
      </c>
      <c r="I241" s="50">
        <v>246720</v>
      </c>
      <c r="J241" s="51">
        <v>2803119</v>
      </c>
      <c r="K241" s="50">
        <v>33884067</v>
      </c>
      <c r="L241" s="73">
        <v>36687185</v>
      </c>
      <c r="M241" s="118"/>
      <c r="N241" s="120">
        <v>33884067</v>
      </c>
      <c r="O241" s="120">
        <v>21522706</v>
      </c>
      <c r="P241" s="120">
        <v>0</v>
      </c>
      <c r="Q241" s="120">
        <v>40561274</v>
      </c>
      <c r="R241" s="120">
        <v>37758156</v>
      </c>
      <c r="S241" s="47"/>
    </row>
    <row r="242" spans="1:19" ht="12.75" customHeight="1" x14ac:dyDescent="0.2">
      <c r="A242" s="501"/>
      <c r="B242" s="501"/>
      <c r="C242" s="53" t="s">
        <v>3</v>
      </c>
      <c r="D242" s="54">
        <v>26</v>
      </c>
      <c r="E242" s="55">
        <v>10058.51</v>
      </c>
      <c r="F242" s="55">
        <v>1103.1500000000001</v>
      </c>
      <c r="G242" s="55">
        <v>123.95</v>
      </c>
      <c r="H242" s="55">
        <v>6384.11</v>
      </c>
      <c r="I242" s="55">
        <v>127.42</v>
      </c>
      <c r="J242" s="55">
        <v>1472.48</v>
      </c>
      <c r="K242" s="56">
        <v>17797.14</v>
      </c>
      <c r="L242" s="46">
        <v>19269.62</v>
      </c>
      <c r="M242" s="117"/>
      <c r="N242" s="119">
        <v>17797.14</v>
      </c>
      <c r="O242" s="119">
        <v>11413.03</v>
      </c>
      <c r="P242" s="119"/>
      <c r="Q242" s="119">
        <v>21323.97</v>
      </c>
      <c r="R242" s="119">
        <v>19851.490000000002</v>
      </c>
      <c r="S242" s="47"/>
    </row>
    <row r="243" spans="1:19" ht="9" customHeight="1" x14ac:dyDescent="0.2">
      <c r="A243" s="501"/>
      <c r="B243" s="501"/>
      <c r="C243" s="48" t="s">
        <v>4</v>
      </c>
      <c r="D243" s="49">
        <v>27</v>
      </c>
      <c r="E243" s="50">
        <v>19475991</v>
      </c>
      <c r="F243" s="50">
        <v>2135996</v>
      </c>
      <c r="G243" s="50">
        <v>240001</v>
      </c>
      <c r="H243" s="50">
        <v>12361361</v>
      </c>
      <c r="I243" s="50">
        <v>246720</v>
      </c>
      <c r="J243" s="51">
        <v>2851119</v>
      </c>
      <c r="K243" s="50">
        <v>34460068</v>
      </c>
      <c r="L243" s="73">
        <v>37311187</v>
      </c>
      <c r="M243" s="118"/>
      <c r="N243" s="120">
        <v>34460068</v>
      </c>
      <c r="O243" s="120">
        <v>22098708</v>
      </c>
      <c r="P243" s="120">
        <v>0</v>
      </c>
      <c r="Q243" s="120">
        <v>41288963</v>
      </c>
      <c r="R243" s="120">
        <v>38437845</v>
      </c>
      <c r="S243" s="47"/>
    </row>
    <row r="244" spans="1:19" ht="12.75" customHeight="1" x14ac:dyDescent="0.2">
      <c r="A244" s="501"/>
      <c r="B244" s="501"/>
      <c r="C244" s="53" t="s">
        <v>3</v>
      </c>
      <c r="D244" s="54">
        <v>28</v>
      </c>
      <c r="E244" s="55">
        <v>10331.200000000001</v>
      </c>
      <c r="F244" s="55">
        <v>1134.1400000000001</v>
      </c>
      <c r="G244" s="55">
        <v>123.95</v>
      </c>
      <c r="H244" s="55">
        <v>6384.11</v>
      </c>
      <c r="I244" s="55">
        <v>127.42</v>
      </c>
      <c r="J244" s="55">
        <v>1497.78</v>
      </c>
      <c r="K244" s="56">
        <v>18100.82</v>
      </c>
      <c r="L244" s="46">
        <v>19598.599999999999</v>
      </c>
      <c r="M244" s="117"/>
      <c r="N244" s="119">
        <v>18100.82</v>
      </c>
      <c r="O244" s="119">
        <v>11716.71</v>
      </c>
      <c r="P244" s="119"/>
      <c r="Q244" s="119">
        <v>21707.61</v>
      </c>
      <c r="R244" s="119">
        <v>20209.830000000002</v>
      </c>
      <c r="S244" s="47"/>
    </row>
    <row r="245" spans="1:19" ht="9" customHeight="1" x14ac:dyDescent="0.2">
      <c r="A245" s="501"/>
      <c r="B245" s="501"/>
      <c r="C245" s="48" t="s">
        <v>4</v>
      </c>
      <c r="D245" s="49">
        <v>29</v>
      </c>
      <c r="E245" s="50">
        <v>20003993</v>
      </c>
      <c r="F245" s="50">
        <v>2196001</v>
      </c>
      <c r="G245" s="50">
        <v>240001</v>
      </c>
      <c r="H245" s="50">
        <v>12361361</v>
      </c>
      <c r="I245" s="50">
        <v>246720</v>
      </c>
      <c r="J245" s="51">
        <v>2900106</v>
      </c>
      <c r="K245" s="50">
        <v>35048075</v>
      </c>
      <c r="L245" s="73">
        <v>37948181</v>
      </c>
      <c r="M245" s="118"/>
      <c r="N245" s="120">
        <v>35048075</v>
      </c>
      <c r="O245" s="120">
        <v>22686714</v>
      </c>
      <c r="P245" s="120">
        <v>0</v>
      </c>
      <c r="Q245" s="120">
        <v>42031794</v>
      </c>
      <c r="R245" s="120">
        <v>39131688</v>
      </c>
      <c r="S245" s="47"/>
    </row>
    <row r="246" spans="1:19" ht="12.75" customHeight="1" x14ac:dyDescent="0.2">
      <c r="A246" s="501"/>
      <c r="B246" s="501"/>
      <c r="C246" s="53" t="s">
        <v>3</v>
      </c>
      <c r="D246" s="54">
        <v>30</v>
      </c>
      <c r="E246" s="55">
        <v>10603.89</v>
      </c>
      <c r="F246" s="55">
        <v>1165.1300000000001</v>
      </c>
      <c r="G246" s="55">
        <v>123.95</v>
      </c>
      <c r="H246" s="55">
        <v>6384.11</v>
      </c>
      <c r="I246" s="55">
        <v>127.42</v>
      </c>
      <c r="J246" s="55">
        <v>1523.09</v>
      </c>
      <c r="K246" s="56">
        <v>18404.5</v>
      </c>
      <c r="L246" s="46">
        <v>19927.59</v>
      </c>
      <c r="M246" s="117"/>
      <c r="N246" s="119">
        <v>18404.5</v>
      </c>
      <c r="O246" s="119">
        <v>12020.39</v>
      </c>
      <c r="P246" s="119"/>
      <c r="Q246" s="119">
        <v>22091.26</v>
      </c>
      <c r="R246" s="119">
        <v>20568.169999999998</v>
      </c>
      <c r="S246" s="47"/>
    </row>
    <row r="247" spans="1:19" ht="9" customHeight="1" x14ac:dyDescent="0.2">
      <c r="A247" s="501"/>
      <c r="B247" s="501"/>
      <c r="C247" s="48" t="s">
        <v>4</v>
      </c>
      <c r="D247" s="49">
        <v>31</v>
      </c>
      <c r="E247" s="50">
        <v>20531994</v>
      </c>
      <c r="F247" s="50">
        <v>2256006</v>
      </c>
      <c r="G247" s="50">
        <v>240001</v>
      </c>
      <c r="H247" s="50">
        <v>12361361</v>
      </c>
      <c r="I247" s="50">
        <v>246720</v>
      </c>
      <c r="J247" s="51">
        <v>2949113</v>
      </c>
      <c r="K247" s="50">
        <v>35636081</v>
      </c>
      <c r="L247" s="73">
        <v>38585195</v>
      </c>
      <c r="M247" s="118"/>
      <c r="N247" s="120">
        <v>35636081</v>
      </c>
      <c r="O247" s="120">
        <v>23274721</v>
      </c>
      <c r="P247" s="120">
        <v>0</v>
      </c>
      <c r="Q247" s="120">
        <v>42774644</v>
      </c>
      <c r="R247" s="120">
        <v>39825531</v>
      </c>
      <c r="S247" s="47"/>
    </row>
    <row r="248" spans="1:19" ht="12.75" customHeight="1" x14ac:dyDescent="0.2">
      <c r="A248" s="501"/>
      <c r="B248" s="501"/>
      <c r="C248" s="53" t="s">
        <v>3</v>
      </c>
      <c r="D248" s="54">
        <v>32</v>
      </c>
      <c r="E248" s="55">
        <v>10870.38</v>
      </c>
      <c r="F248" s="55">
        <v>1189.92</v>
      </c>
      <c r="G248" s="55">
        <v>123.95</v>
      </c>
      <c r="H248" s="55">
        <v>6384.11</v>
      </c>
      <c r="I248" s="55">
        <v>127.42</v>
      </c>
      <c r="J248" s="55">
        <v>1547.36</v>
      </c>
      <c r="K248" s="56">
        <v>18695.78</v>
      </c>
      <c r="L248" s="46">
        <v>20243.14</v>
      </c>
      <c r="M248" s="117"/>
      <c r="N248" s="119">
        <v>18695.78</v>
      </c>
      <c r="O248" s="119">
        <v>12311.67</v>
      </c>
      <c r="P248" s="119"/>
      <c r="Q248" s="119">
        <v>22459.24</v>
      </c>
      <c r="R248" s="119">
        <v>20911.88</v>
      </c>
      <c r="S248" s="47"/>
    </row>
    <row r="249" spans="1:19" ht="9" customHeight="1" x14ac:dyDescent="0.2">
      <c r="A249" s="501"/>
      <c r="B249" s="501"/>
      <c r="C249" s="48" t="s">
        <v>4</v>
      </c>
      <c r="D249" s="49">
        <v>33</v>
      </c>
      <c r="E249" s="50">
        <v>21047991</v>
      </c>
      <c r="F249" s="50">
        <v>2304006</v>
      </c>
      <c r="G249" s="50">
        <v>240001</v>
      </c>
      <c r="H249" s="50">
        <v>12361361</v>
      </c>
      <c r="I249" s="50">
        <v>246720</v>
      </c>
      <c r="J249" s="51">
        <v>2996107</v>
      </c>
      <c r="K249" s="50">
        <v>36200078</v>
      </c>
      <c r="L249" s="73">
        <v>39196185</v>
      </c>
      <c r="M249" s="118"/>
      <c r="N249" s="120">
        <v>36200078</v>
      </c>
      <c r="O249" s="120">
        <v>23838717</v>
      </c>
      <c r="P249" s="120">
        <v>0</v>
      </c>
      <c r="Q249" s="120">
        <v>43487153</v>
      </c>
      <c r="R249" s="120">
        <v>40491046</v>
      </c>
      <c r="S249" s="47"/>
    </row>
    <row r="250" spans="1:19" ht="12.75" customHeight="1" x14ac:dyDescent="0.2">
      <c r="A250" s="501"/>
      <c r="B250" s="501"/>
      <c r="C250" s="53" t="s">
        <v>3</v>
      </c>
      <c r="D250" s="54">
        <v>34</v>
      </c>
      <c r="E250" s="55">
        <v>11136.88</v>
      </c>
      <c r="F250" s="55">
        <v>1220.9000000000001</v>
      </c>
      <c r="G250" s="55">
        <v>123.95</v>
      </c>
      <c r="H250" s="55">
        <v>6384.11</v>
      </c>
      <c r="I250" s="55">
        <v>127.42</v>
      </c>
      <c r="J250" s="55">
        <v>1572.15</v>
      </c>
      <c r="K250" s="56">
        <v>18993.259999999998</v>
      </c>
      <c r="L250" s="46">
        <v>20565.41</v>
      </c>
      <c r="M250" s="117"/>
      <c r="N250" s="119">
        <v>18993.259999999998</v>
      </c>
      <c r="O250" s="119">
        <v>12609.15</v>
      </c>
      <c r="P250" s="119"/>
      <c r="Q250" s="119">
        <v>22835.06</v>
      </c>
      <c r="R250" s="119">
        <v>21262.91</v>
      </c>
      <c r="S250" s="47"/>
    </row>
    <row r="251" spans="1:19" ht="9" customHeight="1" x14ac:dyDescent="0.2">
      <c r="A251" s="501"/>
      <c r="B251" s="501"/>
      <c r="C251" s="48" t="s">
        <v>4</v>
      </c>
      <c r="D251" s="49">
        <v>35</v>
      </c>
      <c r="E251" s="50">
        <v>21564007</v>
      </c>
      <c r="F251" s="50">
        <v>2363992</v>
      </c>
      <c r="G251" s="50">
        <v>240001</v>
      </c>
      <c r="H251" s="50">
        <v>12361361</v>
      </c>
      <c r="I251" s="50">
        <v>246720</v>
      </c>
      <c r="J251" s="51">
        <v>3044107</v>
      </c>
      <c r="K251" s="50">
        <v>36776080</v>
      </c>
      <c r="L251" s="73">
        <v>39820186</v>
      </c>
      <c r="M251" s="118"/>
      <c r="N251" s="120">
        <v>36776080</v>
      </c>
      <c r="O251" s="120">
        <v>24414719</v>
      </c>
      <c r="P251" s="120">
        <v>0</v>
      </c>
      <c r="Q251" s="120">
        <v>44214842</v>
      </c>
      <c r="R251" s="120">
        <v>41170735</v>
      </c>
      <c r="S251" s="47"/>
    </row>
    <row r="252" spans="1:19" ht="12.75" customHeight="1" x14ac:dyDescent="0.2">
      <c r="A252" s="501"/>
      <c r="B252" s="501"/>
      <c r="C252" s="53" t="s">
        <v>3</v>
      </c>
      <c r="D252" s="54">
        <v>36</v>
      </c>
      <c r="E252" s="55">
        <v>11409.57</v>
      </c>
      <c r="F252" s="55">
        <v>1251.8900000000001</v>
      </c>
      <c r="G252" s="55">
        <v>123.95</v>
      </c>
      <c r="H252" s="55">
        <v>6384.11</v>
      </c>
      <c r="I252" s="55">
        <v>127.42</v>
      </c>
      <c r="J252" s="55">
        <v>1597.46</v>
      </c>
      <c r="K252" s="56">
        <v>19296.939999999999</v>
      </c>
      <c r="L252" s="46">
        <v>20894.400000000001</v>
      </c>
      <c r="M252" s="117"/>
      <c r="N252" s="119">
        <v>19296.939999999999</v>
      </c>
      <c r="O252" s="119">
        <v>12912.83</v>
      </c>
      <c r="P252" s="119"/>
      <c r="Q252" s="119">
        <v>23218.71</v>
      </c>
      <c r="R252" s="119">
        <v>21621.25</v>
      </c>
      <c r="S252" s="47"/>
    </row>
    <row r="253" spans="1:19" ht="9" customHeight="1" x14ac:dyDescent="0.2">
      <c r="A253" s="501"/>
      <c r="B253" s="501"/>
      <c r="C253" s="48" t="s">
        <v>4</v>
      </c>
      <c r="D253" s="49">
        <v>37</v>
      </c>
      <c r="E253" s="50">
        <v>22092008</v>
      </c>
      <c r="F253" s="50">
        <v>2423997</v>
      </c>
      <c r="G253" s="50">
        <v>240001</v>
      </c>
      <c r="H253" s="50">
        <v>12361361</v>
      </c>
      <c r="I253" s="50">
        <v>246720</v>
      </c>
      <c r="J253" s="51">
        <v>3093114</v>
      </c>
      <c r="K253" s="50">
        <v>37364086</v>
      </c>
      <c r="L253" s="73">
        <v>40457200</v>
      </c>
      <c r="M253" s="118"/>
      <c r="N253" s="120">
        <v>37364086</v>
      </c>
      <c r="O253" s="120">
        <v>25002725</v>
      </c>
      <c r="P253" s="120">
        <v>0</v>
      </c>
      <c r="Q253" s="120">
        <v>44957692</v>
      </c>
      <c r="R253" s="120">
        <v>41864578</v>
      </c>
      <c r="S253" s="47"/>
    </row>
    <row r="254" spans="1:19" ht="12.75" customHeight="1" x14ac:dyDescent="0.2">
      <c r="A254" s="501"/>
      <c r="B254" s="501"/>
      <c r="C254" s="53" t="s">
        <v>3</v>
      </c>
      <c r="D254" s="54">
        <v>38</v>
      </c>
      <c r="E254" s="55">
        <v>11676.06</v>
      </c>
      <c r="F254" s="55">
        <v>1282.8800000000001</v>
      </c>
      <c r="G254" s="55">
        <v>123.95</v>
      </c>
      <c r="H254" s="55">
        <v>6384.11</v>
      </c>
      <c r="I254" s="55">
        <v>127.42</v>
      </c>
      <c r="J254" s="55">
        <v>1622.25</v>
      </c>
      <c r="K254" s="56">
        <v>19594.419999999998</v>
      </c>
      <c r="L254" s="46">
        <v>21216.67</v>
      </c>
      <c r="M254" s="117"/>
      <c r="N254" s="119">
        <v>19594.419999999998</v>
      </c>
      <c r="O254" s="119">
        <v>13210.31</v>
      </c>
      <c r="P254" s="119"/>
      <c r="Q254" s="119">
        <v>23594.53</v>
      </c>
      <c r="R254" s="119">
        <v>21972.28</v>
      </c>
      <c r="S254" s="47"/>
    </row>
    <row r="255" spans="1:19" ht="9" customHeight="1" x14ac:dyDescent="0.2">
      <c r="A255" s="501"/>
      <c r="B255" s="501"/>
      <c r="C255" s="48" t="s">
        <v>4</v>
      </c>
      <c r="D255" s="49">
        <v>39</v>
      </c>
      <c r="E255" s="50">
        <v>22608005</v>
      </c>
      <c r="F255" s="50">
        <v>2484002</v>
      </c>
      <c r="G255" s="50">
        <v>240001</v>
      </c>
      <c r="H255" s="50">
        <v>12361361</v>
      </c>
      <c r="I255" s="50">
        <v>246720</v>
      </c>
      <c r="J255" s="51">
        <v>3141114</v>
      </c>
      <c r="K255" s="50">
        <v>37940088</v>
      </c>
      <c r="L255" s="73">
        <v>41081202</v>
      </c>
      <c r="M255" s="118"/>
      <c r="N255" s="120">
        <v>37940088</v>
      </c>
      <c r="O255" s="120">
        <v>25578727</v>
      </c>
      <c r="P255" s="120">
        <v>0</v>
      </c>
      <c r="Q255" s="120">
        <v>45685381</v>
      </c>
      <c r="R255" s="120">
        <v>42544267</v>
      </c>
      <c r="S255" s="47"/>
    </row>
    <row r="256" spans="1:19" ht="12.75" customHeight="1" x14ac:dyDescent="0.2">
      <c r="A256" s="501"/>
      <c r="B256" s="501"/>
      <c r="C256" s="53" t="s">
        <v>3</v>
      </c>
      <c r="D256" s="54">
        <v>40</v>
      </c>
      <c r="E256" s="55">
        <v>11948.75</v>
      </c>
      <c r="F256" s="55">
        <v>1313.87</v>
      </c>
      <c r="G256" s="55">
        <v>123.95</v>
      </c>
      <c r="H256" s="55">
        <v>6384.11</v>
      </c>
      <c r="I256" s="55">
        <v>127.42</v>
      </c>
      <c r="J256" s="55">
        <v>1647.56</v>
      </c>
      <c r="K256" s="56">
        <v>19898.099999999999</v>
      </c>
      <c r="L256" s="46">
        <v>21545.66</v>
      </c>
      <c r="M256" s="117"/>
      <c r="N256" s="119">
        <v>19898.099999999999</v>
      </c>
      <c r="O256" s="119">
        <v>13513.99</v>
      </c>
      <c r="P256" s="119"/>
      <c r="Q256" s="119">
        <v>23978.18</v>
      </c>
      <c r="R256" s="119">
        <v>22330.62</v>
      </c>
      <c r="S256" s="47"/>
    </row>
    <row r="257" spans="1:19" ht="9" customHeight="1" x14ac:dyDescent="0.2">
      <c r="A257" s="502"/>
      <c r="B257" s="502"/>
      <c r="C257" s="58"/>
      <c r="D257" s="59"/>
      <c r="E257" s="61">
        <v>23136006</v>
      </c>
      <c r="F257" s="61">
        <v>2544007</v>
      </c>
      <c r="G257" s="61">
        <v>240001</v>
      </c>
      <c r="H257" s="61">
        <v>12361361</v>
      </c>
      <c r="I257" s="61">
        <v>246720</v>
      </c>
      <c r="J257" s="60">
        <v>3190121</v>
      </c>
      <c r="K257" s="61">
        <v>38528094</v>
      </c>
      <c r="L257" s="73">
        <v>41718215</v>
      </c>
      <c r="M257" s="118"/>
      <c r="N257" s="120">
        <v>38528094</v>
      </c>
      <c r="O257" s="120">
        <v>26166733</v>
      </c>
      <c r="P257" s="120">
        <v>0</v>
      </c>
      <c r="Q257" s="120">
        <v>46428231</v>
      </c>
      <c r="R257" s="120">
        <v>43238110</v>
      </c>
      <c r="S257" s="47"/>
    </row>
    <row r="258" spans="1:19" ht="12.75" customHeight="1" x14ac:dyDescent="0.2">
      <c r="A258" s="496">
        <v>34516</v>
      </c>
      <c r="B258" s="496">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521"/>
      <c r="B259" s="521"/>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501"/>
      <c r="B277" s="501"/>
      <c r="C277" s="48" t="s">
        <v>4</v>
      </c>
      <c r="D277" s="49">
        <v>20</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501"/>
      <c r="B278" s="501"/>
      <c r="C278" s="53" t="s">
        <v>3</v>
      </c>
      <c r="D278" s="54">
        <v>21</v>
      </c>
      <c r="E278" s="55">
        <v>9252.84</v>
      </c>
      <c r="F278" s="55">
        <v>1016.39</v>
      </c>
      <c r="G278" s="55">
        <v>123.95</v>
      </c>
      <c r="H278" s="55">
        <v>6384.11</v>
      </c>
      <c r="I278" s="55">
        <v>212.37</v>
      </c>
      <c r="J278" s="55">
        <v>1398.11</v>
      </c>
      <c r="K278" s="56">
        <v>16989.66</v>
      </c>
      <c r="L278" s="46">
        <v>18387.77</v>
      </c>
      <c r="M278" s="117"/>
      <c r="N278" s="119">
        <v>16989.66</v>
      </c>
      <c r="O278" s="119">
        <v>10605.55</v>
      </c>
      <c r="P278" s="119"/>
      <c r="Q278" s="119">
        <v>20296.77</v>
      </c>
      <c r="R278" s="119">
        <v>18898.66</v>
      </c>
      <c r="S278" s="47"/>
    </row>
    <row r="279" spans="1:19" ht="9" customHeight="1" x14ac:dyDescent="0.2">
      <c r="A279" s="501"/>
      <c r="B279" s="501"/>
      <c r="C279" s="48" t="s">
        <v>4</v>
      </c>
      <c r="D279" s="49">
        <v>22</v>
      </c>
      <c r="E279" s="50">
        <v>17915997</v>
      </c>
      <c r="F279" s="50">
        <v>1968005</v>
      </c>
      <c r="G279" s="50">
        <v>240001</v>
      </c>
      <c r="H279" s="50">
        <v>12361361</v>
      </c>
      <c r="I279" s="50">
        <v>411206</v>
      </c>
      <c r="J279" s="51">
        <v>2707118</v>
      </c>
      <c r="K279" s="50">
        <v>32896569</v>
      </c>
      <c r="L279" s="73">
        <v>35603687</v>
      </c>
      <c r="M279" s="118"/>
      <c r="N279" s="120">
        <v>32896569</v>
      </c>
      <c r="O279" s="120">
        <v>20535208</v>
      </c>
      <c r="P279" s="120">
        <v>0</v>
      </c>
      <c r="Q279" s="120">
        <v>39300027</v>
      </c>
      <c r="R279" s="120">
        <v>36592908</v>
      </c>
      <c r="S279" s="47"/>
    </row>
    <row r="280" spans="1:19" ht="12.75" customHeight="1" x14ac:dyDescent="0.2">
      <c r="A280" s="501"/>
      <c r="B280" s="501"/>
      <c r="C280" s="53" t="s">
        <v>3</v>
      </c>
      <c r="D280" s="54">
        <v>23</v>
      </c>
      <c r="E280" s="55">
        <v>9519.33</v>
      </c>
      <c r="F280" s="55">
        <v>1047.3699999999999</v>
      </c>
      <c r="G280" s="55">
        <v>123.95</v>
      </c>
      <c r="H280" s="55">
        <v>6384.11</v>
      </c>
      <c r="I280" s="55">
        <v>212.37</v>
      </c>
      <c r="J280" s="55">
        <v>1422.9</v>
      </c>
      <c r="K280" s="56">
        <v>17287.13</v>
      </c>
      <c r="L280" s="46">
        <v>18710.03</v>
      </c>
      <c r="M280" s="117"/>
      <c r="N280" s="119">
        <v>17287.13</v>
      </c>
      <c r="O280" s="119">
        <v>10903.02</v>
      </c>
      <c r="P280" s="119"/>
      <c r="Q280" s="119">
        <v>20672.57</v>
      </c>
      <c r="R280" s="119">
        <v>19249.669999999998</v>
      </c>
      <c r="S280" s="47"/>
    </row>
    <row r="281" spans="1:19" ht="9" customHeight="1" x14ac:dyDescent="0.2">
      <c r="A281" s="501"/>
      <c r="B281" s="501"/>
      <c r="C281" s="48" t="s">
        <v>4</v>
      </c>
      <c r="D281" s="49">
        <v>23</v>
      </c>
      <c r="E281" s="50">
        <v>18431993</v>
      </c>
      <c r="F281" s="50">
        <v>2027991</v>
      </c>
      <c r="G281" s="50">
        <v>240001</v>
      </c>
      <c r="H281" s="50">
        <v>12361361</v>
      </c>
      <c r="I281" s="50">
        <v>411206</v>
      </c>
      <c r="J281" s="51">
        <v>2755119</v>
      </c>
      <c r="K281" s="50">
        <v>33472551</v>
      </c>
      <c r="L281" s="73">
        <v>36227670</v>
      </c>
      <c r="M281" s="118"/>
      <c r="N281" s="120">
        <v>33472551</v>
      </c>
      <c r="O281" s="120">
        <v>21111191</v>
      </c>
      <c r="P281" s="120">
        <v>0</v>
      </c>
      <c r="Q281" s="120">
        <v>40027677</v>
      </c>
      <c r="R281" s="120">
        <v>37272559</v>
      </c>
      <c r="S281" s="47"/>
    </row>
    <row r="282" spans="1:19" ht="12.75" customHeight="1" x14ac:dyDescent="0.2">
      <c r="A282" s="501"/>
      <c r="B282" s="501"/>
      <c r="C282" s="53" t="s">
        <v>3</v>
      </c>
      <c r="D282" s="54">
        <v>24</v>
      </c>
      <c r="E282" s="55">
        <v>9792.02</v>
      </c>
      <c r="F282" s="55">
        <v>1072.1600000000001</v>
      </c>
      <c r="G282" s="55">
        <v>123.95</v>
      </c>
      <c r="H282" s="55">
        <v>6384.11</v>
      </c>
      <c r="I282" s="55">
        <v>212.37</v>
      </c>
      <c r="J282" s="55">
        <v>1447.69</v>
      </c>
      <c r="K282" s="56">
        <v>17584.61</v>
      </c>
      <c r="L282" s="46">
        <v>19032.3</v>
      </c>
      <c r="M282" s="117"/>
      <c r="N282" s="119">
        <v>17584.61</v>
      </c>
      <c r="O282" s="119">
        <v>11200.5</v>
      </c>
      <c r="P282" s="119"/>
      <c r="Q282" s="119">
        <v>21048.39</v>
      </c>
      <c r="R282" s="119">
        <v>19600.7</v>
      </c>
      <c r="S282" s="47"/>
    </row>
    <row r="283" spans="1:19" ht="9" customHeight="1" x14ac:dyDescent="0.2">
      <c r="A283" s="501"/>
      <c r="B283" s="501"/>
      <c r="C283" s="48" t="s">
        <v>4</v>
      </c>
      <c r="D283" s="49">
        <v>25</v>
      </c>
      <c r="E283" s="50">
        <v>18959995</v>
      </c>
      <c r="F283" s="50">
        <v>2075991</v>
      </c>
      <c r="G283" s="50">
        <v>240001</v>
      </c>
      <c r="H283" s="50">
        <v>12361361</v>
      </c>
      <c r="I283" s="50">
        <v>411206</v>
      </c>
      <c r="J283" s="51">
        <v>2803119</v>
      </c>
      <c r="K283" s="50">
        <v>34048553</v>
      </c>
      <c r="L283" s="73">
        <v>36851672</v>
      </c>
      <c r="M283" s="118"/>
      <c r="N283" s="120">
        <v>34048553</v>
      </c>
      <c r="O283" s="120">
        <v>21687192</v>
      </c>
      <c r="P283" s="120">
        <v>0</v>
      </c>
      <c r="Q283" s="120">
        <v>40755366</v>
      </c>
      <c r="R283" s="120">
        <v>37952247</v>
      </c>
      <c r="S283" s="47"/>
    </row>
    <row r="284" spans="1:19" ht="12.75" customHeight="1" x14ac:dyDescent="0.2">
      <c r="A284" s="501"/>
      <c r="B284" s="501"/>
      <c r="C284" s="53" t="s">
        <v>3</v>
      </c>
      <c r="D284" s="54">
        <v>26</v>
      </c>
      <c r="E284" s="55">
        <v>10058.51</v>
      </c>
      <c r="F284" s="55">
        <v>1103.1500000000001</v>
      </c>
      <c r="G284" s="55">
        <v>123.95</v>
      </c>
      <c r="H284" s="55">
        <v>6384.11</v>
      </c>
      <c r="I284" s="55">
        <v>212.37</v>
      </c>
      <c r="J284" s="55">
        <v>1472.48</v>
      </c>
      <c r="K284" s="56">
        <v>17882.09</v>
      </c>
      <c r="L284" s="46">
        <v>19354.57</v>
      </c>
      <c r="M284" s="117"/>
      <c r="N284" s="119">
        <v>17882.09</v>
      </c>
      <c r="O284" s="119">
        <v>11497.98</v>
      </c>
      <c r="P284" s="119"/>
      <c r="Q284" s="119">
        <v>21424.21</v>
      </c>
      <c r="R284" s="119">
        <v>19951.73</v>
      </c>
      <c r="S284" s="47"/>
    </row>
    <row r="285" spans="1:19" ht="9" customHeight="1" x14ac:dyDescent="0.2">
      <c r="A285" s="501"/>
      <c r="B285" s="501"/>
      <c r="C285" s="48" t="s">
        <v>4</v>
      </c>
      <c r="D285" s="49">
        <v>27</v>
      </c>
      <c r="E285" s="50">
        <v>19475991</v>
      </c>
      <c r="F285" s="50">
        <v>2135996</v>
      </c>
      <c r="G285" s="50">
        <v>240001</v>
      </c>
      <c r="H285" s="50">
        <v>12361361</v>
      </c>
      <c r="I285" s="50">
        <v>411206</v>
      </c>
      <c r="J285" s="51">
        <v>2851119</v>
      </c>
      <c r="K285" s="50">
        <v>34624554</v>
      </c>
      <c r="L285" s="73">
        <v>37475673</v>
      </c>
      <c r="M285" s="118"/>
      <c r="N285" s="120">
        <v>34624554</v>
      </c>
      <c r="O285" s="120">
        <v>22263194</v>
      </c>
      <c r="P285" s="120">
        <v>0</v>
      </c>
      <c r="Q285" s="120">
        <v>41483055</v>
      </c>
      <c r="R285" s="120">
        <v>38631936</v>
      </c>
      <c r="S285" s="47"/>
    </row>
    <row r="286" spans="1:19" ht="12.75" customHeight="1" x14ac:dyDescent="0.2">
      <c r="A286" s="501"/>
      <c r="B286" s="501"/>
      <c r="C286" s="53" t="s">
        <v>3</v>
      </c>
      <c r="D286" s="54">
        <v>28</v>
      </c>
      <c r="E286" s="55">
        <v>10331.200000000001</v>
      </c>
      <c r="F286" s="55">
        <v>1134.1400000000001</v>
      </c>
      <c r="G286" s="55">
        <v>123.95</v>
      </c>
      <c r="H286" s="55">
        <v>6384.11</v>
      </c>
      <c r="I286" s="55">
        <v>212.37</v>
      </c>
      <c r="J286" s="55">
        <v>1497.78</v>
      </c>
      <c r="K286" s="56">
        <v>18185.77</v>
      </c>
      <c r="L286" s="46">
        <v>19683.55</v>
      </c>
      <c r="M286" s="117"/>
      <c r="N286" s="119">
        <v>18185.77</v>
      </c>
      <c r="O286" s="119">
        <v>11801.66</v>
      </c>
      <c r="P286" s="119"/>
      <c r="Q286" s="119">
        <v>21807.85</v>
      </c>
      <c r="R286" s="119">
        <v>20310.07</v>
      </c>
      <c r="S286" s="47"/>
    </row>
    <row r="287" spans="1:19" ht="9" customHeight="1" x14ac:dyDescent="0.2">
      <c r="A287" s="501"/>
      <c r="B287" s="501"/>
      <c r="C287" s="48" t="s">
        <v>4</v>
      </c>
      <c r="D287" s="49">
        <v>29</v>
      </c>
      <c r="E287" s="50">
        <v>20003993</v>
      </c>
      <c r="F287" s="50">
        <v>2196001</v>
      </c>
      <c r="G287" s="50">
        <v>240001</v>
      </c>
      <c r="H287" s="50">
        <v>12361361</v>
      </c>
      <c r="I287" s="50">
        <v>411206</v>
      </c>
      <c r="J287" s="51">
        <v>2900106</v>
      </c>
      <c r="K287" s="50">
        <v>35212561</v>
      </c>
      <c r="L287" s="73">
        <v>38112667</v>
      </c>
      <c r="M287" s="118"/>
      <c r="N287" s="120">
        <v>35212561</v>
      </c>
      <c r="O287" s="120">
        <v>22851200</v>
      </c>
      <c r="P287" s="120">
        <v>0</v>
      </c>
      <c r="Q287" s="120">
        <v>42225886</v>
      </c>
      <c r="R287" s="120">
        <v>39325779</v>
      </c>
      <c r="S287" s="47"/>
    </row>
    <row r="288" spans="1:19" ht="12.75" customHeight="1" x14ac:dyDescent="0.2">
      <c r="A288" s="501"/>
      <c r="B288" s="501"/>
      <c r="C288" s="53" t="s">
        <v>3</v>
      </c>
      <c r="D288" s="54">
        <v>30</v>
      </c>
      <c r="E288" s="55">
        <v>10603.89</v>
      </c>
      <c r="F288" s="55">
        <v>1165.1300000000001</v>
      </c>
      <c r="G288" s="55">
        <v>123.95</v>
      </c>
      <c r="H288" s="55">
        <v>6384.11</v>
      </c>
      <c r="I288" s="55">
        <v>212.37</v>
      </c>
      <c r="J288" s="55">
        <v>1523.09</v>
      </c>
      <c r="K288" s="56">
        <v>18489.45</v>
      </c>
      <c r="L288" s="46">
        <v>20012.54</v>
      </c>
      <c r="M288" s="117"/>
      <c r="N288" s="119">
        <v>18489.45</v>
      </c>
      <c r="O288" s="119">
        <v>12105.34</v>
      </c>
      <c r="P288" s="119"/>
      <c r="Q288" s="119">
        <v>22191.5</v>
      </c>
      <c r="R288" s="119">
        <v>20668.41</v>
      </c>
      <c r="S288" s="47"/>
    </row>
    <row r="289" spans="1:19" ht="9" customHeight="1" x14ac:dyDescent="0.2">
      <c r="A289" s="501"/>
      <c r="B289" s="501"/>
      <c r="C289" s="48" t="s">
        <v>4</v>
      </c>
      <c r="D289" s="49">
        <v>31</v>
      </c>
      <c r="E289" s="50">
        <v>20531994</v>
      </c>
      <c r="F289" s="50">
        <v>2256006</v>
      </c>
      <c r="G289" s="50">
        <v>240001</v>
      </c>
      <c r="H289" s="50">
        <v>12361361</v>
      </c>
      <c r="I289" s="50">
        <v>411206</v>
      </c>
      <c r="J289" s="51">
        <v>2949113</v>
      </c>
      <c r="K289" s="50">
        <v>35800567</v>
      </c>
      <c r="L289" s="73">
        <v>38749681</v>
      </c>
      <c r="M289" s="118"/>
      <c r="N289" s="120">
        <v>35800567</v>
      </c>
      <c r="O289" s="120">
        <v>23439207</v>
      </c>
      <c r="P289" s="120">
        <v>0</v>
      </c>
      <c r="Q289" s="120">
        <v>42968736</v>
      </c>
      <c r="R289" s="120">
        <v>40019622</v>
      </c>
      <c r="S289" s="47"/>
    </row>
    <row r="290" spans="1:19" ht="12.75" customHeight="1" x14ac:dyDescent="0.2">
      <c r="A290" s="501"/>
      <c r="B290" s="501"/>
      <c r="C290" s="53" t="s">
        <v>3</v>
      </c>
      <c r="D290" s="54">
        <v>32</v>
      </c>
      <c r="E290" s="55">
        <v>10870.38</v>
      </c>
      <c r="F290" s="55">
        <v>1189.92</v>
      </c>
      <c r="G290" s="55">
        <v>123.95</v>
      </c>
      <c r="H290" s="55">
        <v>6384.11</v>
      </c>
      <c r="I290" s="55">
        <v>212.37</v>
      </c>
      <c r="J290" s="55">
        <v>1547.36</v>
      </c>
      <c r="K290" s="56">
        <v>18780.73</v>
      </c>
      <c r="L290" s="46">
        <v>20328.09</v>
      </c>
      <c r="M290" s="117"/>
      <c r="N290" s="119">
        <v>18780.73</v>
      </c>
      <c r="O290" s="119">
        <v>12396.62</v>
      </c>
      <c r="P290" s="119"/>
      <c r="Q290" s="119">
        <v>22559.48</v>
      </c>
      <c r="R290" s="119">
        <v>21012.12</v>
      </c>
      <c r="S290" s="47"/>
    </row>
    <row r="291" spans="1:19" ht="9" customHeight="1" x14ac:dyDescent="0.2">
      <c r="A291" s="501"/>
      <c r="B291" s="501"/>
      <c r="C291" s="48" t="s">
        <v>4</v>
      </c>
      <c r="D291" s="49">
        <v>33</v>
      </c>
      <c r="E291" s="50">
        <v>21047991</v>
      </c>
      <c r="F291" s="50">
        <v>2304006</v>
      </c>
      <c r="G291" s="50">
        <v>240001</v>
      </c>
      <c r="H291" s="50">
        <v>12361361</v>
      </c>
      <c r="I291" s="50">
        <v>411206</v>
      </c>
      <c r="J291" s="51">
        <v>2996107</v>
      </c>
      <c r="K291" s="50">
        <v>36364564</v>
      </c>
      <c r="L291" s="73">
        <v>39360671</v>
      </c>
      <c r="M291" s="118"/>
      <c r="N291" s="120">
        <v>36364564</v>
      </c>
      <c r="O291" s="120">
        <v>24003203</v>
      </c>
      <c r="P291" s="120">
        <v>0</v>
      </c>
      <c r="Q291" s="120">
        <v>43681244</v>
      </c>
      <c r="R291" s="120">
        <v>40685138</v>
      </c>
      <c r="S291" s="47"/>
    </row>
    <row r="292" spans="1:19" ht="12.75" customHeight="1" x14ac:dyDescent="0.2">
      <c r="A292" s="501"/>
      <c r="B292" s="501"/>
      <c r="C292" s="53" t="s">
        <v>3</v>
      </c>
      <c r="D292" s="54">
        <v>34</v>
      </c>
      <c r="E292" s="55">
        <v>11136.88</v>
      </c>
      <c r="F292" s="55">
        <v>1220.9000000000001</v>
      </c>
      <c r="G292" s="55">
        <v>123.95</v>
      </c>
      <c r="H292" s="55">
        <v>6384.11</v>
      </c>
      <c r="I292" s="55">
        <v>212.37</v>
      </c>
      <c r="J292" s="55">
        <v>1572.15</v>
      </c>
      <c r="K292" s="56">
        <v>19078.21</v>
      </c>
      <c r="L292" s="46">
        <v>20650.36</v>
      </c>
      <c r="M292" s="117"/>
      <c r="N292" s="119">
        <v>19078.21</v>
      </c>
      <c r="O292" s="119">
        <v>12694.1</v>
      </c>
      <c r="P292" s="119"/>
      <c r="Q292" s="119">
        <v>22935.3</v>
      </c>
      <c r="R292" s="119">
        <v>21363.15</v>
      </c>
      <c r="S292" s="47"/>
    </row>
    <row r="293" spans="1:19" ht="9" customHeight="1" x14ac:dyDescent="0.2">
      <c r="A293" s="501"/>
      <c r="B293" s="501"/>
      <c r="C293" s="48" t="s">
        <v>4</v>
      </c>
      <c r="D293" s="49">
        <v>35</v>
      </c>
      <c r="E293" s="50">
        <v>21564007</v>
      </c>
      <c r="F293" s="50">
        <v>2363992</v>
      </c>
      <c r="G293" s="50">
        <v>240001</v>
      </c>
      <c r="H293" s="50">
        <v>12361361</v>
      </c>
      <c r="I293" s="50">
        <v>411206</v>
      </c>
      <c r="J293" s="51">
        <v>3044107</v>
      </c>
      <c r="K293" s="50">
        <v>36940566</v>
      </c>
      <c r="L293" s="73">
        <v>39984673</v>
      </c>
      <c r="M293" s="118"/>
      <c r="N293" s="120">
        <v>36940566</v>
      </c>
      <c r="O293" s="120">
        <v>24579205</v>
      </c>
      <c r="P293" s="120">
        <v>0</v>
      </c>
      <c r="Q293" s="120">
        <v>44408933</v>
      </c>
      <c r="R293" s="120">
        <v>41364826</v>
      </c>
      <c r="S293" s="47"/>
    </row>
    <row r="294" spans="1:19" ht="12.75" customHeight="1" x14ac:dyDescent="0.2">
      <c r="A294" s="501"/>
      <c r="B294" s="501"/>
      <c r="C294" s="53" t="s">
        <v>3</v>
      </c>
      <c r="D294" s="54">
        <v>36</v>
      </c>
      <c r="E294" s="55">
        <v>11409.57</v>
      </c>
      <c r="F294" s="55">
        <v>1251.8900000000001</v>
      </c>
      <c r="G294" s="55">
        <v>123.95</v>
      </c>
      <c r="H294" s="55">
        <v>6384.11</v>
      </c>
      <c r="I294" s="55">
        <v>212.37</v>
      </c>
      <c r="J294" s="55">
        <v>1597.46</v>
      </c>
      <c r="K294" s="56">
        <v>19381.89</v>
      </c>
      <c r="L294" s="46">
        <v>20979.35</v>
      </c>
      <c r="M294" s="117"/>
      <c r="N294" s="119">
        <v>19381.89</v>
      </c>
      <c r="O294" s="119">
        <v>12997.78</v>
      </c>
      <c r="P294" s="119"/>
      <c r="Q294" s="119">
        <v>23318.95</v>
      </c>
      <c r="R294" s="119">
        <v>21721.49</v>
      </c>
      <c r="S294" s="47"/>
    </row>
    <row r="295" spans="1:19" ht="9" customHeight="1" x14ac:dyDescent="0.2">
      <c r="A295" s="501"/>
      <c r="B295" s="501"/>
      <c r="C295" s="48" t="s">
        <v>4</v>
      </c>
      <c r="D295" s="49">
        <v>37</v>
      </c>
      <c r="E295" s="50">
        <v>22092008</v>
      </c>
      <c r="F295" s="50">
        <v>2423997</v>
      </c>
      <c r="G295" s="50">
        <v>240001</v>
      </c>
      <c r="H295" s="50">
        <v>12361361</v>
      </c>
      <c r="I295" s="50">
        <v>411206</v>
      </c>
      <c r="J295" s="51">
        <v>3093114</v>
      </c>
      <c r="K295" s="50">
        <v>37528572</v>
      </c>
      <c r="L295" s="73">
        <v>40621686</v>
      </c>
      <c r="M295" s="118"/>
      <c r="N295" s="120">
        <v>37528572</v>
      </c>
      <c r="O295" s="120">
        <v>25167211</v>
      </c>
      <c r="P295" s="120">
        <v>0</v>
      </c>
      <c r="Q295" s="120">
        <v>45151783</v>
      </c>
      <c r="R295" s="120">
        <v>42058669</v>
      </c>
      <c r="S295" s="47"/>
    </row>
    <row r="296" spans="1:19" ht="12.75" customHeight="1" x14ac:dyDescent="0.2">
      <c r="A296" s="501"/>
      <c r="B296" s="501"/>
      <c r="C296" s="53" t="s">
        <v>3</v>
      </c>
      <c r="D296" s="54">
        <v>38</v>
      </c>
      <c r="E296" s="55">
        <v>11676.06</v>
      </c>
      <c r="F296" s="55">
        <v>1282.8800000000001</v>
      </c>
      <c r="G296" s="55">
        <v>123.95</v>
      </c>
      <c r="H296" s="55">
        <v>6384.11</v>
      </c>
      <c r="I296" s="55">
        <v>212.37</v>
      </c>
      <c r="J296" s="55">
        <v>1622.25</v>
      </c>
      <c r="K296" s="56">
        <v>19679.37</v>
      </c>
      <c r="L296" s="46">
        <v>21301.62</v>
      </c>
      <c r="M296" s="117"/>
      <c r="N296" s="119">
        <v>19679.37</v>
      </c>
      <c r="O296" s="119">
        <v>13295.26</v>
      </c>
      <c r="P296" s="119"/>
      <c r="Q296" s="119">
        <v>23694.77</v>
      </c>
      <c r="R296" s="119">
        <v>22072.52</v>
      </c>
      <c r="S296" s="47"/>
    </row>
    <row r="297" spans="1:19" ht="9" customHeight="1" x14ac:dyDescent="0.2">
      <c r="A297" s="501"/>
      <c r="B297" s="501"/>
      <c r="C297" s="48" t="s">
        <v>4</v>
      </c>
      <c r="D297" s="49">
        <v>39</v>
      </c>
      <c r="E297" s="50">
        <v>22608005</v>
      </c>
      <c r="F297" s="50">
        <v>2484002</v>
      </c>
      <c r="G297" s="50">
        <v>240001</v>
      </c>
      <c r="H297" s="50">
        <v>12361361</v>
      </c>
      <c r="I297" s="50">
        <v>411206</v>
      </c>
      <c r="J297" s="51">
        <v>3141114</v>
      </c>
      <c r="K297" s="50">
        <v>38104574</v>
      </c>
      <c r="L297" s="73">
        <v>41245688</v>
      </c>
      <c r="M297" s="118"/>
      <c r="N297" s="120">
        <v>38104574</v>
      </c>
      <c r="O297" s="120">
        <v>25743213</v>
      </c>
      <c r="P297" s="120">
        <v>0</v>
      </c>
      <c r="Q297" s="120">
        <v>45879472</v>
      </c>
      <c r="R297" s="120">
        <v>42738358</v>
      </c>
      <c r="S297" s="47"/>
    </row>
    <row r="298" spans="1:19" ht="12.75" customHeight="1" x14ac:dyDescent="0.2">
      <c r="A298" s="501"/>
      <c r="B298" s="501"/>
      <c r="C298" s="53" t="s">
        <v>3</v>
      </c>
      <c r="D298" s="54">
        <v>40</v>
      </c>
      <c r="E298" s="55">
        <v>11948.75</v>
      </c>
      <c r="F298" s="55">
        <v>1313.87</v>
      </c>
      <c r="G298" s="55">
        <v>123.95</v>
      </c>
      <c r="H298" s="55">
        <v>6384.11</v>
      </c>
      <c r="I298" s="55">
        <v>212.37</v>
      </c>
      <c r="J298" s="55">
        <v>1647.56</v>
      </c>
      <c r="K298" s="56">
        <v>19983.05</v>
      </c>
      <c r="L298" s="46">
        <v>21630.61</v>
      </c>
      <c r="M298" s="117"/>
      <c r="N298" s="119">
        <v>19983.05</v>
      </c>
      <c r="O298" s="119">
        <v>13598.94</v>
      </c>
      <c r="P298" s="119"/>
      <c r="Q298" s="119">
        <v>24078.42</v>
      </c>
      <c r="R298" s="119">
        <v>22430.86</v>
      </c>
      <c r="S298" s="47"/>
    </row>
    <row r="299" spans="1:19" ht="9" customHeight="1" x14ac:dyDescent="0.2">
      <c r="A299" s="502"/>
      <c r="B299" s="502"/>
      <c r="C299" s="58"/>
      <c r="D299" s="59"/>
      <c r="E299" s="61">
        <v>23136006</v>
      </c>
      <c r="F299" s="61">
        <v>2544007</v>
      </c>
      <c r="G299" s="61">
        <v>240001</v>
      </c>
      <c r="H299" s="61">
        <v>12361361</v>
      </c>
      <c r="I299" s="61">
        <v>411206</v>
      </c>
      <c r="J299" s="60">
        <v>3190121</v>
      </c>
      <c r="K299" s="61">
        <v>38692580</v>
      </c>
      <c r="L299" s="73">
        <v>41882701</v>
      </c>
      <c r="M299" s="118"/>
      <c r="N299" s="120">
        <v>38692580</v>
      </c>
      <c r="O299" s="120">
        <v>26331220</v>
      </c>
      <c r="P299" s="120">
        <v>0</v>
      </c>
      <c r="Q299" s="120">
        <v>46622322</v>
      </c>
      <c r="R299" s="120">
        <v>43432201</v>
      </c>
      <c r="S299" s="47"/>
    </row>
    <row r="300" spans="1:19" ht="12.75" customHeight="1" x14ac:dyDescent="0.2">
      <c r="A300" s="496">
        <v>34700</v>
      </c>
      <c r="B300" s="496">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521"/>
      <c r="B301" s="521"/>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501"/>
      <c r="B319" s="501"/>
      <c r="C319" s="48" t="s">
        <v>4</v>
      </c>
      <c r="D319" s="49">
        <v>20</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501"/>
      <c r="B320" s="501"/>
      <c r="C320" s="53" t="s">
        <v>3</v>
      </c>
      <c r="D320" s="54">
        <v>21</v>
      </c>
      <c r="E320" s="55">
        <v>9781.32</v>
      </c>
      <c r="F320" s="55">
        <v>1016.39</v>
      </c>
      <c r="G320" s="55">
        <v>123.95</v>
      </c>
      <c r="H320" s="55">
        <v>6384.11</v>
      </c>
      <c r="I320" s="55">
        <v>0</v>
      </c>
      <c r="J320" s="55">
        <v>1442.15</v>
      </c>
      <c r="K320" s="56">
        <v>17305.77</v>
      </c>
      <c r="L320" s="76">
        <v>18747.919999999998</v>
      </c>
      <c r="M320" s="117"/>
      <c r="N320" s="119">
        <v>17305.77</v>
      </c>
      <c r="O320" s="119">
        <v>10921.66</v>
      </c>
      <c r="P320" s="119"/>
      <c r="Q320" s="119">
        <v>20713.82</v>
      </c>
      <c r="R320" s="119">
        <v>19271.669999999998</v>
      </c>
      <c r="S320" s="47"/>
    </row>
    <row r="321" spans="1:19" ht="9" customHeight="1" x14ac:dyDescent="0.2">
      <c r="A321" s="501"/>
      <c r="B321" s="501"/>
      <c r="C321" s="48" t="s">
        <v>4</v>
      </c>
      <c r="D321" s="49">
        <v>22</v>
      </c>
      <c r="E321" s="50">
        <v>18939276</v>
      </c>
      <c r="F321" s="50">
        <v>1968005</v>
      </c>
      <c r="G321" s="50">
        <v>240001</v>
      </c>
      <c r="H321" s="50">
        <v>12361361</v>
      </c>
      <c r="I321" s="50">
        <v>0</v>
      </c>
      <c r="J321" s="51">
        <v>2792392</v>
      </c>
      <c r="K321" s="50">
        <v>33508643</v>
      </c>
      <c r="L321" s="75">
        <v>36301035</v>
      </c>
      <c r="M321" s="118"/>
      <c r="N321" s="120">
        <v>33508643</v>
      </c>
      <c r="O321" s="120">
        <v>21147283</v>
      </c>
      <c r="P321" s="120">
        <v>0</v>
      </c>
      <c r="Q321" s="120">
        <v>40107548</v>
      </c>
      <c r="R321" s="120">
        <v>37315156</v>
      </c>
      <c r="S321" s="47"/>
    </row>
    <row r="322" spans="1:19" ht="12.75" customHeight="1" x14ac:dyDescent="0.2">
      <c r="A322" s="501"/>
      <c r="B322" s="501"/>
      <c r="C322" s="53" t="s">
        <v>3</v>
      </c>
      <c r="D322" s="54">
        <v>23</v>
      </c>
      <c r="E322" s="55">
        <v>10047.81</v>
      </c>
      <c r="F322" s="55">
        <v>1047.3699999999999</v>
      </c>
      <c r="G322" s="55">
        <v>123.95</v>
      </c>
      <c r="H322" s="55">
        <v>6384.11</v>
      </c>
      <c r="I322" s="55">
        <v>0</v>
      </c>
      <c r="J322" s="55">
        <v>1466.94</v>
      </c>
      <c r="K322" s="56">
        <v>17603.240000000002</v>
      </c>
      <c r="L322" s="76">
        <v>19070.18</v>
      </c>
      <c r="M322" s="117"/>
      <c r="N322" s="119">
        <v>17603.240000000002</v>
      </c>
      <c r="O322" s="119">
        <v>11219.13</v>
      </c>
      <c r="P322" s="119"/>
      <c r="Q322" s="119">
        <v>21089.62</v>
      </c>
      <c r="R322" s="119">
        <v>19622.68</v>
      </c>
      <c r="S322" s="47"/>
    </row>
    <row r="323" spans="1:19" ht="9" customHeight="1" x14ac:dyDescent="0.2">
      <c r="A323" s="501"/>
      <c r="B323" s="501"/>
      <c r="C323" s="48" t="s">
        <v>4</v>
      </c>
      <c r="D323" s="49">
        <v>23</v>
      </c>
      <c r="E323" s="50">
        <v>19455273</v>
      </c>
      <c r="F323" s="50">
        <v>2027991</v>
      </c>
      <c r="G323" s="50">
        <v>240001</v>
      </c>
      <c r="H323" s="50">
        <v>12361361</v>
      </c>
      <c r="I323" s="50">
        <v>0</v>
      </c>
      <c r="J323" s="51">
        <v>2840392</v>
      </c>
      <c r="K323" s="50">
        <v>34084626</v>
      </c>
      <c r="L323" s="75">
        <v>36925017</v>
      </c>
      <c r="M323" s="118"/>
      <c r="N323" s="120">
        <v>34084626</v>
      </c>
      <c r="O323" s="120">
        <v>21723265</v>
      </c>
      <c r="P323" s="120">
        <v>0</v>
      </c>
      <c r="Q323" s="120">
        <v>40835199</v>
      </c>
      <c r="R323" s="120">
        <v>37994807</v>
      </c>
      <c r="S323" s="47"/>
    </row>
    <row r="324" spans="1:19" ht="12.75" customHeight="1" x14ac:dyDescent="0.2">
      <c r="A324" s="501"/>
      <c r="B324" s="501"/>
      <c r="C324" s="53" t="s">
        <v>3</v>
      </c>
      <c r="D324" s="54">
        <v>24</v>
      </c>
      <c r="E324" s="55">
        <v>10320.5</v>
      </c>
      <c r="F324" s="55">
        <v>1072.1600000000001</v>
      </c>
      <c r="G324" s="55">
        <v>123.95</v>
      </c>
      <c r="H324" s="55">
        <v>6384.11</v>
      </c>
      <c r="I324" s="55">
        <v>0</v>
      </c>
      <c r="J324" s="55">
        <v>1491.73</v>
      </c>
      <c r="K324" s="56">
        <v>17900.72</v>
      </c>
      <c r="L324" s="76">
        <v>19392.45</v>
      </c>
      <c r="M324" s="117"/>
      <c r="N324" s="119">
        <v>17900.72</v>
      </c>
      <c r="O324" s="119">
        <v>11516.61</v>
      </c>
      <c r="P324" s="119"/>
      <c r="Q324" s="119">
        <v>21465.439999999999</v>
      </c>
      <c r="R324" s="119">
        <v>19973.71</v>
      </c>
      <c r="S324" s="47"/>
    </row>
    <row r="325" spans="1:19" ht="9" customHeight="1" x14ac:dyDescent="0.2">
      <c r="A325" s="501"/>
      <c r="B325" s="501"/>
      <c r="C325" s="48" t="s">
        <v>4</v>
      </c>
      <c r="D325" s="49">
        <v>25</v>
      </c>
      <c r="E325" s="50">
        <v>19983275</v>
      </c>
      <c r="F325" s="50">
        <v>2075991</v>
      </c>
      <c r="G325" s="50">
        <v>240001</v>
      </c>
      <c r="H325" s="50">
        <v>12361361</v>
      </c>
      <c r="I325" s="50">
        <v>0</v>
      </c>
      <c r="J325" s="51">
        <v>2888392</v>
      </c>
      <c r="K325" s="50">
        <v>34660627</v>
      </c>
      <c r="L325" s="75">
        <v>37549019</v>
      </c>
      <c r="M325" s="118"/>
      <c r="N325" s="120">
        <v>34660627</v>
      </c>
      <c r="O325" s="120">
        <v>22299266</v>
      </c>
      <c r="P325" s="120">
        <v>0</v>
      </c>
      <c r="Q325" s="120">
        <v>41562888</v>
      </c>
      <c r="R325" s="120">
        <v>38674495</v>
      </c>
      <c r="S325" s="47"/>
    </row>
    <row r="326" spans="1:19" ht="12.75" customHeight="1" x14ac:dyDescent="0.2">
      <c r="A326" s="501"/>
      <c r="B326" s="501"/>
      <c r="C326" s="53" t="s">
        <v>3</v>
      </c>
      <c r="D326" s="54">
        <v>26</v>
      </c>
      <c r="E326" s="55">
        <v>10586.99</v>
      </c>
      <c r="F326" s="55">
        <v>1103.1500000000001</v>
      </c>
      <c r="G326" s="55">
        <v>123.95</v>
      </c>
      <c r="H326" s="55">
        <v>6384.11</v>
      </c>
      <c r="I326" s="55">
        <v>0</v>
      </c>
      <c r="J326" s="55">
        <v>1516.52</v>
      </c>
      <c r="K326" s="56">
        <v>18198.2</v>
      </c>
      <c r="L326" s="76">
        <v>19714.72</v>
      </c>
      <c r="M326" s="117"/>
      <c r="N326" s="119">
        <v>18198.2</v>
      </c>
      <c r="O326" s="119">
        <v>11814.09</v>
      </c>
      <c r="P326" s="119"/>
      <c r="Q326" s="119">
        <v>21841.26</v>
      </c>
      <c r="R326" s="119">
        <v>20324.740000000002</v>
      </c>
      <c r="S326" s="47"/>
    </row>
    <row r="327" spans="1:19" ht="9" customHeight="1" x14ac:dyDescent="0.2">
      <c r="A327" s="501"/>
      <c r="B327" s="501"/>
      <c r="C327" s="48" t="s">
        <v>4</v>
      </c>
      <c r="D327" s="49">
        <v>27</v>
      </c>
      <c r="E327" s="50">
        <v>20499271</v>
      </c>
      <c r="F327" s="50">
        <v>2135996</v>
      </c>
      <c r="G327" s="50">
        <v>240001</v>
      </c>
      <c r="H327" s="50">
        <v>12361361</v>
      </c>
      <c r="I327" s="50">
        <v>0</v>
      </c>
      <c r="J327" s="51">
        <v>2936392</v>
      </c>
      <c r="K327" s="50">
        <v>35236629</v>
      </c>
      <c r="L327" s="75">
        <v>38173021</v>
      </c>
      <c r="M327" s="118"/>
      <c r="N327" s="120">
        <v>35236629</v>
      </c>
      <c r="O327" s="120">
        <v>22875268</v>
      </c>
      <c r="P327" s="120">
        <v>0</v>
      </c>
      <c r="Q327" s="120">
        <v>42290577</v>
      </c>
      <c r="R327" s="120">
        <v>39354184</v>
      </c>
      <c r="S327" s="47"/>
    </row>
    <row r="328" spans="1:19" ht="12.75" customHeight="1" x14ac:dyDescent="0.2">
      <c r="A328" s="501"/>
      <c r="B328" s="501"/>
      <c r="C328" s="53" t="s">
        <v>3</v>
      </c>
      <c r="D328" s="54">
        <v>28</v>
      </c>
      <c r="E328" s="55">
        <v>10897.36</v>
      </c>
      <c r="F328" s="55">
        <v>1134.1400000000001</v>
      </c>
      <c r="G328" s="55">
        <v>123.95</v>
      </c>
      <c r="H328" s="55">
        <v>6384.11</v>
      </c>
      <c r="I328" s="55">
        <v>0</v>
      </c>
      <c r="J328" s="55">
        <v>1544.96</v>
      </c>
      <c r="K328" s="56">
        <v>18539.560000000001</v>
      </c>
      <c r="L328" s="76">
        <v>20084.52</v>
      </c>
      <c r="M328" s="117"/>
      <c r="N328" s="119">
        <v>18539.560000000001</v>
      </c>
      <c r="O328" s="119">
        <v>12155.45</v>
      </c>
      <c r="P328" s="119"/>
      <c r="Q328" s="119">
        <v>22272.5</v>
      </c>
      <c r="R328" s="119">
        <v>20727.54</v>
      </c>
      <c r="S328" s="47"/>
    </row>
    <row r="329" spans="1:19" ht="9" customHeight="1" x14ac:dyDescent="0.2">
      <c r="A329" s="501"/>
      <c r="B329" s="501"/>
      <c r="C329" s="48" t="s">
        <v>4</v>
      </c>
      <c r="D329" s="49">
        <v>29</v>
      </c>
      <c r="E329" s="50">
        <v>21100231</v>
      </c>
      <c r="F329" s="50">
        <v>2196001</v>
      </c>
      <c r="G329" s="50">
        <v>240001</v>
      </c>
      <c r="H329" s="50">
        <v>12361361</v>
      </c>
      <c r="I329" s="50">
        <v>0</v>
      </c>
      <c r="J329" s="51">
        <v>2991460</v>
      </c>
      <c r="K329" s="50">
        <v>35897594</v>
      </c>
      <c r="L329" s="75">
        <v>38889054</v>
      </c>
      <c r="M329" s="118"/>
      <c r="N329" s="120">
        <v>35897594</v>
      </c>
      <c r="O329" s="120">
        <v>23536233</v>
      </c>
      <c r="P329" s="120">
        <v>0</v>
      </c>
      <c r="Q329" s="120">
        <v>43125574</v>
      </c>
      <c r="R329" s="120">
        <v>40134114</v>
      </c>
      <c r="S329" s="47"/>
    </row>
    <row r="330" spans="1:19" ht="12.75" customHeight="1" x14ac:dyDescent="0.2">
      <c r="A330" s="501"/>
      <c r="B330" s="501"/>
      <c r="C330" s="53" t="s">
        <v>3</v>
      </c>
      <c r="D330" s="54">
        <v>30</v>
      </c>
      <c r="E330" s="55">
        <v>11170.05</v>
      </c>
      <c r="F330" s="55">
        <v>1165.1300000000001</v>
      </c>
      <c r="G330" s="55">
        <v>123.95</v>
      </c>
      <c r="H330" s="55">
        <v>6384.11</v>
      </c>
      <c r="I330" s="55">
        <v>0</v>
      </c>
      <c r="J330" s="55">
        <v>1570.27</v>
      </c>
      <c r="K330" s="56">
        <v>18843.240000000002</v>
      </c>
      <c r="L330" s="76">
        <v>20413.509999999998</v>
      </c>
      <c r="M330" s="117"/>
      <c r="N330" s="119">
        <v>18843.240000000002</v>
      </c>
      <c r="O330" s="119">
        <v>12459.13</v>
      </c>
      <c r="P330" s="119"/>
      <c r="Q330" s="119">
        <v>22656.15</v>
      </c>
      <c r="R330" s="119">
        <v>21085.88</v>
      </c>
      <c r="S330" s="47"/>
    </row>
    <row r="331" spans="1:19" ht="9" customHeight="1" x14ac:dyDescent="0.2">
      <c r="A331" s="501"/>
      <c r="B331" s="501"/>
      <c r="C331" s="48" t="s">
        <v>4</v>
      </c>
      <c r="D331" s="49">
        <v>31</v>
      </c>
      <c r="E331" s="50">
        <v>21628233</v>
      </c>
      <c r="F331" s="50">
        <v>2256006</v>
      </c>
      <c r="G331" s="50">
        <v>240001</v>
      </c>
      <c r="H331" s="50">
        <v>12361361</v>
      </c>
      <c r="I331" s="50">
        <v>0</v>
      </c>
      <c r="J331" s="51">
        <v>3040467</v>
      </c>
      <c r="K331" s="50">
        <v>36485600</v>
      </c>
      <c r="L331" s="75">
        <v>39526067</v>
      </c>
      <c r="M331" s="118"/>
      <c r="N331" s="120">
        <v>36485600</v>
      </c>
      <c r="O331" s="120">
        <v>24124240</v>
      </c>
      <c r="P331" s="120">
        <v>0</v>
      </c>
      <c r="Q331" s="120">
        <v>43868424</v>
      </c>
      <c r="R331" s="120">
        <v>40827957</v>
      </c>
      <c r="S331" s="47"/>
    </row>
    <row r="332" spans="1:19" ht="12.75" customHeight="1" x14ac:dyDescent="0.2">
      <c r="A332" s="501"/>
      <c r="B332" s="501"/>
      <c r="C332" s="53" t="s">
        <v>3</v>
      </c>
      <c r="D332" s="54">
        <v>32</v>
      </c>
      <c r="E332" s="55">
        <v>11436.54</v>
      </c>
      <c r="F332" s="55">
        <v>1189.92</v>
      </c>
      <c r="G332" s="55">
        <v>123.95</v>
      </c>
      <c r="H332" s="55">
        <v>6384.11</v>
      </c>
      <c r="I332" s="55">
        <v>0</v>
      </c>
      <c r="J332" s="55">
        <v>1594.54</v>
      </c>
      <c r="K332" s="56">
        <v>19134.52</v>
      </c>
      <c r="L332" s="76">
        <v>20729.060000000001</v>
      </c>
      <c r="M332" s="117"/>
      <c r="N332" s="119">
        <v>19134.52</v>
      </c>
      <c r="O332" s="119">
        <v>12750.41</v>
      </c>
      <c r="P332" s="119"/>
      <c r="Q332" s="119">
        <v>23024.13</v>
      </c>
      <c r="R332" s="119">
        <v>21429.59</v>
      </c>
      <c r="S332" s="47"/>
    </row>
    <row r="333" spans="1:19" ht="9" customHeight="1" x14ac:dyDescent="0.2">
      <c r="A333" s="501"/>
      <c r="B333" s="501"/>
      <c r="C333" s="48" t="s">
        <v>4</v>
      </c>
      <c r="D333" s="49">
        <v>33</v>
      </c>
      <c r="E333" s="50">
        <v>22144229</v>
      </c>
      <c r="F333" s="50">
        <v>2304006</v>
      </c>
      <c r="G333" s="50">
        <v>240001</v>
      </c>
      <c r="H333" s="50">
        <v>12361361</v>
      </c>
      <c r="I333" s="50">
        <v>0</v>
      </c>
      <c r="J333" s="51">
        <v>3087460</v>
      </c>
      <c r="K333" s="50">
        <v>37049597</v>
      </c>
      <c r="L333" s="75">
        <v>40137057</v>
      </c>
      <c r="M333" s="118"/>
      <c r="N333" s="120">
        <v>37049597</v>
      </c>
      <c r="O333" s="120">
        <v>24688236</v>
      </c>
      <c r="P333" s="120">
        <v>0</v>
      </c>
      <c r="Q333" s="120">
        <v>44580932</v>
      </c>
      <c r="R333" s="120">
        <v>41493472</v>
      </c>
      <c r="S333" s="47"/>
    </row>
    <row r="334" spans="1:19" ht="12.75" customHeight="1" x14ac:dyDescent="0.2">
      <c r="A334" s="501"/>
      <c r="B334" s="501"/>
      <c r="C334" s="53" t="s">
        <v>3</v>
      </c>
      <c r="D334" s="54">
        <v>34</v>
      </c>
      <c r="E334" s="55">
        <v>11703.03</v>
      </c>
      <c r="F334" s="55">
        <v>1220.9000000000001</v>
      </c>
      <c r="G334" s="55">
        <v>123.95</v>
      </c>
      <c r="H334" s="55">
        <v>6384.11</v>
      </c>
      <c r="I334" s="55">
        <v>0</v>
      </c>
      <c r="J334" s="55">
        <v>1619.33</v>
      </c>
      <c r="K334" s="56">
        <v>19431.990000000002</v>
      </c>
      <c r="L334" s="76">
        <v>21051.32</v>
      </c>
      <c r="M334" s="117"/>
      <c r="N334" s="119">
        <v>19431.990000000002</v>
      </c>
      <c r="O334" s="119">
        <v>13047.88</v>
      </c>
      <c r="P334" s="119"/>
      <c r="Q334" s="119">
        <v>23399.94</v>
      </c>
      <c r="R334" s="119">
        <v>21780.61</v>
      </c>
      <c r="S334" s="47"/>
    </row>
    <row r="335" spans="1:19" ht="9" customHeight="1" x14ac:dyDescent="0.2">
      <c r="A335" s="501"/>
      <c r="B335" s="501"/>
      <c r="C335" s="48" t="s">
        <v>4</v>
      </c>
      <c r="D335" s="49">
        <v>35</v>
      </c>
      <c r="E335" s="50">
        <v>22660226</v>
      </c>
      <c r="F335" s="50">
        <v>2363992</v>
      </c>
      <c r="G335" s="50">
        <v>240001</v>
      </c>
      <c r="H335" s="50">
        <v>12361361</v>
      </c>
      <c r="I335" s="50">
        <v>0</v>
      </c>
      <c r="J335" s="51">
        <v>3135460</v>
      </c>
      <c r="K335" s="50">
        <v>37625579</v>
      </c>
      <c r="L335" s="75">
        <v>40761039</v>
      </c>
      <c r="M335" s="118"/>
      <c r="N335" s="120">
        <v>37625579</v>
      </c>
      <c r="O335" s="120">
        <v>25264219</v>
      </c>
      <c r="P335" s="120">
        <v>0</v>
      </c>
      <c r="Q335" s="120">
        <v>45308602</v>
      </c>
      <c r="R335" s="120">
        <v>42173142</v>
      </c>
      <c r="S335" s="47"/>
    </row>
    <row r="336" spans="1:19" ht="12.75" customHeight="1" x14ac:dyDescent="0.2">
      <c r="A336" s="501"/>
      <c r="B336" s="501"/>
      <c r="C336" s="53" t="s">
        <v>3</v>
      </c>
      <c r="D336" s="54">
        <v>36</v>
      </c>
      <c r="E336" s="55">
        <v>12003.83</v>
      </c>
      <c r="F336" s="55">
        <v>1251.8900000000001</v>
      </c>
      <c r="G336" s="55">
        <v>123.95</v>
      </c>
      <c r="H336" s="55">
        <v>6384.11</v>
      </c>
      <c r="I336" s="55">
        <v>0</v>
      </c>
      <c r="J336" s="55">
        <v>1646.98</v>
      </c>
      <c r="K336" s="56">
        <v>19763.78</v>
      </c>
      <c r="L336" s="76">
        <v>21410.76</v>
      </c>
      <c r="M336" s="117"/>
      <c r="N336" s="119">
        <v>19763.78</v>
      </c>
      <c r="O336" s="119">
        <v>13379.67</v>
      </c>
      <c r="P336" s="119"/>
      <c r="Q336" s="119">
        <v>23819.1</v>
      </c>
      <c r="R336" s="119">
        <v>22172.12</v>
      </c>
      <c r="S336" s="47"/>
    </row>
    <row r="337" spans="1:19" ht="9" customHeight="1" x14ac:dyDescent="0.2">
      <c r="A337" s="501"/>
      <c r="B337" s="501"/>
      <c r="C337" s="48" t="s">
        <v>4</v>
      </c>
      <c r="D337" s="49">
        <v>37</v>
      </c>
      <c r="E337" s="50">
        <v>23242656</v>
      </c>
      <c r="F337" s="50">
        <v>2423997</v>
      </c>
      <c r="G337" s="50">
        <v>240001</v>
      </c>
      <c r="H337" s="50">
        <v>12361361</v>
      </c>
      <c r="I337" s="50">
        <v>0</v>
      </c>
      <c r="J337" s="51">
        <v>3188998</v>
      </c>
      <c r="K337" s="50">
        <v>38268014</v>
      </c>
      <c r="L337" s="75">
        <v>41457012</v>
      </c>
      <c r="M337" s="118"/>
      <c r="N337" s="120">
        <v>38268014</v>
      </c>
      <c r="O337" s="120">
        <v>25906654</v>
      </c>
      <c r="P337" s="120">
        <v>0</v>
      </c>
      <c r="Q337" s="120">
        <v>46120209</v>
      </c>
      <c r="R337" s="120">
        <v>42931211</v>
      </c>
      <c r="S337" s="47"/>
    </row>
    <row r="338" spans="1:19" ht="12.75" customHeight="1" x14ac:dyDescent="0.2">
      <c r="A338" s="501"/>
      <c r="B338" s="501"/>
      <c r="C338" s="53" t="s">
        <v>3</v>
      </c>
      <c r="D338" s="54">
        <v>38</v>
      </c>
      <c r="E338" s="55">
        <v>12270.32</v>
      </c>
      <c r="F338" s="55">
        <v>1282.8800000000001</v>
      </c>
      <c r="G338" s="55">
        <v>123.95</v>
      </c>
      <c r="H338" s="55">
        <v>6384.11</v>
      </c>
      <c r="I338" s="55">
        <v>0</v>
      </c>
      <c r="J338" s="55">
        <v>1671.77</v>
      </c>
      <c r="K338" s="56">
        <v>20061.259999999998</v>
      </c>
      <c r="L338" s="76">
        <v>21733.03</v>
      </c>
      <c r="M338" s="117"/>
      <c r="N338" s="119">
        <v>20061.259999999998</v>
      </c>
      <c r="O338" s="119">
        <v>13677.15</v>
      </c>
      <c r="P338" s="119"/>
      <c r="Q338" s="119">
        <v>24194.92</v>
      </c>
      <c r="R338" s="119">
        <v>22523.15</v>
      </c>
      <c r="S338" s="47"/>
    </row>
    <row r="339" spans="1:19" ht="9" customHeight="1" x14ac:dyDescent="0.2">
      <c r="A339" s="501"/>
      <c r="B339" s="501"/>
      <c r="C339" s="48" t="s">
        <v>4</v>
      </c>
      <c r="D339" s="49">
        <v>39</v>
      </c>
      <c r="E339" s="50">
        <v>23758653</v>
      </c>
      <c r="F339" s="50">
        <v>2484002</v>
      </c>
      <c r="G339" s="50">
        <v>240001</v>
      </c>
      <c r="H339" s="50">
        <v>12361361</v>
      </c>
      <c r="I339" s="50">
        <v>0</v>
      </c>
      <c r="J339" s="51">
        <v>3236998</v>
      </c>
      <c r="K339" s="50">
        <v>38844016</v>
      </c>
      <c r="L339" s="75">
        <v>42081014</v>
      </c>
      <c r="M339" s="118"/>
      <c r="N339" s="120">
        <v>38844016</v>
      </c>
      <c r="O339" s="120">
        <v>26482655</v>
      </c>
      <c r="P339" s="120">
        <v>0</v>
      </c>
      <c r="Q339" s="120">
        <v>46847898</v>
      </c>
      <c r="R339" s="120">
        <v>43610900</v>
      </c>
      <c r="S339" s="47"/>
    </row>
    <row r="340" spans="1:19" ht="12.75" customHeight="1" x14ac:dyDescent="0.2">
      <c r="A340" s="501"/>
      <c r="B340" s="501"/>
      <c r="C340" s="53" t="s">
        <v>3</v>
      </c>
      <c r="D340" s="54">
        <v>40</v>
      </c>
      <c r="E340" s="55">
        <v>12543.01</v>
      </c>
      <c r="F340" s="55">
        <v>1313.87</v>
      </c>
      <c r="G340" s="55">
        <v>123.95</v>
      </c>
      <c r="H340" s="55">
        <v>6384.11</v>
      </c>
      <c r="I340" s="55">
        <v>0</v>
      </c>
      <c r="J340" s="55">
        <v>1697.08</v>
      </c>
      <c r="K340" s="56">
        <v>20364.939999999999</v>
      </c>
      <c r="L340" s="76">
        <v>22062.02</v>
      </c>
      <c r="M340" s="117"/>
      <c r="N340" s="119">
        <v>20364.939999999999</v>
      </c>
      <c r="O340" s="119">
        <v>13980.83</v>
      </c>
      <c r="P340" s="119"/>
      <c r="Q340" s="119">
        <v>24578.57</v>
      </c>
      <c r="R340" s="119">
        <v>22881.49</v>
      </c>
      <c r="S340" s="47"/>
    </row>
    <row r="341" spans="1:19" ht="9" customHeight="1" x14ac:dyDescent="0.2">
      <c r="A341" s="502"/>
      <c r="B341" s="502"/>
      <c r="C341" s="58"/>
      <c r="D341" s="59"/>
      <c r="E341" s="61">
        <v>24286654</v>
      </c>
      <c r="F341" s="61">
        <v>2544007</v>
      </c>
      <c r="G341" s="61">
        <v>240001</v>
      </c>
      <c r="H341" s="61">
        <v>12361361</v>
      </c>
      <c r="I341" s="61">
        <v>0</v>
      </c>
      <c r="J341" s="60">
        <v>3286005</v>
      </c>
      <c r="K341" s="61">
        <v>39432022</v>
      </c>
      <c r="L341" s="77">
        <v>42718027</v>
      </c>
      <c r="M341" s="118"/>
      <c r="N341" s="120">
        <v>39432022</v>
      </c>
      <c r="O341" s="120">
        <v>27070662</v>
      </c>
      <c r="P341" s="120">
        <v>0</v>
      </c>
      <c r="Q341" s="120">
        <v>47590748</v>
      </c>
      <c r="R341" s="120">
        <v>44304743</v>
      </c>
      <c r="S341" s="47"/>
    </row>
    <row r="342" spans="1:19" ht="12.75" customHeight="1" x14ac:dyDescent="0.2">
      <c r="A342" s="496">
        <v>35034</v>
      </c>
      <c r="B342" s="496">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521"/>
      <c r="B343" s="521"/>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501"/>
      <c r="B361" s="501"/>
      <c r="C361" s="48" t="s">
        <v>4</v>
      </c>
      <c r="D361" s="49">
        <v>20</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501"/>
      <c r="B362" s="501"/>
      <c r="C362" s="53" t="s">
        <v>3</v>
      </c>
      <c r="D362" s="54">
        <v>21</v>
      </c>
      <c r="E362" s="55">
        <v>10383.42</v>
      </c>
      <c r="F362" s="55">
        <v>1016.39</v>
      </c>
      <c r="G362" s="55">
        <v>0</v>
      </c>
      <c r="H362" s="55">
        <v>6384.11</v>
      </c>
      <c r="I362" s="55">
        <v>0</v>
      </c>
      <c r="J362" s="55">
        <v>1481.99</v>
      </c>
      <c r="K362" s="56">
        <v>17783.919999999998</v>
      </c>
      <c r="L362" s="46">
        <v>19265.91</v>
      </c>
      <c r="M362" s="117"/>
      <c r="N362" s="119">
        <v>17783.919999999998</v>
      </c>
      <c r="O362" s="119">
        <v>11399.81</v>
      </c>
      <c r="P362" s="119"/>
      <c r="Q362" s="119">
        <v>21317.88</v>
      </c>
      <c r="R362" s="119">
        <v>19835.89</v>
      </c>
      <c r="S362" s="47"/>
    </row>
    <row r="363" spans="1:19" ht="9" customHeight="1" x14ac:dyDescent="0.2">
      <c r="A363" s="501"/>
      <c r="B363" s="501"/>
      <c r="C363" s="48" t="s">
        <v>4</v>
      </c>
      <c r="D363" s="49">
        <v>22</v>
      </c>
      <c r="E363" s="50">
        <v>20105105</v>
      </c>
      <c r="F363" s="50">
        <v>1968005</v>
      </c>
      <c r="G363" s="50">
        <v>0</v>
      </c>
      <c r="H363" s="50">
        <v>12361361</v>
      </c>
      <c r="I363" s="50">
        <v>0</v>
      </c>
      <c r="J363" s="51">
        <v>2869533</v>
      </c>
      <c r="K363" s="50">
        <v>34434471</v>
      </c>
      <c r="L363" s="73">
        <v>37304004</v>
      </c>
      <c r="M363" s="118"/>
      <c r="N363" s="120">
        <v>34434471</v>
      </c>
      <c r="O363" s="120">
        <v>22073110</v>
      </c>
      <c r="P363" s="120">
        <v>0</v>
      </c>
      <c r="Q363" s="120">
        <v>41277172</v>
      </c>
      <c r="R363" s="120">
        <v>38407639</v>
      </c>
      <c r="S363" s="47"/>
    </row>
    <row r="364" spans="1:19" ht="12.75" customHeight="1" x14ac:dyDescent="0.2">
      <c r="A364" s="501"/>
      <c r="B364" s="501"/>
      <c r="C364" s="53" t="s">
        <v>3</v>
      </c>
      <c r="D364" s="54">
        <v>23</v>
      </c>
      <c r="E364" s="55">
        <v>10649.91</v>
      </c>
      <c r="F364" s="55">
        <v>1047.3699999999999</v>
      </c>
      <c r="G364" s="55">
        <v>0</v>
      </c>
      <c r="H364" s="55">
        <v>6384.11</v>
      </c>
      <c r="I364" s="55">
        <v>0</v>
      </c>
      <c r="J364" s="55">
        <v>1506.78</v>
      </c>
      <c r="K364" s="56">
        <v>18081.39</v>
      </c>
      <c r="L364" s="46">
        <v>19588.169999999998</v>
      </c>
      <c r="M364" s="117"/>
      <c r="N364" s="119">
        <v>18081.39</v>
      </c>
      <c r="O364" s="119">
        <v>11697.28</v>
      </c>
      <c r="P364" s="119"/>
      <c r="Q364" s="119">
        <v>21693.68</v>
      </c>
      <c r="R364" s="119">
        <v>20186.900000000001</v>
      </c>
      <c r="S364" s="47"/>
    </row>
    <row r="365" spans="1:19" ht="9" customHeight="1" x14ac:dyDescent="0.2">
      <c r="A365" s="501"/>
      <c r="B365" s="501"/>
      <c r="C365" s="48" t="s">
        <v>4</v>
      </c>
      <c r="D365" s="49">
        <v>23</v>
      </c>
      <c r="E365" s="50">
        <v>20621101</v>
      </c>
      <c r="F365" s="50">
        <v>2027991</v>
      </c>
      <c r="G365" s="50">
        <v>0</v>
      </c>
      <c r="H365" s="50">
        <v>12361361</v>
      </c>
      <c r="I365" s="50">
        <v>0</v>
      </c>
      <c r="J365" s="51">
        <v>2917533</v>
      </c>
      <c r="K365" s="50">
        <v>35010453</v>
      </c>
      <c r="L365" s="73">
        <v>37927986</v>
      </c>
      <c r="M365" s="118"/>
      <c r="N365" s="120">
        <v>35010453</v>
      </c>
      <c r="O365" s="120">
        <v>22649092</v>
      </c>
      <c r="P365" s="120">
        <v>0</v>
      </c>
      <c r="Q365" s="120">
        <v>42004822</v>
      </c>
      <c r="R365" s="120">
        <v>39087289</v>
      </c>
      <c r="S365" s="47"/>
    </row>
    <row r="366" spans="1:19" ht="12.75" customHeight="1" x14ac:dyDescent="0.2">
      <c r="A366" s="501"/>
      <c r="B366" s="501"/>
      <c r="C366" s="53" t="s">
        <v>3</v>
      </c>
      <c r="D366" s="54">
        <v>24</v>
      </c>
      <c r="E366" s="55">
        <v>10922.6</v>
      </c>
      <c r="F366" s="55">
        <v>1072.1600000000001</v>
      </c>
      <c r="G366" s="55">
        <v>0</v>
      </c>
      <c r="H366" s="55">
        <v>6384.11</v>
      </c>
      <c r="I366" s="55">
        <v>0</v>
      </c>
      <c r="J366" s="55">
        <v>1531.57</v>
      </c>
      <c r="K366" s="56">
        <v>18378.87</v>
      </c>
      <c r="L366" s="46">
        <v>19910.439999999999</v>
      </c>
      <c r="M366" s="117"/>
      <c r="N366" s="119">
        <v>18378.87</v>
      </c>
      <c r="O366" s="119">
        <v>11994.76</v>
      </c>
      <c r="P366" s="119"/>
      <c r="Q366" s="119">
        <v>22069.5</v>
      </c>
      <c r="R366" s="119">
        <v>20537.93</v>
      </c>
      <c r="S366" s="47"/>
    </row>
    <row r="367" spans="1:19" ht="9" customHeight="1" x14ac:dyDescent="0.2">
      <c r="A367" s="501"/>
      <c r="B367" s="501"/>
      <c r="C367" s="48" t="s">
        <v>4</v>
      </c>
      <c r="D367" s="49">
        <v>25</v>
      </c>
      <c r="E367" s="50">
        <v>21149103</v>
      </c>
      <c r="F367" s="50">
        <v>2075991</v>
      </c>
      <c r="G367" s="50">
        <v>0</v>
      </c>
      <c r="H367" s="50">
        <v>12361361</v>
      </c>
      <c r="I367" s="50">
        <v>0</v>
      </c>
      <c r="J367" s="51">
        <v>2965533</v>
      </c>
      <c r="K367" s="50">
        <v>35586455</v>
      </c>
      <c r="L367" s="73">
        <v>38551988</v>
      </c>
      <c r="M367" s="118"/>
      <c r="N367" s="120">
        <v>35586455</v>
      </c>
      <c r="O367" s="120">
        <v>23225094</v>
      </c>
      <c r="P367" s="120">
        <v>0</v>
      </c>
      <c r="Q367" s="120">
        <v>42732511</v>
      </c>
      <c r="R367" s="120">
        <v>39766978</v>
      </c>
      <c r="S367" s="47"/>
    </row>
    <row r="368" spans="1:19" ht="12.75" customHeight="1" x14ac:dyDescent="0.2">
      <c r="A368" s="501"/>
      <c r="B368" s="501"/>
      <c r="C368" s="53" t="s">
        <v>3</v>
      </c>
      <c r="D368" s="54">
        <v>26</v>
      </c>
      <c r="E368" s="55">
        <v>11189.09</v>
      </c>
      <c r="F368" s="55">
        <v>1103.1500000000001</v>
      </c>
      <c r="G368" s="55">
        <v>0</v>
      </c>
      <c r="H368" s="55">
        <v>6384.11</v>
      </c>
      <c r="I368" s="55">
        <v>0</v>
      </c>
      <c r="J368" s="55">
        <v>1556.36</v>
      </c>
      <c r="K368" s="56">
        <v>18676.349999999999</v>
      </c>
      <c r="L368" s="46">
        <v>20232.71</v>
      </c>
      <c r="M368" s="117"/>
      <c r="N368" s="119">
        <v>18676.349999999999</v>
      </c>
      <c r="O368" s="119">
        <v>12292.24</v>
      </c>
      <c r="P368" s="119"/>
      <c r="Q368" s="119">
        <v>22445.31</v>
      </c>
      <c r="R368" s="119">
        <v>20888.95</v>
      </c>
      <c r="S368" s="47"/>
    </row>
    <row r="369" spans="1:19" ht="9" customHeight="1" x14ac:dyDescent="0.2">
      <c r="A369" s="501"/>
      <c r="B369" s="501"/>
      <c r="C369" s="48" t="s">
        <v>4</v>
      </c>
      <c r="D369" s="49">
        <v>27</v>
      </c>
      <c r="E369" s="50">
        <v>21665099</v>
      </c>
      <c r="F369" s="50">
        <v>2135996</v>
      </c>
      <c r="G369" s="50">
        <v>0</v>
      </c>
      <c r="H369" s="50">
        <v>12361361</v>
      </c>
      <c r="I369" s="50">
        <v>0</v>
      </c>
      <c r="J369" s="51">
        <v>3013533</v>
      </c>
      <c r="K369" s="50">
        <v>36162456</v>
      </c>
      <c r="L369" s="73">
        <v>39175989</v>
      </c>
      <c r="M369" s="118"/>
      <c r="N369" s="120">
        <v>36162456</v>
      </c>
      <c r="O369" s="120">
        <v>23801096</v>
      </c>
      <c r="P369" s="120">
        <v>0</v>
      </c>
      <c r="Q369" s="120">
        <v>43460180</v>
      </c>
      <c r="R369" s="120">
        <v>40446647</v>
      </c>
      <c r="S369" s="47"/>
    </row>
    <row r="370" spans="1:19" ht="12.75" customHeight="1" x14ac:dyDescent="0.2">
      <c r="A370" s="501"/>
      <c r="B370" s="501"/>
      <c r="C370" s="53" t="s">
        <v>3</v>
      </c>
      <c r="D370" s="54">
        <v>28</v>
      </c>
      <c r="E370" s="55">
        <v>11533.55</v>
      </c>
      <c r="F370" s="55">
        <v>1134.1400000000001</v>
      </c>
      <c r="G370" s="55">
        <v>0</v>
      </c>
      <c r="H370" s="55">
        <v>6384.11</v>
      </c>
      <c r="I370" s="55">
        <v>0</v>
      </c>
      <c r="J370" s="55">
        <v>1587.65</v>
      </c>
      <c r="K370" s="56">
        <v>19051.8</v>
      </c>
      <c r="L370" s="46">
        <v>20639.45</v>
      </c>
      <c r="M370" s="117"/>
      <c r="N370" s="119">
        <v>19051.8</v>
      </c>
      <c r="O370" s="119">
        <v>12667.69</v>
      </c>
      <c r="P370" s="119"/>
      <c r="Q370" s="119">
        <v>22919.63</v>
      </c>
      <c r="R370" s="119">
        <v>21331.98</v>
      </c>
      <c r="S370" s="47"/>
    </row>
    <row r="371" spans="1:19" ht="9" customHeight="1" x14ac:dyDescent="0.2">
      <c r="A371" s="501"/>
      <c r="B371" s="501"/>
      <c r="C371" s="48" t="s">
        <v>4</v>
      </c>
      <c r="D371" s="49">
        <v>29</v>
      </c>
      <c r="E371" s="50">
        <v>22332067</v>
      </c>
      <c r="F371" s="50">
        <v>2196001</v>
      </c>
      <c r="G371" s="50">
        <v>0</v>
      </c>
      <c r="H371" s="50">
        <v>12361361</v>
      </c>
      <c r="I371" s="50">
        <v>0</v>
      </c>
      <c r="J371" s="51">
        <v>3074119</v>
      </c>
      <c r="K371" s="50">
        <v>36889429</v>
      </c>
      <c r="L371" s="73">
        <v>39963548</v>
      </c>
      <c r="M371" s="118"/>
      <c r="N371" s="120">
        <v>36889429</v>
      </c>
      <c r="O371" s="120">
        <v>24528068</v>
      </c>
      <c r="P371" s="120">
        <v>0</v>
      </c>
      <c r="Q371" s="120">
        <v>44378592</v>
      </c>
      <c r="R371" s="120">
        <v>41304473</v>
      </c>
      <c r="S371" s="47"/>
    </row>
    <row r="372" spans="1:19" ht="12.75" customHeight="1" x14ac:dyDescent="0.2">
      <c r="A372" s="501"/>
      <c r="B372" s="501"/>
      <c r="C372" s="53" t="s">
        <v>3</v>
      </c>
      <c r="D372" s="54">
        <v>30</v>
      </c>
      <c r="E372" s="55">
        <v>11806.24</v>
      </c>
      <c r="F372" s="55">
        <v>1165.1300000000001</v>
      </c>
      <c r="G372" s="55">
        <v>0</v>
      </c>
      <c r="H372" s="55">
        <v>6384.11</v>
      </c>
      <c r="I372" s="55">
        <v>0</v>
      </c>
      <c r="J372" s="55">
        <v>1612.96</v>
      </c>
      <c r="K372" s="56">
        <v>19355.48</v>
      </c>
      <c r="L372" s="46">
        <v>20968.439999999999</v>
      </c>
      <c r="M372" s="117"/>
      <c r="N372" s="119">
        <v>19355.48</v>
      </c>
      <c r="O372" s="119">
        <v>12971.37</v>
      </c>
      <c r="P372" s="119"/>
      <c r="Q372" s="119">
        <v>23303.29</v>
      </c>
      <c r="R372" s="119">
        <v>21690.33</v>
      </c>
      <c r="S372" s="47"/>
    </row>
    <row r="373" spans="1:19" ht="9" customHeight="1" x14ac:dyDescent="0.2">
      <c r="A373" s="501"/>
      <c r="B373" s="501"/>
      <c r="C373" s="48" t="s">
        <v>4</v>
      </c>
      <c r="D373" s="49">
        <v>31</v>
      </c>
      <c r="E373" s="50">
        <v>22860068</v>
      </c>
      <c r="F373" s="50">
        <v>2256006</v>
      </c>
      <c r="G373" s="50">
        <v>0</v>
      </c>
      <c r="H373" s="50">
        <v>12361361</v>
      </c>
      <c r="I373" s="50">
        <v>0</v>
      </c>
      <c r="J373" s="51">
        <v>3123126</v>
      </c>
      <c r="K373" s="50">
        <v>37477435</v>
      </c>
      <c r="L373" s="73">
        <v>40600561</v>
      </c>
      <c r="M373" s="118"/>
      <c r="N373" s="120">
        <v>37477435</v>
      </c>
      <c r="O373" s="120">
        <v>25116075</v>
      </c>
      <c r="P373" s="120">
        <v>0</v>
      </c>
      <c r="Q373" s="120">
        <v>45121461</v>
      </c>
      <c r="R373" s="120">
        <v>41998335</v>
      </c>
      <c r="S373" s="47"/>
    </row>
    <row r="374" spans="1:19" ht="12.75" customHeight="1" x14ac:dyDescent="0.2">
      <c r="A374" s="501"/>
      <c r="B374" s="501"/>
      <c r="C374" s="53" t="s">
        <v>3</v>
      </c>
      <c r="D374" s="54">
        <v>32</v>
      </c>
      <c r="E374" s="55">
        <v>12072.73</v>
      </c>
      <c r="F374" s="55">
        <v>1189.92</v>
      </c>
      <c r="G374" s="55">
        <v>0</v>
      </c>
      <c r="H374" s="55">
        <v>6384.11</v>
      </c>
      <c r="I374" s="55">
        <v>0</v>
      </c>
      <c r="J374" s="55">
        <v>1637.23</v>
      </c>
      <c r="K374" s="56">
        <v>19646.759999999998</v>
      </c>
      <c r="L374" s="46">
        <v>21283.99</v>
      </c>
      <c r="M374" s="117"/>
      <c r="N374" s="119">
        <v>19646.759999999998</v>
      </c>
      <c r="O374" s="119">
        <v>13262.65</v>
      </c>
      <c r="P374" s="119"/>
      <c r="Q374" s="119">
        <v>23671.27</v>
      </c>
      <c r="R374" s="119">
        <v>22034.04</v>
      </c>
      <c r="S374" s="47"/>
    </row>
    <row r="375" spans="1:19" ht="9" customHeight="1" x14ac:dyDescent="0.2">
      <c r="A375" s="501"/>
      <c r="B375" s="501"/>
      <c r="C375" s="48" t="s">
        <v>4</v>
      </c>
      <c r="D375" s="49">
        <v>33</v>
      </c>
      <c r="E375" s="50">
        <v>23376065</v>
      </c>
      <c r="F375" s="50">
        <v>2304006</v>
      </c>
      <c r="G375" s="50">
        <v>0</v>
      </c>
      <c r="H375" s="50">
        <v>12361361</v>
      </c>
      <c r="I375" s="50">
        <v>0</v>
      </c>
      <c r="J375" s="51">
        <v>3170119</v>
      </c>
      <c r="K375" s="50">
        <v>38041432</v>
      </c>
      <c r="L375" s="73">
        <v>41211551</v>
      </c>
      <c r="M375" s="118"/>
      <c r="N375" s="120">
        <v>38041432</v>
      </c>
      <c r="O375" s="120">
        <v>25680071</v>
      </c>
      <c r="P375" s="120">
        <v>0</v>
      </c>
      <c r="Q375" s="120">
        <v>45833970</v>
      </c>
      <c r="R375" s="120">
        <v>42663851</v>
      </c>
      <c r="S375" s="47"/>
    </row>
    <row r="376" spans="1:19" ht="12.75" customHeight="1" x14ac:dyDescent="0.2">
      <c r="A376" s="501"/>
      <c r="B376" s="501"/>
      <c r="C376" s="53" t="s">
        <v>3</v>
      </c>
      <c r="D376" s="54">
        <v>34</v>
      </c>
      <c r="E376" s="55">
        <v>12339.22</v>
      </c>
      <c r="F376" s="55">
        <v>1220.9000000000001</v>
      </c>
      <c r="G376" s="55">
        <v>0</v>
      </c>
      <c r="H376" s="55">
        <v>6384.11</v>
      </c>
      <c r="I376" s="55">
        <v>0</v>
      </c>
      <c r="J376" s="55">
        <v>1662.02</v>
      </c>
      <c r="K376" s="56">
        <v>19944.23</v>
      </c>
      <c r="L376" s="46">
        <v>21606.25</v>
      </c>
      <c r="M376" s="117"/>
      <c r="N376" s="119">
        <v>19944.23</v>
      </c>
      <c r="O376" s="119">
        <v>13560.12</v>
      </c>
      <c r="P376" s="119"/>
      <c r="Q376" s="119">
        <v>24047.07</v>
      </c>
      <c r="R376" s="119">
        <v>22385.05</v>
      </c>
      <c r="S376" s="47"/>
    </row>
    <row r="377" spans="1:19" ht="9" customHeight="1" x14ac:dyDescent="0.2">
      <c r="A377" s="501"/>
      <c r="B377" s="501"/>
      <c r="C377" s="48" t="s">
        <v>4</v>
      </c>
      <c r="D377" s="49">
        <v>35</v>
      </c>
      <c r="E377" s="50">
        <v>23892062</v>
      </c>
      <c r="F377" s="50">
        <v>2363992</v>
      </c>
      <c r="G377" s="50">
        <v>0</v>
      </c>
      <c r="H377" s="50">
        <v>12361361</v>
      </c>
      <c r="I377" s="50">
        <v>0</v>
      </c>
      <c r="J377" s="51">
        <v>3218119</v>
      </c>
      <c r="K377" s="50">
        <v>38617414</v>
      </c>
      <c r="L377" s="73">
        <v>41835534</v>
      </c>
      <c r="M377" s="118"/>
      <c r="N377" s="120">
        <v>38617414</v>
      </c>
      <c r="O377" s="120">
        <v>26256054</v>
      </c>
      <c r="P377" s="120">
        <v>0</v>
      </c>
      <c r="Q377" s="120">
        <v>46561620</v>
      </c>
      <c r="R377" s="120">
        <v>43343501</v>
      </c>
      <c r="S377" s="47"/>
    </row>
    <row r="378" spans="1:19" ht="12.75" customHeight="1" x14ac:dyDescent="0.2">
      <c r="A378" s="501"/>
      <c r="B378" s="501"/>
      <c r="C378" s="53" t="s">
        <v>3</v>
      </c>
      <c r="D378" s="54">
        <v>36</v>
      </c>
      <c r="E378" s="55">
        <v>12665.45</v>
      </c>
      <c r="F378" s="55">
        <v>1251.8900000000001</v>
      </c>
      <c r="G378" s="55">
        <v>0</v>
      </c>
      <c r="H378" s="55">
        <v>6384.11</v>
      </c>
      <c r="I378" s="55">
        <v>0</v>
      </c>
      <c r="J378" s="55">
        <v>1691.79</v>
      </c>
      <c r="K378" s="56">
        <v>20301.45</v>
      </c>
      <c r="L378" s="46">
        <v>21993.24</v>
      </c>
      <c r="M378" s="117"/>
      <c r="N378" s="119">
        <v>20301.45</v>
      </c>
      <c r="O378" s="119">
        <v>13917.34</v>
      </c>
      <c r="P378" s="119"/>
      <c r="Q378" s="119">
        <v>24498.36</v>
      </c>
      <c r="R378" s="119">
        <v>22806.57</v>
      </c>
      <c r="S378" s="47"/>
    </row>
    <row r="379" spans="1:19" ht="9" customHeight="1" x14ac:dyDescent="0.2">
      <c r="A379" s="501"/>
      <c r="B379" s="501"/>
      <c r="C379" s="48" t="s">
        <v>4</v>
      </c>
      <c r="D379" s="49">
        <v>37</v>
      </c>
      <c r="E379" s="50">
        <v>24523731</v>
      </c>
      <c r="F379" s="50">
        <v>2423997</v>
      </c>
      <c r="G379" s="50">
        <v>0</v>
      </c>
      <c r="H379" s="50">
        <v>12361361</v>
      </c>
      <c r="I379" s="50">
        <v>0</v>
      </c>
      <c r="J379" s="51">
        <v>3275762</v>
      </c>
      <c r="K379" s="50">
        <v>39309089</v>
      </c>
      <c r="L379" s="73">
        <v>42584851</v>
      </c>
      <c r="M379" s="118"/>
      <c r="N379" s="120">
        <v>39309089</v>
      </c>
      <c r="O379" s="120">
        <v>26947728</v>
      </c>
      <c r="P379" s="120">
        <v>0</v>
      </c>
      <c r="Q379" s="120">
        <v>47435440</v>
      </c>
      <c r="R379" s="120">
        <v>44159677</v>
      </c>
      <c r="S379" s="47"/>
    </row>
    <row r="380" spans="1:19" ht="12.75" customHeight="1" x14ac:dyDescent="0.2">
      <c r="A380" s="501"/>
      <c r="B380" s="501"/>
      <c r="C380" s="53" t="s">
        <v>3</v>
      </c>
      <c r="D380" s="54">
        <v>38</v>
      </c>
      <c r="E380" s="55">
        <v>12931.95</v>
      </c>
      <c r="F380" s="55">
        <v>1282.8800000000001</v>
      </c>
      <c r="G380" s="55">
        <v>0</v>
      </c>
      <c r="H380" s="55">
        <v>6384.11</v>
      </c>
      <c r="I380" s="55">
        <v>0</v>
      </c>
      <c r="J380" s="55">
        <v>1716.58</v>
      </c>
      <c r="K380" s="56">
        <v>20598.939999999999</v>
      </c>
      <c r="L380" s="46">
        <v>22315.52</v>
      </c>
      <c r="M380" s="117"/>
      <c r="N380" s="119">
        <v>20598.939999999999</v>
      </c>
      <c r="O380" s="119">
        <v>14214.83</v>
      </c>
      <c r="P380" s="119"/>
      <c r="Q380" s="119">
        <v>24874.19</v>
      </c>
      <c r="R380" s="119">
        <v>23157.61</v>
      </c>
      <c r="S380" s="47"/>
    </row>
    <row r="381" spans="1:19" ht="9" customHeight="1" x14ac:dyDescent="0.2">
      <c r="A381" s="501"/>
      <c r="B381" s="501"/>
      <c r="C381" s="48" t="s">
        <v>4</v>
      </c>
      <c r="D381" s="49">
        <v>39</v>
      </c>
      <c r="E381" s="50">
        <v>25039747</v>
      </c>
      <c r="F381" s="50">
        <v>2484002</v>
      </c>
      <c r="G381" s="50">
        <v>0</v>
      </c>
      <c r="H381" s="50">
        <v>12361361</v>
      </c>
      <c r="I381" s="50">
        <v>0</v>
      </c>
      <c r="J381" s="51">
        <v>3323762</v>
      </c>
      <c r="K381" s="50">
        <v>39885110</v>
      </c>
      <c r="L381" s="73">
        <v>43208872</v>
      </c>
      <c r="M381" s="118"/>
      <c r="N381" s="120">
        <v>39885110</v>
      </c>
      <c r="O381" s="120">
        <v>27523749</v>
      </c>
      <c r="P381" s="120">
        <v>0</v>
      </c>
      <c r="Q381" s="120">
        <v>48163148</v>
      </c>
      <c r="R381" s="120">
        <v>44839386</v>
      </c>
      <c r="S381" s="47"/>
    </row>
    <row r="382" spans="1:19" ht="12.75" customHeight="1" x14ac:dyDescent="0.2">
      <c r="A382" s="501"/>
      <c r="B382" s="501"/>
      <c r="C382" s="53" t="s">
        <v>3</v>
      </c>
      <c r="D382" s="54">
        <v>40</v>
      </c>
      <c r="E382" s="55">
        <v>13204.64</v>
      </c>
      <c r="F382" s="55">
        <v>1313.87</v>
      </c>
      <c r="G382" s="55">
        <v>0</v>
      </c>
      <c r="H382" s="55">
        <v>6384.11</v>
      </c>
      <c r="I382" s="55">
        <v>0</v>
      </c>
      <c r="J382" s="55">
        <v>1741.89</v>
      </c>
      <c r="K382" s="56">
        <v>20902.62</v>
      </c>
      <c r="L382" s="46">
        <v>22644.51</v>
      </c>
      <c r="M382" s="117"/>
      <c r="N382" s="119">
        <v>20902.62</v>
      </c>
      <c r="O382" s="119">
        <v>14518.51</v>
      </c>
      <c r="P382" s="119"/>
      <c r="Q382" s="119">
        <v>25257.84</v>
      </c>
      <c r="R382" s="119">
        <v>23515.95</v>
      </c>
      <c r="S382" s="47"/>
    </row>
    <row r="383" spans="1:19" ht="9" customHeight="1" x14ac:dyDescent="0.2">
      <c r="A383" s="502"/>
      <c r="B383" s="502"/>
      <c r="C383" s="58"/>
      <c r="D383" s="59"/>
      <c r="E383" s="61">
        <v>25567748</v>
      </c>
      <c r="F383" s="61">
        <v>2544007</v>
      </c>
      <c r="G383" s="61">
        <v>0</v>
      </c>
      <c r="H383" s="61">
        <v>12361361</v>
      </c>
      <c r="I383" s="61">
        <v>0</v>
      </c>
      <c r="J383" s="60">
        <v>3372769</v>
      </c>
      <c r="K383" s="61">
        <v>40473116</v>
      </c>
      <c r="L383" s="73">
        <v>43845885</v>
      </c>
      <c r="M383" s="118"/>
      <c r="N383" s="120">
        <v>40473116</v>
      </c>
      <c r="O383" s="120">
        <v>28111755</v>
      </c>
      <c r="P383" s="120">
        <v>0</v>
      </c>
      <c r="Q383" s="120">
        <v>48905998</v>
      </c>
      <c r="R383" s="120">
        <v>45533229</v>
      </c>
      <c r="S383" s="47"/>
    </row>
    <row r="384" spans="1:19" ht="12.75" customHeight="1" x14ac:dyDescent="0.2">
      <c r="A384" s="496">
        <v>35065</v>
      </c>
      <c r="B384" s="496">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521"/>
      <c r="B385" s="521"/>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519">
        <v>35065</v>
      </c>
      <c r="B386" s="519">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79"/>
      <c r="B387" s="579"/>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79"/>
      <c r="B388" s="579"/>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79"/>
      <c r="B389" s="579"/>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79"/>
      <c r="B390" s="579"/>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79"/>
      <c r="B391" s="579"/>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79"/>
      <c r="B392" s="579"/>
      <c r="C392" s="53" t="s">
        <v>3</v>
      </c>
      <c r="D392" s="54">
        <v>21</v>
      </c>
      <c r="E392" s="55">
        <v>11845.97</v>
      </c>
      <c r="F392" s="55">
        <v>0</v>
      </c>
      <c r="G392" s="55">
        <v>0</v>
      </c>
      <c r="H392" s="55">
        <v>6384.11</v>
      </c>
      <c r="I392" s="55">
        <v>0</v>
      </c>
      <c r="J392" s="55">
        <v>1519.17</v>
      </c>
      <c r="K392" s="56">
        <v>18230.080000000002</v>
      </c>
      <c r="L392" s="46">
        <v>19749.25</v>
      </c>
      <c r="M392" s="117"/>
      <c r="N392" s="119">
        <v>18230.080000000002</v>
      </c>
      <c r="O392" s="119">
        <v>11845.97</v>
      </c>
      <c r="P392" s="119"/>
      <c r="Q392" s="119">
        <v>21881.52</v>
      </c>
      <c r="R392" s="119">
        <v>20362.349999999999</v>
      </c>
      <c r="S392" s="47"/>
    </row>
    <row r="393" spans="1:19" ht="9" customHeight="1" x14ac:dyDescent="0.2">
      <c r="A393" s="579"/>
      <c r="B393" s="579"/>
      <c r="C393" s="48" t="s">
        <v>4</v>
      </c>
      <c r="D393" s="49">
        <v>27</v>
      </c>
      <c r="E393" s="50">
        <v>22936996</v>
      </c>
      <c r="F393" s="50">
        <v>0</v>
      </c>
      <c r="G393" s="50">
        <v>0</v>
      </c>
      <c r="H393" s="50">
        <v>12361361</v>
      </c>
      <c r="I393" s="50">
        <v>0</v>
      </c>
      <c r="J393" s="51">
        <v>2941523</v>
      </c>
      <c r="K393" s="50">
        <v>35298357</v>
      </c>
      <c r="L393" s="73">
        <v>38239880</v>
      </c>
      <c r="M393" s="118"/>
      <c r="N393" s="120">
        <v>35298357</v>
      </c>
      <c r="O393" s="120">
        <v>22936996</v>
      </c>
      <c r="P393" s="120">
        <v>0</v>
      </c>
      <c r="Q393" s="120">
        <v>42368531</v>
      </c>
      <c r="R393" s="120">
        <v>39427007</v>
      </c>
      <c r="S393" s="47"/>
    </row>
    <row r="394" spans="1:19" ht="12.75" customHeight="1" x14ac:dyDescent="0.2">
      <c r="A394" s="579"/>
      <c r="B394" s="579"/>
      <c r="C394" s="53" t="s">
        <v>3</v>
      </c>
      <c r="D394" s="54">
        <v>28</v>
      </c>
      <c r="E394" s="55">
        <v>13144.86</v>
      </c>
      <c r="F394" s="55">
        <v>0</v>
      </c>
      <c r="G394" s="55">
        <v>0</v>
      </c>
      <c r="H394" s="55">
        <v>6384.11</v>
      </c>
      <c r="I394" s="55">
        <v>0</v>
      </c>
      <c r="J394" s="55">
        <v>1627.41</v>
      </c>
      <c r="K394" s="56">
        <v>19528.97</v>
      </c>
      <c r="L394" s="46">
        <v>21156.38</v>
      </c>
      <c r="M394" s="117"/>
      <c r="N394" s="119">
        <v>19528.97</v>
      </c>
      <c r="O394" s="119">
        <v>13144.86</v>
      </c>
      <c r="P394" s="119"/>
      <c r="Q394" s="119">
        <v>23522.45</v>
      </c>
      <c r="R394" s="119">
        <v>21895.040000000001</v>
      </c>
      <c r="S394" s="47"/>
    </row>
    <row r="395" spans="1:19" ht="9" customHeight="1" x14ac:dyDescent="0.2">
      <c r="A395" s="579"/>
      <c r="B395" s="579"/>
      <c r="C395" s="48" t="s">
        <v>4</v>
      </c>
      <c r="D395" s="49">
        <v>34</v>
      </c>
      <c r="E395" s="50">
        <v>25451998</v>
      </c>
      <c r="F395" s="50">
        <v>0</v>
      </c>
      <c r="G395" s="50">
        <v>0</v>
      </c>
      <c r="H395" s="50">
        <v>12361361</v>
      </c>
      <c r="I395" s="50">
        <v>0</v>
      </c>
      <c r="J395" s="51">
        <v>3151105</v>
      </c>
      <c r="K395" s="50">
        <v>37813359</v>
      </c>
      <c r="L395" s="73">
        <v>40964464</v>
      </c>
      <c r="M395" s="118"/>
      <c r="N395" s="120">
        <v>37813359</v>
      </c>
      <c r="O395" s="120">
        <v>25451998</v>
      </c>
      <c r="P395" s="120">
        <v>0</v>
      </c>
      <c r="Q395" s="120">
        <v>45545814</v>
      </c>
      <c r="R395" s="120">
        <v>42394709</v>
      </c>
      <c r="S395" s="47"/>
    </row>
    <row r="396" spans="1:19" ht="12.75" customHeight="1" x14ac:dyDescent="0.2">
      <c r="A396" s="579"/>
      <c r="B396" s="579"/>
      <c r="C396" s="53" t="s">
        <v>3</v>
      </c>
      <c r="D396" s="54">
        <v>35</v>
      </c>
      <c r="E396" s="55">
        <v>14115.8</v>
      </c>
      <c r="F396" s="55">
        <v>0</v>
      </c>
      <c r="G396" s="55">
        <v>0</v>
      </c>
      <c r="H396" s="55">
        <v>6384.11</v>
      </c>
      <c r="I396" s="55">
        <v>0</v>
      </c>
      <c r="J396" s="55">
        <v>1708.33</v>
      </c>
      <c r="K396" s="56">
        <v>20499.91</v>
      </c>
      <c r="L396" s="46">
        <v>22208.240000000002</v>
      </c>
      <c r="M396" s="117"/>
      <c r="N396" s="119">
        <v>20499.91</v>
      </c>
      <c r="O396" s="119">
        <v>14115.8</v>
      </c>
      <c r="P396" s="119"/>
      <c r="Q396" s="119">
        <v>24749.08</v>
      </c>
      <c r="R396" s="119">
        <v>23040.75</v>
      </c>
      <c r="S396" s="47"/>
    </row>
    <row r="397" spans="1:19" ht="9" customHeight="1" x14ac:dyDescent="0.2">
      <c r="A397" s="580"/>
      <c r="B397" s="580"/>
      <c r="C397" s="58" t="s">
        <v>4</v>
      </c>
      <c r="D397" s="59"/>
      <c r="E397" s="61">
        <v>27332000</v>
      </c>
      <c r="F397" s="61">
        <v>0</v>
      </c>
      <c r="G397" s="61">
        <v>0</v>
      </c>
      <c r="H397" s="61">
        <v>12361361</v>
      </c>
      <c r="I397" s="61">
        <v>0</v>
      </c>
      <c r="J397" s="60">
        <v>3307788</v>
      </c>
      <c r="K397" s="61">
        <v>39693361</v>
      </c>
      <c r="L397" s="73">
        <v>43001149</v>
      </c>
      <c r="M397" s="118"/>
      <c r="N397" s="120">
        <v>39693361</v>
      </c>
      <c r="O397" s="120">
        <v>27332000</v>
      </c>
      <c r="P397" s="120">
        <v>0</v>
      </c>
      <c r="Q397" s="120">
        <v>47920901</v>
      </c>
      <c r="R397" s="120">
        <v>44613113</v>
      </c>
      <c r="S397" s="47"/>
    </row>
    <row r="398" spans="1:19" ht="12.75" customHeight="1" x14ac:dyDescent="0.2">
      <c r="A398" s="496">
        <v>35370</v>
      </c>
      <c r="B398" s="496">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521"/>
      <c r="B399" s="521"/>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519">
        <v>35370</v>
      </c>
      <c r="B400" s="519">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79"/>
      <c r="B401" s="579"/>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79"/>
      <c r="B402" s="579"/>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79"/>
      <c r="B403" s="579"/>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79"/>
      <c r="B404" s="579"/>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79"/>
      <c r="B405" s="579"/>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79"/>
      <c r="B406" s="579"/>
      <c r="C406" s="53" t="s">
        <v>3</v>
      </c>
      <c r="D406" s="54">
        <v>21</v>
      </c>
      <c r="E406" s="55">
        <v>12465.72</v>
      </c>
      <c r="F406" s="55">
        <v>0</v>
      </c>
      <c r="G406" s="55">
        <v>0</v>
      </c>
      <c r="H406" s="55">
        <v>6384.11</v>
      </c>
      <c r="I406" s="55">
        <v>0</v>
      </c>
      <c r="J406" s="55">
        <v>1570.82</v>
      </c>
      <c r="K406" s="56">
        <v>18849.830000000002</v>
      </c>
      <c r="L406" s="46">
        <v>20420.650000000001</v>
      </c>
      <c r="M406" s="117"/>
      <c r="N406" s="119">
        <v>18849.830000000002</v>
      </c>
      <c r="O406" s="119">
        <v>12465.72</v>
      </c>
      <c r="P406" s="119"/>
      <c r="Q406" s="119">
        <v>22664.48</v>
      </c>
      <c r="R406" s="119">
        <v>21093.66</v>
      </c>
      <c r="S406" s="47"/>
    </row>
    <row r="407" spans="1:19" ht="9" customHeight="1" x14ac:dyDescent="0.2">
      <c r="A407" s="579"/>
      <c r="B407" s="579"/>
      <c r="C407" s="48" t="s">
        <v>4</v>
      </c>
      <c r="D407" s="49">
        <v>27</v>
      </c>
      <c r="E407" s="50">
        <v>24137000</v>
      </c>
      <c r="F407" s="50">
        <v>0</v>
      </c>
      <c r="G407" s="50">
        <v>0</v>
      </c>
      <c r="H407" s="50">
        <v>12361361</v>
      </c>
      <c r="I407" s="50">
        <v>0</v>
      </c>
      <c r="J407" s="51">
        <v>3041532</v>
      </c>
      <c r="K407" s="50">
        <v>36498360</v>
      </c>
      <c r="L407" s="73">
        <v>39539892</v>
      </c>
      <c r="M407" s="118"/>
      <c r="N407" s="120">
        <v>36498360</v>
      </c>
      <c r="O407" s="120">
        <v>24137000</v>
      </c>
      <c r="P407" s="120">
        <v>0</v>
      </c>
      <c r="Q407" s="120">
        <v>43884553</v>
      </c>
      <c r="R407" s="120">
        <v>40843021</v>
      </c>
      <c r="S407" s="47"/>
    </row>
    <row r="408" spans="1:19" ht="12.75" customHeight="1" x14ac:dyDescent="0.2">
      <c r="A408" s="579"/>
      <c r="B408" s="579"/>
      <c r="C408" s="53" t="s">
        <v>3</v>
      </c>
      <c r="D408" s="54">
        <v>28</v>
      </c>
      <c r="E408" s="55">
        <v>13814.19</v>
      </c>
      <c r="F408" s="55">
        <v>0</v>
      </c>
      <c r="G408" s="55">
        <v>0</v>
      </c>
      <c r="H408" s="55">
        <v>6384.11</v>
      </c>
      <c r="I408" s="55">
        <v>0</v>
      </c>
      <c r="J408" s="55">
        <v>1683.19</v>
      </c>
      <c r="K408" s="56">
        <v>20198.3</v>
      </c>
      <c r="L408" s="46">
        <v>21881.49</v>
      </c>
      <c r="M408" s="117"/>
      <c r="N408" s="119">
        <v>20198.3</v>
      </c>
      <c r="O408" s="119">
        <v>13814.19</v>
      </c>
      <c r="P408" s="119"/>
      <c r="Q408" s="119">
        <v>24368.04</v>
      </c>
      <c r="R408" s="119">
        <v>22684.85</v>
      </c>
      <c r="S408" s="47"/>
    </row>
    <row r="409" spans="1:19" ht="9" customHeight="1" x14ac:dyDescent="0.2">
      <c r="A409" s="579"/>
      <c r="B409" s="579"/>
      <c r="C409" s="48" t="s">
        <v>4</v>
      </c>
      <c r="D409" s="49">
        <v>34</v>
      </c>
      <c r="E409" s="50">
        <v>26748002</v>
      </c>
      <c r="F409" s="50">
        <v>0</v>
      </c>
      <c r="G409" s="50">
        <v>0</v>
      </c>
      <c r="H409" s="50">
        <v>12361361</v>
      </c>
      <c r="I409" s="50">
        <v>0</v>
      </c>
      <c r="J409" s="51">
        <v>3259110</v>
      </c>
      <c r="K409" s="50">
        <v>39109362</v>
      </c>
      <c r="L409" s="73">
        <v>42368473</v>
      </c>
      <c r="M409" s="118"/>
      <c r="N409" s="120">
        <v>39109362</v>
      </c>
      <c r="O409" s="120">
        <v>26748002</v>
      </c>
      <c r="P409" s="120">
        <v>0</v>
      </c>
      <c r="Q409" s="120">
        <v>47183105</v>
      </c>
      <c r="R409" s="120">
        <v>43923995</v>
      </c>
      <c r="S409" s="47"/>
    </row>
    <row r="410" spans="1:19" ht="12.75" customHeight="1" x14ac:dyDescent="0.2">
      <c r="A410" s="579"/>
      <c r="B410" s="579"/>
      <c r="C410" s="53" t="s">
        <v>3</v>
      </c>
      <c r="D410" s="54">
        <v>35</v>
      </c>
      <c r="E410" s="55">
        <v>14816.12</v>
      </c>
      <c r="F410" s="55">
        <v>0</v>
      </c>
      <c r="G410" s="55">
        <v>0</v>
      </c>
      <c r="H410" s="55">
        <v>6384.11</v>
      </c>
      <c r="I410" s="55">
        <v>0</v>
      </c>
      <c r="J410" s="55">
        <v>1766.69</v>
      </c>
      <c r="K410" s="56">
        <v>21200.23</v>
      </c>
      <c r="L410" s="46">
        <v>22966.92</v>
      </c>
      <c r="M410" s="117"/>
      <c r="N410" s="119">
        <v>21200.23</v>
      </c>
      <c r="O410" s="119">
        <v>14816.12</v>
      </c>
      <c r="P410" s="119"/>
      <c r="Q410" s="119">
        <v>25633.82</v>
      </c>
      <c r="R410" s="119">
        <v>23867.13</v>
      </c>
      <c r="S410" s="47"/>
    </row>
    <row r="411" spans="1:19" ht="9" customHeight="1" x14ac:dyDescent="0.2">
      <c r="A411" s="580"/>
      <c r="B411" s="580"/>
      <c r="C411" s="58" t="s">
        <v>4</v>
      </c>
      <c r="D411" s="59"/>
      <c r="E411" s="61">
        <v>28688009</v>
      </c>
      <c r="F411" s="61">
        <v>0</v>
      </c>
      <c r="G411" s="61">
        <v>0</v>
      </c>
      <c r="H411" s="61">
        <v>12361361</v>
      </c>
      <c r="I411" s="61">
        <v>0</v>
      </c>
      <c r="J411" s="60">
        <v>3420789</v>
      </c>
      <c r="K411" s="61">
        <v>41049369</v>
      </c>
      <c r="L411" s="73">
        <v>44470158</v>
      </c>
      <c r="M411" s="118"/>
      <c r="N411" s="120">
        <v>41049369</v>
      </c>
      <c r="O411" s="120">
        <v>28688009</v>
      </c>
      <c r="P411" s="120">
        <v>0</v>
      </c>
      <c r="Q411" s="120">
        <v>49633997</v>
      </c>
      <c r="R411" s="120">
        <v>46213208</v>
      </c>
      <c r="S411" s="47"/>
    </row>
    <row r="412" spans="1:19" ht="12.75" customHeight="1" x14ac:dyDescent="0.2">
      <c r="A412" s="496">
        <v>35612</v>
      </c>
      <c r="B412" s="496">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521"/>
      <c r="B413" s="521"/>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519">
        <v>35612</v>
      </c>
      <c r="B414" s="519">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79"/>
      <c r="B415" s="579"/>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79"/>
      <c r="B416" s="579"/>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79"/>
      <c r="B417" s="579"/>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79"/>
      <c r="B418" s="579"/>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79"/>
      <c r="B419" s="579"/>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79"/>
      <c r="B420" s="579"/>
      <c r="C420" s="53" t="s">
        <v>3</v>
      </c>
      <c r="D420" s="54">
        <v>21</v>
      </c>
      <c r="E420" s="55">
        <v>13017.3</v>
      </c>
      <c r="F420" s="55">
        <v>0</v>
      </c>
      <c r="G420" s="55">
        <v>0</v>
      </c>
      <c r="H420" s="55">
        <v>6384.11</v>
      </c>
      <c r="I420" s="55">
        <v>0</v>
      </c>
      <c r="J420" s="55">
        <v>1616.78</v>
      </c>
      <c r="K420" s="56">
        <v>19401.41</v>
      </c>
      <c r="L420" s="46">
        <v>21018.19</v>
      </c>
      <c r="M420" s="117"/>
      <c r="N420" s="119">
        <v>19401.41</v>
      </c>
      <c r="O420" s="119">
        <v>13017.3</v>
      </c>
      <c r="P420" s="119"/>
      <c r="Q420" s="119">
        <v>23361.3</v>
      </c>
      <c r="R420" s="119">
        <v>21744.52</v>
      </c>
      <c r="S420" s="47"/>
    </row>
    <row r="421" spans="1:19" ht="9" customHeight="1" x14ac:dyDescent="0.2">
      <c r="A421" s="579"/>
      <c r="B421" s="579"/>
      <c r="C421" s="48" t="s">
        <v>4</v>
      </c>
      <c r="D421" s="49">
        <v>27</v>
      </c>
      <c r="E421" s="50">
        <v>25205007</v>
      </c>
      <c r="F421" s="50">
        <v>0</v>
      </c>
      <c r="G421" s="50">
        <v>0</v>
      </c>
      <c r="H421" s="50">
        <v>12361361</v>
      </c>
      <c r="I421" s="50">
        <v>0</v>
      </c>
      <c r="J421" s="51">
        <v>3130523</v>
      </c>
      <c r="K421" s="50">
        <v>37566368</v>
      </c>
      <c r="L421" s="73">
        <v>40696891</v>
      </c>
      <c r="M421" s="118"/>
      <c r="N421" s="120">
        <v>37566368</v>
      </c>
      <c r="O421" s="120">
        <v>25205007</v>
      </c>
      <c r="P421" s="120">
        <v>0</v>
      </c>
      <c r="Q421" s="120">
        <v>45233784</v>
      </c>
      <c r="R421" s="120">
        <v>42103262</v>
      </c>
      <c r="S421" s="47"/>
    </row>
    <row r="422" spans="1:19" ht="12.75" customHeight="1" x14ac:dyDescent="0.2">
      <c r="A422" s="579"/>
      <c r="B422" s="579"/>
      <c r="C422" s="53" t="s">
        <v>3</v>
      </c>
      <c r="D422" s="54">
        <v>28</v>
      </c>
      <c r="E422" s="55">
        <v>14402.95</v>
      </c>
      <c r="F422" s="55">
        <v>0</v>
      </c>
      <c r="G422" s="55">
        <v>0</v>
      </c>
      <c r="H422" s="55">
        <v>6384.11</v>
      </c>
      <c r="I422" s="55">
        <v>0</v>
      </c>
      <c r="J422" s="55">
        <v>1732.26</v>
      </c>
      <c r="K422" s="56">
        <v>20787.060000000001</v>
      </c>
      <c r="L422" s="46">
        <v>22519.32</v>
      </c>
      <c r="M422" s="117"/>
      <c r="N422" s="119">
        <v>20787.060000000001</v>
      </c>
      <c r="O422" s="119">
        <v>14402.95</v>
      </c>
      <c r="P422" s="119"/>
      <c r="Q422" s="119">
        <v>25111.85</v>
      </c>
      <c r="R422" s="119">
        <v>23379.59</v>
      </c>
      <c r="S422" s="47"/>
    </row>
    <row r="423" spans="1:19" ht="9" customHeight="1" x14ac:dyDescent="0.2">
      <c r="A423" s="579"/>
      <c r="B423" s="579"/>
      <c r="C423" s="48" t="s">
        <v>4</v>
      </c>
      <c r="D423" s="49">
        <v>34</v>
      </c>
      <c r="E423" s="50">
        <v>27888000</v>
      </c>
      <c r="F423" s="50">
        <v>0</v>
      </c>
      <c r="G423" s="50">
        <v>0</v>
      </c>
      <c r="H423" s="50">
        <v>12361361</v>
      </c>
      <c r="I423" s="50">
        <v>0</v>
      </c>
      <c r="J423" s="51">
        <v>3354123</v>
      </c>
      <c r="K423" s="50">
        <v>40249361</v>
      </c>
      <c r="L423" s="73">
        <v>43603484</v>
      </c>
      <c r="M423" s="118"/>
      <c r="N423" s="120">
        <v>40249361</v>
      </c>
      <c r="O423" s="120">
        <v>27888000</v>
      </c>
      <c r="P423" s="120">
        <v>0</v>
      </c>
      <c r="Q423" s="120">
        <v>48623322</v>
      </c>
      <c r="R423" s="120">
        <v>45269199</v>
      </c>
      <c r="S423" s="47"/>
    </row>
    <row r="424" spans="1:19" ht="12.75" customHeight="1" x14ac:dyDescent="0.2">
      <c r="A424" s="579"/>
      <c r="B424" s="579"/>
      <c r="C424" s="53" t="s">
        <v>3</v>
      </c>
      <c r="D424" s="54">
        <v>35</v>
      </c>
      <c r="E424" s="55">
        <v>15435.86</v>
      </c>
      <c r="F424" s="55">
        <v>0</v>
      </c>
      <c r="G424" s="55">
        <v>0</v>
      </c>
      <c r="H424" s="55">
        <v>6384.11</v>
      </c>
      <c r="I424" s="55">
        <v>0</v>
      </c>
      <c r="J424" s="55">
        <v>1818.33</v>
      </c>
      <c r="K424" s="56">
        <v>21819.97</v>
      </c>
      <c r="L424" s="46">
        <v>23638.3</v>
      </c>
      <c r="M424" s="117"/>
      <c r="N424" s="119">
        <v>21819.97</v>
      </c>
      <c r="O424" s="119">
        <v>15435.86</v>
      </c>
      <c r="P424" s="119"/>
      <c r="Q424" s="119">
        <v>26416.75</v>
      </c>
      <c r="R424" s="119">
        <v>24598.42</v>
      </c>
      <c r="S424" s="47"/>
    </row>
    <row r="425" spans="1:19" ht="9" customHeight="1" x14ac:dyDescent="0.2">
      <c r="A425" s="580"/>
      <c r="B425" s="580"/>
      <c r="C425" s="58" t="s">
        <v>4</v>
      </c>
      <c r="D425" s="59"/>
      <c r="E425" s="61">
        <v>29887993</v>
      </c>
      <c r="F425" s="61">
        <v>0</v>
      </c>
      <c r="G425" s="61">
        <v>0</v>
      </c>
      <c r="H425" s="61">
        <v>12361361</v>
      </c>
      <c r="I425" s="61">
        <v>0</v>
      </c>
      <c r="J425" s="60">
        <v>3520778</v>
      </c>
      <c r="K425" s="61">
        <v>42249353</v>
      </c>
      <c r="L425" s="73">
        <v>45770131</v>
      </c>
      <c r="M425" s="118"/>
      <c r="N425" s="120">
        <v>42249353</v>
      </c>
      <c r="O425" s="120">
        <v>29887993</v>
      </c>
      <c r="P425" s="120">
        <v>0</v>
      </c>
      <c r="Q425" s="120">
        <v>51149961</v>
      </c>
      <c r="R425" s="120">
        <v>47629183</v>
      </c>
      <c r="S425" s="47"/>
    </row>
    <row r="426" spans="1:19" ht="12.75" customHeight="1" x14ac:dyDescent="0.2">
      <c r="A426" s="496">
        <v>36100</v>
      </c>
      <c r="B426" s="496">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521"/>
      <c r="B427" s="521"/>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519">
        <v>36100</v>
      </c>
      <c r="B428" s="519">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79"/>
      <c r="B429" s="579"/>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79"/>
      <c r="B430" s="579"/>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79"/>
      <c r="B431" s="579"/>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79"/>
      <c r="B432" s="579"/>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79"/>
      <c r="B433" s="579"/>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79"/>
      <c r="B434" s="579"/>
      <c r="C434" s="53" t="s">
        <v>3</v>
      </c>
      <c r="D434" s="54">
        <v>21</v>
      </c>
      <c r="E434" s="55">
        <v>13364.36</v>
      </c>
      <c r="F434" s="55">
        <v>0</v>
      </c>
      <c r="G434" s="55">
        <v>0</v>
      </c>
      <c r="H434" s="55">
        <v>6384.11</v>
      </c>
      <c r="I434" s="55">
        <v>0</v>
      </c>
      <c r="J434" s="55">
        <v>1645.71</v>
      </c>
      <c r="K434" s="56">
        <v>19748.47</v>
      </c>
      <c r="L434" s="46">
        <v>21394.18</v>
      </c>
      <c r="M434" s="117"/>
      <c r="N434" s="119">
        <v>19748.47</v>
      </c>
      <c r="O434" s="119">
        <v>13364.36</v>
      </c>
      <c r="P434" s="119"/>
      <c r="Q434" s="119">
        <v>23799.759999999998</v>
      </c>
      <c r="R434" s="119">
        <v>22154.05</v>
      </c>
      <c r="S434" s="47"/>
    </row>
    <row r="435" spans="1:19" ht="9" customHeight="1" x14ac:dyDescent="0.2">
      <c r="A435" s="579"/>
      <c r="B435" s="579"/>
      <c r="C435" s="48" t="s">
        <v>4</v>
      </c>
      <c r="D435" s="49">
        <v>27</v>
      </c>
      <c r="E435" s="50">
        <v>25877009</v>
      </c>
      <c r="F435" s="50">
        <v>0</v>
      </c>
      <c r="G435" s="50">
        <v>0</v>
      </c>
      <c r="H435" s="50">
        <v>12361361</v>
      </c>
      <c r="I435" s="50">
        <v>0</v>
      </c>
      <c r="J435" s="51">
        <v>3186539</v>
      </c>
      <c r="K435" s="50">
        <v>38238370</v>
      </c>
      <c r="L435" s="73">
        <v>41424909</v>
      </c>
      <c r="M435" s="118"/>
      <c r="N435" s="120">
        <v>38238370</v>
      </c>
      <c r="O435" s="120">
        <v>25877009</v>
      </c>
      <c r="P435" s="120">
        <v>0</v>
      </c>
      <c r="Q435" s="120">
        <v>46082761</v>
      </c>
      <c r="R435" s="120">
        <v>42896222</v>
      </c>
      <c r="S435" s="47"/>
    </row>
    <row r="436" spans="1:19" ht="12.75" customHeight="1" x14ac:dyDescent="0.2">
      <c r="A436" s="579"/>
      <c r="B436" s="579"/>
      <c r="C436" s="53" t="s">
        <v>3</v>
      </c>
      <c r="D436" s="54">
        <v>28</v>
      </c>
      <c r="E436" s="55">
        <v>14774.8</v>
      </c>
      <c r="F436" s="55">
        <v>0</v>
      </c>
      <c r="G436" s="55">
        <v>0</v>
      </c>
      <c r="H436" s="55">
        <v>6384.11</v>
      </c>
      <c r="I436" s="55">
        <v>0</v>
      </c>
      <c r="J436" s="55">
        <v>1763.24</v>
      </c>
      <c r="K436" s="56">
        <v>21158.91</v>
      </c>
      <c r="L436" s="46">
        <v>22922.15</v>
      </c>
      <c r="M436" s="117"/>
      <c r="N436" s="119">
        <v>21158.91</v>
      </c>
      <c r="O436" s="119">
        <v>14774.8</v>
      </c>
      <c r="P436" s="119"/>
      <c r="Q436" s="119">
        <v>25581.61</v>
      </c>
      <c r="R436" s="119">
        <v>23818.37</v>
      </c>
      <c r="S436" s="47"/>
    </row>
    <row r="437" spans="1:19" ht="9" customHeight="1" x14ac:dyDescent="0.2">
      <c r="A437" s="579"/>
      <c r="B437" s="579"/>
      <c r="C437" s="48" t="s">
        <v>4</v>
      </c>
      <c r="D437" s="49">
        <v>34</v>
      </c>
      <c r="E437" s="50">
        <v>28608002</v>
      </c>
      <c r="F437" s="50">
        <v>0</v>
      </c>
      <c r="G437" s="50">
        <v>0</v>
      </c>
      <c r="H437" s="50">
        <v>12361361</v>
      </c>
      <c r="I437" s="50">
        <v>0</v>
      </c>
      <c r="J437" s="51">
        <v>3414109</v>
      </c>
      <c r="K437" s="50">
        <v>40969363</v>
      </c>
      <c r="L437" s="73">
        <v>44383471</v>
      </c>
      <c r="M437" s="118"/>
      <c r="N437" s="120">
        <v>40969363</v>
      </c>
      <c r="O437" s="120">
        <v>28608002</v>
      </c>
      <c r="P437" s="120">
        <v>0</v>
      </c>
      <c r="Q437" s="120">
        <v>49532904</v>
      </c>
      <c r="R437" s="120">
        <v>46118795</v>
      </c>
      <c r="S437" s="47"/>
    </row>
    <row r="438" spans="1:19" ht="12.75" customHeight="1" x14ac:dyDescent="0.2">
      <c r="A438" s="579"/>
      <c r="B438" s="579"/>
      <c r="C438" s="53" t="s">
        <v>3</v>
      </c>
      <c r="D438" s="54">
        <v>35</v>
      </c>
      <c r="E438" s="55">
        <v>15826.31</v>
      </c>
      <c r="F438" s="55">
        <v>0</v>
      </c>
      <c r="G438" s="55">
        <v>0</v>
      </c>
      <c r="H438" s="55">
        <v>6384.11</v>
      </c>
      <c r="I438" s="55">
        <v>0</v>
      </c>
      <c r="J438" s="55">
        <v>1850.87</v>
      </c>
      <c r="K438" s="56">
        <v>22210.42</v>
      </c>
      <c r="L438" s="46">
        <v>24061.29</v>
      </c>
      <c r="M438" s="117"/>
      <c r="N438" s="119">
        <v>22210.42</v>
      </c>
      <c r="O438" s="119">
        <v>15826.31</v>
      </c>
      <c r="P438" s="119"/>
      <c r="Q438" s="119">
        <v>26910.03</v>
      </c>
      <c r="R438" s="119">
        <v>25059.16</v>
      </c>
      <c r="S438" s="47"/>
    </row>
    <row r="439" spans="1:19" ht="9" customHeight="1" x14ac:dyDescent="0.2">
      <c r="A439" s="580"/>
      <c r="B439" s="580"/>
      <c r="C439" s="58" t="s">
        <v>4</v>
      </c>
      <c r="D439" s="59"/>
      <c r="E439" s="61">
        <v>30644009</v>
      </c>
      <c r="F439" s="61">
        <v>0</v>
      </c>
      <c r="G439" s="61">
        <v>0</v>
      </c>
      <c r="H439" s="61">
        <v>12361361</v>
      </c>
      <c r="I439" s="61">
        <v>0</v>
      </c>
      <c r="J439" s="60">
        <v>3583784</v>
      </c>
      <c r="K439" s="61">
        <v>43005370</v>
      </c>
      <c r="L439" s="73">
        <v>46589154</v>
      </c>
      <c r="M439" s="118"/>
      <c r="N439" s="120">
        <v>43005370</v>
      </c>
      <c r="O439" s="120">
        <v>30644009</v>
      </c>
      <c r="P439" s="120">
        <v>0</v>
      </c>
      <c r="Q439" s="120">
        <v>52105084</v>
      </c>
      <c r="R439" s="120">
        <v>48521300</v>
      </c>
      <c r="S439" s="47"/>
    </row>
    <row r="440" spans="1:19" ht="12.75" customHeight="1" x14ac:dyDescent="0.2">
      <c r="A440" s="496">
        <v>36312</v>
      </c>
      <c r="B440" s="496">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521"/>
      <c r="B441" s="521"/>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519">
        <v>36312</v>
      </c>
      <c r="B442" s="519">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79"/>
      <c r="B443" s="579"/>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79"/>
      <c r="B444" s="579"/>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79"/>
      <c r="B445" s="579"/>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79"/>
      <c r="B446" s="579"/>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79"/>
      <c r="B447" s="579"/>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79"/>
      <c r="B448" s="579"/>
      <c r="C448" s="53" t="s">
        <v>3</v>
      </c>
      <c r="D448" s="54">
        <v>21</v>
      </c>
      <c r="E448" s="55">
        <v>13655.64</v>
      </c>
      <c r="F448" s="55">
        <v>0</v>
      </c>
      <c r="G448" s="55">
        <v>0</v>
      </c>
      <c r="H448" s="55">
        <v>6384.11</v>
      </c>
      <c r="I448" s="55">
        <v>0</v>
      </c>
      <c r="J448" s="55">
        <v>1669.98</v>
      </c>
      <c r="K448" s="56">
        <v>20039.75</v>
      </c>
      <c r="L448" s="46">
        <v>21709.73</v>
      </c>
      <c r="M448" s="117"/>
      <c r="N448" s="119">
        <v>20039.75</v>
      </c>
      <c r="O448" s="119">
        <v>13655.64</v>
      </c>
      <c r="P448" s="119"/>
      <c r="Q448" s="119">
        <v>24167.75</v>
      </c>
      <c r="R448" s="119">
        <v>22497.77</v>
      </c>
      <c r="S448" s="47"/>
    </row>
    <row r="449" spans="1:19" ht="9" customHeight="1" x14ac:dyDescent="0.2">
      <c r="A449" s="579"/>
      <c r="B449" s="579"/>
      <c r="C449" s="48" t="s">
        <v>4</v>
      </c>
      <c r="D449" s="49">
        <v>27</v>
      </c>
      <c r="E449" s="50">
        <v>26441006</v>
      </c>
      <c r="F449" s="50">
        <v>0</v>
      </c>
      <c r="G449" s="50">
        <v>0</v>
      </c>
      <c r="H449" s="50">
        <v>12361361</v>
      </c>
      <c r="I449" s="50">
        <v>0</v>
      </c>
      <c r="J449" s="51">
        <v>3233532</v>
      </c>
      <c r="K449" s="50">
        <v>38802367</v>
      </c>
      <c r="L449" s="73">
        <v>42035899</v>
      </c>
      <c r="M449" s="118"/>
      <c r="N449" s="120">
        <v>38802367</v>
      </c>
      <c r="O449" s="120">
        <v>26441006</v>
      </c>
      <c r="P449" s="120">
        <v>0</v>
      </c>
      <c r="Q449" s="120">
        <v>46795289</v>
      </c>
      <c r="R449" s="120">
        <v>43561757</v>
      </c>
      <c r="S449" s="47"/>
    </row>
    <row r="450" spans="1:19" ht="12.75" customHeight="1" x14ac:dyDescent="0.2">
      <c r="A450" s="579"/>
      <c r="B450" s="579"/>
      <c r="C450" s="53" t="s">
        <v>3</v>
      </c>
      <c r="D450" s="54">
        <v>28</v>
      </c>
      <c r="E450" s="55">
        <v>15084.67</v>
      </c>
      <c r="F450" s="55">
        <v>0</v>
      </c>
      <c r="G450" s="55">
        <v>0</v>
      </c>
      <c r="H450" s="55">
        <v>6384.11</v>
      </c>
      <c r="I450" s="55">
        <v>0</v>
      </c>
      <c r="J450" s="55">
        <v>1789.07</v>
      </c>
      <c r="K450" s="56">
        <v>21468.78</v>
      </c>
      <c r="L450" s="46">
        <v>23257.85</v>
      </c>
      <c r="M450" s="117"/>
      <c r="N450" s="119">
        <v>21468.78</v>
      </c>
      <c r="O450" s="119">
        <v>15084.67</v>
      </c>
      <c r="P450" s="119"/>
      <c r="Q450" s="119">
        <v>25973.09</v>
      </c>
      <c r="R450" s="119">
        <v>24184.02</v>
      </c>
      <c r="S450" s="47"/>
    </row>
    <row r="451" spans="1:19" ht="9" customHeight="1" x14ac:dyDescent="0.2">
      <c r="A451" s="579"/>
      <c r="B451" s="579"/>
      <c r="C451" s="48" t="s">
        <v>4</v>
      </c>
      <c r="D451" s="49">
        <v>34</v>
      </c>
      <c r="E451" s="50">
        <v>29207994</v>
      </c>
      <c r="F451" s="50">
        <v>0</v>
      </c>
      <c r="G451" s="50">
        <v>0</v>
      </c>
      <c r="H451" s="50">
        <v>12361361</v>
      </c>
      <c r="I451" s="50">
        <v>0</v>
      </c>
      <c r="J451" s="51">
        <v>3464123</v>
      </c>
      <c r="K451" s="50">
        <v>41569355</v>
      </c>
      <c r="L451" s="73">
        <v>45033477</v>
      </c>
      <c r="M451" s="118"/>
      <c r="N451" s="120">
        <v>41569355</v>
      </c>
      <c r="O451" s="120">
        <v>29207994</v>
      </c>
      <c r="P451" s="120">
        <v>0</v>
      </c>
      <c r="Q451" s="120">
        <v>50290915</v>
      </c>
      <c r="R451" s="120">
        <v>46826792</v>
      </c>
      <c r="S451" s="47"/>
    </row>
    <row r="452" spans="1:19" ht="12.75" customHeight="1" x14ac:dyDescent="0.2">
      <c r="A452" s="579"/>
      <c r="B452" s="579"/>
      <c r="C452" s="53" t="s">
        <v>3</v>
      </c>
      <c r="D452" s="54">
        <v>35</v>
      </c>
      <c r="E452" s="55">
        <v>16154.77</v>
      </c>
      <c r="F452" s="55">
        <v>0</v>
      </c>
      <c r="G452" s="55">
        <v>0</v>
      </c>
      <c r="H452" s="55">
        <v>6384.11</v>
      </c>
      <c r="I452" s="55">
        <v>0</v>
      </c>
      <c r="J452" s="55">
        <v>1878.24</v>
      </c>
      <c r="K452" s="56">
        <v>22538.880000000001</v>
      </c>
      <c r="L452" s="46">
        <v>24417.119999999999</v>
      </c>
      <c r="M452" s="117"/>
      <c r="N452" s="119">
        <v>22538.880000000001</v>
      </c>
      <c r="O452" s="119">
        <v>16154.77</v>
      </c>
      <c r="P452" s="119"/>
      <c r="Q452" s="119">
        <v>27324.98</v>
      </c>
      <c r="R452" s="119">
        <v>25446.74</v>
      </c>
      <c r="S452" s="47"/>
    </row>
    <row r="453" spans="1:19" ht="9" customHeight="1" x14ac:dyDescent="0.2">
      <c r="A453" s="580"/>
      <c r="B453" s="580"/>
      <c r="C453" s="58" t="s">
        <v>4</v>
      </c>
      <c r="D453" s="59"/>
      <c r="E453" s="61">
        <v>31279997</v>
      </c>
      <c r="F453" s="61">
        <v>0</v>
      </c>
      <c r="G453" s="61">
        <v>0</v>
      </c>
      <c r="H453" s="61">
        <v>12361361</v>
      </c>
      <c r="I453" s="61">
        <v>0</v>
      </c>
      <c r="J453" s="60">
        <v>3636780</v>
      </c>
      <c r="K453" s="61">
        <v>43641357</v>
      </c>
      <c r="L453" s="73">
        <v>47278137</v>
      </c>
      <c r="M453" s="118"/>
      <c r="N453" s="120">
        <v>43641357</v>
      </c>
      <c r="O453" s="120">
        <v>31279997</v>
      </c>
      <c r="P453" s="120">
        <v>0</v>
      </c>
      <c r="Q453" s="120">
        <v>52908539</v>
      </c>
      <c r="R453" s="120">
        <v>49271759</v>
      </c>
      <c r="S453" s="47"/>
    </row>
    <row r="454" spans="1:19" ht="12.75" customHeight="1" x14ac:dyDescent="0.2">
      <c r="A454" s="496">
        <v>36708</v>
      </c>
      <c r="B454" s="496">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521"/>
      <c r="B455" s="521"/>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519">
        <v>36708</v>
      </c>
      <c r="B456" s="519">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79"/>
      <c r="B457" s="579"/>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79"/>
      <c r="B458" s="579"/>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79"/>
      <c r="B459" s="579"/>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79"/>
      <c r="B460" s="579"/>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79"/>
      <c r="B461" s="579"/>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79"/>
      <c r="B462" s="579"/>
      <c r="C462" s="53" t="s">
        <v>3</v>
      </c>
      <c r="D462" s="54">
        <v>21</v>
      </c>
      <c r="E462" s="55">
        <v>13897.34</v>
      </c>
      <c r="F462" s="55">
        <v>0</v>
      </c>
      <c r="G462" s="55">
        <v>0</v>
      </c>
      <c r="H462" s="55">
        <v>6384.11</v>
      </c>
      <c r="I462" s="55">
        <v>0</v>
      </c>
      <c r="J462" s="55">
        <v>1690.12</v>
      </c>
      <c r="K462" s="56">
        <v>20281.45</v>
      </c>
      <c r="L462" s="46">
        <v>21971.57</v>
      </c>
      <c r="M462" s="117"/>
      <c r="N462" s="119">
        <v>20281.45</v>
      </c>
      <c r="O462" s="119">
        <v>13897.34</v>
      </c>
      <c r="P462" s="119"/>
      <c r="Q462" s="119">
        <v>24473.09</v>
      </c>
      <c r="R462" s="119">
        <v>22782.97</v>
      </c>
      <c r="S462" s="47"/>
    </row>
    <row r="463" spans="1:19" ht="9" customHeight="1" x14ac:dyDescent="0.2">
      <c r="A463" s="579"/>
      <c r="B463" s="579"/>
      <c r="C463" s="48" t="s">
        <v>4</v>
      </c>
      <c r="D463" s="49">
        <v>27</v>
      </c>
      <c r="E463" s="50">
        <v>26909003</v>
      </c>
      <c r="F463" s="50">
        <v>0</v>
      </c>
      <c r="G463" s="50">
        <v>0</v>
      </c>
      <c r="H463" s="50">
        <v>12361361</v>
      </c>
      <c r="I463" s="50">
        <v>0</v>
      </c>
      <c r="J463" s="51">
        <v>3272529</v>
      </c>
      <c r="K463" s="50">
        <v>39270363</v>
      </c>
      <c r="L463" s="73">
        <v>42542892</v>
      </c>
      <c r="M463" s="118"/>
      <c r="N463" s="120">
        <v>39270363</v>
      </c>
      <c r="O463" s="120">
        <v>26909003</v>
      </c>
      <c r="P463" s="120">
        <v>0</v>
      </c>
      <c r="Q463" s="120">
        <v>47386510</v>
      </c>
      <c r="R463" s="120">
        <v>44113981</v>
      </c>
      <c r="S463" s="47"/>
    </row>
    <row r="464" spans="1:19" ht="12.75" customHeight="1" x14ac:dyDescent="0.2">
      <c r="A464" s="579"/>
      <c r="B464" s="579"/>
      <c r="C464" s="53" t="s">
        <v>3</v>
      </c>
      <c r="D464" s="54">
        <v>28</v>
      </c>
      <c r="E464" s="55">
        <v>15344.97</v>
      </c>
      <c r="F464" s="55">
        <v>0</v>
      </c>
      <c r="G464" s="55">
        <v>0</v>
      </c>
      <c r="H464" s="55">
        <v>6384.11</v>
      </c>
      <c r="I464" s="55">
        <v>0</v>
      </c>
      <c r="J464" s="55">
        <v>1810.76</v>
      </c>
      <c r="K464" s="56">
        <v>21729.08</v>
      </c>
      <c r="L464" s="46">
        <v>23539.84</v>
      </c>
      <c r="M464" s="117"/>
      <c r="N464" s="119">
        <v>21729.08</v>
      </c>
      <c r="O464" s="119">
        <v>15344.97</v>
      </c>
      <c r="P464" s="119"/>
      <c r="Q464" s="119">
        <v>26301.93</v>
      </c>
      <c r="R464" s="119">
        <v>24491.17</v>
      </c>
      <c r="S464" s="47"/>
    </row>
    <row r="465" spans="1:19" ht="9" customHeight="1" x14ac:dyDescent="0.2">
      <c r="A465" s="579"/>
      <c r="B465" s="579"/>
      <c r="C465" s="48" t="s">
        <v>4</v>
      </c>
      <c r="D465" s="49">
        <v>34</v>
      </c>
      <c r="E465" s="50">
        <v>29712005</v>
      </c>
      <c r="F465" s="50">
        <v>0</v>
      </c>
      <c r="G465" s="50">
        <v>0</v>
      </c>
      <c r="H465" s="50">
        <v>12361361</v>
      </c>
      <c r="I465" s="50">
        <v>0</v>
      </c>
      <c r="J465" s="51">
        <v>3506120</v>
      </c>
      <c r="K465" s="50">
        <v>42073366</v>
      </c>
      <c r="L465" s="73">
        <v>45579486</v>
      </c>
      <c r="M465" s="118"/>
      <c r="N465" s="120">
        <v>42073366</v>
      </c>
      <c r="O465" s="120">
        <v>29712005</v>
      </c>
      <c r="P465" s="120">
        <v>0</v>
      </c>
      <c r="Q465" s="120">
        <v>50927638</v>
      </c>
      <c r="R465" s="120">
        <v>47421518</v>
      </c>
      <c r="S465" s="47"/>
    </row>
    <row r="466" spans="1:19" ht="12.75" customHeight="1" x14ac:dyDescent="0.2">
      <c r="A466" s="579"/>
      <c r="B466" s="579"/>
      <c r="C466" s="53" t="s">
        <v>3</v>
      </c>
      <c r="D466" s="54">
        <v>35</v>
      </c>
      <c r="E466" s="55">
        <v>16427.46</v>
      </c>
      <c r="F466" s="55">
        <v>0</v>
      </c>
      <c r="G466" s="55">
        <v>0</v>
      </c>
      <c r="H466" s="55">
        <v>6384.11</v>
      </c>
      <c r="I466" s="55">
        <v>0</v>
      </c>
      <c r="J466" s="55">
        <v>1900.96</v>
      </c>
      <c r="K466" s="56">
        <v>22811.57</v>
      </c>
      <c r="L466" s="46">
        <v>24712.53</v>
      </c>
      <c r="M466" s="117"/>
      <c r="N466" s="119">
        <v>22811.57</v>
      </c>
      <c r="O466" s="119">
        <v>16427.46</v>
      </c>
      <c r="P466" s="119"/>
      <c r="Q466" s="119">
        <v>27669.47</v>
      </c>
      <c r="R466" s="119">
        <v>25768.51</v>
      </c>
      <c r="S466" s="47"/>
    </row>
    <row r="467" spans="1:19" ht="9" customHeight="1" x14ac:dyDescent="0.2">
      <c r="A467" s="580"/>
      <c r="B467" s="580"/>
      <c r="C467" s="58" t="s">
        <v>4</v>
      </c>
      <c r="D467" s="59"/>
      <c r="E467" s="61">
        <v>31807998</v>
      </c>
      <c r="F467" s="61">
        <v>0</v>
      </c>
      <c r="G467" s="61">
        <v>0</v>
      </c>
      <c r="H467" s="61">
        <v>12361361</v>
      </c>
      <c r="I467" s="61">
        <v>0</v>
      </c>
      <c r="J467" s="60">
        <v>3680772</v>
      </c>
      <c r="K467" s="61">
        <v>44169359</v>
      </c>
      <c r="L467" s="73">
        <v>47850130</v>
      </c>
      <c r="M467" s="118"/>
      <c r="N467" s="120">
        <v>44169359</v>
      </c>
      <c r="O467" s="120">
        <v>31807998</v>
      </c>
      <c r="P467" s="120">
        <v>0</v>
      </c>
      <c r="Q467" s="120">
        <v>53575565</v>
      </c>
      <c r="R467" s="120">
        <v>49894793</v>
      </c>
      <c r="S467" s="47"/>
    </row>
    <row r="468" spans="1:19" ht="12.75" customHeight="1" x14ac:dyDescent="0.2">
      <c r="A468" s="496">
        <v>36770</v>
      </c>
      <c r="B468" s="496">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521"/>
      <c r="B469" s="521"/>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519">
        <v>36770</v>
      </c>
      <c r="B470" s="519">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79"/>
      <c r="B471" s="579"/>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79"/>
      <c r="B472" s="579"/>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79"/>
      <c r="B473" s="579"/>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79"/>
      <c r="B474" s="579"/>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79"/>
      <c r="B475" s="579"/>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79"/>
      <c r="B476" s="579"/>
      <c r="C476" s="53" t="s">
        <v>3</v>
      </c>
      <c r="D476" s="54">
        <v>21</v>
      </c>
      <c r="E476" s="55">
        <v>13897.34</v>
      </c>
      <c r="F476" s="55">
        <v>0</v>
      </c>
      <c r="G476" s="55">
        <v>0</v>
      </c>
      <c r="H476" s="55">
        <v>6384.11</v>
      </c>
      <c r="I476" s="55">
        <v>0</v>
      </c>
      <c r="J476" s="55">
        <v>1690.12</v>
      </c>
      <c r="K476" s="56">
        <v>20281.45</v>
      </c>
      <c r="L476" s="46">
        <v>21971.57</v>
      </c>
      <c r="M476" s="117"/>
      <c r="N476" s="119">
        <v>20281.45</v>
      </c>
      <c r="O476" s="119">
        <v>13897.34</v>
      </c>
      <c r="P476" s="119"/>
      <c r="Q476" s="119">
        <v>24473.09</v>
      </c>
      <c r="R476" s="119">
        <v>22782.97</v>
      </c>
      <c r="S476" s="47"/>
    </row>
    <row r="477" spans="1:19" ht="9" customHeight="1" x14ac:dyDescent="0.2">
      <c r="A477" s="579"/>
      <c r="B477" s="579"/>
      <c r="C477" s="48" t="s">
        <v>4</v>
      </c>
      <c r="D477" s="49">
        <v>27</v>
      </c>
      <c r="E477" s="50">
        <v>26909003</v>
      </c>
      <c r="F477" s="50">
        <v>0</v>
      </c>
      <c r="G477" s="50">
        <v>0</v>
      </c>
      <c r="H477" s="50">
        <v>12361361</v>
      </c>
      <c r="I477" s="50">
        <v>0</v>
      </c>
      <c r="J477" s="51">
        <v>3272529</v>
      </c>
      <c r="K477" s="50">
        <v>39270363</v>
      </c>
      <c r="L477" s="73">
        <v>42542892</v>
      </c>
      <c r="M477" s="118"/>
      <c r="N477" s="120">
        <v>39270363</v>
      </c>
      <c r="O477" s="120">
        <v>26909003</v>
      </c>
      <c r="P477" s="120">
        <v>0</v>
      </c>
      <c r="Q477" s="120">
        <v>47386510</v>
      </c>
      <c r="R477" s="120">
        <v>44113981</v>
      </c>
      <c r="S477" s="47"/>
    </row>
    <row r="478" spans="1:19" ht="12.75" customHeight="1" x14ac:dyDescent="0.2">
      <c r="A478" s="579"/>
      <c r="B478" s="579"/>
      <c r="C478" s="53" t="s">
        <v>3</v>
      </c>
      <c r="D478" s="54">
        <v>28</v>
      </c>
      <c r="E478" s="55">
        <v>15344.97</v>
      </c>
      <c r="F478" s="55">
        <v>0</v>
      </c>
      <c r="G478" s="55">
        <v>0</v>
      </c>
      <c r="H478" s="55">
        <v>6384.11</v>
      </c>
      <c r="I478" s="55">
        <v>0</v>
      </c>
      <c r="J478" s="55">
        <v>1810.76</v>
      </c>
      <c r="K478" s="56">
        <v>21729.08</v>
      </c>
      <c r="L478" s="46">
        <v>23539.84</v>
      </c>
      <c r="M478" s="117"/>
      <c r="N478" s="119">
        <v>21729.08</v>
      </c>
      <c r="O478" s="119">
        <v>15344.97</v>
      </c>
      <c r="P478" s="119"/>
      <c r="Q478" s="119">
        <v>26301.93</v>
      </c>
      <c r="R478" s="119">
        <v>24491.17</v>
      </c>
      <c r="S478" s="47"/>
    </row>
    <row r="479" spans="1:19" ht="9" customHeight="1" x14ac:dyDescent="0.2">
      <c r="A479" s="579"/>
      <c r="B479" s="579"/>
      <c r="C479" s="48" t="s">
        <v>4</v>
      </c>
      <c r="D479" s="49">
        <v>34</v>
      </c>
      <c r="E479" s="50">
        <v>29712005</v>
      </c>
      <c r="F479" s="50">
        <v>0</v>
      </c>
      <c r="G479" s="50">
        <v>0</v>
      </c>
      <c r="H479" s="50">
        <v>12361361</v>
      </c>
      <c r="I479" s="50">
        <v>0</v>
      </c>
      <c r="J479" s="51">
        <v>3506120</v>
      </c>
      <c r="K479" s="50">
        <v>42073366</v>
      </c>
      <c r="L479" s="73">
        <v>45579486</v>
      </c>
      <c r="M479" s="118"/>
      <c r="N479" s="120">
        <v>42073366</v>
      </c>
      <c r="O479" s="120">
        <v>29712005</v>
      </c>
      <c r="P479" s="120">
        <v>0</v>
      </c>
      <c r="Q479" s="120">
        <v>50927638</v>
      </c>
      <c r="R479" s="120">
        <v>47421518</v>
      </c>
      <c r="S479" s="47"/>
    </row>
    <row r="480" spans="1:19" ht="12.75" customHeight="1" x14ac:dyDescent="0.2">
      <c r="A480" s="579"/>
      <c r="B480" s="579"/>
      <c r="C480" s="53" t="s">
        <v>3</v>
      </c>
      <c r="D480" s="54">
        <v>35</v>
      </c>
      <c r="E480" s="55">
        <v>16427.46</v>
      </c>
      <c r="F480" s="55">
        <v>0</v>
      </c>
      <c r="G480" s="55">
        <v>0</v>
      </c>
      <c r="H480" s="55">
        <v>6384.11</v>
      </c>
      <c r="I480" s="55">
        <v>0</v>
      </c>
      <c r="J480" s="55">
        <v>1900.96</v>
      </c>
      <c r="K480" s="56">
        <v>22811.57</v>
      </c>
      <c r="L480" s="46">
        <v>24712.53</v>
      </c>
      <c r="M480" s="117"/>
      <c r="N480" s="119">
        <v>22811.57</v>
      </c>
      <c r="O480" s="119">
        <v>16427.46</v>
      </c>
      <c r="P480" s="119"/>
      <c r="Q480" s="119">
        <v>27669.47</v>
      </c>
      <c r="R480" s="119">
        <v>25768.51</v>
      </c>
      <c r="S480" s="47"/>
    </row>
    <row r="481" spans="1:19" ht="9" customHeight="1" x14ac:dyDescent="0.2">
      <c r="A481" s="580"/>
      <c r="B481" s="580"/>
      <c r="C481" s="58" t="s">
        <v>4</v>
      </c>
      <c r="D481" s="59"/>
      <c r="E481" s="61">
        <v>31807998</v>
      </c>
      <c r="F481" s="61">
        <v>0</v>
      </c>
      <c r="G481" s="61">
        <v>0</v>
      </c>
      <c r="H481" s="61">
        <v>12361361</v>
      </c>
      <c r="I481" s="61">
        <v>0</v>
      </c>
      <c r="J481" s="60">
        <v>3680772</v>
      </c>
      <c r="K481" s="61">
        <v>44169359</v>
      </c>
      <c r="L481" s="73">
        <v>47850130</v>
      </c>
      <c r="M481" s="118"/>
      <c r="N481" s="120">
        <v>44169359</v>
      </c>
      <c r="O481" s="120">
        <v>31807998</v>
      </c>
      <c r="P481" s="120">
        <v>0</v>
      </c>
      <c r="Q481" s="120">
        <v>53575565</v>
      </c>
      <c r="R481" s="120">
        <v>49894793</v>
      </c>
      <c r="S481" s="47"/>
    </row>
    <row r="482" spans="1:19" ht="12.75" customHeight="1" x14ac:dyDescent="0.2">
      <c r="A482" s="496">
        <v>36892</v>
      </c>
      <c r="B482" s="496">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521"/>
      <c r="B483" s="521"/>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519">
        <v>36892</v>
      </c>
      <c r="B484" s="519">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79"/>
      <c r="B485" s="579"/>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79"/>
      <c r="B486" s="579"/>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79"/>
      <c r="B487" s="579"/>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79"/>
      <c r="B488" s="579"/>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79"/>
      <c r="B489" s="579"/>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79"/>
      <c r="B490" s="579"/>
      <c r="C490" s="53" t="s">
        <v>3</v>
      </c>
      <c r="D490" s="54">
        <v>21</v>
      </c>
      <c r="E490" s="55">
        <v>14300.18</v>
      </c>
      <c r="F490" s="55">
        <v>0</v>
      </c>
      <c r="G490" s="55">
        <v>0</v>
      </c>
      <c r="H490" s="55">
        <v>6384.11</v>
      </c>
      <c r="I490" s="55">
        <v>0</v>
      </c>
      <c r="J490" s="55">
        <v>1723.69</v>
      </c>
      <c r="K490" s="56">
        <v>20684.29</v>
      </c>
      <c r="L490" s="46">
        <v>22407.98</v>
      </c>
      <c r="M490" s="117"/>
      <c r="N490" s="119">
        <v>20684.29</v>
      </c>
      <c r="O490" s="119">
        <v>14300.18</v>
      </c>
      <c r="P490" s="119">
        <v>1667.16</v>
      </c>
      <c r="Q490" s="119">
        <v>24982.01</v>
      </c>
      <c r="R490" s="119">
        <v>23258.32</v>
      </c>
      <c r="S490" s="47"/>
    </row>
    <row r="491" spans="1:19" ht="9" customHeight="1" x14ac:dyDescent="0.2">
      <c r="A491" s="579"/>
      <c r="B491" s="579"/>
      <c r="C491" s="48" t="s">
        <v>4</v>
      </c>
      <c r="D491" s="49">
        <v>27</v>
      </c>
      <c r="E491" s="50">
        <v>27689010</v>
      </c>
      <c r="F491" s="50">
        <v>0</v>
      </c>
      <c r="G491" s="50">
        <v>0</v>
      </c>
      <c r="H491" s="50">
        <v>12361361</v>
      </c>
      <c r="I491" s="50">
        <v>0</v>
      </c>
      <c r="J491" s="51">
        <v>3337529</v>
      </c>
      <c r="K491" s="50">
        <v>40050370</v>
      </c>
      <c r="L491" s="73">
        <v>43387899</v>
      </c>
      <c r="M491" s="118"/>
      <c r="N491" s="120">
        <v>40050370</v>
      </c>
      <c r="O491" s="120">
        <v>27689010</v>
      </c>
      <c r="P491" s="120">
        <v>3228072</v>
      </c>
      <c r="Q491" s="120">
        <v>48371917</v>
      </c>
      <c r="R491" s="120">
        <v>45034387</v>
      </c>
      <c r="S491" s="47"/>
    </row>
    <row r="492" spans="1:19" ht="12.75" customHeight="1" x14ac:dyDescent="0.2">
      <c r="A492" s="579"/>
      <c r="B492" s="579"/>
      <c r="C492" s="53" t="s">
        <v>3</v>
      </c>
      <c r="D492" s="54">
        <v>28</v>
      </c>
      <c r="E492" s="55">
        <v>15778.79</v>
      </c>
      <c r="F492" s="55">
        <v>0</v>
      </c>
      <c r="G492" s="55">
        <v>0</v>
      </c>
      <c r="H492" s="55">
        <v>6384.11</v>
      </c>
      <c r="I492" s="55">
        <v>0</v>
      </c>
      <c r="J492" s="55">
        <v>1846.91</v>
      </c>
      <c r="K492" s="56">
        <v>22162.9</v>
      </c>
      <c r="L492" s="46">
        <v>24009.81</v>
      </c>
      <c r="M492" s="117"/>
      <c r="N492" s="119">
        <v>22162.9</v>
      </c>
      <c r="O492" s="119">
        <v>15778.79</v>
      </c>
      <c r="P492" s="119">
        <v>1865.4</v>
      </c>
      <c r="Q492" s="119">
        <v>26849.99</v>
      </c>
      <c r="R492" s="119">
        <v>25003.08</v>
      </c>
      <c r="S492" s="47"/>
    </row>
    <row r="493" spans="1:19" ht="9" customHeight="1" x14ac:dyDescent="0.2">
      <c r="A493" s="579"/>
      <c r="B493" s="579"/>
      <c r="C493" s="48" t="s">
        <v>4</v>
      </c>
      <c r="D493" s="49">
        <v>34</v>
      </c>
      <c r="E493" s="50">
        <v>30551998</v>
      </c>
      <c r="F493" s="50">
        <v>0</v>
      </c>
      <c r="G493" s="50">
        <v>0</v>
      </c>
      <c r="H493" s="50">
        <v>12361361</v>
      </c>
      <c r="I493" s="50">
        <v>0</v>
      </c>
      <c r="J493" s="51">
        <v>3576116</v>
      </c>
      <c r="K493" s="50">
        <v>42913358</v>
      </c>
      <c r="L493" s="73">
        <v>46489475</v>
      </c>
      <c r="M493" s="118"/>
      <c r="N493" s="120">
        <v>42913358</v>
      </c>
      <c r="O493" s="120">
        <v>30551998</v>
      </c>
      <c r="P493" s="120">
        <v>3611918</v>
      </c>
      <c r="Q493" s="120">
        <v>51988830</v>
      </c>
      <c r="R493" s="120">
        <v>48412714</v>
      </c>
      <c r="S493" s="47"/>
    </row>
    <row r="494" spans="1:19" ht="12.75" customHeight="1" x14ac:dyDescent="0.2">
      <c r="A494" s="579"/>
      <c r="B494" s="579"/>
      <c r="C494" s="53" t="s">
        <v>3</v>
      </c>
      <c r="D494" s="54">
        <v>35</v>
      </c>
      <c r="E494" s="55">
        <v>16879.88</v>
      </c>
      <c r="F494" s="55">
        <v>0</v>
      </c>
      <c r="G494" s="55">
        <v>0</v>
      </c>
      <c r="H494" s="55">
        <v>6384.11</v>
      </c>
      <c r="I494" s="55">
        <v>0</v>
      </c>
      <c r="J494" s="55">
        <v>1938.67</v>
      </c>
      <c r="K494" s="56">
        <v>23263.99</v>
      </c>
      <c r="L494" s="46">
        <v>25202.66</v>
      </c>
      <c r="M494" s="117"/>
      <c r="N494" s="119">
        <v>23263.99</v>
      </c>
      <c r="O494" s="119">
        <v>16879.88</v>
      </c>
      <c r="P494" s="119">
        <v>1865.4</v>
      </c>
      <c r="Q494" s="119">
        <v>28241.040000000001</v>
      </c>
      <c r="R494" s="119">
        <v>26302.37</v>
      </c>
      <c r="S494" s="47"/>
    </row>
    <row r="495" spans="1:19" ht="9" customHeight="1" x14ac:dyDescent="0.2">
      <c r="A495" s="580"/>
      <c r="B495" s="580"/>
      <c r="C495" s="58" t="s">
        <v>4</v>
      </c>
      <c r="D495" s="59"/>
      <c r="E495" s="61">
        <v>32684005</v>
      </c>
      <c r="F495" s="61">
        <v>0</v>
      </c>
      <c r="G495" s="61">
        <v>0</v>
      </c>
      <c r="H495" s="61">
        <v>12361361</v>
      </c>
      <c r="I495" s="61">
        <v>0</v>
      </c>
      <c r="J495" s="60">
        <v>3753789</v>
      </c>
      <c r="K495" s="61">
        <v>45045366</v>
      </c>
      <c r="L495" s="73">
        <v>48799154</v>
      </c>
      <c r="M495" s="118"/>
      <c r="N495" s="120">
        <v>45045366</v>
      </c>
      <c r="O495" s="120">
        <v>32684005</v>
      </c>
      <c r="P495" s="120">
        <v>3611918</v>
      </c>
      <c r="Q495" s="120">
        <v>54682279</v>
      </c>
      <c r="R495" s="120">
        <v>50928490</v>
      </c>
      <c r="S495" s="47"/>
    </row>
    <row r="496" spans="1:19" ht="12.75" customHeight="1" x14ac:dyDescent="0.2">
      <c r="A496" s="496">
        <v>37257</v>
      </c>
      <c r="B496" s="496">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521"/>
      <c r="B497" s="521"/>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519">
        <v>37257</v>
      </c>
      <c r="B498" s="519">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79"/>
      <c r="B499" s="579"/>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79"/>
      <c r="B500" s="579"/>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79"/>
      <c r="B501" s="579"/>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79"/>
      <c r="B502" s="579"/>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79"/>
      <c r="B503" s="579"/>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79"/>
      <c r="B504" s="579"/>
      <c r="C504" s="53" t="s">
        <v>3</v>
      </c>
      <c r="D504" s="54">
        <v>21</v>
      </c>
      <c r="E504" s="55">
        <v>14822.54</v>
      </c>
      <c r="F504" s="55">
        <v>0</v>
      </c>
      <c r="G504" s="55">
        <v>0</v>
      </c>
      <c r="H504" s="55">
        <v>6384.11</v>
      </c>
      <c r="I504" s="55">
        <v>0</v>
      </c>
      <c r="J504" s="55">
        <v>1767.22</v>
      </c>
      <c r="K504" s="56">
        <v>21206.65</v>
      </c>
      <c r="L504" s="46">
        <v>22973.87</v>
      </c>
      <c r="M504" s="117"/>
      <c r="N504" s="119">
        <v>21206.65</v>
      </c>
      <c r="O504" s="119">
        <v>14822.54</v>
      </c>
      <c r="P504" s="119">
        <v>1955.16</v>
      </c>
      <c r="Q504" s="119">
        <v>25641.93</v>
      </c>
      <c r="R504" s="119">
        <v>23874.71</v>
      </c>
      <c r="S504" s="47"/>
    </row>
    <row r="505" spans="1:19" ht="9" customHeight="1" x14ac:dyDescent="0.2">
      <c r="A505" s="579"/>
      <c r="B505" s="579"/>
      <c r="C505" s="48" t="s">
        <v>4</v>
      </c>
      <c r="D505" s="49">
        <v>27</v>
      </c>
      <c r="E505" s="50">
        <v>28700440</v>
      </c>
      <c r="F505" s="50">
        <v>0</v>
      </c>
      <c r="G505" s="50">
        <v>0</v>
      </c>
      <c r="H505" s="50">
        <v>12361361</v>
      </c>
      <c r="I505" s="50">
        <v>0</v>
      </c>
      <c r="J505" s="51">
        <v>3421815</v>
      </c>
      <c r="K505" s="50">
        <v>41061800</v>
      </c>
      <c r="L505" s="73">
        <v>44483615</v>
      </c>
      <c r="M505" s="118"/>
      <c r="N505" s="120">
        <v>41061800</v>
      </c>
      <c r="O505" s="120">
        <v>28700440</v>
      </c>
      <c r="P505" s="120">
        <v>3785718</v>
      </c>
      <c r="Q505" s="120">
        <v>49649700</v>
      </c>
      <c r="R505" s="120">
        <v>46227885</v>
      </c>
      <c r="S505" s="47"/>
    </row>
    <row r="506" spans="1:19" ht="12.75" customHeight="1" x14ac:dyDescent="0.2">
      <c r="A506" s="579"/>
      <c r="B506" s="579"/>
      <c r="C506" s="53" t="s">
        <v>3</v>
      </c>
      <c r="D506" s="54">
        <v>28</v>
      </c>
      <c r="E506" s="55">
        <v>16338.59</v>
      </c>
      <c r="F506" s="55">
        <v>0</v>
      </c>
      <c r="G506" s="55">
        <v>0</v>
      </c>
      <c r="H506" s="55">
        <v>6384.11</v>
      </c>
      <c r="I506" s="55">
        <v>0</v>
      </c>
      <c r="J506" s="55">
        <v>1893.56</v>
      </c>
      <c r="K506" s="56">
        <v>22722.7</v>
      </c>
      <c r="L506" s="46">
        <v>24616.26</v>
      </c>
      <c r="M506" s="117"/>
      <c r="N506" s="119">
        <v>22722.7</v>
      </c>
      <c r="O506" s="119">
        <v>16338.59</v>
      </c>
      <c r="P506" s="119">
        <v>2333.4</v>
      </c>
      <c r="Q506" s="119">
        <v>27557.21</v>
      </c>
      <c r="R506" s="119">
        <v>25663.65</v>
      </c>
      <c r="S506" s="47"/>
    </row>
    <row r="507" spans="1:19" ht="9" customHeight="1" x14ac:dyDescent="0.2">
      <c r="A507" s="579"/>
      <c r="B507" s="579"/>
      <c r="C507" s="48" t="s">
        <v>4</v>
      </c>
      <c r="D507" s="49">
        <v>34</v>
      </c>
      <c r="E507" s="50">
        <v>31635922</v>
      </c>
      <c r="F507" s="50">
        <v>0</v>
      </c>
      <c r="G507" s="50">
        <v>0</v>
      </c>
      <c r="H507" s="50">
        <v>12361361</v>
      </c>
      <c r="I507" s="50">
        <v>0</v>
      </c>
      <c r="J507" s="51">
        <v>3666443</v>
      </c>
      <c r="K507" s="50">
        <v>43997282</v>
      </c>
      <c r="L507" s="73">
        <v>47663726</v>
      </c>
      <c r="M507" s="118"/>
      <c r="N507" s="120">
        <v>43997282</v>
      </c>
      <c r="O507" s="120">
        <v>31635922</v>
      </c>
      <c r="P507" s="120">
        <v>4518092</v>
      </c>
      <c r="Q507" s="120">
        <v>53358199</v>
      </c>
      <c r="R507" s="120">
        <v>49691756</v>
      </c>
      <c r="S507" s="47"/>
    </row>
    <row r="508" spans="1:19" ht="12.75" customHeight="1" x14ac:dyDescent="0.2">
      <c r="A508" s="579"/>
      <c r="B508" s="579"/>
      <c r="C508" s="53" t="s">
        <v>3</v>
      </c>
      <c r="D508" s="54">
        <v>35</v>
      </c>
      <c r="E508" s="55">
        <v>17467.400000000001</v>
      </c>
      <c r="F508" s="55">
        <v>0</v>
      </c>
      <c r="G508" s="55">
        <v>0</v>
      </c>
      <c r="H508" s="55">
        <v>6384.11</v>
      </c>
      <c r="I508" s="55">
        <v>0</v>
      </c>
      <c r="J508" s="55">
        <v>1987.63</v>
      </c>
      <c r="K508" s="56">
        <v>23851.51</v>
      </c>
      <c r="L508" s="46">
        <v>25839.14</v>
      </c>
      <c r="M508" s="117"/>
      <c r="N508" s="119">
        <v>23851.51</v>
      </c>
      <c r="O508" s="119">
        <v>17467.400000000001</v>
      </c>
      <c r="P508" s="119">
        <v>2333.4</v>
      </c>
      <c r="Q508" s="119">
        <v>28983.27</v>
      </c>
      <c r="R508" s="119">
        <v>26995.64</v>
      </c>
      <c r="S508" s="47"/>
    </row>
    <row r="509" spans="1:19" ht="9" customHeight="1" x14ac:dyDescent="0.2">
      <c r="A509" s="580"/>
      <c r="B509" s="580"/>
      <c r="C509" s="58" t="s">
        <v>4</v>
      </c>
      <c r="D509" s="59"/>
      <c r="E509" s="61">
        <v>33821603</v>
      </c>
      <c r="F509" s="61">
        <v>0</v>
      </c>
      <c r="G509" s="61">
        <v>0</v>
      </c>
      <c r="H509" s="61">
        <v>12361361</v>
      </c>
      <c r="I509" s="61">
        <v>0</v>
      </c>
      <c r="J509" s="60">
        <v>3848588</v>
      </c>
      <c r="K509" s="61">
        <v>46182963</v>
      </c>
      <c r="L509" s="73">
        <v>50031552</v>
      </c>
      <c r="M509" s="118"/>
      <c r="N509" s="120">
        <v>46182963</v>
      </c>
      <c r="O509" s="120">
        <v>33821603</v>
      </c>
      <c r="P509" s="120">
        <v>4518092</v>
      </c>
      <c r="Q509" s="120">
        <v>56119436</v>
      </c>
      <c r="R509" s="120">
        <v>52270848</v>
      </c>
      <c r="S509" s="47"/>
    </row>
    <row r="510" spans="1:19" ht="12.75" customHeight="1" x14ac:dyDescent="0.2">
      <c r="A510" s="496">
        <v>37622</v>
      </c>
      <c r="B510" s="496">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521"/>
      <c r="B511" s="521"/>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519">
        <v>37622</v>
      </c>
      <c r="B512" s="519">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79"/>
      <c r="B513" s="579"/>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79"/>
      <c r="B514" s="579"/>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79"/>
      <c r="B515" s="579"/>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79"/>
      <c r="B516" s="579"/>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79"/>
      <c r="B517" s="579"/>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79"/>
      <c r="B518" s="579"/>
      <c r="C518" s="53" t="s">
        <v>3</v>
      </c>
      <c r="D518" s="54">
        <v>21</v>
      </c>
      <c r="E518" s="55">
        <v>15359.06</v>
      </c>
      <c r="F518" s="55">
        <v>0</v>
      </c>
      <c r="G518" s="55">
        <v>0</v>
      </c>
      <c r="H518" s="55">
        <v>6384.11</v>
      </c>
      <c r="I518" s="55">
        <v>0</v>
      </c>
      <c r="J518" s="55">
        <v>1811.93</v>
      </c>
      <c r="K518" s="56">
        <v>21743.17</v>
      </c>
      <c r="L518" s="46">
        <v>23555.1</v>
      </c>
      <c r="M518" s="117"/>
      <c r="N518" s="119">
        <v>21743.17</v>
      </c>
      <c r="O518" s="119">
        <v>15359.06</v>
      </c>
      <c r="P518" s="119">
        <v>2111.16</v>
      </c>
      <c r="Q518" s="119">
        <v>26319.73</v>
      </c>
      <c r="R518" s="119">
        <v>24507.8</v>
      </c>
      <c r="S518" s="47"/>
    </row>
    <row r="519" spans="1:19" ht="9" customHeight="1" x14ac:dyDescent="0.2">
      <c r="A519" s="579"/>
      <c r="B519" s="579"/>
      <c r="C519" s="48" t="s">
        <v>4</v>
      </c>
      <c r="D519" s="49">
        <v>27</v>
      </c>
      <c r="E519" s="50">
        <v>29739287</v>
      </c>
      <c r="F519" s="50">
        <v>0</v>
      </c>
      <c r="G519" s="50">
        <v>0</v>
      </c>
      <c r="H519" s="50">
        <v>12361361</v>
      </c>
      <c r="I519" s="50">
        <v>0</v>
      </c>
      <c r="J519" s="51">
        <v>3508386</v>
      </c>
      <c r="K519" s="50">
        <v>42100648</v>
      </c>
      <c r="L519" s="73">
        <v>45609033</v>
      </c>
      <c r="M519" s="118"/>
      <c r="N519" s="120">
        <v>42100648</v>
      </c>
      <c r="O519" s="120">
        <v>29739287</v>
      </c>
      <c r="P519" s="120">
        <v>4087776</v>
      </c>
      <c r="Q519" s="120">
        <v>50962104</v>
      </c>
      <c r="R519" s="120">
        <v>47453718</v>
      </c>
      <c r="S519" s="47"/>
    </row>
    <row r="520" spans="1:19" ht="12.75" customHeight="1" x14ac:dyDescent="0.2">
      <c r="A520" s="579"/>
      <c r="B520" s="579"/>
      <c r="C520" s="53" t="s">
        <v>3</v>
      </c>
      <c r="D520" s="54">
        <v>28</v>
      </c>
      <c r="E520" s="55">
        <v>16913.509999999998</v>
      </c>
      <c r="F520" s="55">
        <v>0</v>
      </c>
      <c r="G520" s="55">
        <v>0</v>
      </c>
      <c r="H520" s="55">
        <v>6384.11</v>
      </c>
      <c r="I520" s="55">
        <v>0</v>
      </c>
      <c r="J520" s="55">
        <v>1941.47</v>
      </c>
      <c r="K520" s="56">
        <v>23297.62</v>
      </c>
      <c r="L520" s="46">
        <v>25239.09</v>
      </c>
      <c r="M520" s="117"/>
      <c r="N520" s="119">
        <v>23297.62</v>
      </c>
      <c r="O520" s="119">
        <v>16913.509999999998</v>
      </c>
      <c r="P520" s="119">
        <v>2585.4</v>
      </c>
      <c r="Q520" s="119">
        <v>28283.52</v>
      </c>
      <c r="R520" s="119">
        <v>26342.05</v>
      </c>
      <c r="S520" s="47"/>
    </row>
    <row r="521" spans="1:19" ht="9" customHeight="1" x14ac:dyDescent="0.2">
      <c r="A521" s="579"/>
      <c r="B521" s="579"/>
      <c r="C521" s="48" t="s">
        <v>4</v>
      </c>
      <c r="D521" s="49">
        <v>34</v>
      </c>
      <c r="E521" s="50">
        <v>32749122</v>
      </c>
      <c r="F521" s="50">
        <v>0</v>
      </c>
      <c r="G521" s="50">
        <v>0</v>
      </c>
      <c r="H521" s="50">
        <v>12361361</v>
      </c>
      <c r="I521" s="50">
        <v>0</v>
      </c>
      <c r="J521" s="51">
        <v>3759210</v>
      </c>
      <c r="K521" s="50">
        <v>45110483</v>
      </c>
      <c r="L521" s="73">
        <v>48869693</v>
      </c>
      <c r="M521" s="118"/>
      <c r="N521" s="120">
        <v>45110483</v>
      </c>
      <c r="O521" s="120">
        <v>32749122</v>
      </c>
      <c r="P521" s="120">
        <v>5006032</v>
      </c>
      <c r="Q521" s="120">
        <v>54764531</v>
      </c>
      <c r="R521" s="120">
        <v>51005321</v>
      </c>
      <c r="S521" s="47"/>
    </row>
    <row r="522" spans="1:19" ht="12.75" customHeight="1" x14ac:dyDescent="0.2">
      <c r="A522" s="579"/>
      <c r="B522" s="579"/>
      <c r="C522" s="53" t="s">
        <v>3</v>
      </c>
      <c r="D522" s="54">
        <v>35</v>
      </c>
      <c r="E522" s="55">
        <v>18070.88</v>
      </c>
      <c r="F522" s="55">
        <v>0</v>
      </c>
      <c r="G522" s="55">
        <v>0</v>
      </c>
      <c r="H522" s="55">
        <v>6384.11</v>
      </c>
      <c r="I522" s="55">
        <v>0</v>
      </c>
      <c r="J522" s="55">
        <v>2037.92</v>
      </c>
      <c r="K522" s="56">
        <v>24454.99</v>
      </c>
      <c r="L522" s="46">
        <v>26492.91</v>
      </c>
      <c r="M522" s="117"/>
      <c r="N522" s="119">
        <v>24454.99</v>
      </c>
      <c r="O522" s="119">
        <v>18070.88</v>
      </c>
      <c r="P522" s="119">
        <v>2585.4</v>
      </c>
      <c r="Q522" s="119">
        <v>29745.67</v>
      </c>
      <c r="R522" s="119">
        <v>27707.75</v>
      </c>
      <c r="S522" s="47"/>
    </row>
    <row r="523" spans="1:19" ht="9" customHeight="1" x14ac:dyDescent="0.2">
      <c r="A523" s="580"/>
      <c r="B523" s="580"/>
      <c r="C523" s="58" t="s">
        <v>4</v>
      </c>
      <c r="D523" s="59"/>
      <c r="E523" s="61">
        <v>34990103</v>
      </c>
      <c r="F523" s="61">
        <v>0</v>
      </c>
      <c r="G523" s="61">
        <v>0</v>
      </c>
      <c r="H523" s="61">
        <v>12361361</v>
      </c>
      <c r="I523" s="61">
        <v>0</v>
      </c>
      <c r="J523" s="60">
        <v>3945963</v>
      </c>
      <c r="K523" s="61">
        <v>47351463</v>
      </c>
      <c r="L523" s="73">
        <v>51297427</v>
      </c>
      <c r="M523" s="118"/>
      <c r="N523" s="120">
        <v>47351463</v>
      </c>
      <c r="O523" s="120">
        <v>34990103</v>
      </c>
      <c r="P523" s="120">
        <v>5006032</v>
      </c>
      <c r="Q523" s="120">
        <v>57595648</v>
      </c>
      <c r="R523" s="120">
        <v>53649685</v>
      </c>
      <c r="S523" s="47"/>
    </row>
    <row r="524" spans="1:19" ht="12.75" customHeight="1" x14ac:dyDescent="0.2">
      <c r="A524" s="496">
        <v>37987</v>
      </c>
      <c r="B524" s="496">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521"/>
      <c r="B525" s="521"/>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519">
        <v>37987</v>
      </c>
      <c r="B526" s="519">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79"/>
      <c r="B527" s="579"/>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79"/>
      <c r="B528" s="579"/>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79"/>
      <c r="B529" s="579"/>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79"/>
      <c r="B530" s="579"/>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79"/>
      <c r="B531" s="579"/>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79"/>
      <c r="B532" s="579"/>
      <c r="C532" s="53" t="s">
        <v>3</v>
      </c>
      <c r="D532" s="54">
        <v>21</v>
      </c>
      <c r="E532" s="55">
        <v>15884.54</v>
      </c>
      <c r="F532" s="55">
        <v>0</v>
      </c>
      <c r="G532" s="55">
        <v>0</v>
      </c>
      <c r="H532" s="55">
        <v>6384.11</v>
      </c>
      <c r="I532" s="55">
        <v>0</v>
      </c>
      <c r="J532" s="55">
        <v>1855.72</v>
      </c>
      <c r="K532" s="56">
        <v>22268.65</v>
      </c>
      <c r="L532" s="46">
        <v>24124.37</v>
      </c>
      <c r="M532" s="117"/>
      <c r="N532" s="119">
        <v>22268.65</v>
      </c>
      <c r="O532" s="119">
        <v>15884.54</v>
      </c>
      <c r="P532" s="119">
        <v>2287.8000000000002</v>
      </c>
      <c r="Q532" s="119">
        <v>26983.59</v>
      </c>
      <c r="R532" s="119">
        <v>25127.87</v>
      </c>
      <c r="S532" s="47"/>
    </row>
    <row r="533" spans="1:19" ht="9" customHeight="1" x14ac:dyDescent="0.2">
      <c r="A533" s="579"/>
      <c r="B533" s="579"/>
      <c r="C533" s="48" t="s">
        <v>4</v>
      </c>
      <c r="D533" s="49">
        <v>27</v>
      </c>
      <c r="E533" s="50">
        <v>30756758</v>
      </c>
      <c r="F533" s="50">
        <v>0</v>
      </c>
      <c r="G533" s="50">
        <v>0</v>
      </c>
      <c r="H533" s="50">
        <v>12361361</v>
      </c>
      <c r="I533" s="50">
        <v>0</v>
      </c>
      <c r="J533" s="51">
        <v>3593175</v>
      </c>
      <c r="K533" s="50">
        <v>43118119</v>
      </c>
      <c r="L533" s="73">
        <v>46711294</v>
      </c>
      <c r="M533" s="118"/>
      <c r="N533" s="120">
        <v>43118119</v>
      </c>
      <c r="O533" s="120">
        <v>30756758</v>
      </c>
      <c r="P533" s="120">
        <v>4429799</v>
      </c>
      <c r="Q533" s="120">
        <v>52247516</v>
      </c>
      <c r="R533" s="120">
        <v>48654341</v>
      </c>
      <c r="S533" s="47"/>
    </row>
    <row r="534" spans="1:19" ht="12.75" customHeight="1" x14ac:dyDescent="0.2">
      <c r="A534" s="579"/>
      <c r="B534" s="579"/>
      <c r="C534" s="53" t="s">
        <v>3</v>
      </c>
      <c r="D534" s="54">
        <v>28</v>
      </c>
      <c r="E534" s="55">
        <v>17476.55</v>
      </c>
      <c r="F534" s="55">
        <v>0</v>
      </c>
      <c r="G534" s="55">
        <v>0</v>
      </c>
      <c r="H534" s="55">
        <v>6384.11</v>
      </c>
      <c r="I534" s="55">
        <v>0</v>
      </c>
      <c r="J534" s="55">
        <v>1988.39</v>
      </c>
      <c r="K534" s="56">
        <v>23860.66</v>
      </c>
      <c r="L534" s="46">
        <v>25849.05</v>
      </c>
      <c r="M534" s="117"/>
      <c r="N534" s="119">
        <v>23860.66</v>
      </c>
      <c r="O534" s="119">
        <v>17476.55</v>
      </c>
      <c r="P534" s="119">
        <v>2870.04</v>
      </c>
      <c r="Q534" s="119">
        <v>28994.83</v>
      </c>
      <c r="R534" s="119">
        <v>27006.44</v>
      </c>
      <c r="S534" s="47"/>
    </row>
    <row r="535" spans="1:19" ht="9" customHeight="1" x14ac:dyDescent="0.2">
      <c r="A535" s="579"/>
      <c r="B535" s="579"/>
      <c r="C535" s="48" t="s">
        <v>4</v>
      </c>
      <c r="D535" s="49">
        <v>34</v>
      </c>
      <c r="E535" s="50">
        <v>33839319</v>
      </c>
      <c r="F535" s="50">
        <v>0</v>
      </c>
      <c r="G535" s="50">
        <v>0</v>
      </c>
      <c r="H535" s="50">
        <v>12361361</v>
      </c>
      <c r="I535" s="50">
        <v>0</v>
      </c>
      <c r="J535" s="51">
        <v>3850060</v>
      </c>
      <c r="K535" s="50">
        <v>46200680</v>
      </c>
      <c r="L535" s="73">
        <v>50050740</v>
      </c>
      <c r="M535" s="118"/>
      <c r="N535" s="120">
        <v>46200680</v>
      </c>
      <c r="O535" s="120">
        <v>33839319</v>
      </c>
      <c r="P535" s="120">
        <v>5557172</v>
      </c>
      <c r="Q535" s="120">
        <v>56141819</v>
      </c>
      <c r="R535" s="120">
        <v>52291760</v>
      </c>
      <c r="S535" s="47"/>
    </row>
    <row r="536" spans="1:19" ht="12.75" customHeight="1" x14ac:dyDescent="0.2">
      <c r="A536" s="579"/>
      <c r="B536" s="579"/>
      <c r="C536" s="53" t="s">
        <v>3</v>
      </c>
      <c r="D536" s="54">
        <v>35</v>
      </c>
      <c r="E536" s="55">
        <v>18662</v>
      </c>
      <c r="F536" s="55">
        <v>0</v>
      </c>
      <c r="G536" s="55">
        <v>0</v>
      </c>
      <c r="H536" s="55">
        <v>6384.11</v>
      </c>
      <c r="I536" s="55">
        <v>0</v>
      </c>
      <c r="J536" s="55">
        <v>2087.1799999999998</v>
      </c>
      <c r="K536" s="56">
        <v>25046.11</v>
      </c>
      <c r="L536" s="46">
        <v>27133.29</v>
      </c>
      <c r="M536" s="117"/>
      <c r="N536" s="119">
        <v>25046.11</v>
      </c>
      <c r="O536" s="119">
        <v>18662</v>
      </c>
      <c r="P536" s="119">
        <v>2870.04</v>
      </c>
      <c r="Q536" s="119">
        <v>30492.45</v>
      </c>
      <c r="R536" s="119">
        <v>28405.27</v>
      </c>
      <c r="S536" s="47"/>
    </row>
    <row r="537" spans="1:19" ht="9" customHeight="1" x14ac:dyDescent="0.2">
      <c r="A537" s="580"/>
      <c r="B537" s="580"/>
      <c r="C537" s="58" t="s">
        <v>4</v>
      </c>
      <c r="D537" s="59"/>
      <c r="E537" s="61">
        <v>36134671</v>
      </c>
      <c r="F537" s="61">
        <v>0</v>
      </c>
      <c r="G537" s="61">
        <v>0</v>
      </c>
      <c r="H537" s="61">
        <v>12361361</v>
      </c>
      <c r="I537" s="61">
        <v>0</v>
      </c>
      <c r="J537" s="60">
        <v>4041344</v>
      </c>
      <c r="K537" s="61">
        <v>48496031</v>
      </c>
      <c r="L537" s="73">
        <v>52537375</v>
      </c>
      <c r="M537" s="118"/>
      <c r="N537" s="120">
        <v>48496031</v>
      </c>
      <c r="O537" s="120">
        <v>36134671</v>
      </c>
      <c r="P537" s="120">
        <v>5557172</v>
      </c>
      <c r="Q537" s="120">
        <v>59041616</v>
      </c>
      <c r="R537" s="120">
        <v>55000272</v>
      </c>
      <c r="S537" s="47"/>
    </row>
    <row r="538" spans="1:19" ht="12.75" customHeight="1" x14ac:dyDescent="0.2">
      <c r="A538" s="496">
        <v>38384</v>
      </c>
      <c r="B538" s="496">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521"/>
      <c r="B539" s="521"/>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519">
        <v>38384</v>
      </c>
      <c r="B540" s="519">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79"/>
      <c r="B541" s="579"/>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79"/>
      <c r="B542" s="579"/>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79"/>
      <c r="B543" s="579"/>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79"/>
      <c r="B544" s="579"/>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79"/>
      <c r="B545" s="579"/>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79"/>
      <c r="B546" s="579"/>
      <c r="C546" s="53" t="s">
        <v>3</v>
      </c>
      <c r="D546" s="54">
        <v>21</v>
      </c>
      <c r="E546" s="55">
        <v>16502.900000000001</v>
      </c>
      <c r="F546" s="55">
        <v>0</v>
      </c>
      <c r="G546" s="55">
        <v>0</v>
      </c>
      <c r="H546" s="55">
        <v>6384.11</v>
      </c>
      <c r="I546" s="55">
        <v>0</v>
      </c>
      <c r="J546" s="55">
        <v>1907.25</v>
      </c>
      <c r="K546" s="56">
        <v>22887.01</v>
      </c>
      <c r="L546" s="46">
        <v>24794.26</v>
      </c>
      <c r="M546" s="117"/>
      <c r="N546" s="119">
        <v>22887.01</v>
      </c>
      <c r="O546" s="119">
        <v>16502.900000000001</v>
      </c>
      <c r="P546" s="119">
        <v>2287.8000000000002</v>
      </c>
      <c r="Q546" s="119">
        <v>27764.78</v>
      </c>
      <c r="R546" s="119">
        <v>25857.53</v>
      </c>
      <c r="S546" s="47"/>
    </row>
    <row r="547" spans="1:19" ht="9" customHeight="1" x14ac:dyDescent="0.2">
      <c r="A547" s="579"/>
      <c r="B547" s="579"/>
      <c r="C547" s="48" t="s">
        <v>4</v>
      </c>
      <c r="D547" s="49">
        <v>27</v>
      </c>
      <c r="E547" s="50">
        <v>31954070</v>
      </c>
      <c r="F547" s="50">
        <v>0</v>
      </c>
      <c r="G547" s="50">
        <v>0</v>
      </c>
      <c r="H547" s="50">
        <v>12361361</v>
      </c>
      <c r="I547" s="50">
        <v>0</v>
      </c>
      <c r="J547" s="51">
        <v>3692951</v>
      </c>
      <c r="K547" s="50">
        <v>44315431</v>
      </c>
      <c r="L547" s="73">
        <v>48008382</v>
      </c>
      <c r="M547" s="118"/>
      <c r="N547" s="120">
        <v>44315431</v>
      </c>
      <c r="O547" s="120">
        <v>31954070</v>
      </c>
      <c r="P547" s="120">
        <v>4429799</v>
      </c>
      <c r="Q547" s="120">
        <v>53760111</v>
      </c>
      <c r="R547" s="120">
        <v>50067160</v>
      </c>
      <c r="S547" s="47"/>
    </row>
    <row r="548" spans="1:19" ht="12.75" customHeight="1" x14ac:dyDescent="0.2">
      <c r="A548" s="579"/>
      <c r="B548" s="579"/>
      <c r="C548" s="53" t="s">
        <v>3</v>
      </c>
      <c r="D548" s="54">
        <v>28</v>
      </c>
      <c r="E548" s="55">
        <v>18139.07</v>
      </c>
      <c r="F548" s="55">
        <v>0</v>
      </c>
      <c r="G548" s="55">
        <v>0</v>
      </c>
      <c r="H548" s="55">
        <v>6384.11</v>
      </c>
      <c r="I548" s="55">
        <v>0</v>
      </c>
      <c r="J548" s="55">
        <v>2043.6</v>
      </c>
      <c r="K548" s="56">
        <v>24523.18</v>
      </c>
      <c r="L548" s="46">
        <v>26566.78</v>
      </c>
      <c r="M548" s="117"/>
      <c r="N548" s="119">
        <v>24523.18</v>
      </c>
      <c r="O548" s="119">
        <v>18139.07</v>
      </c>
      <c r="P548" s="119">
        <v>2870.04</v>
      </c>
      <c r="Q548" s="119">
        <v>29831.81</v>
      </c>
      <c r="R548" s="119">
        <v>27788.21</v>
      </c>
      <c r="S548" s="47"/>
    </row>
    <row r="549" spans="1:19" ht="9" customHeight="1" x14ac:dyDescent="0.2">
      <c r="A549" s="579"/>
      <c r="B549" s="579"/>
      <c r="C549" s="48" t="s">
        <v>4</v>
      </c>
      <c r="D549" s="49">
        <v>34</v>
      </c>
      <c r="E549" s="50">
        <v>35122137</v>
      </c>
      <c r="F549" s="50">
        <v>0</v>
      </c>
      <c r="G549" s="50">
        <v>0</v>
      </c>
      <c r="H549" s="50">
        <v>12361361</v>
      </c>
      <c r="I549" s="50">
        <v>0</v>
      </c>
      <c r="J549" s="51">
        <v>3956961</v>
      </c>
      <c r="K549" s="50">
        <v>47483498</v>
      </c>
      <c r="L549" s="73">
        <v>51440459</v>
      </c>
      <c r="M549" s="118"/>
      <c r="N549" s="120">
        <v>47483498</v>
      </c>
      <c r="O549" s="120">
        <v>35122137</v>
      </c>
      <c r="P549" s="120">
        <v>5557172</v>
      </c>
      <c r="Q549" s="120">
        <v>57762439</v>
      </c>
      <c r="R549" s="120">
        <v>53805477</v>
      </c>
      <c r="S549" s="47"/>
    </row>
    <row r="550" spans="1:19" ht="12.75" customHeight="1" x14ac:dyDescent="0.2">
      <c r="A550" s="579"/>
      <c r="B550" s="579"/>
      <c r="C550" s="53" t="s">
        <v>3</v>
      </c>
      <c r="D550" s="54">
        <v>35</v>
      </c>
      <c r="E550" s="55">
        <v>19357.400000000001</v>
      </c>
      <c r="F550" s="55">
        <v>0</v>
      </c>
      <c r="G550" s="55">
        <v>0</v>
      </c>
      <c r="H550" s="55">
        <v>6384.11</v>
      </c>
      <c r="I550" s="55">
        <v>0</v>
      </c>
      <c r="J550" s="55">
        <v>2145.13</v>
      </c>
      <c r="K550" s="56">
        <v>25741.51</v>
      </c>
      <c r="L550" s="46">
        <v>27886.639999999999</v>
      </c>
      <c r="M550" s="117"/>
      <c r="N550" s="119">
        <v>25741.51</v>
      </c>
      <c r="O550" s="119">
        <v>19357.400000000001</v>
      </c>
      <c r="P550" s="119">
        <v>2870.04</v>
      </c>
      <c r="Q550" s="119">
        <v>31370.97</v>
      </c>
      <c r="R550" s="119">
        <v>29225.84</v>
      </c>
      <c r="S550" s="47"/>
    </row>
    <row r="551" spans="1:19" ht="9" customHeight="1" x14ac:dyDescent="0.2">
      <c r="A551" s="580"/>
      <c r="B551" s="580"/>
      <c r="C551" s="58" t="s">
        <v>4</v>
      </c>
      <c r="D551" s="59"/>
      <c r="E551" s="61">
        <v>37481153</v>
      </c>
      <c r="F551" s="61">
        <v>0</v>
      </c>
      <c r="G551" s="61">
        <v>0</v>
      </c>
      <c r="H551" s="61">
        <v>12361361</v>
      </c>
      <c r="I551" s="61">
        <v>0</v>
      </c>
      <c r="J551" s="60">
        <v>4153551</v>
      </c>
      <c r="K551" s="61">
        <v>49842514</v>
      </c>
      <c r="L551" s="73">
        <v>53996064</v>
      </c>
      <c r="M551" s="118"/>
      <c r="N551" s="120">
        <v>49842514</v>
      </c>
      <c r="O551" s="120">
        <v>37481153</v>
      </c>
      <c r="P551" s="120">
        <v>5557172</v>
      </c>
      <c r="Q551" s="120">
        <v>60742668</v>
      </c>
      <c r="R551" s="120">
        <v>56589117</v>
      </c>
      <c r="S551" s="47"/>
    </row>
    <row r="552" spans="1:19" ht="12.75" customHeight="1" x14ac:dyDescent="0.2">
      <c r="A552" s="496">
        <v>38718</v>
      </c>
      <c r="B552" s="496">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521"/>
      <c r="B553" s="521"/>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519">
        <v>38718</v>
      </c>
      <c r="B554" s="519">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79"/>
      <c r="B555" s="579"/>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79"/>
      <c r="B556" s="579"/>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79"/>
      <c r="B557" s="579"/>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79"/>
      <c r="B558" s="579"/>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79"/>
      <c r="B559" s="579"/>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79"/>
      <c r="B560" s="579"/>
      <c r="C560" s="53" t="s">
        <v>3</v>
      </c>
      <c r="D560" s="54">
        <v>21</v>
      </c>
      <c r="E560" s="44">
        <v>16608.86</v>
      </c>
      <c r="F560" s="44">
        <v>0</v>
      </c>
      <c r="G560" s="44">
        <v>0</v>
      </c>
      <c r="H560" s="44">
        <v>6384.11</v>
      </c>
      <c r="I560" s="44">
        <v>0</v>
      </c>
      <c r="J560" s="55">
        <v>1916.08</v>
      </c>
      <c r="K560" s="56">
        <v>22992.97</v>
      </c>
      <c r="L560" s="57">
        <v>24909.05</v>
      </c>
      <c r="M560" s="117"/>
      <c r="N560" s="119">
        <v>22992.97</v>
      </c>
      <c r="O560" s="119">
        <v>16608.86</v>
      </c>
      <c r="P560" s="119">
        <v>2424</v>
      </c>
      <c r="Q560" s="119">
        <v>27898.639999999999</v>
      </c>
      <c r="R560" s="119">
        <v>25982.560000000001</v>
      </c>
      <c r="S560" s="47"/>
    </row>
    <row r="561" spans="1:19" ht="9" customHeight="1" x14ac:dyDescent="0.2">
      <c r="A561" s="579"/>
      <c r="B561" s="579"/>
      <c r="C561" s="48" t="s">
        <v>4</v>
      </c>
      <c r="D561" s="49">
        <v>27</v>
      </c>
      <c r="E561" s="50">
        <v>32159237</v>
      </c>
      <c r="F561" s="50">
        <v>0</v>
      </c>
      <c r="G561" s="50">
        <v>0</v>
      </c>
      <c r="H561" s="50">
        <v>12361361</v>
      </c>
      <c r="I561" s="50">
        <v>0</v>
      </c>
      <c r="J561" s="51">
        <v>3710048</v>
      </c>
      <c r="K561" s="50">
        <v>44520598</v>
      </c>
      <c r="L561" s="52">
        <v>48230646</v>
      </c>
      <c r="M561" s="118"/>
      <c r="N561" s="120">
        <v>44520598</v>
      </c>
      <c r="O561" s="120">
        <v>32159237</v>
      </c>
      <c r="P561" s="120">
        <v>4693518</v>
      </c>
      <c r="Q561" s="120">
        <v>54019300</v>
      </c>
      <c r="R561" s="120">
        <v>50309251</v>
      </c>
      <c r="S561" s="47"/>
    </row>
    <row r="562" spans="1:19" ht="12.75" customHeight="1" x14ac:dyDescent="0.2">
      <c r="A562" s="579"/>
      <c r="B562" s="579"/>
      <c r="C562" s="53" t="s">
        <v>3</v>
      </c>
      <c r="D562" s="54">
        <v>28</v>
      </c>
      <c r="E562" s="44">
        <v>18252.71</v>
      </c>
      <c r="F562" s="44">
        <v>0</v>
      </c>
      <c r="G562" s="44">
        <v>0</v>
      </c>
      <c r="H562" s="44">
        <v>6384.11</v>
      </c>
      <c r="I562" s="44">
        <v>0</v>
      </c>
      <c r="J562" s="55">
        <v>2053.0700000000002</v>
      </c>
      <c r="K562" s="56">
        <v>24636.82</v>
      </c>
      <c r="L562" s="57">
        <v>26689.89</v>
      </c>
      <c r="M562" s="117"/>
      <c r="N562" s="119">
        <v>24636.82</v>
      </c>
      <c r="O562" s="119">
        <v>18252.71</v>
      </c>
      <c r="P562" s="119">
        <v>3090</v>
      </c>
      <c r="Q562" s="119">
        <v>29975.38</v>
      </c>
      <c r="R562" s="119">
        <v>27922.31</v>
      </c>
      <c r="S562" s="47"/>
    </row>
    <row r="563" spans="1:19" ht="9" customHeight="1" x14ac:dyDescent="0.2">
      <c r="A563" s="579"/>
      <c r="B563" s="579"/>
      <c r="C563" s="48" t="s">
        <v>4</v>
      </c>
      <c r="D563" s="49">
        <v>34</v>
      </c>
      <c r="E563" s="50">
        <v>35342175</v>
      </c>
      <c r="F563" s="50">
        <v>0</v>
      </c>
      <c r="G563" s="50">
        <v>0</v>
      </c>
      <c r="H563" s="50">
        <v>12361361</v>
      </c>
      <c r="I563" s="50">
        <v>0</v>
      </c>
      <c r="J563" s="51">
        <v>3975298</v>
      </c>
      <c r="K563" s="50">
        <v>47703535</v>
      </c>
      <c r="L563" s="52">
        <v>51678833</v>
      </c>
      <c r="M563" s="118"/>
      <c r="N563" s="120">
        <v>47703535</v>
      </c>
      <c r="O563" s="120">
        <v>35342175</v>
      </c>
      <c r="P563" s="120">
        <v>5983074</v>
      </c>
      <c r="Q563" s="120">
        <v>58040429</v>
      </c>
      <c r="R563" s="120">
        <v>54065131</v>
      </c>
      <c r="S563" s="47"/>
    </row>
    <row r="564" spans="1:19" ht="12.75" customHeight="1" x14ac:dyDescent="0.2">
      <c r="A564" s="579"/>
      <c r="B564" s="579"/>
      <c r="C564" s="53" t="s">
        <v>3</v>
      </c>
      <c r="D564" s="54">
        <v>35</v>
      </c>
      <c r="E564" s="44">
        <v>19476.68</v>
      </c>
      <c r="F564" s="44">
        <v>0</v>
      </c>
      <c r="G564" s="44">
        <v>0</v>
      </c>
      <c r="H564" s="44">
        <v>6384.11</v>
      </c>
      <c r="I564" s="44">
        <v>0</v>
      </c>
      <c r="J564" s="55">
        <v>2155.0700000000002</v>
      </c>
      <c r="K564" s="56">
        <v>25860.79</v>
      </c>
      <c r="L564" s="57">
        <v>28015.86</v>
      </c>
      <c r="M564" s="117"/>
      <c r="N564" s="119">
        <v>25860.79</v>
      </c>
      <c r="O564" s="119">
        <v>19476.68</v>
      </c>
      <c r="P564" s="119">
        <v>3090</v>
      </c>
      <c r="Q564" s="119">
        <v>31521.66</v>
      </c>
      <c r="R564" s="119">
        <v>29366.59</v>
      </c>
      <c r="S564" s="47"/>
    </row>
    <row r="565" spans="1:19" ht="9" customHeight="1" x14ac:dyDescent="0.2">
      <c r="A565" s="580"/>
      <c r="B565" s="580"/>
      <c r="C565" s="58" t="s">
        <v>4</v>
      </c>
      <c r="D565" s="59"/>
      <c r="E565" s="50">
        <v>37712111</v>
      </c>
      <c r="F565" s="50">
        <v>0</v>
      </c>
      <c r="G565" s="50">
        <v>0</v>
      </c>
      <c r="H565" s="50">
        <v>12361361</v>
      </c>
      <c r="I565" s="50">
        <v>0</v>
      </c>
      <c r="J565" s="60">
        <v>4172797</v>
      </c>
      <c r="K565" s="61">
        <v>50073472</v>
      </c>
      <c r="L565" s="62">
        <v>54246269</v>
      </c>
      <c r="M565" s="118"/>
      <c r="N565" s="120">
        <v>50073472</v>
      </c>
      <c r="O565" s="120">
        <v>37712111</v>
      </c>
      <c r="P565" s="120">
        <v>5983074</v>
      </c>
      <c r="Q565" s="120">
        <v>61034445</v>
      </c>
      <c r="R565" s="120">
        <v>56861647</v>
      </c>
      <c r="S565" s="47"/>
    </row>
    <row r="566" spans="1:19" ht="12.75" customHeight="1" x14ac:dyDescent="0.2">
      <c r="A566" s="496">
        <v>39083</v>
      </c>
      <c r="B566" s="496">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521"/>
      <c r="B567" s="521"/>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519">
        <v>39083</v>
      </c>
      <c r="B568" s="519">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79"/>
      <c r="B569" s="579"/>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79"/>
      <c r="B570" s="579"/>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79"/>
      <c r="B571" s="579"/>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79"/>
      <c r="B572" s="579"/>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79"/>
      <c r="B573" s="579"/>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79"/>
      <c r="B574" s="579"/>
      <c r="C574" s="53" t="s">
        <v>3</v>
      </c>
      <c r="D574" s="54">
        <v>21</v>
      </c>
      <c r="E574" s="44">
        <v>17046.5</v>
      </c>
      <c r="F574" s="44">
        <v>0</v>
      </c>
      <c r="G574" s="44">
        <v>0</v>
      </c>
      <c r="H574" s="44">
        <v>6384.11</v>
      </c>
      <c r="I574" s="44">
        <v>0</v>
      </c>
      <c r="J574" s="55">
        <v>1952.55</v>
      </c>
      <c r="K574" s="56">
        <v>23430.61</v>
      </c>
      <c r="L574" s="57">
        <v>25383.16</v>
      </c>
      <c r="M574" s="117"/>
      <c r="N574" s="119">
        <v>23430.61</v>
      </c>
      <c r="O574" s="119">
        <v>17046.5</v>
      </c>
      <c r="P574" s="119">
        <v>2424</v>
      </c>
      <c r="Q574" s="119">
        <v>28451.53</v>
      </c>
      <c r="R574" s="119">
        <v>26498.98</v>
      </c>
      <c r="S574" s="47"/>
    </row>
    <row r="575" spans="1:19" ht="9" customHeight="1" x14ac:dyDescent="0.2">
      <c r="A575" s="579"/>
      <c r="B575" s="579"/>
      <c r="C575" s="48" t="s">
        <v>4</v>
      </c>
      <c r="D575" s="49">
        <v>27</v>
      </c>
      <c r="E575" s="50">
        <v>33006627</v>
      </c>
      <c r="F575" s="50">
        <v>0</v>
      </c>
      <c r="G575" s="50">
        <v>0</v>
      </c>
      <c r="H575" s="50">
        <v>12361361</v>
      </c>
      <c r="I575" s="50">
        <v>0</v>
      </c>
      <c r="J575" s="51">
        <v>3780664</v>
      </c>
      <c r="K575" s="50">
        <v>45367987</v>
      </c>
      <c r="L575" s="52">
        <v>49148651</v>
      </c>
      <c r="M575" s="118"/>
      <c r="N575" s="120">
        <v>45367987</v>
      </c>
      <c r="O575" s="120">
        <v>33006627</v>
      </c>
      <c r="P575" s="120">
        <v>4693518</v>
      </c>
      <c r="Q575" s="120">
        <v>55089844</v>
      </c>
      <c r="R575" s="120">
        <v>51309180</v>
      </c>
      <c r="S575" s="47"/>
    </row>
    <row r="576" spans="1:19" ht="12.75" customHeight="1" x14ac:dyDescent="0.2">
      <c r="A576" s="579"/>
      <c r="B576" s="579"/>
      <c r="C576" s="53" t="s">
        <v>3</v>
      </c>
      <c r="D576" s="54">
        <v>28</v>
      </c>
      <c r="E576" s="44">
        <v>18721.55</v>
      </c>
      <c r="F576" s="44">
        <v>0</v>
      </c>
      <c r="G576" s="44">
        <v>0</v>
      </c>
      <c r="H576" s="44">
        <v>6384.11</v>
      </c>
      <c r="I576" s="44">
        <v>0</v>
      </c>
      <c r="J576" s="55">
        <v>2092.14</v>
      </c>
      <c r="K576" s="56">
        <v>25105.66</v>
      </c>
      <c r="L576" s="57">
        <v>27197.8</v>
      </c>
      <c r="M576" s="117"/>
      <c r="N576" s="119">
        <v>25105.66</v>
      </c>
      <c r="O576" s="119">
        <v>18721.55</v>
      </c>
      <c r="P576" s="119">
        <v>3090</v>
      </c>
      <c r="Q576" s="119">
        <v>30567.68</v>
      </c>
      <c r="R576" s="119">
        <v>28475.54</v>
      </c>
      <c r="S576" s="47"/>
    </row>
    <row r="577" spans="1:19" ht="9" customHeight="1" x14ac:dyDescent="0.2">
      <c r="A577" s="579"/>
      <c r="B577" s="579"/>
      <c r="C577" s="48" t="s">
        <v>4</v>
      </c>
      <c r="D577" s="49">
        <v>34</v>
      </c>
      <c r="E577" s="50">
        <v>36249976</v>
      </c>
      <c r="F577" s="50">
        <v>0</v>
      </c>
      <c r="G577" s="50">
        <v>0</v>
      </c>
      <c r="H577" s="50">
        <v>12361361</v>
      </c>
      <c r="I577" s="50">
        <v>0</v>
      </c>
      <c r="J577" s="51">
        <v>4050948</v>
      </c>
      <c r="K577" s="50">
        <v>48611336</v>
      </c>
      <c r="L577" s="52">
        <v>52662284</v>
      </c>
      <c r="M577" s="118"/>
      <c r="N577" s="120">
        <v>48611336</v>
      </c>
      <c r="O577" s="120">
        <v>36249976</v>
      </c>
      <c r="P577" s="120">
        <v>5983074</v>
      </c>
      <c r="Q577" s="120">
        <v>59187282</v>
      </c>
      <c r="R577" s="120">
        <v>55136334</v>
      </c>
      <c r="S577" s="47"/>
    </row>
    <row r="578" spans="1:19" ht="12.75" customHeight="1" x14ac:dyDescent="0.2">
      <c r="A578" s="579"/>
      <c r="B578" s="579"/>
      <c r="C578" s="53" t="s">
        <v>3</v>
      </c>
      <c r="D578" s="54">
        <v>35</v>
      </c>
      <c r="E578" s="44">
        <v>19968.8</v>
      </c>
      <c r="F578" s="44">
        <v>0</v>
      </c>
      <c r="G578" s="44">
        <v>0</v>
      </c>
      <c r="H578" s="44">
        <v>6384.11</v>
      </c>
      <c r="I578" s="44">
        <v>0</v>
      </c>
      <c r="J578" s="55">
        <v>2196.08</v>
      </c>
      <c r="K578" s="56">
        <v>26352.91</v>
      </c>
      <c r="L578" s="57">
        <v>28548.99</v>
      </c>
      <c r="M578" s="117"/>
      <c r="N578" s="119">
        <v>26352.91</v>
      </c>
      <c r="O578" s="119">
        <v>19968.8</v>
      </c>
      <c r="P578" s="119">
        <v>3090</v>
      </c>
      <c r="Q578" s="119">
        <v>32143.37</v>
      </c>
      <c r="R578" s="119">
        <v>29947.29</v>
      </c>
      <c r="S578" s="47"/>
    </row>
    <row r="579" spans="1:19" ht="9" customHeight="1" x14ac:dyDescent="0.2">
      <c r="A579" s="580"/>
      <c r="B579" s="580"/>
      <c r="C579" s="58" t="s">
        <v>4</v>
      </c>
      <c r="D579" s="59"/>
      <c r="E579" s="50">
        <v>38664988</v>
      </c>
      <c r="F579" s="50">
        <v>0</v>
      </c>
      <c r="G579" s="50">
        <v>0</v>
      </c>
      <c r="H579" s="50">
        <v>12361361</v>
      </c>
      <c r="I579" s="50">
        <v>0</v>
      </c>
      <c r="J579" s="60">
        <v>4252204</v>
      </c>
      <c r="K579" s="61">
        <v>51026349</v>
      </c>
      <c r="L579" s="62">
        <v>55278553</v>
      </c>
      <c r="M579" s="118"/>
      <c r="N579" s="120">
        <v>51026349</v>
      </c>
      <c r="O579" s="120">
        <v>38664988</v>
      </c>
      <c r="P579" s="120">
        <v>5983074</v>
      </c>
      <c r="Q579" s="120">
        <v>62238243</v>
      </c>
      <c r="R579" s="120">
        <v>57986039</v>
      </c>
      <c r="S579" s="47"/>
    </row>
    <row r="580" spans="1:19" ht="12.75" customHeight="1" x14ac:dyDescent="0.2">
      <c r="A580" s="496">
        <v>39114</v>
      </c>
      <c r="B580" s="496">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521"/>
      <c r="B581" s="521"/>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519">
        <v>39114</v>
      </c>
      <c r="B582" s="519">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79"/>
      <c r="B583" s="579"/>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79"/>
      <c r="B584" s="579"/>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79"/>
      <c r="B585" s="579"/>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79"/>
      <c r="B586" s="579"/>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79"/>
      <c r="B587" s="579"/>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79"/>
      <c r="B588" s="579"/>
      <c r="C588" s="53" t="s">
        <v>3</v>
      </c>
      <c r="D588" s="54">
        <v>21</v>
      </c>
      <c r="E588" s="44">
        <v>17685.38</v>
      </c>
      <c r="F588" s="44">
        <v>0</v>
      </c>
      <c r="G588" s="44">
        <v>0</v>
      </c>
      <c r="H588" s="44">
        <v>6384.11</v>
      </c>
      <c r="I588" s="44">
        <v>0</v>
      </c>
      <c r="J588" s="55">
        <v>2005.79</v>
      </c>
      <c r="K588" s="56">
        <v>24069.49</v>
      </c>
      <c r="L588" s="57">
        <v>26075.279999999999</v>
      </c>
      <c r="M588" s="117"/>
      <c r="N588" s="119">
        <v>24069.49</v>
      </c>
      <c r="O588" s="119">
        <v>17685.38</v>
      </c>
      <c r="P588" s="119">
        <v>2424</v>
      </c>
      <c r="Q588" s="119">
        <v>29258.65</v>
      </c>
      <c r="R588" s="119">
        <v>27252.86</v>
      </c>
      <c r="S588" s="47"/>
    </row>
    <row r="589" spans="1:19" ht="9" customHeight="1" x14ac:dyDescent="0.2">
      <c r="A589" s="579"/>
      <c r="B589" s="579"/>
      <c r="C589" s="48" t="s">
        <v>4</v>
      </c>
      <c r="D589" s="49">
        <v>27</v>
      </c>
      <c r="E589" s="50">
        <v>34243671</v>
      </c>
      <c r="F589" s="50">
        <v>0</v>
      </c>
      <c r="G589" s="50">
        <v>0</v>
      </c>
      <c r="H589" s="50">
        <v>12361361</v>
      </c>
      <c r="I589" s="50">
        <v>0</v>
      </c>
      <c r="J589" s="51">
        <v>3883751</v>
      </c>
      <c r="K589" s="50">
        <v>46605031</v>
      </c>
      <c r="L589" s="52">
        <v>50488782</v>
      </c>
      <c r="M589" s="118"/>
      <c r="N589" s="120">
        <v>46605031</v>
      </c>
      <c r="O589" s="120">
        <v>34243671</v>
      </c>
      <c r="P589" s="120">
        <v>4693518</v>
      </c>
      <c r="Q589" s="120">
        <v>56652646</v>
      </c>
      <c r="R589" s="120">
        <v>52768895</v>
      </c>
      <c r="S589" s="47"/>
    </row>
    <row r="590" spans="1:19" ht="12.75" customHeight="1" x14ac:dyDescent="0.2">
      <c r="A590" s="579"/>
      <c r="B590" s="579"/>
      <c r="C590" s="53" t="s">
        <v>3</v>
      </c>
      <c r="D590" s="54">
        <v>28</v>
      </c>
      <c r="E590" s="44">
        <v>19406.03</v>
      </c>
      <c r="F590" s="44">
        <v>0</v>
      </c>
      <c r="G590" s="44">
        <v>0</v>
      </c>
      <c r="H590" s="44">
        <v>6384.11</v>
      </c>
      <c r="I590" s="44">
        <v>0</v>
      </c>
      <c r="J590" s="55">
        <v>2149.1799999999998</v>
      </c>
      <c r="K590" s="56">
        <v>25790.14</v>
      </c>
      <c r="L590" s="57">
        <v>27939.32</v>
      </c>
      <c r="M590" s="117"/>
      <c r="N590" s="119">
        <v>25790.14</v>
      </c>
      <c r="O590" s="119">
        <v>19406.03</v>
      </c>
      <c r="P590" s="119">
        <v>3090</v>
      </c>
      <c r="Q590" s="119">
        <v>31432.41</v>
      </c>
      <c r="R590" s="119">
        <v>29283.23</v>
      </c>
      <c r="S590" s="47"/>
    </row>
    <row r="591" spans="1:19" ht="9" customHeight="1" x14ac:dyDescent="0.2">
      <c r="A591" s="579"/>
      <c r="B591" s="579"/>
      <c r="C591" s="48" t="s">
        <v>4</v>
      </c>
      <c r="D591" s="49">
        <v>34</v>
      </c>
      <c r="E591" s="50">
        <v>37575314</v>
      </c>
      <c r="F591" s="50">
        <v>0</v>
      </c>
      <c r="G591" s="50">
        <v>0</v>
      </c>
      <c r="H591" s="50">
        <v>12361361</v>
      </c>
      <c r="I591" s="50">
        <v>0</v>
      </c>
      <c r="J591" s="51">
        <v>4161393</v>
      </c>
      <c r="K591" s="50">
        <v>49936674</v>
      </c>
      <c r="L591" s="52">
        <v>54098067</v>
      </c>
      <c r="M591" s="118"/>
      <c r="N591" s="120">
        <v>49936674</v>
      </c>
      <c r="O591" s="120">
        <v>37575314</v>
      </c>
      <c r="P591" s="120">
        <v>5983074</v>
      </c>
      <c r="Q591" s="120">
        <v>60861633</v>
      </c>
      <c r="R591" s="120">
        <v>56700240</v>
      </c>
      <c r="S591" s="47"/>
    </row>
    <row r="592" spans="1:19" ht="12.75" customHeight="1" x14ac:dyDescent="0.2">
      <c r="A592" s="579"/>
      <c r="B592" s="579"/>
      <c r="C592" s="53" t="s">
        <v>3</v>
      </c>
      <c r="D592" s="54">
        <v>35</v>
      </c>
      <c r="E592" s="44">
        <v>20687.36</v>
      </c>
      <c r="F592" s="44">
        <v>0</v>
      </c>
      <c r="G592" s="44">
        <v>0</v>
      </c>
      <c r="H592" s="44">
        <v>6384.11</v>
      </c>
      <c r="I592" s="44">
        <v>0</v>
      </c>
      <c r="J592" s="55">
        <v>2255.96</v>
      </c>
      <c r="K592" s="56">
        <v>27071.47</v>
      </c>
      <c r="L592" s="57">
        <v>29327.43</v>
      </c>
      <c r="M592" s="117"/>
      <c r="N592" s="119">
        <v>27071.47</v>
      </c>
      <c r="O592" s="119">
        <v>20687.36</v>
      </c>
      <c r="P592" s="119">
        <v>3090</v>
      </c>
      <c r="Q592" s="119">
        <v>33051.15</v>
      </c>
      <c r="R592" s="119">
        <v>30795.19</v>
      </c>
      <c r="S592" s="47"/>
    </row>
    <row r="593" spans="1:19" ht="9" customHeight="1" x14ac:dyDescent="0.2">
      <c r="A593" s="580"/>
      <c r="B593" s="580"/>
      <c r="C593" s="58" t="s">
        <v>4</v>
      </c>
      <c r="D593" s="59"/>
      <c r="E593" s="61">
        <v>40056315</v>
      </c>
      <c r="F593" s="61">
        <v>0</v>
      </c>
      <c r="G593" s="61">
        <v>0</v>
      </c>
      <c r="H593" s="61">
        <v>12361361</v>
      </c>
      <c r="I593" s="61">
        <v>0</v>
      </c>
      <c r="J593" s="60">
        <v>4368148</v>
      </c>
      <c r="K593" s="61">
        <v>52417675</v>
      </c>
      <c r="L593" s="62">
        <v>56785823</v>
      </c>
      <c r="M593" s="118"/>
      <c r="N593" s="120">
        <v>52417675</v>
      </c>
      <c r="O593" s="120">
        <v>40056315</v>
      </c>
      <c r="P593" s="120">
        <v>5983074</v>
      </c>
      <c r="Q593" s="120">
        <v>63995950</v>
      </c>
      <c r="R593" s="120">
        <v>59627803</v>
      </c>
      <c r="S593" s="47"/>
    </row>
    <row r="594" spans="1:19" ht="12.75" customHeight="1" x14ac:dyDescent="0.2">
      <c r="A594" s="496">
        <f>B582+1</f>
        <v>39447</v>
      </c>
      <c r="B594" s="496">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97"/>
      <c r="B595" s="497"/>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519">
        <f>A594</f>
        <v>39447</v>
      </c>
      <c r="B596" s="519">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519"/>
      <c r="B597" s="519"/>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519"/>
      <c r="B598" s="519"/>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519"/>
      <c r="B599" s="519"/>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519"/>
      <c r="B600" s="519"/>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519"/>
      <c r="B601" s="519"/>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519"/>
      <c r="B602" s="519"/>
      <c r="C602" s="53" t="s">
        <v>3</v>
      </c>
      <c r="D602" s="54">
        <v>21</v>
      </c>
      <c r="E602" s="44">
        <v>17839.82</v>
      </c>
      <c r="F602" s="44">
        <v>0</v>
      </c>
      <c r="G602" s="44">
        <v>0</v>
      </c>
      <c r="H602" s="44">
        <v>6384.11</v>
      </c>
      <c r="I602" s="44">
        <v>0</v>
      </c>
      <c r="J602" s="55">
        <v>2018.66</v>
      </c>
      <c r="K602" s="56">
        <v>24223.93</v>
      </c>
      <c r="L602" s="57">
        <v>26242.59</v>
      </c>
      <c r="M602" s="117"/>
      <c r="N602" s="119">
        <v>24223.93</v>
      </c>
      <c r="O602" s="119">
        <v>17839.82</v>
      </c>
      <c r="P602" s="119">
        <v>2424</v>
      </c>
      <c r="Q602" s="119">
        <v>29453.759999999998</v>
      </c>
      <c r="R602" s="119">
        <v>27435.1</v>
      </c>
      <c r="S602" s="47"/>
    </row>
    <row r="603" spans="1:19" ht="9" customHeight="1" x14ac:dyDescent="0.2">
      <c r="A603" s="519"/>
      <c r="B603" s="519"/>
      <c r="C603" s="48" t="s">
        <v>4</v>
      </c>
      <c r="D603" s="49">
        <v>27</v>
      </c>
      <c r="E603" s="50">
        <v>34542708</v>
      </c>
      <c r="F603" s="50">
        <v>0</v>
      </c>
      <c r="G603" s="50">
        <v>0</v>
      </c>
      <c r="H603" s="50">
        <v>12361361</v>
      </c>
      <c r="I603" s="50">
        <v>0</v>
      </c>
      <c r="J603" s="51">
        <v>3908671</v>
      </c>
      <c r="K603" s="50">
        <v>46904069</v>
      </c>
      <c r="L603" s="52">
        <v>50812740</v>
      </c>
      <c r="M603" s="118"/>
      <c r="N603" s="120">
        <v>46904069</v>
      </c>
      <c r="O603" s="120">
        <v>34542708</v>
      </c>
      <c r="P603" s="120">
        <v>4693518</v>
      </c>
      <c r="Q603" s="120">
        <v>57030432</v>
      </c>
      <c r="R603" s="120">
        <v>53121761</v>
      </c>
      <c r="S603" s="47"/>
    </row>
    <row r="604" spans="1:19" ht="12.75" customHeight="1" x14ac:dyDescent="0.2">
      <c r="A604" s="519"/>
      <c r="B604" s="519"/>
      <c r="C604" s="53" t="s">
        <v>3</v>
      </c>
      <c r="D604" s="54">
        <v>28</v>
      </c>
      <c r="E604" s="44">
        <v>19571.63</v>
      </c>
      <c r="F604" s="44">
        <v>0</v>
      </c>
      <c r="G604" s="44">
        <v>0</v>
      </c>
      <c r="H604" s="44">
        <v>6384.11</v>
      </c>
      <c r="I604" s="44">
        <v>0</v>
      </c>
      <c r="J604" s="55">
        <v>2162.98</v>
      </c>
      <c r="K604" s="56">
        <v>25955.74</v>
      </c>
      <c r="L604" s="57">
        <v>28118.720000000001</v>
      </c>
      <c r="M604" s="117"/>
      <c r="N604" s="119">
        <v>25955.74</v>
      </c>
      <c r="O604" s="119">
        <v>19571.63</v>
      </c>
      <c r="P604" s="119">
        <v>3090</v>
      </c>
      <c r="Q604" s="119">
        <v>31641.61</v>
      </c>
      <c r="R604" s="119">
        <v>29478.63</v>
      </c>
      <c r="S604" s="47"/>
    </row>
    <row r="605" spans="1:19" ht="9" customHeight="1" x14ac:dyDescent="0.2">
      <c r="A605" s="519"/>
      <c r="B605" s="519"/>
      <c r="C605" s="48" t="s">
        <v>4</v>
      </c>
      <c r="D605" s="49">
        <v>34</v>
      </c>
      <c r="E605" s="50">
        <v>37895960</v>
      </c>
      <c r="F605" s="50">
        <v>0</v>
      </c>
      <c r="G605" s="50">
        <v>0</v>
      </c>
      <c r="H605" s="50">
        <v>12361361</v>
      </c>
      <c r="I605" s="50">
        <v>0</v>
      </c>
      <c r="J605" s="51">
        <v>4188113</v>
      </c>
      <c r="K605" s="50">
        <v>50257321</v>
      </c>
      <c r="L605" s="52">
        <v>54445434</v>
      </c>
      <c r="M605" s="118"/>
      <c r="N605" s="120">
        <v>50257321</v>
      </c>
      <c r="O605" s="120">
        <v>37895960</v>
      </c>
      <c r="P605" s="120">
        <v>5983074</v>
      </c>
      <c r="Q605" s="120">
        <v>61266700</v>
      </c>
      <c r="R605" s="120">
        <v>57078587</v>
      </c>
      <c r="S605" s="47"/>
    </row>
    <row r="606" spans="1:19" ht="12.75" customHeight="1" x14ac:dyDescent="0.2">
      <c r="A606" s="519"/>
      <c r="B606" s="519"/>
      <c r="C606" s="53" t="s">
        <v>3</v>
      </c>
      <c r="D606" s="54">
        <v>35</v>
      </c>
      <c r="E606" s="44">
        <v>20861.12</v>
      </c>
      <c r="F606" s="44">
        <v>0</v>
      </c>
      <c r="G606" s="44">
        <v>0</v>
      </c>
      <c r="H606" s="44">
        <v>6384.11</v>
      </c>
      <c r="I606" s="44">
        <v>0</v>
      </c>
      <c r="J606" s="55">
        <v>2270.44</v>
      </c>
      <c r="K606" s="56">
        <v>27245.23</v>
      </c>
      <c r="L606" s="57">
        <v>29515.67</v>
      </c>
      <c r="M606" s="117"/>
      <c r="N606" s="119">
        <v>27245.23</v>
      </c>
      <c r="O606" s="119">
        <v>20861.12</v>
      </c>
      <c r="P606" s="119">
        <v>3090</v>
      </c>
      <c r="Q606" s="119">
        <v>33270.67</v>
      </c>
      <c r="R606" s="119">
        <v>31000.23</v>
      </c>
      <c r="S606" s="47"/>
    </row>
    <row r="607" spans="1:19" ht="9" customHeight="1" x14ac:dyDescent="0.2">
      <c r="A607" s="520"/>
      <c r="B607" s="520"/>
      <c r="C607" s="58" t="s">
        <v>4</v>
      </c>
      <c r="D607" s="59"/>
      <c r="E607" s="61">
        <v>40392761</v>
      </c>
      <c r="F607" s="61">
        <v>0</v>
      </c>
      <c r="G607" s="61">
        <v>0</v>
      </c>
      <c r="H607" s="61">
        <v>12361361</v>
      </c>
      <c r="I607" s="61">
        <v>0</v>
      </c>
      <c r="J607" s="60">
        <v>4396185</v>
      </c>
      <c r="K607" s="61">
        <v>52754121</v>
      </c>
      <c r="L607" s="62">
        <v>57150306</v>
      </c>
      <c r="M607" s="118"/>
      <c r="N607" s="120">
        <v>52754121</v>
      </c>
      <c r="O607" s="120">
        <v>40392761</v>
      </c>
      <c r="P607" s="120">
        <v>5983074</v>
      </c>
      <c r="Q607" s="120">
        <v>64421000</v>
      </c>
      <c r="R607" s="120">
        <v>60024815</v>
      </c>
      <c r="S607" s="47"/>
    </row>
    <row r="608" spans="1:19" ht="12.75" customHeight="1" x14ac:dyDescent="0.2">
      <c r="A608" s="496">
        <f>B596+1</f>
        <v>39448</v>
      </c>
      <c r="B608" s="496">
        <v>39538</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97"/>
      <c r="B609" s="497"/>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519">
        <f>A608</f>
        <v>39448</v>
      </c>
      <c r="B610" s="519">
        <f>B608</f>
        <v>39538</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519"/>
      <c r="B611" s="519"/>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519"/>
      <c r="B612" s="519"/>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519"/>
      <c r="B613" s="519"/>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519"/>
      <c r="B614" s="519"/>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519"/>
      <c r="B615" s="519"/>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519"/>
      <c r="B616" s="519"/>
      <c r="C616" s="53" t="s">
        <v>3</v>
      </c>
      <c r="D616" s="54">
        <v>21</v>
      </c>
      <c r="E616" s="44">
        <v>17839.82</v>
      </c>
      <c r="F616" s="44">
        <v>0</v>
      </c>
      <c r="G616" s="44">
        <v>0</v>
      </c>
      <c r="H616" s="44">
        <v>6384.11</v>
      </c>
      <c r="I616" s="44">
        <v>0</v>
      </c>
      <c r="J616" s="55">
        <v>2018.66</v>
      </c>
      <c r="K616" s="56">
        <v>24223.93</v>
      </c>
      <c r="L616" s="57">
        <v>26242.59</v>
      </c>
      <c r="M616" s="117"/>
      <c r="N616" s="119">
        <v>24223.93</v>
      </c>
      <c r="O616" s="119">
        <v>17839.82</v>
      </c>
      <c r="P616" s="119">
        <v>2424</v>
      </c>
      <c r="Q616" s="119">
        <v>29453.759999999998</v>
      </c>
      <c r="R616" s="119">
        <v>27435.1</v>
      </c>
      <c r="S616" s="47"/>
    </row>
    <row r="617" spans="1:19" ht="9" customHeight="1" x14ac:dyDescent="0.2">
      <c r="A617" s="519"/>
      <c r="B617" s="519"/>
      <c r="C617" s="48" t="s">
        <v>4</v>
      </c>
      <c r="D617" s="49">
        <v>27</v>
      </c>
      <c r="E617" s="50">
        <v>34542708</v>
      </c>
      <c r="F617" s="50">
        <v>0</v>
      </c>
      <c r="G617" s="50">
        <v>0</v>
      </c>
      <c r="H617" s="50">
        <v>12361361</v>
      </c>
      <c r="I617" s="50">
        <v>0</v>
      </c>
      <c r="J617" s="51">
        <v>3908671</v>
      </c>
      <c r="K617" s="50">
        <v>46904069</v>
      </c>
      <c r="L617" s="52">
        <v>50812740</v>
      </c>
      <c r="M617" s="118"/>
      <c r="N617" s="120">
        <v>46904069</v>
      </c>
      <c r="O617" s="120">
        <v>34542708</v>
      </c>
      <c r="P617" s="120">
        <v>4693518</v>
      </c>
      <c r="Q617" s="120">
        <v>57030432</v>
      </c>
      <c r="R617" s="120">
        <v>53121761</v>
      </c>
      <c r="S617" s="47"/>
    </row>
    <row r="618" spans="1:19" ht="12.75" customHeight="1" x14ac:dyDescent="0.2">
      <c r="A618" s="519"/>
      <c r="B618" s="519"/>
      <c r="C618" s="53" t="s">
        <v>3</v>
      </c>
      <c r="D618" s="54">
        <v>28</v>
      </c>
      <c r="E618" s="44">
        <v>19571.63</v>
      </c>
      <c r="F618" s="44">
        <v>0</v>
      </c>
      <c r="G618" s="44">
        <v>0</v>
      </c>
      <c r="H618" s="44">
        <v>6384.11</v>
      </c>
      <c r="I618" s="44">
        <v>0</v>
      </c>
      <c r="J618" s="55">
        <v>2162.98</v>
      </c>
      <c r="K618" s="56">
        <v>25955.74</v>
      </c>
      <c r="L618" s="57">
        <v>28118.720000000001</v>
      </c>
      <c r="M618" s="117"/>
      <c r="N618" s="119">
        <v>25955.74</v>
      </c>
      <c r="O618" s="119">
        <v>19571.63</v>
      </c>
      <c r="P618" s="119">
        <v>3090</v>
      </c>
      <c r="Q618" s="119">
        <v>31641.61</v>
      </c>
      <c r="R618" s="119">
        <v>29478.63</v>
      </c>
      <c r="S618" s="47"/>
    </row>
    <row r="619" spans="1:19" ht="9" customHeight="1" x14ac:dyDescent="0.2">
      <c r="A619" s="519"/>
      <c r="B619" s="519"/>
      <c r="C619" s="48" t="s">
        <v>4</v>
      </c>
      <c r="D619" s="49">
        <v>34</v>
      </c>
      <c r="E619" s="50">
        <v>37895960</v>
      </c>
      <c r="F619" s="50">
        <v>0</v>
      </c>
      <c r="G619" s="50">
        <v>0</v>
      </c>
      <c r="H619" s="50">
        <v>12361361</v>
      </c>
      <c r="I619" s="50">
        <v>0</v>
      </c>
      <c r="J619" s="51">
        <v>4188113</v>
      </c>
      <c r="K619" s="50">
        <v>50257321</v>
      </c>
      <c r="L619" s="52">
        <v>54445434</v>
      </c>
      <c r="M619" s="118"/>
      <c r="N619" s="120">
        <v>50257321</v>
      </c>
      <c r="O619" s="120">
        <v>37895960</v>
      </c>
      <c r="P619" s="120">
        <v>5983074</v>
      </c>
      <c r="Q619" s="120">
        <v>61266700</v>
      </c>
      <c r="R619" s="120">
        <v>57078587</v>
      </c>
      <c r="S619" s="47"/>
    </row>
    <row r="620" spans="1:19" ht="12.75" customHeight="1" x14ac:dyDescent="0.2">
      <c r="A620" s="519"/>
      <c r="B620" s="519"/>
      <c r="C620" s="53" t="s">
        <v>3</v>
      </c>
      <c r="D620" s="54">
        <v>35</v>
      </c>
      <c r="E620" s="44">
        <v>20861.12</v>
      </c>
      <c r="F620" s="44">
        <v>0</v>
      </c>
      <c r="G620" s="44">
        <v>0</v>
      </c>
      <c r="H620" s="44">
        <v>6384.11</v>
      </c>
      <c r="I620" s="44">
        <v>0</v>
      </c>
      <c r="J620" s="55">
        <v>2270.44</v>
      </c>
      <c r="K620" s="56">
        <v>27245.23</v>
      </c>
      <c r="L620" s="57">
        <v>29515.67</v>
      </c>
      <c r="M620" s="117"/>
      <c r="N620" s="119">
        <v>27245.23</v>
      </c>
      <c r="O620" s="119">
        <v>20861.12</v>
      </c>
      <c r="P620" s="119">
        <v>3090</v>
      </c>
      <c r="Q620" s="119">
        <v>33270.67</v>
      </c>
      <c r="R620" s="119">
        <v>31000.23</v>
      </c>
      <c r="S620" s="47"/>
    </row>
    <row r="621" spans="1:19" ht="9" customHeight="1" x14ac:dyDescent="0.2">
      <c r="A621" s="520"/>
      <c r="B621" s="520"/>
      <c r="C621" s="58" t="s">
        <v>4</v>
      </c>
      <c r="D621" s="59"/>
      <c r="E621" s="61">
        <v>40392761</v>
      </c>
      <c r="F621" s="61">
        <v>0</v>
      </c>
      <c r="G621" s="61">
        <v>0</v>
      </c>
      <c r="H621" s="61">
        <v>12361361</v>
      </c>
      <c r="I621" s="61">
        <v>0</v>
      </c>
      <c r="J621" s="60">
        <v>4396185</v>
      </c>
      <c r="K621" s="61">
        <v>52754121</v>
      </c>
      <c r="L621" s="62">
        <v>57150306</v>
      </c>
      <c r="M621" s="118"/>
      <c r="N621" s="120">
        <v>52754121</v>
      </c>
      <c r="O621" s="120">
        <v>40392761</v>
      </c>
      <c r="P621" s="120">
        <v>5983074</v>
      </c>
      <c r="Q621" s="120">
        <v>64421000</v>
      </c>
      <c r="R621" s="120">
        <v>60024815</v>
      </c>
      <c r="S621" s="47"/>
    </row>
    <row r="622" spans="1:19" ht="12.75" customHeight="1" x14ac:dyDescent="0.2">
      <c r="A622" s="496">
        <v>39539</v>
      </c>
      <c r="B622" s="496">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521"/>
      <c r="B623" s="521"/>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519">
        <v>39539</v>
      </c>
      <c r="B624" s="519">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79"/>
      <c r="B625" s="579"/>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79"/>
      <c r="B626" s="579"/>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79"/>
      <c r="B627" s="579"/>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79"/>
      <c r="B628" s="579"/>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79"/>
      <c r="B629" s="579"/>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79"/>
      <c r="B630" s="579"/>
      <c r="C630" s="53" t="s">
        <v>3</v>
      </c>
      <c r="D630" s="54">
        <v>21</v>
      </c>
      <c r="E630" s="44">
        <v>17934.740000000002</v>
      </c>
      <c r="F630" s="44">
        <v>0</v>
      </c>
      <c r="G630" s="44">
        <v>0</v>
      </c>
      <c r="H630" s="44">
        <v>6384.11</v>
      </c>
      <c r="I630" s="44">
        <v>0</v>
      </c>
      <c r="J630" s="55">
        <v>2026.57</v>
      </c>
      <c r="K630" s="56">
        <v>24318.85</v>
      </c>
      <c r="L630" s="57">
        <v>26345.42</v>
      </c>
      <c r="M630" s="117"/>
      <c r="N630" s="119">
        <v>24318.85</v>
      </c>
      <c r="O630" s="119">
        <v>17934.740000000002</v>
      </c>
      <c r="P630" s="119">
        <v>2424</v>
      </c>
      <c r="Q630" s="119">
        <v>29573.67</v>
      </c>
      <c r="R630" s="119">
        <v>27547.1</v>
      </c>
      <c r="S630" s="47"/>
    </row>
    <row r="631" spans="1:19" ht="9" customHeight="1" x14ac:dyDescent="0.2">
      <c r="A631" s="579"/>
      <c r="B631" s="579"/>
      <c r="C631" s="48" t="s">
        <v>4</v>
      </c>
      <c r="D631" s="49">
        <v>27</v>
      </c>
      <c r="E631" s="50">
        <v>34726499</v>
      </c>
      <c r="F631" s="50">
        <v>0</v>
      </c>
      <c r="G631" s="50">
        <v>0</v>
      </c>
      <c r="H631" s="50">
        <v>12361361</v>
      </c>
      <c r="I631" s="50">
        <v>0</v>
      </c>
      <c r="J631" s="51">
        <v>3923987</v>
      </c>
      <c r="K631" s="50">
        <v>47087860</v>
      </c>
      <c r="L631" s="52">
        <v>51011846</v>
      </c>
      <c r="M631" s="118"/>
      <c r="N631" s="120">
        <v>47087860</v>
      </c>
      <c r="O631" s="120">
        <v>34726499</v>
      </c>
      <c r="P631" s="120">
        <v>4693518</v>
      </c>
      <c r="Q631" s="120">
        <v>57262610</v>
      </c>
      <c r="R631" s="120">
        <v>53338623</v>
      </c>
      <c r="S631" s="47"/>
    </row>
    <row r="632" spans="1:19" ht="12.75" customHeight="1" x14ac:dyDescent="0.2">
      <c r="A632" s="579"/>
      <c r="B632" s="579"/>
      <c r="C632" s="53" t="s">
        <v>3</v>
      </c>
      <c r="D632" s="54">
        <v>28</v>
      </c>
      <c r="E632" s="44">
        <v>19666.55</v>
      </c>
      <c r="F632" s="44">
        <v>0</v>
      </c>
      <c r="G632" s="44">
        <v>0</v>
      </c>
      <c r="H632" s="44">
        <v>6384.11</v>
      </c>
      <c r="I632" s="44">
        <v>0</v>
      </c>
      <c r="J632" s="55">
        <v>2170.89</v>
      </c>
      <c r="K632" s="56">
        <v>26050.66</v>
      </c>
      <c r="L632" s="57">
        <v>28221.55</v>
      </c>
      <c r="M632" s="117"/>
      <c r="N632" s="119">
        <v>26050.66</v>
      </c>
      <c r="O632" s="119">
        <v>19666.55</v>
      </c>
      <c r="P632" s="119">
        <v>3090</v>
      </c>
      <c r="Q632" s="119">
        <v>31761.53</v>
      </c>
      <c r="R632" s="119">
        <v>29590.639999999999</v>
      </c>
      <c r="S632" s="47"/>
    </row>
    <row r="633" spans="1:19" ht="9" customHeight="1" x14ac:dyDescent="0.2">
      <c r="A633" s="579"/>
      <c r="B633" s="579"/>
      <c r="C633" s="48" t="s">
        <v>4</v>
      </c>
      <c r="D633" s="49">
        <v>34</v>
      </c>
      <c r="E633" s="50">
        <v>38079751</v>
      </c>
      <c r="F633" s="50">
        <v>0</v>
      </c>
      <c r="G633" s="50">
        <v>0</v>
      </c>
      <c r="H633" s="50">
        <v>12361361</v>
      </c>
      <c r="I633" s="50">
        <v>0</v>
      </c>
      <c r="J633" s="51">
        <v>4203429</v>
      </c>
      <c r="K633" s="50">
        <v>50441111</v>
      </c>
      <c r="L633" s="52">
        <v>54644541</v>
      </c>
      <c r="M633" s="118"/>
      <c r="N633" s="120">
        <v>50441111</v>
      </c>
      <c r="O633" s="120">
        <v>38079751</v>
      </c>
      <c r="P633" s="120">
        <v>5983074</v>
      </c>
      <c r="Q633" s="120">
        <v>61498898</v>
      </c>
      <c r="R633" s="120">
        <v>57295469</v>
      </c>
      <c r="S633" s="47"/>
    </row>
    <row r="634" spans="1:19" ht="12.75" customHeight="1" x14ac:dyDescent="0.2">
      <c r="A634" s="579"/>
      <c r="B634" s="579"/>
      <c r="C634" s="53" t="s">
        <v>3</v>
      </c>
      <c r="D634" s="54">
        <v>35</v>
      </c>
      <c r="E634" s="44">
        <v>20956.04</v>
      </c>
      <c r="F634" s="44">
        <v>0</v>
      </c>
      <c r="G634" s="44">
        <v>0</v>
      </c>
      <c r="H634" s="44">
        <v>6384.11</v>
      </c>
      <c r="I634" s="44">
        <v>0</v>
      </c>
      <c r="J634" s="55">
        <v>2278.35</v>
      </c>
      <c r="K634" s="56">
        <v>27340.15</v>
      </c>
      <c r="L634" s="57">
        <v>29618.5</v>
      </c>
      <c r="M634" s="117"/>
      <c r="N634" s="119">
        <v>27340.15</v>
      </c>
      <c r="O634" s="119">
        <v>20956.04</v>
      </c>
      <c r="P634" s="119">
        <v>3090</v>
      </c>
      <c r="Q634" s="119">
        <v>33390.589999999997</v>
      </c>
      <c r="R634" s="119">
        <v>31112.240000000002</v>
      </c>
      <c r="S634" s="47"/>
    </row>
    <row r="635" spans="1:19" ht="9" customHeight="1" x14ac:dyDescent="0.2">
      <c r="A635" s="580"/>
      <c r="B635" s="580"/>
      <c r="C635" s="58" t="s">
        <v>4</v>
      </c>
      <c r="D635" s="59"/>
      <c r="E635" s="50">
        <v>40576552</v>
      </c>
      <c r="F635" s="50">
        <v>0</v>
      </c>
      <c r="G635" s="50">
        <v>0</v>
      </c>
      <c r="H635" s="50">
        <v>12361361</v>
      </c>
      <c r="I635" s="50">
        <v>0</v>
      </c>
      <c r="J635" s="60">
        <v>4411501</v>
      </c>
      <c r="K635" s="61">
        <v>52937912</v>
      </c>
      <c r="L635" s="62">
        <v>57349413</v>
      </c>
      <c r="M635" s="118"/>
      <c r="N635" s="120">
        <v>52937912</v>
      </c>
      <c r="O635" s="120">
        <v>40576552</v>
      </c>
      <c r="P635" s="120">
        <v>5983074</v>
      </c>
      <c r="Q635" s="120">
        <v>64653198</v>
      </c>
      <c r="R635" s="120">
        <v>60241697</v>
      </c>
      <c r="S635" s="47"/>
    </row>
    <row r="636" spans="1:19" ht="12.75" customHeight="1" x14ac:dyDescent="0.2">
      <c r="A636" s="496">
        <v>39630</v>
      </c>
      <c r="B636" s="496">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521"/>
      <c r="B637" s="521"/>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519">
        <v>39630</v>
      </c>
      <c r="B638" s="519">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79"/>
      <c r="B639" s="579"/>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79"/>
      <c r="B640" s="579"/>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79"/>
      <c r="B641" s="579"/>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79"/>
      <c r="B642" s="579"/>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79"/>
      <c r="B643" s="579"/>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79"/>
      <c r="B644" s="579"/>
      <c r="C644" s="53" t="s">
        <v>3</v>
      </c>
      <c r="D644" s="54">
        <v>21</v>
      </c>
      <c r="E644" s="44">
        <v>17997.98</v>
      </c>
      <c r="F644" s="44">
        <v>0</v>
      </c>
      <c r="G644" s="44">
        <v>0</v>
      </c>
      <c r="H644" s="44">
        <v>6384.11</v>
      </c>
      <c r="I644" s="44">
        <v>0</v>
      </c>
      <c r="J644" s="55">
        <v>2031.84</v>
      </c>
      <c r="K644" s="56">
        <v>24382.09</v>
      </c>
      <c r="L644" s="57">
        <v>26413.93</v>
      </c>
      <c r="M644" s="117"/>
      <c r="N644" s="119">
        <v>24382.09</v>
      </c>
      <c r="O644" s="119">
        <v>17997.98</v>
      </c>
      <c r="P644" s="119">
        <v>2424</v>
      </c>
      <c r="Q644" s="119">
        <v>29653.57</v>
      </c>
      <c r="R644" s="119">
        <v>27621.73</v>
      </c>
      <c r="S644" s="47"/>
    </row>
    <row r="645" spans="1:19" ht="9" customHeight="1" x14ac:dyDescent="0.2">
      <c r="A645" s="579"/>
      <c r="B645" s="579"/>
      <c r="C645" s="48" t="s">
        <v>4</v>
      </c>
      <c r="D645" s="49">
        <v>27</v>
      </c>
      <c r="E645" s="50">
        <v>34848949</v>
      </c>
      <c r="F645" s="50">
        <v>0</v>
      </c>
      <c r="G645" s="50">
        <v>0</v>
      </c>
      <c r="H645" s="50">
        <v>12361361</v>
      </c>
      <c r="I645" s="50">
        <v>0</v>
      </c>
      <c r="J645" s="51">
        <v>3934191</v>
      </c>
      <c r="K645" s="50">
        <v>47210309</v>
      </c>
      <c r="L645" s="52">
        <v>51144500</v>
      </c>
      <c r="M645" s="118"/>
      <c r="N645" s="120">
        <v>47210309</v>
      </c>
      <c r="O645" s="120">
        <v>34848949</v>
      </c>
      <c r="P645" s="120">
        <v>4693518</v>
      </c>
      <c r="Q645" s="120">
        <v>57417318</v>
      </c>
      <c r="R645" s="120">
        <v>53483127</v>
      </c>
      <c r="S645" s="47"/>
    </row>
    <row r="646" spans="1:19" ht="12.75" customHeight="1" x14ac:dyDescent="0.2">
      <c r="A646" s="579"/>
      <c r="B646" s="579"/>
      <c r="C646" s="53" t="s">
        <v>3</v>
      </c>
      <c r="D646" s="54">
        <v>28</v>
      </c>
      <c r="E646" s="44">
        <v>19729.79</v>
      </c>
      <c r="F646" s="44">
        <v>0</v>
      </c>
      <c r="G646" s="44">
        <v>0</v>
      </c>
      <c r="H646" s="44">
        <v>6384.11</v>
      </c>
      <c r="I646" s="44">
        <v>0</v>
      </c>
      <c r="J646" s="55">
        <v>2176.16</v>
      </c>
      <c r="K646" s="56">
        <v>26113.9</v>
      </c>
      <c r="L646" s="57">
        <v>28290.06</v>
      </c>
      <c r="M646" s="117"/>
      <c r="N646" s="119">
        <v>26113.9</v>
      </c>
      <c r="O646" s="119">
        <v>19729.79</v>
      </c>
      <c r="P646" s="119">
        <v>3090</v>
      </c>
      <c r="Q646" s="119">
        <v>31841.42</v>
      </c>
      <c r="R646" s="119">
        <v>29665.26</v>
      </c>
      <c r="S646" s="47"/>
    </row>
    <row r="647" spans="1:19" ht="9" customHeight="1" x14ac:dyDescent="0.2">
      <c r="A647" s="579"/>
      <c r="B647" s="579"/>
      <c r="C647" s="48" t="s">
        <v>4</v>
      </c>
      <c r="D647" s="49">
        <v>34</v>
      </c>
      <c r="E647" s="50">
        <v>38202200</v>
      </c>
      <c r="F647" s="50">
        <v>0</v>
      </c>
      <c r="G647" s="50">
        <v>0</v>
      </c>
      <c r="H647" s="50">
        <v>12361361</v>
      </c>
      <c r="I647" s="50">
        <v>0</v>
      </c>
      <c r="J647" s="51">
        <v>4213633</v>
      </c>
      <c r="K647" s="50">
        <v>50563561</v>
      </c>
      <c r="L647" s="52">
        <v>54777194</v>
      </c>
      <c r="M647" s="118"/>
      <c r="N647" s="120">
        <v>50563561</v>
      </c>
      <c r="O647" s="120">
        <v>38202200</v>
      </c>
      <c r="P647" s="120">
        <v>5983074</v>
      </c>
      <c r="Q647" s="120">
        <v>61653586</v>
      </c>
      <c r="R647" s="120">
        <v>57439953</v>
      </c>
      <c r="S647" s="47"/>
    </row>
    <row r="648" spans="1:19" ht="12.75" customHeight="1" x14ac:dyDescent="0.2">
      <c r="A648" s="579"/>
      <c r="B648" s="579"/>
      <c r="C648" s="53" t="s">
        <v>3</v>
      </c>
      <c r="D648" s="54">
        <v>35</v>
      </c>
      <c r="E648" s="44">
        <v>21019.279999999999</v>
      </c>
      <c r="F648" s="44">
        <v>0</v>
      </c>
      <c r="G648" s="44">
        <v>0</v>
      </c>
      <c r="H648" s="44">
        <v>6384.11</v>
      </c>
      <c r="I648" s="44">
        <v>0</v>
      </c>
      <c r="J648" s="55">
        <v>2283.62</v>
      </c>
      <c r="K648" s="56">
        <v>27403.39</v>
      </c>
      <c r="L648" s="57">
        <v>29687.01</v>
      </c>
      <c r="M648" s="117"/>
      <c r="N648" s="119">
        <v>27403.39</v>
      </c>
      <c r="O648" s="119">
        <v>21019.279999999999</v>
      </c>
      <c r="P648" s="119">
        <v>3090</v>
      </c>
      <c r="Q648" s="119">
        <v>33470.480000000003</v>
      </c>
      <c r="R648" s="119">
        <v>31186.86</v>
      </c>
      <c r="S648" s="47"/>
    </row>
    <row r="649" spans="1:19" ht="9" customHeight="1" x14ac:dyDescent="0.2">
      <c r="A649" s="580"/>
      <c r="B649" s="580"/>
      <c r="C649" s="58" t="s">
        <v>4</v>
      </c>
      <c r="D649" s="59"/>
      <c r="E649" s="50">
        <v>40699001</v>
      </c>
      <c r="F649" s="50">
        <v>0</v>
      </c>
      <c r="G649" s="50">
        <v>0</v>
      </c>
      <c r="H649" s="50">
        <v>12361361</v>
      </c>
      <c r="I649" s="50">
        <v>0</v>
      </c>
      <c r="J649" s="60">
        <v>4421705</v>
      </c>
      <c r="K649" s="61">
        <v>53060362</v>
      </c>
      <c r="L649" s="62">
        <v>57482067</v>
      </c>
      <c r="M649" s="118"/>
      <c r="N649" s="120">
        <v>53060362</v>
      </c>
      <c r="O649" s="120">
        <v>40699001</v>
      </c>
      <c r="P649" s="120">
        <v>5983074</v>
      </c>
      <c r="Q649" s="120">
        <v>64807886</v>
      </c>
      <c r="R649" s="120">
        <v>60386181</v>
      </c>
      <c r="S649" s="47"/>
    </row>
    <row r="650" spans="1:19" ht="12.75" customHeight="1" x14ac:dyDescent="0.2">
      <c r="A650" s="496">
        <v>39814</v>
      </c>
      <c r="B650" s="496">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521"/>
      <c r="B651" s="521"/>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519">
        <v>39814</v>
      </c>
      <c r="B652" s="519">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79"/>
      <c r="B653" s="579"/>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79"/>
      <c r="B654" s="579"/>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79"/>
      <c r="B655" s="579"/>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79"/>
      <c r="B656" s="579"/>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79"/>
      <c r="B657" s="579"/>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79"/>
      <c r="B658" s="579"/>
      <c r="C658" s="53" t="s">
        <v>3</v>
      </c>
      <c r="D658" s="54">
        <v>21</v>
      </c>
      <c r="E658" s="44">
        <v>18770.54</v>
      </c>
      <c r="F658" s="44">
        <v>0</v>
      </c>
      <c r="G658" s="44">
        <v>0</v>
      </c>
      <c r="H658" s="44">
        <v>6384.11</v>
      </c>
      <c r="I658" s="44">
        <v>0</v>
      </c>
      <c r="J658" s="55">
        <v>2096.2199999999998</v>
      </c>
      <c r="K658" s="56">
        <v>25154.65</v>
      </c>
      <c r="L658" s="57">
        <v>27250.87</v>
      </c>
      <c r="M658" s="117"/>
      <c r="N658" s="119">
        <v>25154.65</v>
      </c>
      <c r="O658" s="119">
        <v>18770.54</v>
      </c>
      <c r="P658" s="119">
        <v>2424</v>
      </c>
      <c r="Q658" s="119">
        <v>30629.57</v>
      </c>
      <c r="R658" s="119">
        <v>28533.35</v>
      </c>
      <c r="S658" s="47"/>
    </row>
    <row r="659" spans="1:19" ht="9" customHeight="1" x14ac:dyDescent="0.2">
      <c r="A659" s="579"/>
      <c r="B659" s="579"/>
      <c r="C659" s="48" t="s">
        <v>4</v>
      </c>
      <c r="D659" s="49">
        <v>27</v>
      </c>
      <c r="E659" s="50">
        <v>36344833</v>
      </c>
      <c r="F659" s="50">
        <v>0</v>
      </c>
      <c r="G659" s="50">
        <v>0</v>
      </c>
      <c r="H659" s="50">
        <v>12361361</v>
      </c>
      <c r="I659" s="50">
        <v>0</v>
      </c>
      <c r="J659" s="51">
        <v>4058848</v>
      </c>
      <c r="K659" s="50">
        <v>48706194</v>
      </c>
      <c r="L659" s="52">
        <v>52765042</v>
      </c>
      <c r="M659" s="118"/>
      <c r="N659" s="120">
        <v>48706194</v>
      </c>
      <c r="O659" s="120">
        <v>36344833</v>
      </c>
      <c r="P659" s="120">
        <v>4693518</v>
      </c>
      <c r="Q659" s="120">
        <v>59307118</v>
      </c>
      <c r="R659" s="120">
        <v>55248270</v>
      </c>
      <c r="S659" s="47"/>
    </row>
    <row r="660" spans="1:19" ht="12.75" customHeight="1" x14ac:dyDescent="0.2">
      <c r="A660" s="579"/>
      <c r="B660" s="579"/>
      <c r="C660" s="53" t="s">
        <v>3</v>
      </c>
      <c r="D660" s="54">
        <v>28</v>
      </c>
      <c r="E660" s="44">
        <v>20568.830000000002</v>
      </c>
      <c r="F660" s="44">
        <v>0</v>
      </c>
      <c r="G660" s="44">
        <v>0</v>
      </c>
      <c r="H660" s="44">
        <v>6384.11</v>
      </c>
      <c r="I660" s="44">
        <v>0</v>
      </c>
      <c r="J660" s="55">
        <v>2246.08</v>
      </c>
      <c r="K660" s="56">
        <v>26952.94</v>
      </c>
      <c r="L660" s="57">
        <v>29199.02</v>
      </c>
      <c r="M660" s="117"/>
      <c r="N660" s="119">
        <v>26952.94</v>
      </c>
      <c r="O660" s="119">
        <v>20568.830000000002</v>
      </c>
      <c r="P660" s="119">
        <v>3090</v>
      </c>
      <c r="Q660" s="119">
        <v>32901.410000000003</v>
      </c>
      <c r="R660" s="119">
        <v>30655.33</v>
      </c>
      <c r="S660" s="47"/>
    </row>
    <row r="661" spans="1:19" ht="9" customHeight="1" x14ac:dyDescent="0.2">
      <c r="A661" s="579"/>
      <c r="B661" s="579"/>
      <c r="C661" s="48" t="s">
        <v>4</v>
      </c>
      <c r="D661" s="49">
        <v>34</v>
      </c>
      <c r="E661" s="50">
        <v>39826808</v>
      </c>
      <c r="F661" s="50">
        <v>0</v>
      </c>
      <c r="G661" s="50">
        <v>0</v>
      </c>
      <c r="H661" s="50">
        <v>12361361</v>
      </c>
      <c r="I661" s="50">
        <v>0</v>
      </c>
      <c r="J661" s="51">
        <v>4349017</v>
      </c>
      <c r="K661" s="50">
        <v>52188169</v>
      </c>
      <c r="L661" s="52">
        <v>56537186</v>
      </c>
      <c r="M661" s="118"/>
      <c r="N661" s="120">
        <v>52188169</v>
      </c>
      <c r="O661" s="120">
        <v>39826808</v>
      </c>
      <c r="P661" s="120">
        <v>5983074</v>
      </c>
      <c r="Q661" s="120">
        <v>63706013</v>
      </c>
      <c r="R661" s="120">
        <v>59356996</v>
      </c>
      <c r="S661" s="47"/>
    </row>
    <row r="662" spans="1:19" ht="12.75" customHeight="1" x14ac:dyDescent="0.2">
      <c r="A662" s="579"/>
      <c r="B662" s="579"/>
      <c r="C662" s="53" t="s">
        <v>3</v>
      </c>
      <c r="D662" s="54">
        <v>35</v>
      </c>
      <c r="E662" s="44">
        <v>21907.88</v>
      </c>
      <c r="F662" s="44">
        <v>0</v>
      </c>
      <c r="G662" s="44">
        <v>0</v>
      </c>
      <c r="H662" s="44">
        <v>6384.11</v>
      </c>
      <c r="I662" s="44">
        <v>0</v>
      </c>
      <c r="J662" s="55">
        <v>2357.67</v>
      </c>
      <c r="K662" s="56">
        <v>28291.99</v>
      </c>
      <c r="L662" s="57">
        <v>30649.66</v>
      </c>
      <c r="M662" s="117"/>
      <c r="N662" s="119">
        <v>28291.99</v>
      </c>
      <c r="O662" s="119">
        <v>21907.88</v>
      </c>
      <c r="P662" s="119">
        <v>3090</v>
      </c>
      <c r="Q662" s="119">
        <v>34593.08</v>
      </c>
      <c r="R662" s="119">
        <v>32235.41</v>
      </c>
      <c r="S662" s="47"/>
    </row>
    <row r="663" spans="1:19" ht="9" customHeight="1" x14ac:dyDescent="0.2">
      <c r="A663" s="580"/>
      <c r="B663" s="580"/>
      <c r="C663" s="58" t="s">
        <v>4</v>
      </c>
      <c r="D663" s="59"/>
      <c r="E663" s="61">
        <v>42419571</v>
      </c>
      <c r="F663" s="61">
        <v>0</v>
      </c>
      <c r="G663" s="61">
        <v>0</v>
      </c>
      <c r="H663" s="61">
        <v>12361361</v>
      </c>
      <c r="I663" s="61">
        <v>0</v>
      </c>
      <c r="J663" s="60">
        <v>4565086</v>
      </c>
      <c r="K663" s="61">
        <v>54780931</v>
      </c>
      <c r="L663" s="62">
        <v>59346017</v>
      </c>
      <c r="M663" s="118"/>
      <c r="N663" s="120">
        <v>54780931</v>
      </c>
      <c r="O663" s="120">
        <v>42419571</v>
      </c>
      <c r="P663" s="120">
        <v>5983074</v>
      </c>
      <c r="Q663" s="120">
        <v>66981543</v>
      </c>
      <c r="R663" s="120">
        <v>62416457</v>
      </c>
      <c r="S663" s="47"/>
    </row>
    <row r="664" spans="1:19" ht="12.75" customHeight="1" x14ac:dyDescent="0.2">
      <c r="A664" s="496">
        <v>40269</v>
      </c>
      <c r="B664" s="496">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521"/>
      <c r="B665" s="521"/>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519">
        <v>40269</v>
      </c>
      <c r="B666" s="519">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79"/>
      <c r="B667" s="579"/>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79"/>
      <c r="B668" s="579"/>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79"/>
      <c r="B669" s="579"/>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79"/>
      <c r="B670" s="579"/>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79"/>
      <c r="B671" s="579"/>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79"/>
      <c r="B672" s="579"/>
      <c r="C672" s="53" t="s">
        <v>3</v>
      </c>
      <c r="D672" s="54">
        <v>21</v>
      </c>
      <c r="E672" s="44">
        <v>18770.54</v>
      </c>
      <c r="F672" s="44">
        <v>0</v>
      </c>
      <c r="G672" s="44">
        <v>0</v>
      </c>
      <c r="H672" s="44">
        <v>6384.11</v>
      </c>
      <c r="I672" s="44">
        <v>86.96</v>
      </c>
      <c r="J672" s="55">
        <v>2096.2199999999998</v>
      </c>
      <c r="K672" s="56">
        <v>25241.61</v>
      </c>
      <c r="L672" s="57">
        <v>27337.83</v>
      </c>
      <c r="M672" s="117"/>
      <c r="N672" s="119">
        <v>25241.61</v>
      </c>
      <c r="O672" s="119">
        <v>18857.5</v>
      </c>
      <c r="P672" s="119">
        <v>2424</v>
      </c>
      <c r="Q672" s="119">
        <v>30732.18</v>
      </c>
      <c r="R672" s="119">
        <v>28635.96</v>
      </c>
      <c r="S672" s="47"/>
    </row>
    <row r="673" spans="1:19" ht="9" customHeight="1" x14ac:dyDescent="0.2">
      <c r="A673" s="579"/>
      <c r="B673" s="579"/>
      <c r="C673" s="48" t="s">
        <v>4</v>
      </c>
      <c r="D673" s="49">
        <v>27</v>
      </c>
      <c r="E673" s="50">
        <v>36344833</v>
      </c>
      <c r="F673" s="50">
        <v>0</v>
      </c>
      <c r="G673" s="50">
        <v>0</v>
      </c>
      <c r="H673" s="50">
        <v>12361361</v>
      </c>
      <c r="I673" s="50">
        <v>168378</v>
      </c>
      <c r="J673" s="51">
        <v>4058848</v>
      </c>
      <c r="K673" s="50">
        <v>48874572</v>
      </c>
      <c r="L673" s="52">
        <v>52933420</v>
      </c>
      <c r="M673" s="118"/>
      <c r="N673" s="120">
        <v>48874572</v>
      </c>
      <c r="O673" s="120">
        <v>36513212</v>
      </c>
      <c r="P673" s="120">
        <v>4693518</v>
      </c>
      <c r="Q673" s="120">
        <v>59505798</v>
      </c>
      <c r="R673" s="120">
        <v>55446950</v>
      </c>
      <c r="S673" s="47"/>
    </row>
    <row r="674" spans="1:19" ht="12.75" customHeight="1" x14ac:dyDescent="0.2">
      <c r="A674" s="579"/>
      <c r="B674" s="579"/>
      <c r="C674" s="53" t="s">
        <v>3</v>
      </c>
      <c r="D674" s="54">
        <v>28</v>
      </c>
      <c r="E674" s="44">
        <v>20568.830000000002</v>
      </c>
      <c r="F674" s="44">
        <v>0</v>
      </c>
      <c r="G674" s="44">
        <v>0</v>
      </c>
      <c r="H674" s="44">
        <v>6384.11</v>
      </c>
      <c r="I674" s="44">
        <v>86.96</v>
      </c>
      <c r="J674" s="55">
        <v>2246.08</v>
      </c>
      <c r="K674" s="56">
        <v>27039.9</v>
      </c>
      <c r="L674" s="57">
        <v>29285.98</v>
      </c>
      <c r="M674" s="117"/>
      <c r="N674" s="119">
        <v>27039.9</v>
      </c>
      <c r="O674" s="119">
        <v>20655.79</v>
      </c>
      <c r="P674" s="119">
        <v>3090</v>
      </c>
      <c r="Q674" s="119">
        <v>33004.019999999997</v>
      </c>
      <c r="R674" s="119">
        <v>30757.94</v>
      </c>
      <c r="S674" s="47"/>
    </row>
    <row r="675" spans="1:19" ht="9" customHeight="1" x14ac:dyDescent="0.2">
      <c r="A675" s="579"/>
      <c r="B675" s="579"/>
      <c r="C675" s="48" t="s">
        <v>4</v>
      </c>
      <c r="D675" s="49">
        <v>34</v>
      </c>
      <c r="E675" s="50">
        <v>39826808</v>
      </c>
      <c r="F675" s="50">
        <v>0</v>
      </c>
      <c r="G675" s="50">
        <v>0</v>
      </c>
      <c r="H675" s="50">
        <v>12361361</v>
      </c>
      <c r="I675" s="50">
        <v>168378</v>
      </c>
      <c r="J675" s="51">
        <v>4349017</v>
      </c>
      <c r="K675" s="50">
        <v>52356547</v>
      </c>
      <c r="L675" s="52">
        <v>56705564</v>
      </c>
      <c r="M675" s="118"/>
      <c r="N675" s="120">
        <v>52356547</v>
      </c>
      <c r="O675" s="120">
        <v>39995187</v>
      </c>
      <c r="P675" s="120">
        <v>5983074</v>
      </c>
      <c r="Q675" s="120">
        <v>63904694</v>
      </c>
      <c r="R675" s="120">
        <v>59555676</v>
      </c>
      <c r="S675" s="47"/>
    </row>
    <row r="676" spans="1:19" ht="12.75" customHeight="1" x14ac:dyDescent="0.2">
      <c r="A676" s="579"/>
      <c r="B676" s="579"/>
      <c r="C676" s="53" t="s">
        <v>3</v>
      </c>
      <c r="D676" s="54">
        <v>35</v>
      </c>
      <c r="E676" s="44">
        <v>21907.88</v>
      </c>
      <c r="F676" s="44">
        <v>0</v>
      </c>
      <c r="G676" s="44">
        <v>0</v>
      </c>
      <c r="H676" s="44">
        <v>6384.11</v>
      </c>
      <c r="I676" s="44">
        <v>86.96</v>
      </c>
      <c r="J676" s="55">
        <v>2357.67</v>
      </c>
      <c r="K676" s="56">
        <v>28378.95</v>
      </c>
      <c r="L676" s="57">
        <v>30736.62</v>
      </c>
      <c r="M676" s="117"/>
      <c r="N676" s="119">
        <v>28378.95</v>
      </c>
      <c r="O676" s="119">
        <v>21994.84</v>
      </c>
      <c r="P676" s="119">
        <v>3090</v>
      </c>
      <c r="Q676" s="119">
        <v>34695.69</v>
      </c>
      <c r="R676" s="119">
        <v>32338.02</v>
      </c>
      <c r="S676" s="47"/>
    </row>
    <row r="677" spans="1:19" ht="9" customHeight="1" x14ac:dyDescent="0.2">
      <c r="A677" s="580"/>
      <c r="B677" s="580"/>
      <c r="C677" s="58" t="s">
        <v>4</v>
      </c>
      <c r="D677" s="59"/>
      <c r="E677" s="50">
        <v>42419571</v>
      </c>
      <c r="F677" s="50">
        <v>0</v>
      </c>
      <c r="G677" s="50">
        <v>0</v>
      </c>
      <c r="H677" s="50">
        <v>12361361</v>
      </c>
      <c r="I677" s="50">
        <v>168378</v>
      </c>
      <c r="J677" s="60">
        <v>4565086</v>
      </c>
      <c r="K677" s="61">
        <v>54949310</v>
      </c>
      <c r="L677" s="62">
        <v>59514395</v>
      </c>
      <c r="M677" s="118"/>
      <c r="N677" s="123">
        <v>54949310</v>
      </c>
      <c r="O677" s="123">
        <v>42587949</v>
      </c>
      <c r="P677" s="120">
        <v>5983074</v>
      </c>
      <c r="Q677" s="123">
        <v>67180224</v>
      </c>
      <c r="R677" s="120">
        <v>62615138</v>
      </c>
      <c r="S677" s="47"/>
    </row>
    <row r="678" spans="1:19" ht="12.75" customHeight="1" x14ac:dyDescent="0.2">
      <c r="A678" s="496">
        <v>40360</v>
      </c>
      <c r="B678" s="496">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521"/>
      <c r="B679" s="521"/>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519">
        <v>40360</v>
      </c>
      <c r="B680" s="519">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79"/>
      <c r="B681" s="579"/>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79"/>
      <c r="B682" s="579"/>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79"/>
      <c r="B683" s="579"/>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79"/>
      <c r="B684" s="579"/>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79"/>
      <c r="B685" s="579"/>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79"/>
      <c r="B686" s="579"/>
      <c r="C686" s="53" t="s">
        <v>3</v>
      </c>
      <c r="D686" s="54">
        <v>21</v>
      </c>
      <c r="E686" s="44">
        <v>18770.54</v>
      </c>
      <c r="F686" s="44">
        <v>0</v>
      </c>
      <c r="G686" s="44">
        <v>0</v>
      </c>
      <c r="H686" s="44">
        <v>6384.11</v>
      </c>
      <c r="I686" s="44">
        <v>144.93</v>
      </c>
      <c r="J686" s="55">
        <v>2096.2199999999998</v>
      </c>
      <c r="K686" s="56">
        <v>25299.58</v>
      </c>
      <c r="L686" s="57">
        <v>27395.8</v>
      </c>
      <c r="N686" s="119">
        <v>25299.58</v>
      </c>
      <c r="O686" s="119">
        <v>18915.47</v>
      </c>
      <c r="P686" s="119">
        <v>2424</v>
      </c>
      <c r="Q686" s="119">
        <v>30800.58</v>
      </c>
      <c r="R686" s="119">
        <v>28704.36</v>
      </c>
      <c r="S686" s="47"/>
    </row>
    <row r="687" spans="1:19" ht="9" customHeight="1" x14ac:dyDescent="0.2">
      <c r="A687" s="579"/>
      <c r="B687" s="579"/>
      <c r="C687" s="48" t="s">
        <v>4</v>
      </c>
      <c r="D687" s="49">
        <v>27</v>
      </c>
      <c r="E687" s="50">
        <v>36344833</v>
      </c>
      <c r="F687" s="50">
        <v>0</v>
      </c>
      <c r="G687" s="50">
        <v>0</v>
      </c>
      <c r="H687" s="50">
        <v>12361361</v>
      </c>
      <c r="I687" s="50">
        <v>280624</v>
      </c>
      <c r="J687" s="51">
        <v>4058848</v>
      </c>
      <c r="K687" s="50">
        <v>48986818</v>
      </c>
      <c r="L687" s="52">
        <v>53045666</v>
      </c>
      <c r="N687" s="120">
        <v>48986818</v>
      </c>
      <c r="O687" s="120">
        <v>36625457</v>
      </c>
      <c r="P687" s="120">
        <v>4693518</v>
      </c>
      <c r="Q687" s="123">
        <v>59638239</v>
      </c>
      <c r="R687" s="120">
        <v>55579391</v>
      </c>
      <c r="S687" s="47"/>
    </row>
    <row r="688" spans="1:19" ht="12.75" customHeight="1" x14ac:dyDescent="0.2">
      <c r="A688" s="579"/>
      <c r="B688" s="579"/>
      <c r="C688" s="53" t="s">
        <v>3</v>
      </c>
      <c r="D688" s="54">
        <v>28</v>
      </c>
      <c r="E688" s="44">
        <v>20568.830000000002</v>
      </c>
      <c r="F688" s="44">
        <v>0</v>
      </c>
      <c r="G688" s="44">
        <v>0</v>
      </c>
      <c r="H688" s="44">
        <v>6384.11</v>
      </c>
      <c r="I688" s="44">
        <v>144.93</v>
      </c>
      <c r="J688" s="55">
        <v>2246.08</v>
      </c>
      <c r="K688" s="56">
        <v>27097.87</v>
      </c>
      <c r="L688" s="57">
        <v>29343.95</v>
      </c>
      <c r="N688" s="119">
        <v>27097.87</v>
      </c>
      <c r="O688" s="119">
        <v>20713.759999999998</v>
      </c>
      <c r="P688" s="119">
        <v>3090</v>
      </c>
      <c r="Q688" s="119">
        <v>33072.43</v>
      </c>
      <c r="R688" s="119">
        <v>30826.35</v>
      </c>
      <c r="S688" s="47"/>
    </row>
    <row r="689" spans="1:19" ht="9" customHeight="1" x14ac:dyDescent="0.2">
      <c r="A689" s="579"/>
      <c r="B689" s="579"/>
      <c r="C689" s="48" t="s">
        <v>4</v>
      </c>
      <c r="D689" s="49">
        <v>34</v>
      </c>
      <c r="E689" s="50">
        <v>39826808</v>
      </c>
      <c r="F689" s="50">
        <v>0</v>
      </c>
      <c r="G689" s="50">
        <v>0</v>
      </c>
      <c r="H689" s="50">
        <v>12361361</v>
      </c>
      <c r="I689" s="50">
        <v>280624</v>
      </c>
      <c r="J689" s="51">
        <v>4349017</v>
      </c>
      <c r="K689" s="50">
        <v>52468793</v>
      </c>
      <c r="L689" s="52">
        <v>56817810</v>
      </c>
      <c r="N689" s="120">
        <v>52468793</v>
      </c>
      <c r="O689" s="120">
        <v>40107432</v>
      </c>
      <c r="P689" s="120">
        <v>5983074</v>
      </c>
      <c r="Q689" s="123">
        <v>64037154</v>
      </c>
      <c r="R689" s="120">
        <v>59688137</v>
      </c>
      <c r="S689" s="47"/>
    </row>
    <row r="690" spans="1:19" ht="12.75" customHeight="1" x14ac:dyDescent="0.2">
      <c r="A690" s="579"/>
      <c r="B690" s="579"/>
      <c r="C690" s="53" t="s">
        <v>3</v>
      </c>
      <c r="D690" s="54">
        <v>35</v>
      </c>
      <c r="E690" s="44">
        <v>21907.88</v>
      </c>
      <c r="F690" s="44">
        <v>0</v>
      </c>
      <c r="G690" s="44">
        <v>0</v>
      </c>
      <c r="H690" s="44">
        <v>6384.11</v>
      </c>
      <c r="I690" s="44">
        <v>144.93</v>
      </c>
      <c r="J690" s="55">
        <v>2357.67</v>
      </c>
      <c r="K690" s="56">
        <v>28436.92</v>
      </c>
      <c r="L690" s="57">
        <v>30794.59</v>
      </c>
      <c r="N690" s="119">
        <v>28436.92</v>
      </c>
      <c r="O690" s="119">
        <v>22052.81</v>
      </c>
      <c r="P690" s="119">
        <v>3090</v>
      </c>
      <c r="Q690" s="119">
        <v>34764.1</v>
      </c>
      <c r="R690" s="119">
        <v>32406.43</v>
      </c>
      <c r="S690" s="47"/>
    </row>
    <row r="691" spans="1:19" ht="9" customHeight="1" x14ac:dyDescent="0.2">
      <c r="A691" s="580"/>
      <c r="B691" s="580"/>
      <c r="C691" s="58" t="s">
        <v>4</v>
      </c>
      <c r="D691" s="59"/>
      <c r="E691" s="61">
        <v>42419571</v>
      </c>
      <c r="F691" s="61">
        <v>0</v>
      </c>
      <c r="G691" s="61">
        <v>0</v>
      </c>
      <c r="H691" s="61">
        <v>12361361</v>
      </c>
      <c r="I691" s="61">
        <v>280624</v>
      </c>
      <c r="J691" s="60">
        <v>4565086</v>
      </c>
      <c r="K691" s="61">
        <v>55061555</v>
      </c>
      <c r="L691" s="62">
        <v>59626641</v>
      </c>
      <c r="N691" s="123">
        <v>55061555</v>
      </c>
      <c r="O691" s="123">
        <v>42700194</v>
      </c>
      <c r="P691" s="123">
        <v>5983074</v>
      </c>
      <c r="Q691" s="123">
        <v>67312684</v>
      </c>
      <c r="R691" s="120">
        <v>62747598</v>
      </c>
      <c r="S691" s="47"/>
    </row>
    <row r="692" spans="1:19" ht="12.75" customHeight="1" x14ac:dyDescent="0.2">
      <c r="A692" s="496">
        <v>40544</v>
      </c>
      <c r="B692" s="496">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97"/>
      <c r="B693" s="497"/>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519">
        <v>40544</v>
      </c>
      <c r="B694" s="519">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519"/>
      <c r="B695" s="519"/>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519"/>
      <c r="B696" s="519"/>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519"/>
      <c r="B697" s="519"/>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519"/>
      <c r="B698" s="519"/>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519"/>
      <c r="B699" s="519"/>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519"/>
      <c r="B700" s="519"/>
      <c r="C700" s="53" t="s">
        <v>3</v>
      </c>
      <c r="D700" s="54">
        <v>21</v>
      </c>
      <c r="E700" s="44">
        <v>18770.54</v>
      </c>
      <c r="F700" s="44">
        <v>0</v>
      </c>
      <c r="G700" s="44">
        <v>0</v>
      </c>
      <c r="H700" s="44">
        <v>6384.11</v>
      </c>
      <c r="I700" s="44">
        <v>144.93</v>
      </c>
      <c r="J700" s="44">
        <v>2108.3000000000002</v>
      </c>
      <c r="K700" s="44">
        <v>25299.58</v>
      </c>
      <c r="L700" s="46">
        <v>27407.88</v>
      </c>
      <c r="M700" s="117"/>
      <c r="N700" s="119">
        <v>25299.58</v>
      </c>
      <c r="O700" s="119">
        <v>18915.47</v>
      </c>
      <c r="P700" s="119">
        <v>2424</v>
      </c>
      <c r="Q700" s="119">
        <v>30812.66</v>
      </c>
      <c r="R700" s="119">
        <v>28704.36</v>
      </c>
      <c r="S700" s="47"/>
    </row>
    <row r="701" spans="1:19" ht="9" customHeight="1" x14ac:dyDescent="0.2">
      <c r="A701" s="519"/>
      <c r="B701" s="519"/>
      <c r="C701" s="48" t="s">
        <v>4</v>
      </c>
      <c r="D701" s="49">
        <v>27</v>
      </c>
      <c r="E701" s="61">
        <v>36344833</v>
      </c>
      <c r="F701" s="50">
        <v>0</v>
      </c>
      <c r="G701" s="50">
        <v>0</v>
      </c>
      <c r="H701" s="61">
        <v>12361361</v>
      </c>
      <c r="I701" s="61">
        <v>280624</v>
      </c>
      <c r="J701" s="51">
        <v>4082238</v>
      </c>
      <c r="K701" s="61">
        <v>48986818</v>
      </c>
      <c r="L701" s="61">
        <v>53069056</v>
      </c>
      <c r="M701" s="118"/>
      <c r="N701" s="120">
        <v>48986818</v>
      </c>
      <c r="O701" s="120">
        <v>36625457</v>
      </c>
      <c r="P701" s="123">
        <v>4693518</v>
      </c>
      <c r="Q701" s="120">
        <v>59661629</v>
      </c>
      <c r="R701" s="120">
        <v>55579391</v>
      </c>
      <c r="S701" s="47"/>
    </row>
    <row r="702" spans="1:19" ht="12.75" customHeight="1" x14ac:dyDescent="0.2">
      <c r="A702" s="519"/>
      <c r="B702" s="519"/>
      <c r="C702" s="53" t="s">
        <v>3</v>
      </c>
      <c r="D702" s="54">
        <v>28</v>
      </c>
      <c r="E702" s="44">
        <v>20568.830000000002</v>
      </c>
      <c r="F702" s="44">
        <v>0</v>
      </c>
      <c r="G702" s="44">
        <v>0</v>
      </c>
      <c r="H702" s="44">
        <v>6384.11</v>
      </c>
      <c r="I702" s="44">
        <v>144.93</v>
      </c>
      <c r="J702" s="44">
        <v>2258.16</v>
      </c>
      <c r="K702" s="44">
        <v>27097.87</v>
      </c>
      <c r="L702" s="46">
        <v>29356.03</v>
      </c>
      <c r="M702" s="117"/>
      <c r="N702" s="119">
        <v>27097.87</v>
      </c>
      <c r="O702" s="119">
        <v>20713.759999999998</v>
      </c>
      <c r="P702" s="119">
        <v>3090</v>
      </c>
      <c r="Q702" s="119">
        <v>33084.51</v>
      </c>
      <c r="R702" s="119">
        <v>30826.35</v>
      </c>
      <c r="S702" s="47"/>
    </row>
    <row r="703" spans="1:19" ht="9" customHeight="1" x14ac:dyDescent="0.2">
      <c r="A703" s="519"/>
      <c r="B703" s="519"/>
      <c r="C703" s="48" t="s">
        <v>4</v>
      </c>
      <c r="D703" s="49">
        <v>34</v>
      </c>
      <c r="E703" s="61">
        <v>39826808</v>
      </c>
      <c r="F703" s="50">
        <v>0</v>
      </c>
      <c r="G703" s="50">
        <v>0</v>
      </c>
      <c r="H703" s="61">
        <v>12361361</v>
      </c>
      <c r="I703" s="61">
        <v>280624</v>
      </c>
      <c r="J703" s="51">
        <v>4372407</v>
      </c>
      <c r="K703" s="61">
        <v>52468793</v>
      </c>
      <c r="L703" s="61">
        <v>56841200</v>
      </c>
      <c r="M703" s="118"/>
      <c r="N703" s="120">
        <v>52468793</v>
      </c>
      <c r="O703" s="120">
        <v>40107432</v>
      </c>
      <c r="P703" s="123">
        <v>5983074</v>
      </c>
      <c r="Q703" s="120">
        <v>64060544</v>
      </c>
      <c r="R703" s="120">
        <v>59688137</v>
      </c>
      <c r="S703" s="47"/>
    </row>
    <row r="704" spans="1:19" ht="12.75" customHeight="1" x14ac:dyDescent="0.2">
      <c r="A704" s="519"/>
      <c r="B704" s="519"/>
      <c r="C704" s="53" t="s">
        <v>3</v>
      </c>
      <c r="D704" s="54">
        <v>35</v>
      </c>
      <c r="E704" s="44">
        <v>21907.88</v>
      </c>
      <c r="F704" s="44">
        <v>0</v>
      </c>
      <c r="G704" s="44">
        <v>0</v>
      </c>
      <c r="H704" s="44">
        <v>6384.11</v>
      </c>
      <c r="I704" s="44">
        <v>144.93</v>
      </c>
      <c r="J704" s="44">
        <v>2369.7399999999998</v>
      </c>
      <c r="K704" s="44">
        <v>28436.92</v>
      </c>
      <c r="L704" s="46">
        <v>30806.66</v>
      </c>
      <c r="M704" s="117"/>
      <c r="N704" s="119">
        <v>28436.92</v>
      </c>
      <c r="O704" s="119">
        <v>22052.81</v>
      </c>
      <c r="P704" s="119">
        <v>3090</v>
      </c>
      <c r="Q704" s="119">
        <v>34776.17</v>
      </c>
      <c r="R704" s="119">
        <v>32406.43</v>
      </c>
      <c r="S704" s="47"/>
    </row>
    <row r="705" spans="1:19" ht="9" customHeight="1" x14ac:dyDescent="0.2">
      <c r="A705" s="520"/>
      <c r="B705" s="520"/>
      <c r="C705" s="58" t="s">
        <v>4</v>
      </c>
      <c r="D705" s="59"/>
      <c r="E705" s="61">
        <v>42419571</v>
      </c>
      <c r="F705" s="61">
        <v>0</v>
      </c>
      <c r="G705" s="61">
        <v>0</v>
      </c>
      <c r="H705" s="61">
        <v>12361361</v>
      </c>
      <c r="I705" s="61">
        <v>280624</v>
      </c>
      <c r="J705" s="61">
        <v>4588456</v>
      </c>
      <c r="K705" s="61">
        <v>55061555</v>
      </c>
      <c r="L705" s="61">
        <v>59650012</v>
      </c>
      <c r="M705" s="118"/>
      <c r="N705" s="123">
        <v>55061555</v>
      </c>
      <c r="O705" s="123">
        <v>42700194</v>
      </c>
      <c r="P705" s="123">
        <v>5983074</v>
      </c>
      <c r="Q705" s="123">
        <v>67336055</v>
      </c>
      <c r="R705" s="120">
        <v>62747598</v>
      </c>
      <c r="S705" s="47"/>
    </row>
    <row r="706" spans="1:19" ht="12.75" customHeight="1" x14ac:dyDescent="0.2">
      <c r="A706" s="496">
        <v>42370</v>
      </c>
      <c r="B706" s="496">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97"/>
      <c r="B707" s="497"/>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94"/>
      <c r="B712" s="494"/>
      <c r="C712" s="53" t="s">
        <v>3</v>
      </c>
      <c r="D712" s="54">
        <v>21</v>
      </c>
      <c r="E712" s="44">
        <v>18870.14</v>
      </c>
      <c r="F712" s="44">
        <v>0</v>
      </c>
      <c r="G712" s="44">
        <v>0</v>
      </c>
      <c r="H712" s="44">
        <v>6384.11</v>
      </c>
      <c r="I712" s="44">
        <v>144.93</v>
      </c>
      <c r="J712" s="44">
        <v>2116.6</v>
      </c>
      <c r="K712" s="44">
        <v>25399.18</v>
      </c>
      <c r="L712" s="46">
        <v>27515.78</v>
      </c>
      <c r="M712" s="117"/>
      <c r="N712" s="119">
        <v>25399.18</v>
      </c>
      <c r="O712" s="119">
        <v>19015.07</v>
      </c>
      <c r="P712" s="119">
        <v>2424</v>
      </c>
      <c r="Q712" s="119">
        <v>30938.49</v>
      </c>
      <c r="R712" s="119">
        <v>28821.89</v>
      </c>
      <c r="S712" s="47"/>
    </row>
    <row r="713" spans="1:19" ht="9" customHeight="1" x14ac:dyDescent="0.2">
      <c r="A713" s="494"/>
      <c r="B713" s="494"/>
      <c r="C713" s="48" t="s">
        <v>4</v>
      </c>
      <c r="D713" s="49">
        <v>27</v>
      </c>
      <c r="E713" s="61">
        <v>36537686</v>
      </c>
      <c r="F713" s="50">
        <v>0</v>
      </c>
      <c r="G713" s="50">
        <v>0</v>
      </c>
      <c r="H713" s="61">
        <v>12361361</v>
      </c>
      <c r="I713" s="61">
        <v>280624</v>
      </c>
      <c r="J713" s="51">
        <v>4098309</v>
      </c>
      <c r="K713" s="61">
        <v>49179670</v>
      </c>
      <c r="L713" s="61">
        <v>53277979</v>
      </c>
      <c r="M713" s="118"/>
      <c r="N713" s="120">
        <v>49179670</v>
      </c>
      <c r="O713" s="120">
        <v>36818310</v>
      </c>
      <c r="P713" s="123">
        <v>4693518</v>
      </c>
      <c r="Q713" s="120">
        <v>59905270</v>
      </c>
      <c r="R713" s="120">
        <v>55806961</v>
      </c>
      <c r="S713" s="47"/>
    </row>
    <row r="714" spans="1:19" ht="12.75" customHeight="1" x14ac:dyDescent="0.2">
      <c r="A714" s="494"/>
      <c r="B714" s="494"/>
      <c r="C714" s="53" t="s">
        <v>3</v>
      </c>
      <c r="D714" s="54">
        <v>28</v>
      </c>
      <c r="E714" s="44">
        <v>20674.43</v>
      </c>
      <c r="F714" s="44">
        <v>0</v>
      </c>
      <c r="G714" s="44">
        <v>0</v>
      </c>
      <c r="H714" s="44">
        <v>6384.11</v>
      </c>
      <c r="I714" s="44">
        <v>144.93</v>
      </c>
      <c r="J714" s="44">
        <v>2266.96</v>
      </c>
      <c r="K714" s="44">
        <v>27203.47</v>
      </c>
      <c r="L714" s="46">
        <v>29470.43</v>
      </c>
      <c r="M714" s="117"/>
      <c r="N714" s="119">
        <v>27203.47</v>
      </c>
      <c r="O714" s="119">
        <v>20819.36</v>
      </c>
      <c r="P714" s="119">
        <v>3090</v>
      </c>
      <c r="Q714" s="119">
        <v>33217.910000000003</v>
      </c>
      <c r="R714" s="119">
        <v>30950.95</v>
      </c>
      <c r="S714" s="47"/>
    </row>
    <row r="715" spans="1:19" ht="9" customHeight="1" x14ac:dyDescent="0.2">
      <c r="A715" s="494"/>
      <c r="B715" s="494"/>
      <c r="C715" s="48" t="s">
        <v>4</v>
      </c>
      <c r="D715" s="49">
        <v>34</v>
      </c>
      <c r="E715" s="61">
        <v>40031279</v>
      </c>
      <c r="F715" s="50">
        <v>0</v>
      </c>
      <c r="G715" s="50">
        <v>0</v>
      </c>
      <c r="H715" s="61">
        <v>12361361</v>
      </c>
      <c r="I715" s="61">
        <v>280624</v>
      </c>
      <c r="J715" s="51">
        <v>4389447</v>
      </c>
      <c r="K715" s="61">
        <v>52673263</v>
      </c>
      <c r="L715" s="61">
        <v>57062709</v>
      </c>
      <c r="M715" s="118"/>
      <c r="N715" s="120">
        <v>52673263</v>
      </c>
      <c r="O715" s="120">
        <v>40311902</v>
      </c>
      <c r="P715" s="123">
        <v>5983074</v>
      </c>
      <c r="Q715" s="120">
        <v>64318843</v>
      </c>
      <c r="R715" s="120">
        <v>59929396</v>
      </c>
      <c r="S715" s="47"/>
    </row>
    <row r="716" spans="1:19" ht="12.75" customHeight="1" x14ac:dyDescent="0.2">
      <c r="A716" s="494"/>
      <c r="B716" s="494"/>
      <c r="C716" s="53" t="s">
        <v>3</v>
      </c>
      <c r="D716" s="54">
        <v>35</v>
      </c>
      <c r="E716" s="44">
        <v>22019.48</v>
      </c>
      <c r="F716" s="44">
        <v>0</v>
      </c>
      <c r="G716" s="44">
        <v>0</v>
      </c>
      <c r="H716" s="44">
        <v>6384.11</v>
      </c>
      <c r="I716" s="44">
        <v>144.93</v>
      </c>
      <c r="J716" s="44">
        <v>2379.04</v>
      </c>
      <c r="K716" s="44">
        <v>28548.52</v>
      </c>
      <c r="L716" s="46">
        <v>30927.56</v>
      </c>
      <c r="M716" s="117"/>
      <c r="N716" s="119">
        <v>28548.52</v>
      </c>
      <c r="O716" s="119">
        <v>22164.41</v>
      </c>
      <c r="P716" s="119">
        <v>3090</v>
      </c>
      <c r="Q716" s="119">
        <v>34917.15</v>
      </c>
      <c r="R716" s="119">
        <v>32538.11</v>
      </c>
      <c r="S716" s="47"/>
    </row>
    <row r="717" spans="1:19" ht="9" customHeight="1" x14ac:dyDescent="0.2">
      <c r="A717" s="495"/>
      <c r="B717" s="495"/>
      <c r="C717" s="58" t="s">
        <v>4</v>
      </c>
      <c r="D717" s="59"/>
      <c r="E717" s="61">
        <v>42635659</v>
      </c>
      <c r="F717" s="50">
        <v>0</v>
      </c>
      <c r="G717" s="50">
        <v>0</v>
      </c>
      <c r="H717" s="61">
        <v>12361361</v>
      </c>
      <c r="I717" s="61">
        <v>280624</v>
      </c>
      <c r="J717" s="61">
        <v>4606464</v>
      </c>
      <c r="K717" s="61">
        <v>55277643</v>
      </c>
      <c r="L717" s="61">
        <v>59884107</v>
      </c>
      <c r="M717" s="118"/>
      <c r="N717" s="123">
        <v>55277643</v>
      </c>
      <c r="O717" s="123">
        <v>42916282</v>
      </c>
      <c r="P717" s="123">
        <v>5983074</v>
      </c>
      <c r="Q717" s="123">
        <v>67609030</v>
      </c>
      <c r="R717" s="120">
        <v>63002566</v>
      </c>
      <c r="S717" s="47"/>
    </row>
    <row r="718" spans="1:19" ht="12.75" customHeight="1" x14ac:dyDescent="0.2">
      <c r="A718" s="496">
        <v>42736</v>
      </c>
      <c r="B718" s="496">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97"/>
      <c r="B719" s="497"/>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517">
        <v>42736</v>
      </c>
      <c r="B720" s="517">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517"/>
      <c r="B721" s="517"/>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517"/>
      <c r="B722" s="517"/>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517"/>
      <c r="B723" s="517"/>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517"/>
      <c r="B724" s="517"/>
      <c r="C724" s="53" t="s">
        <v>3</v>
      </c>
      <c r="D724" s="54">
        <v>21</v>
      </c>
      <c r="E724" s="44">
        <v>19070.54</v>
      </c>
      <c r="F724" s="44">
        <v>0</v>
      </c>
      <c r="G724" s="44">
        <v>0</v>
      </c>
      <c r="H724" s="44">
        <v>6384.11</v>
      </c>
      <c r="I724" s="44">
        <v>144.93</v>
      </c>
      <c r="J724" s="44">
        <v>2133.3000000000002</v>
      </c>
      <c r="K724" s="44">
        <v>25599.58</v>
      </c>
      <c r="L724" s="46">
        <v>27732.880000000001</v>
      </c>
      <c r="M724" s="117"/>
      <c r="N724" s="119">
        <v>25599.58</v>
      </c>
      <c r="O724" s="119">
        <v>19215.47</v>
      </c>
      <c r="P724" s="119">
        <v>2424</v>
      </c>
      <c r="Q724" s="119">
        <v>31191.66</v>
      </c>
      <c r="R724" s="119">
        <v>29058.36</v>
      </c>
      <c r="S724" s="47"/>
    </row>
    <row r="725" spans="1:19" ht="9" customHeight="1" x14ac:dyDescent="0.2">
      <c r="A725" s="517"/>
      <c r="B725" s="517"/>
      <c r="C725" s="48" t="s">
        <v>4</v>
      </c>
      <c r="D725" s="49">
        <v>27</v>
      </c>
      <c r="E725" s="61">
        <v>36925714</v>
      </c>
      <c r="F725" s="50">
        <v>0</v>
      </c>
      <c r="G725" s="50">
        <v>0</v>
      </c>
      <c r="H725" s="61">
        <v>12361361</v>
      </c>
      <c r="I725" s="61">
        <v>280624</v>
      </c>
      <c r="J725" s="51">
        <v>4130645</v>
      </c>
      <c r="K725" s="61">
        <v>49567699</v>
      </c>
      <c r="L725" s="61">
        <v>53698344</v>
      </c>
      <c r="M725" s="118"/>
      <c r="N725" s="120">
        <v>49567699</v>
      </c>
      <c r="O725" s="120">
        <v>37206338</v>
      </c>
      <c r="P725" s="123">
        <v>4693518</v>
      </c>
      <c r="Q725" s="120">
        <v>60395476</v>
      </c>
      <c r="R725" s="120">
        <v>56264831</v>
      </c>
      <c r="S725" s="47"/>
    </row>
    <row r="726" spans="1:19" ht="12.75" customHeight="1" x14ac:dyDescent="0.2">
      <c r="A726" s="517"/>
      <c r="B726" s="517"/>
      <c r="C726" s="53" t="s">
        <v>3</v>
      </c>
      <c r="D726" s="54">
        <v>28</v>
      </c>
      <c r="E726" s="44">
        <v>20889.23</v>
      </c>
      <c r="F726" s="44">
        <v>0</v>
      </c>
      <c r="G726" s="44">
        <v>0</v>
      </c>
      <c r="H726" s="44">
        <v>6384.11</v>
      </c>
      <c r="I726" s="44">
        <v>144.93</v>
      </c>
      <c r="J726" s="44">
        <v>2284.86</v>
      </c>
      <c r="K726" s="44">
        <v>27418.27</v>
      </c>
      <c r="L726" s="46">
        <v>29703.13</v>
      </c>
      <c r="M726" s="117"/>
      <c r="N726" s="119">
        <v>27418.27</v>
      </c>
      <c r="O726" s="119">
        <v>21034.16</v>
      </c>
      <c r="P726" s="119">
        <v>3090</v>
      </c>
      <c r="Q726" s="119">
        <v>33489.279999999999</v>
      </c>
      <c r="R726" s="119">
        <v>31204.42</v>
      </c>
      <c r="S726" s="47"/>
    </row>
    <row r="727" spans="1:19" ht="9" customHeight="1" x14ac:dyDescent="0.2">
      <c r="A727" s="517"/>
      <c r="B727" s="517"/>
      <c r="C727" s="48" t="s">
        <v>4</v>
      </c>
      <c r="D727" s="49">
        <v>34</v>
      </c>
      <c r="E727" s="61">
        <v>40447189</v>
      </c>
      <c r="F727" s="50">
        <v>0</v>
      </c>
      <c r="G727" s="50">
        <v>0</v>
      </c>
      <c r="H727" s="61">
        <v>12361361</v>
      </c>
      <c r="I727" s="61">
        <v>280624</v>
      </c>
      <c r="J727" s="51">
        <v>4424106</v>
      </c>
      <c r="K727" s="61">
        <v>53089174</v>
      </c>
      <c r="L727" s="61">
        <v>57513280</v>
      </c>
      <c r="M727" s="118"/>
      <c r="N727" s="120">
        <v>53089174</v>
      </c>
      <c r="O727" s="120">
        <v>40727813</v>
      </c>
      <c r="P727" s="123">
        <v>5983074</v>
      </c>
      <c r="Q727" s="120">
        <v>64844288</v>
      </c>
      <c r="R727" s="120">
        <v>60420182</v>
      </c>
      <c r="S727" s="47"/>
    </row>
    <row r="728" spans="1:19" ht="12.75" customHeight="1" x14ac:dyDescent="0.2">
      <c r="A728" s="517"/>
      <c r="B728" s="517"/>
      <c r="C728" s="53" t="s">
        <v>3</v>
      </c>
      <c r="D728" s="54">
        <v>35</v>
      </c>
      <c r="E728" s="44">
        <v>22245.08</v>
      </c>
      <c r="F728" s="44">
        <v>0</v>
      </c>
      <c r="G728" s="44">
        <v>0</v>
      </c>
      <c r="H728" s="44">
        <v>6384.11</v>
      </c>
      <c r="I728" s="44">
        <v>144.93</v>
      </c>
      <c r="J728" s="44">
        <v>2397.84</v>
      </c>
      <c r="K728" s="44">
        <v>28774.12</v>
      </c>
      <c r="L728" s="46">
        <v>31171.96</v>
      </c>
      <c r="M728" s="117"/>
      <c r="N728" s="119">
        <v>28774.12</v>
      </c>
      <c r="O728" s="119">
        <v>22390.01</v>
      </c>
      <c r="P728" s="119">
        <v>3090</v>
      </c>
      <c r="Q728" s="119">
        <v>35202.160000000003</v>
      </c>
      <c r="R728" s="119">
        <v>32804.32</v>
      </c>
      <c r="S728" s="47"/>
    </row>
    <row r="729" spans="1:19" ht="9" customHeight="1" x14ac:dyDescent="0.2">
      <c r="A729" s="518"/>
      <c r="B729" s="518"/>
      <c r="C729" s="58" t="s">
        <v>4</v>
      </c>
      <c r="D729" s="59"/>
      <c r="E729" s="61">
        <v>43072481</v>
      </c>
      <c r="F729" s="61">
        <v>0</v>
      </c>
      <c r="G729" s="61">
        <v>0</v>
      </c>
      <c r="H729" s="61">
        <v>12361361</v>
      </c>
      <c r="I729" s="61">
        <v>280624</v>
      </c>
      <c r="J729" s="61">
        <v>4642866</v>
      </c>
      <c r="K729" s="61">
        <v>55714465</v>
      </c>
      <c r="L729" s="61">
        <v>60357331</v>
      </c>
      <c r="M729" s="118"/>
      <c r="N729" s="123">
        <v>55714465</v>
      </c>
      <c r="O729" s="123">
        <v>43353105</v>
      </c>
      <c r="P729" s="123">
        <v>5983074</v>
      </c>
      <c r="Q729" s="123">
        <v>68160886</v>
      </c>
      <c r="R729" s="120">
        <v>63518021</v>
      </c>
      <c r="S729" s="47"/>
    </row>
    <row r="730" spans="1:19" ht="12.75" customHeight="1" x14ac:dyDescent="0.2">
      <c r="A730" s="496">
        <v>43160</v>
      </c>
      <c r="B730" s="496">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97"/>
      <c r="B731" s="497"/>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94"/>
      <c r="B736" s="494"/>
      <c r="C736" s="53" t="s">
        <v>3</v>
      </c>
      <c r="D736" s="54">
        <v>21</v>
      </c>
      <c r="E736" s="44">
        <v>19646.54</v>
      </c>
      <c r="F736" s="44">
        <v>0</v>
      </c>
      <c r="G736" s="44">
        <v>0</v>
      </c>
      <c r="H736" s="44">
        <v>6384.11</v>
      </c>
      <c r="I736" s="44">
        <v>144.93</v>
      </c>
      <c r="J736" s="44">
        <v>2181.3000000000002</v>
      </c>
      <c r="K736" s="44">
        <v>26175.58</v>
      </c>
      <c r="L736" s="46">
        <v>28356.880000000001</v>
      </c>
      <c r="M736" s="117"/>
      <c r="N736" s="119">
        <v>26175.58</v>
      </c>
      <c r="O736" s="119">
        <v>19791.47</v>
      </c>
      <c r="P736" s="119">
        <v>2577.6</v>
      </c>
      <c r="Q736" s="119">
        <v>31919.34</v>
      </c>
      <c r="R736" s="119">
        <v>29738.04</v>
      </c>
      <c r="S736" s="47"/>
    </row>
    <row r="737" spans="1:19" ht="9" customHeight="1" x14ac:dyDescent="0.2">
      <c r="A737" s="494"/>
      <c r="B737" s="494"/>
      <c r="C737" s="48" t="s">
        <v>4</v>
      </c>
      <c r="D737" s="49">
        <v>27</v>
      </c>
      <c r="E737" s="61">
        <v>38041006</v>
      </c>
      <c r="F737" s="50">
        <v>0</v>
      </c>
      <c r="G737" s="50">
        <v>0</v>
      </c>
      <c r="H737" s="61">
        <v>12361361</v>
      </c>
      <c r="I737" s="61">
        <v>280624</v>
      </c>
      <c r="J737" s="51">
        <v>4223586</v>
      </c>
      <c r="K737" s="61">
        <v>50682990</v>
      </c>
      <c r="L737" s="61">
        <v>54906576</v>
      </c>
      <c r="M737" s="118"/>
      <c r="N737" s="120">
        <v>50682990</v>
      </c>
      <c r="O737" s="120">
        <v>38321630</v>
      </c>
      <c r="P737" s="123">
        <v>4990930</v>
      </c>
      <c r="Q737" s="120">
        <v>61804460</v>
      </c>
      <c r="R737" s="120">
        <v>57580875</v>
      </c>
      <c r="S737" s="47"/>
    </row>
    <row r="738" spans="1:19" ht="12.75" customHeight="1" x14ac:dyDescent="0.2">
      <c r="A738" s="494"/>
      <c r="B738" s="494"/>
      <c r="C738" s="53" t="s">
        <v>3</v>
      </c>
      <c r="D738" s="54">
        <v>28</v>
      </c>
      <c r="E738" s="44">
        <v>21504.83</v>
      </c>
      <c r="F738" s="44">
        <v>0</v>
      </c>
      <c r="G738" s="44">
        <v>0</v>
      </c>
      <c r="H738" s="44">
        <v>6384.11</v>
      </c>
      <c r="I738" s="44">
        <v>144.93</v>
      </c>
      <c r="J738" s="44">
        <v>2336.16</v>
      </c>
      <c r="K738" s="44">
        <v>28033.87</v>
      </c>
      <c r="L738" s="46">
        <v>30370.03</v>
      </c>
      <c r="M738" s="117"/>
      <c r="N738" s="119">
        <v>28033.87</v>
      </c>
      <c r="O738" s="119">
        <v>21649.759999999998</v>
      </c>
      <c r="P738" s="119">
        <v>3278.4</v>
      </c>
      <c r="Q738" s="119">
        <v>34266.99</v>
      </c>
      <c r="R738" s="119">
        <v>31930.83</v>
      </c>
      <c r="S738" s="47"/>
    </row>
    <row r="739" spans="1:19" ht="9" customHeight="1" x14ac:dyDescent="0.2">
      <c r="A739" s="494"/>
      <c r="B739" s="494"/>
      <c r="C739" s="48" t="s">
        <v>4</v>
      </c>
      <c r="D739" s="49">
        <v>34</v>
      </c>
      <c r="E739" s="61">
        <v>41639157</v>
      </c>
      <c r="F739" s="50">
        <v>0</v>
      </c>
      <c r="G739" s="50">
        <v>0</v>
      </c>
      <c r="H739" s="61">
        <v>12361361</v>
      </c>
      <c r="I739" s="61">
        <v>280624</v>
      </c>
      <c r="J739" s="51">
        <v>4523437</v>
      </c>
      <c r="K739" s="61">
        <v>54281141</v>
      </c>
      <c r="L739" s="61">
        <v>58804578</v>
      </c>
      <c r="M739" s="118"/>
      <c r="N739" s="120">
        <v>54281141</v>
      </c>
      <c r="O739" s="120">
        <v>41919781</v>
      </c>
      <c r="P739" s="123">
        <v>6347868</v>
      </c>
      <c r="Q739" s="120">
        <v>66350145</v>
      </c>
      <c r="R739" s="120">
        <v>61826708</v>
      </c>
      <c r="S739" s="47"/>
    </row>
    <row r="740" spans="1:19" ht="12.75" customHeight="1" x14ac:dyDescent="0.2">
      <c r="A740" s="494"/>
      <c r="B740" s="494"/>
      <c r="C740" s="53" t="s">
        <v>3</v>
      </c>
      <c r="D740" s="54">
        <v>35</v>
      </c>
      <c r="E740" s="44">
        <v>22891.88</v>
      </c>
      <c r="F740" s="44">
        <v>0</v>
      </c>
      <c r="G740" s="44">
        <v>0</v>
      </c>
      <c r="H740" s="44">
        <v>6384.11</v>
      </c>
      <c r="I740" s="44">
        <v>144.93</v>
      </c>
      <c r="J740" s="44">
        <v>2451.7399999999998</v>
      </c>
      <c r="K740" s="44">
        <v>29420.92</v>
      </c>
      <c r="L740" s="46">
        <v>31872.66</v>
      </c>
      <c r="M740" s="117"/>
      <c r="N740" s="119">
        <v>29420.92</v>
      </c>
      <c r="O740" s="119">
        <v>23036.81</v>
      </c>
      <c r="P740" s="119">
        <v>3278.4</v>
      </c>
      <c r="Q740" s="119">
        <v>36019.29</v>
      </c>
      <c r="R740" s="119">
        <v>33567.550000000003</v>
      </c>
      <c r="S740" s="47"/>
    </row>
    <row r="741" spans="1:19" ht="9" customHeight="1" x14ac:dyDescent="0.2">
      <c r="A741" s="495"/>
      <c r="B741" s="495"/>
      <c r="C741" s="58" t="s">
        <v>4</v>
      </c>
      <c r="D741" s="59"/>
      <c r="E741" s="61">
        <v>44324860</v>
      </c>
      <c r="F741" s="61">
        <v>0</v>
      </c>
      <c r="G741" s="61">
        <v>0</v>
      </c>
      <c r="H741" s="61">
        <v>12361361</v>
      </c>
      <c r="I741" s="61">
        <v>280624</v>
      </c>
      <c r="J741" s="61">
        <v>4747231</v>
      </c>
      <c r="K741" s="61">
        <v>56966845</v>
      </c>
      <c r="L741" s="61">
        <v>61714075</v>
      </c>
      <c r="M741" s="118"/>
      <c r="N741" s="123">
        <v>56966845</v>
      </c>
      <c r="O741" s="123">
        <v>44605484</v>
      </c>
      <c r="P741" s="123">
        <v>6347868</v>
      </c>
      <c r="Q741" s="123">
        <v>69743071</v>
      </c>
      <c r="R741" s="120">
        <v>64995840</v>
      </c>
      <c r="S741" s="47"/>
    </row>
    <row r="742" spans="1:19" ht="12.75" customHeight="1" x14ac:dyDescent="0.2">
      <c r="A742" s="496">
        <v>43191</v>
      </c>
      <c r="B742" s="496">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97"/>
      <c r="B743" s="497"/>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61">
        <f t="shared" ref="P743:P789" si="0">P742*1936.27</f>
        <v>4054549</v>
      </c>
      <c r="Q743" s="120">
        <v>47043519</v>
      </c>
      <c r="R743" s="120">
        <v>43793606</v>
      </c>
      <c r="S743" s="47"/>
    </row>
    <row r="744" spans="1:19" ht="12.75" customHeight="1" x14ac:dyDescent="0.2">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61">
        <f t="shared" si="0"/>
        <v>4054549</v>
      </c>
      <c r="Q745" s="120">
        <v>52429409</v>
      </c>
      <c r="R745" s="120">
        <v>48824229</v>
      </c>
      <c r="S745" s="47"/>
    </row>
    <row r="746" spans="1:19" ht="12.75" customHeight="1" x14ac:dyDescent="0.2">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61">
        <f t="shared" si="0"/>
        <v>4990930</v>
      </c>
      <c r="Q747" s="120">
        <v>57169882</v>
      </c>
      <c r="R747" s="120">
        <v>53252014</v>
      </c>
      <c r="S747" s="47"/>
    </row>
    <row r="748" spans="1:19" ht="12.75" customHeight="1" x14ac:dyDescent="0.2">
      <c r="A748" s="494"/>
      <c r="B748" s="494"/>
      <c r="C748" s="53" t="s">
        <v>3</v>
      </c>
      <c r="D748" s="54">
        <v>21</v>
      </c>
      <c r="E748" s="44">
        <v>19791.47</v>
      </c>
      <c r="F748" s="44">
        <v>0</v>
      </c>
      <c r="G748" s="44">
        <v>0</v>
      </c>
      <c r="H748" s="44">
        <v>6384.11</v>
      </c>
      <c r="I748" s="44"/>
      <c r="J748" s="44">
        <v>2181.3000000000002</v>
      </c>
      <c r="K748" s="44">
        <v>26175.58</v>
      </c>
      <c r="L748" s="46">
        <v>28356.880000000001</v>
      </c>
      <c r="M748" s="117"/>
      <c r="N748" s="119">
        <v>26175.58</v>
      </c>
      <c r="O748" s="119">
        <v>19791.47</v>
      </c>
      <c r="P748" s="119">
        <v>2577.6</v>
      </c>
      <c r="Q748" s="119">
        <v>31919.34</v>
      </c>
      <c r="R748" s="119">
        <v>29738.04</v>
      </c>
      <c r="S748" s="47"/>
    </row>
    <row r="749" spans="1:19" ht="9" customHeight="1" x14ac:dyDescent="0.2">
      <c r="A749" s="494"/>
      <c r="B749" s="494"/>
      <c r="C749" s="48" t="s">
        <v>4</v>
      </c>
      <c r="D749" s="49">
        <v>27</v>
      </c>
      <c r="E749" s="61">
        <v>38321630</v>
      </c>
      <c r="F749" s="50">
        <v>0</v>
      </c>
      <c r="G749" s="50">
        <v>0</v>
      </c>
      <c r="H749" s="61">
        <v>12361361</v>
      </c>
      <c r="I749" s="61"/>
      <c r="J749" s="51">
        <v>4223586</v>
      </c>
      <c r="K749" s="61">
        <v>50682990</v>
      </c>
      <c r="L749" s="61">
        <v>54906576</v>
      </c>
      <c r="M749" s="118"/>
      <c r="N749" s="120">
        <v>50682990</v>
      </c>
      <c r="O749" s="120">
        <v>38321630</v>
      </c>
      <c r="P749" s="61">
        <f t="shared" si="0"/>
        <v>4990930</v>
      </c>
      <c r="Q749" s="120">
        <v>61804460</v>
      </c>
      <c r="R749" s="120">
        <v>57580875</v>
      </c>
      <c r="S749" s="47"/>
    </row>
    <row r="750" spans="1:19" ht="12.75" customHeight="1" x14ac:dyDescent="0.2">
      <c r="A750" s="494"/>
      <c r="B750" s="494"/>
      <c r="C750" s="53" t="s">
        <v>3</v>
      </c>
      <c r="D750" s="54">
        <v>28</v>
      </c>
      <c r="E750" s="44">
        <v>21649.759999999998</v>
      </c>
      <c r="F750" s="44">
        <v>0</v>
      </c>
      <c r="G750" s="44">
        <v>0</v>
      </c>
      <c r="H750" s="44">
        <v>6384.11</v>
      </c>
      <c r="I750" s="44"/>
      <c r="J750" s="44">
        <v>2336.16</v>
      </c>
      <c r="K750" s="44">
        <v>28033.87</v>
      </c>
      <c r="L750" s="46">
        <v>30370.03</v>
      </c>
      <c r="M750" s="117"/>
      <c r="N750" s="119">
        <v>28033.87</v>
      </c>
      <c r="O750" s="119">
        <v>21649.759999999998</v>
      </c>
      <c r="P750" s="119">
        <v>3278.4</v>
      </c>
      <c r="Q750" s="119">
        <v>34266.99</v>
      </c>
      <c r="R750" s="119">
        <v>31930.83</v>
      </c>
      <c r="S750" s="47"/>
    </row>
    <row r="751" spans="1:19" ht="9" customHeight="1" x14ac:dyDescent="0.2">
      <c r="A751" s="494"/>
      <c r="B751" s="494"/>
      <c r="C751" s="48" t="s">
        <v>4</v>
      </c>
      <c r="D751" s="49">
        <v>34</v>
      </c>
      <c r="E751" s="61">
        <v>41919781</v>
      </c>
      <c r="F751" s="50">
        <v>0</v>
      </c>
      <c r="G751" s="50">
        <v>0</v>
      </c>
      <c r="H751" s="61">
        <v>12361361</v>
      </c>
      <c r="I751" s="61"/>
      <c r="J751" s="51">
        <v>4523437</v>
      </c>
      <c r="K751" s="61">
        <v>54281141</v>
      </c>
      <c r="L751" s="61">
        <v>58804578</v>
      </c>
      <c r="M751" s="118"/>
      <c r="N751" s="120">
        <v>54281141</v>
      </c>
      <c r="O751" s="120">
        <v>41919781</v>
      </c>
      <c r="P751" s="61">
        <f t="shared" si="0"/>
        <v>6347868</v>
      </c>
      <c r="Q751" s="120">
        <v>66350145</v>
      </c>
      <c r="R751" s="120">
        <v>61826708</v>
      </c>
      <c r="S751" s="47"/>
    </row>
    <row r="752" spans="1:19" ht="12.75" customHeight="1" x14ac:dyDescent="0.2">
      <c r="A752" s="494"/>
      <c r="B752" s="494"/>
      <c r="C752" s="53" t="s">
        <v>3</v>
      </c>
      <c r="D752" s="54">
        <v>35</v>
      </c>
      <c r="E752" s="44">
        <v>23036.81</v>
      </c>
      <c r="F752" s="44">
        <v>0</v>
      </c>
      <c r="G752" s="44">
        <v>0</v>
      </c>
      <c r="H752" s="44">
        <v>6384.11</v>
      </c>
      <c r="I752" s="44"/>
      <c r="J752" s="44">
        <v>2451.7399999999998</v>
      </c>
      <c r="K752" s="44">
        <v>29420.92</v>
      </c>
      <c r="L752" s="46">
        <v>31872.66</v>
      </c>
      <c r="M752" s="117"/>
      <c r="N752" s="119">
        <v>29420.92</v>
      </c>
      <c r="O752" s="119">
        <v>23036.81</v>
      </c>
      <c r="P752" s="119">
        <v>3278.4</v>
      </c>
      <c r="Q752" s="119">
        <v>36019.29</v>
      </c>
      <c r="R752" s="119">
        <v>33567.550000000003</v>
      </c>
      <c r="S752" s="47"/>
    </row>
    <row r="753" spans="1:19" ht="9" customHeight="1" x14ac:dyDescent="0.2">
      <c r="A753" s="495"/>
      <c r="B753" s="495"/>
      <c r="C753" s="58" t="s">
        <v>4</v>
      </c>
      <c r="D753" s="59"/>
      <c r="E753" s="61">
        <v>44605484</v>
      </c>
      <c r="F753" s="61">
        <v>0</v>
      </c>
      <c r="G753" s="61">
        <v>0</v>
      </c>
      <c r="H753" s="61">
        <v>12361361</v>
      </c>
      <c r="I753" s="61"/>
      <c r="J753" s="61">
        <v>4747231</v>
      </c>
      <c r="K753" s="61">
        <v>56966845</v>
      </c>
      <c r="L753" s="61">
        <v>61714075</v>
      </c>
      <c r="M753" s="118"/>
      <c r="N753" s="123">
        <v>56966845</v>
      </c>
      <c r="O753" s="123">
        <v>44605484</v>
      </c>
      <c r="P753" s="61">
        <f t="shared" si="0"/>
        <v>6347868</v>
      </c>
      <c r="Q753" s="123">
        <v>69743071</v>
      </c>
      <c r="R753" s="120">
        <v>64995840</v>
      </c>
      <c r="S753" s="47"/>
    </row>
    <row r="754" spans="1:19" ht="12.75" customHeight="1" x14ac:dyDescent="0.2">
      <c r="A754" s="496">
        <f>B742+1</f>
        <v>43466</v>
      </c>
      <c r="B754" s="496">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2">
      <c r="A755" s="497"/>
      <c r="B755" s="497"/>
      <c r="C755" s="48" t="s">
        <v>4</v>
      </c>
      <c r="D755" s="49">
        <v>8</v>
      </c>
      <c r="E755" s="50">
        <f t="shared" ref="E755:L755" si="1">E754*1936.27</f>
        <v>26999910</v>
      </c>
      <c r="F755" s="50">
        <f t="shared" si="1"/>
        <v>0</v>
      </c>
      <c r="G755" s="50">
        <f t="shared" si="1"/>
        <v>0</v>
      </c>
      <c r="H755" s="61">
        <f t="shared" si="1"/>
        <v>12361361</v>
      </c>
      <c r="I755" s="61">
        <f t="shared" si="1"/>
        <v>0</v>
      </c>
      <c r="J755" s="51">
        <f t="shared" si="1"/>
        <v>3280099</v>
      </c>
      <c r="K755" s="61">
        <f t="shared" si="1"/>
        <v>39361271</v>
      </c>
      <c r="L755" s="61">
        <f t="shared" si="1"/>
        <v>42641371</v>
      </c>
      <c r="M755" s="118"/>
      <c r="N755" s="120">
        <f t="shared" ref="N755:R755" si="2">N754*1936.27</f>
        <v>39361271</v>
      </c>
      <c r="O755" s="120">
        <f t="shared" si="2"/>
        <v>26999910</v>
      </c>
      <c r="P755" s="61">
        <f t="shared" si="0"/>
        <v>4054549</v>
      </c>
      <c r="Q755" s="120">
        <f t="shared" si="2"/>
        <v>47501350</v>
      </c>
      <c r="R755" s="120">
        <f t="shared" si="2"/>
        <v>44221251</v>
      </c>
      <c r="S755" s="47"/>
    </row>
    <row r="756" spans="1:19" ht="12.75" customHeight="1" x14ac:dyDescent="0.2">
      <c r="A756" s="517">
        <f>A754</f>
        <v>43466</v>
      </c>
      <c r="B756" s="517">
        <f>B754</f>
        <v>43830</v>
      </c>
      <c r="C756" s="53" t="s">
        <v>3</v>
      </c>
      <c r="D756" s="54">
        <v>9</v>
      </c>
      <c r="E756" s="44">
        <v>16166.48</v>
      </c>
      <c r="F756" s="44">
        <v>0</v>
      </c>
      <c r="G756" s="44"/>
      <c r="H756" s="44">
        <v>6384.11</v>
      </c>
      <c r="I756" s="44"/>
      <c r="J756" s="44">
        <f t="shared" ref="J756" si="3">K756/12</f>
        <v>1879.22</v>
      </c>
      <c r="K756" s="44">
        <f t="shared" ref="K756" si="4">SUM(E756:I756)</f>
        <v>22550.59</v>
      </c>
      <c r="L756" s="46">
        <f t="shared" ref="L756" si="5">SUM(E756:J756)</f>
        <v>24429.81</v>
      </c>
      <c r="M756" s="117"/>
      <c r="N756" s="119">
        <f t="shared" ref="N756" si="6">K756</f>
        <v>22550.59</v>
      </c>
      <c r="O756" s="119">
        <f t="shared" ref="O756" si="7">E756+F756+G756+I756</f>
        <v>16166.48</v>
      </c>
      <c r="P756" s="119">
        <v>2094</v>
      </c>
      <c r="Q756" s="119">
        <f t="shared" ref="Q756" si="8">L756+(IF(P756&gt;O756*0.18,P756,O756*0.18))</f>
        <v>27339.78</v>
      </c>
      <c r="R756" s="119">
        <f t="shared" ref="R756" si="9">N756+O756*0.18</f>
        <v>25460.560000000001</v>
      </c>
      <c r="S756" s="47"/>
    </row>
    <row r="757" spans="1:19" ht="9" customHeight="1" x14ac:dyDescent="0.2">
      <c r="A757" s="517"/>
      <c r="B757" s="517"/>
      <c r="C757" s="48" t="s">
        <v>4</v>
      </c>
      <c r="D757" s="49">
        <v>14</v>
      </c>
      <c r="E757" s="50">
        <f t="shared" ref="E757" si="10">E756*1936.27</f>
        <v>31302670</v>
      </c>
      <c r="F757" s="50">
        <f t="shared" ref="F757:L757" si="11">F756*1936.27</f>
        <v>0</v>
      </c>
      <c r="G757" s="50">
        <f t="shared" si="11"/>
        <v>0</v>
      </c>
      <c r="H757" s="61">
        <f t="shared" si="11"/>
        <v>12361361</v>
      </c>
      <c r="I757" s="61">
        <f t="shared" si="11"/>
        <v>0</v>
      </c>
      <c r="J757" s="51">
        <f t="shared" si="11"/>
        <v>3638677</v>
      </c>
      <c r="K757" s="61">
        <f t="shared" si="11"/>
        <v>43664031</v>
      </c>
      <c r="L757" s="61">
        <f t="shared" si="11"/>
        <v>47302708</v>
      </c>
      <c r="M757" s="118"/>
      <c r="N757" s="120">
        <f t="shared" ref="N757:R757" si="12">N756*1936.27</f>
        <v>43664031</v>
      </c>
      <c r="O757" s="120">
        <f t="shared" si="12"/>
        <v>31302670</v>
      </c>
      <c r="P757" s="61">
        <f t="shared" si="0"/>
        <v>4054549</v>
      </c>
      <c r="Q757" s="120">
        <f t="shared" si="12"/>
        <v>52937196</v>
      </c>
      <c r="R757" s="120">
        <f t="shared" si="12"/>
        <v>49298519</v>
      </c>
      <c r="S757" s="47"/>
    </row>
    <row r="758" spans="1:19" ht="12.75" customHeight="1" x14ac:dyDescent="0.2">
      <c r="A758" s="517"/>
      <c r="B758" s="517"/>
      <c r="C758" s="53" t="s">
        <v>3</v>
      </c>
      <c r="D758" s="54">
        <v>15</v>
      </c>
      <c r="E758" s="44">
        <v>18122.48</v>
      </c>
      <c r="F758" s="44">
        <v>0</v>
      </c>
      <c r="G758" s="44"/>
      <c r="H758" s="44">
        <v>6384.11</v>
      </c>
      <c r="I758" s="44"/>
      <c r="J758" s="44">
        <f t="shared" ref="J758" si="13">K758/12</f>
        <v>2042.22</v>
      </c>
      <c r="K758" s="44">
        <f t="shared" ref="K758" si="14">SUM(E758:I758)</f>
        <v>24506.59</v>
      </c>
      <c r="L758" s="46">
        <f t="shared" ref="L758" si="15">SUM(E758:J758)</f>
        <v>26548.81</v>
      </c>
      <c r="M758" s="117"/>
      <c r="N758" s="119">
        <f t="shared" ref="N758" si="16">K758</f>
        <v>24506.59</v>
      </c>
      <c r="O758" s="119">
        <f t="shared" ref="O758" si="17">E758+F758+G758+I758</f>
        <v>18122.48</v>
      </c>
      <c r="P758" s="119">
        <v>2577.6</v>
      </c>
      <c r="Q758" s="119">
        <f t="shared" ref="Q758" si="18">L758+(IF(P758&gt;O758*0.18,P758,O758*0.18))</f>
        <v>29810.86</v>
      </c>
      <c r="R758" s="119">
        <f t="shared" ref="R758" si="19">N758+O758*0.18</f>
        <v>27768.639999999999</v>
      </c>
      <c r="S758" s="47"/>
    </row>
    <row r="759" spans="1:19" ht="9" customHeight="1" x14ac:dyDescent="0.2">
      <c r="A759" s="517"/>
      <c r="B759" s="517"/>
      <c r="C759" s="48" t="s">
        <v>4</v>
      </c>
      <c r="D759" s="49">
        <v>20</v>
      </c>
      <c r="E759" s="50">
        <f t="shared" ref="E759" si="20">E758*1936.27</f>
        <v>35090014</v>
      </c>
      <c r="F759" s="50">
        <f t="shared" ref="F759:L759" si="21">F758*1936.27</f>
        <v>0</v>
      </c>
      <c r="G759" s="50">
        <f t="shared" si="21"/>
        <v>0</v>
      </c>
      <c r="H759" s="61">
        <f t="shared" si="21"/>
        <v>12361361</v>
      </c>
      <c r="I759" s="61">
        <f t="shared" si="21"/>
        <v>0</v>
      </c>
      <c r="J759" s="51">
        <f t="shared" si="21"/>
        <v>3954289</v>
      </c>
      <c r="K759" s="61">
        <f t="shared" si="21"/>
        <v>47451375</v>
      </c>
      <c r="L759" s="61">
        <f t="shared" si="21"/>
        <v>51405664</v>
      </c>
      <c r="M759" s="118"/>
      <c r="N759" s="120">
        <f t="shared" ref="N759:R759" si="22">N758*1936.27</f>
        <v>47451375</v>
      </c>
      <c r="O759" s="120">
        <f t="shared" si="22"/>
        <v>35090014</v>
      </c>
      <c r="P759" s="61">
        <f t="shared" si="0"/>
        <v>4990930</v>
      </c>
      <c r="Q759" s="120">
        <f t="shared" si="22"/>
        <v>57721874</v>
      </c>
      <c r="R759" s="120">
        <f t="shared" si="22"/>
        <v>53767585</v>
      </c>
      <c r="S759" s="47"/>
    </row>
    <row r="760" spans="1:19" ht="12.75" customHeight="1" x14ac:dyDescent="0.2">
      <c r="A760" s="517"/>
      <c r="B760" s="517"/>
      <c r="C760" s="53" t="s">
        <v>3</v>
      </c>
      <c r="D760" s="54">
        <v>21</v>
      </c>
      <c r="E760" s="44">
        <v>20035.080000000002</v>
      </c>
      <c r="F760" s="44">
        <v>0</v>
      </c>
      <c r="G760" s="44"/>
      <c r="H760" s="44">
        <v>6384.11</v>
      </c>
      <c r="I760" s="44"/>
      <c r="J760" s="44">
        <f t="shared" ref="J760" si="23">K760/12</f>
        <v>2201.6</v>
      </c>
      <c r="K760" s="44">
        <f t="shared" ref="K760" si="24">SUM(E760:I760)</f>
        <v>26419.19</v>
      </c>
      <c r="L760" s="46">
        <f t="shared" ref="L760" si="25">SUM(E760:J760)</f>
        <v>28620.79</v>
      </c>
      <c r="M760" s="117"/>
      <c r="N760" s="119">
        <f t="shared" ref="N760" si="26">K760</f>
        <v>26419.19</v>
      </c>
      <c r="O760" s="119">
        <f t="shared" ref="O760" si="27">E760+F760+G760+I760</f>
        <v>20035.080000000002</v>
      </c>
      <c r="P760" s="119">
        <v>2577.6</v>
      </c>
      <c r="Q760" s="119">
        <f t="shared" ref="Q760" si="28">L760+(IF(P760&gt;O760*0.18,P760,O760*0.18))</f>
        <v>32227.1</v>
      </c>
      <c r="R760" s="119">
        <f t="shared" ref="R760" si="29">N760+O760*0.18</f>
        <v>30025.5</v>
      </c>
      <c r="S760" s="47"/>
    </row>
    <row r="761" spans="1:19" ht="9" customHeight="1" x14ac:dyDescent="0.2">
      <c r="A761" s="517"/>
      <c r="B761" s="517"/>
      <c r="C761" s="48" t="s">
        <v>4</v>
      </c>
      <c r="D761" s="49">
        <v>27</v>
      </c>
      <c r="E761" s="50">
        <f t="shared" ref="E761" si="30">E760*1936.27</f>
        <v>38793324</v>
      </c>
      <c r="F761" s="50">
        <f t="shared" ref="F761:L761" si="31">F760*1936.27</f>
        <v>0</v>
      </c>
      <c r="G761" s="50">
        <f t="shared" si="31"/>
        <v>0</v>
      </c>
      <c r="H761" s="61">
        <f t="shared" si="31"/>
        <v>12361361</v>
      </c>
      <c r="I761" s="61">
        <f t="shared" si="31"/>
        <v>0</v>
      </c>
      <c r="J761" s="51">
        <f t="shared" si="31"/>
        <v>4262892</v>
      </c>
      <c r="K761" s="61">
        <f t="shared" si="31"/>
        <v>51154685</v>
      </c>
      <c r="L761" s="61">
        <f t="shared" si="31"/>
        <v>55417577</v>
      </c>
      <c r="M761" s="118"/>
      <c r="N761" s="120">
        <f t="shared" ref="N761:R761" si="32">N760*1936.27</f>
        <v>51154685</v>
      </c>
      <c r="O761" s="120">
        <f t="shared" si="32"/>
        <v>38793324</v>
      </c>
      <c r="P761" s="61">
        <f t="shared" si="0"/>
        <v>4990930</v>
      </c>
      <c r="Q761" s="120">
        <f t="shared" si="32"/>
        <v>62400367</v>
      </c>
      <c r="R761" s="120">
        <f t="shared" si="32"/>
        <v>58137475</v>
      </c>
      <c r="S761" s="47"/>
    </row>
    <row r="762" spans="1:19" ht="12.75" customHeight="1" x14ac:dyDescent="0.2">
      <c r="A762" s="517"/>
      <c r="B762" s="517"/>
      <c r="C762" s="53" t="s">
        <v>3</v>
      </c>
      <c r="D762" s="54">
        <v>28</v>
      </c>
      <c r="E762" s="44">
        <v>21910.11</v>
      </c>
      <c r="F762" s="44">
        <v>0</v>
      </c>
      <c r="G762" s="44"/>
      <c r="H762" s="44">
        <v>6384.11</v>
      </c>
      <c r="I762" s="44"/>
      <c r="J762" s="44">
        <f t="shared" ref="J762" si="33">K762/12</f>
        <v>2357.85</v>
      </c>
      <c r="K762" s="44">
        <f t="shared" ref="K762" si="34">SUM(E762:I762)</f>
        <v>28294.22</v>
      </c>
      <c r="L762" s="46">
        <f t="shared" ref="L762" si="35">SUM(E762:J762)</f>
        <v>30652.07</v>
      </c>
      <c r="M762" s="117"/>
      <c r="N762" s="119">
        <f t="shared" ref="N762" si="36">K762</f>
        <v>28294.22</v>
      </c>
      <c r="O762" s="119">
        <f t="shared" ref="O762" si="37">E762+F762+G762+I762</f>
        <v>21910.11</v>
      </c>
      <c r="P762" s="119">
        <v>3278.4</v>
      </c>
      <c r="Q762" s="119">
        <f t="shared" ref="Q762" si="38">L762+(IF(P762&gt;O762*0.18,P762,O762*0.18))</f>
        <v>34595.89</v>
      </c>
      <c r="R762" s="119">
        <f t="shared" ref="R762" si="39">N762+O762*0.18</f>
        <v>32238.04</v>
      </c>
      <c r="S762" s="47"/>
    </row>
    <row r="763" spans="1:19" ht="9" customHeight="1" x14ac:dyDescent="0.2">
      <c r="A763" s="517"/>
      <c r="B763" s="517"/>
      <c r="C763" s="48" t="s">
        <v>4</v>
      </c>
      <c r="D763" s="49">
        <v>34</v>
      </c>
      <c r="E763" s="50">
        <f t="shared" ref="E763" si="40">E762*1936.27</f>
        <v>42423889</v>
      </c>
      <c r="F763" s="50">
        <f t="shared" ref="F763:L763" si="41">F762*1936.27</f>
        <v>0</v>
      </c>
      <c r="G763" s="50">
        <f t="shared" si="41"/>
        <v>0</v>
      </c>
      <c r="H763" s="61">
        <f t="shared" si="41"/>
        <v>12361361</v>
      </c>
      <c r="I763" s="61">
        <f t="shared" si="41"/>
        <v>0</v>
      </c>
      <c r="J763" s="51">
        <f t="shared" si="41"/>
        <v>4565434</v>
      </c>
      <c r="K763" s="61">
        <f t="shared" si="41"/>
        <v>54785249</v>
      </c>
      <c r="L763" s="61">
        <f t="shared" si="41"/>
        <v>59350684</v>
      </c>
      <c r="M763" s="118"/>
      <c r="N763" s="120">
        <f t="shared" ref="N763:R763" si="42">N762*1936.27</f>
        <v>54785249</v>
      </c>
      <c r="O763" s="120">
        <f t="shared" si="42"/>
        <v>42423889</v>
      </c>
      <c r="P763" s="61">
        <f t="shared" si="0"/>
        <v>6347868</v>
      </c>
      <c r="Q763" s="120">
        <f t="shared" si="42"/>
        <v>66986984</v>
      </c>
      <c r="R763" s="120">
        <f t="shared" si="42"/>
        <v>62421550</v>
      </c>
      <c r="S763" s="47"/>
    </row>
    <row r="764" spans="1:19" ht="12.75" customHeight="1" x14ac:dyDescent="0.2">
      <c r="A764" s="517"/>
      <c r="B764" s="517"/>
      <c r="C764" s="53" t="s">
        <v>3</v>
      </c>
      <c r="D764" s="54">
        <v>35</v>
      </c>
      <c r="E764" s="44">
        <v>23310.41</v>
      </c>
      <c r="F764" s="44">
        <v>0</v>
      </c>
      <c r="G764" s="44"/>
      <c r="H764" s="44">
        <v>6384.11</v>
      </c>
      <c r="I764" s="44"/>
      <c r="J764" s="44">
        <f t="shared" ref="J764" si="43">K764/12</f>
        <v>2474.54</v>
      </c>
      <c r="K764" s="44">
        <f t="shared" ref="K764" si="44">SUM(E764:I764)</f>
        <v>29694.52</v>
      </c>
      <c r="L764" s="46">
        <f t="shared" ref="L764" si="45">SUM(E764:J764)</f>
        <v>32169.06</v>
      </c>
      <c r="M764" s="117"/>
      <c r="N764" s="119">
        <f t="shared" ref="N764" si="46">K764</f>
        <v>29694.52</v>
      </c>
      <c r="O764" s="119">
        <f t="shared" ref="O764" si="47">E764+F764+G764+I764</f>
        <v>23310.41</v>
      </c>
      <c r="P764" s="119">
        <v>3278.4</v>
      </c>
      <c r="Q764" s="119">
        <f t="shared" ref="Q764" si="48">L764+(IF(P764&gt;O764*0.18,P764,O764*0.18))</f>
        <v>36364.93</v>
      </c>
      <c r="R764" s="119">
        <f t="shared" ref="R764" si="49">N764+O764*0.18</f>
        <v>33890.39</v>
      </c>
      <c r="S764" s="47"/>
    </row>
    <row r="765" spans="1:19" ht="9" customHeight="1" x14ac:dyDescent="0.2">
      <c r="A765" s="518"/>
      <c r="B765" s="518"/>
      <c r="C765" s="58" t="s">
        <v>4</v>
      </c>
      <c r="D765" s="59"/>
      <c r="E765" s="50">
        <f t="shared" ref="E765:L789" si="50">E764*1936.27</f>
        <v>45135248</v>
      </c>
      <c r="F765" s="50">
        <f t="shared" si="50"/>
        <v>0</v>
      </c>
      <c r="G765" s="50">
        <f t="shared" si="50"/>
        <v>0</v>
      </c>
      <c r="H765" s="61">
        <f t="shared" si="50"/>
        <v>12361361</v>
      </c>
      <c r="I765" s="61">
        <f t="shared" si="50"/>
        <v>0</v>
      </c>
      <c r="J765" s="51">
        <f t="shared" si="50"/>
        <v>4791378</v>
      </c>
      <c r="K765" s="61">
        <f t="shared" si="50"/>
        <v>57496608</v>
      </c>
      <c r="L765" s="61">
        <f t="shared" si="50"/>
        <v>62287986</v>
      </c>
      <c r="M765" s="118"/>
      <c r="N765" s="120">
        <f t="shared" ref="N765:R765" si="51">N764*1936.27</f>
        <v>57496608</v>
      </c>
      <c r="O765" s="120">
        <f t="shared" si="51"/>
        <v>45135248</v>
      </c>
      <c r="P765" s="61">
        <f t="shared" si="0"/>
        <v>6347868</v>
      </c>
      <c r="Q765" s="120">
        <f t="shared" si="51"/>
        <v>70412323</v>
      </c>
      <c r="R765" s="120">
        <f t="shared" si="51"/>
        <v>65620945</v>
      </c>
      <c r="S765" s="47"/>
    </row>
    <row r="766" spans="1:19" ht="12.75" customHeight="1" x14ac:dyDescent="0.2">
      <c r="A766" s="496">
        <f>B754+1</f>
        <v>43831</v>
      </c>
      <c r="B766" s="496">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2">
      <c r="A767" s="497"/>
      <c r="B767" s="497"/>
      <c r="C767" s="48" t="s">
        <v>4</v>
      </c>
      <c r="D767" s="49">
        <v>8</v>
      </c>
      <c r="E767" s="50">
        <f t="shared" si="50"/>
        <v>27304292</v>
      </c>
      <c r="F767" s="50">
        <f t="shared" si="50"/>
        <v>0</v>
      </c>
      <c r="G767" s="50">
        <f t="shared" si="50"/>
        <v>0</v>
      </c>
      <c r="H767" s="61">
        <f t="shared" si="50"/>
        <v>12361361</v>
      </c>
      <c r="I767" s="61">
        <f t="shared" si="50"/>
        <v>0</v>
      </c>
      <c r="J767" s="51">
        <f t="shared" si="50"/>
        <v>3305465</v>
      </c>
      <c r="K767" s="61">
        <f t="shared" si="50"/>
        <v>39665653</v>
      </c>
      <c r="L767" s="61">
        <f t="shared" si="50"/>
        <v>42971117</v>
      </c>
      <c r="M767" s="118"/>
      <c r="N767" s="120">
        <f t="shared" ref="N767:R767" si="59">N766*1936.27</f>
        <v>39665653</v>
      </c>
      <c r="O767" s="120">
        <f t="shared" si="59"/>
        <v>27304292</v>
      </c>
      <c r="P767" s="61">
        <f t="shared" si="0"/>
        <v>4054549</v>
      </c>
      <c r="Q767" s="120">
        <f t="shared" si="59"/>
        <v>47885893</v>
      </c>
      <c r="R767" s="120">
        <f t="shared" si="59"/>
        <v>44580429</v>
      </c>
      <c r="S767" s="47"/>
    </row>
    <row r="768" spans="1:19" ht="12.75" customHeight="1" x14ac:dyDescent="0.2">
      <c r="A768" s="517">
        <f>A766</f>
        <v>43831</v>
      </c>
      <c r="B768" s="517">
        <f>B766</f>
        <v>44196</v>
      </c>
      <c r="C768" s="53" t="s">
        <v>3</v>
      </c>
      <c r="D768" s="54">
        <v>9</v>
      </c>
      <c r="E768" s="44">
        <v>16341.68</v>
      </c>
      <c r="F768" s="44">
        <v>0</v>
      </c>
      <c r="G768" s="44"/>
      <c r="H768" s="44">
        <v>6384.11</v>
      </c>
      <c r="I768" s="44"/>
      <c r="J768" s="44">
        <f t="shared" ref="J768" si="60">K768/12</f>
        <v>1893.82</v>
      </c>
      <c r="K768" s="44">
        <f t="shared" ref="K768" si="61">SUM(E768:I768)</f>
        <v>22725.79</v>
      </c>
      <c r="L768" s="46">
        <f t="shared" ref="L768" si="62">SUM(E768:J768)</f>
        <v>24619.61</v>
      </c>
      <c r="M768" s="117"/>
      <c r="N768" s="119">
        <f t="shared" ref="N768" si="63">K768</f>
        <v>22725.79</v>
      </c>
      <c r="O768" s="119">
        <f t="shared" ref="O768" si="64">E768+F768+G768+I768</f>
        <v>16341.68</v>
      </c>
      <c r="P768" s="119">
        <v>2094</v>
      </c>
      <c r="Q768" s="119">
        <f t="shared" ref="Q768" si="65">L768+(IF(P768&gt;O768*0.18,P768,O768*0.18))</f>
        <v>27561.11</v>
      </c>
      <c r="R768" s="119">
        <f t="shared" ref="R768" si="66">N768+O768*0.18</f>
        <v>25667.29</v>
      </c>
      <c r="S768" s="47"/>
    </row>
    <row r="769" spans="1:19" ht="9" customHeight="1" x14ac:dyDescent="0.2">
      <c r="A769" s="517"/>
      <c r="B769" s="517"/>
      <c r="C769" s="48" t="s">
        <v>4</v>
      </c>
      <c r="D769" s="49">
        <v>14</v>
      </c>
      <c r="E769" s="50">
        <f t="shared" si="50"/>
        <v>31641905</v>
      </c>
      <c r="F769" s="50">
        <f t="shared" si="50"/>
        <v>0</v>
      </c>
      <c r="G769" s="50">
        <f t="shared" si="50"/>
        <v>0</v>
      </c>
      <c r="H769" s="61">
        <f t="shared" si="50"/>
        <v>12361361</v>
      </c>
      <c r="I769" s="61">
        <f t="shared" si="50"/>
        <v>0</v>
      </c>
      <c r="J769" s="51">
        <f t="shared" si="50"/>
        <v>3666947</v>
      </c>
      <c r="K769" s="61">
        <f t="shared" si="50"/>
        <v>44003265</v>
      </c>
      <c r="L769" s="61">
        <f t="shared" si="50"/>
        <v>47670212</v>
      </c>
      <c r="M769" s="118"/>
      <c r="N769" s="120">
        <f t="shared" ref="N769:R769" si="67">N768*1936.27</f>
        <v>44003265</v>
      </c>
      <c r="O769" s="120">
        <f t="shared" si="67"/>
        <v>31641905</v>
      </c>
      <c r="P769" s="61">
        <f t="shared" si="0"/>
        <v>4054549</v>
      </c>
      <c r="Q769" s="120">
        <f t="shared" si="67"/>
        <v>53365750</v>
      </c>
      <c r="R769" s="120">
        <f t="shared" si="67"/>
        <v>49698804</v>
      </c>
      <c r="S769" s="47"/>
    </row>
    <row r="770" spans="1:19" ht="12.75" customHeight="1" x14ac:dyDescent="0.2">
      <c r="A770" s="517"/>
      <c r="B770" s="517"/>
      <c r="C770" s="53" t="s">
        <v>3</v>
      </c>
      <c r="D770" s="54">
        <v>15</v>
      </c>
      <c r="E770" s="44">
        <v>18312.080000000002</v>
      </c>
      <c r="F770" s="44">
        <v>0</v>
      </c>
      <c r="G770" s="44"/>
      <c r="H770" s="44">
        <v>6384.11</v>
      </c>
      <c r="I770" s="44"/>
      <c r="J770" s="44">
        <f t="shared" ref="J770" si="68">K770/12</f>
        <v>2058.02</v>
      </c>
      <c r="K770" s="44">
        <f t="shared" ref="K770" si="69">SUM(E770:I770)</f>
        <v>24696.19</v>
      </c>
      <c r="L770" s="46">
        <f t="shared" ref="L770" si="70">SUM(E770:J770)</f>
        <v>26754.21</v>
      </c>
      <c r="M770" s="117"/>
      <c r="N770" s="119">
        <f t="shared" ref="N770" si="71">K770</f>
        <v>24696.19</v>
      </c>
      <c r="O770" s="119">
        <f t="shared" ref="O770" si="72">E770+F770+G770+I770</f>
        <v>18312.080000000002</v>
      </c>
      <c r="P770" s="119">
        <v>2577.6</v>
      </c>
      <c r="Q770" s="119">
        <f t="shared" ref="Q770" si="73">L770+(IF(P770&gt;O770*0.18,P770,O770*0.18))</f>
        <v>30050.38</v>
      </c>
      <c r="R770" s="119">
        <f t="shared" ref="R770" si="74">N770+O770*0.18</f>
        <v>27992.36</v>
      </c>
      <c r="S770" s="47"/>
    </row>
    <row r="771" spans="1:19" ht="9" customHeight="1" x14ac:dyDescent="0.2">
      <c r="A771" s="517"/>
      <c r="B771" s="517"/>
      <c r="C771" s="48" t="s">
        <v>4</v>
      </c>
      <c r="D771" s="49">
        <v>20</v>
      </c>
      <c r="E771" s="50">
        <f t="shared" si="50"/>
        <v>35457131</v>
      </c>
      <c r="F771" s="50">
        <f t="shared" si="50"/>
        <v>0</v>
      </c>
      <c r="G771" s="50">
        <f t="shared" si="50"/>
        <v>0</v>
      </c>
      <c r="H771" s="61">
        <f t="shared" si="50"/>
        <v>12361361</v>
      </c>
      <c r="I771" s="61">
        <f t="shared" si="50"/>
        <v>0</v>
      </c>
      <c r="J771" s="51">
        <f t="shared" si="50"/>
        <v>3984882</v>
      </c>
      <c r="K771" s="61">
        <f t="shared" si="50"/>
        <v>47818492</v>
      </c>
      <c r="L771" s="61">
        <f t="shared" si="50"/>
        <v>51803374</v>
      </c>
      <c r="M771" s="118"/>
      <c r="N771" s="120">
        <f t="shared" ref="N771:R771" si="75">N770*1936.27</f>
        <v>47818492</v>
      </c>
      <c r="O771" s="120">
        <f t="shared" si="75"/>
        <v>35457131</v>
      </c>
      <c r="P771" s="61">
        <f t="shared" si="0"/>
        <v>4990930</v>
      </c>
      <c r="Q771" s="120">
        <f t="shared" si="75"/>
        <v>58185649</v>
      </c>
      <c r="R771" s="120">
        <f t="shared" si="75"/>
        <v>54200767</v>
      </c>
      <c r="S771" s="47"/>
    </row>
    <row r="772" spans="1:19" ht="12.75" customHeight="1" x14ac:dyDescent="0.2">
      <c r="A772" s="517"/>
      <c r="B772" s="517"/>
      <c r="C772" s="53" t="s">
        <v>3</v>
      </c>
      <c r="D772" s="54">
        <v>21</v>
      </c>
      <c r="E772" s="44">
        <v>20239.080000000002</v>
      </c>
      <c r="F772" s="44">
        <v>0</v>
      </c>
      <c r="G772" s="44"/>
      <c r="H772" s="44">
        <v>6384.11</v>
      </c>
      <c r="I772" s="44"/>
      <c r="J772" s="44">
        <f t="shared" ref="J772" si="76">K772/12</f>
        <v>2218.6</v>
      </c>
      <c r="K772" s="44">
        <f t="shared" ref="K772" si="77">SUM(E772:I772)</f>
        <v>26623.19</v>
      </c>
      <c r="L772" s="46">
        <f t="shared" ref="L772" si="78">SUM(E772:J772)</f>
        <v>28841.79</v>
      </c>
      <c r="M772" s="117"/>
      <c r="N772" s="119">
        <f t="shared" ref="N772" si="79">K772</f>
        <v>26623.19</v>
      </c>
      <c r="O772" s="119">
        <f t="shared" ref="O772" si="80">E772+F772+G772+I772</f>
        <v>20239.080000000002</v>
      </c>
      <c r="P772" s="119">
        <v>2577.6</v>
      </c>
      <c r="Q772" s="119">
        <f t="shared" ref="Q772" si="81">L772+(IF(P772&gt;O772*0.18,P772,O772*0.18))</f>
        <v>32484.82</v>
      </c>
      <c r="R772" s="119">
        <f t="shared" ref="R772" si="82">N772+O772*0.18</f>
        <v>30266.22</v>
      </c>
      <c r="S772" s="47"/>
    </row>
    <row r="773" spans="1:19" ht="9" customHeight="1" x14ac:dyDescent="0.2">
      <c r="A773" s="517"/>
      <c r="B773" s="517"/>
      <c r="C773" s="48" t="s">
        <v>4</v>
      </c>
      <c r="D773" s="49">
        <v>27</v>
      </c>
      <c r="E773" s="50">
        <f t="shared" si="50"/>
        <v>39188323</v>
      </c>
      <c r="F773" s="50">
        <f t="shared" si="50"/>
        <v>0</v>
      </c>
      <c r="G773" s="50">
        <f t="shared" si="50"/>
        <v>0</v>
      </c>
      <c r="H773" s="61">
        <f t="shared" si="50"/>
        <v>12361361</v>
      </c>
      <c r="I773" s="61">
        <f t="shared" si="50"/>
        <v>0</v>
      </c>
      <c r="J773" s="51">
        <f t="shared" si="50"/>
        <v>4295809</v>
      </c>
      <c r="K773" s="61">
        <f t="shared" si="50"/>
        <v>51549684</v>
      </c>
      <c r="L773" s="61">
        <f t="shared" si="50"/>
        <v>55845493</v>
      </c>
      <c r="M773" s="118"/>
      <c r="N773" s="120">
        <f t="shared" ref="N773:R773" si="83">N772*1936.27</f>
        <v>51549684</v>
      </c>
      <c r="O773" s="120">
        <f t="shared" si="83"/>
        <v>39188323</v>
      </c>
      <c r="P773" s="61">
        <f t="shared" si="0"/>
        <v>4990930</v>
      </c>
      <c r="Q773" s="120">
        <f t="shared" si="83"/>
        <v>62899382</v>
      </c>
      <c r="R773" s="120">
        <f t="shared" si="83"/>
        <v>58603574</v>
      </c>
      <c r="S773" s="47"/>
    </row>
    <row r="774" spans="1:19" ht="12.75" customHeight="1" x14ac:dyDescent="0.2">
      <c r="A774" s="517"/>
      <c r="B774" s="517"/>
      <c r="C774" s="53" t="s">
        <v>3</v>
      </c>
      <c r="D774" s="54">
        <v>28</v>
      </c>
      <c r="E774" s="44">
        <v>22129.71</v>
      </c>
      <c r="F774" s="44">
        <v>0</v>
      </c>
      <c r="G774" s="44"/>
      <c r="H774" s="44">
        <v>6384.11</v>
      </c>
      <c r="I774" s="44"/>
      <c r="J774" s="44">
        <f t="shared" ref="J774" si="84">K774/12</f>
        <v>2376.15</v>
      </c>
      <c r="K774" s="44">
        <f t="shared" ref="K774" si="85">SUM(E774:I774)</f>
        <v>28513.82</v>
      </c>
      <c r="L774" s="46">
        <f t="shared" ref="L774" si="86">SUM(E774:J774)</f>
        <v>30889.97</v>
      </c>
      <c r="M774" s="117"/>
      <c r="N774" s="119">
        <f t="shared" ref="N774" si="87">K774</f>
        <v>28513.82</v>
      </c>
      <c r="O774" s="119">
        <f t="shared" ref="O774" si="88">E774+F774+G774+I774</f>
        <v>22129.71</v>
      </c>
      <c r="P774" s="119">
        <v>3278.4</v>
      </c>
      <c r="Q774" s="119">
        <f t="shared" ref="Q774" si="89">L774+(IF(P774&gt;O774*0.18,P774,O774*0.18))</f>
        <v>34873.32</v>
      </c>
      <c r="R774" s="119">
        <f t="shared" ref="R774" si="90">N774+O774*0.18</f>
        <v>32497.17</v>
      </c>
      <c r="S774" s="47"/>
    </row>
    <row r="775" spans="1:19" ht="9" customHeight="1" x14ac:dyDescent="0.2">
      <c r="A775" s="517"/>
      <c r="B775" s="517"/>
      <c r="C775" s="48" t="s">
        <v>4</v>
      </c>
      <c r="D775" s="49">
        <v>34</v>
      </c>
      <c r="E775" s="50">
        <f t="shared" si="50"/>
        <v>42849094</v>
      </c>
      <c r="F775" s="50">
        <f t="shared" si="50"/>
        <v>0</v>
      </c>
      <c r="G775" s="50">
        <f t="shared" si="50"/>
        <v>0</v>
      </c>
      <c r="H775" s="61">
        <f t="shared" si="50"/>
        <v>12361361</v>
      </c>
      <c r="I775" s="61">
        <f t="shared" si="50"/>
        <v>0</v>
      </c>
      <c r="J775" s="51">
        <f t="shared" si="50"/>
        <v>4600868</v>
      </c>
      <c r="K775" s="61">
        <f t="shared" si="50"/>
        <v>55210454</v>
      </c>
      <c r="L775" s="61">
        <f t="shared" si="50"/>
        <v>59811322</v>
      </c>
      <c r="M775" s="118"/>
      <c r="N775" s="120">
        <f t="shared" ref="N775:R775" si="91">N774*1936.27</f>
        <v>55210454</v>
      </c>
      <c r="O775" s="120">
        <f t="shared" si="91"/>
        <v>42849094</v>
      </c>
      <c r="P775" s="61">
        <f t="shared" si="0"/>
        <v>6347868</v>
      </c>
      <c r="Q775" s="120">
        <f t="shared" si="91"/>
        <v>67524163</v>
      </c>
      <c r="R775" s="120">
        <f t="shared" si="91"/>
        <v>62923295</v>
      </c>
      <c r="S775" s="47"/>
    </row>
    <row r="776" spans="1:19" ht="12.75" customHeight="1" x14ac:dyDescent="0.2">
      <c r="A776" s="517"/>
      <c r="B776" s="517"/>
      <c r="C776" s="53" t="s">
        <v>3</v>
      </c>
      <c r="D776" s="54">
        <v>35</v>
      </c>
      <c r="E776" s="44">
        <v>23539.61</v>
      </c>
      <c r="F776" s="44">
        <v>0</v>
      </c>
      <c r="G776" s="44"/>
      <c r="H776" s="44">
        <v>6384.11</v>
      </c>
      <c r="I776" s="44"/>
      <c r="J776" s="44">
        <f t="shared" ref="J776" si="92">K776/12</f>
        <v>2493.64</v>
      </c>
      <c r="K776" s="44">
        <f t="shared" ref="K776" si="93">SUM(E776:I776)</f>
        <v>29923.72</v>
      </c>
      <c r="L776" s="46">
        <f t="shared" ref="L776" si="94">SUM(E776:J776)</f>
        <v>32417.360000000001</v>
      </c>
      <c r="M776" s="117"/>
      <c r="N776" s="119">
        <f t="shared" ref="N776" si="95">K776</f>
        <v>29923.72</v>
      </c>
      <c r="O776" s="119">
        <f t="shared" ref="O776" si="96">E776+F776+G776+I776</f>
        <v>23539.61</v>
      </c>
      <c r="P776" s="119">
        <v>3278.4</v>
      </c>
      <c r="Q776" s="119">
        <f t="shared" ref="Q776" si="97">L776+(IF(P776&gt;O776*0.18,P776,O776*0.18))</f>
        <v>36654.49</v>
      </c>
      <c r="R776" s="119">
        <f t="shared" ref="R776" si="98">N776+O776*0.18</f>
        <v>34160.85</v>
      </c>
      <c r="S776" s="47"/>
    </row>
    <row r="777" spans="1:19" ht="9" customHeight="1" x14ac:dyDescent="0.2">
      <c r="A777" s="518"/>
      <c r="B777" s="518"/>
      <c r="C777" s="58" t="s">
        <v>4</v>
      </c>
      <c r="D777" s="59"/>
      <c r="E777" s="50">
        <f t="shared" si="50"/>
        <v>45579041</v>
      </c>
      <c r="F777" s="50">
        <f t="shared" si="50"/>
        <v>0</v>
      </c>
      <c r="G777" s="50">
        <f t="shared" si="50"/>
        <v>0</v>
      </c>
      <c r="H777" s="61">
        <f t="shared" si="50"/>
        <v>12361361</v>
      </c>
      <c r="I777" s="61">
        <f t="shared" si="50"/>
        <v>0</v>
      </c>
      <c r="J777" s="51">
        <f t="shared" si="50"/>
        <v>4828360</v>
      </c>
      <c r="K777" s="61">
        <f t="shared" si="50"/>
        <v>57940401</v>
      </c>
      <c r="L777" s="61">
        <f t="shared" si="50"/>
        <v>62768762</v>
      </c>
      <c r="M777" s="118"/>
      <c r="N777" s="120">
        <f t="shared" ref="N777:R777" si="99">N776*1936.27</f>
        <v>57940401</v>
      </c>
      <c r="O777" s="120">
        <f t="shared" si="99"/>
        <v>45579041</v>
      </c>
      <c r="P777" s="61">
        <f t="shared" si="0"/>
        <v>6347868</v>
      </c>
      <c r="Q777" s="120">
        <f t="shared" si="99"/>
        <v>70972989</v>
      </c>
      <c r="R777" s="120">
        <f t="shared" si="99"/>
        <v>66144629</v>
      </c>
      <c r="S777" s="47"/>
    </row>
    <row r="778" spans="1:19" ht="12.75" customHeight="1" x14ac:dyDescent="0.2">
      <c r="A778" s="496">
        <f>B766+1</f>
        <v>44197</v>
      </c>
      <c r="B778" s="496">
        <v>44561</v>
      </c>
      <c r="C778" s="42" t="s">
        <v>3</v>
      </c>
      <c r="D778" s="43">
        <v>0</v>
      </c>
      <c r="E778" s="44">
        <v>14513.09</v>
      </c>
      <c r="F778" s="44">
        <v>0</v>
      </c>
      <c r="G778" s="44"/>
      <c r="H778" s="44">
        <v>6384.11</v>
      </c>
      <c r="I778" s="44"/>
      <c r="J778" s="44">
        <f t="shared" ref="J778" si="100">K778/12</f>
        <v>1741.43</v>
      </c>
      <c r="K778" s="44">
        <f t="shared" ref="K778" si="101">SUM(E778:I778)</f>
        <v>20897.2</v>
      </c>
      <c r="L778" s="46">
        <f t="shared" ref="L778" si="102">SUM(E778:J778)</f>
        <v>22638.63</v>
      </c>
      <c r="M778" s="117"/>
      <c r="N778" s="119">
        <f t="shared" ref="N778" si="103">K778</f>
        <v>20897.2</v>
      </c>
      <c r="O778" s="119">
        <f t="shared" ref="O778" si="104">E778+F778+G778+I778</f>
        <v>14513.09</v>
      </c>
      <c r="P778" s="119">
        <v>2094</v>
      </c>
      <c r="Q778" s="119">
        <f t="shared" ref="Q778" si="105">L778+(IF(P778&gt;O778*0.18,P778,O778*0.18))</f>
        <v>25250.99</v>
      </c>
      <c r="R778" s="119">
        <f t="shared" ref="R778" si="106">N778+O778*0.18</f>
        <v>23509.56</v>
      </c>
      <c r="S778" s="47"/>
    </row>
    <row r="779" spans="1:19" ht="9" customHeight="1" x14ac:dyDescent="0.2">
      <c r="A779" s="497"/>
      <c r="B779" s="497"/>
      <c r="C779" s="48" t="s">
        <v>4</v>
      </c>
      <c r="D779" s="49">
        <v>8</v>
      </c>
      <c r="E779" s="50">
        <f t="shared" si="50"/>
        <v>28101261</v>
      </c>
      <c r="F779" s="50">
        <f t="shared" si="50"/>
        <v>0</v>
      </c>
      <c r="G779" s="50">
        <f t="shared" si="50"/>
        <v>0</v>
      </c>
      <c r="H779" s="61">
        <f t="shared" si="50"/>
        <v>12361361</v>
      </c>
      <c r="I779" s="61">
        <f t="shared" si="50"/>
        <v>0</v>
      </c>
      <c r="J779" s="51">
        <f t="shared" si="50"/>
        <v>3371879</v>
      </c>
      <c r="K779" s="61">
        <f t="shared" si="50"/>
        <v>40462621</v>
      </c>
      <c r="L779" s="61">
        <f t="shared" si="50"/>
        <v>43834500</v>
      </c>
      <c r="M779" s="118"/>
      <c r="N779" s="120">
        <f t="shared" ref="N779:R779" si="107">N778*1936.27</f>
        <v>40462621</v>
      </c>
      <c r="O779" s="120">
        <f t="shared" si="107"/>
        <v>28101261</v>
      </c>
      <c r="P779" s="61">
        <f t="shared" si="0"/>
        <v>4054549</v>
      </c>
      <c r="Q779" s="120">
        <f t="shared" si="107"/>
        <v>48892734</v>
      </c>
      <c r="R779" s="120">
        <f t="shared" si="107"/>
        <v>45520856</v>
      </c>
      <c r="S779" s="47"/>
    </row>
    <row r="780" spans="1:19" ht="12.75" customHeight="1" x14ac:dyDescent="0.2">
      <c r="A780" s="517">
        <f>A778</f>
        <v>44197</v>
      </c>
      <c r="B780" s="517">
        <f>B778</f>
        <v>44561</v>
      </c>
      <c r="C780" s="53" t="s">
        <v>3</v>
      </c>
      <c r="D780" s="54">
        <v>9</v>
      </c>
      <c r="E780" s="44">
        <v>16798.88</v>
      </c>
      <c r="F780" s="44">
        <v>0</v>
      </c>
      <c r="G780" s="44"/>
      <c r="H780" s="44">
        <v>6384.11</v>
      </c>
      <c r="I780" s="44"/>
      <c r="J780" s="44">
        <f t="shared" ref="J780" si="108">K780/12</f>
        <v>1931.92</v>
      </c>
      <c r="K780" s="44">
        <f t="shared" ref="K780" si="109">SUM(E780:I780)</f>
        <v>23182.99</v>
      </c>
      <c r="L780" s="46">
        <f t="shared" ref="L780" si="110">SUM(E780:J780)</f>
        <v>25114.91</v>
      </c>
      <c r="M780" s="117"/>
      <c r="N780" s="119">
        <f t="shared" ref="N780" si="111">K780</f>
        <v>23182.99</v>
      </c>
      <c r="O780" s="119">
        <f t="shared" ref="O780" si="112">E780+F780+G780+I780</f>
        <v>16798.88</v>
      </c>
      <c r="P780" s="119">
        <v>2094</v>
      </c>
      <c r="Q780" s="119">
        <f t="shared" ref="Q780" si="113">L780+(IF(P780&gt;O780*0.18,P780,O780*0.18))</f>
        <v>28138.71</v>
      </c>
      <c r="R780" s="119">
        <f t="shared" ref="R780" si="114">N780+O780*0.18</f>
        <v>26206.79</v>
      </c>
      <c r="S780" s="47"/>
    </row>
    <row r="781" spans="1:19" ht="9" customHeight="1" x14ac:dyDescent="0.2">
      <c r="A781" s="517"/>
      <c r="B781" s="517"/>
      <c r="C781" s="48" t="s">
        <v>4</v>
      </c>
      <c r="D781" s="49">
        <v>14</v>
      </c>
      <c r="E781" s="50">
        <f t="shared" si="50"/>
        <v>32527167</v>
      </c>
      <c r="F781" s="50">
        <f t="shared" si="50"/>
        <v>0</v>
      </c>
      <c r="G781" s="50">
        <f t="shared" si="50"/>
        <v>0</v>
      </c>
      <c r="H781" s="61">
        <f t="shared" si="50"/>
        <v>12361361</v>
      </c>
      <c r="I781" s="61">
        <f t="shared" si="50"/>
        <v>0</v>
      </c>
      <c r="J781" s="51">
        <f t="shared" si="50"/>
        <v>3740719</v>
      </c>
      <c r="K781" s="61">
        <f t="shared" si="50"/>
        <v>44888528</v>
      </c>
      <c r="L781" s="61">
        <f t="shared" si="50"/>
        <v>48629247</v>
      </c>
      <c r="M781" s="118"/>
      <c r="N781" s="120">
        <f t="shared" ref="N781:R781" si="115">N780*1936.27</f>
        <v>44888528</v>
      </c>
      <c r="O781" s="120">
        <f t="shared" si="115"/>
        <v>32527167</v>
      </c>
      <c r="P781" s="61">
        <f t="shared" si="0"/>
        <v>4054549</v>
      </c>
      <c r="Q781" s="120">
        <f t="shared" si="115"/>
        <v>54484140</v>
      </c>
      <c r="R781" s="120">
        <f t="shared" si="115"/>
        <v>50743421</v>
      </c>
      <c r="S781" s="47"/>
    </row>
    <row r="782" spans="1:19" ht="12.75" customHeight="1" x14ac:dyDescent="0.2">
      <c r="A782" s="517"/>
      <c r="B782" s="517"/>
      <c r="C782" s="53" t="s">
        <v>3</v>
      </c>
      <c r="D782" s="54">
        <v>15</v>
      </c>
      <c r="E782" s="44">
        <v>18820.88</v>
      </c>
      <c r="F782" s="44">
        <v>0</v>
      </c>
      <c r="G782" s="44"/>
      <c r="H782" s="44">
        <v>6384.11</v>
      </c>
      <c r="I782" s="44"/>
      <c r="J782" s="44">
        <f t="shared" ref="J782" si="116">K782/12</f>
        <v>2100.42</v>
      </c>
      <c r="K782" s="44">
        <f t="shared" ref="K782" si="117">SUM(E782:I782)</f>
        <v>25204.99</v>
      </c>
      <c r="L782" s="46">
        <f t="shared" ref="L782" si="118">SUM(E782:J782)</f>
        <v>27305.41</v>
      </c>
      <c r="M782" s="117"/>
      <c r="N782" s="119">
        <f t="shared" ref="N782" si="119">K782</f>
        <v>25204.99</v>
      </c>
      <c r="O782" s="119">
        <f t="shared" ref="O782" si="120">E782+F782+G782+I782</f>
        <v>18820.88</v>
      </c>
      <c r="P782" s="119">
        <v>2577.6</v>
      </c>
      <c r="Q782" s="119">
        <f t="shared" ref="Q782" si="121">L782+(IF(P782&gt;O782*0.18,P782,O782*0.18))</f>
        <v>30693.17</v>
      </c>
      <c r="R782" s="119">
        <f t="shared" ref="R782" si="122">N782+O782*0.18</f>
        <v>28592.75</v>
      </c>
      <c r="S782" s="47"/>
    </row>
    <row r="783" spans="1:19" ht="9" customHeight="1" x14ac:dyDescent="0.2">
      <c r="A783" s="517"/>
      <c r="B783" s="517"/>
      <c r="C783" s="48" t="s">
        <v>4</v>
      </c>
      <c r="D783" s="49">
        <v>20</v>
      </c>
      <c r="E783" s="50">
        <f t="shared" si="50"/>
        <v>36442305</v>
      </c>
      <c r="F783" s="50">
        <f t="shared" si="50"/>
        <v>0</v>
      </c>
      <c r="G783" s="50">
        <f t="shared" si="50"/>
        <v>0</v>
      </c>
      <c r="H783" s="61">
        <f t="shared" si="50"/>
        <v>12361361</v>
      </c>
      <c r="I783" s="61">
        <f t="shared" si="50"/>
        <v>0</v>
      </c>
      <c r="J783" s="51">
        <f t="shared" si="50"/>
        <v>4066980</v>
      </c>
      <c r="K783" s="61">
        <f t="shared" si="50"/>
        <v>48803666</v>
      </c>
      <c r="L783" s="61">
        <f t="shared" si="50"/>
        <v>52870646</v>
      </c>
      <c r="M783" s="118"/>
      <c r="N783" s="120">
        <f t="shared" ref="N783:R783" si="123">N782*1936.27</f>
        <v>48803666</v>
      </c>
      <c r="O783" s="120">
        <f t="shared" si="123"/>
        <v>36442305</v>
      </c>
      <c r="P783" s="61">
        <f t="shared" si="0"/>
        <v>4990930</v>
      </c>
      <c r="Q783" s="120">
        <f t="shared" si="123"/>
        <v>59430264</v>
      </c>
      <c r="R783" s="120">
        <f t="shared" si="123"/>
        <v>55363284</v>
      </c>
      <c r="S783" s="47"/>
    </row>
    <row r="784" spans="1:19" ht="12.75" customHeight="1" x14ac:dyDescent="0.2">
      <c r="A784" s="517"/>
      <c r="B784" s="517"/>
      <c r="C784" s="53" t="s">
        <v>3</v>
      </c>
      <c r="D784" s="54">
        <v>21</v>
      </c>
      <c r="E784" s="44">
        <v>20787.48</v>
      </c>
      <c r="F784" s="44">
        <v>0</v>
      </c>
      <c r="G784" s="44"/>
      <c r="H784" s="44">
        <v>6384.11</v>
      </c>
      <c r="I784" s="44"/>
      <c r="J784" s="44">
        <f t="shared" ref="J784" si="124">K784/12</f>
        <v>2264.3000000000002</v>
      </c>
      <c r="K784" s="44">
        <f t="shared" ref="K784" si="125">SUM(E784:I784)</f>
        <v>27171.59</v>
      </c>
      <c r="L784" s="46">
        <f t="shared" ref="L784" si="126">SUM(E784:J784)</f>
        <v>29435.89</v>
      </c>
      <c r="M784" s="117"/>
      <c r="N784" s="119">
        <f t="shared" ref="N784" si="127">K784</f>
        <v>27171.59</v>
      </c>
      <c r="O784" s="119">
        <f t="shared" ref="O784" si="128">E784+F784+G784+I784</f>
        <v>20787.48</v>
      </c>
      <c r="P784" s="119">
        <v>2577.6</v>
      </c>
      <c r="Q784" s="119">
        <f t="shared" ref="Q784" si="129">L784+(IF(P784&gt;O784*0.18,P784,O784*0.18))</f>
        <v>33177.64</v>
      </c>
      <c r="R784" s="119">
        <f t="shared" ref="R784" si="130">N784+O784*0.18</f>
        <v>30913.34</v>
      </c>
      <c r="S784" s="47"/>
    </row>
    <row r="785" spans="1:19" ht="9" customHeight="1" x14ac:dyDescent="0.2">
      <c r="A785" s="517"/>
      <c r="B785" s="517"/>
      <c r="C785" s="48" t="s">
        <v>4</v>
      </c>
      <c r="D785" s="49">
        <v>27</v>
      </c>
      <c r="E785" s="50">
        <f t="shared" si="50"/>
        <v>40250174</v>
      </c>
      <c r="F785" s="50">
        <f t="shared" si="50"/>
        <v>0</v>
      </c>
      <c r="G785" s="50">
        <f t="shared" si="50"/>
        <v>0</v>
      </c>
      <c r="H785" s="61">
        <f t="shared" si="50"/>
        <v>12361361</v>
      </c>
      <c r="I785" s="61">
        <f t="shared" si="50"/>
        <v>0</v>
      </c>
      <c r="J785" s="51">
        <f t="shared" si="50"/>
        <v>4384296</v>
      </c>
      <c r="K785" s="61">
        <f t="shared" si="50"/>
        <v>52611535</v>
      </c>
      <c r="L785" s="61">
        <f t="shared" si="50"/>
        <v>56995831</v>
      </c>
      <c r="M785" s="118"/>
      <c r="N785" s="120">
        <f t="shared" ref="N785:R785" si="131">N784*1936.27</f>
        <v>52611535</v>
      </c>
      <c r="O785" s="120">
        <f t="shared" si="131"/>
        <v>40250174</v>
      </c>
      <c r="P785" s="61">
        <f t="shared" si="0"/>
        <v>4990930</v>
      </c>
      <c r="Q785" s="120">
        <f t="shared" si="131"/>
        <v>64240869</v>
      </c>
      <c r="R785" s="120">
        <f t="shared" si="131"/>
        <v>59856573</v>
      </c>
      <c r="S785" s="47"/>
    </row>
    <row r="786" spans="1:19" ht="12.75" customHeight="1" x14ac:dyDescent="0.2">
      <c r="A786" s="517"/>
      <c r="B786" s="517"/>
      <c r="C786" s="53" t="s">
        <v>3</v>
      </c>
      <c r="D786" s="54">
        <v>28</v>
      </c>
      <c r="E786" s="44">
        <v>22717.71</v>
      </c>
      <c r="F786" s="44">
        <v>0</v>
      </c>
      <c r="G786" s="44"/>
      <c r="H786" s="44">
        <v>6384.11</v>
      </c>
      <c r="I786" s="44"/>
      <c r="J786" s="44">
        <f t="shared" ref="J786" si="132">K786/12</f>
        <v>2425.15</v>
      </c>
      <c r="K786" s="44">
        <f t="shared" ref="K786" si="133">SUM(E786:I786)</f>
        <v>29101.82</v>
      </c>
      <c r="L786" s="46">
        <f t="shared" ref="L786" si="134">SUM(E786:J786)</f>
        <v>31526.97</v>
      </c>
      <c r="M786" s="117"/>
      <c r="N786" s="119">
        <f t="shared" ref="N786" si="135">K786</f>
        <v>29101.82</v>
      </c>
      <c r="O786" s="119">
        <f t="shared" ref="O786" si="136">E786+F786+G786+I786</f>
        <v>22717.71</v>
      </c>
      <c r="P786" s="119">
        <v>3278.4</v>
      </c>
      <c r="Q786" s="119">
        <f t="shared" ref="Q786" si="137">L786+(IF(P786&gt;O786*0.18,P786,O786*0.18))</f>
        <v>35616.160000000003</v>
      </c>
      <c r="R786" s="119">
        <f t="shared" ref="R786" si="138">N786+O786*0.18</f>
        <v>33191.01</v>
      </c>
      <c r="S786" s="47"/>
    </row>
    <row r="787" spans="1:19" ht="9" customHeight="1" x14ac:dyDescent="0.2">
      <c r="A787" s="517"/>
      <c r="B787" s="517"/>
      <c r="C787" s="48" t="s">
        <v>4</v>
      </c>
      <c r="D787" s="49">
        <v>34</v>
      </c>
      <c r="E787" s="50">
        <f t="shared" si="50"/>
        <v>43987620</v>
      </c>
      <c r="F787" s="50">
        <f t="shared" si="50"/>
        <v>0</v>
      </c>
      <c r="G787" s="50">
        <f t="shared" si="50"/>
        <v>0</v>
      </c>
      <c r="H787" s="61">
        <f t="shared" si="50"/>
        <v>12361361</v>
      </c>
      <c r="I787" s="61">
        <f t="shared" si="50"/>
        <v>0</v>
      </c>
      <c r="J787" s="51">
        <f t="shared" si="50"/>
        <v>4695745</v>
      </c>
      <c r="K787" s="61">
        <f t="shared" si="50"/>
        <v>56348981</v>
      </c>
      <c r="L787" s="61">
        <f t="shared" si="50"/>
        <v>61044726</v>
      </c>
      <c r="M787" s="118"/>
      <c r="N787" s="120">
        <f t="shared" ref="N787:R787" si="139">N786*1936.27</f>
        <v>56348981</v>
      </c>
      <c r="O787" s="120">
        <f t="shared" si="139"/>
        <v>43987620</v>
      </c>
      <c r="P787" s="61">
        <f t="shared" si="0"/>
        <v>6347868</v>
      </c>
      <c r="Q787" s="120">
        <f t="shared" si="139"/>
        <v>68962502</v>
      </c>
      <c r="R787" s="120">
        <f t="shared" si="139"/>
        <v>64266757</v>
      </c>
      <c r="S787" s="47"/>
    </row>
    <row r="788" spans="1:19" ht="12.75" customHeight="1" x14ac:dyDescent="0.2">
      <c r="A788" s="517"/>
      <c r="B788" s="517"/>
      <c r="C788" s="53" t="s">
        <v>3</v>
      </c>
      <c r="D788" s="54">
        <v>35</v>
      </c>
      <c r="E788" s="44">
        <v>24152.81</v>
      </c>
      <c r="F788" s="44">
        <v>0</v>
      </c>
      <c r="G788" s="44"/>
      <c r="H788" s="44">
        <v>6384.11</v>
      </c>
      <c r="I788" s="44"/>
      <c r="J788" s="44">
        <f t="shared" ref="J788" si="140">K788/12</f>
        <v>2544.7399999999998</v>
      </c>
      <c r="K788" s="44">
        <f t="shared" ref="K788" si="141">SUM(E788:I788)</f>
        <v>30536.92</v>
      </c>
      <c r="L788" s="46">
        <f t="shared" ref="L788" si="142">SUM(E788:J788)</f>
        <v>33081.660000000003</v>
      </c>
      <c r="M788" s="117"/>
      <c r="N788" s="119">
        <f t="shared" ref="N788" si="143">K788</f>
        <v>30536.92</v>
      </c>
      <c r="O788" s="119">
        <f t="shared" ref="O788" si="144">E788+F788+G788+I788</f>
        <v>24152.81</v>
      </c>
      <c r="P788" s="119">
        <v>3278.4</v>
      </c>
      <c r="Q788" s="119">
        <f t="shared" ref="Q788" si="145">L788+(IF(P788&gt;O788*0.18,P788,O788*0.18))</f>
        <v>37429.17</v>
      </c>
      <c r="R788" s="119">
        <f t="shared" ref="R788" si="146">N788+O788*0.18</f>
        <v>34884.43</v>
      </c>
      <c r="S788" s="47"/>
    </row>
    <row r="789" spans="1:19" ht="9" customHeight="1" x14ac:dyDescent="0.2">
      <c r="A789" s="518"/>
      <c r="B789" s="518"/>
      <c r="C789" s="58" t="s">
        <v>4</v>
      </c>
      <c r="D789" s="59"/>
      <c r="E789" s="50">
        <f t="shared" si="50"/>
        <v>46766361</v>
      </c>
      <c r="F789" s="50">
        <f t="shared" ref="F789:L789" si="147">F788*1936.27</f>
        <v>0</v>
      </c>
      <c r="G789" s="50">
        <f t="shared" si="147"/>
        <v>0</v>
      </c>
      <c r="H789" s="61">
        <f t="shared" si="147"/>
        <v>12361361</v>
      </c>
      <c r="I789" s="61">
        <f t="shared" si="147"/>
        <v>0</v>
      </c>
      <c r="J789" s="51">
        <f t="shared" si="147"/>
        <v>4927304</v>
      </c>
      <c r="K789" s="61">
        <f t="shared" si="147"/>
        <v>59127722</v>
      </c>
      <c r="L789" s="61">
        <f t="shared" si="147"/>
        <v>64055026</v>
      </c>
      <c r="M789" s="118"/>
      <c r="N789" s="120">
        <f t="shared" ref="N789:R789" si="148">N788*1936.27</f>
        <v>59127722</v>
      </c>
      <c r="O789" s="120">
        <f t="shared" si="148"/>
        <v>46766361</v>
      </c>
      <c r="P789" s="61">
        <f t="shared" si="0"/>
        <v>6347868</v>
      </c>
      <c r="Q789" s="120">
        <f t="shared" si="148"/>
        <v>72472979</v>
      </c>
      <c r="R789" s="120">
        <f t="shared" si="148"/>
        <v>67545675</v>
      </c>
      <c r="S789" s="47"/>
    </row>
    <row r="790" spans="1:19" ht="12.75" customHeight="1" x14ac:dyDescent="0.2">
      <c r="A790" s="496">
        <f>B778+1</f>
        <v>44562</v>
      </c>
      <c r="B790" s="496">
        <v>44651</v>
      </c>
      <c r="C790" s="42" t="s">
        <v>3</v>
      </c>
      <c r="D790" s="43">
        <v>0</v>
      </c>
      <c r="E790" s="44">
        <f>E778</f>
        <v>14513.09</v>
      </c>
      <c r="F790" s="44">
        <v>0</v>
      </c>
      <c r="G790" s="44"/>
      <c r="H790" s="44">
        <v>6384.11</v>
      </c>
      <c r="I790" s="44"/>
      <c r="J790" s="44">
        <f t="shared" ref="J790" si="149">K790/12</f>
        <v>1741.43</v>
      </c>
      <c r="K790" s="44">
        <f t="shared" ref="K790" si="150">SUM(E790:I790)</f>
        <v>20897.2</v>
      </c>
      <c r="L790" s="46">
        <f t="shared" ref="L790" si="151">SUM(E790:J790)</f>
        <v>22638.63</v>
      </c>
      <c r="M790" s="117"/>
      <c r="N790" s="119">
        <f t="shared" ref="N790" si="152">K790</f>
        <v>20897.2</v>
      </c>
      <c r="O790" s="119">
        <f t="shared" ref="O790" si="153">E790+F790+G790+I790</f>
        <v>14513.09</v>
      </c>
      <c r="P790" s="119">
        <f>K832</f>
        <v>2214</v>
      </c>
      <c r="Q790" s="119">
        <f t="shared" ref="Q790" si="154">L790+(IF(P790&gt;O790*0.18,P790,O790*0.18))</f>
        <v>25250.99</v>
      </c>
      <c r="R790" s="119">
        <f t="shared" ref="R790" si="155">N790+O790*0.18</f>
        <v>23509.56</v>
      </c>
      <c r="S790" s="47"/>
    </row>
    <row r="791" spans="1:19" ht="9" customHeight="1" x14ac:dyDescent="0.2">
      <c r="A791" s="497"/>
      <c r="B791" s="497"/>
      <c r="C791" s="48" t="s">
        <v>4</v>
      </c>
      <c r="D791" s="49">
        <v>8</v>
      </c>
      <c r="E791" s="50">
        <f t="shared" ref="E791:E825" si="156">E790*1936.27</f>
        <v>28101261</v>
      </c>
      <c r="F791" s="50">
        <f t="shared" ref="F791:L791" si="157">F790*1936.27</f>
        <v>0</v>
      </c>
      <c r="G791" s="50">
        <f t="shared" si="157"/>
        <v>0</v>
      </c>
      <c r="H791" s="61">
        <f t="shared" si="157"/>
        <v>12361361</v>
      </c>
      <c r="I791" s="61">
        <f t="shared" si="157"/>
        <v>0</v>
      </c>
      <c r="J791" s="51">
        <f t="shared" si="157"/>
        <v>3371879</v>
      </c>
      <c r="K791" s="61">
        <f t="shared" si="157"/>
        <v>40462621</v>
      </c>
      <c r="L791" s="61">
        <f t="shared" si="157"/>
        <v>43834500</v>
      </c>
      <c r="M791" s="118"/>
      <c r="N791" s="120">
        <f t="shared" ref="N791:R791" si="158">N790*1936.27</f>
        <v>40462621</v>
      </c>
      <c r="O791" s="120">
        <f t="shared" si="158"/>
        <v>28101261</v>
      </c>
      <c r="P791" s="61">
        <f t="shared" si="158"/>
        <v>4286902</v>
      </c>
      <c r="Q791" s="120">
        <f t="shared" si="158"/>
        <v>48892734</v>
      </c>
      <c r="R791" s="120">
        <f t="shared" si="158"/>
        <v>45520856</v>
      </c>
      <c r="S791" s="47"/>
    </row>
    <row r="792" spans="1:19" ht="12.75" customHeight="1" x14ac:dyDescent="0.2">
      <c r="A792" s="517">
        <f>A790</f>
        <v>44562</v>
      </c>
      <c r="B792" s="517">
        <f>B790</f>
        <v>44651</v>
      </c>
      <c r="C792" s="53" t="s">
        <v>3</v>
      </c>
      <c r="D792" s="54">
        <v>9</v>
      </c>
      <c r="E792" s="44">
        <f t="shared" ref="E792" si="159">E780</f>
        <v>16798.88</v>
      </c>
      <c r="F792" s="44">
        <v>0</v>
      </c>
      <c r="G792" s="44"/>
      <c r="H792" s="44">
        <v>6384.11</v>
      </c>
      <c r="I792" s="44"/>
      <c r="J792" s="44">
        <f t="shared" ref="J792" si="160">K792/12</f>
        <v>1931.92</v>
      </c>
      <c r="K792" s="44">
        <f t="shared" ref="K792" si="161">SUM(E792:I792)</f>
        <v>23182.99</v>
      </c>
      <c r="L792" s="46">
        <f t="shared" ref="L792" si="162">SUM(E792:J792)</f>
        <v>25114.91</v>
      </c>
      <c r="M792" s="117"/>
      <c r="N792" s="119">
        <f t="shared" ref="N792" si="163">K792</f>
        <v>23182.99</v>
      </c>
      <c r="O792" s="119">
        <f t="shared" ref="O792" si="164">E792+F792+G792+I792</f>
        <v>16798.88</v>
      </c>
      <c r="P792" s="119">
        <f>P790</f>
        <v>2214</v>
      </c>
      <c r="Q792" s="119">
        <f t="shared" ref="Q792" si="165">L792+(IF(P792&gt;O792*0.18,P792,O792*0.18))</f>
        <v>28138.71</v>
      </c>
      <c r="R792" s="119">
        <f t="shared" ref="R792" si="166">N792+O792*0.18</f>
        <v>26206.79</v>
      </c>
      <c r="S792" s="47"/>
    </row>
    <row r="793" spans="1:19" ht="9" customHeight="1" x14ac:dyDescent="0.2">
      <c r="A793" s="517"/>
      <c r="B793" s="517"/>
      <c r="C793" s="48" t="s">
        <v>4</v>
      </c>
      <c r="D793" s="49">
        <v>14</v>
      </c>
      <c r="E793" s="50">
        <f t="shared" si="156"/>
        <v>32527167</v>
      </c>
      <c r="F793" s="50">
        <f t="shared" ref="F793:L793" si="167">F792*1936.27</f>
        <v>0</v>
      </c>
      <c r="G793" s="50">
        <f t="shared" si="167"/>
        <v>0</v>
      </c>
      <c r="H793" s="61">
        <f t="shared" si="167"/>
        <v>12361361</v>
      </c>
      <c r="I793" s="61">
        <f t="shared" si="167"/>
        <v>0</v>
      </c>
      <c r="J793" s="51">
        <f t="shared" si="167"/>
        <v>3740719</v>
      </c>
      <c r="K793" s="61">
        <f t="shared" si="167"/>
        <v>44888528</v>
      </c>
      <c r="L793" s="61">
        <f t="shared" si="167"/>
        <v>48629247</v>
      </c>
      <c r="M793" s="118"/>
      <c r="N793" s="120">
        <f t="shared" ref="N793:R793" si="168">N792*1936.27</f>
        <v>44888528</v>
      </c>
      <c r="O793" s="120">
        <f t="shared" si="168"/>
        <v>32527167</v>
      </c>
      <c r="P793" s="61">
        <f t="shared" si="168"/>
        <v>4286902</v>
      </c>
      <c r="Q793" s="120">
        <f t="shared" si="168"/>
        <v>54484140</v>
      </c>
      <c r="R793" s="120">
        <f t="shared" si="168"/>
        <v>50743421</v>
      </c>
      <c r="S793" s="47"/>
    </row>
    <row r="794" spans="1:19" ht="12.75" customHeight="1" x14ac:dyDescent="0.2">
      <c r="A794" s="517"/>
      <c r="B794" s="517"/>
      <c r="C794" s="53" t="s">
        <v>3</v>
      </c>
      <c r="D794" s="54">
        <v>15</v>
      </c>
      <c r="E794" s="44">
        <f t="shared" ref="E794" si="169">E782</f>
        <v>18820.88</v>
      </c>
      <c r="F794" s="44">
        <v>0</v>
      </c>
      <c r="G794" s="44"/>
      <c r="H794" s="44">
        <v>6384.11</v>
      </c>
      <c r="I794" s="44"/>
      <c r="J794" s="44">
        <f t="shared" ref="J794" si="170">K794/12</f>
        <v>2100.42</v>
      </c>
      <c r="K794" s="44">
        <f t="shared" ref="K794" si="171">SUM(E794:I794)</f>
        <v>25204.99</v>
      </c>
      <c r="L794" s="46">
        <f t="shared" ref="L794" si="172">SUM(E794:J794)</f>
        <v>27305.41</v>
      </c>
      <c r="M794" s="117"/>
      <c r="N794" s="119">
        <f t="shared" ref="N794" si="173">K794</f>
        <v>25204.99</v>
      </c>
      <c r="O794" s="119">
        <f t="shared" ref="O794" si="174">E794+F794+G794+I794</f>
        <v>18820.88</v>
      </c>
      <c r="P794" s="119">
        <f>K834</f>
        <v>2721.6</v>
      </c>
      <c r="Q794" s="119">
        <f t="shared" ref="Q794" si="175">L794+(IF(P794&gt;O794*0.18,P794,O794*0.18))</f>
        <v>30693.17</v>
      </c>
      <c r="R794" s="119">
        <f t="shared" ref="R794" si="176">N794+O794*0.18</f>
        <v>28592.75</v>
      </c>
      <c r="S794" s="47"/>
    </row>
    <row r="795" spans="1:19" ht="9" customHeight="1" x14ac:dyDescent="0.2">
      <c r="A795" s="517"/>
      <c r="B795" s="517"/>
      <c r="C795" s="48" t="s">
        <v>4</v>
      </c>
      <c r="D795" s="49">
        <v>20</v>
      </c>
      <c r="E795" s="50">
        <f t="shared" si="156"/>
        <v>36442305</v>
      </c>
      <c r="F795" s="50">
        <f t="shared" ref="F795:L795" si="177">F794*1936.27</f>
        <v>0</v>
      </c>
      <c r="G795" s="50">
        <f t="shared" si="177"/>
        <v>0</v>
      </c>
      <c r="H795" s="61">
        <f t="shared" si="177"/>
        <v>12361361</v>
      </c>
      <c r="I795" s="61">
        <f t="shared" si="177"/>
        <v>0</v>
      </c>
      <c r="J795" s="51">
        <f t="shared" si="177"/>
        <v>4066980</v>
      </c>
      <c r="K795" s="61">
        <f t="shared" si="177"/>
        <v>48803666</v>
      </c>
      <c r="L795" s="61">
        <f t="shared" si="177"/>
        <v>52870646</v>
      </c>
      <c r="M795" s="118"/>
      <c r="N795" s="120">
        <f t="shared" ref="N795:R795" si="178">N794*1936.27</f>
        <v>48803666</v>
      </c>
      <c r="O795" s="120">
        <f t="shared" si="178"/>
        <v>36442305</v>
      </c>
      <c r="P795" s="61">
        <f t="shared" si="178"/>
        <v>5269752</v>
      </c>
      <c r="Q795" s="120">
        <f t="shared" si="178"/>
        <v>59430264</v>
      </c>
      <c r="R795" s="120">
        <f t="shared" si="178"/>
        <v>55363284</v>
      </c>
      <c r="S795" s="47"/>
    </row>
    <row r="796" spans="1:19" ht="12.75" customHeight="1" x14ac:dyDescent="0.2">
      <c r="A796" s="517"/>
      <c r="B796" s="517"/>
      <c r="C796" s="53" t="s">
        <v>3</v>
      </c>
      <c r="D796" s="54">
        <v>21</v>
      </c>
      <c r="E796" s="44">
        <f t="shared" ref="E796" si="179">E784</f>
        <v>20787.48</v>
      </c>
      <c r="F796" s="44">
        <v>0</v>
      </c>
      <c r="G796" s="44"/>
      <c r="H796" s="44">
        <v>6384.11</v>
      </c>
      <c r="I796" s="44"/>
      <c r="J796" s="44">
        <f t="shared" ref="J796" si="180">K796/12</f>
        <v>2264.3000000000002</v>
      </c>
      <c r="K796" s="44">
        <f t="shared" ref="K796" si="181">SUM(E796:I796)</f>
        <v>27171.59</v>
      </c>
      <c r="L796" s="46">
        <f t="shared" ref="L796" si="182">SUM(E796:J796)</f>
        <v>29435.89</v>
      </c>
      <c r="M796" s="117"/>
      <c r="N796" s="119">
        <f t="shared" ref="N796" si="183">K796</f>
        <v>27171.59</v>
      </c>
      <c r="O796" s="119">
        <f t="shared" ref="O796" si="184">E796+F796+G796+I796</f>
        <v>20787.48</v>
      </c>
      <c r="P796" s="119">
        <f>P794</f>
        <v>2721.6</v>
      </c>
      <c r="Q796" s="119">
        <f t="shared" ref="Q796" si="185">L796+(IF(P796&gt;O796*0.18,P796,O796*0.18))</f>
        <v>33177.64</v>
      </c>
      <c r="R796" s="119">
        <f t="shared" ref="R796" si="186">N796+O796*0.18</f>
        <v>30913.34</v>
      </c>
      <c r="S796" s="47"/>
    </row>
    <row r="797" spans="1:19" ht="9" customHeight="1" x14ac:dyDescent="0.2">
      <c r="A797" s="517"/>
      <c r="B797" s="517"/>
      <c r="C797" s="48" t="s">
        <v>4</v>
      </c>
      <c r="D797" s="49">
        <v>27</v>
      </c>
      <c r="E797" s="50">
        <f t="shared" si="156"/>
        <v>40250174</v>
      </c>
      <c r="F797" s="50">
        <f t="shared" ref="F797:L797" si="187">F796*1936.27</f>
        <v>0</v>
      </c>
      <c r="G797" s="50">
        <f t="shared" si="187"/>
        <v>0</v>
      </c>
      <c r="H797" s="61">
        <f t="shared" si="187"/>
        <v>12361361</v>
      </c>
      <c r="I797" s="61">
        <f t="shared" si="187"/>
        <v>0</v>
      </c>
      <c r="J797" s="51">
        <f t="shared" si="187"/>
        <v>4384296</v>
      </c>
      <c r="K797" s="61">
        <f t="shared" si="187"/>
        <v>52611535</v>
      </c>
      <c r="L797" s="61">
        <f t="shared" si="187"/>
        <v>56995831</v>
      </c>
      <c r="M797" s="118"/>
      <c r="N797" s="120">
        <f t="shared" ref="N797:R797" si="188">N796*1936.27</f>
        <v>52611535</v>
      </c>
      <c r="O797" s="120">
        <f t="shared" si="188"/>
        <v>40250174</v>
      </c>
      <c r="P797" s="61">
        <f t="shared" si="188"/>
        <v>5269752</v>
      </c>
      <c r="Q797" s="120">
        <f t="shared" si="188"/>
        <v>64240869</v>
      </c>
      <c r="R797" s="120">
        <f t="shared" si="188"/>
        <v>59856573</v>
      </c>
      <c r="S797" s="47"/>
    </row>
    <row r="798" spans="1:19" ht="12.75" customHeight="1" x14ac:dyDescent="0.2">
      <c r="A798" s="517"/>
      <c r="B798" s="517"/>
      <c r="C798" s="53" t="s">
        <v>3</v>
      </c>
      <c r="D798" s="54">
        <v>28</v>
      </c>
      <c r="E798" s="44">
        <f t="shared" ref="E798" si="189">E786</f>
        <v>22717.71</v>
      </c>
      <c r="F798" s="44">
        <v>0</v>
      </c>
      <c r="G798" s="44"/>
      <c r="H798" s="44">
        <v>6384.11</v>
      </c>
      <c r="I798" s="44"/>
      <c r="J798" s="44">
        <f t="shared" ref="J798" si="190">K798/12</f>
        <v>2425.15</v>
      </c>
      <c r="K798" s="44">
        <f t="shared" ref="K798" si="191">SUM(E798:I798)</f>
        <v>29101.82</v>
      </c>
      <c r="L798" s="46">
        <f t="shared" ref="L798" si="192">SUM(E798:J798)</f>
        <v>31526.97</v>
      </c>
      <c r="M798" s="117"/>
      <c r="N798" s="119">
        <f t="shared" ref="N798" si="193">K798</f>
        <v>29101.82</v>
      </c>
      <c r="O798" s="119">
        <f t="shared" ref="O798" si="194">E798+F798+G798+I798</f>
        <v>22717.71</v>
      </c>
      <c r="P798" s="119">
        <f>K836</f>
        <v>3458.4</v>
      </c>
      <c r="Q798" s="119">
        <f t="shared" ref="Q798" si="195">L798+(IF(P798&gt;O798*0.18,P798,O798*0.18))</f>
        <v>35616.160000000003</v>
      </c>
      <c r="R798" s="119">
        <f t="shared" ref="R798" si="196">N798+O798*0.18</f>
        <v>33191.01</v>
      </c>
      <c r="S798" s="47"/>
    </row>
    <row r="799" spans="1:19" ht="9" customHeight="1" x14ac:dyDescent="0.2">
      <c r="A799" s="517"/>
      <c r="B799" s="517"/>
      <c r="C799" s="48" t="s">
        <v>4</v>
      </c>
      <c r="D799" s="49">
        <v>34</v>
      </c>
      <c r="E799" s="50">
        <f t="shared" si="156"/>
        <v>43987620</v>
      </c>
      <c r="F799" s="50">
        <f t="shared" ref="F799:L799" si="197">F798*1936.27</f>
        <v>0</v>
      </c>
      <c r="G799" s="50">
        <f t="shared" si="197"/>
        <v>0</v>
      </c>
      <c r="H799" s="61">
        <f t="shared" si="197"/>
        <v>12361361</v>
      </c>
      <c r="I799" s="61">
        <f t="shared" si="197"/>
        <v>0</v>
      </c>
      <c r="J799" s="51">
        <f t="shared" si="197"/>
        <v>4695745</v>
      </c>
      <c r="K799" s="61">
        <f t="shared" si="197"/>
        <v>56348981</v>
      </c>
      <c r="L799" s="61">
        <f t="shared" si="197"/>
        <v>61044726</v>
      </c>
      <c r="M799" s="118"/>
      <c r="N799" s="120">
        <f t="shared" ref="N799:R799" si="198">N798*1936.27</f>
        <v>56348981</v>
      </c>
      <c r="O799" s="120">
        <f t="shared" si="198"/>
        <v>43987620</v>
      </c>
      <c r="P799" s="61">
        <f t="shared" si="198"/>
        <v>6696396</v>
      </c>
      <c r="Q799" s="120">
        <f t="shared" si="198"/>
        <v>68962502</v>
      </c>
      <c r="R799" s="120">
        <f t="shared" si="198"/>
        <v>64266757</v>
      </c>
      <c r="S799" s="47"/>
    </row>
    <row r="800" spans="1:19" ht="12.75" customHeight="1" x14ac:dyDescent="0.2">
      <c r="A800" s="517"/>
      <c r="B800" s="517"/>
      <c r="C800" s="53" t="s">
        <v>3</v>
      </c>
      <c r="D800" s="54">
        <v>35</v>
      </c>
      <c r="E800" s="44">
        <f t="shared" ref="E800" si="199">E788</f>
        <v>24152.81</v>
      </c>
      <c r="F800" s="44">
        <v>0</v>
      </c>
      <c r="G800" s="44"/>
      <c r="H800" s="44">
        <v>6384.11</v>
      </c>
      <c r="I800" s="44"/>
      <c r="J800" s="44">
        <f t="shared" ref="J800" si="200">K800/12</f>
        <v>2544.7399999999998</v>
      </c>
      <c r="K800" s="44">
        <f t="shared" ref="K800" si="201">SUM(E800:I800)</f>
        <v>30536.92</v>
      </c>
      <c r="L800" s="46">
        <f t="shared" ref="L800" si="202">SUM(E800:J800)</f>
        <v>33081.660000000003</v>
      </c>
      <c r="M800" s="117"/>
      <c r="N800" s="119">
        <f t="shared" ref="N800" si="203">K800</f>
        <v>30536.92</v>
      </c>
      <c r="O800" s="119">
        <f t="shared" ref="O800" si="204">E800+F800+G800+I800</f>
        <v>24152.81</v>
      </c>
      <c r="P800" s="119">
        <f>P798</f>
        <v>3458.4</v>
      </c>
      <c r="Q800" s="119">
        <f t="shared" ref="Q800" si="205">L800+(IF(P800&gt;O800*0.18,P800,O800*0.18))</f>
        <v>37429.17</v>
      </c>
      <c r="R800" s="119">
        <f t="shared" ref="R800" si="206">N800+O800*0.18</f>
        <v>34884.43</v>
      </c>
      <c r="S800" s="47"/>
    </row>
    <row r="801" spans="1:20" ht="9" customHeight="1" x14ac:dyDescent="0.2">
      <c r="A801" s="518"/>
      <c r="B801" s="518"/>
      <c r="C801" s="58" t="s">
        <v>4</v>
      </c>
      <c r="D801" s="59"/>
      <c r="E801" s="50">
        <f t="shared" si="156"/>
        <v>46766361</v>
      </c>
      <c r="F801" s="50">
        <f t="shared" ref="F801:L801" si="207">F800*1936.27</f>
        <v>0</v>
      </c>
      <c r="G801" s="50">
        <f t="shared" si="207"/>
        <v>0</v>
      </c>
      <c r="H801" s="61">
        <f t="shared" si="207"/>
        <v>12361361</v>
      </c>
      <c r="I801" s="61">
        <f t="shared" si="207"/>
        <v>0</v>
      </c>
      <c r="J801" s="51">
        <f t="shared" si="207"/>
        <v>4927304</v>
      </c>
      <c r="K801" s="61">
        <f t="shared" si="207"/>
        <v>59127722</v>
      </c>
      <c r="L801" s="61">
        <f t="shared" si="207"/>
        <v>64055026</v>
      </c>
      <c r="M801" s="118"/>
      <c r="N801" s="120">
        <f t="shared" ref="N801:R801" si="208">N800*1936.27</f>
        <v>59127722</v>
      </c>
      <c r="O801" s="120">
        <f t="shared" si="208"/>
        <v>46766361</v>
      </c>
      <c r="P801" s="61">
        <f t="shared" si="208"/>
        <v>6696396</v>
      </c>
      <c r="Q801" s="120">
        <f t="shared" si="208"/>
        <v>72472979</v>
      </c>
      <c r="R801" s="120">
        <f t="shared" si="208"/>
        <v>67545675</v>
      </c>
      <c r="S801" s="47"/>
    </row>
    <row r="802" spans="1:20" ht="12.75" customHeight="1" x14ac:dyDescent="0.2">
      <c r="A802" s="496">
        <f>B790+1</f>
        <v>44652</v>
      </c>
      <c r="B802" s="496">
        <v>44742</v>
      </c>
      <c r="C802" s="42" t="s">
        <v>3</v>
      </c>
      <c r="D802" s="43">
        <v>0</v>
      </c>
      <c r="E802" s="44">
        <f t="shared" ref="E802" si="209">E790</f>
        <v>14513.09</v>
      </c>
      <c r="F802" s="44"/>
      <c r="G802" s="44"/>
      <c r="H802" s="44">
        <v>6384.11</v>
      </c>
      <c r="I802" s="44">
        <f>(E802+H802)*0.3%</f>
        <v>62.69</v>
      </c>
      <c r="J802" s="44">
        <f t="shared" ref="J802" si="210">K802/12</f>
        <v>1746.66</v>
      </c>
      <c r="K802" s="44">
        <f t="shared" ref="K802" si="211">SUM(E802:I802)</f>
        <v>20959.89</v>
      </c>
      <c r="L802" s="46">
        <f t="shared" ref="L802" si="212">SUM(E802:J802)</f>
        <v>22706.55</v>
      </c>
      <c r="M802" s="117"/>
      <c r="N802" s="119">
        <f t="shared" ref="N802" si="213">K802</f>
        <v>20959.89</v>
      </c>
      <c r="O802" s="119">
        <f t="shared" ref="O802" si="214">E802+F802+G802+I802</f>
        <v>14575.78</v>
      </c>
      <c r="P802" s="119">
        <f>P790</f>
        <v>2214</v>
      </c>
      <c r="Q802" s="119">
        <f t="shared" ref="Q802" si="215">L802+(IF(P802&gt;O802*0.18,P802,O802*0.18))</f>
        <v>25330.19</v>
      </c>
      <c r="R802" s="119">
        <f t="shared" ref="R802" si="216">N802+O802*0.18</f>
        <v>23583.53</v>
      </c>
      <c r="S802" s="47"/>
      <c r="T802" s="194"/>
    </row>
    <row r="803" spans="1:20" ht="9" customHeight="1" x14ac:dyDescent="0.2">
      <c r="A803" s="497"/>
      <c r="B803" s="497"/>
      <c r="C803" s="48" t="s">
        <v>4</v>
      </c>
      <c r="D803" s="49">
        <v>8</v>
      </c>
      <c r="E803" s="50">
        <f t="shared" si="156"/>
        <v>28101261</v>
      </c>
      <c r="F803" s="61"/>
      <c r="G803" s="50">
        <v>0</v>
      </c>
      <c r="H803" s="61">
        <v>12361361</v>
      </c>
      <c r="I803" s="61">
        <f>I802*1936.27</f>
        <v>121385</v>
      </c>
      <c r="J803" s="51">
        <f t="shared" ref="J803:L803" si="217">J802*1936.27</f>
        <v>3382005</v>
      </c>
      <c r="K803" s="61">
        <f t="shared" si="217"/>
        <v>40584006</v>
      </c>
      <c r="L803" s="61">
        <f t="shared" si="217"/>
        <v>43966012</v>
      </c>
      <c r="M803" s="118"/>
      <c r="N803" s="120">
        <f t="shared" ref="N803:R803" si="218">N802*1936.27</f>
        <v>40584006</v>
      </c>
      <c r="O803" s="120">
        <f t="shared" si="218"/>
        <v>28222646</v>
      </c>
      <c r="P803" s="61">
        <f t="shared" si="218"/>
        <v>4286902</v>
      </c>
      <c r="Q803" s="120">
        <f t="shared" si="218"/>
        <v>49046087</v>
      </c>
      <c r="R803" s="120">
        <f t="shared" si="218"/>
        <v>45664082</v>
      </c>
      <c r="S803" s="47"/>
    </row>
    <row r="804" spans="1:20" ht="12.75" customHeight="1" x14ac:dyDescent="0.2">
      <c r="A804" s="517">
        <f>A802</f>
        <v>44652</v>
      </c>
      <c r="B804" s="517">
        <f>B802</f>
        <v>44742</v>
      </c>
      <c r="C804" s="53" t="s">
        <v>3</v>
      </c>
      <c r="D804" s="54">
        <v>9</v>
      </c>
      <c r="E804" s="44">
        <f t="shared" ref="E804:E816" si="219">E792</f>
        <v>16798.88</v>
      </c>
      <c r="F804" s="44"/>
      <c r="G804" s="44">
        <v>0</v>
      </c>
      <c r="H804" s="44">
        <v>6384.11</v>
      </c>
      <c r="I804" s="44">
        <f t="shared" ref="I804" si="220">(E804+H804)*0.3%</f>
        <v>69.55</v>
      </c>
      <c r="J804" s="44">
        <f t="shared" ref="J804" si="221">K804/12</f>
        <v>1937.71</v>
      </c>
      <c r="K804" s="44">
        <f t="shared" ref="K804" si="222">SUM(E804:I804)</f>
        <v>23252.54</v>
      </c>
      <c r="L804" s="46">
        <f t="shared" ref="L804" si="223">SUM(E804:J804)</f>
        <v>25190.25</v>
      </c>
      <c r="M804" s="117"/>
      <c r="N804" s="119">
        <f t="shared" ref="N804" si="224">K804</f>
        <v>23252.54</v>
      </c>
      <c r="O804" s="119">
        <f t="shared" ref="O804" si="225">E804+F804+G804+I804</f>
        <v>16868.43</v>
      </c>
      <c r="P804" s="119">
        <f t="shared" ref="P804" si="226">P792</f>
        <v>2214</v>
      </c>
      <c r="Q804" s="119">
        <f t="shared" ref="Q804" si="227">L804+(IF(P804&gt;O804*0.18,P804,O804*0.18))</f>
        <v>28226.57</v>
      </c>
      <c r="R804" s="119">
        <f t="shared" ref="R804" si="228">N804+O804*0.18</f>
        <v>26288.86</v>
      </c>
      <c r="S804" s="47"/>
      <c r="T804" s="194"/>
    </row>
    <row r="805" spans="1:20" ht="9" customHeight="1" x14ac:dyDescent="0.2">
      <c r="A805" s="517"/>
      <c r="B805" s="517"/>
      <c r="C805" s="48" t="s">
        <v>4</v>
      </c>
      <c r="D805" s="49">
        <v>14</v>
      </c>
      <c r="E805" s="50">
        <f t="shared" si="156"/>
        <v>32527167</v>
      </c>
      <c r="F805" s="50"/>
      <c r="G805" s="50">
        <v>0</v>
      </c>
      <c r="H805" s="61">
        <v>12361361</v>
      </c>
      <c r="I805" s="61">
        <f t="shared" ref="I805" si="229">I804*1936.27</f>
        <v>134668</v>
      </c>
      <c r="J805" s="51">
        <f t="shared" ref="J805:L805" si="230">J804*1936.27</f>
        <v>3751930</v>
      </c>
      <c r="K805" s="61">
        <f t="shared" si="230"/>
        <v>45023196</v>
      </c>
      <c r="L805" s="61">
        <f t="shared" si="230"/>
        <v>48775125</v>
      </c>
      <c r="M805" s="118"/>
      <c r="N805" s="120">
        <f t="shared" ref="N805:R805" si="231">N804*1936.27</f>
        <v>45023196</v>
      </c>
      <c r="O805" s="120">
        <f t="shared" si="231"/>
        <v>32661835</v>
      </c>
      <c r="P805" s="61">
        <f t="shared" si="231"/>
        <v>4286902</v>
      </c>
      <c r="Q805" s="120">
        <f t="shared" si="231"/>
        <v>54654261</v>
      </c>
      <c r="R805" s="120">
        <f t="shared" si="231"/>
        <v>50902331</v>
      </c>
      <c r="S805" s="47"/>
    </row>
    <row r="806" spans="1:20" ht="12.75" customHeight="1" x14ac:dyDescent="0.2">
      <c r="A806" s="517"/>
      <c r="B806" s="517"/>
      <c r="C806" s="53" t="s">
        <v>3</v>
      </c>
      <c r="D806" s="54">
        <v>15</v>
      </c>
      <c r="E806" s="44">
        <f t="shared" ref="E806:E818" si="232">E794</f>
        <v>18820.88</v>
      </c>
      <c r="F806" s="44"/>
      <c r="G806" s="44">
        <v>0</v>
      </c>
      <c r="H806" s="44">
        <v>6384.11</v>
      </c>
      <c r="I806" s="44">
        <f t="shared" ref="I806" si="233">(E806+H806)*0.3%</f>
        <v>75.61</v>
      </c>
      <c r="J806" s="44">
        <f t="shared" ref="J806" si="234">K806/12</f>
        <v>2106.7199999999998</v>
      </c>
      <c r="K806" s="44">
        <f t="shared" ref="K806" si="235">SUM(E806:I806)</f>
        <v>25280.6</v>
      </c>
      <c r="L806" s="46">
        <f t="shared" ref="L806" si="236">SUM(E806:J806)</f>
        <v>27387.32</v>
      </c>
      <c r="M806" s="117"/>
      <c r="N806" s="119">
        <f t="shared" ref="N806" si="237">K806</f>
        <v>25280.6</v>
      </c>
      <c r="O806" s="119">
        <f t="shared" ref="O806" si="238">E806+F806+G806+I806</f>
        <v>18896.490000000002</v>
      </c>
      <c r="P806" s="119">
        <f t="shared" ref="P806" si="239">P794</f>
        <v>2721.6</v>
      </c>
      <c r="Q806" s="119">
        <f t="shared" ref="Q806" si="240">L806+(IF(P806&gt;O806*0.18,P806,O806*0.18))</f>
        <v>30788.69</v>
      </c>
      <c r="R806" s="119">
        <f t="shared" ref="R806" si="241">N806+O806*0.18</f>
        <v>28681.97</v>
      </c>
      <c r="S806" s="47"/>
    </row>
    <row r="807" spans="1:20" ht="9" customHeight="1" x14ac:dyDescent="0.2">
      <c r="A807" s="517"/>
      <c r="B807" s="517"/>
      <c r="C807" s="48" t="s">
        <v>4</v>
      </c>
      <c r="D807" s="49">
        <v>20</v>
      </c>
      <c r="E807" s="50">
        <f t="shared" si="156"/>
        <v>36442305</v>
      </c>
      <c r="F807" s="50"/>
      <c r="G807" s="50">
        <v>0</v>
      </c>
      <c r="H807" s="61">
        <v>12361361</v>
      </c>
      <c r="I807" s="61">
        <f t="shared" ref="I807" si="242">I806*1936.27</f>
        <v>146401</v>
      </c>
      <c r="J807" s="51">
        <f t="shared" ref="J807:L807" si="243">J806*1936.27</f>
        <v>4079179</v>
      </c>
      <c r="K807" s="61">
        <f t="shared" si="243"/>
        <v>48950067</v>
      </c>
      <c r="L807" s="61">
        <f t="shared" si="243"/>
        <v>53029246</v>
      </c>
      <c r="M807" s="118"/>
      <c r="N807" s="120">
        <f t="shared" ref="N807:R807" si="244">N806*1936.27</f>
        <v>48950067</v>
      </c>
      <c r="O807" s="120">
        <f t="shared" si="244"/>
        <v>36588707</v>
      </c>
      <c r="P807" s="61">
        <f t="shared" si="244"/>
        <v>5269752</v>
      </c>
      <c r="Q807" s="120">
        <f t="shared" si="244"/>
        <v>59615217</v>
      </c>
      <c r="R807" s="120">
        <f t="shared" si="244"/>
        <v>55536038</v>
      </c>
      <c r="S807" s="47"/>
    </row>
    <row r="808" spans="1:20" ht="12.75" customHeight="1" x14ac:dyDescent="0.2">
      <c r="A808" s="517"/>
      <c r="B808" s="517"/>
      <c r="C808" s="53" t="s">
        <v>3</v>
      </c>
      <c r="D808" s="54">
        <v>21</v>
      </c>
      <c r="E808" s="44">
        <f t="shared" ref="E808:E820" si="245">E796</f>
        <v>20787.48</v>
      </c>
      <c r="F808" s="44"/>
      <c r="G808" s="44">
        <v>0</v>
      </c>
      <c r="H808" s="44">
        <v>6384.11</v>
      </c>
      <c r="I808" s="44">
        <f t="shared" ref="I808" si="246">(E808+H808)*0.3%</f>
        <v>81.510000000000005</v>
      </c>
      <c r="J808" s="44">
        <f t="shared" ref="J808" si="247">K808/12</f>
        <v>2271.09</v>
      </c>
      <c r="K808" s="44">
        <f t="shared" ref="K808" si="248">SUM(E808:I808)</f>
        <v>27253.1</v>
      </c>
      <c r="L808" s="46">
        <f t="shared" ref="L808" si="249">SUM(E808:J808)</f>
        <v>29524.19</v>
      </c>
      <c r="M808" s="117"/>
      <c r="N808" s="119">
        <f t="shared" ref="N808" si="250">K808</f>
        <v>27253.1</v>
      </c>
      <c r="O808" s="119">
        <f t="shared" ref="O808" si="251">E808+F808+G808+I808</f>
        <v>20868.990000000002</v>
      </c>
      <c r="P808" s="119">
        <f t="shared" ref="P808" si="252">P796</f>
        <v>2721.6</v>
      </c>
      <c r="Q808" s="119">
        <f t="shared" ref="Q808" si="253">L808+(IF(P808&gt;O808*0.18,P808,O808*0.18))</f>
        <v>33280.61</v>
      </c>
      <c r="R808" s="119">
        <f t="shared" ref="R808" si="254">N808+O808*0.18</f>
        <v>31009.52</v>
      </c>
      <c r="S808" s="47"/>
    </row>
    <row r="809" spans="1:20" ht="9" customHeight="1" x14ac:dyDescent="0.2">
      <c r="A809" s="517"/>
      <c r="B809" s="517"/>
      <c r="C809" s="48" t="s">
        <v>4</v>
      </c>
      <c r="D809" s="49">
        <v>27</v>
      </c>
      <c r="E809" s="50">
        <f t="shared" si="156"/>
        <v>40250174</v>
      </c>
      <c r="F809" s="50"/>
      <c r="G809" s="50">
        <v>0</v>
      </c>
      <c r="H809" s="61">
        <v>12361361</v>
      </c>
      <c r="I809" s="61">
        <f t="shared" ref="I809" si="255">I808*1936.27</f>
        <v>157825</v>
      </c>
      <c r="J809" s="51">
        <f t="shared" ref="J809:L809" si="256">J808*1936.27</f>
        <v>4397443</v>
      </c>
      <c r="K809" s="61">
        <f t="shared" si="256"/>
        <v>52769360</v>
      </c>
      <c r="L809" s="61">
        <f t="shared" si="256"/>
        <v>57166803</v>
      </c>
      <c r="M809" s="118"/>
      <c r="N809" s="120">
        <f t="shared" ref="N809:R809" si="257">N808*1936.27</f>
        <v>52769360</v>
      </c>
      <c r="O809" s="120">
        <f t="shared" si="257"/>
        <v>40407999</v>
      </c>
      <c r="P809" s="61">
        <f t="shared" si="257"/>
        <v>5269752</v>
      </c>
      <c r="Q809" s="120">
        <f t="shared" si="257"/>
        <v>64440247</v>
      </c>
      <c r="R809" s="120">
        <f t="shared" si="257"/>
        <v>60042803</v>
      </c>
      <c r="S809" s="47"/>
    </row>
    <row r="810" spans="1:20" ht="12.75" customHeight="1" x14ac:dyDescent="0.2">
      <c r="A810" s="517"/>
      <c r="B810" s="517"/>
      <c r="C810" s="53" t="s">
        <v>3</v>
      </c>
      <c r="D810" s="54">
        <v>28</v>
      </c>
      <c r="E810" s="44">
        <f t="shared" ref="E810:E822" si="258">E798</f>
        <v>22717.71</v>
      </c>
      <c r="F810" s="44"/>
      <c r="G810" s="44">
        <v>0</v>
      </c>
      <c r="H810" s="44">
        <v>6384.11</v>
      </c>
      <c r="I810" s="44">
        <f t="shared" ref="I810" si="259">(E810+H810)*0.3%</f>
        <v>87.31</v>
      </c>
      <c r="J810" s="44">
        <f t="shared" ref="J810" si="260">K810/12</f>
        <v>2432.4299999999998</v>
      </c>
      <c r="K810" s="44">
        <f t="shared" ref="K810" si="261">SUM(E810:I810)</f>
        <v>29189.13</v>
      </c>
      <c r="L810" s="46">
        <f t="shared" ref="L810" si="262">SUM(E810:J810)</f>
        <v>31621.56</v>
      </c>
      <c r="M810" s="117"/>
      <c r="N810" s="119">
        <f t="shared" ref="N810" si="263">K810</f>
        <v>29189.13</v>
      </c>
      <c r="O810" s="119">
        <f t="shared" ref="O810" si="264">E810+F810+G810+I810</f>
        <v>22805.02</v>
      </c>
      <c r="P810" s="119">
        <f t="shared" ref="P810" si="265">P798</f>
        <v>3458.4</v>
      </c>
      <c r="Q810" s="119">
        <f t="shared" ref="Q810" si="266">L810+(IF(P810&gt;O810*0.18,P810,O810*0.18))</f>
        <v>35726.46</v>
      </c>
      <c r="R810" s="119">
        <f t="shared" ref="R810" si="267">N810+O810*0.18</f>
        <v>33294.03</v>
      </c>
      <c r="S810" s="47"/>
    </row>
    <row r="811" spans="1:20" ht="9" customHeight="1" x14ac:dyDescent="0.2">
      <c r="A811" s="517"/>
      <c r="B811" s="517"/>
      <c r="C811" s="48" t="s">
        <v>4</v>
      </c>
      <c r="D811" s="49">
        <v>34</v>
      </c>
      <c r="E811" s="50">
        <f t="shared" si="156"/>
        <v>43987620</v>
      </c>
      <c r="F811" s="50"/>
      <c r="G811" s="50">
        <v>0</v>
      </c>
      <c r="H811" s="61">
        <v>12361361</v>
      </c>
      <c r="I811" s="61">
        <f t="shared" ref="I811" si="268">I810*1936.27</f>
        <v>169056</v>
      </c>
      <c r="J811" s="51">
        <f t="shared" ref="J811:L811" si="269">J810*1936.27</f>
        <v>4709841</v>
      </c>
      <c r="K811" s="61">
        <f t="shared" si="269"/>
        <v>56518037</v>
      </c>
      <c r="L811" s="61">
        <f t="shared" si="269"/>
        <v>61227878</v>
      </c>
      <c r="M811" s="118"/>
      <c r="N811" s="120">
        <f t="shared" ref="N811:R811" si="270">N810*1936.27</f>
        <v>56518037</v>
      </c>
      <c r="O811" s="120">
        <f t="shared" si="270"/>
        <v>44156676</v>
      </c>
      <c r="P811" s="61">
        <f t="shared" si="270"/>
        <v>6696396</v>
      </c>
      <c r="Q811" s="120">
        <f t="shared" si="270"/>
        <v>69176073</v>
      </c>
      <c r="R811" s="120">
        <f t="shared" si="270"/>
        <v>64466231</v>
      </c>
      <c r="S811" s="47"/>
    </row>
    <row r="812" spans="1:20" ht="12.75" customHeight="1" x14ac:dyDescent="0.2">
      <c r="A812" s="517"/>
      <c r="B812" s="517"/>
      <c r="C812" s="53" t="s">
        <v>3</v>
      </c>
      <c r="D812" s="54">
        <v>35</v>
      </c>
      <c r="E812" s="44">
        <f t="shared" ref="E812:E824" si="271">E800</f>
        <v>24152.81</v>
      </c>
      <c r="F812" s="44"/>
      <c r="G812" s="44">
        <v>0</v>
      </c>
      <c r="H812" s="44">
        <v>6384.11</v>
      </c>
      <c r="I812" s="44">
        <f t="shared" ref="I812" si="272">(E812+H812)*0.3%</f>
        <v>91.61</v>
      </c>
      <c r="J812" s="44">
        <f t="shared" ref="J812" si="273">K812/12</f>
        <v>2552.38</v>
      </c>
      <c r="K812" s="44">
        <f t="shared" ref="K812" si="274">SUM(E812:I812)</f>
        <v>30628.53</v>
      </c>
      <c r="L812" s="46">
        <f t="shared" ref="L812" si="275">SUM(E812:J812)</f>
        <v>33180.910000000003</v>
      </c>
      <c r="M812" s="117"/>
      <c r="N812" s="119">
        <f t="shared" ref="N812" si="276">K812</f>
        <v>30628.53</v>
      </c>
      <c r="O812" s="119">
        <f t="shared" ref="O812" si="277">E812+F812+G812+I812</f>
        <v>24244.42</v>
      </c>
      <c r="P812" s="119">
        <f t="shared" ref="P812" si="278">P800</f>
        <v>3458.4</v>
      </c>
      <c r="Q812" s="119">
        <f t="shared" ref="Q812" si="279">L812+(IF(P812&gt;O812*0.18,P812,O812*0.18))</f>
        <v>37544.910000000003</v>
      </c>
      <c r="R812" s="119">
        <f t="shared" ref="R812" si="280">N812+O812*0.18</f>
        <v>34992.53</v>
      </c>
      <c r="S812" s="47"/>
    </row>
    <row r="813" spans="1:20" ht="9" customHeight="1" x14ac:dyDescent="0.2">
      <c r="A813" s="518"/>
      <c r="B813" s="518"/>
      <c r="C813" s="58" t="s">
        <v>4</v>
      </c>
      <c r="D813" s="59"/>
      <c r="E813" s="50">
        <f t="shared" si="156"/>
        <v>46766361</v>
      </c>
      <c r="F813" s="50"/>
      <c r="G813" s="61">
        <v>0</v>
      </c>
      <c r="H813" s="61">
        <v>12361361</v>
      </c>
      <c r="I813" s="61">
        <f t="shared" ref="I813" si="281">I812*1936.27</f>
        <v>177382</v>
      </c>
      <c r="J813" s="51">
        <f t="shared" ref="J813:L813" si="282">J812*1936.27</f>
        <v>4942097</v>
      </c>
      <c r="K813" s="61">
        <f t="shared" si="282"/>
        <v>59305104</v>
      </c>
      <c r="L813" s="61">
        <f t="shared" si="282"/>
        <v>64247201</v>
      </c>
      <c r="M813" s="118"/>
      <c r="N813" s="120">
        <f t="shared" ref="N813:R813" si="283">N812*1936.27</f>
        <v>59305104</v>
      </c>
      <c r="O813" s="120">
        <f t="shared" si="283"/>
        <v>46943743</v>
      </c>
      <c r="P813" s="61">
        <f t="shared" si="283"/>
        <v>6696396</v>
      </c>
      <c r="Q813" s="120">
        <f t="shared" si="283"/>
        <v>72697083</v>
      </c>
      <c r="R813" s="120">
        <f t="shared" si="283"/>
        <v>67754986</v>
      </c>
      <c r="S813" s="47"/>
    </row>
    <row r="814" spans="1:20" ht="12.75" customHeight="1" x14ac:dyDescent="0.2">
      <c r="A814" s="496">
        <f>B804+1</f>
        <v>44743</v>
      </c>
      <c r="B814" s="496">
        <v>44926</v>
      </c>
      <c r="C814" s="42" t="s">
        <v>3</v>
      </c>
      <c r="D814" s="43">
        <v>0</v>
      </c>
      <c r="E814" s="44">
        <f t="shared" ref="E814" si="284">E802</f>
        <v>14513.09</v>
      </c>
      <c r="F814" s="44"/>
      <c r="G814" s="44"/>
      <c r="H814" s="44">
        <v>6384.11</v>
      </c>
      <c r="I814" s="44">
        <f>(E814+H814)*0.5%</f>
        <v>104.49</v>
      </c>
      <c r="J814" s="44">
        <f t="shared" ref="J814" si="285">K814/12</f>
        <v>1750.14</v>
      </c>
      <c r="K814" s="44">
        <f t="shared" ref="K814" si="286">SUM(E814:I814)</f>
        <v>21001.69</v>
      </c>
      <c r="L814" s="46">
        <f t="shared" ref="L814" si="287">SUM(E814:J814)</f>
        <v>22751.83</v>
      </c>
      <c r="M814" s="117"/>
      <c r="N814" s="119">
        <f t="shared" ref="N814" si="288">K814</f>
        <v>21001.69</v>
      </c>
      <c r="O814" s="119">
        <f t="shared" ref="O814" si="289">E814+F814+G814+I814</f>
        <v>14617.58</v>
      </c>
      <c r="P814" s="119">
        <f t="shared" ref="P814" si="290">P802</f>
        <v>2214</v>
      </c>
      <c r="Q814" s="119">
        <f t="shared" ref="Q814" si="291">L814+(IF(P814&gt;O814*0.18,P814,O814*0.18))</f>
        <v>25382.99</v>
      </c>
      <c r="R814" s="119">
        <f t="shared" ref="R814" si="292">N814+O814*0.18</f>
        <v>23632.85</v>
      </c>
      <c r="S814" s="47"/>
    </row>
    <row r="815" spans="1:20" ht="9" customHeight="1" x14ac:dyDescent="0.2">
      <c r="A815" s="497"/>
      <c r="B815" s="497"/>
      <c r="C815" s="48" t="s">
        <v>4</v>
      </c>
      <c r="D815" s="49">
        <v>8</v>
      </c>
      <c r="E815" s="50">
        <f t="shared" si="156"/>
        <v>28101261</v>
      </c>
      <c r="F815" s="61"/>
      <c r="G815" s="50">
        <v>0</v>
      </c>
      <c r="H815" s="61">
        <v>12361361</v>
      </c>
      <c r="I815" s="61">
        <f t="shared" ref="I815:I825" si="293">I814*1936.27</f>
        <v>202321</v>
      </c>
      <c r="J815" s="51">
        <f t="shared" ref="J815:L815" si="294">J814*1936.27</f>
        <v>3388744</v>
      </c>
      <c r="K815" s="61">
        <f t="shared" si="294"/>
        <v>40664942</v>
      </c>
      <c r="L815" s="61">
        <f t="shared" si="294"/>
        <v>44053686</v>
      </c>
      <c r="M815" s="118"/>
      <c r="N815" s="120">
        <f t="shared" ref="N815:R815" si="295">N814*1936.27</f>
        <v>40664942</v>
      </c>
      <c r="O815" s="120">
        <f t="shared" si="295"/>
        <v>28303582</v>
      </c>
      <c r="P815" s="61">
        <f t="shared" si="295"/>
        <v>4286902</v>
      </c>
      <c r="Q815" s="120">
        <f t="shared" si="295"/>
        <v>49148322</v>
      </c>
      <c r="R815" s="120">
        <f t="shared" si="295"/>
        <v>45759578</v>
      </c>
      <c r="S815" s="47"/>
    </row>
    <row r="816" spans="1:20" ht="12.75" customHeight="1" x14ac:dyDescent="0.2">
      <c r="A816" s="517">
        <f>A814</f>
        <v>44743</v>
      </c>
      <c r="B816" s="517">
        <f>B814</f>
        <v>44926</v>
      </c>
      <c r="C816" s="53" t="s">
        <v>3</v>
      </c>
      <c r="D816" s="54">
        <v>9</v>
      </c>
      <c r="E816" s="44">
        <f t="shared" si="219"/>
        <v>16798.88</v>
      </c>
      <c r="F816" s="44"/>
      <c r="G816" s="44">
        <v>0</v>
      </c>
      <c r="H816" s="44">
        <v>6384.11</v>
      </c>
      <c r="I816" s="44">
        <f t="shared" ref="I816" si="296">(E816+H816)*0.5%</f>
        <v>115.91</v>
      </c>
      <c r="J816" s="44">
        <f t="shared" ref="J816" si="297">K816/12</f>
        <v>1941.58</v>
      </c>
      <c r="K816" s="44">
        <f t="shared" ref="K816" si="298">SUM(E816:I816)</f>
        <v>23298.9</v>
      </c>
      <c r="L816" s="46">
        <f t="shared" ref="L816" si="299">SUM(E816:J816)</f>
        <v>25240.48</v>
      </c>
      <c r="M816" s="117"/>
      <c r="N816" s="119">
        <f t="shared" ref="N816" si="300">K816</f>
        <v>23298.9</v>
      </c>
      <c r="O816" s="119">
        <f t="shared" ref="O816" si="301">E816+F816+G816+I816</f>
        <v>16914.79</v>
      </c>
      <c r="P816" s="119">
        <f t="shared" ref="P816" si="302">P804</f>
        <v>2214</v>
      </c>
      <c r="Q816" s="119">
        <f t="shared" ref="Q816" si="303">L816+(IF(P816&gt;O816*0.18,P816,O816*0.18))</f>
        <v>28285.14</v>
      </c>
      <c r="R816" s="119">
        <f t="shared" ref="R816" si="304">N816+O816*0.18</f>
        <v>26343.56</v>
      </c>
      <c r="S816" s="47"/>
    </row>
    <row r="817" spans="1:19" ht="9" customHeight="1" x14ac:dyDescent="0.2">
      <c r="A817" s="517"/>
      <c r="B817" s="517"/>
      <c r="C817" s="48" t="s">
        <v>4</v>
      </c>
      <c r="D817" s="49">
        <v>14</v>
      </c>
      <c r="E817" s="50">
        <f t="shared" si="156"/>
        <v>32527167</v>
      </c>
      <c r="F817" s="50"/>
      <c r="G817" s="50">
        <v>0</v>
      </c>
      <c r="H817" s="61">
        <v>12361361</v>
      </c>
      <c r="I817" s="61">
        <f t="shared" si="293"/>
        <v>224433</v>
      </c>
      <c r="J817" s="51">
        <f t="shared" ref="J817:L817" si="305">J816*1936.27</f>
        <v>3759423</v>
      </c>
      <c r="K817" s="61">
        <f t="shared" si="305"/>
        <v>45112961</v>
      </c>
      <c r="L817" s="61">
        <f t="shared" si="305"/>
        <v>48872384</v>
      </c>
      <c r="M817" s="118"/>
      <c r="N817" s="120">
        <f t="shared" ref="N817:R817" si="306">N816*1936.27</f>
        <v>45112961</v>
      </c>
      <c r="O817" s="120">
        <f t="shared" si="306"/>
        <v>32751600</v>
      </c>
      <c r="P817" s="61">
        <f t="shared" si="306"/>
        <v>4286902</v>
      </c>
      <c r="Q817" s="120">
        <f t="shared" si="306"/>
        <v>54767668</v>
      </c>
      <c r="R817" s="120">
        <f t="shared" si="306"/>
        <v>51008245</v>
      </c>
      <c r="S817" s="47"/>
    </row>
    <row r="818" spans="1:19" ht="12.75" customHeight="1" x14ac:dyDescent="0.2">
      <c r="A818" s="517"/>
      <c r="B818" s="517"/>
      <c r="C818" s="53" t="s">
        <v>3</v>
      </c>
      <c r="D818" s="54">
        <v>15</v>
      </c>
      <c r="E818" s="44">
        <f t="shared" si="232"/>
        <v>18820.88</v>
      </c>
      <c r="F818" s="44"/>
      <c r="G818" s="44">
        <v>0</v>
      </c>
      <c r="H818" s="44">
        <v>6384.11</v>
      </c>
      <c r="I818" s="44">
        <f t="shared" ref="I818" si="307">(E818+H818)*0.5%</f>
        <v>126.02</v>
      </c>
      <c r="J818" s="44">
        <f t="shared" ref="J818" si="308">K818/12</f>
        <v>2110.92</v>
      </c>
      <c r="K818" s="44">
        <f t="shared" ref="K818" si="309">SUM(E818:I818)</f>
        <v>25331.01</v>
      </c>
      <c r="L818" s="46">
        <f t="shared" ref="L818" si="310">SUM(E818:J818)</f>
        <v>27441.93</v>
      </c>
      <c r="M818" s="117"/>
      <c r="N818" s="119">
        <f t="shared" ref="N818" si="311">K818</f>
        <v>25331.01</v>
      </c>
      <c r="O818" s="119">
        <f t="shared" ref="O818" si="312">E818+F818+G818+I818</f>
        <v>18946.900000000001</v>
      </c>
      <c r="P818" s="119">
        <f t="shared" ref="P818" si="313">P806</f>
        <v>2721.6</v>
      </c>
      <c r="Q818" s="119">
        <f t="shared" ref="Q818" si="314">L818+(IF(P818&gt;O818*0.18,P818,O818*0.18))</f>
        <v>30852.37</v>
      </c>
      <c r="R818" s="119">
        <f t="shared" ref="R818" si="315">N818+O818*0.18</f>
        <v>28741.45</v>
      </c>
      <c r="S818" s="47"/>
    </row>
    <row r="819" spans="1:19" ht="9" customHeight="1" x14ac:dyDescent="0.2">
      <c r="A819" s="517"/>
      <c r="B819" s="517"/>
      <c r="C819" s="48" t="s">
        <v>4</v>
      </c>
      <c r="D819" s="49">
        <v>20</v>
      </c>
      <c r="E819" s="50">
        <f t="shared" si="156"/>
        <v>36442305</v>
      </c>
      <c r="F819" s="50"/>
      <c r="G819" s="50">
        <v>0</v>
      </c>
      <c r="H819" s="61">
        <v>12361361</v>
      </c>
      <c r="I819" s="61">
        <f t="shared" si="293"/>
        <v>244009</v>
      </c>
      <c r="J819" s="51">
        <f t="shared" ref="J819:L819" si="316">J818*1936.27</f>
        <v>4087311</v>
      </c>
      <c r="K819" s="61">
        <f t="shared" si="316"/>
        <v>49047675</v>
      </c>
      <c r="L819" s="61">
        <f t="shared" si="316"/>
        <v>53134986</v>
      </c>
      <c r="M819" s="118"/>
      <c r="N819" s="120">
        <f t="shared" ref="N819:R819" si="317">N818*1936.27</f>
        <v>49047675</v>
      </c>
      <c r="O819" s="120">
        <f t="shared" si="317"/>
        <v>36686314</v>
      </c>
      <c r="P819" s="61">
        <f t="shared" si="317"/>
        <v>5269752</v>
      </c>
      <c r="Q819" s="120">
        <f t="shared" si="317"/>
        <v>59738518</v>
      </c>
      <c r="R819" s="120">
        <f t="shared" si="317"/>
        <v>55651207</v>
      </c>
      <c r="S819" s="47"/>
    </row>
    <row r="820" spans="1:19" ht="12.75" customHeight="1" x14ac:dyDescent="0.2">
      <c r="A820" s="517"/>
      <c r="B820" s="517"/>
      <c r="C820" s="53" t="s">
        <v>3</v>
      </c>
      <c r="D820" s="54">
        <v>21</v>
      </c>
      <c r="E820" s="44">
        <f t="shared" si="245"/>
        <v>20787.48</v>
      </c>
      <c r="F820" s="44"/>
      <c r="G820" s="44">
        <v>0</v>
      </c>
      <c r="H820" s="44">
        <v>6384.11</v>
      </c>
      <c r="I820" s="44">
        <f t="shared" ref="I820" si="318">(E820+H820)*0.5%</f>
        <v>135.86000000000001</v>
      </c>
      <c r="J820" s="44">
        <f t="shared" ref="J820" si="319">K820/12</f>
        <v>2275.62</v>
      </c>
      <c r="K820" s="44">
        <f t="shared" ref="K820" si="320">SUM(E820:I820)</f>
        <v>27307.45</v>
      </c>
      <c r="L820" s="46">
        <f t="shared" ref="L820" si="321">SUM(E820:J820)</f>
        <v>29583.07</v>
      </c>
      <c r="M820" s="117"/>
      <c r="N820" s="119">
        <f t="shared" ref="N820" si="322">K820</f>
        <v>27307.45</v>
      </c>
      <c r="O820" s="119">
        <f t="shared" ref="O820" si="323">E820+F820+G820+I820</f>
        <v>20923.34</v>
      </c>
      <c r="P820" s="119">
        <f t="shared" ref="P820" si="324">P808</f>
        <v>2721.6</v>
      </c>
      <c r="Q820" s="119">
        <f t="shared" ref="Q820" si="325">L820+(IF(P820&gt;O820*0.18,P820,O820*0.18))</f>
        <v>33349.269999999997</v>
      </c>
      <c r="R820" s="119">
        <f t="shared" ref="R820" si="326">N820+O820*0.18</f>
        <v>31073.65</v>
      </c>
      <c r="S820" s="47"/>
    </row>
    <row r="821" spans="1:19" ht="9" customHeight="1" x14ac:dyDescent="0.2">
      <c r="A821" s="517"/>
      <c r="B821" s="517"/>
      <c r="C821" s="48" t="s">
        <v>4</v>
      </c>
      <c r="D821" s="49">
        <v>27</v>
      </c>
      <c r="E821" s="50">
        <f t="shared" si="156"/>
        <v>40250174</v>
      </c>
      <c r="F821" s="50"/>
      <c r="G821" s="50">
        <v>0</v>
      </c>
      <c r="H821" s="61">
        <v>12361361</v>
      </c>
      <c r="I821" s="61">
        <f t="shared" si="293"/>
        <v>263062</v>
      </c>
      <c r="J821" s="51">
        <f t="shared" ref="J821:L821" si="327">J820*1936.27</f>
        <v>4406215</v>
      </c>
      <c r="K821" s="61">
        <f t="shared" si="327"/>
        <v>52874596</v>
      </c>
      <c r="L821" s="61">
        <f t="shared" si="327"/>
        <v>57280811</v>
      </c>
      <c r="M821" s="118"/>
      <c r="N821" s="120">
        <f t="shared" ref="N821:R821" si="328">N820*1936.27</f>
        <v>52874596</v>
      </c>
      <c r="O821" s="120">
        <f t="shared" si="328"/>
        <v>40513236</v>
      </c>
      <c r="P821" s="61">
        <f t="shared" si="328"/>
        <v>5269752</v>
      </c>
      <c r="Q821" s="120">
        <f t="shared" si="328"/>
        <v>64573191</v>
      </c>
      <c r="R821" s="120">
        <f t="shared" si="328"/>
        <v>60166976</v>
      </c>
      <c r="S821" s="47"/>
    </row>
    <row r="822" spans="1:19" ht="12.75" customHeight="1" x14ac:dyDescent="0.2">
      <c r="A822" s="517"/>
      <c r="B822" s="517"/>
      <c r="C822" s="53" t="s">
        <v>3</v>
      </c>
      <c r="D822" s="54">
        <v>28</v>
      </c>
      <c r="E822" s="44">
        <f t="shared" si="258"/>
        <v>22717.71</v>
      </c>
      <c r="F822" s="44"/>
      <c r="G822" s="44">
        <v>0</v>
      </c>
      <c r="H822" s="44">
        <v>6384.11</v>
      </c>
      <c r="I822" s="44">
        <f t="shared" ref="I822" si="329">(E822+H822)*0.5%</f>
        <v>145.51</v>
      </c>
      <c r="J822" s="44">
        <f t="shared" ref="J822" si="330">K822/12</f>
        <v>2437.2800000000002</v>
      </c>
      <c r="K822" s="44">
        <f t="shared" ref="K822" si="331">SUM(E822:I822)</f>
        <v>29247.33</v>
      </c>
      <c r="L822" s="46">
        <f t="shared" ref="L822" si="332">SUM(E822:J822)</f>
        <v>31684.61</v>
      </c>
      <c r="M822" s="117"/>
      <c r="N822" s="119">
        <f t="shared" ref="N822" si="333">K822</f>
        <v>29247.33</v>
      </c>
      <c r="O822" s="119">
        <f t="shared" ref="O822" si="334">E822+F822+G822+I822</f>
        <v>22863.22</v>
      </c>
      <c r="P822" s="119">
        <f t="shared" ref="P822" si="335">P810</f>
        <v>3458.4</v>
      </c>
      <c r="Q822" s="119">
        <f t="shared" ref="Q822" si="336">L822+(IF(P822&gt;O822*0.18,P822,O822*0.18))</f>
        <v>35799.99</v>
      </c>
      <c r="R822" s="119">
        <f t="shared" ref="R822" si="337">N822+O822*0.18</f>
        <v>33362.71</v>
      </c>
      <c r="S822" s="47"/>
    </row>
    <row r="823" spans="1:19" ht="9" customHeight="1" x14ac:dyDescent="0.2">
      <c r="A823" s="517"/>
      <c r="B823" s="517"/>
      <c r="C823" s="48" t="s">
        <v>4</v>
      </c>
      <c r="D823" s="49">
        <v>34</v>
      </c>
      <c r="E823" s="50">
        <f t="shared" si="156"/>
        <v>43987620</v>
      </c>
      <c r="F823" s="50"/>
      <c r="G823" s="50">
        <v>0</v>
      </c>
      <c r="H823" s="61">
        <v>12361361</v>
      </c>
      <c r="I823" s="61">
        <f t="shared" si="293"/>
        <v>281747</v>
      </c>
      <c r="J823" s="51">
        <f t="shared" ref="J823:L823" si="338">J822*1936.27</f>
        <v>4719232</v>
      </c>
      <c r="K823" s="61">
        <f t="shared" si="338"/>
        <v>56630728</v>
      </c>
      <c r="L823" s="61">
        <f t="shared" si="338"/>
        <v>61349960</v>
      </c>
      <c r="M823" s="118"/>
      <c r="N823" s="120">
        <f t="shared" ref="N823:R823" si="339">N822*1936.27</f>
        <v>56630728</v>
      </c>
      <c r="O823" s="120">
        <f t="shared" si="339"/>
        <v>44269367</v>
      </c>
      <c r="P823" s="61">
        <f t="shared" si="339"/>
        <v>6696396</v>
      </c>
      <c r="Q823" s="120">
        <f t="shared" si="339"/>
        <v>69318447</v>
      </c>
      <c r="R823" s="120">
        <f t="shared" si="339"/>
        <v>64599214</v>
      </c>
      <c r="S823" s="47"/>
    </row>
    <row r="824" spans="1:19" ht="12.75" customHeight="1" x14ac:dyDescent="0.2">
      <c r="A824" s="517"/>
      <c r="B824" s="517"/>
      <c r="C824" s="53" t="s">
        <v>3</v>
      </c>
      <c r="D824" s="54">
        <v>35</v>
      </c>
      <c r="E824" s="44">
        <f t="shared" si="271"/>
        <v>24152.81</v>
      </c>
      <c r="F824" s="44"/>
      <c r="G824" s="44">
        <v>0</v>
      </c>
      <c r="H824" s="44">
        <v>6384.11</v>
      </c>
      <c r="I824" s="44">
        <f t="shared" ref="I824" si="340">(E824+H824)*0.5%</f>
        <v>152.68</v>
      </c>
      <c r="J824" s="44">
        <f t="shared" ref="J824" si="341">K824/12</f>
        <v>2557.4699999999998</v>
      </c>
      <c r="K824" s="44">
        <f t="shared" ref="K824" si="342">SUM(E824:I824)</f>
        <v>30689.599999999999</v>
      </c>
      <c r="L824" s="46">
        <f t="shared" ref="L824" si="343">SUM(E824:J824)</f>
        <v>33247.07</v>
      </c>
      <c r="M824" s="117"/>
      <c r="N824" s="119">
        <f t="shared" ref="N824" si="344">K824</f>
        <v>30689.599999999999</v>
      </c>
      <c r="O824" s="119">
        <f t="shared" ref="O824" si="345">E824+F824+G824+I824</f>
        <v>24305.49</v>
      </c>
      <c r="P824" s="119">
        <f t="shared" ref="P824" si="346">P812</f>
        <v>3458.4</v>
      </c>
      <c r="Q824" s="119">
        <f t="shared" ref="Q824" si="347">L824+(IF(P824&gt;O824*0.18,P824,O824*0.18))</f>
        <v>37622.06</v>
      </c>
      <c r="R824" s="119">
        <f t="shared" ref="R824" si="348">N824+O824*0.18</f>
        <v>35064.589999999997</v>
      </c>
      <c r="S824" s="47"/>
    </row>
    <row r="825" spans="1:19" ht="9" customHeight="1" x14ac:dyDescent="0.2">
      <c r="A825" s="518"/>
      <c r="B825" s="518"/>
      <c r="C825" s="58" t="s">
        <v>4</v>
      </c>
      <c r="D825" s="59"/>
      <c r="E825" s="61">
        <f t="shared" si="156"/>
        <v>46766361</v>
      </c>
      <c r="F825" s="61"/>
      <c r="G825" s="61">
        <v>0</v>
      </c>
      <c r="H825" s="61">
        <v>12361361</v>
      </c>
      <c r="I825" s="61">
        <f t="shared" si="293"/>
        <v>295630</v>
      </c>
      <c r="J825" s="61">
        <f t="shared" ref="J825:L825" si="349">J824*1936.27</f>
        <v>4951952</v>
      </c>
      <c r="K825" s="61">
        <f t="shared" si="349"/>
        <v>59423352</v>
      </c>
      <c r="L825" s="61">
        <f t="shared" si="349"/>
        <v>64375304</v>
      </c>
      <c r="M825" s="118"/>
      <c r="N825" s="123">
        <f t="shared" ref="N825:R825" si="350">N824*1936.27</f>
        <v>59423352</v>
      </c>
      <c r="O825" s="123">
        <f t="shared" si="350"/>
        <v>47061991</v>
      </c>
      <c r="P825" s="61">
        <f t="shared" si="350"/>
        <v>6696396</v>
      </c>
      <c r="Q825" s="123">
        <f t="shared" si="350"/>
        <v>72846466</v>
      </c>
      <c r="R825" s="123">
        <f t="shared" si="350"/>
        <v>67894514</v>
      </c>
      <c r="S825" s="47"/>
    </row>
    <row r="826" spans="1:19" ht="9" customHeight="1" x14ac:dyDescent="0.2">
      <c r="A826" s="78"/>
      <c r="B826" s="78"/>
      <c r="C826" s="79"/>
      <c r="D826" s="79"/>
      <c r="E826" s="80"/>
      <c r="F826" s="80"/>
      <c r="G826" s="80" t="s">
        <v>139</v>
      </c>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4" t="s">
        <v>23</v>
      </c>
      <c r="C830" s="525"/>
      <c r="D830" s="525"/>
      <c r="E830" s="525"/>
      <c r="F830" s="525"/>
      <c r="G830" s="525"/>
      <c r="H830" s="525"/>
      <c r="I830" s="525"/>
      <c r="J830" s="525"/>
      <c r="K830" s="578"/>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ht="12.75" customHeight="1" x14ac:dyDescent="0.2">
      <c r="B832" s="581" t="s">
        <v>15</v>
      </c>
      <c r="C832" s="86" t="s">
        <v>3</v>
      </c>
      <c r="D832" s="101">
        <v>0</v>
      </c>
      <c r="E832" s="44">
        <v>1338.6</v>
      </c>
      <c r="F832" s="44">
        <v>1578.6</v>
      </c>
      <c r="G832" s="44">
        <v>1710.6</v>
      </c>
      <c r="H832" s="44">
        <v>1857.84</v>
      </c>
      <c r="I832" s="44">
        <v>1968</v>
      </c>
      <c r="J832" s="44">
        <v>2094</v>
      </c>
      <c r="K832" s="44">
        <f>J832+10*12</f>
        <v>2214</v>
      </c>
      <c r="Q832" s="81"/>
    </row>
    <row r="833" spans="2:17" x14ac:dyDescent="0.2">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82"/>
      <c r="C835" s="59" t="s">
        <v>4</v>
      </c>
      <c r="D835" s="102">
        <v>27</v>
      </c>
      <c r="E835" s="90">
        <v>3228072</v>
      </c>
      <c r="F835" s="90">
        <v>3785718</v>
      </c>
      <c r="G835" s="90">
        <v>4087776</v>
      </c>
      <c r="H835" s="90">
        <v>4429799</v>
      </c>
      <c r="I835" s="90">
        <v>4693518</v>
      </c>
      <c r="J835" s="90">
        <v>4990930</v>
      </c>
      <c r="K835" s="90">
        <f t="shared" ref="K835" si="351">K834*1936.27</f>
        <v>5269752</v>
      </c>
      <c r="Q835" s="81"/>
    </row>
    <row r="836" spans="2:17" x14ac:dyDescent="0.2">
      <c r="B836" s="582"/>
      <c r="C836" s="86" t="s">
        <v>3</v>
      </c>
      <c r="D836" s="101">
        <v>28</v>
      </c>
      <c r="E836" s="44">
        <v>1865.4</v>
      </c>
      <c r="F836" s="44">
        <v>2333.4</v>
      </c>
      <c r="G836" s="44">
        <v>2585.4</v>
      </c>
      <c r="H836" s="44">
        <v>2870.04</v>
      </c>
      <c r="I836" s="44">
        <v>3090</v>
      </c>
      <c r="J836" s="44">
        <v>3278.4</v>
      </c>
      <c r="K836" s="44">
        <f>J836+15*12</f>
        <v>3458.4</v>
      </c>
      <c r="Q836" s="81"/>
    </row>
    <row r="837" spans="2:17" x14ac:dyDescent="0.2">
      <c r="B837" s="583"/>
      <c r="C837" s="59" t="s">
        <v>4</v>
      </c>
      <c r="D837" s="102"/>
      <c r="E837" s="90">
        <v>3611918</v>
      </c>
      <c r="F837" s="90">
        <v>4518092</v>
      </c>
      <c r="G837" s="90">
        <v>5006032</v>
      </c>
      <c r="H837" s="90">
        <v>5557172</v>
      </c>
      <c r="I837" s="90">
        <v>5983074</v>
      </c>
      <c r="J837" s="90">
        <v>6347868</v>
      </c>
      <c r="K837" s="90">
        <f t="shared" ref="K837" si="352">K836*1936.27</f>
        <v>6696396</v>
      </c>
      <c r="Q837" s="81"/>
    </row>
    <row r="838" spans="2:17" x14ac:dyDescent="0.2">
      <c r="B838" s="47" t="s">
        <v>24</v>
      </c>
      <c r="Q838" s="81"/>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484:A495"/>
    <mergeCell ref="B484:B495"/>
    <mergeCell ref="A496:A497"/>
    <mergeCell ref="B496:B497"/>
    <mergeCell ref="A510:A511"/>
    <mergeCell ref="B510:B511"/>
    <mergeCell ref="A512:A523"/>
    <mergeCell ref="B512:B523"/>
    <mergeCell ref="A498:A509"/>
    <mergeCell ref="B498:B509"/>
    <mergeCell ref="A680:A691"/>
    <mergeCell ref="B680:B691"/>
    <mergeCell ref="A664:A665"/>
    <mergeCell ref="B664:B665"/>
    <mergeCell ref="A666:A677"/>
    <mergeCell ref="B666:B677"/>
    <mergeCell ref="A678:A679"/>
    <mergeCell ref="B678:B679"/>
    <mergeCell ref="A652:A663"/>
    <mergeCell ref="B652:B663"/>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B174:B175"/>
    <mergeCell ref="A8:A47"/>
    <mergeCell ref="B8:B47"/>
    <mergeCell ref="A48:A49"/>
    <mergeCell ref="B48:B49"/>
    <mergeCell ref="A50:A89"/>
    <mergeCell ref="B50:B89"/>
    <mergeCell ref="A90:A91"/>
    <mergeCell ref="A260:A299"/>
    <mergeCell ref="B260:B299"/>
    <mergeCell ref="B830:K830"/>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s>
  <phoneticPr fontId="4"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248" priority="8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247"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6" priority="6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5" priority="6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4" priority="6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3" priority="6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2" priority="6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1" priority="6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0" priority="6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39" priority="6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8" priority="6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7" priority="6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6" priority="6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5" priority="6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4" priority="6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3" priority="6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2" priority="6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1" priority="6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30" priority="6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29" priority="6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8" priority="6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7" priority="6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6" priority="6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5" priority="6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4" priority="6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3" priority="6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2" priority="6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1" priority="6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20" priority="6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9" priority="6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18" priority="6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7" priority="6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6" priority="6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5" priority="6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4" priority="6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3" priority="6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2" priority="6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1" priority="6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0" priority="6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9" priority="6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08" priority="6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07" priority="6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6" priority="6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5" priority="6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4" priority="6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3" priority="6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2" priority="6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1" priority="6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0" priority="6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9" priority="6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8" priority="6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7" priority="6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6" priority="6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5" priority="6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4" priority="6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3" priority="6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92" priority="6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1" priority="6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90" priority="6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9" priority="6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8" priority="6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7" priority="6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6" priority="6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5" priority="6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84" priority="6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83" priority="6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2" priority="6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1" priority="6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0" priority="6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9" priority="6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8" priority="6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7" priority="6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76" priority="6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5" priority="6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4" priority="6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3" priority="6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2" priority="6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1" priority="6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0" priority="6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9" priority="6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8" priority="6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7" priority="6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6" priority="6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5" priority="6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4" priority="6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3" priority="6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62" priority="6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61" priority="6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0" priority="6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9" priority="6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8" priority="6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7" priority="6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6" priority="6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5" priority="6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4" priority="6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3" priority="6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2" priority="6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51" priority="6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0" priority="6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9" priority="6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8" priority="5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7" priority="5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6" priority="5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5" priority="5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4" priority="5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3" priority="5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2" priority="5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1" priority="5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0" priority="5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9" priority="5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38" priority="5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37" priority="5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6" priority="5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5" priority="5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4" priority="5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3" priority="5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2" priority="5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1" priority="5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0" priority="5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9" priority="5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8" priority="5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7" priority="5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6" priority="5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5" priority="5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4" priority="5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3" priority="5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22" priority="5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1" priority="5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0" priority="5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9" priority="5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8" priority="5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7" priority="5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16" priority="5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5" priority="5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4" priority="5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3" priority="5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2" priority="5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1" priority="5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0" priority="5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9" priority="5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8" priority="5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7" priority="5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6" priority="5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5" priority="5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4" priority="5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3" priority="5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2" priority="5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1" priority="5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0" priority="5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9" priority="5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8" priority="5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7" priority="5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6" priority="5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5" priority="5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94" priority="5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93" priority="5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2" priority="5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1" priority="5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0" priority="5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9" priority="5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8" priority="5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7" priority="5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6" priority="5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5" priority="5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84" priority="5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83" priority="5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2" priority="5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1" priority="5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0" priority="5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9" priority="5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8" priority="5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7" priority="5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6" priority="5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5" priority="5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4" priority="5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3" priority="5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2" priority="5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1" priority="522" stopIfTrue="1" operator="equal">
      <formula>0</formula>
    </cfRule>
  </conditionalFormatting>
  <conditionalFormatting sqref="Q6:Q607 Q622:Q691">
    <cfRule type="cellIs" dxfId="2070" priority="5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9" priority="520" stopIfTrue="1" operator="equal">
      <formula>0</formula>
    </cfRule>
  </conditionalFormatting>
  <conditionalFormatting sqref="Q6:Q607 Q622:Q691">
    <cfRule type="cellIs" dxfId="2068" priority="51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7" priority="518" stopIfTrue="1" operator="equal">
      <formula>0</formula>
    </cfRule>
  </conditionalFormatting>
  <conditionalFormatting sqref="P692 P694 P696 P698 P700 P702 P704 P706 P708 P710 P712 P714 P716 P718 P720 P722 P724 P726 P728 P730">
    <cfRule type="cellIs" dxfId="2066" priority="504" stopIfTrue="1" operator="equal">
      <formula>0</formula>
    </cfRule>
  </conditionalFormatting>
  <conditionalFormatting sqref="F718:H729 J718:O729 Q718:Q729">
    <cfRule type="cellIs" dxfId="2065" priority="513" stopIfTrue="1" operator="equal">
      <formula>0</formula>
    </cfRule>
  </conditionalFormatting>
  <conditionalFormatting sqref="F730:H741 J730:O741 Q730:Q741">
    <cfRule type="cellIs" dxfId="2064" priority="511" stopIfTrue="1" operator="equal">
      <formula>0</formula>
    </cfRule>
  </conditionalFormatting>
  <conditionalFormatting sqref="N718:O718 N720:O720 N722:O722 N724:O724 N726:O726 N728:O728 Q728 Q726 Q724 Q722 Q720 Q718">
    <cfRule type="cellIs" dxfId="2063" priority="512" stopIfTrue="1" operator="equal">
      <formula>0</formula>
    </cfRule>
  </conditionalFormatting>
  <conditionalFormatting sqref="N730:O730 N732:O732 N734:O734 N736:O736 N738:O738 N740:O740 Q740 Q738 Q736 Q734 Q732 Q730">
    <cfRule type="cellIs" dxfId="2062" priority="510" stopIfTrue="1" operator="equal">
      <formula>0</formula>
    </cfRule>
  </conditionalFormatting>
  <conditionalFormatting sqref="F742:O753 Q742:Q753">
    <cfRule type="cellIs" dxfId="2061" priority="509" stopIfTrue="1" operator="equal">
      <formula>0</formula>
    </cfRule>
  </conditionalFormatting>
  <conditionalFormatting sqref="N742:O742 N744:O744 N746:O746 N748:O748 N750:O750 N752:O752 Q752 Q750 Q748 Q746 Q744 Q742">
    <cfRule type="cellIs" dxfId="2060" priority="508" stopIfTrue="1" operator="equal">
      <formula>0</formula>
    </cfRule>
  </conditionalFormatting>
  <conditionalFormatting sqref="I718:I741">
    <cfRule type="cellIs" dxfId="2059" priority="507" stopIfTrue="1" operator="equal">
      <formula>0</formula>
    </cfRule>
  </conditionalFormatting>
  <conditionalFormatting sqref="E710:E741">
    <cfRule type="cellIs" dxfId="2058" priority="505" stopIfTrue="1" operator="equal">
      <formula>0</formula>
    </cfRule>
  </conditionalFormatting>
  <conditionalFormatting sqref="E706:O709 Q706:Q717 F710:O717 E710:E741">
    <cfRule type="cellIs" dxfId="2057" priority="517" stopIfTrue="1" operator="equal">
      <formula>0</formula>
    </cfRule>
  </conditionalFormatting>
  <conditionalFormatting sqref="E692:O705 Q692:Q705">
    <cfRule type="cellIs" dxfId="2056" priority="515" stopIfTrue="1" operator="equal">
      <formula>0</formula>
    </cfRule>
  </conditionalFormatting>
  <conditionalFormatting sqref="N692:O692 N694:O694 N696:O696 N698:O698 N700:O700 N702:O702 N704:O704 Q704 Q702 Q700 Q698 Q696 Q694 Q692">
    <cfRule type="cellIs" dxfId="2055" priority="516" stopIfTrue="1" operator="equal">
      <formula>0</formula>
    </cfRule>
  </conditionalFormatting>
  <conditionalFormatting sqref="N706:O706 N708:O708 N710:O710 N712:O712 N714:O714 N716:O716 Q716 Q714 Q712 Q710 Q708 Q706">
    <cfRule type="cellIs" dxfId="2054" priority="514" stopIfTrue="1" operator="equal">
      <formula>0</formula>
    </cfRule>
  </conditionalFormatting>
  <conditionalFormatting sqref="E742:E753">
    <cfRule type="cellIs" dxfId="2053" priority="506" stopIfTrue="1" operator="equal">
      <formula>0</formula>
    </cfRule>
  </conditionalFormatting>
  <conditionalFormatting sqref="P732 P734 P736 P738 P740 P742 P744 P746 P748 P750 P752">
    <cfRule type="cellIs" dxfId="2052" priority="503" stopIfTrue="1" operator="equal">
      <formula>0</formula>
    </cfRule>
  </conditionalFormatting>
  <conditionalFormatting sqref="R6:R607 R622:R753">
    <cfRule type="cellIs" dxfId="2051" priority="45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50" priority="458" stopIfTrue="1" operator="equal">
      <formula>0</formula>
    </cfRule>
  </conditionalFormatting>
  <conditionalFormatting sqref="R6:R607 R622:R753">
    <cfRule type="cellIs" dxfId="2049" priority="45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48" priority="455" stopIfTrue="1" operator="equal">
      <formula>0</formula>
    </cfRule>
  </conditionalFormatting>
  <conditionalFormatting sqref="R692:R703">
    <cfRule type="cellIs" dxfId="2047" priority="453" stopIfTrue="1" operator="equal">
      <formula>0</formula>
    </cfRule>
  </conditionalFormatting>
  <conditionalFormatting sqref="R678:R691">
    <cfRule type="cellIs" dxfId="2046" priority="451" stopIfTrue="1" operator="equal">
      <formula>0</formula>
    </cfRule>
  </conditionalFormatting>
  <conditionalFormatting sqref="R678 R680 R682 R684 R686 R688 R690">
    <cfRule type="cellIs" dxfId="2045" priority="452" stopIfTrue="1" operator="equal">
      <formula>0</formula>
    </cfRule>
  </conditionalFormatting>
  <conditionalFormatting sqref="R740">
    <cfRule type="cellIs" dxfId="2044" priority="441" stopIfTrue="1" operator="equal">
      <formula>0</formula>
    </cfRule>
  </conditionalFormatting>
  <conditionalFormatting sqref="R692 R694 R696 R698 R700 R702">
    <cfRule type="cellIs" dxfId="2043" priority="450" stopIfTrue="1" operator="equal">
      <formula>0</formula>
    </cfRule>
  </conditionalFormatting>
  <conditionalFormatting sqref="R738 R736 R734 R732 R730 R728">
    <cfRule type="cellIs" dxfId="2042" priority="442" stopIfTrue="1" operator="equal">
      <formula>0</formula>
    </cfRule>
  </conditionalFormatting>
  <conditionalFormatting sqref="R704:R715">
    <cfRule type="cellIs" dxfId="2041" priority="447" stopIfTrue="1" operator="equal">
      <formula>0</formula>
    </cfRule>
  </conditionalFormatting>
  <conditionalFormatting sqref="R704 R706 R708 R710 R712 R714">
    <cfRule type="cellIs" dxfId="2040" priority="446" stopIfTrue="1" operator="equal">
      <formula>0</formula>
    </cfRule>
  </conditionalFormatting>
  <conditionalFormatting sqref="R716:R727">
    <cfRule type="cellIs" dxfId="2039" priority="445" stopIfTrue="1" operator="equal">
      <formula>0</formula>
    </cfRule>
  </conditionalFormatting>
  <conditionalFormatting sqref="R716 R726 R724 R722 R720 R718">
    <cfRule type="cellIs" dxfId="2038" priority="444" stopIfTrue="1" operator="equal">
      <formula>0</formula>
    </cfRule>
  </conditionalFormatting>
  <conditionalFormatting sqref="R728:R739">
    <cfRule type="cellIs" dxfId="2037" priority="443" stopIfTrue="1" operator="equal">
      <formula>0</formula>
    </cfRule>
  </conditionalFormatting>
  <conditionalFormatting sqref="R740">
    <cfRule type="cellIs" dxfId="2036" priority="440" stopIfTrue="1" operator="equal">
      <formula>0</formula>
    </cfRule>
  </conditionalFormatting>
  <conditionalFormatting sqref="R741">
    <cfRule type="cellIs" dxfId="2035" priority="439" stopIfTrue="1" operator="equal">
      <formula>0</formula>
    </cfRule>
  </conditionalFormatting>
  <conditionalFormatting sqref="R742 R744 R746 R748 R750">
    <cfRule type="cellIs" dxfId="2034" priority="438" stopIfTrue="1" operator="equal">
      <formula>0</formula>
    </cfRule>
  </conditionalFormatting>
  <conditionalFormatting sqref="R742 R744 R746 R748 R750">
    <cfRule type="cellIs" dxfId="2033" priority="437" stopIfTrue="1" operator="equal">
      <formula>0</formula>
    </cfRule>
  </conditionalFormatting>
  <conditionalFormatting sqref="R743 R745 R747 R749 R751">
    <cfRule type="cellIs" dxfId="2032" priority="436" stopIfTrue="1" operator="equal">
      <formula>0</formula>
    </cfRule>
  </conditionalFormatting>
  <conditionalFormatting sqref="R752">
    <cfRule type="cellIs" dxfId="2031" priority="435" stopIfTrue="1" operator="equal">
      <formula>0</formula>
    </cfRule>
  </conditionalFormatting>
  <conditionalFormatting sqref="R752">
    <cfRule type="cellIs" dxfId="2030" priority="434" stopIfTrue="1" operator="equal">
      <formula>0</formula>
    </cfRule>
  </conditionalFormatting>
  <conditionalFormatting sqref="R753">
    <cfRule type="cellIs" dxfId="2029" priority="433" stopIfTrue="1" operator="equal">
      <formula>0</formula>
    </cfRule>
  </conditionalFormatting>
  <conditionalFormatting sqref="N608:Q608 N610:Q610 N612:Q612 N614:Q614 N616:Q616 N618:Q618 N620:Q620">
    <cfRule type="cellIs" dxfId="2028" priority="373" stopIfTrue="1" operator="equal">
      <formula>0</formula>
    </cfRule>
  </conditionalFormatting>
  <conditionalFormatting sqref="Q608:Q621">
    <cfRule type="cellIs" dxfId="2027" priority="372" stopIfTrue="1" operator="equal">
      <formula>0</formula>
    </cfRule>
  </conditionalFormatting>
  <conditionalFormatting sqref="Q608:Q621">
    <cfRule type="cellIs" dxfId="2026" priority="371" stopIfTrue="1" operator="equal">
      <formula>0</formula>
    </cfRule>
  </conditionalFormatting>
  <conditionalFormatting sqref="Q608:Q621">
    <cfRule type="cellIs" dxfId="2025" priority="370" stopIfTrue="1" operator="equal">
      <formula>0</formula>
    </cfRule>
  </conditionalFormatting>
  <conditionalFormatting sqref="Q608:Q621">
    <cfRule type="cellIs" dxfId="2024" priority="369" stopIfTrue="1" operator="equal">
      <formula>0</formula>
    </cfRule>
  </conditionalFormatting>
  <conditionalFormatting sqref="Q608 Q610 Q612 Q614 Q616 Q618 Q620">
    <cfRule type="cellIs" dxfId="2023" priority="368" stopIfTrue="1" operator="equal">
      <formula>0</formula>
    </cfRule>
  </conditionalFormatting>
  <conditionalFormatting sqref="Q608:Q621">
    <cfRule type="cellIs" dxfId="2022" priority="367" stopIfTrue="1" operator="equal">
      <formula>0</formula>
    </cfRule>
  </conditionalFormatting>
  <conditionalFormatting sqref="Q608 Q610 Q612 Q614 Q616 Q618 Q620">
    <cfRule type="cellIs" dxfId="2021" priority="366" stopIfTrue="1" operator="equal">
      <formula>0</formula>
    </cfRule>
  </conditionalFormatting>
  <conditionalFormatting sqref="Q608 Q610 Q612 Q614 Q616 Q618 Q620">
    <cfRule type="cellIs" dxfId="2020" priority="365" stopIfTrue="1" operator="equal">
      <formula>0</formula>
    </cfRule>
  </conditionalFormatting>
  <conditionalFormatting sqref="Q608:Q621">
    <cfRule type="cellIs" dxfId="2019" priority="364" stopIfTrue="1" operator="equal">
      <formula>0</formula>
    </cfRule>
  </conditionalFormatting>
  <conditionalFormatting sqref="Q608 Q610 Q612 Q614 Q616 Q618 Q620">
    <cfRule type="cellIs" dxfId="2018" priority="363" stopIfTrue="1" operator="equal">
      <formula>0</formula>
    </cfRule>
  </conditionalFormatting>
  <conditionalFormatting sqref="Q608:Q621">
    <cfRule type="cellIs" dxfId="2017" priority="362" stopIfTrue="1" operator="equal">
      <formula>0</formula>
    </cfRule>
  </conditionalFormatting>
  <conditionalFormatting sqref="Q608 Q610 Q612 Q614 Q616 Q618 Q620">
    <cfRule type="cellIs" dxfId="2016" priority="361" stopIfTrue="1" operator="equal">
      <formula>0</formula>
    </cfRule>
  </conditionalFormatting>
  <conditionalFormatting sqref="Q608:Q621">
    <cfRule type="cellIs" dxfId="2015" priority="360" stopIfTrue="1" operator="equal">
      <formula>0</formula>
    </cfRule>
  </conditionalFormatting>
  <conditionalFormatting sqref="Q608 Q610 Q612 Q614 Q616 Q618 Q620">
    <cfRule type="cellIs" dxfId="2014" priority="359" stopIfTrue="1" operator="equal">
      <formula>0</formula>
    </cfRule>
  </conditionalFormatting>
  <conditionalFormatting sqref="Q608 Q610 Q612 Q614 Q616 Q618 Q620">
    <cfRule type="cellIs" dxfId="2013" priority="358" stopIfTrue="1" operator="equal">
      <formula>0</formula>
    </cfRule>
  </conditionalFormatting>
  <conditionalFormatting sqref="Q608:Q621">
    <cfRule type="cellIs" dxfId="2012" priority="357" stopIfTrue="1" operator="equal">
      <formula>0</formula>
    </cfRule>
  </conditionalFormatting>
  <conditionalFormatting sqref="Q608 Q610 Q612 Q614 Q616 Q618 Q620">
    <cfRule type="cellIs" dxfId="2011" priority="356" stopIfTrue="1" operator="equal">
      <formula>0</formula>
    </cfRule>
  </conditionalFormatting>
  <conditionalFormatting sqref="Q608:Q621">
    <cfRule type="cellIs" dxfId="2010" priority="355" stopIfTrue="1" operator="equal">
      <formula>0</formula>
    </cfRule>
  </conditionalFormatting>
  <conditionalFormatting sqref="Q608:Q621">
    <cfRule type="cellIs" dxfId="2009" priority="354" stopIfTrue="1" operator="equal">
      <formula>0</formula>
    </cfRule>
  </conditionalFormatting>
  <conditionalFormatting sqref="Q608 Q610 Q612 Q614 Q616 Q618 Q620">
    <cfRule type="cellIs" dxfId="2008" priority="353" stopIfTrue="1" operator="equal">
      <formula>0</formula>
    </cfRule>
  </conditionalFormatting>
  <conditionalFormatting sqref="Q608:Q621">
    <cfRule type="cellIs" dxfId="2007" priority="352" stopIfTrue="1" operator="equal">
      <formula>0</formula>
    </cfRule>
  </conditionalFormatting>
  <conditionalFormatting sqref="Q608 Q610 Q612 Q614 Q616 Q618 Q620">
    <cfRule type="cellIs" dxfId="2006" priority="351" stopIfTrue="1" operator="equal">
      <formula>0</formula>
    </cfRule>
  </conditionalFormatting>
  <conditionalFormatting sqref="Q608 Q610 Q612 Q614 Q616 Q618 Q620">
    <cfRule type="cellIs" dxfId="2005" priority="350" stopIfTrue="1" operator="equal">
      <formula>0</formula>
    </cfRule>
  </conditionalFormatting>
  <conditionalFormatting sqref="Q608:Q621">
    <cfRule type="cellIs" dxfId="2004" priority="349" stopIfTrue="1" operator="equal">
      <formula>0</formula>
    </cfRule>
  </conditionalFormatting>
  <conditionalFormatting sqref="Q608 Q610 Q612 Q614 Q616 Q618 Q620">
    <cfRule type="cellIs" dxfId="2003" priority="348" stopIfTrue="1" operator="equal">
      <formula>0</formula>
    </cfRule>
  </conditionalFormatting>
  <conditionalFormatting sqref="Q608:Q621">
    <cfRule type="cellIs" dxfId="2002" priority="347" stopIfTrue="1" operator="equal">
      <formula>0</formula>
    </cfRule>
  </conditionalFormatting>
  <conditionalFormatting sqref="Q608 Q610 Q612 Q614 Q616 Q618 Q620">
    <cfRule type="cellIs" dxfId="2001" priority="346" stopIfTrue="1" operator="equal">
      <formula>0</formula>
    </cfRule>
  </conditionalFormatting>
  <conditionalFormatting sqref="Q608:Q621">
    <cfRule type="cellIs" dxfId="2000" priority="345" stopIfTrue="1" operator="equal">
      <formula>0</formula>
    </cfRule>
  </conditionalFormatting>
  <conditionalFormatting sqref="Q608 Q610 Q612 Q614 Q616 Q618 Q620">
    <cfRule type="cellIs" dxfId="1999" priority="344" stopIfTrue="1" operator="equal">
      <formula>0</formula>
    </cfRule>
  </conditionalFormatting>
  <conditionalFormatting sqref="Q608 Q610 Q612 Q614 Q616 Q618 Q620">
    <cfRule type="cellIs" dxfId="1998" priority="343" stopIfTrue="1" operator="equal">
      <formula>0</formula>
    </cfRule>
  </conditionalFormatting>
  <conditionalFormatting sqref="Q608:Q621">
    <cfRule type="cellIs" dxfId="1997" priority="342" stopIfTrue="1" operator="equal">
      <formula>0</formula>
    </cfRule>
  </conditionalFormatting>
  <conditionalFormatting sqref="Q608 Q610 Q612 Q614 Q616 Q618 Q620">
    <cfRule type="cellIs" dxfId="1996" priority="341" stopIfTrue="1" operator="equal">
      <formula>0</formula>
    </cfRule>
  </conditionalFormatting>
  <conditionalFormatting sqref="Q608:Q621">
    <cfRule type="cellIs" dxfId="1995" priority="340" stopIfTrue="1" operator="equal">
      <formula>0</formula>
    </cfRule>
  </conditionalFormatting>
  <conditionalFormatting sqref="Q608:Q621">
    <cfRule type="cellIs" dxfId="1994" priority="339" stopIfTrue="1" operator="equal">
      <formula>0</formula>
    </cfRule>
  </conditionalFormatting>
  <conditionalFormatting sqref="Q608:Q621">
    <cfRule type="cellIs" dxfId="1993" priority="338" stopIfTrue="1" operator="equal">
      <formula>0</formula>
    </cfRule>
  </conditionalFormatting>
  <conditionalFormatting sqref="Q608 Q610 Q612 Q614 Q616 Q618 Q620">
    <cfRule type="cellIs" dxfId="1992" priority="337" stopIfTrue="1" operator="equal">
      <formula>0</formula>
    </cfRule>
  </conditionalFormatting>
  <conditionalFormatting sqref="Q608:Q621">
    <cfRule type="cellIs" dxfId="1991" priority="336" stopIfTrue="1" operator="equal">
      <formula>0</formula>
    </cfRule>
  </conditionalFormatting>
  <conditionalFormatting sqref="Q608 Q610 Q612 Q614 Q616 Q618 Q620">
    <cfRule type="cellIs" dxfId="1990" priority="335" stopIfTrue="1" operator="equal">
      <formula>0</formula>
    </cfRule>
  </conditionalFormatting>
  <conditionalFormatting sqref="Q608 Q610 Q612 Q614 Q616 Q618 Q620">
    <cfRule type="cellIs" dxfId="1989" priority="334" stopIfTrue="1" operator="equal">
      <formula>0</formula>
    </cfRule>
  </conditionalFormatting>
  <conditionalFormatting sqref="Q608:Q621">
    <cfRule type="cellIs" dxfId="1988" priority="333" stopIfTrue="1" operator="equal">
      <formula>0</formula>
    </cfRule>
  </conditionalFormatting>
  <conditionalFormatting sqref="Q608 Q610 Q612 Q614 Q616 Q618 Q620">
    <cfRule type="cellIs" dxfId="1987" priority="332" stopIfTrue="1" operator="equal">
      <formula>0</formula>
    </cfRule>
  </conditionalFormatting>
  <conditionalFormatting sqref="Q608:Q621">
    <cfRule type="cellIs" dxfId="1986" priority="331" stopIfTrue="1" operator="equal">
      <formula>0</formula>
    </cfRule>
  </conditionalFormatting>
  <conditionalFormatting sqref="Q608 Q610 Q612 Q614 Q616 Q618 Q620">
    <cfRule type="cellIs" dxfId="1985" priority="330" stopIfTrue="1" operator="equal">
      <formula>0</formula>
    </cfRule>
  </conditionalFormatting>
  <conditionalFormatting sqref="Q608:Q621">
    <cfRule type="cellIs" dxfId="1984" priority="329" stopIfTrue="1" operator="equal">
      <formula>0</formula>
    </cfRule>
  </conditionalFormatting>
  <conditionalFormatting sqref="Q608 Q610 Q612 Q614 Q616 Q618 Q620">
    <cfRule type="cellIs" dxfId="1983" priority="328" stopIfTrue="1" operator="equal">
      <formula>0</formula>
    </cfRule>
  </conditionalFormatting>
  <conditionalFormatting sqref="Q608 Q610 Q612 Q614 Q616 Q618 Q620">
    <cfRule type="cellIs" dxfId="1982" priority="327" stopIfTrue="1" operator="equal">
      <formula>0</formula>
    </cfRule>
  </conditionalFormatting>
  <conditionalFormatting sqref="Q608:Q621">
    <cfRule type="cellIs" dxfId="1981" priority="326" stopIfTrue="1" operator="equal">
      <formula>0</formula>
    </cfRule>
  </conditionalFormatting>
  <conditionalFormatting sqref="Q608 Q610 Q612 Q614 Q616 Q618 Q620">
    <cfRule type="cellIs" dxfId="1980" priority="325" stopIfTrue="1" operator="equal">
      <formula>0</formula>
    </cfRule>
  </conditionalFormatting>
  <conditionalFormatting sqref="Q608:Q621">
    <cfRule type="cellIs" dxfId="1979" priority="324" stopIfTrue="1" operator="equal">
      <formula>0</formula>
    </cfRule>
  </conditionalFormatting>
  <conditionalFormatting sqref="Q608:Q621">
    <cfRule type="cellIs" dxfId="1978" priority="323" stopIfTrue="1" operator="equal">
      <formula>0</formula>
    </cfRule>
  </conditionalFormatting>
  <conditionalFormatting sqref="Q608 Q610 Q612 Q614 Q616 Q618 Q620">
    <cfRule type="cellIs" dxfId="1977" priority="322" stopIfTrue="1" operator="equal">
      <formula>0</formula>
    </cfRule>
  </conditionalFormatting>
  <conditionalFormatting sqref="Q608:Q621">
    <cfRule type="cellIs" dxfId="1976" priority="321" stopIfTrue="1" operator="equal">
      <formula>0</formula>
    </cfRule>
  </conditionalFormatting>
  <conditionalFormatting sqref="Q608 Q610 Q612 Q614 Q616 Q618 Q620">
    <cfRule type="cellIs" dxfId="1975" priority="320" stopIfTrue="1" operator="equal">
      <formula>0</formula>
    </cfRule>
  </conditionalFormatting>
  <conditionalFormatting sqref="Q608 Q610 Q612 Q614 Q616 Q618 Q620">
    <cfRule type="cellIs" dxfId="1974" priority="319" stopIfTrue="1" operator="equal">
      <formula>0</formula>
    </cfRule>
  </conditionalFormatting>
  <conditionalFormatting sqref="Q608:Q621">
    <cfRule type="cellIs" dxfId="1973" priority="318" stopIfTrue="1" operator="equal">
      <formula>0</formula>
    </cfRule>
  </conditionalFormatting>
  <conditionalFormatting sqref="Q608 Q610 Q612 Q614 Q616 Q618 Q620">
    <cfRule type="cellIs" dxfId="1972" priority="317" stopIfTrue="1" operator="equal">
      <formula>0</formula>
    </cfRule>
  </conditionalFormatting>
  <conditionalFormatting sqref="Q608:Q621">
    <cfRule type="cellIs" dxfId="1971" priority="316" stopIfTrue="1" operator="equal">
      <formula>0</formula>
    </cfRule>
  </conditionalFormatting>
  <conditionalFormatting sqref="Q608 Q610 Q612 Q614 Q616 Q618 Q620">
    <cfRule type="cellIs" dxfId="1970" priority="315" stopIfTrue="1" operator="equal">
      <formula>0</formula>
    </cfRule>
  </conditionalFormatting>
  <conditionalFormatting sqref="Q608:Q621">
    <cfRule type="cellIs" dxfId="1969" priority="314" stopIfTrue="1" operator="equal">
      <formula>0</formula>
    </cfRule>
  </conditionalFormatting>
  <conditionalFormatting sqref="Q608 Q610 Q612 Q614 Q616 Q618 Q620">
    <cfRule type="cellIs" dxfId="1968" priority="313" stopIfTrue="1" operator="equal">
      <formula>0</formula>
    </cfRule>
  </conditionalFormatting>
  <conditionalFormatting sqref="Q608 Q610 Q612 Q614 Q616 Q618 Q620">
    <cfRule type="cellIs" dxfId="1967" priority="312" stopIfTrue="1" operator="equal">
      <formula>0</formula>
    </cfRule>
  </conditionalFormatting>
  <conditionalFormatting sqref="Q608:Q621">
    <cfRule type="cellIs" dxfId="1966" priority="311" stopIfTrue="1" operator="equal">
      <formula>0</formula>
    </cfRule>
  </conditionalFormatting>
  <conditionalFormatting sqref="Q608 Q610 Q612 Q614 Q616 Q618 Q620">
    <cfRule type="cellIs" dxfId="1965" priority="310" stopIfTrue="1" operator="equal">
      <formula>0</formula>
    </cfRule>
  </conditionalFormatting>
  <conditionalFormatting sqref="Q608:Q621">
    <cfRule type="cellIs" dxfId="1964" priority="309" stopIfTrue="1" operator="equal">
      <formula>0</formula>
    </cfRule>
  </conditionalFormatting>
  <conditionalFormatting sqref="Q608:Q621">
    <cfRule type="cellIs" dxfId="1963" priority="308" stopIfTrue="1" operator="equal">
      <formula>0</formula>
    </cfRule>
  </conditionalFormatting>
  <conditionalFormatting sqref="Q608:Q621">
    <cfRule type="cellIs" dxfId="1962" priority="307" stopIfTrue="1" operator="equal">
      <formula>0</formula>
    </cfRule>
  </conditionalFormatting>
  <conditionalFormatting sqref="Q608 Q610 Q612 Q614 Q616 Q618 Q620">
    <cfRule type="cellIs" dxfId="1961" priority="306" stopIfTrue="1" operator="equal">
      <formula>0</formula>
    </cfRule>
  </conditionalFormatting>
  <conditionalFormatting sqref="Q608:Q621">
    <cfRule type="cellIs" dxfId="1960" priority="305" stopIfTrue="1" operator="equal">
      <formula>0</formula>
    </cfRule>
  </conditionalFormatting>
  <conditionalFormatting sqref="Q608 Q610 Q612 Q614 Q616 Q618 Q620">
    <cfRule type="cellIs" dxfId="1959" priority="304" stopIfTrue="1" operator="equal">
      <formula>0</formula>
    </cfRule>
  </conditionalFormatting>
  <conditionalFormatting sqref="Q608 Q610 Q612 Q614 Q616 Q618 Q620">
    <cfRule type="cellIs" dxfId="1958" priority="303" stopIfTrue="1" operator="equal">
      <formula>0</formula>
    </cfRule>
  </conditionalFormatting>
  <conditionalFormatting sqref="Q608:Q621">
    <cfRule type="cellIs" dxfId="1957" priority="302" stopIfTrue="1" operator="equal">
      <formula>0</formula>
    </cfRule>
  </conditionalFormatting>
  <conditionalFormatting sqref="Q608 Q610 Q612 Q614 Q616 Q618 Q620">
    <cfRule type="cellIs" dxfId="1956" priority="301" stopIfTrue="1" operator="equal">
      <formula>0</formula>
    </cfRule>
  </conditionalFormatting>
  <conditionalFormatting sqref="Q608:Q621">
    <cfRule type="cellIs" dxfId="1955" priority="300" stopIfTrue="1" operator="equal">
      <formula>0</formula>
    </cfRule>
  </conditionalFormatting>
  <conditionalFormatting sqref="Q608 Q610 Q612 Q614 Q616 Q618 Q620">
    <cfRule type="cellIs" dxfId="1954" priority="299" stopIfTrue="1" operator="equal">
      <formula>0</formula>
    </cfRule>
  </conditionalFormatting>
  <conditionalFormatting sqref="Q608:Q621">
    <cfRule type="cellIs" dxfId="1953" priority="298" stopIfTrue="1" operator="equal">
      <formula>0</formula>
    </cfRule>
  </conditionalFormatting>
  <conditionalFormatting sqref="Q608 Q610 Q612 Q614 Q616 Q618 Q620">
    <cfRule type="cellIs" dxfId="1952" priority="297" stopIfTrue="1" operator="equal">
      <formula>0</formula>
    </cfRule>
  </conditionalFormatting>
  <conditionalFormatting sqref="Q608 Q610 Q612 Q614 Q616 Q618 Q620">
    <cfRule type="cellIs" dxfId="1951" priority="296" stopIfTrue="1" operator="equal">
      <formula>0</formula>
    </cfRule>
  </conditionalFormatting>
  <conditionalFormatting sqref="Q608:Q621">
    <cfRule type="cellIs" dxfId="1950" priority="295" stopIfTrue="1" operator="equal">
      <formula>0</formula>
    </cfRule>
  </conditionalFormatting>
  <conditionalFormatting sqref="Q608 Q610 Q612 Q614 Q616 Q618 Q620">
    <cfRule type="cellIs" dxfId="1949" priority="294" stopIfTrue="1" operator="equal">
      <formula>0</formula>
    </cfRule>
  </conditionalFormatting>
  <conditionalFormatting sqref="Q608:Q621">
    <cfRule type="cellIs" dxfId="1948" priority="293" stopIfTrue="1" operator="equal">
      <formula>0</formula>
    </cfRule>
  </conditionalFormatting>
  <conditionalFormatting sqref="Q608:Q621">
    <cfRule type="cellIs" dxfId="1947" priority="292" stopIfTrue="1" operator="equal">
      <formula>0</formula>
    </cfRule>
  </conditionalFormatting>
  <conditionalFormatting sqref="Q608 Q610 Q612 Q614 Q616 Q618 Q620">
    <cfRule type="cellIs" dxfId="1946" priority="291" stopIfTrue="1" operator="equal">
      <formula>0</formula>
    </cfRule>
  </conditionalFormatting>
  <conditionalFormatting sqref="Q608:Q621">
    <cfRule type="cellIs" dxfId="1945" priority="290" stopIfTrue="1" operator="equal">
      <formula>0</formula>
    </cfRule>
  </conditionalFormatting>
  <conditionalFormatting sqref="Q608 Q610 Q612 Q614 Q616 Q618 Q620">
    <cfRule type="cellIs" dxfId="1944" priority="289" stopIfTrue="1" operator="equal">
      <formula>0</formula>
    </cfRule>
  </conditionalFormatting>
  <conditionalFormatting sqref="Q608 Q610 Q612 Q614 Q616 Q618 Q620">
    <cfRule type="cellIs" dxfId="1943" priority="288" stopIfTrue="1" operator="equal">
      <formula>0</formula>
    </cfRule>
  </conditionalFormatting>
  <conditionalFormatting sqref="Q608:Q621">
    <cfRule type="cellIs" dxfId="1942" priority="287" stopIfTrue="1" operator="equal">
      <formula>0</formula>
    </cfRule>
  </conditionalFormatting>
  <conditionalFormatting sqref="Q608 Q610 Q612 Q614 Q616 Q618 Q620">
    <cfRule type="cellIs" dxfId="1941" priority="286" stopIfTrue="1" operator="equal">
      <formula>0</formula>
    </cfRule>
  </conditionalFormatting>
  <conditionalFormatting sqref="Q608:Q621">
    <cfRule type="cellIs" dxfId="1940" priority="285" stopIfTrue="1" operator="equal">
      <formula>0</formula>
    </cfRule>
  </conditionalFormatting>
  <conditionalFormatting sqref="Q608 Q610 Q612 Q614 Q616 Q618 Q620">
    <cfRule type="cellIs" dxfId="1939" priority="284" stopIfTrue="1" operator="equal">
      <formula>0</formula>
    </cfRule>
  </conditionalFormatting>
  <conditionalFormatting sqref="Q608:Q621">
    <cfRule type="cellIs" dxfId="1938" priority="283" stopIfTrue="1" operator="equal">
      <formula>0</formula>
    </cfRule>
  </conditionalFormatting>
  <conditionalFormatting sqref="Q608 Q610 Q612 Q614 Q616 Q618 Q620">
    <cfRule type="cellIs" dxfId="1937" priority="282" stopIfTrue="1" operator="equal">
      <formula>0</formula>
    </cfRule>
  </conditionalFormatting>
  <conditionalFormatting sqref="Q608 Q610 Q612 Q614 Q616 Q618 Q620">
    <cfRule type="cellIs" dxfId="1936" priority="281" stopIfTrue="1" operator="equal">
      <formula>0</formula>
    </cfRule>
  </conditionalFormatting>
  <conditionalFormatting sqref="Q608:Q621">
    <cfRule type="cellIs" dxfId="1935" priority="280" stopIfTrue="1" operator="equal">
      <formula>0</formula>
    </cfRule>
  </conditionalFormatting>
  <conditionalFormatting sqref="Q608 Q610 Q612 Q614 Q616 Q618 Q620">
    <cfRule type="cellIs" dxfId="1934" priority="279" stopIfTrue="1" operator="equal">
      <formula>0</formula>
    </cfRule>
  </conditionalFormatting>
  <conditionalFormatting sqref="Q608:Q621">
    <cfRule type="cellIs" dxfId="1933" priority="278" stopIfTrue="1" operator="equal">
      <formula>0</formula>
    </cfRule>
  </conditionalFormatting>
  <conditionalFormatting sqref="Q608:Q621">
    <cfRule type="cellIs" dxfId="1932" priority="277" stopIfTrue="1" operator="equal">
      <formula>0</formula>
    </cfRule>
  </conditionalFormatting>
  <conditionalFormatting sqref="Q608 Q610 Q612 Q614 Q616 Q618 Q620">
    <cfRule type="cellIs" dxfId="1931" priority="276" stopIfTrue="1" operator="equal">
      <formula>0</formula>
    </cfRule>
  </conditionalFormatting>
  <conditionalFormatting sqref="Q608:Q621">
    <cfRule type="cellIs" dxfId="1930" priority="275" stopIfTrue="1" operator="equal">
      <formula>0</formula>
    </cfRule>
  </conditionalFormatting>
  <conditionalFormatting sqref="Q608 Q610 Q612 Q614 Q616 Q618 Q620">
    <cfRule type="cellIs" dxfId="1929" priority="274" stopIfTrue="1" operator="equal">
      <formula>0</formula>
    </cfRule>
  </conditionalFormatting>
  <conditionalFormatting sqref="Q608 Q610 Q612 Q614 Q616 Q618 Q620">
    <cfRule type="cellIs" dxfId="1928" priority="273" stopIfTrue="1" operator="equal">
      <formula>0</formula>
    </cfRule>
  </conditionalFormatting>
  <conditionalFormatting sqref="Q608:Q621">
    <cfRule type="cellIs" dxfId="1927" priority="272" stopIfTrue="1" operator="equal">
      <formula>0</formula>
    </cfRule>
  </conditionalFormatting>
  <conditionalFormatting sqref="Q608 Q610 Q612 Q614 Q616 Q618 Q620">
    <cfRule type="cellIs" dxfId="1926" priority="271" stopIfTrue="1" operator="equal">
      <formula>0</formula>
    </cfRule>
  </conditionalFormatting>
  <conditionalFormatting sqref="Q608:Q621">
    <cfRule type="cellIs" dxfId="1925" priority="270" stopIfTrue="1" operator="equal">
      <formula>0</formula>
    </cfRule>
  </conditionalFormatting>
  <conditionalFormatting sqref="Q608 Q610 Q612 Q614 Q616 Q618 Q620">
    <cfRule type="cellIs" dxfId="1924" priority="269" stopIfTrue="1" operator="equal">
      <formula>0</formula>
    </cfRule>
  </conditionalFormatting>
  <conditionalFormatting sqref="Q608:Q621">
    <cfRule type="cellIs" dxfId="1923" priority="268" stopIfTrue="1" operator="equal">
      <formula>0</formula>
    </cfRule>
  </conditionalFormatting>
  <conditionalFormatting sqref="Q608 Q610 Q612 Q614 Q616 Q618 Q620">
    <cfRule type="cellIs" dxfId="1922" priority="267" stopIfTrue="1" operator="equal">
      <formula>0</formula>
    </cfRule>
  </conditionalFormatting>
  <conditionalFormatting sqref="Q608 Q610 Q612 Q614 Q616 Q618 Q620">
    <cfRule type="cellIs" dxfId="1921" priority="266" stopIfTrue="1" operator="equal">
      <formula>0</formula>
    </cfRule>
  </conditionalFormatting>
  <conditionalFormatting sqref="Q608:Q621">
    <cfRule type="cellIs" dxfId="1920" priority="265" stopIfTrue="1" operator="equal">
      <formula>0</formula>
    </cfRule>
  </conditionalFormatting>
  <conditionalFormatting sqref="Q608 Q610 Q612 Q614 Q616 Q618 Q620">
    <cfRule type="cellIs" dxfId="1919" priority="264" stopIfTrue="1" operator="equal">
      <formula>0</formula>
    </cfRule>
  </conditionalFormatting>
  <conditionalFormatting sqref="Q608:Q621">
    <cfRule type="cellIs" dxfId="1918" priority="263" stopIfTrue="1" operator="equal">
      <formula>0</formula>
    </cfRule>
  </conditionalFormatting>
  <conditionalFormatting sqref="Q608 Q610 Q612 Q614 Q616 Q618 Q620">
    <cfRule type="cellIs" dxfId="1917" priority="262" stopIfTrue="1" operator="equal">
      <formula>0</formula>
    </cfRule>
  </conditionalFormatting>
  <conditionalFormatting sqref="Q608:Q621">
    <cfRule type="cellIs" dxfId="1916" priority="261" stopIfTrue="1" operator="equal">
      <formula>0</formula>
    </cfRule>
  </conditionalFormatting>
  <conditionalFormatting sqref="Q608 Q610 Q612 Q614 Q616 Q618 Q620">
    <cfRule type="cellIs" dxfId="1915" priority="260" stopIfTrue="1" operator="equal">
      <formula>0</formula>
    </cfRule>
  </conditionalFormatting>
  <conditionalFormatting sqref="Q608 Q610 Q612 Q614 Q616 Q618 Q620">
    <cfRule type="cellIs" dxfId="1914" priority="259" stopIfTrue="1" operator="equal">
      <formula>0</formula>
    </cfRule>
  </conditionalFormatting>
  <conditionalFormatting sqref="Q608:Q621">
    <cfRule type="cellIs" dxfId="1913" priority="258" stopIfTrue="1" operator="equal">
      <formula>0</formula>
    </cfRule>
  </conditionalFormatting>
  <conditionalFormatting sqref="Q608 Q610 Q612 Q614 Q616 Q618 Q620">
    <cfRule type="cellIs" dxfId="1912" priority="257" stopIfTrue="1" operator="equal">
      <formula>0</formula>
    </cfRule>
  </conditionalFormatting>
  <conditionalFormatting sqref="Q608 Q610 Q612 Q614 Q616 Q618 Q620">
    <cfRule type="cellIs" dxfId="1911" priority="256" stopIfTrue="1" operator="equal">
      <formula>0</formula>
    </cfRule>
  </conditionalFormatting>
  <conditionalFormatting sqref="Q608:Q621">
    <cfRule type="cellIs" dxfId="1910" priority="255" stopIfTrue="1" operator="equal">
      <formula>0</formula>
    </cfRule>
  </conditionalFormatting>
  <conditionalFormatting sqref="Q608 Q610 Q612 Q614 Q616 Q618 Q620">
    <cfRule type="cellIs" dxfId="1909" priority="254" stopIfTrue="1" operator="equal">
      <formula>0</formula>
    </cfRule>
  </conditionalFormatting>
  <conditionalFormatting sqref="Q608:Q621">
    <cfRule type="cellIs" dxfId="1908" priority="253" stopIfTrue="1" operator="equal">
      <formula>0</formula>
    </cfRule>
  </conditionalFormatting>
  <conditionalFormatting sqref="Q608 Q610 Q612 Q614 Q616 Q618 Q620">
    <cfRule type="cellIs" dxfId="1907" priority="252" stopIfTrue="1" operator="equal">
      <formula>0</formula>
    </cfRule>
  </conditionalFormatting>
  <conditionalFormatting sqref="Q608:Q621">
    <cfRule type="cellIs" dxfId="1906" priority="251" stopIfTrue="1" operator="equal">
      <formula>0</formula>
    </cfRule>
  </conditionalFormatting>
  <conditionalFormatting sqref="Q608 Q610 Q612 Q614 Q616 Q618 Q620">
    <cfRule type="cellIs" dxfId="1905" priority="250" stopIfTrue="1" operator="equal">
      <formula>0</formula>
    </cfRule>
  </conditionalFormatting>
  <conditionalFormatting sqref="R608:R621">
    <cfRule type="cellIs" dxfId="1904" priority="248" stopIfTrue="1" operator="equal">
      <formula>0</formula>
    </cfRule>
  </conditionalFormatting>
  <conditionalFormatting sqref="R608 R610 R612 R614 R616 R618 R620">
    <cfRule type="cellIs" dxfId="1903" priority="249" stopIfTrue="1" operator="equal">
      <formula>0</formula>
    </cfRule>
  </conditionalFormatting>
  <conditionalFormatting sqref="R608:R621">
    <cfRule type="cellIs" dxfId="1902" priority="247" stopIfTrue="1" operator="equal">
      <formula>0</formula>
    </cfRule>
  </conditionalFormatting>
  <conditionalFormatting sqref="R608 R610 R612 R614 R616 R618 R620">
    <cfRule type="cellIs" dxfId="1901" priority="246" stopIfTrue="1" operator="equal">
      <formula>0</formula>
    </cfRule>
  </conditionalFormatting>
  <conditionalFormatting sqref="H802:H825">
    <cfRule type="cellIs" dxfId="1900" priority="197" stopIfTrue="1" operator="equal">
      <formula>0</formula>
    </cfRule>
  </conditionalFormatting>
  <conditionalFormatting sqref="G802:G825">
    <cfRule type="cellIs" dxfId="1899" priority="211" stopIfTrue="1" operator="equal">
      <formula>0</formula>
    </cfRule>
  </conditionalFormatting>
  <conditionalFormatting sqref="F802:F825">
    <cfRule type="cellIs" dxfId="1898" priority="210" stopIfTrue="1" operator="equal">
      <formula>0</formula>
    </cfRule>
  </conditionalFormatting>
  <conditionalFormatting sqref="E766">
    <cfRule type="cellIs" dxfId="1897" priority="187" stopIfTrue="1" operator="equal">
      <formula>0</formula>
    </cfRule>
  </conditionalFormatting>
  <conditionalFormatting sqref="E754">
    <cfRule type="cellIs" dxfId="1896" priority="159" stopIfTrue="1" operator="equal">
      <formula>0</formula>
    </cfRule>
  </conditionalFormatting>
  <conditionalFormatting sqref="F755:O755 Q754:Q755 F754:G754 I754:O754">
    <cfRule type="cellIs" dxfId="1895" priority="133" stopIfTrue="1" operator="equal">
      <formula>0</formula>
    </cfRule>
  </conditionalFormatting>
  <conditionalFormatting sqref="N754:O754 Q754">
    <cfRule type="cellIs" dxfId="1894" priority="132" stopIfTrue="1" operator="equal">
      <formula>0</formula>
    </cfRule>
  </conditionalFormatting>
  <conditionalFormatting sqref="R754:R755">
    <cfRule type="cellIs" dxfId="1893" priority="123" stopIfTrue="1" operator="equal">
      <formula>0</formula>
    </cfRule>
  </conditionalFormatting>
  <conditionalFormatting sqref="R754">
    <cfRule type="cellIs" dxfId="1892" priority="124" stopIfTrue="1" operator="equal">
      <formula>0</formula>
    </cfRule>
  </conditionalFormatting>
  <conditionalFormatting sqref="R754:R755">
    <cfRule type="cellIs" dxfId="1891" priority="122" stopIfTrue="1" operator="equal">
      <formula>0</formula>
    </cfRule>
  </conditionalFormatting>
  <conditionalFormatting sqref="R754">
    <cfRule type="cellIs" dxfId="1890" priority="121" stopIfTrue="1" operator="equal">
      <formula>0</formula>
    </cfRule>
  </conditionalFormatting>
  <conditionalFormatting sqref="R754:R755">
    <cfRule type="cellIs" dxfId="1889" priority="120" stopIfTrue="1" operator="equal">
      <formula>0</formula>
    </cfRule>
  </conditionalFormatting>
  <conditionalFormatting sqref="R754">
    <cfRule type="cellIs" dxfId="1888" priority="119" stopIfTrue="1" operator="equal">
      <formula>0</formula>
    </cfRule>
  </conditionalFormatting>
  <conditionalFormatting sqref="Q756:Q763 F756:G763 I756:O763">
    <cfRule type="cellIs" dxfId="1887" priority="117" stopIfTrue="1" operator="equal">
      <formula>0</formula>
    </cfRule>
  </conditionalFormatting>
  <conditionalFormatting sqref="N756:O756 N758:O758 N760:O760 N762:O762 Q756 Q758 Q760 Q762">
    <cfRule type="cellIs" dxfId="1886" priority="116" stopIfTrue="1" operator="equal">
      <formula>0</formula>
    </cfRule>
  </conditionalFormatting>
  <conditionalFormatting sqref="R756:R763">
    <cfRule type="cellIs" dxfId="1885" priority="107" stopIfTrue="1" operator="equal">
      <formula>0</formula>
    </cfRule>
  </conditionalFormatting>
  <conditionalFormatting sqref="R756 R758 R760 R762">
    <cfRule type="cellIs" dxfId="1884" priority="108" stopIfTrue="1" operator="equal">
      <formula>0</formula>
    </cfRule>
  </conditionalFormatting>
  <conditionalFormatting sqref="R756:R763">
    <cfRule type="cellIs" dxfId="1883" priority="106" stopIfTrue="1" operator="equal">
      <formula>0</formula>
    </cfRule>
  </conditionalFormatting>
  <conditionalFormatting sqref="R756 R758 R760 R762">
    <cfRule type="cellIs" dxfId="1882" priority="105" stopIfTrue="1" operator="equal">
      <formula>0</formula>
    </cfRule>
  </conditionalFormatting>
  <conditionalFormatting sqref="R756:R763">
    <cfRule type="cellIs" dxfId="1881" priority="104" stopIfTrue="1" operator="equal">
      <formula>0</formula>
    </cfRule>
  </conditionalFormatting>
  <conditionalFormatting sqref="R756 R758 R760 R762">
    <cfRule type="cellIs" dxfId="1880" priority="103" stopIfTrue="1" operator="equal">
      <formula>0</formula>
    </cfRule>
  </conditionalFormatting>
  <conditionalFormatting sqref="H754">
    <cfRule type="cellIs" dxfId="1879" priority="100" stopIfTrue="1" operator="equal">
      <formula>0</formula>
    </cfRule>
  </conditionalFormatting>
  <conditionalFormatting sqref="H757 H759 H761 H763">
    <cfRule type="cellIs" dxfId="1878" priority="99" stopIfTrue="1" operator="equal">
      <formula>0</formula>
    </cfRule>
  </conditionalFormatting>
  <conditionalFormatting sqref="H756 H758 H760 H762">
    <cfRule type="cellIs" dxfId="1877" priority="98" stopIfTrue="1" operator="equal">
      <formula>0</formula>
    </cfRule>
  </conditionalFormatting>
  <conditionalFormatting sqref="E755">
    <cfRule type="cellIs" dxfId="1876" priority="97" stopIfTrue="1" operator="equal">
      <formula>0</formula>
    </cfRule>
  </conditionalFormatting>
  <conditionalFormatting sqref="E756 E758 E760 E762 E764">
    <cfRule type="cellIs" dxfId="1875" priority="96" stopIfTrue="1" operator="equal">
      <formula>0</formula>
    </cfRule>
  </conditionalFormatting>
  <conditionalFormatting sqref="E757 E759 E761 E763 E765">
    <cfRule type="cellIs" dxfId="1874" priority="95" stopIfTrue="1" operator="equal">
      <formula>0</formula>
    </cfRule>
  </conditionalFormatting>
  <conditionalFormatting sqref="E767">
    <cfRule type="cellIs" dxfId="1873" priority="94" stopIfTrue="1" operator="equal">
      <formula>0</formula>
    </cfRule>
  </conditionalFormatting>
  <conditionalFormatting sqref="E768 E770 E772 E774 E776">
    <cfRule type="cellIs" dxfId="1872" priority="93" stopIfTrue="1" operator="equal">
      <formula>0</formula>
    </cfRule>
  </conditionalFormatting>
  <conditionalFormatting sqref="E769 E771 E773 E775 E777">
    <cfRule type="cellIs" dxfId="1871" priority="92" stopIfTrue="1" operator="equal">
      <formula>0</formula>
    </cfRule>
  </conditionalFormatting>
  <conditionalFormatting sqref="E778">
    <cfRule type="cellIs" dxfId="1870" priority="90" stopIfTrue="1" operator="equal">
      <formula>0</formula>
    </cfRule>
  </conditionalFormatting>
  <conditionalFormatting sqref="E779">
    <cfRule type="cellIs" dxfId="1869" priority="89" stopIfTrue="1" operator="equal">
      <formula>0</formula>
    </cfRule>
  </conditionalFormatting>
  <conditionalFormatting sqref="E780 E782 E784 E786 E788">
    <cfRule type="cellIs" dxfId="1868" priority="88" stopIfTrue="1" operator="equal">
      <formula>0</formula>
    </cfRule>
  </conditionalFormatting>
  <conditionalFormatting sqref="E781 E783 E785 E787 E789">
    <cfRule type="cellIs" dxfId="1867" priority="87" stopIfTrue="1" operator="equal">
      <formula>0</formula>
    </cfRule>
  </conditionalFormatting>
  <conditionalFormatting sqref="Q764:Q787 F764:G787 I764:O787">
    <cfRule type="cellIs" dxfId="1866" priority="86" stopIfTrue="1" operator="equal">
      <formula>0</formula>
    </cfRule>
  </conditionalFormatting>
  <conditionalFormatting sqref="N764:O764 N766:O766 N768:O768 N770:O770 N772:O772 N774:O774 N776:O776 N778:O778 N780:O780 N782:O782 N784:O784 N786:O786 Q764 Q766 Q768 Q770 Q772 Q774 Q776 Q778 Q780 Q782 Q784 Q786">
    <cfRule type="cellIs" dxfId="1865" priority="85" stopIfTrue="1" operator="equal">
      <formula>0</formula>
    </cfRule>
  </conditionalFormatting>
  <conditionalFormatting sqref="R764:R787">
    <cfRule type="cellIs" dxfId="1864" priority="76" stopIfTrue="1" operator="equal">
      <formula>0</formula>
    </cfRule>
  </conditionalFormatting>
  <conditionalFormatting sqref="R764 R766 R768 R770 R772 R774 R776 R778 R780 R782 R784 R786">
    <cfRule type="cellIs" dxfId="1863" priority="77" stopIfTrue="1" operator="equal">
      <formula>0</formula>
    </cfRule>
  </conditionalFormatting>
  <conditionalFormatting sqref="R764:R787">
    <cfRule type="cellIs" dxfId="1862" priority="75" stopIfTrue="1" operator="equal">
      <formula>0</formula>
    </cfRule>
  </conditionalFormatting>
  <conditionalFormatting sqref="R764 R766 R768 R770 R772 R774 R776 R778 R780 R782 R784 R786">
    <cfRule type="cellIs" dxfId="1861" priority="74" stopIfTrue="1" operator="equal">
      <formula>0</formula>
    </cfRule>
  </conditionalFormatting>
  <conditionalFormatting sqref="R764:R787">
    <cfRule type="cellIs" dxfId="1860" priority="73" stopIfTrue="1" operator="equal">
      <formula>0</formula>
    </cfRule>
  </conditionalFormatting>
  <conditionalFormatting sqref="R764 R766 R768 R770 R772 R774 R776 R778 R780 R782 R784 R786">
    <cfRule type="cellIs" dxfId="1859" priority="72" stopIfTrue="1" operator="equal">
      <formula>0</formula>
    </cfRule>
  </conditionalFormatting>
  <conditionalFormatting sqref="H765 H767 H769 H771 H773 H775 H777 H779 H781 H783 H785 H787">
    <cfRule type="cellIs" dxfId="1858" priority="71" stopIfTrue="1" operator="equal">
      <formula>0</formula>
    </cfRule>
  </conditionalFormatting>
  <conditionalFormatting sqref="H764 H766 H768 H770 H772 H774 H776 H778 H780 H782 H784 H786">
    <cfRule type="cellIs" dxfId="1857" priority="70" stopIfTrue="1" operator="equal">
      <formula>0</formula>
    </cfRule>
  </conditionalFormatting>
  <conditionalFormatting sqref="Q788:Q801 F788:G801 I788:O801">
    <cfRule type="cellIs" dxfId="1856" priority="61" stopIfTrue="1" operator="equal">
      <formula>0</formula>
    </cfRule>
  </conditionalFormatting>
  <conditionalFormatting sqref="N788:O788 N790:O790 N792:O792 N794:O794 N796:O796 N798:O798 N800:O800 Q788 Q790 Q792 Q794 Q796 Q798 Q800">
    <cfRule type="cellIs" dxfId="1855" priority="60" stopIfTrue="1" operator="equal">
      <formula>0</formula>
    </cfRule>
  </conditionalFormatting>
  <conditionalFormatting sqref="R788:R801">
    <cfRule type="cellIs" dxfId="1854" priority="58" stopIfTrue="1" operator="equal">
      <formula>0</formula>
    </cfRule>
  </conditionalFormatting>
  <conditionalFormatting sqref="R788 R790 R792 R794 R796 R798 R800">
    <cfRule type="cellIs" dxfId="1853" priority="59" stopIfTrue="1" operator="equal">
      <formula>0</formula>
    </cfRule>
  </conditionalFormatting>
  <conditionalFormatting sqref="R788:R801">
    <cfRule type="cellIs" dxfId="1852" priority="57" stopIfTrue="1" operator="equal">
      <formula>0</formula>
    </cfRule>
  </conditionalFormatting>
  <conditionalFormatting sqref="R788 R790 R792 R794 R796 R798 R800">
    <cfRule type="cellIs" dxfId="1851" priority="56" stopIfTrue="1" operator="equal">
      <formula>0</formula>
    </cfRule>
  </conditionalFormatting>
  <conditionalFormatting sqref="R788:R801">
    <cfRule type="cellIs" dxfId="1850" priority="55" stopIfTrue="1" operator="equal">
      <formula>0</formula>
    </cfRule>
  </conditionalFormatting>
  <conditionalFormatting sqref="R788 R790 R792 R794 R796 R798 R800">
    <cfRule type="cellIs" dxfId="1849" priority="54" stopIfTrue="1" operator="equal">
      <formula>0</formula>
    </cfRule>
  </conditionalFormatting>
  <conditionalFormatting sqref="H789 H791 H793 H795 H797 H799 H801">
    <cfRule type="cellIs" dxfId="1848" priority="53" stopIfTrue="1" operator="equal">
      <formula>0</formula>
    </cfRule>
  </conditionalFormatting>
  <conditionalFormatting sqref="H788 H790 H792 H794 H796 H798 H800">
    <cfRule type="cellIs" dxfId="1847" priority="52" stopIfTrue="1" operator="equal">
      <formula>0</formula>
    </cfRule>
  </conditionalFormatting>
  <conditionalFormatting sqref="Q802:Q825 J802:O825">
    <cfRule type="cellIs" dxfId="1846" priority="49" stopIfTrue="1" operator="equal">
      <formula>0</formula>
    </cfRule>
  </conditionalFormatting>
  <conditionalFormatting sqref="N802:O802 N804:O804 N806:O806 N808:O808 N810:O810 N812:O812 N814:O814 N816:O816 N818:O818 N820:O820 N822:O822 N824:O824 Q802 Q804 Q806 Q808 Q810 Q812 Q814 Q816 Q818 Q820 Q822 Q824">
    <cfRule type="cellIs" dxfId="1845" priority="48" stopIfTrue="1" operator="equal">
      <formula>0</formula>
    </cfRule>
  </conditionalFormatting>
  <conditionalFormatting sqref="R802:R825">
    <cfRule type="cellIs" dxfId="1844" priority="46" stopIfTrue="1" operator="equal">
      <formula>0</formula>
    </cfRule>
  </conditionalFormatting>
  <conditionalFormatting sqref="R802 R804 R806 R808 R810 R812 R814 R816 R818 R820 R822 R824">
    <cfRule type="cellIs" dxfId="1843" priority="47" stopIfTrue="1" operator="equal">
      <formula>0</formula>
    </cfRule>
  </conditionalFormatting>
  <conditionalFormatting sqref="R802:R825">
    <cfRule type="cellIs" dxfId="1842" priority="45" stopIfTrue="1" operator="equal">
      <formula>0</formula>
    </cfRule>
  </conditionalFormatting>
  <conditionalFormatting sqref="R802 R804 R806 R808 R810 R812 R814 R816 R818 R820 R822 R824">
    <cfRule type="cellIs" dxfId="1841" priority="44" stopIfTrue="1" operator="equal">
      <formula>0</formula>
    </cfRule>
  </conditionalFormatting>
  <conditionalFormatting sqref="R802:R825">
    <cfRule type="cellIs" dxfId="1840" priority="43" stopIfTrue="1" operator="equal">
      <formula>0</formula>
    </cfRule>
  </conditionalFormatting>
  <conditionalFormatting sqref="R802 R804 R806 R808 R810 R812 R814 R816 R818 R820 R822 R824">
    <cfRule type="cellIs" dxfId="1839" priority="42" stopIfTrue="1" operator="equal">
      <formula>0</formula>
    </cfRule>
  </conditionalFormatting>
  <conditionalFormatting sqref="E790">
    <cfRule type="cellIs" dxfId="1838" priority="39" stopIfTrue="1" operator="equal">
      <formula>0</formula>
    </cfRule>
  </conditionalFormatting>
  <conditionalFormatting sqref="E791">
    <cfRule type="cellIs" dxfId="1837" priority="38" stopIfTrue="1" operator="equal">
      <formula>0</formula>
    </cfRule>
  </conditionalFormatting>
  <conditionalFormatting sqref="E792 E794 E796 E798 E800">
    <cfRule type="cellIs" dxfId="1836" priority="37" stopIfTrue="1" operator="equal">
      <formula>0</formula>
    </cfRule>
  </conditionalFormatting>
  <conditionalFormatting sqref="E793 E795 E797 E799 E801">
    <cfRule type="cellIs" dxfId="1835" priority="36" stopIfTrue="1" operator="equal">
      <formula>0</formula>
    </cfRule>
  </conditionalFormatting>
  <conditionalFormatting sqref="E802 E814">
    <cfRule type="cellIs" dxfId="1834" priority="35" stopIfTrue="1" operator="equal">
      <formula>0</formula>
    </cfRule>
  </conditionalFormatting>
  <conditionalFormatting sqref="E803 E815">
    <cfRule type="cellIs" dxfId="1833" priority="34" stopIfTrue="1" operator="equal">
      <formula>0</formula>
    </cfRule>
  </conditionalFormatting>
  <conditionalFormatting sqref="E804 E816 E806 E818 E808 E820 E810 E822 E812 E824">
    <cfRule type="cellIs" dxfId="1832" priority="33" stopIfTrue="1" operator="equal">
      <formula>0</formula>
    </cfRule>
  </conditionalFormatting>
  <conditionalFormatting sqref="E805 E817 E807 E819 E809 E821 E811 E823 E813 E825">
    <cfRule type="cellIs" dxfId="1831" priority="32" stopIfTrue="1" operator="equal">
      <formula>0</formula>
    </cfRule>
  </conditionalFormatting>
  <conditionalFormatting sqref="P743">
    <cfRule type="cellIs" dxfId="1830" priority="30" stopIfTrue="1" operator="equal">
      <formula>0</formula>
    </cfRule>
  </conditionalFormatting>
  <conditionalFormatting sqref="P745">
    <cfRule type="cellIs" dxfId="1829" priority="29" stopIfTrue="1" operator="equal">
      <formula>0</formula>
    </cfRule>
  </conditionalFormatting>
  <conditionalFormatting sqref="P747">
    <cfRule type="cellIs" dxfId="1828" priority="28" stopIfTrue="1" operator="equal">
      <formula>0</formula>
    </cfRule>
  </conditionalFormatting>
  <conditionalFormatting sqref="P749">
    <cfRule type="cellIs" dxfId="1827" priority="27" stopIfTrue="1" operator="equal">
      <formula>0</formula>
    </cfRule>
  </conditionalFormatting>
  <conditionalFormatting sqref="P751">
    <cfRule type="cellIs" dxfId="1826" priority="26" stopIfTrue="1" operator="equal">
      <formula>0</formula>
    </cfRule>
  </conditionalFormatting>
  <conditionalFormatting sqref="P753">
    <cfRule type="cellIs" dxfId="1825" priority="25" stopIfTrue="1" operator="equal">
      <formula>0</formula>
    </cfRule>
  </conditionalFormatting>
  <conditionalFormatting sqref="P754 P766 P778 P756 P768 P780 P758 P770 P782 P760 P772 P784 P762 P774 P786 P764 P776 P788">
    <cfRule type="cellIs" dxfId="1824" priority="24" stopIfTrue="1" operator="equal">
      <formula>0</formula>
    </cfRule>
  </conditionalFormatting>
  <conditionalFormatting sqref="P755 P767 P779">
    <cfRule type="cellIs" dxfId="1823" priority="23" stopIfTrue="1" operator="equal">
      <formula>0</formula>
    </cfRule>
  </conditionalFormatting>
  <conditionalFormatting sqref="P757 P769 P781">
    <cfRule type="cellIs" dxfId="1822" priority="22" stopIfTrue="1" operator="equal">
      <formula>0</formula>
    </cfRule>
  </conditionalFormatting>
  <conditionalFormatting sqref="P759 P771 P783">
    <cfRule type="cellIs" dxfId="1821" priority="21" stopIfTrue="1" operator="equal">
      <formula>0</formula>
    </cfRule>
  </conditionalFormatting>
  <conditionalFormatting sqref="P761 P773 P785">
    <cfRule type="cellIs" dxfId="1820" priority="20" stopIfTrue="1" operator="equal">
      <formula>0</formula>
    </cfRule>
  </conditionalFormatting>
  <conditionalFormatting sqref="P763 P775 P787">
    <cfRule type="cellIs" dxfId="1819" priority="19" stopIfTrue="1" operator="equal">
      <formula>0</formula>
    </cfRule>
  </conditionalFormatting>
  <conditionalFormatting sqref="P765 P777 P789">
    <cfRule type="cellIs" dxfId="1818" priority="18" stopIfTrue="1" operator="equal">
      <formula>0</formula>
    </cfRule>
  </conditionalFormatting>
  <conditionalFormatting sqref="P790 P792 P794 P796 P798 P800">
    <cfRule type="cellIs" dxfId="1817" priority="17" stopIfTrue="1" operator="equal">
      <formula>0</formula>
    </cfRule>
  </conditionalFormatting>
  <conditionalFormatting sqref="P791">
    <cfRule type="cellIs" dxfId="1816" priority="16" stopIfTrue="1" operator="equal">
      <formula>0</formula>
    </cfRule>
  </conditionalFormatting>
  <conditionalFormatting sqref="P793">
    <cfRule type="cellIs" dxfId="1815" priority="15" stopIfTrue="1" operator="equal">
      <formula>0</formula>
    </cfRule>
  </conditionalFormatting>
  <conditionalFormatting sqref="P795">
    <cfRule type="cellIs" dxfId="1814" priority="14" stopIfTrue="1" operator="equal">
      <formula>0</formula>
    </cfRule>
  </conditionalFormatting>
  <conditionalFormatting sqref="P797">
    <cfRule type="cellIs" dxfId="1813" priority="13" stopIfTrue="1" operator="equal">
      <formula>0</formula>
    </cfRule>
  </conditionalFormatting>
  <conditionalFormatting sqref="P799">
    <cfRule type="cellIs" dxfId="1812" priority="12" stopIfTrue="1" operator="equal">
      <formula>0</formula>
    </cfRule>
  </conditionalFormatting>
  <conditionalFormatting sqref="P801">
    <cfRule type="cellIs" dxfId="1811" priority="11" stopIfTrue="1" operator="equal">
      <formula>0</formula>
    </cfRule>
  </conditionalFormatting>
  <conditionalFormatting sqref="P802">
    <cfRule type="cellIs" dxfId="1810" priority="10" stopIfTrue="1" operator="equal">
      <formula>0</formula>
    </cfRule>
  </conditionalFormatting>
  <conditionalFormatting sqref="P803">
    <cfRule type="cellIs" dxfId="1809" priority="9" stopIfTrue="1" operator="equal">
      <formula>0</formula>
    </cfRule>
  </conditionalFormatting>
  <conditionalFormatting sqref="P804 P806 P808 P810 P812 P814 P816 P818 P820 P822 P824">
    <cfRule type="cellIs" dxfId="1808" priority="8" stopIfTrue="1" operator="equal">
      <formula>0</formula>
    </cfRule>
  </conditionalFormatting>
  <conditionalFormatting sqref="P805 P807 P809 P811 P813 P815 P817 P819 P821 P823 P825">
    <cfRule type="cellIs" dxfId="1807" priority="7" stopIfTrue="1" operator="equal">
      <formula>0</formula>
    </cfRule>
  </conditionalFormatting>
  <conditionalFormatting sqref="I802">
    <cfRule type="cellIs" dxfId="1806" priority="6" stopIfTrue="1" operator="equal">
      <formula>0</formula>
    </cfRule>
  </conditionalFormatting>
  <conditionalFormatting sqref="I803">
    <cfRule type="cellIs" dxfId="1805" priority="5" stopIfTrue="1" operator="equal">
      <formula>0</formula>
    </cfRule>
  </conditionalFormatting>
  <conditionalFormatting sqref="I804 I806 I808 I810 I812 I814">
    <cfRule type="cellIs" dxfId="1804" priority="4" stopIfTrue="1" operator="equal">
      <formula>0</formula>
    </cfRule>
  </conditionalFormatting>
  <conditionalFormatting sqref="I805 I807 I809 I811 I813 I815">
    <cfRule type="cellIs" dxfId="1803" priority="3" stopIfTrue="1" operator="equal">
      <formula>0</formula>
    </cfRule>
  </conditionalFormatting>
  <conditionalFormatting sqref="I816 I818 I820 I822 I824">
    <cfRule type="cellIs" dxfId="1802" priority="2" stopIfTrue="1" operator="equal">
      <formula>0</formula>
    </cfRule>
  </conditionalFormatting>
  <conditionalFormatting sqref="I817 I819 I821 I823 I825">
    <cfRule type="cellIs" dxfId="180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20">
    <tabColor theme="5"/>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39" t="s">
        <v>30</v>
      </c>
      <c r="B1" s="540"/>
      <c r="C1" s="541" t="s">
        <v>18</v>
      </c>
      <c r="D1" s="542"/>
      <c r="E1" s="542"/>
      <c r="F1" s="542"/>
      <c r="G1" s="542"/>
      <c r="H1" s="542"/>
      <c r="I1" s="542"/>
      <c r="J1" s="542"/>
      <c r="K1" s="542"/>
      <c r="L1" s="543"/>
      <c r="M1" s="130"/>
      <c r="N1" s="538" t="s">
        <v>149</v>
      </c>
      <c r="O1" s="509"/>
      <c r="P1" s="510"/>
      <c r="Q1" s="137" t="s">
        <v>161</v>
      </c>
      <c r="R1" s="137" t="s">
        <v>182</v>
      </c>
      <c r="S1" s="64">
        <v>37</v>
      </c>
    </row>
    <row r="2" spans="1:20" ht="12" customHeight="1" x14ac:dyDescent="0.2">
      <c r="A2" s="65">
        <v>9</v>
      </c>
      <c r="B2" s="66"/>
      <c r="C2" s="544"/>
      <c r="D2" s="544"/>
      <c r="E2" s="544"/>
      <c r="F2" s="544"/>
      <c r="G2" s="544"/>
      <c r="H2" s="544"/>
      <c r="I2" s="544"/>
      <c r="J2" s="544"/>
      <c r="K2" s="544"/>
      <c r="L2" s="545"/>
      <c r="M2" s="113"/>
      <c r="N2" s="511"/>
      <c r="O2" s="512"/>
      <c r="P2" s="513"/>
      <c r="Q2" s="138" t="s">
        <v>162</v>
      </c>
      <c r="R2" s="138" t="s">
        <v>183</v>
      </c>
      <c r="S2" s="64"/>
    </row>
    <row r="3" spans="1:20"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2">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6">
        <v>32994</v>
      </c>
      <c r="B6" s="496">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9" customHeight="1" x14ac:dyDescent="0.2">
      <c r="A7" s="521"/>
      <c r="B7" s="521"/>
      <c r="C7" s="48" t="s">
        <v>4</v>
      </c>
      <c r="D7" s="49">
        <v>2</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500">
        <v>32994</v>
      </c>
      <c r="B8" s="500">
        <v>33177</v>
      </c>
      <c r="C8" s="53" t="s">
        <v>3</v>
      </c>
      <c r="D8" s="54">
        <v>3</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9" customHeight="1" x14ac:dyDescent="0.2">
      <c r="A9" s="500"/>
      <c r="B9" s="500"/>
      <c r="C9" s="48" t="s">
        <v>4</v>
      </c>
      <c r="D9" s="49">
        <v>4</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501"/>
      <c r="B10" s="501"/>
      <c r="C10" s="53" t="s">
        <v>3</v>
      </c>
      <c r="D10" s="54">
        <v>5</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9" customHeight="1" x14ac:dyDescent="0.2">
      <c r="A11" s="501"/>
      <c r="B11" s="501"/>
      <c r="C11" s="48" t="s">
        <v>4</v>
      </c>
      <c r="D11" s="49">
        <v>6</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501"/>
      <c r="B12" s="501"/>
      <c r="C12" s="53" t="s">
        <v>3</v>
      </c>
      <c r="D12" s="54">
        <v>7</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9" customHeight="1" x14ac:dyDescent="0.2">
      <c r="A13" s="501"/>
      <c r="B13" s="501"/>
      <c r="C13" s="48" t="s">
        <v>4</v>
      </c>
      <c r="D13" s="49">
        <v>8</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501"/>
      <c r="B14" s="501"/>
      <c r="C14" s="53" t="s">
        <v>3</v>
      </c>
      <c r="D14" s="54">
        <v>9</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9" customHeight="1" x14ac:dyDescent="0.2">
      <c r="A15" s="501"/>
      <c r="B15" s="501"/>
      <c r="C15" s="48" t="s">
        <v>4</v>
      </c>
      <c r="D15" s="49">
        <v>10</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501"/>
      <c r="B16" s="501"/>
      <c r="C16" s="53" t="s">
        <v>3</v>
      </c>
      <c r="D16" s="54">
        <v>11</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9" customHeight="1" x14ac:dyDescent="0.2">
      <c r="A17" s="501"/>
      <c r="B17" s="501"/>
      <c r="C17" s="48" t="s">
        <v>4</v>
      </c>
      <c r="D17" s="49">
        <v>12</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501"/>
      <c r="B18" s="501"/>
      <c r="C18" s="53" t="s">
        <v>3</v>
      </c>
      <c r="D18" s="54">
        <v>13</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9" customHeight="1" x14ac:dyDescent="0.2">
      <c r="A19" s="501"/>
      <c r="B19" s="501"/>
      <c r="C19" s="48" t="s">
        <v>4</v>
      </c>
      <c r="D19" s="49">
        <v>14</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501"/>
      <c r="B20" s="501"/>
      <c r="C20" s="53" t="s">
        <v>3</v>
      </c>
      <c r="D20" s="54">
        <v>15</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9" customHeight="1" x14ac:dyDescent="0.2">
      <c r="A21" s="501"/>
      <c r="B21" s="501"/>
      <c r="C21" s="48" t="s">
        <v>4</v>
      </c>
      <c r="D21" s="49">
        <v>16</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501"/>
      <c r="B22" s="501"/>
      <c r="C22" s="53" t="s">
        <v>3</v>
      </c>
      <c r="D22" s="54">
        <v>17</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9" customHeight="1" x14ac:dyDescent="0.2">
      <c r="A23" s="501"/>
      <c r="B23" s="501"/>
      <c r="C23" s="48" t="s">
        <v>4</v>
      </c>
      <c r="D23" s="49">
        <v>17</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501"/>
      <c r="B24" s="501"/>
      <c r="C24" s="53" t="s">
        <v>3</v>
      </c>
      <c r="D24" s="54">
        <v>18</v>
      </c>
      <c r="E24" s="55">
        <v>10417.969999999999</v>
      </c>
      <c r="F24" s="55">
        <v>1146.53</v>
      </c>
      <c r="G24" s="55">
        <v>0</v>
      </c>
      <c r="H24" s="55">
        <v>5700.66</v>
      </c>
      <c r="I24" s="55">
        <v>0</v>
      </c>
      <c r="J24" s="55">
        <v>1438.76</v>
      </c>
      <c r="K24" s="56">
        <v>17265.16</v>
      </c>
      <c r="L24" s="46">
        <v>18703.919999999998</v>
      </c>
      <c r="M24" s="117"/>
      <c r="N24" s="119">
        <v>17265.16</v>
      </c>
      <c r="O24" s="119">
        <v>11564.5</v>
      </c>
      <c r="P24" s="119"/>
      <c r="Q24" s="119">
        <v>20785.53</v>
      </c>
      <c r="R24" s="119">
        <v>19346.77</v>
      </c>
      <c r="S24" s="47"/>
    </row>
    <row r="25" spans="1:19" ht="9" customHeight="1" x14ac:dyDescent="0.2">
      <c r="A25" s="501"/>
      <c r="B25" s="501"/>
      <c r="C25" s="48" t="s">
        <v>4</v>
      </c>
      <c r="D25" s="49">
        <v>19</v>
      </c>
      <c r="E25" s="50">
        <v>20172003</v>
      </c>
      <c r="F25" s="50">
        <v>2219992</v>
      </c>
      <c r="G25" s="50">
        <v>0</v>
      </c>
      <c r="H25" s="50">
        <v>11038017</v>
      </c>
      <c r="I25" s="50">
        <v>0</v>
      </c>
      <c r="J25" s="51">
        <v>2785828</v>
      </c>
      <c r="K25" s="50">
        <v>33430011</v>
      </c>
      <c r="L25" s="73">
        <v>36215839</v>
      </c>
      <c r="M25" s="118"/>
      <c r="N25" s="120">
        <v>33430011</v>
      </c>
      <c r="O25" s="120">
        <v>22391994</v>
      </c>
      <c r="P25" s="120">
        <v>0</v>
      </c>
      <c r="Q25" s="120">
        <v>40246398</v>
      </c>
      <c r="R25" s="120">
        <v>37460570</v>
      </c>
      <c r="S25" s="47"/>
    </row>
    <row r="26" spans="1:19" ht="12.75" customHeight="1" x14ac:dyDescent="0.2">
      <c r="A26" s="501"/>
      <c r="B26" s="501"/>
      <c r="C26" s="53" t="s">
        <v>3</v>
      </c>
      <c r="D26" s="54">
        <v>20</v>
      </c>
      <c r="E26" s="55">
        <v>10734.04</v>
      </c>
      <c r="F26" s="55">
        <v>1177.52</v>
      </c>
      <c r="G26" s="55">
        <v>0</v>
      </c>
      <c r="H26" s="55">
        <v>5700.66</v>
      </c>
      <c r="I26" s="55">
        <v>0</v>
      </c>
      <c r="J26" s="55">
        <v>1467.69</v>
      </c>
      <c r="K26" s="56">
        <v>17612.22</v>
      </c>
      <c r="L26" s="46">
        <v>19079.91</v>
      </c>
      <c r="M26" s="117"/>
      <c r="N26" s="119">
        <v>17612.22</v>
      </c>
      <c r="O26" s="119">
        <v>11911.56</v>
      </c>
      <c r="P26" s="119"/>
      <c r="Q26" s="119">
        <v>21223.99</v>
      </c>
      <c r="R26" s="119">
        <v>19756.3</v>
      </c>
      <c r="S26" s="47"/>
    </row>
    <row r="27" spans="1:19" ht="9" customHeight="1" x14ac:dyDescent="0.2">
      <c r="A27" s="501"/>
      <c r="B27" s="501"/>
      <c r="C27" s="48" t="s">
        <v>4</v>
      </c>
      <c r="D27" s="49">
        <v>21</v>
      </c>
      <c r="E27" s="50">
        <v>20784000</v>
      </c>
      <c r="F27" s="50">
        <v>2279997</v>
      </c>
      <c r="G27" s="50">
        <v>0</v>
      </c>
      <c r="H27" s="50">
        <v>11038017</v>
      </c>
      <c r="I27" s="50">
        <v>0</v>
      </c>
      <c r="J27" s="51">
        <v>2841844</v>
      </c>
      <c r="K27" s="50">
        <v>34102013</v>
      </c>
      <c r="L27" s="73">
        <v>36943857</v>
      </c>
      <c r="M27" s="118"/>
      <c r="N27" s="120">
        <v>34102013</v>
      </c>
      <c r="O27" s="120">
        <v>23063996</v>
      </c>
      <c r="P27" s="120">
        <v>0</v>
      </c>
      <c r="Q27" s="120">
        <v>41095375</v>
      </c>
      <c r="R27" s="120">
        <v>38253531</v>
      </c>
      <c r="S27" s="47"/>
    </row>
    <row r="28" spans="1:19" ht="12.75" customHeight="1" x14ac:dyDescent="0.2">
      <c r="A28" s="501"/>
      <c r="B28" s="501"/>
      <c r="C28" s="53" t="s">
        <v>3</v>
      </c>
      <c r="D28" s="54">
        <v>22</v>
      </c>
      <c r="E28" s="55">
        <v>11037.72</v>
      </c>
      <c r="F28" s="55">
        <v>1214.71</v>
      </c>
      <c r="G28" s="55">
        <v>0</v>
      </c>
      <c r="H28" s="55">
        <v>5700.66</v>
      </c>
      <c r="I28" s="55">
        <v>0</v>
      </c>
      <c r="J28" s="55">
        <v>1496.09</v>
      </c>
      <c r="K28" s="56">
        <v>17953.09</v>
      </c>
      <c r="L28" s="46">
        <v>19449.18</v>
      </c>
      <c r="M28" s="117"/>
      <c r="N28" s="119">
        <v>17953.09</v>
      </c>
      <c r="O28" s="119">
        <v>12252.43</v>
      </c>
      <c r="P28" s="119"/>
      <c r="Q28" s="119">
        <v>21654.62</v>
      </c>
      <c r="R28" s="119">
        <v>20158.53</v>
      </c>
      <c r="S28" s="47"/>
    </row>
    <row r="29" spans="1:19" ht="9" customHeight="1" x14ac:dyDescent="0.2">
      <c r="A29" s="501"/>
      <c r="B29" s="501"/>
      <c r="C29" s="48" t="s">
        <v>4</v>
      </c>
      <c r="D29" s="49">
        <v>23</v>
      </c>
      <c r="E29" s="50">
        <v>21372006</v>
      </c>
      <c r="F29" s="50">
        <v>2352007</v>
      </c>
      <c r="G29" s="50">
        <v>0</v>
      </c>
      <c r="H29" s="50">
        <v>11038017</v>
      </c>
      <c r="I29" s="50">
        <v>0</v>
      </c>
      <c r="J29" s="51">
        <v>2896834</v>
      </c>
      <c r="K29" s="50">
        <v>34762030</v>
      </c>
      <c r="L29" s="73">
        <v>37658864</v>
      </c>
      <c r="M29" s="118"/>
      <c r="N29" s="120">
        <v>34762030</v>
      </c>
      <c r="O29" s="120">
        <v>23724013</v>
      </c>
      <c r="P29" s="120">
        <v>0</v>
      </c>
      <c r="Q29" s="120">
        <v>41929191</v>
      </c>
      <c r="R29" s="120">
        <v>39032357</v>
      </c>
      <c r="S29" s="47"/>
    </row>
    <row r="30" spans="1:19" ht="12.75" customHeight="1" x14ac:dyDescent="0.2">
      <c r="A30" s="501"/>
      <c r="B30" s="501"/>
      <c r="C30" s="53" t="s">
        <v>3</v>
      </c>
      <c r="D30" s="54">
        <v>24</v>
      </c>
      <c r="E30" s="55">
        <v>11347.59</v>
      </c>
      <c r="F30" s="55">
        <v>1245.69</v>
      </c>
      <c r="G30" s="55">
        <v>0</v>
      </c>
      <c r="H30" s="55">
        <v>5700.66</v>
      </c>
      <c r="I30" s="55">
        <v>0</v>
      </c>
      <c r="J30" s="55">
        <v>1524.5</v>
      </c>
      <c r="K30" s="56">
        <v>18293.939999999999</v>
      </c>
      <c r="L30" s="46">
        <v>19818.439999999999</v>
      </c>
      <c r="M30" s="117"/>
      <c r="N30" s="119">
        <v>18293.939999999999</v>
      </c>
      <c r="O30" s="119">
        <v>12593.28</v>
      </c>
      <c r="P30" s="119"/>
      <c r="Q30" s="119">
        <v>22085.23</v>
      </c>
      <c r="R30" s="119">
        <v>20560.73</v>
      </c>
      <c r="S30" s="47"/>
    </row>
    <row r="31" spans="1:19" ht="9" customHeight="1" x14ac:dyDescent="0.2">
      <c r="A31" s="501"/>
      <c r="B31" s="501"/>
      <c r="C31" s="48" t="s">
        <v>4</v>
      </c>
      <c r="D31" s="49">
        <v>25</v>
      </c>
      <c r="E31" s="50">
        <v>21971998</v>
      </c>
      <c r="F31" s="50">
        <v>2411992</v>
      </c>
      <c r="G31" s="50">
        <v>0</v>
      </c>
      <c r="H31" s="50">
        <v>11038017</v>
      </c>
      <c r="I31" s="50">
        <v>0</v>
      </c>
      <c r="J31" s="51">
        <v>2951844</v>
      </c>
      <c r="K31" s="50">
        <v>35422007</v>
      </c>
      <c r="L31" s="73">
        <v>38373851</v>
      </c>
      <c r="M31" s="118"/>
      <c r="N31" s="120">
        <v>35422007</v>
      </c>
      <c r="O31" s="120">
        <v>24383990</v>
      </c>
      <c r="P31" s="120">
        <v>0</v>
      </c>
      <c r="Q31" s="120">
        <v>42762968</v>
      </c>
      <c r="R31" s="120">
        <v>39811125</v>
      </c>
      <c r="S31" s="47"/>
    </row>
    <row r="32" spans="1:19" ht="12.75" customHeight="1" x14ac:dyDescent="0.2">
      <c r="A32" s="501"/>
      <c r="B32" s="501"/>
      <c r="C32" s="53" t="s">
        <v>3</v>
      </c>
      <c r="D32" s="54">
        <v>26</v>
      </c>
      <c r="E32" s="55">
        <v>11731.83</v>
      </c>
      <c r="F32" s="55">
        <v>1289.08</v>
      </c>
      <c r="G32" s="55">
        <v>0</v>
      </c>
      <c r="H32" s="55">
        <v>5700.66</v>
      </c>
      <c r="I32" s="55">
        <v>0</v>
      </c>
      <c r="J32" s="55">
        <v>1560.13</v>
      </c>
      <c r="K32" s="56">
        <v>18721.57</v>
      </c>
      <c r="L32" s="46">
        <v>20281.7</v>
      </c>
      <c r="M32" s="117"/>
      <c r="N32" s="119">
        <v>18721.57</v>
      </c>
      <c r="O32" s="119">
        <v>13020.91</v>
      </c>
      <c r="P32" s="119"/>
      <c r="Q32" s="119">
        <v>22625.46</v>
      </c>
      <c r="R32" s="119">
        <v>21065.33</v>
      </c>
      <c r="S32" s="47"/>
    </row>
    <row r="33" spans="1:19" ht="9" customHeight="1" x14ac:dyDescent="0.2">
      <c r="A33" s="501"/>
      <c r="B33" s="501"/>
      <c r="C33" s="48" t="s">
        <v>4</v>
      </c>
      <c r="D33" s="49">
        <v>27</v>
      </c>
      <c r="E33" s="50">
        <v>22715990</v>
      </c>
      <c r="F33" s="50">
        <v>2496007</v>
      </c>
      <c r="G33" s="50">
        <v>0</v>
      </c>
      <c r="H33" s="50">
        <v>11038017</v>
      </c>
      <c r="I33" s="50">
        <v>0</v>
      </c>
      <c r="J33" s="51">
        <v>3020833</v>
      </c>
      <c r="K33" s="50">
        <v>36250014</v>
      </c>
      <c r="L33" s="73">
        <v>39270847</v>
      </c>
      <c r="M33" s="118"/>
      <c r="N33" s="120">
        <v>36250014</v>
      </c>
      <c r="O33" s="120">
        <v>25211997</v>
      </c>
      <c r="P33" s="120">
        <v>0</v>
      </c>
      <c r="Q33" s="120">
        <v>43808999</v>
      </c>
      <c r="R33" s="120">
        <v>40788167</v>
      </c>
      <c r="S33" s="47"/>
    </row>
    <row r="34" spans="1:19" ht="12.75" customHeight="1" x14ac:dyDescent="0.2">
      <c r="A34" s="501"/>
      <c r="B34" s="501"/>
      <c r="C34" s="53" t="s">
        <v>3</v>
      </c>
      <c r="D34" s="54">
        <v>28</v>
      </c>
      <c r="E34" s="55">
        <v>11979.73</v>
      </c>
      <c r="F34" s="55">
        <v>1313.87</v>
      </c>
      <c r="G34" s="55">
        <v>0</v>
      </c>
      <c r="H34" s="55">
        <v>5700.66</v>
      </c>
      <c r="I34" s="55">
        <v>0</v>
      </c>
      <c r="J34" s="55">
        <v>1582.86</v>
      </c>
      <c r="K34" s="56">
        <v>18994.259999999998</v>
      </c>
      <c r="L34" s="46">
        <v>20577.12</v>
      </c>
      <c r="M34" s="117"/>
      <c r="N34" s="119">
        <v>18994.259999999998</v>
      </c>
      <c r="O34" s="119">
        <v>13293.6</v>
      </c>
      <c r="P34" s="119"/>
      <c r="Q34" s="119">
        <v>22969.97</v>
      </c>
      <c r="R34" s="119">
        <v>21387.11</v>
      </c>
      <c r="S34" s="47"/>
    </row>
    <row r="35" spans="1:19" ht="9" customHeight="1" x14ac:dyDescent="0.2">
      <c r="A35" s="501"/>
      <c r="B35" s="501"/>
      <c r="C35" s="48" t="s">
        <v>4</v>
      </c>
      <c r="D35" s="49">
        <v>29</v>
      </c>
      <c r="E35" s="50">
        <v>23195992</v>
      </c>
      <c r="F35" s="50">
        <v>2544007</v>
      </c>
      <c r="G35" s="50">
        <v>0</v>
      </c>
      <c r="H35" s="50">
        <v>11038017</v>
      </c>
      <c r="I35" s="50">
        <v>0</v>
      </c>
      <c r="J35" s="51">
        <v>3064844</v>
      </c>
      <c r="K35" s="50">
        <v>36778016</v>
      </c>
      <c r="L35" s="73">
        <v>39842860</v>
      </c>
      <c r="M35" s="118"/>
      <c r="N35" s="120">
        <v>36778016</v>
      </c>
      <c r="O35" s="120">
        <v>25739999</v>
      </c>
      <c r="P35" s="120">
        <v>0</v>
      </c>
      <c r="Q35" s="120">
        <v>44476064</v>
      </c>
      <c r="R35" s="120">
        <v>41411219</v>
      </c>
      <c r="S35" s="47"/>
    </row>
    <row r="36" spans="1:19" ht="12.75" customHeight="1" x14ac:dyDescent="0.2">
      <c r="A36" s="501"/>
      <c r="B36" s="501"/>
      <c r="C36" s="53" t="s">
        <v>3</v>
      </c>
      <c r="D36" s="54">
        <v>30</v>
      </c>
      <c r="E36" s="55">
        <v>12295.81</v>
      </c>
      <c r="F36" s="55">
        <v>1351.05</v>
      </c>
      <c r="G36" s="55">
        <v>0</v>
      </c>
      <c r="H36" s="55">
        <v>5700.66</v>
      </c>
      <c r="I36" s="55">
        <v>0</v>
      </c>
      <c r="J36" s="55">
        <v>1612.29</v>
      </c>
      <c r="K36" s="56">
        <v>19347.52</v>
      </c>
      <c r="L36" s="46">
        <v>20959.810000000001</v>
      </c>
      <c r="M36" s="117"/>
      <c r="N36" s="119">
        <v>19347.52</v>
      </c>
      <c r="O36" s="119">
        <v>13646.86</v>
      </c>
      <c r="P36" s="119"/>
      <c r="Q36" s="119">
        <v>23416.240000000002</v>
      </c>
      <c r="R36" s="119">
        <v>21803.95</v>
      </c>
      <c r="S36" s="47"/>
    </row>
    <row r="37" spans="1:19" ht="9" customHeight="1" x14ac:dyDescent="0.2">
      <c r="A37" s="501"/>
      <c r="B37" s="501"/>
      <c r="C37" s="48" t="s">
        <v>4</v>
      </c>
      <c r="D37" s="49">
        <v>31</v>
      </c>
      <c r="E37" s="50">
        <v>23808008</v>
      </c>
      <c r="F37" s="50">
        <v>2615998</v>
      </c>
      <c r="G37" s="50">
        <v>0</v>
      </c>
      <c r="H37" s="50">
        <v>11038017</v>
      </c>
      <c r="I37" s="50">
        <v>0</v>
      </c>
      <c r="J37" s="51">
        <v>3121829</v>
      </c>
      <c r="K37" s="50">
        <v>37462023</v>
      </c>
      <c r="L37" s="73">
        <v>40583851</v>
      </c>
      <c r="M37" s="118"/>
      <c r="N37" s="120">
        <v>37462023</v>
      </c>
      <c r="O37" s="120">
        <v>26424006</v>
      </c>
      <c r="P37" s="120">
        <v>0</v>
      </c>
      <c r="Q37" s="120">
        <v>45340163</v>
      </c>
      <c r="R37" s="120">
        <v>42218334</v>
      </c>
      <c r="S37" s="47"/>
    </row>
    <row r="38" spans="1:19" ht="12.75" customHeight="1" x14ac:dyDescent="0.2">
      <c r="A38" s="501"/>
      <c r="B38" s="501"/>
      <c r="C38" s="53" t="s">
        <v>3</v>
      </c>
      <c r="D38" s="54">
        <v>32</v>
      </c>
      <c r="E38" s="55">
        <v>12605.68</v>
      </c>
      <c r="F38" s="55">
        <v>1382.04</v>
      </c>
      <c r="G38" s="55">
        <v>0</v>
      </c>
      <c r="H38" s="55">
        <v>5700.66</v>
      </c>
      <c r="I38" s="55">
        <v>0</v>
      </c>
      <c r="J38" s="55">
        <v>1640.7</v>
      </c>
      <c r="K38" s="56">
        <v>19688.38</v>
      </c>
      <c r="L38" s="46">
        <v>21329.08</v>
      </c>
      <c r="M38" s="117"/>
      <c r="N38" s="119">
        <v>19688.38</v>
      </c>
      <c r="O38" s="119">
        <v>13987.72</v>
      </c>
      <c r="P38" s="119"/>
      <c r="Q38" s="119">
        <v>23846.87</v>
      </c>
      <c r="R38" s="119">
        <v>22206.17</v>
      </c>
      <c r="S38" s="47"/>
    </row>
    <row r="39" spans="1:19" ht="9" customHeight="1" x14ac:dyDescent="0.2">
      <c r="A39" s="501"/>
      <c r="B39" s="501"/>
      <c r="C39" s="48" t="s">
        <v>4</v>
      </c>
      <c r="D39" s="49">
        <v>33</v>
      </c>
      <c r="E39" s="50">
        <v>24408000</v>
      </c>
      <c r="F39" s="50">
        <v>2676003</v>
      </c>
      <c r="G39" s="50">
        <v>0</v>
      </c>
      <c r="H39" s="50">
        <v>11038017</v>
      </c>
      <c r="I39" s="50">
        <v>0</v>
      </c>
      <c r="J39" s="51">
        <v>3176838</v>
      </c>
      <c r="K39" s="50">
        <v>38122020</v>
      </c>
      <c r="L39" s="73">
        <v>41298858</v>
      </c>
      <c r="M39" s="118"/>
      <c r="N39" s="120">
        <v>38122020</v>
      </c>
      <c r="O39" s="120">
        <v>27084003</v>
      </c>
      <c r="P39" s="120">
        <v>0</v>
      </c>
      <c r="Q39" s="120">
        <v>46173979</v>
      </c>
      <c r="R39" s="120">
        <v>42997141</v>
      </c>
      <c r="S39" s="47"/>
    </row>
    <row r="40" spans="1:19" ht="12.75" customHeight="1" x14ac:dyDescent="0.2">
      <c r="A40" s="501"/>
      <c r="B40" s="501"/>
      <c r="C40" s="53" t="s">
        <v>3</v>
      </c>
      <c r="D40" s="54">
        <v>34</v>
      </c>
      <c r="E40" s="55">
        <v>12909.36</v>
      </c>
      <c r="F40" s="55">
        <v>1419.22</v>
      </c>
      <c r="G40" s="55">
        <v>0</v>
      </c>
      <c r="H40" s="55">
        <v>5700.66</v>
      </c>
      <c r="I40" s="55">
        <v>0</v>
      </c>
      <c r="J40" s="55">
        <v>1669.1</v>
      </c>
      <c r="K40" s="56">
        <v>20029.240000000002</v>
      </c>
      <c r="L40" s="46">
        <v>21698.34</v>
      </c>
      <c r="M40" s="117"/>
      <c r="N40" s="119">
        <v>20029.240000000002</v>
      </c>
      <c r="O40" s="119">
        <v>14328.58</v>
      </c>
      <c r="P40" s="119"/>
      <c r="Q40" s="119">
        <v>24277.48</v>
      </c>
      <c r="R40" s="119">
        <v>22608.38</v>
      </c>
      <c r="S40" s="47"/>
    </row>
    <row r="41" spans="1:19" ht="9" customHeight="1" x14ac:dyDescent="0.2">
      <c r="A41" s="501"/>
      <c r="B41" s="501"/>
      <c r="C41" s="48" t="s">
        <v>4</v>
      </c>
      <c r="D41" s="49">
        <v>35</v>
      </c>
      <c r="E41" s="50">
        <v>24996006</v>
      </c>
      <c r="F41" s="50">
        <v>2747993</v>
      </c>
      <c r="G41" s="50">
        <v>0</v>
      </c>
      <c r="H41" s="50">
        <v>11038017</v>
      </c>
      <c r="I41" s="50">
        <v>0</v>
      </c>
      <c r="J41" s="51">
        <v>3231828</v>
      </c>
      <c r="K41" s="50">
        <v>38782017</v>
      </c>
      <c r="L41" s="73">
        <v>42013845</v>
      </c>
      <c r="M41" s="118"/>
      <c r="N41" s="120">
        <v>38782017</v>
      </c>
      <c r="O41" s="120">
        <v>27744000</v>
      </c>
      <c r="P41" s="120">
        <v>0</v>
      </c>
      <c r="Q41" s="120">
        <v>47007756</v>
      </c>
      <c r="R41" s="120">
        <v>43775928</v>
      </c>
      <c r="S41" s="47"/>
    </row>
    <row r="42" spans="1:19" ht="12.75" customHeight="1" x14ac:dyDescent="0.2">
      <c r="A42" s="501"/>
      <c r="B42" s="501"/>
      <c r="C42" s="53" t="s">
        <v>3</v>
      </c>
      <c r="D42" s="54">
        <v>36</v>
      </c>
      <c r="E42" s="55">
        <v>13225.43</v>
      </c>
      <c r="F42" s="55">
        <v>1450.21</v>
      </c>
      <c r="G42" s="55">
        <v>0</v>
      </c>
      <c r="H42" s="55">
        <v>5700.66</v>
      </c>
      <c r="I42" s="55">
        <v>0</v>
      </c>
      <c r="J42" s="55">
        <v>1698.03</v>
      </c>
      <c r="K42" s="56">
        <v>20376.3</v>
      </c>
      <c r="L42" s="46">
        <v>22074.33</v>
      </c>
      <c r="M42" s="117"/>
      <c r="N42" s="119">
        <v>20376.3</v>
      </c>
      <c r="O42" s="119">
        <v>14675.64</v>
      </c>
      <c r="P42" s="119"/>
      <c r="Q42" s="119">
        <v>24715.95</v>
      </c>
      <c r="R42" s="119">
        <v>23017.919999999998</v>
      </c>
      <c r="S42" s="47"/>
    </row>
    <row r="43" spans="1:19" ht="9" customHeight="1" x14ac:dyDescent="0.2">
      <c r="A43" s="501"/>
      <c r="B43" s="501"/>
      <c r="C43" s="48" t="s">
        <v>4</v>
      </c>
      <c r="D43" s="49">
        <v>37</v>
      </c>
      <c r="E43" s="50">
        <v>25608003</v>
      </c>
      <c r="F43" s="50">
        <v>2807998</v>
      </c>
      <c r="G43" s="50">
        <v>0</v>
      </c>
      <c r="H43" s="50">
        <v>11038017</v>
      </c>
      <c r="I43" s="50">
        <v>0</v>
      </c>
      <c r="J43" s="51">
        <v>3287845</v>
      </c>
      <c r="K43" s="50">
        <v>39454018</v>
      </c>
      <c r="L43" s="73">
        <v>42741863</v>
      </c>
      <c r="M43" s="118"/>
      <c r="N43" s="120">
        <v>39454018</v>
      </c>
      <c r="O43" s="120">
        <v>28416001</v>
      </c>
      <c r="P43" s="120">
        <v>0</v>
      </c>
      <c r="Q43" s="120">
        <v>47856753</v>
      </c>
      <c r="R43" s="120">
        <v>44568908</v>
      </c>
      <c r="S43" s="47"/>
    </row>
    <row r="44" spans="1:19" ht="12.75" customHeight="1" x14ac:dyDescent="0.2">
      <c r="A44" s="501"/>
      <c r="B44" s="501"/>
      <c r="C44" s="53" t="s">
        <v>3</v>
      </c>
      <c r="D44" s="54">
        <v>38</v>
      </c>
      <c r="E44" s="55">
        <v>13535.3</v>
      </c>
      <c r="F44" s="55">
        <v>1487.4</v>
      </c>
      <c r="G44" s="55">
        <v>0</v>
      </c>
      <c r="H44" s="55">
        <v>5700.66</v>
      </c>
      <c r="I44" s="55">
        <v>0</v>
      </c>
      <c r="J44" s="55">
        <v>1726.95</v>
      </c>
      <c r="K44" s="56">
        <v>20723.36</v>
      </c>
      <c r="L44" s="46">
        <v>22450.31</v>
      </c>
      <c r="M44" s="117"/>
      <c r="N44" s="119">
        <v>20723.36</v>
      </c>
      <c r="O44" s="119">
        <v>15022.7</v>
      </c>
      <c r="P44" s="119"/>
      <c r="Q44" s="119">
        <v>25154.400000000001</v>
      </c>
      <c r="R44" s="119">
        <v>23427.45</v>
      </c>
      <c r="S44" s="47"/>
    </row>
    <row r="45" spans="1:19" ht="9" customHeight="1" x14ac:dyDescent="0.2">
      <c r="A45" s="501"/>
      <c r="B45" s="501"/>
      <c r="C45" s="48" t="s">
        <v>4</v>
      </c>
      <c r="D45" s="49">
        <v>39</v>
      </c>
      <c r="E45" s="50">
        <v>26207995</v>
      </c>
      <c r="F45" s="50">
        <v>2880008</v>
      </c>
      <c r="G45" s="50">
        <v>0</v>
      </c>
      <c r="H45" s="50">
        <v>11038017</v>
      </c>
      <c r="I45" s="50">
        <v>0</v>
      </c>
      <c r="J45" s="51">
        <v>3343841</v>
      </c>
      <c r="K45" s="50">
        <v>40126020</v>
      </c>
      <c r="L45" s="73">
        <v>43469862</v>
      </c>
      <c r="M45" s="118"/>
      <c r="N45" s="120">
        <v>40126020</v>
      </c>
      <c r="O45" s="120">
        <v>29088003</v>
      </c>
      <c r="P45" s="120">
        <v>0</v>
      </c>
      <c r="Q45" s="120">
        <v>48705710</v>
      </c>
      <c r="R45" s="120">
        <v>45361869</v>
      </c>
      <c r="S45" s="47"/>
    </row>
    <row r="46" spans="1:19" ht="12.75" customHeight="1" x14ac:dyDescent="0.2">
      <c r="A46" s="501"/>
      <c r="B46" s="501"/>
      <c r="C46" s="53" t="s">
        <v>3</v>
      </c>
      <c r="D46" s="54">
        <v>40</v>
      </c>
      <c r="E46" s="55">
        <v>13851.37</v>
      </c>
      <c r="F46" s="55">
        <v>1518.38</v>
      </c>
      <c r="G46" s="55">
        <v>0</v>
      </c>
      <c r="H46" s="55">
        <v>5700.66</v>
      </c>
      <c r="I46" s="55">
        <v>0</v>
      </c>
      <c r="J46" s="55">
        <v>1755.87</v>
      </c>
      <c r="K46" s="56">
        <v>21070.41</v>
      </c>
      <c r="L46" s="46">
        <v>22826.28</v>
      </c>
      <c r="M46" s="117"/>
      <c r="N46" s="119">
        <v>21070.41</v>
      </c>
      <c r="O46" s="119">
        <v>15369.75</v>
      </c>
      <c r="P46" s="119"/>
      <c r="Q46" s="119">
        <v>25592.84</v>
      </c>
      <c r="R46" s="119">
        <v>23836.97</v>
      </c>
      <c r="S46" s="47"/>
    </row>
    <row r="47" spans="1:19" ht="9" customHeight="1" x14ac:dyDescent="0.2">
      <c r="A47" s="502"/>
      <c r="B47" s="502"/>
      <c r="C47" s="58"/>
      <c r="D47" s="59"/>
      <c r="E47" s="61">
        <v>26819992</v>
      </c>
      <c r="F47" s="61">
        <v>2939994</v>
      </c>
      <c r="G47" s="61">
        <v>0</v>
      </c>
      <c r="H47" s="61">
        <v>11038017</v>
      </c>
      <c r="I47" s="61">
        <v>0</v>
      </c>
      <c r="J47" s="60">
        <v>3399838</v>
      </c>
      <c r="K47" s="61">
        <v>40798003</v>
      </c>
      <c r="L47" s="73">
        <v>44197841</v>
      </c>
      <c r="M47" s="118"/>
      <c r="N47" s="123">
        <v>40798003</v>
      </c>
      <c r="O47" s="123">
        <v>29759986</v>
      </c>
      <c r="P47" s="123">
        <v>0</v>
      </c>
      <c r="Q47" s="120">
        <v>49554648</v>
      </c>
      <c r="R47" s="120">
        <v>46154810</v>
      </c>
      <c r="S47" s="47"/>
    </row>
    <row r="48" spans="1:19" ht="12.75" customHeight="1" x14ac:dyDescent="0.2">
      <c r="A48" s="496">
        <v>33178</v>
      </c>
      <c r="B48" s="496">
        <v>33358</v>
      </c>
      <c r="C48" s="42" t="s">
        <v>3</v>
      </c>
      <c r="D48" s="43">
        <v>0</v>
      </c>
      <c r="E48" s="44">
        <v>6674.69</v>
      </c>
      <c r="F48" s="44">
        <v>731.3</v>
      </c>
      <c r="G48" s="44">
        <v>0</v>
      </c>
      <c r="H48" s="44">
        <v>5921.22</v>
      </c>
      <c r="I48" s="44">
        <v>0</v>
      </c>
      <c r="J48" s="44">
        <v>1110.5999999999999</v>
      </c>
      <c r="K48" s="45">
        <v>13327.21</v>
      </c>
      <c r="L48" s="46">
        <v>14437.81</v>
      </c>
      <c r="M48" s="117"/>
      <c r="N48" s="119">
        <v>13327.21</v>
      </c>
      <c r="O48" s="119">
        <v>7405.99</v>
      </c>
      <c r="P48" s="119"/>
      <c r="Q48" s="119">
        <v>15770.89</v>
      </c>
      <c r="R48" s="119">
        <v>14660.29</v>
      </c>
      <c r="S48" s="47"/>
    </row>
    <row r="49" spans="1:19" ht="9" customHeight="1" x14ac:dyDescent="0.2">
      <c r="A49" s="521"/>
      <c r="B49" s="521"/>
      <c r="C49" s="48" t="s">
        <v>4</v>
      </c>
      <c r="D49" s="49">
        <v>2</v>
      </c>
      <c r="E49" s="50">
        <v>12924002</v>
      </c>
      <c r="F49" s="50">
        <v>1415994</v>
      </c>
      <c r="G49" s="50">
        <v>0</v>
      </c>
      <c r="H49" s="50">
        <v>11465081</v>
      </c>
      <c r="I49" s="50">
        <v>0</v>
      </c>
      <c r="J49" s="51">
        <v>2150421</v>
      </c>
      <c r="K49" s="50">
        <v>25805077</v>
      </c>
      <c r="L49" s="73">
        <v>27955498</v>
      </c>
      <c r="M49" s="118"/>
      <c r="N49" s="120">
        <v>25805077</v>
      </c>
      <c r="O49" s="120">
        <v>14339996</v>
      </c>
      <c r="P49" s="120">
        <v>0</v>
      </c>
      <c r="Q49" s="120">
        <v>30536701</v>
      </c>
      <c r="R49" s="120">
        <v>28386280</v>
      </c>
      <c r="S49" s="47"/>
    </row>
    <row r="50" spans="1:19" ht="12.75" customHeight="1" x14ac:dyDescent="0.2">
      <c r="A50" s="500">
        <v>33178</v>
      </c>
      <c r="B50" s="500">
        <v>33358</v>
      </c>
      <c r="C50" s="53" t="s">
        <v>3</v>
      </c>
      <c r="D50" s="54">
        <v>3</v>
      </c>
      <c r="E50" s="55">
        <v>7027.95</v>
      </c>
      <c r="F50" s="55">
        <v>768.49</v>
      </c>
      <c r="G50" s="55">
        <v>0</v>
      </c>
      <c r="H50" s="55">
        <v>5921.22</v>
      </c>
      <c r="I50" s="55">
        <v>0</v>
      </c>
      <c r="J50" s="55">
        <v>1143.1400000000001</v>
      </c>
      <c r="K50" s="56">
        <v>13717.66</v>
      </c>
      <c r="L50" s="46">
        <v>14860.8</v>
      </c>
      <c r="M50" s="117"/>
      <c r="N50" s="119">
        <v>13717.66</v>
      </c>
      <c r="O50" s="119">
        <v>7796.44</v>
      </c>
      <c r="P50" s="119"/>
      <c r="Q50" s="119">
        <v>16264.16</v>
      </c>
      <c r="R50" s="119">
        <v>15121.02</v>
      </c>
      <c r="S50" s="47"/>
    </row>
    <row r="51" spans="1:19" ht="9" customHeight="1" x14ac:dyDescent="0.2">
      <c r="A51" s="500"/>
      <c r="B51" s="500"/>
      <c r="C51" s="48" t="s">
        <v>4</v>
      </c>
      <c r="D51" s="49">
        <v>4</v>
      </c>
      <c r="E51" s="50">
        <v>13608009</v>
      </c>
      <c r="F51" s="50">
        <v>1488004</v>
      </c>
      <c r="G51" s="50">
        <v>0</v>
      </c>
      <c r="H51" s="50">
        <v>11465081</v>
      </c>
      <c r="I51" s="50">
        <v>0</v>
      </c>
      <c r="J51" s="51">
        <v>2213428</v>
      </c>
      <c r="K51" s="50">
        <v>26561094</v>
      </c>
      <c r="L51" s="73">
        <v>28774521</v>
      </c>
      <c r="M51" s="118"/>
      <c r="N51" s="120">
        <v>26561094</v>
      </c>
      <c r="O51" s="120">
        <v>15096013</v>
      </c>
      <c r="P51" s="120">
        <v>0</v>
      </c>
      <c r="Q51" s="120">
        <v>31491805</v>
      </c>
      <c r="R51" s="120">
        <v>29278377</v>
      </c>
      <c r="S51" s="47"/>
    </row>
    <row r="52" spans="1:19" ht="12.75" customHeight="1" x14ac:dyDescent="0.2">
      <c r="A52" s="501"/>
      <c r="B52" s="501"/>
      <c r="C52" s="53" t="s">
        <v>3</v>
      </c>
      <c r="D52" s="54">
        <v>5</v>
      </c>
      <c r="E52" s="55">
        <v>7387.4</v>
      </c>
      <c r="F52" s="55">
        <v>811.87</v>
      </c>
      <c r="G52" s="55">
        <v>0</v>
      </c>
      <c r="H52" s="55">
        <v>5921.22</v>
      </c>
      <c r="I52" s="55">
        <v>0</v>
      </c>
      <c r="J52" s="55">
        <v>1176.71</v>
      </c>
      <c r="K52" s="56">
        <v>14120.49</v>
      </c>
      <c r="L52" s="46">
        <v>15297.2</v>
      </c>
      <c r="M52" s="117"/>
      <c r="N52" s="119">
        <v>14120.49</v>
      </c>
      <c r="O52" s="119">
        <v>8199.27</v>
      </c>
      <c r="P52" s="119"/>
      <c r="Q52" s="119">
        <v>16773.07</v>
      </c>
      <c r="R52" s="119">
        <v>15596.36</v>
      </c>
      <c r="S52" s="47"/>
    </row>
    <row r="53" spans="1:19" ht="9" customHeight="1" x14ac:dyDescent="0.2">
      <c r="A53" s="501"/>
      <c r="B53" s="501"/>
      <c r="C53" s="48" t="s">
        <v>4</v>
      </c>
      <c r="D53" s="49">
        <v>6</v>
      </c>
      <c r="E53" s="50">
        <v>14304001</v>
      </c>
      <c r="F53" s="50">
        <v>1572000</v>
      </c>
      <c r="G53" s="50">
        <v>0</v>
      </c>
      <c r="H53" s="50">
        <v>11465081</v>
      </c>
      <c r="I53" s="50">
        <v>0</v>
      </c>
      <c r="J53" s="51">
        <v>2278428</v>
      </c>
      <c r="K53" s="50">
        <v>27341081</v>
      </c>
      <c r="L53" s="73">
        <v>29619509</v>
      </c>
      <c r="M53" s="118"/>
      <c r="N53" s="120">
        <v>27341081</v>
      </c>
      <c r="O53" s="120">
        <v>15876001</v>
      </c>
      <c r="P53" s="120">
        <v>0</v>
      </c>
      <c r="Q53" s="120">
        <v>32477192</v>
      </c>
      <c r="R53" s="120">
        <v>30198764</v>
      </c>
      <c r="S53" s="47"/>
    </row>
    <row r="54" spans="1:19" ht="12.75" customHeight="1" x14ac:dyDescent="0.2">
      <c r="A54" s="501"/>
      <c r="B54" s="501"/>
      <c r="C54" s="53" t="s">
        <v>3</v>
      </c>
      <c r="D54" s="54">
        <v>7</v>
      </c>
      <c r="E54" s="55">
        <v>7740.66</v>
      </c>
      <c r="F54" s="55">
        <v>849.06</v>
      </c>
      <c r="G54" s="55">
        <v>0</v>
      </c>
      <c r="H54" s="55">
        <v>5921.22</v>
      </c>
      <c r="I54" s="55">
        <v>0</v>
      </c>
      <c r="J54" s="55">
        <v>1209.25</v>
      </c>
      <c r="K54" s="56">
        <v>14510.94</v>
      </c>
      <c r="L54" s="46">
        <v>15720.19</v>
      </c>
      <c r="M54" s="117"/>
      <c r="N54" s="119">
        <v>14510.94</v>
      </c>
      <c r="O54" s="119">
        <v>8589.7199999999993</v>
      </c>
      <c r="P54" s="119"/>
      <c r="Q54" s="119">
        <v>17266.34</v>
      </c>
      <c r="R54" s="119">
        <v>16057.09</v>
      </c>
      <c r="S54" s="47"/>
    </row>
    <row r="55" spans="1:19" ht="9" customHeight="1" x14ac:dyDescent="0.2">
      <c r="A55" s="501"/>
      <c r="B55" s="501"/>
      <c r="C55" s="48" t="s">
        <v>4</v>
      </c>
      <c r="D55" s="49">
        <v>8</v>
      </c>
      <c r="E55" s="50">
        <v>14988008</v>
      </c>
      <c r="F55" s="50">
        <v>1644009</v>
      </c>
      <c r="G55" s="50">
        <v>0</v>
      </c>
      <c r="H55" s="50">
        <v>11465081</v>
      </c>
      <c r="I55" s="50">
        <v>0</v>
      </c>
      <c r="J55" s="51">
        <v>2341434</v>
      </c>
      <c r="K55" s="50">
        <v>28097098</v>
      </c>
      <c r="L55" s="73">
        <v>30438532</v>
      </c>
      <c r="M55" s="118"/>
      <c r="N55" s="120">
        <v>28097098</v>
      </c>
      <c r="O55" s="120">
        <v>16632017</v>
      </c>
      <c r="P55" s="120">
        <v>0</v>
      </c>
      <c r="Q55" s="120">
        <v>33432296</v>
      </c>
      <c r="R55" s="120">
        <v>31090862</v>
      </c>
      <c r="S55" s="47"/>
    </row>
    <row r="56" spans="1:19" ht="12.75" customHeight="1" x14ac:dyDescent="0.2">
      <c r="A56" s="501"/>
      <c r="B56" s="501"/>
      <c r="C56" s="53" t="s">
        <v>3</v>
      </c>
      <c r="D56" s="54">
        <v>9</v>
      </c>
      <c r="E56" s="55">
        <v>8155.89</v>
      </c>
      <c r="F56" s="55">
        <v>892.44</v>
      </c>
      <c r="G56" s="55">
        <v>0</v>
      </c>
      <c r="H56" s="55">
        <v>5921.22</v>
      </c>
      <c r="I56" s="55">
        <v>0</v>
      </c>
      <c r="J56" s="55">
        <v>1247.46</v>
      </c>
      <c r="K56" s="56">
        <v>14969.55</v>
      </c>
      <c r="L56" s="46">
        <v>16217.01</v>
      </c>
      <c r="M56" s="117"/>
      <c r="N56" s="119">
        <v>14969.55</v>
      </c>
      <c r="O56" s="119">
        <v>9048.33</v>
      </c>
      <c r="P56" s="119"/>
      <c r="Q56" s="119">
        <v>17845.71</v>
      </c>
      <c r="R56" s="119">
        <v>16598.25</v>
      </c>
      <c r="S56" s="47"/>
    </row>
    <row r="57" spans="1:19" ht="9" customHeight="1" x14ac:dyDescent="0.2">
      <c r="A57" s="501"/>
      <c r="B57" s="501"/>
      <c r="C57" s="48" t="s">
        <v>4</v>
      </c>
      <c r="D57" s="49">
        <v>10</v>
      </c>
      <c r="E57" s="50">
        <v>15792005</v>
      </c>
      <c r="F57" s="50">
        <v>1728005</v>
      </c>
      <c r="G57" s="50">
        <v>0</v>
      </c>
      <c r="H57" s="50">
        <v>11465081</v>
      </c>
      <c r="I57" s="50">
        <v>0</v>
      </c>
      <c r="J57" s="51">
        <v>2415419</v>
      </c>
      <c r="K57" s="50">
        <v>28985091</v>
      </c>
      <c r="L57" s="73">
        <v>31400510</v>
      </c>
      <c r="M57" s="118"/>
      <c r="N57" s="120">
        <v>28985091</v>
      </c>
      <c r="O57" s="120">
        <v>17520010</v>
      </c>
      <c r="P57" s="120">
        <v>0</v>
      </c>
      <c r="Q57" s="120">
        <v>34554113</v>
      </c>
      <c r="R57" s="120">
        <v>32138694</v>
      </c>
      <c r="S57" s="47"/>
    </row>
    <row r="58" spans="1:19" ht="12.75" customHeight="1" x14ac:dyDescent="0.2">
      <c r="A58" s="501"/>
      <c r="B58" s="501"/>
      <c r="C58" s="53" t="s">
        <v>3</v>
      </c>
      <c r="D58" s="54">
        <v>11</v>
      </c>
      <c r="E58" s="55">
        <v>8527.74</v>
      </c>
      <c r="F58" s="55">
        <v>935.82</v>
      </c>
      <c r="G58" s="55">
        <v>0</v>
      </c>
      <c r="H58" s="55">
        <v>5921.22</v>
      </c>
      <c r="I58" s="55">
        <v>0</v>
      </c>
      <c r="J58" s="55">
        <v>1282.07</v>
      </c>
      <c r="K58" s="56">
        <v>15384.78</v>
      </c>
      <c r="L58" s="46">
        <v>16666.849999999999</v>
      </c>
      <c r="M58" s="117"/>
      <c r="N58" s="119">
        <v>15384.78</v>
      </c>
      <c r="O58" s="119">
        <v>9463.56</v>
      </c>
      <c r="P58" s="119"/>
      <c r="Q58" s="119">
        <v>18370.29</v>
      </c>
      <c r="R58" s="119">
        <v>17088.22</v>
      </c>
      <c r="S58" s="47"/>
    </row>
    <row r="59" spans="1:19" ht="9" customHeight="1" x14ac:dyDescent="0.2">
      <c r="A59" s="501"/>
      <c r="B59" s="501"/>
      <c r="C59" s="48" t="s">
        <v>4</v>
      </c>
      <c r="D59" s="49">
        <v>12</v>
      </c>
      <c r="E59" s="50">
        <v>16512007</v>
      </c>
      <c r="F59" s="50">
        <v>1812000</v>
      </c>
      <c r="G59" s="50">
        <v>0</v>
      </c>
      <c r="H59" s="50">
        <v>11465081</v>
      </c>
      <c r="I59" s="50">
        <v>0</v>
      </c>
      <c r="J59" s="51">
        <v>2482434</v>
      </c>
      <c r="K59" s="50">
        <v>29789088</v>
      </c>
      <c r="L59" s="73">
        <v>32271522</v>
      </c>
      <c r="M59" s="118"/>
      <c r="N59" s="120">
        <v>29789088</v>
      </c>
      <c r="O59" s="120">
        <v>18324007</v>
      </c>
      <c r="P59" s="120">
        <v>0</v>
      </c>
      <c r="Q59" s="120">
        <v>35569841</v>
      </c>
      <c r="R59" s="120">
        <v>33087408</v>
      </c>
      <c r="S59" s="47"/>
    </row>
    <row r="60" spans="1:19" ht="12.75" customHeight="1" x14ac:dyDescent="0.2">
      <c r="A60" s="501"/>
      <c r="B60" s="501"/>
      <c r="C60" s="53" t="s">
        <v>3</v>
      </c>
      <c r="D60" s="54">
        <v>13</v>
      </c>
      <c r="E60" s="55">
        <v>8980.15</v>
      </c>
      <c r="F60" s="55">
        <v>985.4</v>
      </c>
      <c r="G60" s="55">
        <v>0</v>
      </c>
      <c r="H60" s="55">
        <v>5921.22</v>
      </c>
      <c r="I60" s="55">
        <v>0</v>
      </c>
      <c r="J60" s="55">
        <v>1323.9</v>
      </c>
      <c r="K60" s="56">
        <v>15886.77</v>
      </c>
      <c r="L60" s="46">
        <v>17210.669999999998</v>
      </c>
      <c r="M60" s="117"/>
      <c r="N60" s="119">
        <v>15886.77</v>
      </c>
      <c r="O60" s="119">
        <v>9965.5499999999993</v>
      </c>
      <c r="P60" s="119"/>
      <c r="Q60" s="119">
        <v>19004.47</v>
      </c>
      <c r="R60" s="119">
        <v>17680.57</v>
      </c>
      <c r="S60" s="47"/>
    </row>
    <row r="61" spans="1:19" ht="9" customHeight="1" x14ac:dyDescent="0.2">
      <c r="A61" s="501"/>
      <c r="B61" s="501"/>
      <c r="C61" s="48" t="s">
        <v>4</v>
      </c>
      <c r="D61" s="49">
        <v>14</v>
      </c>
      <c r="E61" s="50">
        <v>17387995</v>
      </c>
      <c r="F61" s="50">
        <v>1908000</v>
      </c>
      <c r="G61" s="50">
        <v>0</v>
      </c>
      <c r="H61" s="50">
        <v>11465081</v>
      </c>
      <c r="I61" s="50">
        <v>0</v>
      </c>
      <c r="J61" s="51">
        <v>2563428</v>
      </c>
      <c r="K61" s="50">
        <v>30761076</v>
      </c>
      <c r="L61" s="73">
        <v>33324504</v>
      </c>
      <c r="M61" s="118"/>
      <c r="N61" s="120">
        <v>30761076</v>
      </c>
      <c r="O61" s="120">
        <v>19295995</v>
      </c>
      <c r="P61" s="120">
        <v>0</v>
      </c>
      <c r="Q61" s="120">
        <v>36797785</v>
      </c>
      <c r="R61" s="120">
        <v>34234357</v>
      </c>
      <c r="S61" s="47"/>
    </row>
    <row r="62" spans="1:19" ht="12.75" customHeight="1" x14ac:dyDescent="0.2">
      <c r="A62" s="501"/>
      <c r="B62" s="501"/>
      <c r="C62" s="53" t="s">
        <v>3</v>
      </c>
      <c r="D62" s="54">
        <v>15</v>
      </c>
      <c r="E62" s="55">
        <v>9463.56</v>
      </c>
      <c r="F62" s="55">
        <v>1034.98</v>
      </c>
      <c r="G62" s="55">
        <v>0</v>
      </c>
      <c r="H62" s="55">
        <v>5921.22</v>
      </c>
      <c r="I62" s="55">
        <v>0</v>
      </c>
      <c r="J62" s="55">
        <v>1368.31</v>
      </c>
      <c r="K62" s="56">
        <v>16419.759999999998</v>
      </c>
      <c r="L62" s="46">
        <v>17788.07</v>
      </c>
      <c r="M62" s="117"/>
      <c r="N62" s="119">
        <v>16419.759999999998</v>
      </c>
      <c r="O62" s="119">
        <v>10498.54</v>
      </c>
      <c r="P62" s="119"/>
      <c r="Q62" s="119">
        <v>19677.810000000001</v>
      </c>
      <c r="R62" s="119">
        <v>18309.5</v>
      </c>
      <c r="S62" s="47"/>
    </row>
    <row r="63" spans="1:19" ht="9" customHeight="1" x14ac:dyDescent="0.2">
      <c r="A63" s="501"/>
      <c r="B63" s="501"/>
      <c r="C63" s="48" t="s">
        <v>4</v>
      </c>
      <c r="D63" s="49">
        <v>16</v>
      </c>
      <c r="E63" s="50">
        <v>18324007</v>
      </c>
      <c r="F63" s="50">
        <v>2004001</v>
      </c>
      <c r="G63" s="50">
        <v>0</v>
      </c>
      <c r="H63" s="50">
        <v>11465081</v>
      </c>
      <c r="I63" s="50">
        <v>0</v>
      </c>
      <c r="J63" s="51">
        <v>2649418</v>
      </c>
      <c r="K63" s="50">
        <v>31793089</v>
      </c>
      <c r="L63" s="73">
        <v>34442506</v>
      </c>
      <c r="M63" s="118"/>
      <c r="N63" s="120">
        <v>31793089</v>
      </c>
      <c r="O63" s="120">
        <v>20328008</v>
      </c>
      <c r="P63" s="120">
        <v>0</v>
      </c>
      <c r="Q63" s="120">
        <v>38101553</v>
      </c>
      <c r="R63" s="120">
        <v>35452136</v>
      </c>
      <c r="S63" s="47"/>
    </row>
    <row r="64" spans="1:19" ht="12.75" customHeight="1" x14ac:dyDescent="0.2">
      <c r="A64" s="501"/>
      <c r="B64" s="501"/>
      <c r="C64" s="53" t="s">
        <v>3</v>
      </c>
      <c r="D64" s="54">
        <v>17</v>
      </c>
      <c r="E64" s="55">
        <v>9940.76</v>
      </c>
      <c r="F64" s="55">
        <v>1090.76</v>
      </c>
      <c r="G64" s="55">
        <v>0</v>
      </c>
      <c r="H64" s="55">
        <v>5921.22</v>
      </c>
      <c r="I64" s="55">
        <v>0</v>
      </c>
      <c r="J64" s="55">
        <v>1412.73</v>
      </c>
      <c r="K64" s="56">
        <v>16952.740000000002</v>
      </c>
      <c r="L64" s="46">
        <v>18365.47</v>
      </c>
      <c r="M64" s="117"/>
      <c r="N64" s="119">
        <v>16952.740000000002</v>
      </c>
      <c r="O64" s="119">
        <v>11031.52</v>
      </c>
      <c r="P64" s="119"/>
      <c r="Q64" s="119">
        <v>20351.14</v>
      </c>
      <c r="R64" s="119">
        <v>18938.41</v>
      </c>
      <c r="S64" s="47"/>
    </row>
    <row r="65" spans="1:19" ht="9" customHeight="1" x14ac:dyDescent="0.2">
      <c r="A65" s="501"/>
      <c r="B65" s="501"/>
      <c r="C65" s="48" t="s">
        <v>4</v>
      </c>
      <c r="D65" s="49">
        <v>17</v>
      </c>
      <c r="E65" s="50">
        <v>19247995</v>
      </c>
      <c r="F65" s="50">
        <v>2112006</v>
      </c>
      <c r="G65" s="50">
        <v>0</v>
      </c>
      <c r="H65" s="50">
        <v>11465081</v>
      </c>
      <c r="I65" s="50">
        <v>0</v>
      </c>
      <c r="J65" s="51">
        <v>2735427</v>
      </c>
      <c r="K65" s="50">
        <v>32825082</v>
      </c>
      <c r="L65" s="73">
        <v>35560509</v>
      </c>
      <c r="M65" s="118"/>
      <c r="N65" s="120">
        <v>32825082</v>
      </c>
      <c r="O65" s="120">
        <v>21360001</v>
      </c>
      <c r="P65" s="120">
        <v>0</v>
      </c>
      <c r="Q65" s="120">
        <v>39405302</v>
      </c>
      <c r="R65" s="120">
        <v>36669875</v>
      </c>
      <c r="S65" s="47"/>
    </row>
    <row r="66" spans="1:19" ht="12.75" customHeight="1" x14ac:dyDescent="0.2">
      <c r="A66" s="501"/>
      <c r="B66" s="501"/>
      <c r="C66" s="53" t="s">
        <v>3</v>
      </c>
      <c r="D66" s="54">
        <v>18</v>
      </c>
      <c r="E66" s="55">
        <v>10417.969999999999</v>
      </c>
      <c r="F66" s="55">
        <v>1146.53</v>
      </c>
      <c r="G66" s="55">
        <v>0</v>
      </c>
      <c r="H66" s="55">
        <v>5921.22</v>
      </c>
      <c r="I66" s="55">
        <v>0</v>
      </c>
      <c r="J66" s="55">
        <v>1457.14</v>
      </c>
      <c r="K66" s="56">
        <v>17485.72</v>
      </c>
      <c r="L66" s="46">
        <v>18942.86</v>
      </c>
      <c r="M66" s="117"/>
      <c r="N66" s="119">
        <v>17485.72</v>
      </c>
      <c r="O66" s="119">
        <v>11564.5</v>
      </c>
      <c r="P66" s="119"/>
      <c r="Q66" s="119">
        <v>21024.47</v>
      </c>
      <c r="R66" s="119">
        <v>19567.330000000002</v>
      </c>
      <c r="S66" s="47"/>
    </row>
    <row r="67" spans="1:19" ht="9" customHeight="1" x14ac:dyDescent="0.2">
      <c r="A67" s="501"/>
      <c r="B67" s="501"/>
      <c r="C67" s="48" t="s">
        <v>4</v>
      </c>
      <c r="D67" s="49">
        <v>19</v>
      </c>
      <c r="E67" s="50">
        <v>20172003</v>
      </c>
      <c r="F67" s="50">
        <v>2219992</v>
      </c>
      <c r="G67" s="50">
        <v>0</v>
      </c>
      <c r="H67" s="50">
        <v>11465081</v>
      </c>
      <c r="I67" s="50">
        <v>0</v>
      </c>
      <c r="J67" s="51">
        <v>2821416</v>
      </c>
      <c r="K67" s="50">
        <v>33857075</v>
      </c>
      <c r="L67" s="73">
        <v>36678492</v>
      </c>
      <c r="M67" s="118"/>
      <c r="N67" s="120">
        <v>33857075</v>
      </c>
      <c r="O67" s="120">
        <v>22391994</v>
      </c>
      <c r="P67" s="120">
        <v>0</v>
      </c>
      <c r="Q67" s="120">
        <v>40709051</v>
      </c>
      <c r="R67" s="120">
        <v>37887634</v>
      </c>
      <c r="S67" s="47"/>
    </row>
    <row r="68" spans="1:19" ht="12.75" customHeight="1" x14ac:dyDescent="0.2">
      <c r="A68" s="501"/>
      <c r="B68" s="501"/>
      <c r="C68" s="53" t="s">
        <v>3</v>
      </c>
      <c r="D68" s="54">
        <v>20</v>
      </c>
      <c r="E68" s="55">
        <v>10734.04</v>
      </c>
      <c r="F68" s="55">
        <v>1177.52</v>
      </c>
      <c r="G68" s="55">
        <v>0</v>
      </c>
      <c r="H68" s="55">
        <v>5921.22</v>
      </c>
      <c r="I68" s="55">
        <v>0</v>
      </c>
      <c r="J68" s="55">
        <v>1486.07</v>
      </c>
      <c r="K68" s="56">
        <v>17832.78</v>
      </c>
      <c r="L68" s="46">
        <v>19318.849999999999</v>
      </c>
      <c r="M68" s="117"/>
      <c r="N68" s="119">
        <v>17832.78</v>
      </c>
      <c r="O68" s="119">
        <v>11911.56</v>
      </c>
      <c r="P68" s="119"/>
      <c r="Q68" s="119">
        <v>21462.93</v>
      </c>
      <c r="R68" s="119">
        <v>19976.86</v>
      </c>
      <c r="S68" s="47"/>
    </row>
    <row r="69" spans="1:19" ht="9" customHeight="1" x14ac:dyDescent="0.2">
      <c r="A69" s="501"/>
      <c r="B69" s="501"/>
      <c r="C69" s="48" t="s">
        <v>4</v>
      </c>
      <c r="D69" s="49">
        <v>21</v>
      </c>
      <c r="E69" s="50">
        <v>20784000</v>
      </c>
      <c r="F69" s="50">
        <v>2279997</v>
      </c>
      <c r="G69" s="50">
        <v>0</v>
      </c>
      <c r="H69" s="50">
        <v>11465081</v>
      </c>
      <c r="I69" s="50">
        <v>0</v>
      </c>
      <c r="J69" s="51">
        <v>2877433</v>
      </c>
      <c r="K69" s="50">
        <v>34529077</v>
      </c>
      <c r="L69" s="73">
        <v>37406510</v>
      </c>
      <c r="M69" s="118"/>
      <c r="N69" s="120">
        <v>34529077</v>
      </c>
      <c r="O69" s="120">
        <v>23063996</v>
      </c>
      <c r="P69" s="120">
        <v>0</v>
      </c>
      <c r="Q69" s="120">
        <v>41558027</v>
      </c>
      <c r="R69" s="120">
        <v>38680595</v>
      </c>
      <c r="S69" s="47"/>
    </row>
    <row r="70" spans="1:19" ht="12.75" customHeight="1" x14ac:dyDescent="0.2">
      <c r="A70" s="501"/>
      <c r="B70" s="501"/>
      <c r="C70" s="53" t="s">
        <v>3</v>
      </c>
      <c r="D70" s="54">
        <v>22</v>
      </c>
      <c r="E70" s="55">
        <v>11037.72</v>
      </c>
      <c r="F70" s="55">
        <v>1214.71</v>
      </c>
      <c r="G70" s="55">
        <v>0</v>
      </c>
      <c r="H70" s="55">
        <v>5921.22</v>
      </c>
      <c r="I70" s="55">
        <v>0</v>
      </c>
      <c r="J70" s="55">
        <v>1514.47</v>
      </c>
      <c r="K70" s="56">
        <v>18173.650000000001</v>
      </c>
      <c r="L70" s="46">
        <v>19688.12</v>
      </c>
      <c r="M70" s="117"/>
      <c r="N70" s="119">
        <v>18173.650000000001</v>
      </c>
      <c r="O70" s="119">
        <v>12252.43</v>
      </c>
      <c r="P70" s="119"/>
      <c r="Q70" s="119">
        <v>21893.56</v>
      </c>
      <c r="R70" s="119">
        <v>20379.09</v>
      </c>
      <c r="S70" s="47"/>
    </row>
    <row r="71" spans="1:19" ht="9" customHeight="1" x14ac:dyDescent="0.2">
      <c r="A71" s="501"/>
      <c r="B71" s="501"/>
      <c r="C71" s="48" t="s">
        <v>4</v>
      </c>
      <c r="D71" s="49">
        <v>23</v>
      </c>
      <c r="E71" s="50">
        <v>21372006</v>
      </c>
      <c r="F71" s="50">
        <v>2352007</v>
      </c>
      <c r="G71" s="50">
        <v>0</v>
      </c>
      <c r="H71" s="50">
        <v>11465081</v>
      </c>
      <c r="I71" s="50">
        <v>0</v>
      </c>
      <c r="J71" s="51">
        <v>2932423</v>
      </c>
      <c r="K71" s="50">
        <v>35189093</v>
      </c>
      <c r="L71" s="73">
        <v>38121516</v>
      </c>
      <c r="M71" s="118"/>
      <c r="N71" s="120">
        <v>35189093</v>
      </c>
      <c r="O71" s="120">
        <v>23724013</v>
      </c>
      <c r="P71" s="120">
        <v>0</v>
      </c>
      <c r="Q71" s="120">
        <v>42391843</v>
      </c>
      <c r="R71" s="120">
        <v>39459421</v>
      </c>
      <c r="S71" s="47"/>
    </row>
    <row r="72" spans="1:19" ht="12.75" customHeight="1" x14ac:dyDescent="0.2">
      <c r="A72" s="501"/>
      <c r="B72" s="501"/>
      <c r="C72" s="53" t="s">
        <v>3</v>
      </c>
      <c r="D72" s="54">
        <v>24</v>
      </c>
      <c r="E72" s="55">
        <v>11347.59</v>
      </c>
      <c r="F72" s="55">
        <v>1245.69</v>
      </c>
      <c r="G72" s="55">
        <v>0</v>
      </c>
      <c r="H72" s="55">
        <v>5921.22</v>
      </c>
      <c r="I72" s="55">
        <v>0</v>
      </c>
      <c r="J72" s="55">
        <v>1542.88</v>
      </c>
      <c r="K72" s="56">
        <v>18514.5</v>
      </c>
      <c r="L72" s="46">
        <v>20057.38</v>
      </c>
      <c r="M72" s="117"/>
      <c r="N72" s="119">
        <v>18514.5</v>
      </c>
      <c r="O72" s="119">
        <v>12593.28</v>
      </c>
      <c r="P72" s="119"/>
      <c r="Q72" s="119">
        <v>22324.17</v>
      </c>
      <c r="R72" s="119">
        <v>20781.29</v>
      </c>
      <c r="S72" s="47"/>
    </row>
    <row r="73" spans="1:19" ht="9" customHeight="1" x14ac:dyDescent="0.2">
      <c r="A73" s="501"/>
      <c r="B73" s="501"/>
      <c r="C73" s="48" t="s">
        <v>4</v>
      </c>
      <c r="D73" s="49">
        <v>25</v>
      </c>
      <c r="E73" s="50">
        <v>21971998</v>
      </c>
      <c r="F73" s="50">
        <v>2411992</v>
      </c>
      <c r="G73" s="50">
        <v>0</v>
      </c>
      <c r="H73" s="50">
        <v>11465081</v>
      </c>
      <c r="I73" s="50">
        <v>0</v>
      </c>
      <c r="J73" s="51">
        <v>2987432</v>
      </c>
      <c r="K73" s="50">
        <v>35849071</v>
      </c>
      <c r="L73" s="73">
        <v>38836503</v>
      </c>
      <c r="M73" s="118"/>
      <c r="N73" s="120">
        <v>35849071</v>
      </c>
      <c r="O73" s="120">
        <v>24383990</v>
      </c>
      <c r="P73" s="120">
        <v>0</v>
      </c>
      <c r="Q73" s="120">
        <v>43225621</v>
      </c>
      <c r="R73" s="120">
        <v>40238188</v>
      </c>
      <c r="S73" s="47"/>
    </row>
    <row r="74" spans="1:19" ht="12.75" customHeight="1" x14ac:dyDescent="0.2">
      <c r="A74" s="501"/>
      <c r="B74" s="501"/>
      <c r="C74" s="53" t="s">
        <v>3</v>
      </c>
      <c r="D74" s="54">
        <v>26</v>
      </c>
      <c r="E74" s="55">
        <v>11731.83</v>
      </c>
      <c r="F74" s="55">
        <v>1289.08</v>
      </c>
      <c r="G74" s="55">
        <v>0</v>
      </c>
      <c r="H74" s="55">
        <v>5921.22</v>
      </c>
      <c r="I74" s="55">
        <v>0</v>
      </c>
      <c r="J74" s="55">
        <v>1578.51</v>
      </c>
      <c r="K74" s="56">
        <v>18942.13</v>
      </c>
      <c r="L74" s="46">
        <v>20520.64</v>
      </c>
      <c r="M74" s="117"/>
      <c r="N74" s="119">
        <v>18942.13</v>
      </c>
      <c r="O74" s="119">
        <v>13020.91</v>
      </c>
      <c r="P74" s="119"/>
      <c r="Q74" s="119">
        <v>22864.400000000001</v>
      </c>
      <c r="R74" s="119">
        <v>21285.89</v>
      </c>
      <c r="S74" s="47"/>
    </row>
    <row r="75" spans="1:19" ht="9" customHeight="1" x14ac:dyDescent="0.2">
      <c r="A75" s="501"/>
      <c r="B75" s="501"/>
      <c r="C75" s="48" t="s">
        <v>4</v>
      </c>
      <c r="D75" s="49">
        <v>27</v>
      </c>
      <c r="E75" s="50">
        <v>22715990</v>
      </c>
      <c r="F75" s="50">
        <v>2496007</v>
      </c>
      <c r="G75" s="50">
        <v>0</v>
      </c>
      <c r="H75" s="50">
        <v>11465081</v>
      </c>
      <c r="I75" s="50">
        <v>0</v>
      </c>
      <c r="J75" s="51">
        <v>3056422</v>
      </c>
      <c r="K75" s="50">
        <v>36677078</v>
      </c>
      <c r="L75" s="73">
        <v>39733500</v>
      </c>
      <c r="M75" s="118"/>
      <c r="N75" s="120">
        <v>36677078</v>
      </c>
      <c r="O75" s="120">
        <v>25211997</v>
      </c>
      <c r="P75" s="120">
        <v>0</v>
      </c>
      <c r="Q75" s="120">
        <v>44271652</v>
      </c>
      <c r="R75" s="120">
        <v>41215230</v>
      </c>
      <c r="S75" s="47"/>
    </row>
    <row r="76" spans="1:19" ht="12.75" customHeight="1" x14ac:dyDescent="0.2">
      <c r="A76" s="501"/>
      <c r="B76" s="501"/>
      <c r="C76" s="53" t="s">
        <v>3</v>
      </c>
      <c r="D76" s="54">
        <v>28</v>
      </c>
      <c r="E76" s="55">
        <v>11979.73</v>
      </c>
      <c r="F76" s="55">
        <v>1313.87</v>
      </c>
      <c r="G76" s="55">
        <v>0</v>
      </c>
      <c r="H76" s="55">
        <v>5921.22</v>
      </c>
      <c r="I76" s="55">
        <v>0</v>
      </c>
      <c r="J76" s="55">
        <v>1601.24</v>
      </c>
      <c r="K76" s="56">
        <v>19214.82</v>
      </c>
      <c r="L76" s="46">
        <v>20816.060000000001</v>
      </c>
      <c r="M76" s="117"/>
      <c r="N76" s="119">
        <v>19214.82</v>
      </c>
      <c r="O76" s="119">
        <v>13293.6</v>
      </c>
      <c r="P76" s="119"/>
      <c r="Q76" s="119">
        <v>23208.91</v>
      </c>
      <c r="R76" s="119">
        <v>21607.67</v>
      </c>
      <c r="S76" s="47"/>
    </row>
    <row r="77" spans="1:19" ht="9" customHeight="1" x14ac:dyDescent="0.2">
      <c r="A77" s="501"/>
      <c r="B77" s="501"/>
      <c r="C77" s="48" t="s">
        <v>4</v>
      </c>
      <c r="D77" s="49">
        <v>29</v>
      </c>
      <c r="E77" s="50">
        <v>23195992</v>
      </c>
      <c r="F77" s="50">
        <v>2544007</v>
      </c>
      <c r="G77" s="50">
        <v>0</v>
      </c>
      <c r="H77" s="50">
        <v>11465081</v>
      </c>
      <c r="I77" s="50">
        <v>0</v>
      </c>
      <c r="J77" s="51">
        <v>3100433</v>
      </c>
      <c r="K77" s="50">
        <v>37205080</v>
      </c>
      <c r="L77" s="73">
        <v>40305512</v>
      </c>
      <c r="M77" s="118"/>
      <c r="N77" s="120">
        <v>37205080</v>
      </c>
      <c r="O77" s="120">
        <v>25739999</v>
      </c>
      <c r="P77" s="120">
        <v>0</v>
      </c>
      <c r="Q77" s="120">
        <v>44938716</v>
      </c>
      <c r="R77" s="120">
        <v>41838283</v>
      </c>
      <c r="S77" s="47"/>
    </row>
    <row r="78" spans="1:19" ht="12.75" customHeight="1" x14ac:dyDescent="0.2">
      <c r="A78" s="501"/>
      <c r="B78" s="501"/>
      <c r="C78" s="53" t="s">
        <v>3</v>
      </c>
      <c r="D78" s="54">
        <v>30</v>
      </c>
      <c r="E78" s="55">
        <v>12295.81</v>
      </c>
      <c r="F78" s="55">
        <v>1351.05</v>
      </c>
      <c r="G78" s="55">
        <v>0</v>
      </c>
      <c r="H78" s="55">
        <v>5921.22</v>
      </c>
      <c r="I78" s="55">
        <v>0</v>
      </c>
      <c r="J78" s="55">
        <v>1630.67</v>
      </c>
      <c r="K78" s="56">
        <v>19568.080000000002</v>
      </c>
      <c r="L78" s="46">
        <v>21198.75</v>
      </c>
      <c r="M78" s="117"/>
      <c r="N78" s="119">
        <v>19568.080000000002</v>
      </c>
      <c r="O78" s="119">
        <v>13646.86</v>
      </c>
      <c r="P78" s="119"/>
      <c r="Q78" s="119">
        <v>23655.18</v>
      </c>
      <c r="R78" s="119">
        <v>22024.51</v>
      </c>
      <c r="S78" s="47"/>
    </row>
    <row r="79" spans="1:19" ht="9" customHeight="1" x14ac:dyDescent="0.2">
      <c r="A79" s="501"/>
      <c r="B79" s="501"/>
      <c r="C79" s="48" t="s">
        <v>4</v>
      </c>
      <c r="D79" s="49">
        <v>31</v>
      </c>
      <c r="E79" s="50">
        <v>23808008</v>
      </c>
      <c r="F79" s="50">
        <v>2615998</v>
      </c>
      <c r="G79" s="50">
        <v>0</v>
      </c>
      <c r="H79" s="50">
        <v>11465081</v>
      </c>
      <c r="I79" s="50">
        <v>0</v>
      </c>
      <c r="J79" s="51">
        <v>3157417</v>
      </c>
      <c r="K79" s="50">
        <v>37889086</v>
      </c>
      <c r="L79" s="73">
        <v>41046504</v>
      </c>
      <c r="M79" s="118"/>
      <c r="N79" s="120">
        <v>37889086</v>
      </c>
      <c r="O79" s="120">
        <v>26424006</v>
      </c>
      <c r="P79" s="120">
        <v>0</v>
      </c>
      <c r="Q79" s="120">
        <v>45802815</v>
      </c>
      <c r="R79" s="120">
        <v>42645398</v>
      </c>
      <c r="S79" s="47"/>
    </row>
    <row r="80" spans="1:19" ht="12.75" customHeight="1" x14ac:dyDescent="0.2">
      <c r="A80" s="501"/>
      <c r="B80" s="501"/>
      <c r="C80" s="53" t="s">
        <v>3</v>
      </c>
      <c r="D80" s="54">
        <v>32</v>
      </c>
      <c r="E80" s="55">
        <v>12605.68</v>
      </c>
      <c r="F80" s="55">
        <v>1382.04</v>
      </c>
      <c r="G80" s="55">
        <v>0</v>
      </c>
      <c r="H80" s="55">
        <v>5921.22</v>
      </c>
      <c r="I80" s="55">
        <v>0</v>
      </c>
      <c r="J80" s="55">
        <v>1659.08</v>
      </c>
      <c r="K80" s="56">
        <v>19908.939999999999</v>
      </c>
      <c r="L80" s="46">
        <v>21568.02</v>
      </c>
      <c r="M80" s="117"/>
      <c r="N80" s="119">
        <v>19908.939999999999</v>
      </c>
      <c r="O80" s="119">
        <v>13987.72</v>
      </c>
      <c r="P80" s="119"/>
      <c r="Q80" s="119">
        <v>24085.81</v>
      </c>
      <c r="R80" s="119">
        <v>22426.73</v>
      </c>
      <c r="S80" s="47"/>
    </row>
    <row r="81" spans="1:19" ht="9" customHeight="1" x14ac:dyDescent="0.2">
      <c r="A81" s="501"/>
      <c r="B81" s="501"/>
      <c r="C81" s="48" t="s">
        <v>4</v>
      </c>
      <c r="D81" s="49">
        <v>33</v>
      </c>
      <c r="E81" s="50">
        <v>24408000</v>
      </c>
      <c r="F81" s="50">
        <v>2676003</v>
      </c>
      <c r="G81" s="50">
        <v>0</v>
      </c>
      <c r="H81" s="50">
        <v>11465081</v>
      </c>
      <c r="I81" s="50">
        <v>0</v>
      </c>
      <c r="J81" s="51">
        <v>3212427</v>
      </c>
      <c r="K81" s="50">
        <v>38549083</v>
      </c>
      <c r="L81" s="73">
        <v>41761510</v>
      </c>
      <c r="M81" s="118"/>
      <c r="N81" s="120">
        <v>38549083</v>
      </c>
      <c r="O81" s="120">
        <v>27084003</v>
      </c>
      <c r="P81" s="120">
        <v>0</v>
      </c>
      <c r="Q81" s="120">
        <v>46636631</v>
      </c>
      <c r="R81" s="120">
        <v>43424204</v>
      </c>
      <c r="S81" s="47"/>
    </row>
    <row r="82" spans="1:19" ht="12.75" customHeight="1" x14ac:dyDescent="0.2">
      <c r="A82" s="501"/>
      <c r="B82" s="501"/>
      <c r="C82" s="53" t="s">
        <v>3</v>
      </c>
      <c r="D82" s="54">
        <v>34</v>
      </c>
      <c r="E82" s="55">
        <v>12909.36</v>
      </c>
      <c r="F82" s="55">
        <v>1419.22</v>
      </c>
      <c r="G82" s="55">
        <v>0</v>
      </c>
      <c r="H82" s="55">
        <v>5921.22</v>
      </c>
      <c r="I82" s="55">
        <v>0</v>
      </c>
      <c r="J82" s="55">
        <v>1687.48</v>
      </c>
      <c r="K82" s="56">
        <v>20249.8</v>
      </c>
      <c r="L82" s="46">
        <v>21937.279999999999</v>
      </c>
      <c r="M82" s="117"/>
      <c r="N82" s="119">
        <v>20249.8</v>
      </c>
      <c r="O82" s="119">
        <v>14328.58</v>
      </c>
      <c r="P82" s="119"/>
      <c r="Q82" s="119">
        <v>24516.42</v>
      </c>
      <c r="R82" s="119">
        <v>22828.94</v>
      </c>
      <c r="S82" s="47"/>
    </row>
    <row r="83" spans="1:19" ht="9" customHeight="1" x14ac:dyDescent="0.2">
      <c r="A83" s="501"/>
      <c r="B83" s="501"/>
      <c r="C83" s="48" t="s">
        <v>4</v>
      </c>
      <c r="D83" s="49">
        <v>35</v>
      </c>
      <c r="E83" s="50">
        <v>24996006</v>
      </c>
      <c r="F83" s="50">
        <v>2747993</v>
      </c>
      <c r="G83" s="50">
        <v>0</v>
      </c>
      <c r="H83" s="50">
        <v>11465081</v>
      </c>
      <c r="I83" s="50">
        <v>0</v>
      </c>
      <c r="J83" s="51">
        <v>3267417</v>
      </c>
      <c r="K83" s="50">
        <v>39209080</v>
      </c>
      <c r="L83" s="73">
        <v>42476497</v>
      </c>
      <c r="M83" s="118"/>
      <c r="N83" s="120">
        <v>39209080</v>
      </c>
      <c r="O83" s="120">
        <v>27744000</v>
      </c>
      <c r="P83" s="120">
        <v>0</v>
      </c>
      <c r="Q83" s="120">
        <v>47470409</v>
      </c>
      <c r="R83" s="120">
        <v>44202992</v>
      </c>
      <c r="S83" s="47"/>
    </row>
    <row r="84" spans="1:19" ht="12.75" customHeight="1" x14ac:dyDescent="0.2">
      <c r="A84" s="501"/>
      <c r="B84" s="501"/>
      <c r="C84" s="53" t="s">
        <v>3</v>
      </c>
      <c r="D84" s="54">
        <v>36</v>
      </c>
      <c r="E84" s="55">
        <v>13225.43</v>
      </c>
      <c r="F84" s="55">
        <v>1450.21</v>
      </c>
      <c r="G84" s="55">
        <v>0</v>
      </c>
      <c r="H84" s="55">
        <v>5921.22</v>
      </c>
      <c r="I84" s="55">
        <v>0</v>
      </c>
      <c r="J84" s="55">
        <v>1716.41</v>
      </c>
      <c r="K84" s="56">
        <v>20596.86</v>
      </c>
      <c r="L84" s="46">
        <v>22313.27</v>
      </c>
      <c r="M84" s="117"/>
      <c r="N84" s="119">
        <v>20596.86</v>
      </c>
      <c r="O84" s="119">
        <v>14675.64</v>
      </c>
      <c r="P84" s="119"/>
      <c r="Q84" s="119">
        <v>24954.89</v>
      </c>
      <c r="R84" s="119">
        <v>23238.48</v>
      </c>
      <c r="S84" s="47"/>
    </row>
    <row r="85" spans="1:19" ht="9" customHeight="1" x14ac:dyDescent="0.2">
      <c r="A85" s="501"/>
      <c r="B85" s="501"/>
      <c r="C85" s="48" t="s">
        <v>4</v>
      </c>
      <c r="D85" s="49">
        <v>37</v>
      </c>
      <c r="E85" s="50">
        <v>25608003</v>
      </c>
      <c r="F85" s="50">
        <v>2807998</v>
      </c>
      <c r="G85" s="50">
        <v>0</v>
      </c>
      <c r="H85" s="50">
        <v>11465081</v>
      </c>
      <c r="I85" s="50">
        <v>0</v>
      </c>
      <c r="J85" s="51">
        <v>3323433</v>
      </c>
      <c r="K85" s="50">
        <v>39881082</v>
      </c>
      <c r="L85" s="73">
        <v>43204515</v>
      </c>
      <c r="M85" s="118"/>
      <c r="N85" s="120">
        <v>39881082</v>
      </c>
      <c r="O85" s="120">
        <v>28416001</v>
      </c>
      <c r="P85" s="120">
        <v>0</v>
      </c>
      <c r="Q85" s="120">
        <v>48319405</v>
      </c>
      <c r="R85" s="120">
        <v>44995972</v>
      </c>
      <c r="S85" s="47"/>
    </row>
    <row r="86" spans="1:19" ht="12.75" customHeight="1" x14ac:dyDescent="0.2">
      <c r="A86" s="501"/>
      <c r="B86" s="501"/>
      <c r="C86" s="53" t="s">
        <v>3</v>
      </c>
      <c r="D86" s="54">
        <v>38</v>
      </c>
      <c r="E86" s="55">
        <v>13535.3</v>
      </c>
      <c r="F86" s="55">
        <v>1487.4</v>
      </c>
      <c r="G86" s="55">
        <v>0</v>
      </c>
      <c r="H86" s="55">
        <v>5921.22</v>
      </c>
      <c r="I86" s="55">
        <v>0</v>
      </c>
      <c r="J86" s="55">
        <v>1745.33</v>
      </c>
      <c r="K86" s="56">
        <v>20943.919999999998</v>
      </c>
      <c r="L86" s="46">
        <v>22689.25</v>
      </c>
      <c r="M86" s="117"/>
      <c r="N86" s="119">
        <v>20943.919999999998</v>
      </c>
      <c r="O86" s="119">
        <v>15022.7</v>
      </c>
      <c r="P86" s="119"/>
      <c r="Q86" s="119">
        <v>25393.34</v>
      </c>
      <c r="R86" s="119">
        <v>23648.01</v>
      </c>
      <c r="S86" s="47"/>
    </row>
    <row r="87" spans="1:19" ht="9" customHeight="1" x14ac:dyDescent="0.2">
      <c r="A87" s="501"/>
      <c r="B87" s="501"/>
      <c r="C87" s="48" t="s">
        <v>4</v>
      </c>
      <c r="D87" s="49">
        <v>39</v>
      </c>
      <c r="E87" s="50">
        <v>26207995</v>
      </c>
      <c r="F87" s="50">
        <v>2880008</v>
      </c>
      <c r="G87" s="50">
        <v>0</v>
      </c>
      <c r="H87" s="50">
        <v>11465081</v>
      </c>
      <c r="I87" s="50">
        <v>0</v>
      </c>
      <c r="J87" s="51">
        <v>3379430</v>
      </c>
      <c r="K87" s="50">
        <v>40553084</v>
      </c>
      <c r="L87" s="73">
        <v>43932514</v>
      </c>
      <c r="M87" s="118"/>
      <c r="N87" s="120">
        <v>40553084</v>
      </c>
      <c r="O87" s="120">
        <v>29088003</v>
      </c>
      <c r="P87" s="120">
        <v>0</v>
      </c>
      <c r="Q87" s="120">
        <v>49168362</v>
      </c>
      <c r="R87" s="120">
        <v>45788932</v>
      </c>
      <c r="S87" s="47"/>
    </row>
    <row r="88" spans="1:19" ht="12.75" customHeight="1" x14ac:dyDescent="0.2">
      <c r="A88" s="501"/>
      <c r="B88" s="501"/>
      <c r="C88" s="53" t="s">
        <v>3</v>
      </c>
      <c r="D88" s="54">
        <v>40</v>
      </c>
      <c r="E88" s="55">
        <v>13851.37</v>
      </c>
      <c r="F88" s="55">
        <v>1518.38</v>
      </c>
      <c r="G88" s="55">
        <v>0</v>
      </c>
      <c r="H88" s="55">
        <v>5921.22</v>
      </c>
      <c r="I88" s="55">
        <v>0</v>
      </c>
      <c r="J88" s="55">
        <v>1774.25</v>
      </c>
      <c r="K88" s="56">
        <v>21290.97</v>
      </c>
      <c r="L88" s="46">
        <v>23065.22</v>
      </c>
      <c r="M88" s="117"/>
      <c r="N88" s="119">
        <v>21290.97</v>
      </c>
      <c r="O88" s="119">
        <v>15369.75</v>
      </c>
      <c r="P88" s="119"/>
      <c r="Q88" s="119">
        <v>25831.78</v>
      </c>
      <c r="R88" s="119">
        <v>24057.53</v>
      </c>
      <c r="S88" s="47"/>
    </row>
    <row r="89" spans="1:19" ht="9" customHeight="1" x14ac:dyDescent="0.2">
      <c r="A89" s="502"/>
      <c r="B89" s="502"/>
      <c r="C89" s="58"/>
      <c r="D89" s="59"/>
      <c r="E89" s="61">
        <v>26819992</v>
      </c>
      <c r="F89" s="61">
        <v>2939994</v>
      </c>
      <c r="G89" s="61">
        <v>0</v>
      </c>
      <c r="H89" s="61">
        <v>11465081</v>
      </c>
      <c r="I89" s="61">
        <v>0</v>
      </c>
      <c r="J89" s="60">
        <v>3435427</v>
      </c>
      <c r="K89" s="61">
        <v>41225066</v>
      </c>
      <c r="L89" s="73">
        <v>44660494</v>
      </c>
      <c r="M89" s="118"/>
      <c r="N89" s="120">
        <v>41225066</v>
      </c>
      <c r="O89" s="120">
        <v>29759986</v>
      </c>
      <c r="P89" s="120">
        <v>0</v>
      </c>
      <c r="Q89" s="120">
        <v>50017301</v>
      </c>
      <c r="R89" s="120">
        <v>46581874</v>
      </c>
      <c r="S89" s="47"/>
    </row>
    <row r="90" spans="1:19" ht="12.75" customHeight="1" x14ac:dyDescent="0.2">
      <c r="A90" s="496">
        <v>33359</v>
      </c>
      <c r="B90" s="496">
        <v>33542</v>
      </c>
      <c r="C90" s="42" t="s">
        <v>3</v>
      </c>
      <c r="D90" s="43">
        <v>0</v>
      </c>
      <c r="E90" s="44">
        <v>6674.69</v>
      </c>
      <c r="F90" s="44">
        <v>731.3</v>
      </c>
      <c r="G90" s="44">
        <v>0</v>
      </c>
      <c r="H90" s="44">
        <v>6214.43</v>
      </c>
      <c r="I90" s="44">
        <v>0</v>
      </c>
      <c r="J90" s="44">
        <v>1135.04</v>
      </c>
      <c r="K90" s="45">
        <v>13620.42</v>
      </c>
      <c r="L90" s="46">
        <v>14755.46</v>
      </c>
      <c r="M90" s="117"/>
      <c r="N90" s="119">
        <v>13620.42</v>
      </c>
      <c r="O90" s="119">
        <v>7405.99</v>
      </c>
      <c r="P90" s="119"/>
      <c r="Q90" s="119">
        <v>16088.54</v>
      </c>
      <c r="R90" s="119">
        <v>14953.5</v>
      </c>
      <c r="S90" s="47"/>
    </row>
    <row r="91" spans="1:19" ht="9" customHeight="1" x14ac:dyDescent="0.2">
      <c r="A91" s="521"/>
      <c r="B91" s="521"/>
      <c r="C91" s="48" t="s">
        <v>4</v>
      </c>
      <c r="D91" s="49">
        <v>2</v>
      </c>
      <c r="E91" s="50">
        <v>12924002</v>
      </c>
      <c r="F91" s="50">
        <v>1415994</v>
      </c>
      <c r="G91" s="50">
        <v>0</v>
      </c>
      <c r="H91" s="50">
        <v>12032814</v>
      </c>
      <c r="I91" s="50">
        <v>0</v>
      </c>
      <c r="J91" s="51">
        <v>2197744</v>
      </c>
      <c r="K91" s="50">
        <v>26372811</v>
      </c>
      <c r="L91" s="73">
        <v>28570555</v>
      </c>
      <c r="M91" s="118"/>
      <c r="N91" s="120">
        <v>26372811</v>
      </c>
      <c r="O91" s="120">
        <v>14339996</v>
      </c>
      <c r="P91" s="120">
        <v>0</v>
      </c>
      <c r="Q91" s="120">
        <v>31151757</v>
      </c>
      <c r="R91" s="120">
        <v>28954013</v>
      </c>
      <c r="S91" s="47"/>
    </row>
    <row r="92" spans="1:19" ht="12.75" customHeight="1" x14ac:dyDescent="0.2">
      <c r="A92" s="500">
        <v>33359</v>
      </c>
      <c r="B92" s="500">
        <v>33542</v>
      </c>
      <c r="C92" s="53" t="s">
        <v>3</v>
      </c>
      <c r="D92" s="54">
        <v>3</v>
      </c>
      <c r="E92" s="55">
        <v>7027.95</v>
      </c>
      <c r="F92" s="55">
        <v>768.49</v>
      </c>
      <c r="G92" s="55">
        <v>0</v>
      </c>
      <c r="H92" s="55">
        <v>6214.43</v>
      </c>
      <c r="I92" s="55">
        <v>0</v>
      </c>
      <c r="J92" s="55">
        <v>1167.57</v>
      </c>
      <c r="K92" s="56">
        <v>14010.87</v>
      </c>
      <c r="L92" s="46">
        <v>15178.44</v>
      </c>
      <c r="M92" s="117"/>
      <c r="N92" s="119">
        <v>14010.87</v>
      </c>
      <c r="O92" s="119">
        <v>7796.44</v>
      </c>
      <c r="P92" s="119"/>
      <c r="Q92" s="119">
        <v>16581.8</v>
      </c>
      <c r="R92" s="119">
        <v>15414.23</v>
      </c>
      <c r="S92" s="47"/>
    </row>
    <row r="93" spans="1:19" ht="9" customHeight="1" x14ac:dyDescent="0.2">
      <c r="A93" s="500"/>
      <c r="B93" s="500"/>
      <c r="C93" s="48" t="s">
        <v>4</v>
      </c>
      <c r="D93" s="49">
        <v>4</v>
      </c>
      <c r="E93" s="50">
        <v>13608009</v>
      </c>
      <c r="F93" s="50">
        <v>1488004</v>
      </c>
      <c r="G93" s="50">
        <v>0</v>
      </c>
      <c r="H93" s="50">
        <v>12032814</v>
      </c>
      <c r="I93" s="50">
        <v>0</v>
      </c>
      <c r="J93" s="51">
        <v>2260731</v>
      </c>
      <c r="K93" s="50">
        <v>27128827</v>
      </c>
      <c r="L93" s="73">
        <v>29389558</v>
      </c>
      <c r="M93" s="118"/>
      <c r="N93" s="120">
        <v>27128827</v>
      </c>
      <c r="O93" s="120">
        <v>15096013</v>
      </c>
      <c r="P93" s="120">
        <v>0</v>
      </c>
      <c r="Q93" s="120">
        <v>32106842</v>
      </c>
      <c r="R93" s="120">
        <v>29846111</v>
      </c>
      <c r="S93" s="47"/>
    </row>
    <row r="94" spans="1:19" ht="12.75" customHeight="1" x14ac:dyDescent="0.2">
      <c r="A94" s="501"/>
      <c r="B94" s="501"/>
      <c r="C94" s="53" t="s">
        <v>3</v>
      </c>
      <c r="D94" s="54">
        <v>5</v>
      </c>
      <c r="E94" s="55">
        <v>7387.4</v>
      </c>
      <c r="F94" s="55">
        <v>811.87</v>
      </c>
      <c r="G94" s="55">
        <v>0</v>
      </c>
      <c r="H94" s="55">
        <v>6214.43</v>
      </c>
      <c r="I94" s="55">
        <v>0</v>
      </c>
      <c r="J94" s="55">
        <v>1201.1400000000001</v>
      </c>
      <c r="K94" s="56">
        <v>14413.7</v>
      </c>
      <c r="L94" s="46">
        <v>15614.84</v>
      </c>
      <c r="M94" s="117"/>
      <c r="N94" s="119">
        <v>14413.7</v>
      </c>
      <c r="O94" s="119">
        <v>8199.27</v>
      </c>
      <c r="P94" s="119"/>
      <c r="Q94" s="119">
        <v>17090.71</v>
      </c>
      <c r="R94" s="119">
        <v>15889.57</v>
      </c>
      <c r="S94" s="47"/>
    </row>
    <row r="95" spans="1:19" ht="9" customHeight="1" x14ac:dyDescent="0.2">
      <c r="A95" s="501"/>
      <c r="B95" s="501"/>
      <c r="C95" s="48" t="s">
        <v>4</v>
      </c>
      <c r="D95" s="49">
        <v>6</v>
      </c>
      <c r="E95" s="50">
        <v>14304001</v>
      </c>
      <c r="F95" s="50">
        <v>1572000</v>
      </c>
      <c r="G95" s="50">
        <v>0</v>
      </c>
      <c r="H95" s="50">
        <v>12032814</v>
      </c>
      <c r="I95" s="50">
        <v>0</v>
      </c>
      <c r="J95" s="51">
        <v>2325731</v>
      </c>
      <c r="K95" s="50">
        <v>27908815</v>
      </c>
      <c r="L95" s="73">
        <v>30234546</v>
      </c>
      <c r="M95" s="118"/>
      <c r="N95" s="120">
        <v>27908815</v>
      </c>
      <c r="O95" s="120">
        <v>15876001</v>
      </c>
      <c r="P95" s="120">
        <v>0</v>
      </c>
      <c r="Q95" s="120">
        <v>33092229</v>
      </c>
      <c r="R95" s="120">
        <v>30766498</v>
      </c>
      <c r="S95" s="47"/>
    </row>
    <row r="96" spans="1:19" ht="12.75" customHeight="1" x14ac:dyDescent="0.2">
      <c r="A96" s="501"/>
      <c r="B96" s="501"/>
      <c r="C96" s="53" t="s">
        <v>3</v>
      </c>
      <c r="D96" s="54">
        <v>7</v>
      </c>
      <c r="E96" s="55">
        <v>7740.66</v>
      </c>
      <c r="F96" s="55">
        <v>849.06</v>
      </c>
      <c r="G96" s="55">
        <v>0</v>
      </c>
      <c r="H96" s="55">
        <v>6214.43</v>
      </c>
      <c r="I96" s="55">
        <v>0</v>
      </c>
      <c r="J96" s="55">
        <v>1233.68</v>
      </c>
      <c r="K96" s="56">
        <v>14804.15</v>
      </c>
      <c r="L96" s="46">
        <v>16037.83</v>
      </c>
      <c r="M96" s="117"/>
      <c r="N96" s="119">
        <v>14804.15</v>
      </c>
      <c r="O96" s="119">
        <v>8589.7199999999993</v>
      </c>
      <c r="P96" s="119"/>
      <c r="Q96" s="119">
        <v>17583.98</v>
      </c>
      <c r="R96" s="119">
        <v>16350.3</v>
      </c>
      <c r="S96" s="47"/>
    </row>
    <row r="97" spans="1:19" ht="9" customHeight="1" x14ac:dyDescent="0.2">
      <c r="A97" s="501"/>
      <c r="B97" s="501"/>
      <c r="C97" s="48" t="s">
        <v>4</v>
      </c>
      <c r="D97" s="49">
        <v>8</v>
      </c>
      <c r="E97" s="50">
        <v>14988008</v>
      </c>
      <c r="F97" s="50">
        <v>1644009</v>
      </c>
      <c r="G97" s="50">
        <v>0</v>
      </c>
      <c r="H97" s="50">
        <v>12032814</v>
      </c>
      <c r="I97" s="50">
        <v>0</v>
      </c>
      <c r="J97" s="51">
        <v>2388738</v>
      </c>
      <c r="K97" s="50">
        <v>28664832</v>
      </c>
      <c r="L97" s="73">
        <v>31053569</v>
      </c>
      <c r="M97" s="118"/>
      <c r="N97" s="120">
        <v>28664832</v>
      </c>
      <c r="O97" s="120">
        <v>16632017</v>
      </c>
      <c r="P97" s="120">
        <v>0</v>
      </c>
      <c r="Q97" s="120">
        <v>34047333</v>
      </c>
      <c r="R97" s="120">
        <v>31658595</v>
      </c>
      <c r="S97" s="47"/>
    </row>
    <row r="98" spans="1:19" ht="12.75" customHeight="1" x14ac:dyDescent="0.2">
      <c r="A98" s="501"/>
      <c r="B98" s="501"/>
      <c r="C98" s="53" t="s">
        <v>3</v>
      </c>
      <c r="D98" s="54">
        <v>9</v>
      </c>
      <c r="E98" s="55">
        <v>8155.89</v>
      </c>
      <c r="F98" s="55">
        <v>892.44</v>
      </c>
      <c r="G98" s="55">
        <v>0</v>
      </c>
      <c r="H98" s="55">
        <v>6214.43</v>
      </c>
      <c r="I98" s="55">
        <v>0</v>
      </c>
      <c r="J98" s="55">
        <v>1271.9000000000001</v>
      </c>
      <c r="K98" s="56">
        <v>15262.76</v>
      </c>
      <c r="L98" s="46">
        <v>16534.66</v>
      </c>
      <c r="M98" s="117"/>
      <c r="N98" s="119">
        <v>15262.76</v>
      </c>
      <c r="O98" s="119">
        <v>9048.33</v>
      </c>
      <c r="P98" s="119"/>
      <c r="Q98" s="119">
        <v>18163.36</v>
      </c>
      <c r="R98" s="119">
        <v>16891.46</v>
      </c>
      <c r="S98" s="47"/>
    </row>
    <row r="99" spans="1:19" ht="9" customHeight="1" x14ac:dyDescent="0.2">
      <c r="A99" s="501"/>
      <c r="B99" s="501"/>
      <c r="C99" s="48" t="s">
        <v>4</v>
      </c>
      <c r="D99" s="49">
        <v>10</v>
      </c>
      <c r="E99" s="50">
        <v>15792005</v>
      </c>
      <c r="F99" s="50">
        <v>1728005</v>
      </c>
      <c r="G99" s="50">
        <v>0</v>
      </c>
      <c r="H99" s="50">
        <v>12032814</v>
      </c>
      <c r="I99" s="50">
        <v>0</v>
      </c>
      <c r="J99" s="51">
        <v>2462742</v>
      </c>
      <c r="K99" s="50">
        <v>29552824</v>
      </c>
      <c r="L99" s="73">
        <v>32015566</v>
      </c>
      <c r="M99" s="118"/>
      <c r="N99" s="120">
        <v>29552824</v>
      </c>
      <c r="O99" s="120">
        <v>17520010</v>
      </c>
      <c r="P99" s="120">
        <v>0</v>
      </c>
      <c r="Q99" s="120">
        <v>35169169</v>
      </c>
      <c r="R99" s="120">
        <v>32706427</v>
      </c>
      <c r="S99" s="47"/>
    </row>
    <row r="100" spans="1:19" ht="12.75" customHeight="1" x14ac:dyDescent="0.2">
      <c r="A100" s="501"/>
      <c r="B100" s="501"/>
      <c r="C100" s="53" t="s">
        <v>3</v>
      </c>
      <c r="D100" s="54">
        <v>11</v>
      </c>
      <c r="E100" s="55">
        <v>8527.74</v>
      </c>
      <c r="F100" s="55">
        <v>935.82</v>
      </c>
      <c r="G100" s="55">
        <v>0</v>
      </c>
      <c r="H100" s="55">
        <v>6214.43</v>
      </c>
      <c r="I100" s="55">
        <v>0</v>
      </c>
      <c r="J100" s="55">
        <v>1306.5</v>
      </c>
      <c r="K100" s="56">
        <v>15677.99</v>
      </c>
      <c r="L100" s="46">
        <v>16984.490000000002</v>
      </c>
      <c r="M100" s="117"/>
      <c r="N100" s="119">
        <v>15677.99</v>
      </c>
      <c r="O100" s="119">
        <v>9463.56</v>
      </c>
      <c r="P100" s="119"/>
      <c r="Q100" s="119">
        <v>18687.93</v>
      </c>
      <c r="R100" s="119">
        <v>17381.43</v>
      </c>
      <c r="S100" s="47"/>
    </row>
    <row r="101" spans="1:19" ht="9" customHeight="1" x14ac:dyDescent="0.2">
      <c r="A101" s="501"/>
      <c r="B101" s="501"/>
      <c r="C101" s="48" t="s">
        <v>4</v>
      </c>
      <c r="D101" s="49">
        <v>12</v>
      </c>
      <c r="E101" s="50">
        <v>16512007</v>
      </c>
      <c r="F101" s="50">
        <v>1812000</v>
      </c>
      <c r="G101" s="50">
        <v>0</v>
      </c>
      <c r="H101" s="50">
        <v>12032814</v>
      </c>
      <c r="I101" s="50">
        <v>0</v>
      </c>
      <c r="J101" s="51">
        <v>2529737</v>
      </c>
      <c r="K101" s="50">
        <v>30356822</v>
      </c>
      <c r="L101" s="73">
        <v>32886558</v>
      </c>
      <c r="M101" s="118"/>
      <c r="N101" s="120">
        <v>30356822</v>
      </c>
      <c r="O101" s="120">
        <v>18324007</v>
      </c>
      <c r="P101" s="120">
        <v>0</v>
      </c>
      <c r="Q101" s="120">
        <v>36184878</v>
      </c>
      <c r="R101" s="120">
        <v>33655141</v>
      </c>
      <c r="S101" s="47"/>
    </row>
    <row r="102" spans="1:19" ht="12.75" customHeight="1" x14ac:dyDescent="0.2">
      <c r="A102" s="501"/>
      <c r="B102" s="501"/>
      <c r="C102" s="53" t="s">
        <v>3</v>
      </c>
      <c r="D102" s="54">
        <v>13</v>
      </c>
      <c r="E102" s="55">
        <v>8980.15</v>
      </c>
      <c r="F102" s="55">
        <v>985.4</v>
      </c>
      <c r="G102" s="55">
        <v>0</v>
      </c>
      <c r="H102" s="55">
        <v>6214.43</v>
      </c>
      <c r="I102" s="55">
        <v>0</v>
      </c>
      <c r="J102" s="55">
        <v>1348.33</v>
      </c>
      <c r="K102" s="56">
        <v>16179.98</v>
      </c>
      <c r="L102" s="46">
        <v>17528.310000000001</v>
      </c>
      <c r="M102" s="117"/>
      <c r="N102" s="119">
        <v>16179.98</v>
      </c>
      <c r="O102" s="119">
        <v>9965.5499999999993</v>
      </c>
      <c r="P102" s="119"/>
      <c r="Q102" s="119">
        <v>19322.11</v>
      </c>
      <c r="R102" s="119">
        <v>17973.78</v>
      </c>
      <c r="S102" s="47"/>
    </row>
    <row r="103" spans="1:19" ht="9" customHeight="1" x14ac:dyDescent="0.2">
      <c r="A103" s="501"/>
      <c r="B103" s="501"/>
      <c r="C103" s="48" t="s">
        <v>4</v>
      </c>
      <c r="D103" s="49">
        <v>14</v>
      </c>
      <c r="E103" s="50">
        <v>17387995</v>
      </c>
      <c r="F103" s="50">
        <v>1908000</v>
      </c>
      <c r="G103" s="50">
        <v>0</v>
      </c>
      <c r="H103" s="50">
        <v>12032814</v>
      </c>
      <c r="I103" s="50">
        <v>0</v>
      </c>
      <c r="J103" s="51">
        <v>2610731</v>
      </c>
      <c r="K103" s="50">
        <v>31328810</v>
      </c>
      <c r="L103" s="73">
        <v>33939541</v>
      </c>
      <c r="M103" s="118"/>
      <c r="N103" s="120">
        <v>31328810</v>
      </c>
      <c r="O103" s="120">
        <v>19295995</v>
      </c>
      <c r="P103" s="120">
        <v>0</v>
      </c>
      <c r="Q103" s="120">
        <v>37412822</v>
      </c>
      <c r="R103" s="120">
        <v>34802091</v>
      </c>
      <c r="S103" s="47"/>
    </row>
    <row r="104" spans="1:19" ht="12.75" customHeight="1" x14ac:dyDescent="0.2">
      <c r="A104" s="501"/>
      <c r="B104" s="501"/>
      <c r="C104" s="53" t="s">
        <v>3</v>
      </c>
      <c r="D104" s="54">
        <v>15</v>
      </c>
      <c r="E104" s="55">
        <v>9463.56</v>
      </c>
      <c r="F104" s="55">
        <v>1034.98</v>
      </c>
      <c r="G104" s="55">
        <v>0</v>
      </c>
      <c r="H104" s="55">
        <v>6214.43</v>
      </c>
      <c r="I104" s="55">
        <v>0</v>
      </c>
      <c r="J104" s="55">
        <v>1392.75</v>
      </c>
      <c r="K104" s="56">
        <v>16712.97</v>
      </c>
      <c r="L104" s="46">
        <v>18105.72</v>
      </c>
      <c r="M104" s="117"/>
      <c r="N104" s="119">
        <v>16712.97</v>
      </c>
      <c r="O104" s="119">
        <v>10498.54</v>
      </c>
      <c r="P104" s="119"/>
      <c r="Q104" s="119">
        <v>19995.46</v>
      </c>
      <c r="R104" s="119">
        <v>18602.71</v>
      </c>
      <c r="S104" s="47"/>
    </row>
    <row r="105" spans="1:19" ht="9" customHeight="1" x14ac:dyDescent="0.2">
      <c r="A105" s="501"/>
      <c r="B105" s="501"/>
      <c r="C105" s="48" t="s">
        <v>4</v>
      </c>
      <c r="D105" s="49">
        <v>16</v>
      </c>
      <c r="E105" s="50">
        <v>18324007</v>
      </c>
      <c r="F105" s="50">
        <v>2004001</v>
      </c>
      <c r="G105" s="50">
        <v>0</v>
      </c>
      <c r="H105" s="50">
        <v>12032814</v>
      </c>
      <c r="I105" s="50">
        <v>0</v>
      </c>
      <c r="J105" s="51">
        <v>2696740</v>
      </c>
      <c r="K105" s="50">
        <v>32360822</v>
      </c>
      <c r="L105" s="73">
        <v>35057562</v>
      </c>
      <c r="M105" s="118"/>
      <c r="N105" s="120">
        <v>32360822</v>
      </c>
      <c r="O105" s="120">
        <v>20328008</v>
      </c>
      <c r="P105" s="120">
        <v>0</v>
      </c>
      <c r="Q105" s="120">
        <v>38716609</v>
      </c>
      <c r="R105" s="120">
        <v>36019869</v>
      </c>
      <c r="S105" s="47"/>
    </row>
    <row r="106" spans="1:19" ht="12.75" customHeight="1" x14ac:dyDescent="0.2">
      <c r="A106" s="501"/>
      <c r="B106" s="501"/>
      <c r="C106" s="53" t="s">
        <v>3</v>
      </c>
      <c r="D106" s="54">
        <v>17</v>
      </c>
      <c r="E106" s="55">
        <v>9940.76</v>
      </c>
      <c r="F106" s="55">
        <v>1090.76</v>
      </c>
      <c r="G106" s="55">
        <v>0</v>
      </c>
      <c r="H106" s="55">
        <v>6214.43</v>
      </c>
      <c r="I106" s="55">
        <v>0</v>
      </c>
      <c r="J106" s="55">
        <v>1437.16</v>
      </c>
      <c r="K106" s="56">
        <v>17245.95</v>
      </c>
      <c r="L106" s="46">
        <v>18683.11</v>
      </c>
      <c r="M106" s="117"/>
      <c r="N106" s="119">
        <v>17245.95</v>
      </c>
      <c r="O106" s="119">
        <v>11031.52</v>
      </c>
      <c r="P106" s="119"/>
      <c r="Q106" s="119">
        <v>20668.78</v>
      </c>
      <c r="R106" s="119">
        <v>19231.62</v>
      </c>
      <c r="S106" s="47"/>
    </row>
    <row r="107" spans="1:19" ht="9" customHeight="1" x14ac:dyDescent="0.2">
      <c r="A107" s="501"/>
      <c r="B107" s="501"/>
      <c r="C107" s="48" t="s">
        <v>4</v>
      </c>
      <c r="D107" s="49">
        <v>17</v>
      </c>
      <c r="E107" s="50">
        <v>19247995</v>
      </c>
      <c r="F107" s="50">
        <v>2112006</v>
      </c>
      <c r="G107" s="50">
        <v>0</v>
      </c>
      <c r="H107" s="50">
        <v>12032814</v>
      </c>
      <c r="I107" s="50">
        <v>0</v>
      </c>
      <c r="J107" s="51">
        <v>2782730</v>
      </c>
      <c r="K107" s="50">
        <v>33392816</v>
      </c>
      <c r="L107" s="73">
        <v>36175545</v>
      </c>
      <c r="M107" s="118"/>
      <c r="N107" s="120">
        <v>33392816</v>
      </c>
      <c r="O107" s="120">
        <v>21360001</v>
      </c>
      <c r="P107" s="120">
        <v>0</v>
      </c>
      <c r="Q107" s="120">
        <v>40020339</v>
      </c>
      <c r="R107" s="120">
        <v>37237609</v>
      </c>
      <c r="S107" s="47"/>
    </row>
    <row r="108" spans="1:19" ht="12.75" customHeight="1" x14ac:dyDescent="0.2">
      <c r="A108" s="501"/>
      <c r="B108" s="501"/>
      <c r="C108" s="53" t="s">
        <v>3</v>
      </c>
      <c r="D108" s="54">
        <v>18</v>
      </c>
      <c r="E108" s="55">
        <v>10417.969999999999</v>
      </c>
      <c r="F108" s="55">
        <v>1146.53</v>
      </c>
      <c r="G108" s="55">
        <v>0</v>
      </c>
      <c r="H108" s="55">
        <v>6214.43</v>
      </c>
      <c r="I108" s="55">
        <v>0</v>
      </c>
      <c r="J108" s="55">
        <v>1481.58</v>
      </c>
      <c r="K108" s="56">
        <v>17778.93</v>
      </c>
      <c r="L108" s="46">
        <v>19260.509999999998</v>
      </c>
      <c r="M108" s="117"/>
      <c r="N108" s="119">
        <v>17778.93</v>
      </c>
      <c r="O108" s="119">
        <v>11564.5</v>
      </c>
      <c r="P108" s="119"/>
      <c r="Q108" s="119">
        <v>21342.12</v>
      </c>
      <c r="R108" s="119">
        <v>19860.54</v>
      </c>
      <c r="S108" s="47"/>
    </row>
    <row r="109" spans="1:19" ht="9" customHeight="1" x14ac:dyDescent="0.2">
      <c r="A109" s="501"/>
      <c r="B109" s="501"/>
      <c r="C109" s="48" t="s">
        <v>4</v>
      </c>
      <c r="D109" s="49">
        <v>19</v>
      </c>
      <c r="E109" s="50">
        <v>20172003</v>
      </c>
      <c r="F109" s="50">
        <v>2219992</v>
      </c>
      <c r="G109" s="50">
        <v>0</v>
      </c>
      <c r="H109" s="50">
        <v>12032814</v>
      </c>
      <c r="I109" s="50">
        <v>0</v>
      </c>
      <c r="J109" s="51">
        <v>2868739</v>
      </c>
      <c r="K109" s="50">
        <v>34424809</v>
      </c>
      <c r="L109" s="73">
        <v>37293548</v>
      </c>
      <c r="M109" s="118"/>
      <c r="N109" s="120">
        <v>34424809</v>
      </c>
      <c r="O109" s="120">
        <v>22391994</v>
      </c>
      <c r="P109" s="120">
        <v>0</v>
      </c>
      <c r="Q109" s="120">
        <v>41324107</v>
      </c>
      <c r="R109" s="120">
        <v>38455368</v>
      </c>
      <c r="S109" s="47"/>
    </row>
    <row r="110" spans="1:19" ht="12.75" customHeight="1" x14ac:dyDescent="0.2">
      <c r="A110" s="501"/>
      <c r="B110" s="501"/>
      <c r="C110" s="53" t="s">
        <v>3</v>
      </c>
      <c r="D110" s="54">
        <v>20</v>
      </c>
      <c r="E110" s="55">
        <v>10734.04</v>
      </c>
      <c r="F110" s="55">
        <v>1177.52</v>
      </c>
      <c r="G110" s="55">
        <v>0</v>
      </c>
      <c r="H110" s="55">
        <v>6214.43</v>
      </c>
      <c r="I110" s="55">
        <v>0</v>
      </c>
      <c r="J110" s="55">
        <v>1510.5</v>
      </c>
      <c r="K110" s="56">
        <v>18125.990000000002</v>
      </c>
      <c r="L110" s="46">
        <v>19636.490000000002</v>
      </c>
      <c r="M110" s="117"/>
      <c r="N110" s="119">
        <v>18125.990000000002</v>
      </c>
      <c r="O110" s="119">
        <v>11911.56</v>
      </c>
      <c r="P110" s="119"/>
      <c r="Q110" s="119">
        <v>21780.57</v>
      </c>
      <c r="R110" s="119">
        <v>20270.07</v>
      </c>
      <c r="S110" s="47"/>
    </row>
    <row r="111" spans="1:19" ht="9" customHeight="1" x14ac:dyDescent="0.2">
      <c r="A111" s="501"/>
      <c r="B111" s="501"/>
      <c r="C111" s="48" t="s">
        <v>4</v>
      </c>
      <c r="D111" s="49">
        <v>21</v>
      </c>
      <c r="E111" s="50">
        <v>20784000</v>
      </c>
      <c r="F111" s="50">
        <v>2279997</v>
      </c>
      <c r="G111" s="50">
        <v>0</v>
      </c>
      <c r="H111" s="50">
        <v>12032814</v>
      </c>
      <c r="I111" s="50">
        <v>0</v>
      </c>
      <c r="J111" s="51">
        <v>2924736</v>
      </c>
      <c r="K111" s="50">
        <v>35096811</v>
      </c>
      <c r="L111" s="73">
        <v>38021546</v>
      </c>
      <c r="M111" s="118"/>
      <c r="N111" s="120">
        <v>35096811</v>
      </c>
      <c r="O111" s="120">
        <v>23063996</v>
      </c>
      <c r="P111" s="120">
        <v>0</v>
      </c>
      <c r="Q111" s="120">
        <v>42173064</v>
      </c>
      <c r="R111" s="120">
        <v>39248328</v>
      </c>
      <c r="S111" s="47"/>
    </row>
    <row r="112" spans="1:19" ht="12.75" customHeight="1" x14ac:dyDescent="0.2">
      <c r="A112" s="501"/>
      <c r="B112" s="501"/>
      <c r="C112" s="53" t="s">
        <v>3</v>
      </c>
      <c r="D112" s="54">
        <v>22</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9" customHeight="1" x14ac:dyDescent="0.2">
      <c r="A113" s="501"/>
      <c r="B113" s="501"/>
      <c r="C113" s="48" t="s">
        <v>4</v>
      </c>
      <c r="D113" s="49">
        <v>23</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501"/>
      <c r="B114" s="501"/>
      <c r="C114" s="53" t="s">
        <v>3</v>
      </c>
      <c r="D114" s="54">
        <v>24</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9" customHeight="1" x14ac:dyDescent="0.2">
      <c r="A115" s="501"/>
      <c r="B115" s="501"/>
      <c r="C115" s="48" t="s">
        <v>4</v>
      </c>
      <c r="D115" s="49">
        <v>25</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501"/>
      <c r="B116" s="501"/>
      <c r="C116" s="53" t="s">
        <v>3</v>
      </c>
      <c r="D116" s="54">
        <v>26</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9" customHeight="1" x14ac:dyDescent="0.2">
      <c r="A117" s="501"/>
      <c r="B117" s="501"/>
      <c r="C117" s="48" t="s">
        <v>4</v>
      </c>
      <c r="D117" s="49">
        <v>27</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501"/>
      <c r="B118" s="501"/>
      <c r="C118" s="53" t="s">
        <v>3</v>
      </c>
      <c r="D118" s="54">
        <v>28</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9" customHeight="1" x14ac:dyDescent="0.2">
      <c r="A119" s="501"/>
      <c r="B119" s="501"/>
      <c r="C119" s="48" t="s">
        <v>4</v>
      </c>
      <c r="D119" s="49">
        <v>29</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501"/>
      <c r="B120" s="501"/>
      <c r="C120" s="53" t="s">
        <v>3</v>
      </c>
      <c r="D120" s="54">
        <v>30</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9" customHeight="1" x14ac:dyDescent="0.2">
      <c r="A121" s="501"/>
      <c r="B121" s="501"/>
      <c r="C121" s="48" t="s">
        <v>4</v>
      </c>
      <c r="D121" s="49">
        <v>31</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501"/>
      <c r="B122" s="501"/>
      <c r="C122" s="53" t="s">
        <v>3</v>
      </c>
      <c r="D122" s="54">
        <v>32</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9" customHeight="1" x14ac:dyDescent="0.2">
      <c r="A123" s="501"/>
      <c r="B123" s="501"/>
      <c r="C123" s="48" t="s">
        <v>4</v>
      </c>
      <c r="D123" s="49">
        <v>33</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501"/>
      <c r="B124" s="501"/>
      <c r="C124" s="53" t="s">
        <v>3</v>
      </c>
      <c r="D124" s="54">
        <v>34</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501"/>
      <c r="B125" s="501"/>
      <c r="C125" s="48" t="s">
        <v>4</v>
      </c>
      <c r="D125" s="49">
        <v>35</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501"/>
      <c r="B126" s="501"/>
      <c r="C126" s="53" t="s">
        <v>3</v>
      </c>
      <c r="D126" s="54">
        <v>36</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501"/>
      <c r="B127" s="501"/>
      <c r="C127" s="48" t="s">
        <v>4</v>
      </c>
      <c r="D127" s="49">
        <v>37</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501"/>
      <c r="B128" s="501"/>
      <c r="C128" s="53" t="s">
        <v>3</v>
      </c>
      <c r="D128" s="54">
        <v>38</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501"/>
      <c r="B129" s="501"/>
      <c r="C129" s="48" t="s">
        <v>4</v>
      </c>
      <c r="D129" s="49">
        <v>39</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501"/>
      <c r="B130" s="501"/>
      <c r="C130" s="53" t="s">
        <v>3</v>
      </c>
      <c r="D130" s="54">
        <v>40</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502"/>
      <c r="B131" s="502"/>
      <c r="C131" s="58"/>
      <c r="D131" s="59"/>
      <c r="E131" s="61">
        <v>26819992</v>
      </c>
      <c r="F131" s="61">
        <v>2939994</v>
      </c>
      <c r="G131" s="61">
        <v>0</v>
      </c>
      <c r="H131" s="61">
        <v>12032814</v>
      </c>
      <c r="I131" s="61">
        <v>0</v>
      </c>
      <c r="J131" s="60">
        <v>3482730</v>
      </c>
      <c r="K131" s="61">
        <v>41792800</v>
      </c>
      <c r="L131" s="73">
        <v>45275530</v>
      </c>
      <c r="M131" s="118"/>
      <c r="N131" s="120">
        <v>41792800</v>
      </c>
      <c r="O131" s="120">
        <v>29759986</v>
      </c>
      <c r="P131" s="120">
        <v>0</v>
      </c>
      <c r="Q131" s="120">
        <v>50632337</v>
      </c>
      <c r="R131" s="120">
        <v>47149607</v>
      </c>
      <c r="S131" s="47"/>
    </row>
    <row r="132" spans="1:19" ht="12.75" customHeight="1" x14ac:dyDescent="0.2">
      <c r="A132" s="496">
        <v>33543</v>
      </c>
      <c r="B132" s="496">
        <v>33969</v>
      </c>
      <c r="C132" s="42" t="s">
        <v>3</v>
      </c>
      <c r="D132" s="43">
        <v>0</v>
      </c>
      <c r="E132" s="44">
        <v>6674.69</v>
      </c>
      <c r="F132" s="44">
        <v>731.3</v>
      </c>
      <c r="G132" s="44">
        <v>0</v>
      </c>
      <c r="H132" s="44">
        <v>6459.63</v>
      </c>
      <c r="I132" s="44">
        <v>0</v>
      </c>
      <c r="J132" s="44">
        <v>1155.47</v>
      </c>
      <c r="K132" s="45">
        <v>13865.62</v>
      </c>
      <c r="L132" s="46">
        <v>15021.09</v>
      </c>
      <c r="M132" s="117"/>
      <c r="N132" s="119">
        <v>13865.62</v>
      </c>
      <c r="O132" s="119">
        <v>7405.99</v>
      </c>
      <c r="P132" s="119"/>
      <c r="Q132" s="119">
        <v>16354.17</v>
      </c>
      <c r="R132" s="119">
        <v>15198.7</v>
      </c>
      <c r="S132" s="47"/>
    </row>
    <row r="133" spans="1:19" ht="9" customHeight="1" x14ac:dyDescent="0.2">
      <c r="A133" s="521"/>
      <c r="B133" s="521"/>
      <c r="C133" s="48" t="s">
        <v>4</v>
      </c>
      <c r="D133" s="49">
        <v>2</v>
      </c>
      <c r="E133" s="50">
        <v>12924002</v>
      </c>
      <c r="F133" s="50">
        <v>1415994</v>
      </c>
      <c r="G133" s="50">
        <v>0</v>
      </c>
      <c r="H133" s="50">
        <v>12507588</v>
      </c>
      <c r="I133" s="50">
        <v>0</v>
      </c>
      <c r="J133" s="51">
        <v>2237302</v>
      </c>
      <c r="K133" s="50">
        <v>26847584</v>
      </c>
      <c r="L133" s="73">
        <v>29084886</v>
      </c>
      <c r="M133" s="118"/>
      <c r="N133" s="120">
        <v>26847584</v>
      </c>
      <c r="O133" s="120">
        <v>14339996</v>
      </c>
      <c r="P133" s="120">
        <v>0</v>
      </c>
      <c r="Q133" s="120">
        <v>31666089</v>
      </c>
      <c r="R133" s="120">
        <v>29428787</v>
      </c>
      <c r="S133" s="47"/>
    </row>
    <row r="134" spans="1:19" ht="12.75" customHeight="1" x14ac:dyDescent="0.2">
      <c r="A134" s="500">
        <v>33543</v>
      </c>
      <c r="B134" s="500">
        <v>33969</v>
      </c>
      <c r="C134" s="53" t="s">
        <v>3</v>
      </c>
      <c r="D134" s="54">
        <v>3</v>
      </c>
      <c r="E134" s="55">
        <v>7027.95</v>
      </c>
      <c r="F134" s="55">
        <v>768.49</v>
      </c>
      <c r="G134" s="55">
        <v>0</v>
      </c>
      <c r="H134" s="55">
        <v>6459.63</v>
      </c>
      <c r="I134" s="55">
        <v>0</v>
      </c>
      <c r="J134" s="55">
        <v>1188.01</v>
      </c>
      <c r="K134" s="56">
        <v>14256.07</v>
      </c>
      <c r="L134" s="46">
        <v>15444.08</v>
      </c>
      <c r="M134" s="117"/>
      <c r="N134" s="119">
        <v>14256.07</v>
      </c>
      <c r="O134" s="119">
        <v>7796.44</v>
      </c>
      <c r="P134" s="119"/>
      <c r="Q134" s="119">
        <v>16847.439999999999</v>
      </c>
      <c r="R134" s="119">
        <v>15659.43</v>
      </c>
      <c r="S134" s="47"/>
    </row>
    <row r="135" spans="1:19" ht="9" customHeight="1" x14ac:dyDescent="0.2">
      <c r="A135" s="500"/>
      <c r="B135" s="500"/>
      <c r="C135" s="48" t="s">
        <v>4</v>
      </c>
      <c r="D135" s="49">
        <v>4</v>
      </c>
      <c r="E135" s="50">
        <v>13608009</v>
      </c>
      <c r="F135" s="50">
        <v>1488004</v>
      </c>
      <c r="G135" s="50">
        <v>0</v>
      </c>
      <c r="H135" s="50">
        <v>12507588</v>
      </c>
      <c r="I135" s="50">
        <v>0</v>
      </c>
      <c r="J135" s="51">
        <v>2300308</v>
      </c>
      <c r="K135" s="50">
        <v>27603601</v>
      </c>
      <c r="L135" s="73">
        <v>29903909</v>
      </c>
      <c r="M135" s="118"/>
      <c r="N135" s="120">
        <v>27603601</v>
      </c>
      <c r="O135" s="120">
        <v>15096013</v>
      </c>
      <c r="P135" s="120">
        <v>0</v>
      </c>
      <c r="Q135" s="120">
        <v>32621193</v>
      </c>
      <c r="R135" s="120">
        <v>30320885</v>
      </c>
      <c r="S135" s="47"/>
    </row>
    <row r="136" spans="1:19" ht="12.75" customHeight="1" x14ac:dyDescent="0.2">
      <c r="A136" s="501"/>
      <c r="B136" s="501"/>
      <c r="C136" s="53" t="s">
        <v>3</v>
      </c>
      <c r="D136" s="54">
        <v>5</v>
      </c>
      <c r="E136" s="55">
        <v>7387.4</v>
      </c>
      <c r="F136" s="55">
        <v>811.87</v>
      </c>
      <c r="G136" s="55">
        <v>0</v>
      </c>
      <c r="H136" s="55">
        <v>6459.63</v>
      </c>
      <c r="I136" s="55">
        <v>0</v>
      </c>
      <c r="J136" s="55">
        <v>1221.58</v>
      </c>
      <c r="K136" s="56">
        <v>14658.9</v>
      </c>
      <c r="L136" s="46">
        <v>15880.48</v>
      </c>
      <c r="M136" s="117"/>
      <c r="N136" s="119">
        <v>14658.9</v>
      </c>
      <c r="O136" s="119">
        <v>8199.27</v>
      </c>
      <c r="P136" s="119"/>
      <c r="Q136" s="119">
        <v>17356.349999999999</v>
      </c>
      <c r="R136" s="119">
        <v>16134.77</v>
      </c>
      <c r="S136" s="47"/>
    </row>
    <row r="137" spans="1:19" ht="9" customHeight="1" x14ac:dyDescent="0.2">
      <c r="A137" s="501"/>
      <c r="B137" s="501"/>
      <c r="C137" s="48" t="s">
        <v>4</v>
      </c>
      <c r="D137" s="49">
        <v>6</v>
      </c>
      <c r="E137" s="50">
        <v>14304001</v>
      </c>
      <c r="F137" s="50">
        <v>1572000</v>
      </c>
      <c r="G137" s="50">
        <v>0</v>
      </c>
      <c r="H137" s="50">
        <v>12507588</v>
      </c>
      <c r="I137" s="50">
        <v>0</v>
      </c>
      <c r="J137" s="51">
        <v>2365309</v>
      </c>
      <c r="K137" s="50">
        <v>28383588</v>
      </c>
      <c r="L137" s="73">
        <v>30748897</v>
      </c>
      <c r="M137" s="118"/>
      <c r="N137" s="120">
        <v>28383588</v>
      </c>
      <c r="O137" s="120">
        <v>15876001</v>
      </c>
      <c r="P137" s="120">
        <v>0</v>
      </c>
      <c r="Q137" s="120">
        <v>33606580</v>
      </c>
      <c r="R137" s="120">
        <v>31241271</v>
      </c>
      <c r="S137" s="47"/>
    </row>
    <row r="138" spans="1:19" ht="12.75" customHeight="1" x14ac:dyDescent="0.2">
      <c r="A138" s="501"/>
      <c r="B138" s="501"/>
      <c r="C138" s="53" t="s">
        <v>3</v>
      </c>
      <c r="D138" s="54">
        <v>7</v>
      </c>
      <c r="E138" s="55">
        <v>7740.66</v>
      </c>
      <c r="F138" s="55">
        <v>849.06</v>
      </c>
      <c r="G138" s="55">
        <v>0</v>
      </c>
      <c r="H138" s="55">
        <v>6459.63</v>
      </c>
      <c r="I138" s="55">
        <v>0</v>
      </c>
      <c r="J138" s="55">
        <v>1254.1099999999999</v>
      </c>
      <c r="K138" s="56">
        <v>15049.35</v>
      </c>
      <c r="L138" s="46">
        <v>16303.46</v>
      </c>
      <c r="M138" s="117"/>
      <c r="N138" s="119">
        <v>15049.35</v>
      </c>
      <c r="O138" s="119">
        <v>8589.7199999999993</v>
      </c>
      <c r="P138" s="119"/>
      <c r="Q138" s="119">
        <v>17849.61</v>
      </c>
      <c r="R138" s="119">
        <v>16595.5</v>
      </c>
      <c r="S138" s="47"/>
    </row>
    <row r="139" spans="1:19" ht="9" customHeight="1" x14ac:dyDescent="0.2">
      <c r="A139" s="501"/>
      <c r="B139" s="501"/>
      <c r="C139" s="48" t="s">
        <v>4</v>
      </c>
      <c r="D139" s="49">
        <v>8</v>
      </c>
      <c r="E139" s="50">
        <v>14988008</v>
      </c>
      <c r="F139" s="50">
        <v>1644009</v>
      </c>
      <c r="G139" s="50">
        <v>0</v>
      </c>
      <c r="H139" s="50">
        <v>12507588</v>
      </c>
      <c r="I139" s="50">
        <v>0</v>
      </c>
      <c r="J139" s="51">
        <v>2428296</v>
      </c>
      <c r="K139" s="50">
        <v>29139605</v>
      </c>
      <c r="L139" s="73">
        <v>31567900</v>
      </c>
      <c r="M139" s="118"/>
      <c r="N139" s="120">
        <v>29139605</v>
      </c>
      <c r="O139" s="120">
        <v>16632017</v>
      </c>
      <c r="P139" s="120">
        <v>0</v>
      </c>
      <c r="Q139" s="120">
        <v>34561664</v>
      </c>
      <c r="R139" s="120">
        <v>32133369</v>
      </c>
      <c r="S139" s="47"/>
    </row>
    <row r="140" spans="1:19" ht="12.75" customHeight="1" x14ac:dyDescent="0.2">
      <c r="A140" s="501"/>
      <c r="B140" s="501"/>
      <c r="C140" s="53" t="s">
        <v>3</v>
      </c>
      <c r="D140" s="54">
        <v>9</v>
      </c>
      <c r="E140" s="55">
        <v>8155.89</v>
      </c>
      <c r="F140" s="55">
        <v>892.44</v>
      </c>
      <c r="G140" s="55">
        <v>0</v>
      </c>
      <c r="H140" s="55">
        <v>6459.63</v>
      </c>
      <c r="I140" s="55">
        <v>0</v>
      </c>
      <c r="J140" s="55">
        <v>1292.33</v>
      </c>
      <c r="K140" s="56">
        <v>15507.96</v>
      </c>
      <c r="L140" s="46">
        <v>16800.29</v>
      </c>
      <c r="M140" s="117"/>
      <c r="N140" s="119">
        <v>15507.96</v>
      </c>
      <c r="O140" s="119">
        <v>9048.33</v>
      </c>
      <c r="P140" s="119"/>
      <c r="Q140" s="119">
        <v>18428.990000000002</v>
      </c>
      <c r="R140" s="119">
        <v>17136.66</v>
      </c>
      <c r="S140" s="47"/>
    </row>
    <row r="141" spans="1:19" ht="9" customHeight="1" x14ac:dyDescent="0.2">
      <c r="A141" s="501"/>
      <c r="B141" s="501"/>
      <c r="C141" s="48" t="s">
        <v>4</v>
      </c>
      <c r="D141" s="49">
        <v>10</v>
      </c>
      <c r="E141" s="50">
        <v>15792005</v>
      </c>
      <c r="F141" s="50">
        <v>1728005</v>
      </c>
      <c r="G141" s="50">
        <v>0</v>
      </c>
      <c r="H141" s="50">
        <v>12507588</v>
      </c>
      <c r="I141" s="50">
        <v>0</v>
      </c>
      <c r="J141" s="51">
        <v>2502300</v>
      </c>
      <c r="K141" s="50">
        <v>30027598</v>
      </c>
      <c r="L141" s="73">
        <v>32529898</v>
      </c>
      <c r="M141" s="118"/>
      <c r="N141" s="120">
        <v>30027598</v>
      </c>
      <c r="O141" s="120">
        <v>17520010</v>
      </c>
      <c r="P141" s="120">
        <v>0</v>
      </c>
      <c r="Q141" s="120">
        <v>35683500</v>
      </c>
      <c r="R141" s="120">
        <v>33181201</v>
      </c>
      <c r="S141" s="47"/>
    </row>
    <row r="142" spans="1:19" ht="12.75" customHeight="1" x14ac:dyDescent="0.2">
      <c r="A142" s="501"/>
      <c r="B142" s="501"/>
      <c r="C142" s="53" t="s">
        <v>3</v>
      </c>
      <c r="D142" s="54">
        <v>11</v>
      </c>
      <c r="E142" s="55">
        <v>8527.74</v>
      </c>
      <c r="F142" s="55">
        <v>935.82</v>
      </c>
      <c r="G142" s="55">
        <v>0</v>
      </c>
      <c r="H142" s="55">
        <v>6459.63</v>
      </c>
      <c r="I142" s="55">
        <v>0</v>
      </c>
      <c r="J142" s="55">
        <v>1326.93</v>
      </c>
      <c r="K142" s="56">
        <v>15923.19</v>
      </c>
      <c r="L142" s="46">
        <v>17250.12</v>
      </c>
      <c r="M142" s="117"/>
      <c r="N142" s="119">
        <v>15923.19</v>
      </c>
      <c r="O142" s="119">
        <v>9463.56</v>
      </c>
      <c r="P142" s="119"/>
      <c r="Q142" s="119">
        <v>18953.560000000001</v>
      </c>
      <c r="R142" s="119">
        <v>17626.63</v>
      </c>
      <c r="S142" s="47"/>
    </row>
    <row r="143" spans="1:19" ht="9" customHeight="1" x14ac:dyDescent="0.2">
      <c r="A143" s="501"/>
      <c r="B143" s="501"/>
      <c r="C143" s="48" t="s">
        <v>4</v>
      </c>
      <c r="D143" s="49">
        <v>12</v>
      </c>
      <c r="E143" s="50">
        <v>16512007</v>
      </c>
      <c r="F143" s="50">
        <v>1812000</v>
      </c>
      <c r="G143" s="50">
        <v>0</v>
      </c>
      <c r="H143" s="50">
        <v>12507588</v>
      </c>
      <c r="I143" s="50">
        <v>0</v>
      </c>
      <c r="J143" s="51">
        <v>2569295</v>
      </c>
      <c r="K143" s="50">
        <v>30831595</v>
      </c>
      <c r="L143" s="73">
        <v>33400890</v>
      </c>
      <c r="M143" s="118"/>
      <c r="N143" s="120">
        <v>30831595</v>
      </c>
      <c r="O143" s="120">
        <v>18324007</v>
      </c>
      <c r="P143" s="120">
        <v>0</v>
      </c>
      <c r="Q143" s="120">
        <v>36699210</v>
      </c>
      <c r="R143" s="120">
        <v>34129915</v>
      </c>
      <c r="S143" s="47"/>
    </row>
    <row r="144" spans="1:19" ht="12.75" customHeight="1" x14ac:dyDescent="0.2">
      <c r="A144" s="501"/>
      <c r="B144" s="501"/>
      <c r="C144" s="53" t="s">
        <v>3</v>
      </c>
      <c r="D144" s="54">
        <v>13</v>
      </c>
      <c r="E144" s="55">
        <v>8980.15</v>
      </c>
      <c r="F144" s="55">
        <v>985.4</v>
      </c>
      <c r="G144" s="55">
        <v>0</v>
      </c>
      <c r="H144" s="55">
        <v>6459.63</v>
      </c>
      <c r="I144" s="55">
        <v>0</v>
      </c>
      <c r="J144" s="55">
        <v>1368.77</v>
      </c>
      <c r="K144" s="56">
        <v>16425.18</v>
      </c>
      <c r="L144" s="46">
        <v>17793.95</v>
      </c>
      <c r="M144" s="117"/>
      <c r="N144" s="119">
        <v>16425.18</v>
      </c>
      <c r="O144" s="119">
        <v>9965.5499999999993</v>
      </c>
      <c r="P144" s="119"/>
      <c r="Q144" s="119">
        <v>19587.75</v>
      </c>
      <c r="R144" s="119">
        <v>18218.98</v>
      </c>
      <c r="S144" s="47"/>
    </row>
    <row r="145" spans="1:19" ht="9" customHeight="1" x14ac:dyDescent="0.2">
      <c r="A145" s="501"/>
      <c r="B145" s="501"/>
      <c r="C145" s="48" t="s">
        <v>4</v>
      </c>
      <c r="D145" s="49">
        <v>14</v>
      </c>
      <c r="E145" s="50">
        <v>17387995</v>
      </c>
      <c r="F145" s="50">
        <v>1908000</v>
      </c>
      <c r="G145" s="50">
        <v>0</v>
      </c>
      <c r="H145" s="50">
        <v>12507588</v>
      </c>
      <c r="I145" s="50">
        <v>0</v>
      </c>
      <c r="J145" s="51">
        <v>2650308</v>
      </c>
      <c r="K145" s="50">
        <v>31803583</v>
      </c>
      <c r="L145" s="73">
        <v>34453892</v>
      </c>
      <c r="M145" s="118"/>
      <c r="N145" s="120">
        <v>31803583</v>
      </c>
      <c r="O145" s="120">
        <v>19295995</v>
      </c>
      <c r="P145" s="120">
        <v>0</v>
      </c>
      <c r="Q145" s="120">
        <v>37927173</v>
      </c>
      <c r="R145" s="120">
        <v>35276864</v>
      </c>
      <c r="S145" s="47"/>
    </row>
    <row r="146" spans="1:19" ht="12.75" customHeight="1" x14ac:dyDescent="0.2">
      <c r="A146" s="501"/>
      <c r="B146" s="501"/>
      <c r="C146" s="53" t="s">
        <v>3</v>
      </c>
      <c r="D146" s="54">
        <v>15</v>
      </c>
      <c r="E146" s="55">
        <v>9463.56</v>
      </c>
      <c r="F146" s="55">
        <v>1034.98</v>
      </c>
      <c r="G146" s="55">
        <v>0</v>
      </c>
      <c r="H146" s="55">
        <v>6459.63</v>
      </c>
      <c r="I146" s="55">
        <v>0</v>
      </c>
      <c r="J146" s="55">
        <v>1413.18</v>
      </c>
      <c r="K146" s="56">
        <v>16958.169999999998</v>
      </c>
      <c r="L146" s="46">
        <v>18371.349999999999</v>
      </c>
      <c r="M146" s="117"/>
      <c r="N146" s="119">
        <v>16958.169999999998</v>
      </c>
      <c r="O146" s="119">
        <v>10498.54</v>
      </c>
      <c r="P146" s="119"/>
      <c r="Q146" s="119">
        <v>20261.09</v>
      </c>
      <c r="R146" s="119">
        <v>18847.91</v>
      </c>
      <c r="S146" s="47"/>
    </row>
    <row r="147" spans="1:19" ht="9" customHeight="1" x14ac:dyDescent="0.2">
      <c r="A147" s="501"/>
      <c r="B147" s="501"/>
      <c r="C147" s="48" t="s">
        <v>4</v>
      </c>
      <c r="D147" s="49">
        <v>16</v>
      </c>
      <c r="E147" s="50">
        <v>18324007</v>
      </c>
      <c r="F147" s="50">
        <v>2004001</v>
      </c>
      <c r="G147" s="50">
        <v>0</v>
      </c>
      <c r="H147" s="50">
        <v>12507588</v>
      </c>
      <c r="I147" s="50">
        <v>0</v>
      </c>
      <c r="J147" s="51">
        <v>2736298</v>
      </c>
      <c r="K147" s="50">
        <v>32835596</v>
      </c>
      <c r="L147" s="73">
        <v>35571894</v>
      </c>
      <c r="M147" s="118"/>
      <c r="N147" s="120">
        <v>32835596</v>
      </c>
      <c r="O147" s="120">
        <v>20328008</v>
      </c>
      <c r="P147" s="120">
        <v>0</v>
      </c>
      <c r="Q147" s="120">
        <v>39230941</v>
      </c>
      <c r="R147" s="120">
        <v>36494643</v>
      </c>
      <c r="S147" s="47"/>
    </row>
    <row r="148" spans="1:19" ht="12.75" customHeight="1" x14ac:dyDescent="0.2">
      <c r="A148" s="501"/>
      <c r="B148" s="501"/>
      <c r="C148" s="53" t="s">
        <v>3</v>
      </c>
      <c r="D148" s="54">
        <v>17</v>
      </c>
      <c r="E148" s="55">
        <v>9940.76</v>
      </c>
      <c r="F148" s="55">
        <v>1090.76</v>
      </c>
      <c r="G148" s="55">
        <v>0</v>
      </c>
      <c r="H148" s="55">
        <v>6459.63</v>
      </c>
      <c r="I148" s="55">
        <v>0</v>
      </c>
      <c r="J148" s="55">
        <v>1457.6</v>
      </c>
      <c r="K148" s="56">
        <v>17491.150000000001</v>
      </c>
      <c r="L148" s="46">
        <v>18948.75</v>
      </c>
      <c r="M148" s="117"/>
      <c r="N148" s="119">
        <v>17491.150000000001</v>
      </c>
      <c r="O148" s="119">
        <v>11031.52</v>
      </c>
      <c r="P148" s="119"/>
      <c r="Q148" s="119">
        <v>20934.419999999998</v>
      </c>
      <c r="R148" s="119">
        <v>19476.82</v>
      </c>
      <c r="S148" s="47"/>
    </row>
    <row r="149" spans="1:19" ht="9" customHeight="1" x14ac:dyDescent="0.2">
      <c r="A149" s="501"/>
      <c r="B149" s="501"/>
      <c r="C149" s="48" t="s">
        <v>4</v>
      </c>
      <c r="D149" s="49">
        <v>17</v>
      </c>
      <c r="E149" s="50">
        <v>19247995</v>
      </c>
      <c r="F149" s="50">
        <v>2112006</v>
      </c>
      <c r="G149" s="50">
        <v>0</v>
      </c>
      <c r="H149" s="50">
        <v>12507588</v>
      </c>
      <c r="I149" s="50">
        <v>0</v>
      </c>
      <c r="J149" s="51">
        <v>2822307</v>
      </c>
      <c r="K149" s="50">
        <v>33867589</v>
      </c>
      <c r="L149" s="73">
        <v>36689896</v>
      </c>
      <c r="M149" s="118"/>
      <c r="N149" s="120">
        <v>33867589</v>
      </c>
      <c r="O149" s="120">
        <v>21360001</v>
      </c>
      <c r="P149" s="120">
        <v>0</v>
      </c>
      <c r="Q149" s="120">
        <v>40534689</v>
      </c>
      <c r="R149" s="120">
        <v>37712382</v>
      </c>
      <c r="S149" s="47"/>
    </row>
    <row r="150" spans="1:19" ht="12.75" customHeight="1" x14ac:dyDescent="0.2">
      <c r="A150" s="501"/>
      <c r="B150" s="501"/>
      <c r="C150" s="53" t="s">
        <v>3</v>
      </c>
      <c r="D150" s="54">
        <v>18</v>
      </c>
      <c r="E150" s="55">
        <v>10417.969999999999</v>
      </c>
      <c r="F150" s="55">
        <v>1146.53</v>
      </c>
      <c r="G150" s="55">
        <v>0</v>
      </c>
      <c r="H150" s="55">
        <v>6459.63</v>
      </c>
      <c r="I150" s="55">
        <v>0</v>
      </c>
      <c r="J150" s="55">
        <v>1502.01</v>
      </c>
      <c r="K150" s="56">
        <v>18024.13</v>
      </c>
      <c r="L150" s="46">
        <v>19526.14</v>
      </c>
      <c r="M150" s="117"/>
      <c r="N150" s="119">
        <v>18024.13</v>
      </c>
      <c r="O150" s="119">
        <v>11564.5</v>
      </c>
      <c r="P150" s="119"/>
      <c r="Q150" s="119">
        <v>21607.75</v>
      </c>
      <c r="R150" s="119">
        <v>20105.740000000002</v>
      </c>
      <c r="S150" s="47"/>
    </row>
    <row r="151" spans="1:19" ht="9" customHeight="1" x14ac:dyDescent="0.2">
      <c r="A151" s="501"/>
      <c r="B151" s="501"/>
      <c r="C151" s="48" t="s">
        <v>4</v>
      </c>
      <c r="D151" s="49">
        <v>19</v>
      </c>
      <c r="E151" s="50">
        <v>20172003</v>
      </c>
      <c r="F151" s="50">
        <v>2219992</v>
      </c>
      <c r="G151" s="50">
        <v>0</v>
      </c>
      <c r="H151" s="50">
        <v>12507588</v>
      </c>
      <c r="I151" s="50">
        <v>0</v>
      </c>
      <c r="J151" s="51">
        <v>2908297</v>
      </c>
      <c r="K151" s="50">
        <v>34899582</v>
      </c>
      <c r="L151" s="73">
        <v>37807879</v>
      </c>
      <c r="M151" s="118"/>
      <c r="N151" s="120">
        <v>34899582</v>
      </c>
      <c r="O151" s="120">
        <v>22391994</v>
      </c>
      <c r="P151" s="120">
        <v>0</v>
      </c>
      <c r="Q151" s="120">
        <v>41838438</v>
      </c>
      <c r="R151" s="120">
        <v>38930141</v>
      </c>
      <c r="S151" s="47"/>
    </row>
    <row r="152" spans="1:19" ht="12.75" customHeight="1" x14ac:dyDescent="0.2">
      <c r="A152" s="501"/>
      <c r="B152" s="501"/>
      <c r="C152" s="53" t="s">
        <v>3</v>
      </c>
      <c r="D152" s="54">
        <v>20</v>
      </c>
      <c r="E152" s="55">
        <v>10734.04</v>
      </c>
      <c r="F152" s="55">
        <v>1177.52</v>
      </c>
      <c r="G152" s="55">
        <v>0</v>
      </c>
      <c r="H152" s="55">
        <v>6459.63</v>
      </c>
      <c r="I152" s="55">
        <v>0</v>
      </c>
      <c r="J152" s="55">
        <v>1530.93</v>
      </c>
      <c r="K152" s="56">
        <v>18371.189999999999</v>
      </c>
      <c r="L152" s="46">
        <v>19902.12</v>
      </c>
      <c r="M152" s="117"/>
      <c r="N152" s="119">
        <v>18371.189999999999</v>
      </c>
      <c r="O152" s="119">
        <v>11911.56</v>
      </c>
      <c r="P152" s="119"/>
      <c r="Q152" s="119">
        <v>22046.2</v>
      </c>
      <c r="R152" s="119">
        <v>20515.27</v>
      </c>
      <c r="S152" s="47"/>
    </row>
    <row r="153" spans="1:19" ht="9" customHeight="1" x14ac:dyDescent="0.2">
      <c r="A153" s="501"/>
      <c r="B153" s="501"/>
      <c r="C153" s="48" t="s">
        <v>4</v>
      </c>
      <c r="D153" s="49">
        <v>21</v>
      </c>
      <c r="E153" s="50">
        <v>20784000</v>
      </c>
      <c r="F153" s="50">
        <v>2279997</v>
      </c>
      <c r="G153" s="50">
        <v>0</v>
      </c>
      <c r="H153" s="50">
        <v>12507588</v>
      </c>
      <c r="I153" s="50">
        <v>0</v>
      </c>
      <c r="J153" s="51">
        <v>2964294</v>
      </c>
      <c r="K153" s="50">
        <v>35571584</v>
      </c>
      <c r="L153" s="73">
        <v>38535878</v>
      </c>
      <c r="M153" s="118"/>
      <c r="N153" s="120">
        <v>35571584</v>
      </c>
      <c r="O153" s="120">
        <v>23063996</v>
      </c>
      <c r="P153" s="120">
        <v>0</v>
      </c>
      <c r="Q153" s="120">
        <v>42687396</v>
      </c>
      <c r="R153" s="120">
        <v>39723102</v>
      </c>
      <c r="S153" s="47"/>
    </row>
    <row r="154" spans="1:19" ht="12.75" customHeight="1" x14ac:dyDescent="0.2">
      <c r="A154" s="501"/>
      <c r="B154" s="501"/>
      <c r="C154" s="53" t="s">
        <v>3</v>
      </c>
      <c r="D154" s="54">
        <v>22</v>
      </c>
      <c r="E154" s="55">
        <v>11037.72</v>
      </c>
      <c r="F154" s="55">
        <v>1214.71</v>
      </c>
      <c r="G154" s="55">
        <v>0</v>
      </c>
      <c r="H154" s="55">
        <v>6459.63</v>
      </c>
      <c r="I154" s="55">
        <v>0</v>
      </c>
      <c r="J154" s="55">
        <v>1559.34</v>
      </c>
      <c r="K154" s="56">
        <v>18712.060000000001</v>
      </c>
      <c r="L154" s="46">
        <v>20271.400000000001</v>
      </c>
      <c r="M154" s="117"/>
      <c r="N154" s="119">
        <v>18712.060000000001</v>
      </c>
      <c r="O154" s="119">
        <v>12252.43</v>
      </c>
      <c r="P154" s="119"/>
      <c r="Q154" s="119">
        <v>22476.84</v>
      </c>
      <c r="R154" s="119">
        <v>20917.5</v>
      </c>
      <c r="S154" s="47"/>
    </row>
    <row r="155" spans="1:19" ht="9" customHeight="1" x14ac:dyDescent="0.2">
      <c r="A155" s="501"/>
      <c r="B155" s="501"/>
      <c r="C155" s="48" t="s">
        <v>4</v>
      </c>
      <c r="D155" s="49">
        <v>23</v>
      </c>
      <c r="E155" s="50">
        <v>21372006</v>
      </c>
      <c r="F155" s="50">
        <v>2352007</v>
      </c>
      <c r="G155" s="50">
        <v>0</v>
      </c>
      <c r="H155" s="50">
        <v>12507588</v>
      </c>
      <c r="I155" s="50">
        <v>0</v>
      </c>
      <c r="J155" s="51">
        <v>3019303</v>
      </c>
      <c r="K155" s="50">
        <v>36231600</v>
      </c>
      <c r="L155" s="73">
        <v>39250904</v>
      </c>
      <c r="M155" s="118"/>
      <c r="N155" s="120">
        <v>36231600</v>
      </c>
      <c r="O155" s="120">
        <v>23724013</v>
      </c>
      <c r="P155" s="120">
        <v>0</v>
      </c>
      <c r="Q155" s="120">
        <v>43521231</v>
      </c>
      <c r="R155" s="120">
        <v>40501928</v>
      </c>
      <c r="S155" s="47"/>
    </row>
    <row r="156" spans="1:19" ht="12.75" customHeight="1" x14ac:dyDescent="0.2">
      <c r="A156" s="501"/>
      <c r="B156" s="501"/>
      <c r="C156" s="53" t="s">
        <v>3</v>
      </c>
      <c r="D156" s="54">
        <v>24</v>
      </c>
      <c r="E156" s="55">
        <v>11347.59</v>
      </c>
      <c r="F156" s="55">
        <v>1245.69</v>
      </c>
      <c r="G156" s="55">
        <v>0</v>
      </c>
      <c r="H156" s="55">
        <v>6459.63</v>
      </c>
      <c r="I156" s="55">
        <v>0</v>
      </c>
      <c r="J156" s="55">
        <v>1587.74</v>
      </c>
      <c r="K156" s="56">
        <v>19052.91</v>
      </c>
      <c r="L156" s="46">
        <v>20640.650000000001</v>
      </c>
      <c r="M156" s="117"/>
      <c r="N156" s="119">
        <v>19052.91</v>
      </c>
      <c r="O156" s="119">
        <v>12593.28</v>
      </c>
      <c r="P156" s="119"/>
      <c r="Q156" s="119">
        <v>22907.439999999999</v>
      </c>
      <c r="R156" s="119">
        <v>21319.7</v>
      </c>
      <c r="S156" s="47"/>
    </row>
    <row r="157" spans="1:19" ht="9" customHeight="1" x14ac:dyDescent="0.2">
      <c r="A157" s="501"/>
      <c r="B157" s="501"/>
      <c r="C157" s="48" t="s">
        <v>4</v>
      </c>
      <c r="D157" s="49">
        <v>25</v>
      </c>
      <c r="E157" s="50">
        <v>21971998</v>
      </c>
      <c r="F157" s="50">
        <v>2411992</v>
      </c>
      <c r="G157" s="50">
        <v>0</v>
      </c>
      <c r="H157" s="50">
        <v>12507588</v>
      </c>
      <c r="I157" s="50">
        <v>0</v>
      </c>
      <c r="J157" s="51">
        <v>3074293</v>
      </c>
      <c r="K157" s="50">
        <v>36891578</v>
      </c>
      <c r="L157" s="73">
        <v>39965871</v>
      </c>
      <c r="M157" s="118"/>
      <c r="N157" s="120">
        <v>36891578</v>
      </c>
      <c r="O157" s="120">
        <v>24383990</v>
      </c>
      <c r="P157" s="120">
        <v>0</v>
      </c>
      <c r="Q157" s="120">
        <v>44354989</v>
      </c>
      <c r="R157" s="120">
        <v>41280696</v>
      </c>
      <c r="S157" s="47"/>
    </row>
    <row r="158" spans="1:19" ht="12.75" customHeight="1" x14ac:dyDescent="0.2">
      <c r="A158" s="501"/>
      <c r="B158" s="501"/>
      <c r="C158" s="53" t="s">
        <v>3</v>
      </c>
      <c r="D158" s="54">
        <v>26</v>
      </c>
      <c r="E158" s="55">
        <v>11731.83</v>
      </c>
      <c r="F158" s="55">
        <v>1289.08</v>
      </c>
      <c r="G158" s="55">
        <v>0</v>
      </c>
      <c r="H158" s="55">
        <v>6459.63</v>
      </c>
      <c r="I158" s="55">
        <v>0</v>
      </c>
      <c r="J158" s="55">
        <v>1623.38</v>
      </c>
      <c r="K158" s="56">
        <v>19480.54</v>
      </c>
      <c r="L158" s="46">
        <v>21103.919999999998</v>
      </c>
      <c r="M158" s="117"/>
      <c r="N158" s="119">
        <v>19480.54</v>
      </c>
      <c r="O158" s="119">
        <v>13020.91</v>
      </c>
      <c r="P158" s="119"/>
      <c r="Q158" s="119">
        <v>23447.68</v>
      </c>
      <c r="R158" s="119">
        <v>21824.3</v>
      </c>
      <c r="S158" s="47"/>
    </row>
    <row r="159" spans="1:19" ht="9" customHeight="1" x14ac:dyDescent="0.2">
      <c r="A159" s="501"/>
      <c r="B159" s="501"/>
      <c r="C159" s="48" t="s">
        <v>4</v>
      </c>
      <c r="D159" s="49">
        <v>27</v>
      </c>
      <c r="E159" s="50">
        <v>22715990</v>
      </c>
      <c r="F159" s="50">
        <v>2496007</v>
      </c>
      <c r="G159" s="50">
        <v>0</v>
      </c>
      <c r="H159" s="50">
        <v>12507588</v>
      </c>
      <c r="I159" s="50">
        <v>0</v>
      </c>
      <c r="J159" s="51">
        <v>3143302</v>
      </c>
      <c r="K159" s="50">
        <v>37719585</v>
      </c>
      <c r="L159" s="73">
        <v>40862887</v>
      </c>
      <c r="M159" s="118"/>
      <c r="N159" s="120">
        <v>37719585</v>
      </c>
      <c r="O159" s="120">
        <v>25211997</v>
      </c>
      <c r="P159" s="120">
        <v>0</v>
      </c>
      <c r="Q159" s="120">
        <v>45401039</v>
      </c>
      <c r="R159" s="120">
        <v>42257737</v>
      </c>
      <c r="S159" s="47"/>
    </row>
    <row r="160" spans="1:19" ht="12.75" customHeight="1" x14ac:dyDescent="0.2">
      <c r="A160" s="501"/>
      <c r="B160" s="501"/>
      <c r="C160" s="53" t="s">
        <v>3</v>
      </c>
      <c r="D160" s="54">
        <v>28</v>
      </c>
      <c r="E160" s="55">
        <v>11979.73</v>
      </c>
      <c r="F160" s="55">
        <v>1313.87</v>
      </c>
      <c r="G160" s="55">
        <v>0</v>
      </c>
      <c r="H160" s="55">
        <v>6459.63</v>
      </c>
      <c r="I160" s="55">
        <v>0</v>
      </c>
      <c r="J160" s="55">
        <v>1646.1</v>
      </c>
      <c r="K160" s="56">
        <v>19753.23</v>
      </c>
      <c r="L160" s="46">
        <v>21399.33</v>
      </c>
      <c r="M160" s="117"/>
      <c r="N160" s="119">
        <v>19753.23</v>
      </c>
      <c r="O160" s="119">
        <v>13293.6</v>
      </c>
      <c r="P160" s="119"/>
      <c r="Q160" s="119">
        <v>23792.18</v>
      </c>
      <c r="R160" s="119">
        <v>22146.080000000002</v>
      </c>
      <c r="S160" s="47"/>
    </row>
    <row r="161" spans="1:19" ht="9" customHeight="1" x14ac:dyDescent="0.2">
      <c r="A161" s="501"/>
      <c r="B161" s="501"/>
      <c r="C161" s="48" t="s">
        <v>4</v>
      </c>
      <c r="D161" s="49">
        <v>29</v>
      </c>
      <c r="E161" s="50">
        <v>23195992</v>
      </c>
      <c r="F161" s="50">
        <v>2544007</v>
      </c>
      <c r="G161" s="50">
        <v>0</v>
      </c>
      <c r="H161" s="50">
        <v>12507588</v>
      </c>
      <c r="I161" s="50">
        <v>0</v>
      </c>
      <c r="J161" s="51">
        <v>3187294</v>
      </c>
      <c r="K161" s="50">
        <v>38247587</v>
      </c>
      <c r="L161" s="73">
        <v>41434881</v>
      </c>
      <c r="M161" s="118"/>
      <c r="N161" s="120">
        <v>38247587</v>
      </c>
      <c r="O161" s="120">
        <v>25739999</v>
      </c>
      <c r="P161" s="120">
        <v>0</v>
      </c>
      <c r="Q161" s="120">
        <v>46068084</v>
      </c>
      <c r="R161" s="120">
        <v>42880790</v>
      </c>
      <c r="S161" s="47"/>
    </row>
    <row r="162" spans="1:19" ht="12.75" customHeight="1" x14ac:dyDescent="0.2">
      <c r="A162" s="501"/>
      <c r="B162" s="501"/>
      <c r="C162" s="53" t="s">
        <v>3</v>
      </c>
      <c r="D162" s="54">
        <v>30</v>
      </c>
      <c r="E162" s="55">
        <v>12295.81</v>
      </c>
      <c r="F162" s="55">
        <v>1351.05</v>
      </c>
      <c r="G162" s="55">
        <v>0</v>
      </c>
      <c r="H162" s="55">
        <v>6459.63</v>
      </c>
      <c r="I162" s="55">
        <v>0</v>
      </c>
      <c r="J162" s="55">
        <v>1675.54</v>
      </c>
      <c r="K162" s="56">
        <v>20106.490000000002</v>
      </c>
      <c r="L162" s="46">
        <v>21782.03</v>
      </c>
      <c r="M162" s="117"/>
      <c r="N162" s="119">
        <v>20106.490000000002</v>
      </c>
      <c r="O162" s="119">
        <v>13646.86</v>
      </c>
      <c r="P162" s="119"/>
      <c r="Q162" s="119">
        <v>24238.46</v>
      </c>
      <c r="R162" s="119">
        <v>22562.92</v>
      </c>
      <c r="S162" s="47"/>
    </row>
    <row r="163" spans="1:19" ht="9" customHeight="1" x14ac:dyDescent="0.2">
      <c r="A163" s="501"/>
      <c r="B163" s="501"/>
      <c r="C163" s="48" t="s">
        <v>4</v>
      </c>
      <c r="D163" s="49">
        <v>31</v>
      </c>
      <c r="E163" s="50">
        <v>23808008</v>
      </c>
      <c r="F163" s="50">
        <v>2615998</v>
      </c>
      <c r="G163" s="50">
        <v>0</v>
      </c>
      <c r="H163" s="50">
        <v>12507588</v>
      </c>
      <c r="I163" s="50">
        <v>0</v>
      </c>
      <c r="J163" s="51">
        <v>3244298</v>
      </c>
      <c r="K163" s="50">
        <v>38931593</v>
      </c>
      <c r="L163" s="73">
        <v>42175891</v>
      </c>
      <c r="M163" s="118"/>
      <c r="N163" s="120">
        <v>38931593</v>
      </c>
      <c r="O163" s="120">
        <v>26424006</v>
      </c>
      <c r="P163" s="120">
        <v>0</v>
      </c>
      <c r="Q163" s="120">
        <v>46932203</v>
      </c>
      <c r="R163" s="120">
        <v>43687905</v>
      </c>
      <c r="S163" s="47"/>
    </row>
    <row r="164" spans="1:19" ht="12.75" customHeight="1" x14ac:dyDescent="0.2">
      <c r="A164" s="501"/>
      <c r="B164" s="501"/>
      <c r="C164" s="53" t="s">
        <v>3</v>
      </c>
      <c r="D164" s="54">
        <v>32</v>
      </c>
      <c r="E164" s="55">
        <v>12605.68</v>
      </c>
      <c r="F164" s="55">
        <v>1382.04</v>
      </c>
      <c r="G164" s="55">
        <v>0</v>
      </c>
      <c r="H164" s="55">
        <v>6459.63</v>
      </c>
      <c r="I164" s="55">
        <v>0</v>
      </c>
      <c r="J164" s="55">
        <v>1703.95</v>
      </c>
      <c r="K164" s="56">
        <v>20447.349999999999</v>
      </c>
      <c r="L164" s="46">
        <v>22151.3</v>
      </c>
      <c r="M164" s="117"/>
      <c r="N164" s="119">
        <v>20447.349999999999</v>
      </c>
      <c r="O164" s="119">
        <v>13987.72</v>
      </c>
      <c r="P164" s="119"/>
      <c r="Q164" s="119">
        <v>24669.09</v>
      </c>
      <c r="R164" s="119">
        <v>22965.14</v>
      </c>
      <c r="S164" s="47"/>
    </row>
    <row r="165" spans="1:19" ht="9" customHeight="1" x14ac:dyDescent="0.2">
      <c r="A165" s="501"/>
      <c r="B165" s="501"/>
      <c r="C165" s="48" t="s">
        <v>4</v>
      </c>
      <c r="D165" s="49">
        <v>33</v>
      </c>
      <c r="E165" s="50">
        <v>24408000</v>
      </c>
      <c r="F165" s="50">
        <v>2676003</v>
      </c>
      <c r="G165" s="50">
        <v>0</v>
      </c>
      <c r="H165" s="50">
        <v>12507588</v>
      </c>
      <c r="I165" s="50">
        <v>0</v>
      </c>
      <c r="J165" s="51">
        <v>3299307</v>
      </c>
      <c r="K165" s="50">
        <v>39591590</v>
      </c>
      <c r="L165" s="73">
        <v>42890898</v>
      </c>
      <c r="M165" s="118"/>
      <c r="N165" s="120">
        <v>39591590</v>
      </c>
      <c r="O165" s="120">
        <v>27084003</v>
      </c>
      <c r="P165" s="120">
        <v>0</v>
      </c>
      <c r="Q165" s="120">
        <v>47766019</v>
      </c>
      <c r="R165" s="120">
        <v>44466712</v>
      </c>
      <c r="S165" s="47"/>
    </row>
    <row r="166" spans="1:19" ht="12.75" customHeight="1" x14ac:dyDescent="0.2">
      <c r="A166" s="501"/>
      <c r="B166" s="501"/>
      <c r="C166" s="53" t="s">
        <v>3</v>
      </c>
      <c r="D166" s="54">
        <v>34</v>
      </c>
      <c r="E166" s="55">
        <v>12909.36</v>
      </c>
      <c r="F166" s="55">
        <v>1419.22</v>
      </c>
      <c r="G166" s="55">
        <v>0</v>
      </c>
      <c r="H166" s="55">
        <v>6459.63</v>
      </c>
      <c r="I166" s="55">
        <v>0</v>
      </c>
      <c r="J166" s="55">
        <v>1732.35</v>
      </c>
      <c r="K166" s="56">
        <v>20788.21</v>
      </c>
      <c r="L166" s="46">
        <v>22520.560000000001</v>
      </c>
      <c r="M166" s="117"/>
      <c r="N166" s="119">
        <v>20788.21</v>
      </c>
      <c r="O166" s="119">
        <v>14328.58</v>
      </c>
      <c r="P166" s="119"/>
      <c r="Q166" s="119">
        <v>25099.7</v>
      </c>
      <c r="R166" s="119">
        <v>23367.35</v>
      </c>
      <c r="S166" s="47"/>
    </row>
    <row r="167" spans="1:19" ht="9" customHeight="1" x14ac:dyDescent="0.2">
      <c r="A167" s="501"/>
      <c r="B167" s="501"/>
      <c r="C167" s="48" t="s">
        <v>4</v>
      </c>
      <c r="D167" s="49">
        <v>35</v>
      </c>
      <c r="E167" s="50">
        <v>24996006</v>
      </c>
      <c r="F167" s="50">
        <v>2747993</v>
      </c>
      <c r="G167" s="50">
        <v>0</v>
      </c>
      <c r="H167" s="50">
        <v>12507588</v>
      </c>
      <c r="I167" s="50">
        <v>0</v>
      </c>
      <c r="J167" s="51">
        <v>3354297</v>
      </c>
      <c r="K167" s="50">
        <v>40251587</v>
      </c>
      <c r="L167" s="73">
        <v>43605885</v>
      </c>
      <c r="M167" s="118"/>
      <c r="N167" s="120">
        <v>40251587</v>
      </c>
      <c r="O167" s="120">
        <v>27744000</v>
      </c>
      <c r="P167" s="120">
        <v>0</v>
      </c>
      <c r="Q167" s="120">
        <v>48599796</v>
      </c>
      <c r="R167" s="120">
        <v>45245499</v>
      </c>
      <c r="S167" s="47"/>
    </row>
    <row r="168" spans="1:19" ht="12.75" customHeight="1" x14ac:dyDescent="0.2">
      <c r="A168" s="501"/>
      <c r="B168" s="501"/>
      <c r="C168" s="53" t="s">
        <v>3</v>
      </c>
      <c r="D168" s="54">
        <v>36</v>
      </c>
      <c r="E168" s="55">
        <v>13225.43</v>
      </c>
      <c r="F168" s="55">
        <v>1450.21</v>
      </c>
      <c r="G168" s="55">
        <v>0</v>
      </c>
      <c r="H168" s="55">
        <v>6459.63</v>
      </c>
      <c r="I168" s="55">
        <v>0</v>
      </c>
      <c r="J168" s="55">
        <v>1761.27</v>
      </c>
      <c r="K168" s="56">
        <v>21135.27</v>
      </c>
      <c r="L168" s="46">
        <v>22896.54</v>
      </c>
      <c r="M168" s="117"/>
      <c r="N168" s="119">
        <v>21135.27</v>
      </c>
      <c r="O168" s="119">
        <v>14675.64</v>
      </c>
      <c r="P168" s="119"/>
      <c r="Q168" s="119">
        <v>25538.16</v>
      </c>
      <c r="R168" s="119">
        <v>23776.89</v>
      </c>
      <c r="S168" s="47"/>
    </row>
    <row r="169" spans="1:19" ht="9" customHeight="1" x14ac:dyDescent="0.2">
      <c r="A169" s="501"/>
      <c r="B169" s="501"/>
      <c r="C169" s="48" t="s">
        <v>4</v>
      </c>
      <c r="D169" s="49">
        <v>37</v>
      </c>
      <c r="E169" s="50">
        <v>25608003</v>
      </c>
      <c r="F169" s="50">
        <v>2807998</v>
      </c>
      <c r="G169" s="50">
        <v>0</v>
      </c>
      <c r="H169" s="50">
        <v>12507588</v>
      </c>
      <c r="I169" s="50">
        <v>0</v>
      </c>
      <c r="J169" s="51">
        <v>3410294</v>
      </c>
      <c r="K169" s="50">
        <v>40923589</v>
      </c>
      <c r="L169" s="73">
        <v>44333884</v>
      </c>
      <c r="M169" s="118"/>
      <c r="N169" s="120">
        <v>40923589</v>
      </c>
      <c r="O169" s="120">
        <v>28416001</v>
      </c>
      <c r="P169" s="120">
        <v>0</v>
      </c>
      <c r="Q169" s="120">
        <v>49448773</v>
      </c>
      <c r="R169" s="120">
        <v>46038479</v>
      </c>
      <c r="S169" s="47"/>
    </row>
    <row r="170" spans="1:19" ht="12.75" customHeight="1" x14ac:dyDescent="0.2">
      <c r="A170" s="501"/>
      <c r="B170" s="501"/>
      <c r="C170" s="53" t="s">
        <v>3</v>
      </c>
      <c r="D170" s="54">
        <v>38</v>
      </c>
      <c r="E170" s="55">
        <v>13535.3</v>
      </c>
      <c r="F170" s="55">
        <v>1487.4</v>
      </c>
      <c r="G170" s="55">
        <v>0</v>
      </c>
      <c r="H170" s="55">
        <v>6459.63</v>
      </c>
      <c r="I170" s="55">
        <v>0</v>
      </c>
      <c r="J170" s="55">
        <v>1790.19</v>
      </c>
      <c r="K170" s="56">
        <v>21482.33</v>
      </c>
      <c r="L170" s="46">
        <v>23272.52</v>
      </c>
      <c r="M170" s="117"/>
      <c r="N170" s="119">
        <v>21482.33</v>
      </c>
      <c r="O170" s="119">
        <v>15022.7</v>
      </c>
      <c r="P170" s="119"/>
      <c r="Q170" s="119">
        <v>25976.61</v>
      </c>
      <c r="R170" s="119">
        <v>24186.42</v>
      </c>
      <c r="S170" s="47"/>
    </row>
    <row r="171" spans="1:19" ht="9" customHeight="1" x14ac:dyDescent="0.2">
      <c r="A171" s="501"/>
      <c r="B171" s="501"/>
      <c r="C171" s="48" t="s">
        <v>4</v>
      </c>
      <c r="D171" s="49">
        <v>39</v>
      </c>
      <c r="E171" s="50">
        <v>26207995</v>
      </c>
      <c r="F171" s="50">
        <v>2880008</v>
      </c>
      <c r="G171" s="50">
        <v>0</v>
      </c>
      <c r="H171" s="50">
        <v>12507588</v>
      </c>
      <c r="I171" s="50">
        <v>0</v>
      </c>
      <c r="J171" s="51">
        <v>3466291</v>
      </c>
      <c r="K171" s="50">
        <v>41595591</v>
      </c>
      <c r="L171" s="73">
        <v>45061882</v>
      </c>
      <c r="M171" s="118"/>
      <c r="N171" s="120">
        <v>41595591</v>
      </c>
      <c r="O171" s="120">
        <v>29088003</v>
      </c>
      <c r="P171" s="120">
        <v>0</v>
      </c>
      <c r="Q171" s="120">
        <v>50297731</v>
      </c>
      <c r="R171" s="120">
        <v>46831439</v>
      </c>
      <c r="S171" s="47"/>
    </row>
    <row r="172" spans="1:19" ht="12.75" customHeight="1" x14ac:dyDescent="0.2">
      <c r="A172" s="501"/>
      <c r="B172" s="501"/>
      <c r="C172" s="53" t="s">
        <v>3</v>
      </c>
      <c r="D172" s="54">
        <v>40</v>
      </c>
      <c r="E172" s="55">
        <v>13851.37</v>
      </c>
      <c r="F172" s="55">
        <v>1518.38</v>
      </c>
      <c r="G172" s="55">
        <v>0</v>
      </c>
      <c r="H172" s="55">
        <v>6459.63</v>
      </c>
      <c r="I172" s="55">
        <v>0</v>
      </c>
      <c r="J172" s="55">
        <v>1819.12</v>
      </c>
      <c r="K172" s="56">
        <v>21829.38</v>
      </c>
      <c r="L172" s="46">
        <v>23648.5</v>
      </c>
      <c r="M172" s="117"/>
      <c r="N172" s="119">
        <v>21829.38</v>
      </c>
      <c r="O172" s="119">
        <v>15369.75</v>
      </c>
      <c r="P172" s="119"/>
      <c r="Q172" s="119">
        <v>26415.06</v>
      </c>
      <c r="R172" s="119">
        <v>24595.94</v>
      </c>
      <c r="S172" s="47"/>
    </row>
    <row r="173" spans="1:19" ht="9" customHeight="1" x14ac:dyDescent="0.2">
      <c r="A173" s="502"/>
      <c r="B173" s="502"/>
      <c r="C173" s="58"/>
      <c r="D173" s="59"/>
      <c r="E173" s="61">
        <v>26819992</v>
      </c>
      <c r="F173" s="61">
        <v>2939994</v>
      </c>
      <c r="G173" s="61">
        <v>0</v>
      </c>
      <c r="H173" s="61">
        <v>12507588</v>
      </c>
      <c r="I173" s="61">
        <v>0</v>
      </c>
      <c r="J173" s="60">
        <v>3522307</v>
      </c>
      <c r="K173" s="61">
        <v>42267574</v>
      </c>
      <c r="L173" s="73">
        <v>45789881</v>
      </c>
      <c r="M173" s="118"/>
      <c r="N173" s="120">
        <v>42267574</v>
      </c>
      <c r="O173" s="120">
        <v>29759986</v>
      </c>
      <c r="P173" s="120">
        <v>0</v>
      </c>
      <c r="Q173" s="120">
        <v>51146688</v>
      </c>
      <c r="R173" s="120">
        <v>47624381</v>
      </c>
      <c r="S173" s="47"/>
    </row>
    <row r="174" spans="1:19" ht="12.75" customHeight="1" x14ac:dyDescent="0.2">
      <c r="A174" s="496">
        <v>33970</v>
      </c>
      <c r="B174" s="496">
        <v>34424</v>
      </c>
      <c r="C174" s="42" t="s">
        <v>3</v>
      </c>
      <c r="D174" s="43">
        <v>0</v>
      </c>
      <c r="E174" s="44">
        <v>6674.69</v>
      </c>
      <c r="F174" s="44">
        <v>731.3</v>
      </c>
      <c r="G174" s="44">
        <v>123.95</v>
      </c>
      <c r="H174" s="44">
        <v>6459.63</v>
      </c>
      <c r="I174" s="44">
        <v>0</v>
      </c>
      <c r="J174" s="44">
        <v>1165.8</v>
      </c>
      <c r="K174" s="45">
        <v>13989.57</v>
      </c>
      <c r="L174" s="46">
        <v>15155.37</v>
      </c>
      <c r="M174" s="117"/>
      <c r="N174" s="119">
        <v>13989.57</v>
      </c>
      <c r="O174" s="119">
        <v>7529.94</v>
      </c>
      <c r="P174" s="119"/>
      <c r="Q174" s="119">
        <v>16510.759999999998</v>
      </c>
      <c r="R174" s="119">
        <v>15344.96</v>
      </c>
      <c r="S174" s="47"/>
    </row>
    <row r="175" spans="1:19" ht="9" customHeight="1" x14ac:dyDescent="0.2">
      <c r="A175" s="521"/>
      <c r="B175" s="521"/>
      <c r="C175" s="48" t="s">
        <v>4</v>
      </c>
      <c r="D175" s="49">
        <v>2</v>
      </c>
      <c r="E175" s="50">
        <v>12924002</v>
      </c>
      <c r="F175" s="50">
        <v>1415994</v>
      </c>
      <c r="G175" s="50">
        <v>240001</v>
      </c>
      <c r="H175" s="50">
        <v>12507588</v>
      </c>
      <c r="I175" s="50">
        <v>0</v>
      </c>
      <c r="J175" s="51">
        <v>2257304</v>
      </c>
      <c r="K175" s="50">
        <v>27087585</v>
      </c>
      <c r="L175" s="73">
        <v>29344888</v>
      </c>
      <c r="M175" s="118"/>
      <c r="N175" s="120">
        <v>27087585</v>
      </c>
      <c r="O175" s="120">
        <v>14579997</v>
      </c>
      <c r="P175" s="120">
        <v>0</v>
      </c>
      <c r="Q175" s="120">
        <v>31969289</v>
      </c>
      <c r="R175" s="120">
        <v>29711986</v>
      </c>
      <c r="S175" s="47"/>
    </row>
    <row r="176" spans="1:19" ht="12.75" customHeight="1" x14ac:dyDescent="0.2">
      <c r="A176" s="500">
        <v>33970</v>
      </c>
      <c r="B176" s="500">
        <v>34424</v>
      </c>
      <c r="C176" s="53" t="s">
        <v>3</v>
      </c>
      <c r="D176" s="54">
        <v>3</v>
      </c>
      <c r="E176" s="55">
        <v>7027.95</v>
      </c>
      <c r="F176" s="55">
        <v>768.49</v>
      </c>
      <c r="G176" s="55">
        <v>123.95</v>
      </c>
      <c r="H176" s="55">
        <v>6459.63</v>
      </c>
      <c r="I176" s="55">
        <v>0</v>
      </c>
      <c r="J176" s="55">
        <v>1198.3399999999999</v>
      </c>
      <c r="K176" s="56">
        <v>14380.02</v>
      </c>
      <c r="L176" s="46">
        <v>15578.36</v>
      </c>
      <c r="M176" s="117"/>
      <c r="N176" s="119">
        <v>14380.02</v>
      </c>
      <c r="O176" s="119">
        <v>7920.39</v>
      </c>
      <c r="P176" s="119"/>
      <c r="Q176" s="119">
        <v>17004.03</v>
      </c>
      <c r="R176" s="119">
        <v>15805.69</v>
      </c>
      <c r="S176" s="47"/>
    </row>
    <row r="177" spans="1:19" ht="9" customHeight="1" x14ac:dyDescent="0.2">
      <c r="A177" s="500"/>
      <c r="B177" s="500"/>
      <c r="C177" s="48" t="s">
        <v>4</v>
      </c>
      <c r="D177" s="49">
        <v>4</v>
      </c>
      <c r="E177" s="50">
        <v>13608009</v>
      </c>
      <c r="F177" s="50">
        <v>1488004</v>
      </c>
      <c r="G177" s="50">
        <v>240001</v>
      </c>
      <c r="H177" s="50">
        <v>12507588</v>
      </c>
      <c r="I177" s="50">
        <v>0</v>
      </c>
      <c r="J177" s="51">
        <v>2320310</v>
      </c>
      <c r="K177" s="50">
        <v>27843601</v>
      </c>
      <c r="L177" s="73">
        <v>30163911</v>
      </c>
      <c r="M177" s="118"/>
      <c r="N177" s="120">
        <v>27843601</v>
      </c>
      <c r="O177" s="120">
        <v>15336014</v>
      </c>
      <c r="P177" s="120">
        <v>0</v>
      </c>
      <c r="Q177" s="120">
        <v>32924393</v>
      </c>
      <c r="R177" s="120">
        <v>30604083</v>
      </c>
      <c r="S177" s="47"/>
    </row>
    <row r="178" spans="1:19" ht="12.75" customHeight="1" x14ac:dyDescent="0.2">
      <c r="A178" s="501"/>
      <c r="B178" s="501"/>
      <c r="C178" s="53" t="s">
        <v>3</v>
      </c>
      <c r="D178" s="54">
        <v>5</v>
      </c>
      <c r="E178" s="55">
        <v>7387.4</v>
      </c>
      <c r="F178" s="55">
        <v>811.87</v>
      </c>
      <c r="G178" s="55">
        <v>123.95</v>
      </c>
      <c r="H178" s="55">
        <v>6459.63</v>
      </c>
      <c r="I178" s="55">
        <v>0</v>
      </c>
      <c r="J178" s="55">
        <v>1231.9000000000001</v>
      </c>
      <c r="K178" s="56">
        <v>14782.85</v>
      </c>
      <c r="L178" s="46">
        <v>16014.75</v>
      </c>
      <c r="M178" s="117"/>
      <c r="N178" s="119">
        <v>14782.85</v>
      </c>
      <c r="O178" s="119">
        <v>8323.2199999999993</v>
      </c>
      <c r="P178" s="119"/>
      <c r="Q178" s="119">
        <v>17512.93</v>
      </c>
      <c r="R178" s="119">
        <v>16281.03</v>
      </c>
      <c r="S178" s="47"/>
    </row>
    <row r="179" spans="1:19" ht="9" customHeight="1" x14ac:dyDescent="0.2">
      <c r="A179" s="501"/>
      <c r="B179" s="501"/>
      <c r="C179" s="48" t="s">
        <v>4</v>
      </c>
      <c r="D179" s="49">
        <v>6</v>
      </c>
      <c r="E179" s="50">
        <v>14304001</v>
      </c>
      <c r="F179" s="50">
        <v>1572000</v>
      </c>
      <c r="G179" s="50">
        <v>240001</v>
      </c>
      <c r="H179" s="50">
        <v>12507588</v>
      </c>
      <c r="I179" s="50">
        <v>0</v>
      </c>
      <c r="J179" s="51">
        <v>2385291</v>
      </c>
      <c r="K179" s="50">
        <v>28623589</v>
      </c>
      <c r="L179" s="73">
        <v>31008880</v>
      </c>
      <c r="M179" s="118"/>
      <c r="N179" s="120">
        <v>28623589</v>
      </c>
      <c r="O179" s="120">
        <v>16116001</v>
      </c>
      <c r="P179" s="120">
        <v>0</v>
      </c>
      <c r="Q179" s="120">
        <v>33909761</v>
      </c>
      <c r="R179" s="120">
        <v>31524470</v>
      </c>
      <c r="S179" s="47"/>
    </row>
    <row r="180" spans="1:19" ht="12.75" customHeight="1" x14ac:dyDescent="0.2">
      <c r="A180" s="501"/>
      <c r="B180" s="501"/>
      <c r="C180" s="53" t="s">
        <v>3</v>
      </c>
      <c r="D180" s="54">
        <v>7</v>
      </c>
      <c r="E180" s="55">
        <v>7740.66</v>
      </c>
      <c r="F180" s="55">
        <v>849.06</v>
      </c>
      <c r="G180" s="55">
        <v>123.95</v>
      </c>
      <c r="H180" s="55">
        <v>6459.63</v>
      </c>
      <c r="I180" s="55">
        <v>0</v>
      </c>
      <c r="J180" s="55">
        <v>1264.44</v>
      </c>
      <c r="K180" s="56">
        <v>15173.3</v>
      </c>
      <c r="L180" s="46">
        <v>16437.740000000002</v>
      </c>
      <c r="M180" s="117"/>
      <c r="N180" s="119">
        <v>15173.3</v>
      </c>
      <c r="O180" s="119">
        <v>8713.67</v>
      </c>
      <c r="P180" s="119"/>
      <c r="Q180" s="119">
        <v>18006.2</v>
      </c>
      <c r="R180" s="119">
        <v>16741.759999999998</v>
      </c>
      <c r="S180" s="47"/>
    </row>
    <row r="181" spans="1:19" ht="9" customHeight="1" x14ac:dyDescent="0.2">
      <c r="A181" s="501"/>
      <c r="B181" s="501"/>
      <c r="C181" s="48" t="s">
        <v>4</v>
      </c>
      <c r="D181" s="49">
        <v>8</v>
      </c>
      <c r="E181" s="50">
        <v>14988008</v>
      </c>
      <c r="F181" s="50">
        <v>1644009</v>
      </c>
      <c r="G181" s="50">
        <v>240001</v>
      </c>
      <c r="H181" s="50">
        <v>12507588</v>
      </c>
      <c r="I181" s="50">
        <v>0</v>
      </c>
      <c r="J181" s="51">
        <v>2448297</v>
      </c>
      <c r="K181" s="50">
        <v>29379606</v>
      </c>
      <c r="L181" s="73">
        <v>31827903</v>
      </c>
      <c r="M181" s="118"/>
      <c r="N181" s="120">
        <v>29379606</v>
      </c>
      <c r="O181" s="120">
        <v>16872018</v>
      </c>
      <c r="P181" s="120">
        <v>0</v>
      </c>
      <c r="Q181" s="120">
        <v>34864865</v>
      </c>
      <c r="R181" s="120">
        <v>32416568</v>
      </c>
      <c r="S181" s="47"/>
    </row>
    <row r="182" spans="1:19" ht="12.75" customHeight="1" x14ac:dyDescent="0.2">
      <c r="A182" s="501"/>
      <c r="B182" s="501"/>
      <c r="C182" s="53" t="s">
        <v>3</v>
      </c>
      <c r="D182" s="54">
        <v>9</v>
      </c>
      <c r="E182" s="55">
        <v>8155.89</v>
      </c>
      <c r="F182" s="55">
        <v>892.44</v>
      </c>
      <c r="G182" s="55">
        <v>123.95</v>
      </c>
      <c r="H182" s="55">
        <v>6459.63</v>
      </c>
      <c r="I182" s="55">
        <v>0</v>
      </c>
      <c r="J182" s="55">
        <v>1302.6600000000001</v>
      </c>
      <c r="K182" s="56">
        <v>15631.91</v>
      </c>
      <c r="L182" s="46">
        <v>16934.57</v>
      </c>
      <c r="M182" s="117"/>
      <c r="N182" s="119">
        <v>15631.91</v>
      </c>
      <c r="O182" s="119">
        <v>9172.2800000000007</v>
      </c>
      <c r="P182" s="119"/>
      <c r="Q182" s="119">
        <v>18585.580000000002</v>
      </c>
      <c r="R182" s="119">
        <v>17282.919999999998</v>
      </c>
      <c r="S182" s="47"/>
    </row>
    <row r="183" spans="1:19" ht="9" customHeight="1" x14ac:dyDescent="0.2">
      <c r="A183" s="501"/>
      <c r="B183" s="501"/>
      <c r="C183" s="48" t="s">
        <v>4</v>
      </c>
      <c r="D183" s="49">
        <v>10</v>
      </c>
      <c r="E183" s="50">
        <v>15792005</v>
      </c>
      <c r="F183" s="50">
        <v>1728005</v>
      </c>
      <c r="G183" s="50">
        <v>240001</v>
      </c>
      <c r="H183" s="50">
        <v>12507588</v>
      </c>
      <c r="I183" s="50">
        <v>0</v>
      </c>
      <c r="J183" s="51">
        <v>2522301</v>
      </c>
      <c r="K183" s="50">
        <v>30267598</v>
      </c>
      <c r="L183" s="73">
        <v>32789900</v>
      </c>
      <c r="M183" s="118"/>
      <c r="N183" s="120">
        <v>30267598</v>
      </c>
      <c r="O183" s="120">
        <v>17760011</v>
      </c>
      <c r="P183" s="120">
        <v>0</v>
      </c>
      <c r="Q183" s="120">
        <v>35986701</v>
      </c>
      <c r="R183" s="120">
        <v>33464400</v>
      </c>
      <c r="S183" s="47"/>
    </row>
    <row r="184" spans="1:19" ht="12.75" customHeight="1" x14ac:dyDescent="0.2">
      <c r="A184" s="501"/>
      <c r="B184" s="501"/>
      <c r="C184" s="53" t="s">
        <v>3</v>
      </c>
      <c r="D184" s="54">
        <v>11</v>
      </c>
      <c r="E184" s="55">
        <v>8527.74</v>
      </c>
      <c r="F184" s="55">
        <v>935.82</v>
      </c>
      <c r="G184" s="55">
        <v>123.95</v>
      </c>
      <c r="H184" s="55">
        <v>6459.63</v>
      </c>
      <c r="I184" s="55">
        <v>0</v>
      </c>
      <c r="J184" s="55">
        <v>1337.26</v>
      </c>
      <c r="K184" s="56">
        <v>16047.14</v>
      </c>
      <c r="L184" s="46">
        <v>17384.400000000001</v>
      </c>
      <c r="M184" s="117"/>
      <c r="N184" s="119">
        <v>16047.14</v>
      </c>
      <c r="O184" s="119">
        <v>9587.51</v>
      </c>
      <c r="P184" s="119"/>
      <c r="Q184" s="119">
        <v>19110.150000000001</v>
      </c>
      <c r="R184" s="119">
        <v>17772.89</v>
      </c>
      <c r="S184" s="47"/>
    </row>
    <row r="185" spans="1:19" ht="9" customHeight="1" x14ac:dyDescent="0.2">
      <c r="A185" s="501"/>
      <c r="B185" s="501"/>
      <c r="C185" s="48" t="s">
        <v>4</v>
      </c>
      <c r="D185" s="49">
        <v>12</v>
      </c>
      <c r="E185" s="50">
        <v>16512007</v>
      </c>
      <c r="F185" s="50">
        <v>1812000</v>
      </c>
      <c r="G185" s="50">
        <v>240001</v>
      </c>
      <c r="H185" s="50">
        <v>12507588</v>
      </c>
      <c r="I185" s="50">
        <v>0</v>
      </c>
      <c r="J185" s="51">
        <v>2589296</v>
      </c>
      <c r="K185" s="50">
        <v>31071596</v>
      </c>
      <c r="L185" s="73">
        <v>33660892</v>
      </c>
      <c r="M185" s="118"/>
      <c r="N185" s="120">
        <v>31071596</v>
      </c>
      <c r="O185" s="120">
        <v>18564008</v>
      </c>
      <c r="P185" s="120">
        <v>0</v>
      </c>
      <c r="Q185" s="120">
        <v>37002410</v>
      </c>
      <c r="R185" s="120">
        <v>34413114</v>
      </c>
      <c r="S185" s="47"/>
    </row>
    <row r="186" spans="1:19" ht="12.75" customHeight="1" x14ac:dyDescent="0.2">
      <c r="A186" s="501"/>
      <c r="B186" s="501"/>
      <c r="C186" s="53" t="s">
        <v>3</v>
      </c>
      <c r="D186" s="54">
        <v>13</v>
      </c>
      <c r="E186" s="55">
        <v>8980.15</v>
      </c>
      <c r="F186" s="55">
        <v>985.4</v>
      </c>
      <c r="G186" s="55">
        <v>123.95</v>
      </c>
      <c r="H186" s="55">
        <v>6459.63</v>
      </c>
      <c r="I186" s="55">
        <v>0</v>
      </c>
      <c r="J186" s="55">
        <v>1379.09</v>
      </c>
      <c r="K186" s="56">
        <v>16549.13</v>
      </c>
      <c r="L186" s="46">
        <v>17928.22</v>
      </c>
      <c r="M186" s="117"/>
      <c r="N186" s="119">
        <v>16549.13</v>
      </c>
      <c r="O186" s="119">
        <v>10089.5</v>
      </c>
      <c r="P186" s="119"/>
      <c r="Q186" s="119">
        <v>19744.330000000002</v>
      </c>
      <c r="R186" s="119">
        <v>18365.240000000002</v>
      </c>
      <c r="S186" s="47"/>
    </row>
    <row r="187" spans="1:19" ht="9" customHeight="1" x14ac:dyDescent="0.2">
      <c r="A187" s="501"/>
      <c r="B187" s="501"/>
      <c r="C187" s="48" t="s">
        <v>4</v>
      </c>
      <c r="D187" s="49">
        <v>14</v>
      </c>
      <c r="E187" s="50">
        <v>17387995</v>
      </c>
      <c r="F187" s="50">
        <v>1908000</v>
      </c>
      <c r="G187" s="50">
        <v>240001</v>
      </c>
      <c r="H187" s="50">
        <v>12507588</v>
      </c>
      <c r="I187" s="50">
        <v>0</v>
      </c>
      <c r="J187" s="51">
        <v>2670291</v>
      </c>
      <c r="K187" s="50">
        <v>32043584</v>
      </c>
      <c r="L187" s="73">
        <v>34713875</v>
      </c>
      <c r="M187" s="118"/>
      <c r="N187" s="120">
        <v>32043584</v>
      </c>
      <c r="O187" s="120">
        <v>19535996</v>
      </c>
      <c r="P187" s="120">
        <v>0</v>
      </c>
      <c r="Q187" s="120">
        <v>38230354</v>
      </c>
      <c r="R187" s="120">
        <v>35560063</v>
      </c>
      <c r="S187" s="47"/>
    </row>
    <row r="188" spans="1:19" ht="12.75" customHeight="1" x14ac:dyDescent="0.2">
      <c r="A188" s="501"/>
      <c r="B188" s="501"/>
      <c r="C188" s="53" t="s">
        <v>3</v>
      </c>
      <c r="D188" s="54">
        <v>15</v>
      </c>
      <c r="E188" s="55">
        <v>9463.56</v>
      </c>
      <c r="F188" s="55">
        <v>1034.98</v>
      </c>
      <c r="G188" s="55">
        <v>123.95</v>
      </c>
      <c r="H188" s="55">
        <v>6459.63</v>
      </c>
      <c r="I188" s="55">
        <v>0</v>
      </c>
      <c r="J188" s="55">
        <v>1423.51</v>
      </c>
      <c r="K188" s="56">
        <v>17082.12</v>
      </c>
      <c r="L188" s="46">
        <v>18505.63</v>
      </c>
      <c r="M188" s="117"/>
      <c r="N188" s="119">
        <v>17082.12</v>
      </c>
      <c r="O188" s="119">
        <v>10622.49</v>
      </c>
      <c r="P188" s="119"/>
      <c r="Q188" s="119">
        <v>20417.68</v>
      </c>
      <c r="R188" s="119">
        <v>18994.169999999998</v>
      </c>
      <c r="S188" s="47"/>
    </row>
    <row r="189" spans="1:19" ht="9" customHeight="1" x14ac:dyDescent="0.2">
      <c r="A189" s="501"/>
      <c r="B189" s="501"/>
      <c r="C189" s="48" t="s">
        <v>4</v>
      </c>
      <c r="D189" s="49">
        <v>16</v>
      </c>
      <c r="E189" s="50">
        <v>18324007</v>
      </c>
      <c r="F189" s="50">
        <v>2004001</v>
      </c>
      <c r="G189" s="50">
        <v>240001</v>
      </c>
      <c r="H189" s="50">
        <v>12507588</v>
      </c>
      <c r="I189" s="50">
        <v>0</v>
      </c>
      <c r="J189" s="51">
        <v>2756300</v>
      </c>
      <c r="K189" s="50">
        <v>33075596</v>
      </c>
      <c r="L189" s="73">
        <v>35831896</v>
      </c>
      <c r="M189" s="118"/>
      <c r="N189" s="120">
        <v>33075596</v>
      </c>
      <c r="O189" s="120">
        <v>20568009</v>
      </c>
      <c r="P189" s="120">
        <v>0</v>
      </c>
      <c r="Q189" s="120">
        <v>39534141</v>
      </c>
      <c r="R189" s="120">
        <v>36777842</v>
      </c>
      <c r="S189" s="47"/>
    </row>
    <row r="190" spans="1:19" ht="12.75" customHeight="1" x14ac:dyDescent="0.2">
      <c r="A190" s="501"/>
      <c r="B190" s="501"/>
      <c r="C190" s="53" t="s">
        <v>3</v>
      </c>
      <c r="D190" s="54">
        <v>17</v>
      </c>
      <c r="E190" s="55">
        <v>9940.76</v>
      </c>
      <c r="F190" s="55">
        <v>1090.76</v>
      </c>
      <c r="G190" s="55">
        <v>123.95</v>
      </c>
      <c r="H190" s="55">
        <v>6459.63</v>
      </c>
      <c r="I190" s="55">
        <v>0</v>
      </c>
      <c r="J190" s="55">
        <v>1467.93</v>
      </c>
      <c r="K190" s="56">
        <v>17615.099999999999</v>
      </c>
      <c r="L190" s="46">
        <v>19083.03</v>
      </c>
      <c r="M190" s="117"/>
      <c r="N190" s="119">
        <v>17615.099999999999</v>
      </c>
      <c r="O190" s="119">
        <v>11155.47</v>
      </c>
      <c r="P190" s="119"/>
      <c r="Q190" s="119">
        <v>21091.01</v>
      </c>
      <c r="R190" s="119">
        <v>19623.080000000002</v>
      </c>
      <c r="S190" s="47"/>
    </row>
    <row r="191" spans="1:19" ht="9" customHeight="1" x14ac:dyDescent="0.2">
      <c r="A191" s="501"/>
      <c r="B191" s="501"/>
      <c r="C191" s="48" t="s">
        <v>4</v>
      </c>
      <c r="D191" s="49">
        <v>17</v>
      </c>
      <c r="E191" s="50">
        <v>19247995</v>
      </c>
      <c r="F191" s="50">
        <v>2112006</v>
      </c>
      <c r="G191" s="50">
        <v>240001</v>
      </c>
      <c r="H191" s="50">
        <v>12507588</v>
      </c>
      <c r="I191" s="50">
        <v>0</v>
      </c>
      <c r="J191" s="51">
        <v>2842309</v>
      </c>
      <c r="K191" s="50">
        <v>34107590</v>
      </c>
      <c r="L191" s="73">
        <v>36949898</v>
      </c>
      <c r="M191" s="118"/>
      <c r="N191" s="120">
        <v>34107590</v>
      </c>
      <c r="O191" s="120">
        <v>21600002</v>
      </c>
      <c r="P191" s="120">
        <v>0</v>
      </c>
      <c r="Q191" s="120">
        <v>40837890</v>
      </c>
      <c r="R191" s="120">
        <v>37995581</v>
      </c>
      <c r="S191" s="47"/>
    </row>
    <row r="192" spans="1:19" ht="12.75" customHeight="1" x14ac:dyDescent="0.2">
      <c r="A192" s="501"/>
      <c r="B192" s="501"/>
      <c r="C192" s="53" t="s">
        <v>3</v>
      </c>
      <c r="D192" s="54">
        <v>18</v>
      </c>
      <c r="E192" s="55">
        <v>10417.969999999999</v>
      </c>
      <c r="F192" s="55">
        <v>1146.53</v>
      </c>
      <c r="G192" s="55">
        <v>123.95</v>
      </c>
      <c r="H192" s="55">
        <v>6459.63</v>
      </c>
      <c r="I192" s="55">
        <v>0</v>
      </c>
      <c r="J192" s="55">
        <v>1512.34</v>
      </c>
      <c r="K192" s="56">
        <v>18148.080000000002</v>
      </c>
      <c r="L192" s="46">
        <v>19660.419999999998</v>
      </c>
      <c r="M192" s="117"/>
      <c r="N192" s="119">
        <v>18148.080000000002</v>
      </c>
      <c r="O192" s="119">
        <v>11688.45</v>
      </c>
      <c r="P192" s="119"/>
      <c r="Q192" s="119">
        <v>21764.34</v>
      </c>
      <c r="R192" s="119">
        <v>20252</v>
      </c>
      <c r="S192" s="47"/>
    </row>
    <row r="193" spans="1:19" ht="9" customHeight="1" x14ac:dyDescent="0.2">
      <c r="A193" s="501"/>
      <c r="B193" s="501"/>
      <c r="C193" s="48" t="s">
        <v>4</v>
      </c>
      <c r="D193" s="49">
        <v>19</v>
      </c>
      <c r="E193" s="50">
        <v>20172003</v>
      </c>
      <c r="F193" s="50">
        <v>2219992</v>
      </c>
      <c r="G193" s="50">
        <v>240001</v>
      </c>
      <c r="H193" s="50">
        <v>12507588</v>
      </c>
      <c r="I193" s="50">
        <v>0</v>
      </c>
      <c r="J193" s="51">
        <v>2928299</v>
      </c>
      <c r="K193" s="50">
        <v>35139583</v>
      </c>
      <c r="L193" s="73">
        <v>38067881</v>
      </c>
      <c r="M193" s="118"/>
      <c r="N193" s="120">
        <v>35139583</v>
      </c>
      <c r="O193" s="120">
        <v>22631995</v>
      </c>
      <c r="P193" s="120">
        <v>0</v>
      </c>
      <c r="Q193" s="120">
        <v>42141639</v>
      </c>
      <c r="R193" s="120">
        <v>39213340</v>
      </c>
      <c r="S193" s="47"/>
    </row>
    <row r="194" spans="1:19" ht="12.75" customHeight="1" x14ac:dyDescent="0.2">
      <c r="A194" s="501"/>
      <c r="B194" s="501"/>
      <c r="C194" s="53" t="s">
        <v>3</v>
      </c>
      <c r="D194" s="54">
        <v>20</v>
      </c>
      <c r="E194" s="55">
        <v>10734.04</v>
      </c>
      <c r="F194" s="55">
        <v>1177.52</v>
      </c>
      <c r="G194" s="55">
        <v>123.95</v>
      </c>
      <c r="H194" s="55">
        <v>6459.63</v>
      </c>
      <c r="I194" s="55">
        <v>0</v>
      </c>
      <c r="J194" s="55">
        <v>1541.26</v>
      </c>
      <c r="K194" s="56">
        <v>18495.14</v>
      </c>
      <c r="L194" s="46">
        <v>20036.400000000001</v>
      </c>
      <c r="M194" s="117"/>
      <c r="N194" s="119">
        <v>18495.14</v>
      </c>
      <c r="O194" s="119">
        <v>12035.51</v>
      </c>
      <c r="P194" s="119"/>
      <c r="Q194" s="119">
        <v>22202.79</v>
      </c>
      <c r="R194" s="119">
        <v>20661.53</v>
      </c>
      <c r="S194" s="47"/>
    </row>
    <row r="195" spans="1:19" ht="9" customHeight="1" x14ac:dyDescent="0.2">
      <c r="A195" s="501"/>
      <c r="B195" s="501"/>
      <c r="C195" s="48" t="s">
        <v>4</v>
      </c>
      <c r="D195" s="49">
        <v>21</v>
      </c>
      <c r="E195" s="50">
        <v>20784000</v>
      </c>
      <c r="F195" s="50">
        <v>2279997</v>
      </c>
      <c r="G195" s="50">
        <v>240001</v>
      </c>
      <c r="H195" s="50">
        <v>12507588</v>
      </c>
      <c r="I195" s="50">
        <v>0</v>
      </c>
      <c r="J195" s="51">
        <v>2984296</v>
      </c>
      <c r="K195" s="50">
        <v>35811585</v>
      </c>
      <c r="L195" s="73">
        <v>38795880</v>
      </c>
      <c r="M195" s="118"/>
      <c r="N195" s="120">
        <v>35811585</v>
      </c>
      <c r="O195" s="120">
        <v>23303997</v>
      </c>
      <c r="P195" s="120">
        <v>0</v>
      </c>
      <c r="Q195" s="120">
        <v>42990596</v>
      </c>
      <c r="R195" s="120">
        <v>40006301</v>
      </c>
      <c r="S195" s="47"/>
    </row>
    <row r="196" spans="1:19" ht="12.75" customHeight="1" x14ac:dyDescent="0.2">
      <c r="A196" s="501"/>
      <c r="B196" s="501"/>
      <c r="C196" s="53" t="s">
        <v>3</v>
      </c>
      <c r="D196" s="54">
        <v>22</v>
      </c>
      <c r="E196" s="55">
        <v>11037.72</v>
      </c>
      <c r="F196" s="55">
        <v>1214.71</v>
      </c>
      <c r="G196" s="55">
        <v>123.95</v>
      </c>
      <c r="H196" s="55">
        <v>6459.63</v>
      </c>
      <c r="I196" s="55">
        <v>0</v>
      </c>
      <c r="J196" s="55">
        <v>1569.67</v>
      </c>
      <c r="K196" s="56">
        <v>18836.009999999998</v>
      </c>
      <c r="L196" s="46">
        <v>20405.68</v>
      </c>
      <c r="M196" s="117"/>
      <c r="N196" s="119">
        <v>18836.009999999998</v>
      </c>
      <c r="O196" s="119">
        <v>12376.38</v>
      </c>
      <c r="P196" s="119"/>
      <c r="Q196" s="119">
        <v>22633.43</v>
      </c>
      <c r="R196" s="119">
        <v>21063.759999999998</v>
      </c>
      <c r="S196" s="47"/>
    </row>
    <row r="197" spans="1:19" ht="9" customHeight="1" x14ac:dyDescent="0.2">
      <c r="A197" s="501"/>
      <c r="B197" s="501"/>
      <c r="C197" s="48" t="s">
        <v>4</v>
      </c>
      <c r="D197" s="49">
        <v>23</v>
      </c>
      <c r="E197" s="50">
        <v>21372006</v>
      </c>
      <c r="F197" s="50">
        <v>2352007</v>
      </c>
      <c r="G197" s="50">
        <v>240001</v>
      </c>
      <c r="H197" s="50">
        <v>12507588</v>
      </c>
      <c r="I197" s="50">
        <v>0</v>
      </c>
      <c r="J197" s="51">
        <v>3039305</v>
      </c>
      <c r="K197" s="50">
        <v>36471601</v>
      </c>
      <c r="L197" s="73">
        <v>39510906</v>
      </c>
      <c r="M197" s="118"/>
      <c r="N197" s="120">
        <v>36471601</v>
      </c>
      <c r="O197" s="120">
        <v>23964013</v>
      </c>
      <c r="P197" s="120">
        <v>0</v>
      </c>
      <c r="Q197" s="120">
        <v>43824432</v>
      </c>
      <c r="R197" s="120">
        <v>40785127</v>
      </c>
      <c r="S197" s="47"/>
    </row>
    <row r="198" spans="1:19" ht="12.75" customHeight="1" x14ac:dyDescent="0.2">
      <c r="A198" s="501"/>
      <c r="B198" s="501"/>
      <c r="C198" s="53" t="s">
        <v>3</v>
      </c>
      <c r="D198" s="54">
        <v>24</v>
      </c>
      <c r="E198" s="55">
        <v>11347.59</v>
      </c>
      <c r="F198" s="55">
        <v>1245.69</v>
      </c>
      <c r="G198" s="55">
        <v>123.95</v>
      </c>
      <c r="H198" s="55">
        <v>6459.63</v>
      </c>
      <c r="I198" s="55">
        <v>0</v>
      </c>
      <c r="J198" s="55">
        <v>1598.07</v>
      </c>
      <c r="K198" s="56">
        <v>19176.86</v>
      </c>
      <c r="L198" s="46">
        <v>20774.93</v>
      </c>
      <c r="M198" s="117"/>
      <c r="N198" s="119">
        <v>19176.86</v>
      </c>
      <c r="O198" s="119">
        <v>12717.23</v>
      </c>
      <c r="P198" s="119"/>
      <c r="Q198" s="119">
        <v>23064.03</v>
      </c>
      <c r="R198" s="119">
        <v>21465.96</v>
      </c>
      <c r="S198" s="47"/>
    </row>
    <row r="199" spans="1:19" ht="9" customHeight="1" x14ac:dyDescent="0.2">
      <c r="A199" s="501"/>
      <c r="B199" s="501"/>
      <c r="C199" s="48" t="s">
        <v>4</v>
      </c>
      <c r="D199" s="49">
        <v>25</v>
      </c>
      <c r="E199" s="50">
        <v>21971998</v>
      </c>
      <c r="F199" s="50">
        <v>2411992</v>
      </c>
      <c r="G199" s="50">
        <v>240001</v>
      </c>
      <c r="H199" s="50">
        <v>12507588</v>
      </c>
      <c r="I199" s="50">
        <v>0</v>
      </c>
      <c r="J199" s="51">
        <v>3094295</v>
      </c>
      <c r="K199" s="50">
        <v>37131579</v>
      </c>
      <c r="L199" s="73">
        <v>40225874</v>
      </c>
      <c r="M199" s="118"/>
      <c r="N199" s="120">
        <v>37131579</v>
      </c>
      <c r="O199" s="120">
        <v>24623991</v>
      </c>
      <c r="P199" s="120">
        <v>0</v>
      </c>
      <c r="Q199" s="120">
        <v>44658189</v>
      </c>
      <c r="R199" s="120">
        <v>41563894</v>
      </c>
      <c r="S199" s="47"/>
    </row>
    <row r="200" spans="1:19" ht="12.75" customHeight="1" x14ac:dyDescent="0.2">
      <c r="A200" s="501"/>
      <c r="B200" s="501"/>
      <c r="C200" s="53" t="s">
        <v>3</v>
      </c>
      <c r="D200" s="54">
        <v>26</v>
      </c>
      <c r="E200" s="55">
        <v>11731.83</v>
      </c>
      <c r="F200" s="55">
        <v>1289.08</v>
      </c>
      <c r="G200" s="55">
        <v>123.95</v>
      </c>
      <c r="H200" s="55">
        <v>6459.63</v>
      </c>
      <c r="I200" s="55">
        <v>0</v>
      </c>
      <c r="J200" s="55">
        <v>1633.71</v>
      </c>
      <c r="K200" s="56">
        <v>19604.490000000002</v>
      </c>
      <c r="L200" s="46">
        <v>21238.2</v>
      </c>
      <c r="M200" s="117"/>
      <c r="N200" s="119">
        <v>19604.490000000002</v>
      </c>
      <c r="O200" s="119">
        <v>13144.86</v>
      </c>
      <c r="P200" s="119"/>
      <c r="Q200" s="119">
        <v>23604.27</v>
      </c>
      <c r="R200" s="119">
        <v>21970.560000000001</v>
      </c>
      <c r="S200" s="47"/>
    </row>
    <row r="201" spans="1:19" ht="9" customHeight="1" x14ac:dyDescent="0.2">
      <c r="A201" s="501"/>
      <c r="B201" s="501"/>
      <c r="C201" s="48" t="s">
        <v>4</v>
      </c>
      <c r="D201" s="49">
        <v>27</v>
      </c>
      <c r="E201" s="50">
        <v>22715990</v>
      </c>
      <c r="F201" s="50">
        <v>2496007</v>
      </c>
      <c r="G201" s="50">
        <v>240001</v>
      </c>
      <c r="H201" s="50">
        <v>12507588</v>
      </c>
      <c r="I201" s="50">
        <v>0</v>
      </c>
      <c r="J201" s="51">
        <v>3163304</v>
      </c>
      <c r="K201" s="50">
        <v>37959586</v>
      </c>
      <c r="L201" s="73">
        <v>41122890</v>
      </c>
      <c r="M201" s="118"/>
      <c r="N201" s="120">
        <v>37959586</v>
      </c>
      <c r="O201" s="120">
        <v>25451998</v>
      </c>
      <c r="P201" s="120">
        <v>0</v>
      </c>
      <c r="Q201" s="120">
        <v>45704240</v>
      </c>
      <c r="R201" s="120">
        <v>42540936</v>
      </c>
      <c r="S201" s="47"/>
    </row>
    <row r="202" spans="1:19" ht="12.75" customHeight="1" x14ac:dyDescent="0.2">
      <c r="A202" s="501"/>
      <c r="B202" s="501"/>
      <c r="C202" s="53" t="s">
        <v>3</v>
      </c>
      <c r="D202" s="54">
        <v>28</v>
      </c>
      <c r="E202" s="55">
        <v>11979.73</v>
      </c>
      <c r="F202" s="55">
        <v>1313.87</v>
      </c>
      <c r="G202" s="55">
        <v>123.95</v>
      </c>
      <c r="H202" s="55">
        <v>6459.63</v>
      </c>
      <c r="I202" s="55">
        <v>0</v>
      </c>
      <c r="J202" s="55">
        <v>1656.43</v>
      </c>
      <c r="K202" s="56">
        <v>19877.18</v>
      </c>
      <c r="L202" s="46">
        <v>21533.61</v>
      </c>
      <c r="M202" s="117"/>
      <c r="N202" s="119">
        <v>19877.18</v>
      </c>
      <c r="O202" s="119">
        <v>13417.55</v>
      </c>
      <c r="P202" s="119"/>
      <c r="Q202" s="119">
        <v>23948.77</v>
      </c>
      <c r="R202" s="119">
        <v>22292.34</v>
      </c>
      <c r="S202" s="47"/>
    </row>
    <row r="203" spans="1:19" ht="9" customHeight="1" x14ac:dyDescent="0.2">
      <c r="A203" s="501"/>
      <c r="B203" s="501"/>
      <c r="C203" s="48" t="s">
        <v>4</v>
      </c>
      <c r="D203" s="49">
        <v>29</v>
      </c>
      <c r="E203" s="50">
        <v>23195992</v>
      </c>
      <c r="F203" s="50">
        <v>2544007</v>
      </c>
      <c r="G203" s="50">
        <v>240001</v>
      </c>
      <c r="H203" s="50">
        <v>12507588</v>
      </c>
      <c r="I203" s="50">
        <v>0</v>
      </c>
      <c r="J203" s="51">
        <v>3207296</v>
      </c>
      <c r="K203" s="50">
        <v>38487587</v>
      </c>
      <c r="L203" s="73">
        <v>41694883</v>
      </c>
      <c r="M203" s="118"/>
      <c r="N203" s="120">
        <v>38487587</v>
      </c>
      <c r="O203" s="120">
        <v>25980000</v>
      </c>
      <c r="P203" s="120">
        <v>0</v>
      </c>
      <c r="Q203" s="120">
        <v>46371285</v>
      </c>
      <c r="R203" s="120">
        <v>43163989</v>
      </c>
      <c r="S203" s="47"/>
    </row>
    <row r="204" spans="1:19" ht="12.75" customHeight="1" x14ac:dyDescent="0.2">
      <c r="A204" s="501"/>
      <c r="B204" s="501"/>
      <c r="C204" s="53" t="s">
        <v>3</v>
      </c>
      <c r="D204" s="54">
        <v>30</v>
      </c>
      <c r="E204" s="55">
        <v>12295.81</v>
      </c>
      <c r="F204" s="55">
        <v>1351.05</v>
      </c>
      <c r="G204" s="55">
        <v>123.95</v>
      </c>
      <c r="H204" s="55">
        <v>6459.63</v>
      </c>
      <c r="I204" s="55">
        <v>0</v>
      </c>
      <c r="J204" s="55">
        <v>1685.87</v>
      </c>
      <c r="K204" s="56">
        <v>20230.439999999999</v>
      </c>
      <c r="L204" s="46">
        <v>21916.31</v>
      </c>
      <c r="M204" s="117"/>
      <c r="N204" s="119">
        <v>20230.439999999999</v>
      </c>
      <c r="O204" s="119">
        <v>13770.81</v>
      </c>
      <c r="P204" s="119"/>
      <c r="Q204" s="119">
        <v>24395.06</v>
      </c>
      <c r="R204" s="119">
        <v>22709.19</v>
      </c>
      <c r="S204" s="47"/>
    </row>
    <row r="205" spans="1:19" ht="9" customHeight="1" x14ac:dyDescent="0.2">
      <c r="A205" s="501"/>
      <c r="B205" s="501"/>
      <c r="C205" s="48" t="s">
        <v>4</v>
      </c>
      <c r="D205" s="49">
        <v>31</v>
      </c>
      <c r="E205" s="50">
        <v>23808008</v>
      </c>
      <c r="F205" s="50">
        <v>2615998</v>
      </c>
      <c r="G205" s="50">
        <v>240001</v>
      </c>
      <c r="H205" s="50">
        <v>12507588</v>
      </c>
      <c r="I205" s="50">
        <v>0</v>
      </c>
      <c r="J205" s="51">
        <v>3264300</v>
      </c>
      <c r="K205" s="50">
        <v>39171594</v>
      </c>
      <c r="L205" s="73">
        <v>42435894</v>
      </c>
      <c r="M205" s="118"/>
      <c r="N205" s="120">
        <v>39171594</v>
      </c>
      <c r="O205" s="120">
        <v>26664006</v>
      </c>
      <c r="P205" s="120">
        <v>0</v>
      </c>
      <c r="Q205" s="120">
        <v>47235423</v>
      </c>
      <c r="R205" s="120">
        <v>43971123</v>
      </c>
      <c r="S205" s="47"/>
    </row>
    <row r="206" spans="1:19" ht="12.75" customHeight="1" x14ac:dyDescent="0.2">
      <c r="A206" s="501"/>
      <c r="B206" s="501"/>
      <c r="C206" s="53" t="s">
        <v>3</v>
      </c>
      <c r="D206" s="54">
        <v>32</v>
      </c>
      <c r="E206" s="55">
        <v>12605.68</v>
      </c>
      <c r="F206" s="55">
        <v>1382.04</v>
      </c>
      <c r="G206" s="55">
        <v>123.95</v>
      </c>
      <c r="H206" s="55">
        <v>6459.63</v>
      </c>
      <c r="I206" s="55">
        <v>0</v>
      </c>
      <c r="J206" s="55">
        <v>1714.28</v>
      </c>
      <c r="K206" s="56">
        <v>20571.3</v>
      </c>
      <c r="L206" s="46">
        <v>22285.58</v>
      </c>
      <c r="M206" s="117"/>
      <c r="N206" s="119">
        <v>20571.3</v>
      </c>
      <c r="O206" s="119">
        <v>14111.67</v>
      </c>
      <c r="P206" s="119"/>
      <c r="Q206" s="119">
        <v>24825.68</v>
      </c>
      <c r="R206" s="119">
        <v>23111.4</v>
      </c>
      <c r="S206" s="47"/>
    </row>
    <row r="207" spans="1:19" ht="9" customHeight="1" x14ac:dyDescent="0.2">
      <c r="A207" s="501"/>
      <c r="B207" s="501"/>
      <c r="C207" s="48" t="s">
        <v>4</v>
      </c>
      <c r="D207" s="49">
        <v>33</v>
      </c>
      <c r="E207" s="50">
        <v>24408000</v>
      </c>
      <c r="F207" s="50">
        <v>2676003</v>
      </c>
      <c r="G207" s="50">
        <v>240001</v>
      </c>
      <c r="H207" s="50">
        <v>12507588</v>
      </c>
      <c r="I207" s="50">
        <v>0</v>
      </c>
      <c r="J207" s="51">
        <v>3319309</v>
      </c>
      <c r="K207" s="50">
        <v>39831591</v>
      </c>
      <c r="L207" s="73">
        <v>43150900</v>
      </c>
      <c r="M207" s="118"/>
      <c r="N207" s="120">
        <v>39831591</v>
      </c>
      <c r="O207" s="120">
        <v>27324003</v>
      </c>
      <c r="P207" s="120">
        <v>0</v>
      </c>
      <c r="Q207" s="120">
        <v>48069219</v>
      </c>
      <c r="R207" s="120">
        <v>44749910</v>
      </c>
      <c r="S207" s="47"/>
    </row>
    <row r="208" spans="1:19" ht="12.75" customHeight="1" x14ac:dyDescent="0.2">
      <c r="A208" s="501"/>
      <c r="B208" s="501"/>
      <c r="C208" s="53" t="s">
        <v>3</v>
      </c>
      <c r="D208" s="54">
        <v>34</v>
      </c>
      <c r="E208" s="55">
        <v>12909.36</v>
      </c>
      <c r="F208" s="55">
        <v>1419.22</v>
      </c>
      <c r="G208" s="55">
        <v>123.95</v>
      </c>
      <c r="H208" s="55">
        <v>6459.63</v>
      </c>
      <c r="I208" s="55">
        <v>0</v>
      </c>
      <c r="J208" s="55">
        <v>1742.68</v>
      </c>
      <c r="K208" s="56">
        <v>20912.16</v>
      </c>
      <c r="L208" s="46">
        <v>22654.84</v>
      </c>
      <c r="M208" s="117"/>
      <c r="N208" s="119">
        <v>20912.16</v>
      </c>
      <c r="O208" s="119">
        <v>14452.53</v>
      </c>
      <c r="P208" s="119"/>
      <c r="Q208" s="119">
        <v>25256.3</v>
      </c>
      <c r="R208" s="119">
        <v>23513.62</v>
      </c>
      <c r="S208" s="47"/>
    </row>
    <row r="209" spans="1:19" ht="9" customHeight="1" x14ac:dyDescent="0.2">
      <c r="A209" s="501"/>
      <c r="B209" s="501"/>
      <c r="C209" s="48" t="s">
        <v>4</v>
      </c>
      <c r="D209" s="49">
        <v>35</v>
      </c>
      <c r="E209" s="50">
        <v>24996006</v>
      </c>
      <c r="F209" s="50">
        <v>2747993</v>
      </c>
      <c r="G209" s="50">
        <v>240001</v>
      </c>
      <c r="H209" s="50">
        <v>12507588</v>
      </c>
      <c r="I209" s="50">
        <v>0</v>
      </c>
      <c r="J209" s="51">
        <v>3374299</v>
      </c>
      <c r="K209" s="50">
        <v>40491588</v>
      </c>
      <c r="L209" s="73">
        <v>43865887</v>
      </c>
      <c r="M209" s="118"/>
      <c r="N209" s="120">
        <v>40491588</v>
      </c>
      <c r="O209" s="120">
        <v>27984000</v>
      </c>
      <c r="P209" s="120">
        <v>0</v>
      </c>
      <c r="Q209" s="120">
        <v>48903016</v>
      </c>
      <c r="R209" s="120">
        <v>45528717</v>
      </c>
      <c r="S209" s="47"/>
    </row>
    <row r="210" spans="1:19" ht="12.75" customHeight="1" x14ac:dyDescent="0.2">
      <c r="A210" s="501"/>
      <c r="B210" s="501"/>
      <c r="C210" s="53" t="s">
        <v>3</v>
      </c>
      <c r="D210" s="54">
        <v>36</v>
      </c>
      <c r="E210" s="55">
        <v>13225.43</v>
      </c>
      <c r="F210" s="55">
        <v>1450.21</v>
      </c>
      <c r="G210" s="55">
        <v>123.95</v>
      </c>
      <c r="H210" s="55">
        <v>6459.63</v>
      </c>
      <c r="I210" s="55">
        <v>0</v>
      </c>
      <c r="J210" s="55">
        <v>1771.6</v>
      </c>
      <c r="K210" s="56">
        <v>21259.22</v>
      </c>
      <c r="L210" s="46">
        <v>23030.82</v>
      </c>
      <c r="M210" s="117"/>
      <c r="N210" s="119">
        <v>21259.22</v>
      </c>
      <c r="O210" s="119">
        <v>14799.59</v>
      </c>
      <c r="P210" s="119"/>
      <c r="Q210" s="119">
        <v>25694.75</v>
      </c>
      <c r="R210" s="119">
        <v>23923.15</v>
      </c>
      <c r="S210" s="47"/>
    </row>
    <row r="211" spans="1:19" ht="9" customHeight="1" x14ac:dyDescent="0.2">
      <c r="A211" s="501"/>
      <c r="B211" s="501"/>
      <c r="C211" s="48" t="s">
        <v>4</v>
      </c>
      <c r="D211" s="49">
        <v>37</v>
      </c>
      <c r="E211" s="50">
        <v>25608003</v>
      </c>
      <c r="F211" s="50">
        <v>2807998</v>
      </c>
      <c r="G211" s="50">
        <v>240001</v>
      </c>
      <c r="H211" s="50">
        <v>12507588</v>
      </c>
      <c r="I211" s="50">
        <v>0</v>
      </c>
      <c r="J211" s="51">
        <v>3430296</v>
      </c>
      <c r="K211" s="50">
        <v>41163590</v>
      </c>
      <c r="L211" s="73">
        <v>44593886</v>
      </c>
      <c r="M211" s="118"/>
      <c r="N211" s="120">
        <v>41163590</v>
      </c>
      <c r="O211" s="120">
        <v>28656002</v>
      </c>
      <c r="P211" s="120">
        <v>0</v>
      </c>
      <c r="Q211" s="120">
        <v>49751974</v>
      </c>
      <c r="R211" s="120">
        <v>46321678</v>
      </c>
      <c r="S211" s="47"/>
    </row>
    <row r="212" spans="1:19" ht="12.75" customHeight="1" x14ac:dyDescent="0.2">
      <c r="A212" s="501"/>
      <c r="B212" s="501"/>
      <c r="C212" s="53" t="s">
        <v>3</v>
      </c>
      <c r="D212" s="54">
        <v>38</v>
      </c>
      <c r="E212" s="55">
        <v>13535.3</v>
      </c>
      <c r="F212" s="55">
        <v>1487.4</v>
      </c>
      <c r="G212" s="55">
        <v>123.95</v>
      </c>
      <c r="H212" s="55">
        <v>6459.63</v>
      </c>
      <c r="I212" s="55">
        <v>0</v>
      </c>
      <c r="J212" s="55">
        <v>1800.52</v>
      </c>
      <c r="K212" s="56">
        <v>21606.28</v>
      </c>
      <c r="L212" s="46">
        <v>23406.799999999999</v>
      </c>
      <c r="M212" s="117"/>
      <c r="N212" s="119">
        <v>21606.28</v>
      </c>
      <c r="O212" s="119">
        <v>15146.65</v>
      </c>
      <c r="P212" s="119"/>
      <c r="Q212" s="119">
        <v>26133.200000000001</v>
      </c>
      <c r="R212" s="119">
        <v>24332.68</v>
      </c>
      <c r="S212" s="47"/>
    </row>
    <row r="213" spans="1:19" ht="9" customHeight="1" x14ac:dyDescent="0.2">
      <c r="A213" s="501"/>
      <c r="B213" s="501"/>
      <c r="C213" s="48" t="s">
        <v>4</v>
      </c>
      <c r="D213" s="49">
        <v>39</v>
      </c>
      <c r="E213" s="50">
        <v>26207995</v>
      </c>
      <c r="F213" s="50">
        <v>2880008</v>
      </c>
      <c r="G213" s="50">
        <v>240001</v>
      </c>
      <c r="H213" s="50">
        <v>12507588</v>
      </c>
      <c r="I213" s="50">
        <v>0</v>
      </c>
      <c r="J213" s="51">
        <v>3486293</v>
      </c>
      <c r="K213" s="50">
        <v>41835592</v>
      </c>
      <c r="L213" s="73">
        <v>45321885</v>
      </c>
      <c r="M213" s="118"/>
      <c r="N213" s="120">
        <v>41835592</v>
      </c>
      <c r="O213" s="120">
        <v>29328004</v>
      </c>
      <c r="P213" s="120">
        <v>0</v>
      </c>
      <c r="Q213" s="120">
        <v>50600931</v>
      </c>
      <c r="R213" s="120">
        <v>47114638</v>
      </c>
      <c r="S213" s="47"/>
    </row>
    <row r="214" spans="1:19" ht="12.75" customHeight="1" x14ac:dyDescent="0.2">
      <c r="A214" s="501"/>
      <c r="B214" s="501"/>
      <c r="C214" s="53" t="s">
        <v>3</v>
      </c>
      <c r="D214" s="54">
        <v>40</v>
      </c>
      <c r="E214" s="55">
        <v>13851.37</v>
      </c>
      <c r="F214" s="55">
        <v>1518.38</v>
      </c>
      <c r="G214" s="55">
        <v>123.95</v>
      </c>
      <c r="H214" s="55">
        <v>6459.63</v>
      </c>
      <c r="I214" s="55">
        <v>0</v>
      </c>
      <c r="J214" s="55">
        <v>1829.44</v>
      </c>
      <c r="K214" s="56">
        <v>21953.33</v>
      </c>
      <c r="L214" s="46">
        <v>23782.77</v>
      </c>
      <c r="M214" s="117"/>
      <c r="N214" s="119">
        <v>21953.33</v>
      </c>
      <c r="O214" s="119">
        <v>15493.7</v>
      </c>
      <c r="P214" s="119"/>
      <c r="Q214" s="119">
        <v>26571.64</v>
      </c>
      <c r="R214" s="119">
        <v>24742.2</v>
      </c>
      <c r="S214" s="47"/>
    </row>
    <row r="215" spans="1:19" ht="9" customHeight="1" x14ac:dyDescent="0.2">
      <c r="A215" s="502"/>
      <c r="B215" s="502"/>
      <c r="C215" s="58"/>
      <c r="D215" s="59"/>
      <c r="E215" s="61">
        <v>26819992</v>
      </c>
      <c r="F215" s="61">
        <v>2939994</v>
      </c>
      <c r="G215" s="61">
        <v>240001</v>
      </c>
      <c r="H215" s="61">
        <v>12507588</v>
      </c>
      <c r="I215" s="61">
        <v>0</v>
      </c>
      <c r="J215" s="60">
        <v>3542290</v>
      </c>
      <c r="K215" s="61">
        <v>42507574</v>
      </c>
      <c r="L215" s="73">
        <v>46049864</v>
      </c>
      <c r="M215" s="118"/>
      <c r="N215" s="120">
        <v>42507574</v>
      </c>
      <c r="O215" s="120">
        <v>29999986</v>
      </c>
      <c r="P215" s="120">
        <v>0</v>
      </c>
      <c r="Q215" s="120">
        <v>51449869</v>
      </c>
      <c r="R215" s="120">
        <v>47907580</v>
      </c>
      <c r="S215" s="47"/>
    </row>
    <row r="216" spans="1:19" ht="12.75" customHeight="1" x14ac:dyDescent="0.2">
      <c r="A216" s="496">
        <v>34425</v>
      </c>
      <c r="B216" s="496">
        <v>34515</v>
      </c>
      <c r="C216" s="42" t="s">
        <v>3</v>
      </c>
      <c r="D216" s="43">
        <v>0</v>
      </c>
      <c r="E216" s="44">
        <v>6674.69</v>
      </c>
      <c r="F216" s="44">
        <v>731.3</v>
      </c>
      <c r="G216" s="44">
        <v>123.95</v>
      </c>
      <c r="H216" s="44">
        <v>6459.63</v>
      </c>
      <c r="I216" s="44">
        <v>137.91</v>
      </c>
      <c r="J216" s="44">
        <v>1165.8</v>
      </c>
      <c r="K216" s="45">
        <v>14127.48</v>
      </c>
      <c r="L216" s="46">
        <v>15293.28</v>
      </c>
      <c r="M216" s="117"/>
      <c r="N216" s="119">
        <v>14127.48</v>
      </c>
      <c r="O216" s="119">
        <v>7667.85</v>
      </c>
      <c r="P216" s="119"/>
      <c r="Q216" s="119">
        <v>16673.490000000002</v>
      </c>
      <c r="R216" s="119">
        <v>15507.69</v>
      </c>
      <c r="S216" s="47"/>
    </row>
    <row r="217" spans="1:19" ht="9" customHeight="1" x14ac:dyDescent="0.2">
      <c r="A217" s="521"/>
      <c r="B217" s="521"/>
      <c r="C217" s="48" t="s">
        <v>4</v>
      </c>
      <c r="D217" s="49">
        <v>2</v>
      </c>
      <c r="E217" s="50">
        <v>12924002</v>
      </c>
      <c r="F217" s="50">
        <v>1415994</v>
      </c>
      <c r="G217" s="50">
        <v>240001</v>
      </c>
      <c r="H217" s="50">
        <v>12507588</v>
      </c>
      <c r="I217" s="50">
        <v>267031</v>
      </c>
      <c r="J217" s="51">
        <v>2257304</v>
      </c>
      <c r="K217" s="50">
        <v>27354616</v>
      </c>
      <c r="L217" s="73">
        <v>29611919</v>
      </c>
      <c r="M217" s="118"/>
      <c r="N217" s="120">
        <v>27354616</v>
      </c>
      <c r="O217" s="120">
        <v>14847028</v>
      </c>
      <c r="P217" s="120">
        <v>0</v>
      </c>
      <c r="Q217" s="120">
        <v>32284378</v>
      </c>
      <c r="R217" s="120">
        <v>30027075</v>
      </c>
      <c r="S217" s="47"/>
    </row>
    <row r="218" spans="1:19" ht="12.75" customHeight="1" x14ac:dyDescent="0.2">
      <c r="A218" s="500">
        <v>34425</v>
      </c>
      <c r="B218" s="500">
        <v>34515</v>
      </c>
      <c r="C218" s="53" t="s">
        <v>3</v>
      </c>
      <c r="D218" s="54">
        <v>3</v>
      </c>
      <c r="E218" s="55">
        <v>7027.95</v>
      </c>
      <c r="F218" s="55">
        <v>768.49</v>
      </c>
      <c r="G218" s="55">
        <v>123.95</v>
      </c>
      <c r="H218" s="55">
        <v>6459.63</v>
      </c>
      <c r="I218" s="55">
        <v>137.91</v>
      </c>
      <c r="J218" s="55">
        <v>1198.3399999999999</v>
      </c>
      <c r="K218" s="56">
        <v>14517.93</v>
      </c>
      <c r="L218" s="46">
        <v>15716.27</v>
      </c>
      <c r="M218" s="117"/>
      <c r="N218" s="119">
        <v>14517.93</v>
      </c>
      <c r="O218" s="119">
        <v>8058.3</v>
      </c>
      <c r="P218" s="119"/>
      <c r="Q218" s="119">
        <v>17166.759999999998</v>
      </c>
      <c r="R218" s="119">
        <v>15968.42</v>
      </c>
      <c r="S218" s="47"/>
    </row>
    <row r="219" spans="1:19" ht="9" customHeight="1" x14ac:dyDescent="0.2">
      <c r="A219" s="500"/>
      <c r="B219" s="500"/>
      <c r="C219" s="48" t="s">
        <v>4</v>
      </c>
      <c r="D219" s="49">
        <v>4</v>
      </c>
      <c r="E219" s="50">
        <v>13608009</v>
      </c>
      <c r="F219" s="50">
        <v>1488004</v>
      </c>
      <c r="G219" s="50">
        <v>240001</v>
      </c>
      <c r="H219" s="50">
        <v>12507588</v>
      </c>
      <c r="I219" s="50">
        <v>267031</v>
      </c>
      <c r="J219" s="51">
        <v>2320310</v>
      </c>
      <c r="K219" s="50">
        <v>28110632</v>
      </c>
      <c r="L219" s="73">
        <v>30430942</v>
      </c>
      <c r="M219" s="118"/>
      <c r="N219" s="120">
        <v>28110632</v>
      </c>
      <c r="O219" s="120">
        <v>15603045</v>
      </c>
      <c r="P219" s="120">
        <v>0</v>
      </c>
      <c r="Q219" s="120">
        <v>33239482</v>
      </c>
      <c r="R219" s="120">
        <v>30919173</v>
      </c>
      <c r="S219" s="47"/>
    </row>
    <row r="220" spans="1:19" ht="12.75" customHeight="1" x14ac:dyDescent="0.2">
      <c r="A220" s="501"/>
      <c r="B220" s="501"/>
      <c r="C220" s="53" t="s">
        <v>3</v>
      </c>
      <c r="D220" s="54">
        <v>5</v>
      </c>
      <c r="E220" s="55">
        <v>7387.4</v>
      </c>
      <c r="F220" s="55">
        <v>811.87</v>
      </c>
      <c r="G220" s="55">
        <v>123.95</v>
      </c>
      <c r="H220" s="55">
        <v>6459.63</v>
      </c>
      <c r="I220" s="55">
        <v>137.91</v>
      </c>
      <c r="J220" s="55">
        <v>1231.9000000000001</v>
      </c>
      <c r="K220" s="56">
        <v>14920.76</v>
      </c>
      <c r="L220" s="46">
        <v>16152.66</v>
      </c>
      <c r="M220" s="117"/>
      <c r="N220" s="119">
        <v>14920.76</v>
      </c>
      <c r="O220" s="119">
        <v>8461.1299999999992</v>
      </c>
      <c r="P220" s="119"/>
      <c r="Q220" s="119">
        <v>17675.66</v>
      </c>
      <c r="R220" s="119">
        <v>16443.759999999998</v>
      </c>
      <c r="S220" s="47"/>
    </row>
    <row r="221" spans="1:19" ht="9" customHeight="1" x14ac:dyDescent="0.2">
      <c r="A221" s="501"/>
      <c r="B221" s="501"/>
      <c r="C221" s="48" t="s">
        <v>4</v>
      </c>
      <c r="D221" s="49">
        <v>6</v>
      </c>
      <c r="E221" s="50">
        <v>14304001</v>
      </c>
      <c r="F221" s="50">
        <v>1572000</v>
      </c>
      <c r="G221" s="50">
        <v>240001</v>
      </c>
      <c r="H221" s="50">
        <v>12507588</v>
      </c>
      <c r="I221" s="50">
        <v>267031</v>
      </c>
      <c r="J221" s="51">
        <v>2385291</v>
      </c>
      <c r="K221" s="50">
        <v>28890620</v>
      </c>
      <c r="L221" s="73">
        <v>31275911</v>
      </c>
      <c r="M221" s="118"/>
      <c r="N221" s="120">
        <v>28890620</v>
      </c>
      <c r="O221" s="120">
        <v>16383032</v>
      </c>
      <c r="P221" s="120">
        <v>0</v>
      </c>
      <c r="Q221" s="120">
        <v>34224850</v>
      </c>
      <c r="R221" s="120">
        <v>31839559</v>
      </c>
      <c r="S221" s="47"/>
    </row>
    <row r="222" spans="1:19" ht="12.75" customHeight="1" x14ac:dyDescent="0.2">
      <c r="A222" s="501"/>
      <c r="B222" s="501"/>
      <c r="C222" s="53" t="s">
        <v>3</v>
      </c>
      <c r="D222" s="54">
        <v>7</v>
      </c>
      <c r="E222" s="55">
        <v>7740.66</v>
      </c>
      <c r="F222" s="55">
        <v>849.06</v>
      </c>
      <c r="G222" s="55">
        <v>123.95</v>
      </c>
      <c r="H222" s="55">
        <v>6459.63</v>
      </c>
      <c r="I222" s="55">
        <v>137.91</v>
      </c>
      <c r="J222" s="55">
        <v>1264.44</v>
      </c>
      <c r="K222" s="56">
        <v>15311.21</v>
      </c>
      <c r="L222" s="46">
        <v>16575.650000000001</v>
      </c>
      <c r="M222" s="117"/>
      <c r="N222" s="119">
        <v>15311.21</v>
      </c>
      <c r="O222" s="119">
        <v>8851.58</v>
      </c>
      <c r="P222" s="119"/>
      <c r="Q222" s="119">
        <v>18168.93</v>
      </c>
      <c r="R222" s="119">
        <v>16904.490000000002</v>
      </c>
      <c r="S222" s="47"/>
    </row>
    <row r="223" spans="1:19" ht="9" customHeight="1" x14ac:dyDescent="0.2">
      <c r="A223" s="501"/>
      <c r="B223" s="501"/>
      <c r="C223" s="48" t="s">
        <v>4</v>
      </c>
      <c r="D223" s="49">
        <v>8</v>
      </c>
      <c r="E223" s="50">
        <v>14988008</v>
      </c>
      <c r="F223" s="50">
        <v>1644009</v>
      </c>
      <c r="G223" s="50">
        <v>240001</v>
      </c>
      <c r="H223" s="50">
        <v>12507588</v>
      </c>
      <c r="I223" s="50">
        <v>267031</v>
      </c>
      <c r="J223" s="51">
        <v>2448297</v>
      </c>
      <c r="K223" s="50">
        <v>29646637</v>
      </c>
      <c r="L223" s="73">
        <v>32094934</v>
      </c>
      <c r="M223" s="118"/>
      <c r="N223" s="120">
        <v>29646637</v>
      </c>
      <c r="O223" s="120">
        <v>17139049</v>
      </c>
      <c r="P223" s="120">
        <v>0</v>
      </c>
      <c r="Q223" s="120">
        <v>35179954</v>
      </c>
      <c r="R223" s="120">
        <v>32731657</v>
      </c>
      <c r="S223" s="47"/>
    </row>
    <row r="224" spans="1:19" ht="12.75" customHeight="1" x14ac:dyDescent="0.2">
      <c r="A224" s="501"/>
      <c r="B224" s="501"/>
      <c r="C224" s="53" t="s">
        <v>3</v>
      </c>
      <c r="D224" s="54">
        <v>9</v>
      </c>
      <c r="E224" s="55">
        <v>8155.89</v>
      </c>
      <c r="F224" s="55">
        <v>892.44</v>
      </c>
      <c r="G224" s="55">
        <v>123.95</v>
      </c>
      <c r="H224" s="55">
        <v>6459.63</v>
      </c>
      <c r="I224" s="55">
        <v>137.91</v>
      </c>
      <c r="J224" s="55">
        <v>1302.6600000000001</v>
      </c>
      <c r="K224" s="56">
        <v>15769.82</v>
      </c>
      <c r="L224" s="46">
        <v>17072.48</v>
      </c>
      <c r="M224" s="117"/>
      <c r="N224" s="119">
        <v>15769.82</v>
      </c>
      <c r="O224" s="119">
        <v>9310.19</v>
      </c>
      <c r="P224" s="119"/>
      <c r="Q224" s="119">
        <v>18748.310000000001</v>
      </c>
      <c r="R224" s="119">
        <v>17445.650000000001</v>
      </c>
      <c r="S224" s="47"/>
    </row>
    <row r="225" spans="1:19" ht="9" customHeight="1" x14ac:dyDescent="0.2">
      <c r="A225" s="501"/>
      <c r="B225" s="501"/>
      <c r="C225" s="48" t="s">
        <v>4</v>
      </c>
      <c r="D225" s="49">
        <v>10</v>
      </c>
      <c r="E225" s="50">
        <v>15792005</v>
      </c>
      <c r="F225" s="50">
        <v>1728005</v>
      </c>
      <c r="G225" s="50">
        <v>240001</v>
      </c>
      <c r="H225" s="50">
        <v>12507588</v>
      </c>
      <c r="I225" s="50">
        <v>267031</v>
      </c>
      <c r="J225" s="51">
        <v>2522301</v>
      </c>
      <c r="K225" s="50">
        <v>30534629</v>
      </c>
      <c r="L225" s="73">
        <v>33056931</v>
      </c>
      <c r="M225" s="118"/>
      <c r="N225" s="120">
        <v>30534629</v>
      </c>
      <c r="O225" s="120">
        <v>18027042</v>
      </c>
      <c r="P225" s="120">
        <v>0</v>
      </c>
      <c r="Q225" s="120">
        <v>36301790</v>
      </c>
      <c r="R225" s="120">
        <v>33779489</v>
      </c>
      <c r="S225" s="47"/>
    </row>
    <row r="226" spans="1:19" ht="12.75" customHeight="1" x14ac:dyDescent="0.2">
      <c r="A226" s="501"/>
      <c r="B226" s="501"/>
      <c r="C226" s="53" t="s">
        <v>3</v>
      </c>
      <c r="D226" s="54">
        <v>11</v>
      </c>
      <c r="E226" s="55">
        <v>8527.74</v>
      </c>
      <c r="F226" s="55">
        <v>935.82</v>
      </c>
      <c r="G226" s="55">
        <v>123.95</v>
      </c>
      <c r="H226" s="55">
        <v>6459.63</v>
      </c>
      <c r="I226" s="55">
        <v>137.91</v>
      </c>
      <c r="J226" s="55">
        <v>1337.26</v>
      </c>
      <c r="K226" s="56">
        <v>16185.05</v>
      </c>
      <c r="L226" s="46">
        <v>17522.310000000001</v>
      </c>
      <c r="M226" s="117"/>
      <c r="N226" s="119">
        <v>16185.05</v>
      </c>
      <c r="O226" s="119">
        <v>9725.42</v>
      </c>
      <c r="P226" s="119"/>
      <c r="Q226" s="119">
        <v>19272.89</v>
      </c>
      <c r="R226" s="119">
        <v>17935.63</v>
      </c>
      <c r="S226" s="47"/>
    </row>
    <row r="227" spans="1:19" ht="9" customHeight="1" x14ac:dyDescent="0.2">
      <c r="A227" s="501"/>
      <c r="B227" s="501"/>
      <c r="C227" s="48" t="s">
        <v>4</v>
      </c>
      <c r="D227" s="49">
        <v>12</v>
      </c>
      <c r="E227" s="50">
        <v>16512007</v>
      </c>
      <c r="F227" s="50">
        <v>1812000</v>
      </c>
      <c r="G227" s="50">
        <v>240001</v>
      </c>
      <c r="H227" s="50">
        <v>12507588</v>
      </c>
      <c r="I227" s="50">
        <v>267031</v>
      </c>
      <c r="J227" s="51">
        <v>2589296</v>
      </c>
      <c r="K227" s="50">
        <v>31338627</v>
      </c>
      <c r="L227" s="73">
        <v>33927923</v>
      </c>
      <c r="M227" s="118"/>
      <c r="N227" s="120">
        <v>31338627</v>
      </c>
      <c r="O227" s="120">
        <v>18831039</v>
      </c>
      <c r="P227" s="120">
        <v>0</v>
      </c>
      <c r="Q227" s="120">
        <v>37317519</v>
      </c>
      <c r="R227" s="120">
        <v>34728222</v>
      </c>
      <c r="S227" s="47"/>
    </row>
    <row r="228" spans="1:19" ht="12.75" customHeight="1" x14ac:dyDescent="0.2">
      <c r="A228" s="501"/>
      <c r="B228" s="501"/>
      <c r="C228" s="53" t="s">
        <v>3</v>
      </c>
      <c r="D228" s="54">
        <v>13</v>
      </c>
      <c r="E228" s="55">
        <v>8980.15</v>
      </c>
      <c r="F228" s="55">
        <v>985.4</v>
      </c>
      <c r="G228" s="55">
        <v>123.95</v>
      </c>
      <c r="H228" s="55">
        <v>6459.63</v>
      </c>
      <c r="I228" s="55">
        <v>137.91</v>
      </c>
      <c r="J228" s="55">
        <v>1379.09</v>
      </c>
      <c r="K228" s="56">
        <v>16687.04</v>
      </c>
      <c r="L228" s="46">
        <v>18066.13</v>
      </c>
      <c r="M228" s="117"/>
      <c r="N228" s="119">
        <v>16687.04</v>
      </c>
      <c r="O228" s="119">
        <v>10227.41</v>
      </c>
      <c r="P228" s="119"/>
      <c r="Q228" s="119">
        <v>19907.060000000001</v>
      </c>
      <c r="R228" s="119">
        <v>18527.97</v>
      </c>
      <c r="S228" s="47"/>
    </row>
    <row r="229" spans="1:19" ht="9" customHeight="1" x14ac:dyDescent="0.2">
      <c r="A229" s="501"/>
      <c r="B229" s="501"/>
      <c r="C229" s="48" t="s">
        <v>4</v>
      </c>
      <c r="D229" s="49">
        <v>14</v>
      </c>
      <c r="E229" s="50">
        <v>17387995</v>
      </c>
      <c r="F229" s="50">
        <v>1908000</v>
      </c>
      <c r="G229" s="50">
        <v>240001</v>
      </c>
      <c r="H229" s="50">
        <v>12507588</v>
      </c>
      <c r="I229" s="50">
        <v>267031</v>
      </c>
      <c r="J229" s="51">
        <v>2670291</v>
      </c>
      <c r="K229" s="50">
        <v>32310615</v>
      </c>
      <c r="L229" s="73">
        <v>34980906</v>
      </c>
      <c r="M229" s="118"/>
      <c r="N229" s="120">
        <v>32310615</v>
      </c>
      <c r="O229" s="120">
        <v>19803027</v>
      </c>
      <c r="P229" s="120">
        <v>0</v>
      </c>
      <c r="Q229" s="120">
        <v>38545443</v>
      </c>
      <c r="R229" s="120">
        <v>35875152</v>
      </c>
      <c r="S229" s="47"/>
    </row>
    <row r="230" spans="1:19" ht="12.75" customHeight="1" x14ac:dyDescent="0.2">
      <c r="A230" s="501"/>
      <c r="B230" s="501"/>
      <c r="C230" s="53" t="s">
        <v>3</v>
      </c>
      <c r="D230" s="54">
        <v>15</v>
      </c>
      <c r="E230" s="55">
        <v>9463.56</v>
      </c>
      <c r="F230" s="55">
        <v>1034.98</v>
      </c>
      <c r="G230" s="55">
        <v>123.95</v>
      </c>
      <c r="H230" s="55">
        <v>6459.63</v>
      </c>
      <c r="I230" s="55">
        <v>137.91</v>
      </c>
      <c r="J230" s="55">
        <v>1423.51</v>
      </c>
      <c r="K230" s="56">
        <v>17220.03</v>
      </c>
      <c r="L230" s="46">
        <v>18643.54</v>
      </c>
      <c r="M230" s="117"/>
      <c r="N230" s="119">
        <v>17220.03</v>
      </c>
      <c r="O230" s="119">
        <v>10760.4</v>
      </c>
      <c r="P230" s="119"/>
      <c r="Q230" s="119">
        <v>20580.41</v>
      </c>
      <c r="R230" s="119">
        <v>19156.900000000001</v>
      </c>
      <c r="S230" s="47"/>
    </row>
    <row r="231" spans="1:19" ht="9" customHeight="1" x14ac:dyDescent="0.2">
      <c r="A231" s="501"/>
      <c r="B231" s="501"/>
      <c r="C231" s="48" t="s">
        <v>4</v>
      </c>
      <c r="D231" s="49">
        <v>16</v>
      </c>
      <c r="E231" s="50">
        <v>18324007</v>
      </c>
      <c r="F231" s="50">
        <v>2004001</v>
      </c>
      <c r="G231" s="50">
        <v>240001</v>
      </c>
      <c r="H231" s="50">
        <v>12507588</v>
      </c>
      <c r="I231" s="50">
        <v>267031</v>
      </c>
      <c r="J231" s="51">
        <v>2756300</v>
      </c>
      <c r="K231" s="50">
        <v>33342627</v>
      </c>
      <c r="L231" s="73">
        <v>36098927</v>
      </c>
      <c r="M231" s="118"/>
      <c r="N231" s="120">
        <v>33342627</v>
      </c>
      <c r="O231" s="120">
        <v>20835040</v>
      </c>
      <c r="P231" s="120">
        <v>0</v>
      </c>
      <c r="Q231" s="120">
        <v>39849230</v>
      </c>
      <c r="R231" s="120">
        <v>37092931</v>
      </c>
      <c r="S231" s="47"/>
    </row>
    <row r="232" spans="1:19" ht="12.75" customHeight="1" x14ac:dyDescent="0.2">
      <c r="A232" s="501"/>
      <c r="B232" s="501"/>
      <c r="C232" s="53" t="s">
        <v>3</v>
      </c>
      <c r="D232" s="54">
        <v>17</v>
      </c>
      <c r="E232" s="55">
        <v>9940.76</v>
      </c>
      <c r="F232" s="55">
        <v>1090.76</v>
      </c>
      <c r="G232" s="55">
        <v>123.95</v>
      </c>
      <c r="H232" s="55">
        <v>6459.63</v>
      </c>
      <c r="I232" s="55">
        <v>137.91</v>
      </c>
      <c r="J232" s="55">
        <v>1467.93</v>
      </c>
      <c r="K232" s="56">
        <v>17753.009999999998</v>
      </c>
      <c r="L232" s="46">
        <v>19220.939999999999</v>
      </c>
      <c r="M232" s="117"/>
      <c r="N232" s="119">
        <v>17753.009999999998</v>
      </c>
      <c r="O232" s="119">
        <v>11293.38</v>
      </c>
      <c r="P232" s="119"/>
      <c r="Q232" s="119">
        <v>21253.75</v>
      </c>
      <c r="R232" s="119">
        <v>19785.82</v>
      </c>
      <c r="S232" s="47"/>
    </row>
    <row r="233" spans="1:19" ht="9" customHeight="1" x14ac:dyDescent="0.2">
      <c r="A233" s="501"/>
      <c r="B233" s="501"/>
      <c r="C233" s="48" t="s">
        <v>4</v>
      </c>
      <c r="D233" s="49">
        <v>17</v>
      </c>
      <c r="E233" s="50">
        <v>19247995</v>
      </c>
      <c r="F233" s="50">
        <v>2112006</v>
      </c>
      <c r="G233" s="50">
        <v>240001</v>
      </c>
      <c r="H233" s="50">
        <v>12507588</v>
      </c>
      <c r="I233" s="50">
        <v>267031</v>
      </c>
      <c r="J233" s="51">
        <v>2842309</v>
      </c>
      <c r="K233" s="50">
        <v>34374621</v>
      </c>
      <c r="L233" s="73">
        <v>37216929</v>
      </c>
      <c r="M233" s="118"/>
      <c r="N233" s="120">
        <v>34374621</v>
      </c>
      <c r="O233" s="120">
        <v>21867033</v>
      </c>
      <c r="P233" s="120">
        <v>0</v>
      </c>
      <c r="Q233" s="120">
        <v>41152999</v>
      </c>
      <c r="R233" s="120">
        <v>38310690</v>
      </c>
      <c r="S233" s="47"/>
    </row>
    <row r="234" spans="1:19" ht="12.75" customHeight="1" x14ac:dyDescent="0.2">
      <c r="A234" s="501"/>
      <c r="B234" s="501"/>
      <c r="C234" s="53" t="s">
        <v>3</v>
      </c>
      <c r="D234" s="54">
        <v>18</v>
      </c>
      <c r="E234" s="55">
        <v>10417.969999999999</v>
      </c>
      <c r="F234" s="55">
        <v>1146.53</v>
      </c>
      <c r="G234" s="55">
        <v>123.95</v>
      </c>
      <c r="H234" s="55">
        <v>6459.63</v>
      </c>
      <c r="I234" s="55">
        <v>137.91</v>
      </c>
      <c r="J234" s="55">
        <v>1512.34</v>
      </c>
      <c r="K234" s="56">
        <v>18285.990000000002</v>
      </c>
      <c r="L234" s="46">
        <v>19798.330000000002</v>
      </c>
      <c r="M234" s="117"/>
      <c r="N234" s="119">
        <v>18285.990000000002</v>
      </c>
      <c r="O234" s="119">
        <v>11826.36</v>
      </c>
      <c r="P234" s="119"/>
      <c r="Q234" s="119">
        <v>21927.07</v>
      </c>
      <c r="R234" s="119">
        <v>20414.73</v>
      </c>
      <c r="S234" s="47"/>
    </row>
    <row r="235" spans="1:19" ht="9" customHeight="1" x14ac:dyDescent="0.2">
      <c r="A235" s="501"/>
      <c r="B235" s="501"/>
      <c r="C235" s="48" t="s">
        <v>4</v>
      </c>
      <c r="D235" s="49">
        <v>19</v>
      </c>
      <c r="E235" s="50">
        <v>20172003</v>
      </c>
      <c r="F235" s="50">
        <v>2219992</v>
      </c>
      <c r="G235" s="50">
        <v>240001</v>
      </c>
      <c r="H235" s="50">
        <v>12507588</v>
      </c>
      <c r="I235" s="50">
        <v>267031</v>
      </c>
      <c r="J235" s="51">
        <v>2928299</v>
      </c>
      <c r="K235" s="50">
        <v>35406614</v>
      </c>
      <c r="L235" s="73">
        <v>38334912</v>
      </c>
      <c r="M235" s="118"/>
      <c r="N235" s="120">
        <v>35406614</v>
      </c>
      <c r="O235" s="120">
        <v>22899026</v>
      </c>
      <c r="P235" s="120">
        <v>0</v>
      </c>
      <c r="Q235" s="120">
        <v>42456728</v>
      </c>
      <c r="R235" s="120">
        <v>39528429</v>
      </c>
      <c r="S235" s="47"/>
    </row>
    <row r="236" spans="1:19" ht="12.75" customHeight="1" x14ac:dyDescent="0.2">
      <c r="A236" s="501"/>
      <c r="B236" s="501"/>
      <c r="C236" s="53" t="s">
        <v>3</v>
      </c>
      <c r="D236" s="54">
        <v>20</v>
      </c>
      <c r="E236" s="55">
        <v>10734.04</v>
      </c>
      <c r="F236" s="55">
        <v>1177.52</v>
      </c>
      <c r="G236" s="55">
        <v>123.95</v>
      </c>
      <c r="H236" s="55">
        <v>6459.63</v>
      </c>
      <c r="I236" s="55">
        <v>137.91</v>
      </c>
      <c r="J236" s="55">
        <v>1541.26</v>
      </c>
      <c r="K236" s="56">
        <v>18633.05</v>
      </c>
      <c r="L236" s="46">
        <v>20174.310000000001</v>
      </c>
      <c r="M236" s="117"/>
      <c r="N236" s="119">
        <v>18633.05</v>
      </c>
      <c r="O236" s="119">
        <v>12173.42</v>
      </c>
      <c r="P236" s="119"/>
      <c r="Q236" s="119">
        <v>22365.53</v>
      </c>
      <c r="R236" s="119">
        <v>20824.27</v>
      </c>
      <c r="S236" s="47"/>
    </row>
    <row r="237" spans="1:19" ht="9" customHeight="1" x14ac:dyDescent="0.2">
      <c r="A237" s="501"/>
      <c r="B237" s="501"/>
      <c r="C237" s="48" t="s">
        <v>4</v>
      </c>
      <c r="D237" s="49">
        <v>21</v>
      </c>
      <c r="E237" s="50">
        <v>20784000</v>
      </c>
      <c r="F237" s="50">
        <v>2279997</v>
      </c>
      <c r="G237" s="50">
        <v>240001</v>
      </c>
      <c r="H237" s="50">
        <v>12507588</v>
      </c>
      <c r="I237" s="50">
        <v>267031</v>
      </c>
      <c r="J237" s="51">
        <v>2984296</v>
      </c>
      <c r="K237" s="50">
        <v>36078616</v>
      </c>
      <c r="L237" s="73">
        <v>39062911</v>
      </c>
      <c r="M237" s="118"/>
      <c r="N237" s="120">
        <v>36078616</v>
      </c>
      <c r="O237" s="120">
        <v>23571028</v>
      </c>
      <c r="P237" s="120">
        <v>0</v>
      </c>
      <c r="Q237" s="120">
        <v>43305705</v>
      </c>
      <c r="R237" s="120">
        <v>40321409</v>
      </c>
      <c r="S237" s="47"/>
    </row>
    <row r="238" spans="1:19" ht="12.75" customHeight="1" x14ac:dyDescent="0.2">
      <c r="A238" s="501"/>
      <c r="B238" s="501"/>
      <c r="C238" s="53" t="s">
        <v>3</v>
      </c>
      <c r="D238" s="54">
        <v>22</v>
      </c>
      <c r="E238" s="55">
        <v>11037.72</v>
      </c>
      <c r="F238" s="55">
        <v>1214.71</v>
      </c>
      <c r="G238" s="55">
        <v>123.95</v>
      </c>
      <c r="H238" s="55">
        <v>6459.63</v>
      </c>
      <c r="I238" s="55">
        <v>137.91</v>
      </c>
      <c r="J238" s="55">
        <v>1569.67</v>
      </c>
      <c r="K238" s="56">
        <v>18973.919999999998</v>
      </c>
      <c r="L238" s="46">
        <v>20543.59</v>
      </c>
      <c r="M238" s="117"/>
      <c r="N238" s="119">
        <v>18973.919999999998</v>
      </c>
      <c r="O238" s="119">
        <v>12514.29</v>
      </c>
      <c r="P238" s="119"/>
      <c r="Q238" s="119">
        <v>22796.16</v>
      </c>
      <c r="R238" s="119">
        <v>21226.49</v>
      </c>
      <c r="S238" s="47"/>
    </row>
    <row r="239" spans="1:19" ht="9" customHeight="1" x14ac:dyDescent="0.2">
      <c r="A239" s="501"/>
      <c r="B239" s="501"/>
      <c r="C239" s="48" t="s">
        <v>4</v>
      </c>
      <c r="D239" s="49">
        <v>23</v>
      </c>
      <c r="E239" s="50">
        <v>21372006</v>
      </c>
      <c r="F239" s="50">
        <v>2352007</v>
      </c>
      <c r="G239" s="50">
        <v>240001</v>
      </c>
      <c r="H239" s="50">
        <v>12507588</v>
      </c>
      <c r="I239" s="50">
        <v>267031</v>
      </c>
      <c r="J239" s="51">
        <v>3039305</v>
      </c>
      <c r="K239" s="50">
        <v>36738632</v>
      </c>
      <c r="L239" s="73">
        <v>39777937</v>
      </c>
      <c r="M239" s="118"/>
      <c r="N239" s="120">
        <v>36738632</v>
      </c>
      <c r="O239" s="120">
        <v>24231044</v>
      </c>
      <c r="P239" s="120">
        <v>0</v>
      </c>
      <c r="Q239" s="120">
        <v>44139521</v>
      </c>
      <c r="R239" s="120">
        <v>41100216</v>
      </c>
      <c r="S239" s="47"/>
    </row>
    <row r="240" spans="1:19" ht="12.75" customHeight="1" x14ac:dyDescent="0.2">
      <c r="A240" s="501"/>
      <c r="B240" s="501"/>
      <c r="C240" s="53" t="s">
        <v>3</v>
      </c>
      <c r="D240" s="54">
        <v>24</v>
      </c>
      <c r="E240" s="55">
        <v>11347.59</v>
      </c>
      <c r="F240" s="55">
        <v>1245.69</v>
      </c>
      <c r="G240" s="55">
        <v>123.95</v>
      </c>
      <c r="H240" s="55">
        <v>6459.63</v>
      </c>
      <c r="I240" s="55">
        <v>137.91</v>
      </c>
      <c r="J240" s="55">
        <v>1598.07</v>
      </c>
      <c r="K240" s="56">
        <v>19314.77</v>
      </c>
      <c r="L240" s="46">
        <v>20912.84</v>
      </c>
      <c r="M240" s="117"/>
      <c r="N240" s="119">
        <v>19314.77</v>
      </c>
      <c r="O240" s="119">
        <v>12855.14</v>
      </c>
      <c r="P240" s="119"/>
      <c r="Q240" s="119">
        <v>23226.77</v>
      </c>
      <c r="R240" s="119">
        <v>21628.7</v>
      </c>
      <c r="S240" s="47"/>
    </row>
    <row r="241" spans="1:19" ht="9" customHeight="1" x14ac:dyDescent="0.2">
      <c r="A241" s="501"/>
      <c r="B241" s="501"/>
      <c r="C241" s="48" t="s">
        <v>4</v>
      </c>
      <c r="D241" s="49">
        <v>25</v>
      </c>
      <c r="E241" s="50">
        <v>21971998</v>
      </c>
      <c r="F241" s="50">
        <v>2411992</v>
      </c>
      <c r="G241" s="50">
        <v>240001</v>
      </c>
      <c r="H241" s="50">
        <v>12507588</v>
      </c>
      <c r="I241" s="50">
        <v>267031</v>
      </c>
      <c r="J241" s="51">
        <v>3094295</v>
      </c>
      <c r="K241" s="50">
        <v>37398610</v>
      </c>
      <c r="L241" s="73">
        <v>40492905</v>
      </c>
      <c r="M241" s="118"/>
      <c r="N241" s="120">
        <v>37398610</v>
      </c>
      <c r="O241" s="120">
        <v>24891022</v>
      </c>
      <c r="P241" s="120">
        <v>0</v>
      </c>
      <c r="Q241" s="120">
        <v>44973298</v>
      </c>
      <c r="R241" s="120">
        <v>41879003</v>
      </c>
      <c r="S241" s="47"/>
    </row>
    <row r="242" spans="1:19" ht="12.75" customHeight="1" x14ac:dyDescent="0.2">
      <c r="A242" s="501"/>
      <c r="B242" s="501"/>
      <c r="C242" s="53" t="s">
        <v>3</v>
      </c>
      <c r="D242" s="54">
        <v>26</v>
      </c>
      <c r="E242" s="55">
        <v>11731.83</v>
      </c>
      <c r="F242" s="55">
        <v>1289.08</v>
      </c>
      <c r="G242" s="55">
        <v>123.95</v>
      </c>
      <c r="H242" s="55">
        <v>6459.63</v>
      </c>
      <c r="I242" s="55">
        <v>137.91</v>
      </c>
      <c r="J242" s="55">
        <v>1633.71</v>
      </c>
      <c r="K242" s="56">
        <v>19742.400000000001</v>
      </c>
      <c r="L242" s="46">
        <v>21376.11</v>
      </c>
      <c r="M242" s="117"/>
      <c r="N242" s="119">
        <v>19742.400000000001</v>
      </c>
      <c r="O242" s="119">
        <v>13282.77</v>
      </c>
      <c r="P242" s="119"/>
      <c r="Q242" s="119">
        <v>23767.01</v>
      </c>
      <c r="R242" s="119">
        <v>22133.3</v>
      </c>
      <c r="S242" s="47"/>
    </row>
    <row r="243" spans="1:19" ht="9" customHeight="1" x14ac:dyDescent="0.2">
      <c r="A243" s="501"/>
      <c r="B243" s="501"/>
      <c r="C243" s="48" t="s">
        <v>4</v>
      </c>
      <c r="D243" s="49">
        <v>27</v>
      </c>
      <c r="E243" s="50">
        <v>22715990</v>
      </c>
      <c r="F243" s="50">
        <v>2496007</v>
      </c>
      <c r="G243" s="50">
        <v>240001</v>
      </c>
      <c r="H243" s="50">
        <v>12507588</v>
      </c>
      <c r="I243" s="50">
        <v>267031</v>
      </c>
      <c r="J243" s="51">
        <v>3163304</v>
      </c>
      <c r="K243" s="50">
        <v>38226617</v>
      </c>
      <c r="L243" s="73">
        <v>41389921</v>
      </c>
      <c r="M243" s="118"/>
      <c r="N243" s="120">
        <v>38226617</v>
      </c>
      <c r="O243" s="120">
        <v>25719029</v>
      </c>
      <c r="P243" s="120">
        <v>0</v>
      </c>
      <c r="Q243" s="120">
        <v>46019348</v>
      </c>
      <c r="R243" s="120">
        <v>42856045</v>
      </c>
      <c r="S243" s="47"/>
    </row>
    <row r="244" spans="1:19" ht="12.75" customHeight="1" x14ac:dyDescent="0.2">
      <c r="A244" s="501"/>
      <c r="B244" s="501"/>
      <c r="C244" s="53" t="s">
        <v>3</v>
      </c>
      <c r="D244" s="54">
        <v>28</v>
      </c>
      <c r="E244" s="55">
        <v>11979.73</v>
      </c>
      <c r="F244" s="55">
        <v>1313.87</v>
      </c>
      <c r="G244" s="55">
        <v>123.95</v>
      </c>
      <c r="H244" s="55">
        <v>6459.63</v>
      </c>
      <c r="I244" s="55">
        <v>137.91</v>
      </c>
      <c r="J244" s="55">
        <v>1656.43</v>
      </c>
      <c r="K244" s="56">
        <v>20015.09</v>
      </c>
      <c r="L244" s="46">
        <v>21671.52</v>
      </c>
      <c r="M244" s="117"/>
      <c r="N244" s="119">
        <v>20015.09</v>
      </c>
      <c r="O244" s="119">
        <v>13555.46</v>
      </c>
      <c r="P244" s="119"/>
      <c r="Q244" s="119">
        <v>24111.5</v>
      </c>
      <c r="R244" s="119">
        <v>22455.07</v>
      </c>
      <c r="S244" s="47"/>
    </row>
    <row r="245" spans="1:19" ht="9" customHeight="1" x14ac:dyDescent="0.2">
      <c r="A245" s="501"/>
      <c r="B245" s="501"/>
      <c r="C245" s="48" t="s">
        <v>4</v>
      </c>
      <c r="D245" s="49">
        <v>29</v>
      </c>
      <c r="E245" s="50">
        <v>23195992</v>
      </c>
      <c r="F245" s="50">
        <v>2544007</v>
      </c>
      <c r="G245" s="50">
        <v>240001</v>
      </c>
      <c r="H245" s="50">
        <v>12507588</v>
      </c>
      <c r="I245" s="50">
        <v>267031</v>
      </c>
      <c r="J245" s="51">
        <v>3207296</v>
      </c>
      <c r="K245" s="50">
        <v>38754618</v>
      </c>
      <c r="L245" s="73">
        <v>41961914</v>
      </c>
      <c r="M245" s="118"/>
      <c r="N245" s="120">
        <v>38754618</v>
      </c>
      <c r="O245" s="120">
        <v>26247031</v>
      </c>
      <c r="P245" s="120">
        <v>0</v>
      </c>
      <c r="Q245" s="120">
        <v>46686374</v>
      </c>
      <c r="R245" s="120">
        <v>43479078</v>
      </c>
      <c r="S245" s="47"/>
    </row>
    <row r="246" spans="1:19" ht="12.75" customHeight="1" x14ac:dyDescent="0.2">
      <c r="A246" s="501"/>
      <c r="B246" s="501"/>
      <c r="C246" s="53" t="s">
        <v>3</v>
      </c>
      <c r="D246" s="54">
        <v>30</v>
      </c>
      <c r="E246" s="55">
        <v>12295.81</v>
      </c>
      <c r="F246" s="55">
        <v>1351.05</v>
      </c>
      <c r="G246" s="55">
        <v>123.95</v>
      </c>
      <c r="H246" s="55">
        <v>6459.63</v>
      </c>
      <c r="I246" s="55">
        <v>137.91</v>
      </c>
      <c r="J246" s="55">
        <v>1685.87</v>
      </c>
      <c r="K246" s="56">
        <v>20368.349999999999</v>
      </c>
      <c r="L246" s="46">
        <v>22054.22</v>
      </c>
      <c r="M246" s="117"/>
      <c r="N246" s="119">
        <v>20368.349999999999</v>
      </c>
      <c r="O246" s="119">
        <v>13908.72</v>
      </c>
      <c r="P246" s="119"/>
      <c r="Q246" s="119">
        <v>24557.79</v>
      </c>
      <c r="R246" s="119">
        <v>22871.919999999998</v>
      </c>
      <c r="S246" s="47"/>
    </row>
    <row r="247" spans="1:19" ht="9" customHeight="1" x14ac:dyDescent="0.2">
      <c r="A247" s="501"/>
      <c r="B247" s="501"/>
      <c r="C247" s="48" t="s">
        <v>4</v>
      </c>
      <c r="D247" s="49">
        <v>31</v>
      </c>
      <c r="E247" s="50">
        <v>23808008</v>
      </c>
      <c r="F247" s="50">
        <v>2615998</v>
      </c>
      <c r="G247" s="50">
        <v>240001</v>
      </c>
      <c r="H247" s="50">
        <v>12507588</v>
      </c>
      <c r="I247" s="50">
        <v>267031</v>
      </c>
      <c r="J247" s="51">
        <v>3264300</v>
      </c>
      <c r="K247" s="50">
        <v>39438625</v>
      </c>
      <c r="L247" s="73">
        <v>42702925</v>
      </c>
      <c r="M247" s="118"/>
      <c r="N247" s="120">
        <v>39438625</v>
      </c>
      <c r="O247" s="120">
        <v>26931037</v>
      </c>
      <c r="P247" s="120">
        <v>0</v>
      </c>
      <c r="Q247" s="120">
        <v>47550512</v>
      </c>
      <c r="R247" s="120">
        <v>44286213</v>
      </c>
      <c r="S247" s="47"/>
    </row>
    <row r="248" spans="1:19" ht="12.75" customHeight="1" x14ac:dyDescent="0.2">
      <c r="A248" s="501"/>
      <c r="B248" s="501"/>
      <c r="C248" s="53" t="s">
        <v>3</v>
      </c>
      <c r="D248" s="54">
        <v>32</v>
      </c>
      <c r="E248" s="55">
        <v>12605.68</v>
      </c>
      <c r="F248" s="55">
        <v>1382.04</v>
      </c>
      <c r="G248" s="55">
        <v>123.95</v>
      </c>
      <c r="H248" s="55">
        <v>6459.63</v>
      </c>
      <c r="I248" s="55">
        <v>137.91</v>
      </c>
      <c r="J248" s="55">
        <v>1714.28</v>
      </c>
      <c r="K248" s="56">
        <v>20709.21</v>
      </c>
      <c r="L248" s="46">
        <v>22423.49</v>
      </c>
      <c r="M248" s="117"/>
      <c r="N248" s="119">
        <v>20709.21</v>
      </c>
      <c r="O248" s="119">
        <v>14249.58</v>
      </c>
      <c r="P248" s="119"/>
      <c r="Q248" s="119">
        <v>24988.41</v>
      </c>
      <c r="R248" s="119">
        <v>23274.13</v>
      </c>
      <c r="S248" s="47"/>
    </row>
    <row r="249" spans="1:19" ht="9" customHeight="1" x14ac:dyDescent="0.2">
      <c r="A249" s="501"/>
      <c r="B249" s="501"/>
      <c r="C249" s="48" t="s">
        <v>4</v>
      </c>
      <c r="D249" s="49">
        <v>33</v>
      </c>
      <c r="E249" s="50">
        <v>24408000</v>
      </c>
      <c r="F249" s="50">
        <v>2676003</v>
      </c>
      <c r="G249" s="50">
        <v>240001</v>
      </c>
      <c r="H249" s="50">
        <v>12507588</v>
      </c>
      <c r="I249" s="50">
        <v>267031</v>
      </c>
      <c r="J249" s="51">
        <v>3319309</v>
      </c>
      <c r="K249" s="50">
        <v>40098622</v>
      </c>
      <c r="L249" s="73">
        <v>43417931</v>
      </c>
      <c r="M249" s="118"/>
      <c r="N249" s="120">
        <v>40098622</v>
      </c>
      <c r="O249" s="120">
        <v>27591034</v>
      </c>
      <c r="P249" s="120">
        <v>0</v>
      </c>
      <c r="Q249" s="120">
        <v>48384309</v>
      </c>
      <c r="R249" s="120">
        <v>45065000</v>
      </c>
      <c r="S249" s="47"/>
    </row>
    <row r="250" spans="1:19" ht="12.75" customHeight="1" x14ac:dyDescent="0.2">
      <c r="A250" s="501"/>
      <c r="B250" s="501"/>
      <c r="C250" s="53" t="s">
        <v>3</v>
      </c>
      <c r="D250" s="54">
        <v>34</v>
      </c>
      <c r="E250" s="55">
        <v>12909.36</v>
      </c>
      <c r="F250" s="55">
        <v>1419.22</v>
      </c>
      <c r="G250" s="55">
        <v>123.95</v>
      </c>
      <c r="H250" s="55">
        <v>6459.63</v>
      </c>
      <c r="I250" s="55">
        <v>137.91</v>
      </c>
      <c r="J250" s="55">
        <v>1742.68</v>
      </c>
      <c r="K250" s="56">
        <v>21050.07</v>
      </c>
      <c r="L250" s="46">
        <v>22792.75</v>
      </c>
      <c r="M250" s="117"/>
      <c r="N250" s="119">
        <v>21050.07</v>
      </c>
      <c r="O250" s="119">
        <v>14590.44</v>
      </c>
      <c r="P250" s="119"/>
      <c r="Q250" s="119">
        <v>25419.03</v>
      </c>
      <c r="R250" s="119">
        <v>23676.35</v>
      </c>
      <c r="S250" s="47"/>
    </row>
    <row r="251" spans="1:19" ht="9" customHeight="1" x14ac:dyDescent="0.2">
      <c r="A251" s="501"/>
      <c r="B251" s="501"/>
      <c r="C251" s="48" t="s">
        <v>4</v>
      </c>
      <c r="D251" s="49">
        <v>35</v>
      </c>
      <c r="E251" s="50">
        <v>24996006</v>
      </c>
      <c r="F251" s="50">
        <v>2747993</v>
      </c>
      <c r="G251" s="50">
        <v>240001</v>
      </c>
      <c r="H251" s="50">
        <v>12507588</v>
      </c>
      <c r="I251" s="50">
        <v>267031</v>
      </c>
      <c r="J251" s="51">
        <v>3374299</v>
      </c>
      <c r="K251" s="50">
        <v>40758619</v>
      </c>
      <c r="L251" s="73">
        <v>44132918</v>
      </c>
      <c r="M251" s="118"/>
      <c r="N251" s="120">
        <v>40758619</v>
      </c>
      <c r="O251" s="120">
        <v>28251031</v>
      </c>
      <c r="P251" s="120">
        <v>0</v>
      </c>
      <c r="Q251" s="120">
        <v>49218105</v>
      </c>
      <c r="R251" s="120">
        <v>45843806</v>
      </c>
      <c r="S251" s="47"/>
    </row>
    <row r="252" spans="1:19" ht="12.75" customHeight="1" x14ac:dyDescent="0.2">
      <c r="A252" s="501"/>
      <c r="B252" s="501"/>
      <c r="C252" s="53" t="s">
        <v>3</v>
      </c>
      <c r="D252" s="54">
        <v>36</v>
      </c>
      <c r="E252" s="55">
        <v>13225.43</v>
      </c>
      <c r="F252" s="55">
        <v>1450.21</v>
      </c>
      <c r="G252" s="55">
        <v>123.95</v>
      </c>
      <c r="H252" s="55">
        <v>6459.63</v>
      </c>
      <c r="I252" s="55">
        <v>137.91</v>
      </c>
      <c r="J252" s="55">
        <v>1771.6</v>
      </c>
      <c r="K252" s="56">
        <v>21397.13</v>
      </c>
      <c r="L252" s="46">
        <v>23168.73</v>
      </c>
      <c r="M252" s="117"/>
      <c r="N252" s="119">
        <v>21397.13</v>
      </c>
      <c r="O252" s="119">
        <v>14937.5</v>
      </c>
      <c r="P252" s="119"/>
      <c r="Q252" s="119">
        <v>25857.48</v>
      </c>
      <c r="R252" s="119">
        <v>24085.88</v>
      </c>
      <c r="S252" s="47"/>
    </row>
    <row r="253" spans="1:19" ht="9" customHeight="1" x14ac:dyDescent="0.2">
      <c r="A253" s="501"/>
      <c r="B253" s="501"/>
      <c r="C253" s="48" t="s">
        <v>4</v>
      </c>
      <c r="D253" s="49">
        <v>37</v>
      </c>
      <c r="E253" s="50">
        <v>25608003</v>
      </c>
      <c r="F253" s="50">
        <v>2807998</v>
      </c>
      <c r="G253" s="50">
        <v>240001</v>
      </c>
      <c r="H253" s="50">
        <v>12507588</v>
      </c>
      <c r="I253" s="50">
        <v>267031</v>
      </c>
      <c r="J253" s="51">
        <v>3430296</v>
      </c>
      <c r="K253" s="50">
        <v>41430621</v>
      </c>
      <c r="L253" s="73">
        <v>44860917</v>
      </c>
      <c r="M253" s="118"/>
      <c r="N253" s="120">
        <v>41430621</v>
      </c>
      <c r="O253" s="120">
        <v>28923033</v>
      </c>
      <c r="P253" s="120">
        <v>0</v>
      </c>
      <c r="Q253" s="120">
        <v>50067063</v>
      </c>
      <c r="R253" s="120">
        <v>46636767</v>
      </c>
      <c r="S253" s="47"/>
    </row>
    <row r="254" spans="1:19" ht="12.75" customHeight="1" x14ac:dyDescent="0.2">
      <c r="A254" s="501"/>
      <c r="B254" s="501"/>
      <c r="C254" s="53" t="s">
        <v>3</v>
      </c>
      <c r="D254" s="54">
        <v>38</v>
      </c>
      <c r="E254" s="55">
        <v>13535.3</v>
      </c>
      <c r="F254" s="55">
        <v>1487.4</v>
      </c>
      <c r="G254" s="55">
        <v>123.95</v>
      </c>
      <c r="H254" s="55">
        <v>6459.63</v>
      </c>
      <c r="I254" s="55">
        <v>137.91</v>
      </c>
      <c r="J254" s="55">
        <v>1800.52</v>
      </c>
      <c r="K254" s="56">
        <v>21744.19</v>
      </c>
      <c r="L254" s="46">
        <v>23544.71</v>
      </c>
      <c r="M254" s="117"/>
      <c r="N254" s="119">
        <v>21744.19</v>
      </c>
      <c r="O254" s="119">
        <v>15284.56</v>
      </c>
      <c r="P254" s="119"/>
      <c r="Q254" s="119">
        <v>26295.93</v>
      </c>
      <c r="R254" s="119">
        <v>24495.41</v>
      </c>
      <c r="S254" s="47"/>
    </row>
    <row r="255" spans="1:19" ht="9" customHeight="1" x14ac:dyDescent="0.2">
      <c r="A255" s="501"/>
      <c r="B255" s="501"/>
      <c r="C255" s="48" t="s">
        <v>4</v>
      </c>
      <c r="D255" s="49">
        <v>39</v>
      </c>
      <c r="E255" s="50">
        <v>26207995</v>
      </c>
      <c r="F255" s="50">
        <v>2880008</v>
      </c>
      <c r="G255" s="50">
        <v>240001</v>
      </c>
      <c r="H255" s="50">
        <v>12507588</v>
      </c>
      <c r="I255" s="50">
        <v>267031</v>
      </c>
      <c r="J255" s="51">
        <v>3486293</v>
      </c>
      <c r="K255" s="50">
        <v>42102623</v>
      </c>
      <c r="L255" s="73">
        <v>45588916</v>
      </c>
      <c r="M255" s="118"/>
      <c r="N255" s="120">
        <v>42102623</v>
      </c>
      <c r="O255" s="120">
        <v>29595035</v>
      </c>
      <c r="P255" s="120">
        <v>0</v>
      </c>
      <c r="Q255" s="120">
        <v>50916020</v>
      </c>
      <c r="R255" s="120">
        <v>47429728</v>
      </c>
      <c r="S255" s="47"/>
    </row>
    <row r="256" spans="1:19" ht="12.75" customHeight="1" x14ac:dyDescent="0.2">
      <c r="A256" s="501"/>
      <c r="B256" s="501"/>
      <c r="C256" s="53" t="s">
        <v>3</v>
      </c>
      <c r="D256" s="54">
        <v>40</v>
      </c>
      <c r="E256" s="55">
        <v>13851.37</v>
      </c>
      <c r="F256" s="55">
        <v>1518.38</v>
      </c>
      <c r="G256" s="55">
        <v>123.95</v>
      </c>
      <c r="H256" s="55">
        <v>6459.63</v>
      </c>
      <c r="I256" s="55">
        <v>137.91</v>
      </c>
      <c r="J256" s="55">
        <v>1829.44</v>
      </c>
      <c r="K256" s="56">
        <v>22091.24</v>
      </c>
      <c r="L256" s="46">
        <v>23920.68</v>
      </c>
      <c r="M256" s="117"/>
      <c r="N256" s="119">
        <v>22091.24</v>
      </c>
      <c r="O256" s="119">
        <v>15631.61</v>
      </c>
      <c r="P256" s="119"/>
      <c r="Q256" s="119">
        <v>26734.37</v>
      </c>
      <c r="R256" s="119">
        <v>24904.93</v>
      </c>
      <c r="S256" s="47"/>
    </row>
    <row r="257" spans="1:19" ht="9" customHeight="1" x14ac:dyDescent="0.2">
      <c r="A257" s="502"/>
      <c r="B257" s="502"/>
      <c r="C257" s="58"/>
      <c r="D257" s="59"/>
      <c r="E257" s="61">
        <v>26819992</v>
      </c>
      <c r="F257" s="61">
        <v>2939994</v>
      </c>
      <c r="G257" s="61">
        <v>240001</v>
      </c>
      <c r="H257" s="61">
        <v>12507588</v>
      </c>
      <c r="I257" s="61">
        <v>267031</v>
      </c>
      <c r="J257" s="60">
        <v>3542290</v>
      </c>
      <c r="K257" s="61">
        <v>42774605</v>
      </c>
      <c r="L257" s="73">
        <v>46316895</v>
      </c>
      <c r="M257" s="118"/>
      <c r="N257" s="120">
        <v>42774605</v>
      </c>
      <c r="O257" s="120">
        <v>30267017</v>
      </c>
      <c r="P257" s="120">
        <v>0</v>
      </c>
      <c r="Q257" s="120">
        <v>51764959</v>
      </c>
      <c r="R257" s="120">
        <v>48222669</v>
      </c>
      <c r="S257" s="47"/>
    </row>
    <row r="258" spans="1:19" ht="12.75" customHeight="1" x14ac:dyDescent="0.2">
      <c r="A258" s="496">
        <v>34516</v>
      </c>
      <c r="B258" s="496">
        <v>34699</v>
      </c>
      <c r="C258" s="42" t="s">
        <v>3</v>
      </c>
      <c r="D258" s="43">
        <v>0</v>
      </c>
      <c r="E258" s="44">
        <v>6674.69</v>
      </c>
      <c r="F258" s="44">
        <v>731.3</v>
      </c>
      <c r="G258" s="44">
        <v>123.95</v>
      </c>
      <c r="H258" s="44">
        <v>6459.63</v>
      </c>
      <c r="I258" s="44">
        <v>229.85</v>
      </c>
      <c r="J258" s="44">
        <v>1165.8</v>
      </c>
      <c r="K258" s="45">
        <v>14219.42</v>
      </c>
      <c r="L258" s="46">
        <v>15385.22</v>
      </c>
      <c r="M258" s="117"/>
      <c r="N258" s="119">
        <v>14219.42</v>
      </c>
      <c r="O258" s="119">
        <v>7759.79</v>
      </c>
      <c r="P258" s="119"/>
      <c r="Q258" s="119">
        <v>16781.98</v>
      </c>
      <c r="R258" s="119">
        <v>15616.18</v>
      </c>
      <c r="S258" s="47"/>
    </row>
    <row r="259" spans="1:19" ht="9" customHeight="1" x14ac:dyDescent="0.2">
      <c r="A259" s="521"/>
      <c r="B259" s="521"/>
      <c r="C259" s="48" t="s">
        <v>4</v>
      </c>
      <c r="D259" s="49">
        <v>2</v>
      </c>
      <c r="E259" s="50">
        <v>12924002</v>
      </c>
      <c r="F259" s="50">
        <v>1415994</v>
      </c>
      <c r="G259" s="50">
        <v>240001</v>
      </c>
      <c r="H259" s="50">
        <v>12507588</v>
      </c>
      <c r="I259" s="50">
        <v>445052</v>
      </c>
      <c r="J259" s="51">
        <v>2257304</v>
      </c>
      <c r="K259" s="50">
        <v>27532636</v>
      </c>
      <c r="L259" s="73">
        <v>29789940</v>
      </c>
      <c r="M259" s="118"/>
      <c r="N259" s="120">
        <v>27532636</v>
      </c>
      <c r="O259" s="120">
        <v>15025049</v>
      </c>
      <c r="P259" s="120">
        <v>0</v>
      </c>
      <c r="Q259" s="120">
        <v>32494444</v>
      </c>
      <c r="R259" s="120">
        <v>30237141</v>
      </c>
      <c r="S259" s="47"/>
    </row>
    <row r="260" spans="1:19" ht="12.75" customHeight="1" x14ac:dyDescent="0.2">
      <c r="A260" s="500">
        <v>34516</v>
      </c>
      <c r="B260" s="500">
        <v>34699</v>
      </c>
      <c r="C260" s="53" t="s">
        <v>3</v>
      </c>
      <c r="D260" s="54">
        <v>3</v>
      </c>
      <c r="E260" s="55">
        <v>7027.95</v>
      </c>
      <c r="F260" s="55">
        <v>768.49</v>
      </c>
      <c r="G260" s="55">
        <v>123.95</v>
      </c>
      <c r="H260" s="55">
        <v>6459.63</v>
      </c>
      <c r="I260" s="55">
        <v>229.85</v>
      </c>
      <c r="J260" s="55">
        <v>1198.3399999999999</v>
      </c>
      <c r="K260" s="56">
        <v>14609.87</v>
      </c>
      <c r="L260" s="46">
        <v>15808.21</v>
      </c>
      <c r="M260" s="117"/>
      <c r="N260" s="119">
        <v>14609.87</v>
      </c>
      <c r="O260" s="119">
        <v>8150.24</v>
      </c>
      <c r="P260" s="119"/>
      <c r="Q260" s="119">
        <v>17275.25</v>
      </c>
      <c r="R260" s="119">
        <v>16076.91</v>
      </c>
      <c r="S260" s="47"/>
    </row>
    <row r="261" spans="1:19" ht="9" customHeight="1" x14ac:dyDescent="0.2">
      <c r="A261" s="500"/>
      <c r="B261" s="500"/>
      <c r="C261" s="48" t="s">
        <v>4</v>
      </c>
      <c r="D261" s="49">
        <v>4</v>
      </c>
      <c r="E261" s="50">
        <v>13608009</v>
      </c>
      <c r="F261" s="50">
        <v>1488004</v>
      </c>
      <c r="G261" s="50">
        <v>240001</v>
      </c>
      <c r="H261" s="50">
        <v>12507588</v>
      </c>
      <c r="I261" s="50">
        <v>445052</v>
      </c>
      <c r="J261" s="51">
        <v>2320310</v>
      </c>
      <c r="K261" s="50">
        <v>28288653</v>
      </c>
      <c r="L261" s="73">
        <v>30608963</v>
      </c>
      <c r="M261" s="118"/>
      <c r="N261" s="120">
        <v>28288653</v>
      </c>
      <c r="O261" s="120">
        <v>15781065</v>
      </c>
      <c r="P261" s="120">
        <v>0</v>
      </c>
      <c r="Q261" s="120">
        <v>33449548</v>
      </c>
      <c r="R261" s="120">
        <v>31129239</v>
      </c>
      <c r="S261" s="47"/>
    </row>
    <row r="262" spans="1:19" ht="12.75" customHeight="1" x14ac:dyDescent="0.2">
      <c r="A262" s="501"/>
      <c r="B262" s="501"/>
      <c r="C262" s="53" t="s">
        <v>3</v>
      </c>
      <c r="D262" s="54">
        <v>5</v>
      </c>
      <c r="E262" s="55">
        <v>7387.4</v>
      </c>
      <c r="F262" s="55">
        <v>811.87</v>
      </c>
      <c r="G262" s="55">
        <v>123.95</v>
      </c>
      <c r="H262" s="55">
        <v>6459.63</v>
      </c>
      <c r="I262" s="55">
        <v>229.85</v>
      </c>
      <c r="J262" s="55">
        <v>1231.9000000000001</v>
      </c>
      <c r="K262" s="56">
        <v>15012.7</v>
      </c>
      <c r="L262" s="46">
        <v>16244.6</v>
      </c>
      <c r="M262" s="117"/>
      <c r="N262" s="119">
        <v>15012.7</v>
      </c>
      <c r="O262" s="119">
        <v>8553.07</v>
      </c>
      <c r="P262" s="119"/>
      <c r="Q262" s="119">
        <v>17784.150000000001</v>
      </c>
      <c r="R262" s="119">
        <v>16552.25</v>
      </c>
      <c r="S262" s="47"/>
    </row>
    <row r="263" spans="1:19" ht="9" customHeight="1" x14ac:dyDescent="0.2">
      <c r="A263" s="501"/>
      <c r="B263" s="501"/>
      <c r="C263" s="48" t="s">
        <v>4</v>
      </c>
      <c r="D263" s="49">
        <v>6</v>
      </c>
      <c r="E263" s="50">
        <v>14304001</v>
      </c>
      <c r="F263" s="50">
        <v>1572000</v>
      </c>
      <c r="G263" s="50">
        <v>240001</v>
      </c>
      <c r="H263" s="50">
        <v>12507588</v>
      </c>
      <c r="I263" s="50">
        <v>445052</v>
      </c>
      <c r="J263" s="51">
        <v>2385291</v>
      </c>
      <c r="K263" s="50">
        <v>29068641</v>
      </c>
      <c r="L263" s="73">
        <v>31453932</v>
      </c>
      <c r="M263" s="118"/>
      <c r="N263" s="120">
        <v>29068641</v>
      </c>
      <c r="O263" s="120">
        <v>16561053</v>
      </c>
      <c r="P263" s="120">
        <v>0</v>
      </c>
      <c r="Q263" s="120">
        <v>34434916</v>
      </c>
      <c r="R263" s="120">
        <v>32049625</v>
      </c>
      <c r="S263" s="47"/>
    </row>
    <row r="264" spans="1:19" ht="12.75" customHeight="1" x14ac:dyDescent="0.2">
      <c r="A264" s="501"/>
      <c r="B264" s="501"/>
      <c r="C264" s="53" t="s">
        <v>3</v>
      </c>
      <c r="D264" s="54">
        <v>7</v>
      </c>
      <c r="E264" s="55">
        <v>7740.66</v>
      </c>
      <c r="F264" s="55">
        <v>849.06</v>
      </c>
      <c r="G264" s="55">
        <v>123.95</v>
      </c>
      <c r="H264" s="55">
        <v>6459.63</v>
      </c>
      <c r="I264" s="55">
        <v>229.85</v>
      </c>
      <c r="J264" s="55">
        <v>1264.44</v>
      </c>
      <c r="K264" s="56">
        <v>15403.15</v>
      </c>
      <c r="L264" s="46">
        <v>16667.59</v>
      </c>
      <c r="M264" s="117"/>
      <c r="N264" s="119">
        <v>15403.15</v>
      </c>
      <c r="O264" s="119">
        <v>8943.52</v>
      </c>
      <c r="P264" s="119"/>
      <c r="Q264" s="119">
        <v>18277.419999999998</v>
      </c>
      <c r="R264" s="119">
        <v>17012.98</v>
      </c>
      <c r="S264" s="47"/>
    </row>
    <row r="265" spans="1:19" ht="9" customHeight="1" x14ac:dyDescent="0.2">
      <c r="A265" s="501"/>
      <c r="B265" s="501"/>
      <c r="C265" s="48" t="s">
        <v>4</v>
      </c>
      <c r="D265" s="49">
        <v>8</v>
      </c>
      <c r="E265" s="50">
        <v>14988008</v>
      </c>
      <c r="F265" s="50">
        <v>1644009</v>
      </c>
      <c r="G265" s="50">
        <v>240001</v>
      </c>
      <c r="H265" s="50">
        <v>12507588</v>
      </c>
      <c r="I265" s="50">
        <v>445052</v>
      </c>
      <c r="J265" s="51">
        <v>2448297</v>
      </c>
      <c r="K265" s="50">
        <v>29824657</v>
      </c>
      <c r="L265" s="73">
        <v>32272954</v>
      </c>
      <c r="M265" s="118"/>
      <c r="N265" s="120">
        <v>29824657</v>
      </c>
      <c r="O265" s="120">
        <v>17317069</v>
      </c>
      <c r="P265" s="120">
        <v>0</v>
      </c>
      <c r="Q265" s="120">
        <v>35390020</v>
      </c>
      <c r="R265" s="120">
        <v>32941723</v>
      </c>
      <c r="S265" s="47"/>
    </row>
    <row r="266" spans="1:19" ht="12.75" customHeight="1" x14ac:dyDescent="0.2">
      <c r="A266" s="501"/>
      <c r="B266" s="501"/>
      <c r="C266" s="53" t="s">
        <v>3</v>
      </c>
      <c r="D266" s="54">
        <v>9</v>
      </c>
      <c r="E266" s="55">
        <v>8155.89</v>
      </c>
      <c r="F266" s="55">
        <v>892.44</v>
      </c>
      <c r="G266" s="55">
        <v>123.95</v>
      </c>
      <c r="H266" s="55">
        <v>6459.63</v>
      </c>
      <c r="I266" s="55">
        <v>229.85</v>
      </c>
      <c r="J266" s="55">
        <v>1302.6600000000001</v>
      </c>
      <c r="K266" s="56">
        <v>15861.76</v>
      </c>
      <c r="L266" s="46">
        <v>17164.419999999998</v>
      </c>
      <c r="M266" s="117"/>
      <c r="N266" s="119">
        <v>15861.76</v>
      </c>
      <c r="O266" s="119">
        <v>9402.1299999999992</v>
      </c>
      <c r="P266" s="119"/>
      <c r="Q266" s="119">
        <v>18856.8</v>
      </c>
      <c r="R266" s="119">
        <v>17554.14</v>
      </c>
      <c r="S266" s="47"/>
    </row>
    <row r="267" spans="1:19" ht="9" customHeight="1" x14ac:dyDescent="0.2">
      <c r="A267" s="501"/>
      <c r="B267" s="501"/>
      <c r="C267" s="48" t="s">
        <v>4</v>
      </c>
      <c r="D267" s="49">
        <v>10</v>
      </c>
      <c r="E267" s="50">
        <v>15792005</v>
      </c>
      <c r="F267" s="50">
        <v>1728005</v>
      </c>
      <c r="G267" s="50">
        <v>240001</v>
      </c>
      <c r="H267" s="50">
        <v>12507588</v>
      </c>
      <c r="I267" s="50">
        <v>445052</v>
      </c>
      <c r="J267" s="51">
        <v>2522301</v>
      </c>
      <c r="K267" s="50">
        <v>30712650</v>
      </c>
      <c r="L267" s="73">
        <v>33234952</v>
      </c>
      <c r="M267" s="118"/>
      <c r="N267" s="120">
        <v>30712650</v>
      </c>
      <c r="O267" s="120">
        <v>18205062</v>
      </c>
      <c r="P267" s="120">
        <v>0</v>
      </c>
      <c r="Q267" s="120">
        <v>36511856</v>
      </c>
      <c r="R267" s="120">
        <v>33989555</v>
      </c>
      <c r="S267" s="47"/>
    </row>
    <row r="268" spans="1:19" ht="12.75" customHeight="1" x14ac:dyDescent="0.2">
      <c r="A268" s="501"/>
      <c r="B268" s="501"/>
      <c r="C268" s="53" t="s">
        <v>3</v>
      </c>
      <c r="D268" s="54">
        <v>11</v>
      </c>
      <c r="E268" s="55">
        <v>8527.74</v>
      </c>
      <c r="F268" s="55">
        <v>935.82</v>
      </c>
      <c r="G268" s="55">
        <v>123.95</v>
      </c>
      <c r="H268" s="55">
        <v>6459.63</v>
      </c>
      <c r="I268" s="55">
        <v>229.85</v>
      </c>
      <c r="J268" s="55">
        <v>1337.26</v>
      </c>
      <c r="K268" s="56">
        <v>16276.99</v>
      </c>
      <c r="L268" s="46">
        <v>17614.25</v>
      </c>
      <c r="M268" s="117"/>
      <c r="N268" s="119">
        <v>16276.99</v>
      </c>
      <c r="O268" s="119">
        <v>9817.36</v>
      </c>
      <c r="P268" s="119"/>
      <c r="Q268" s="119">
        <v>19381.37</v>
      </c>
      <c r="R268" s="119">
        <v>18044.11</v>
      </c>
      <c r="S268" s="47"/>
    </row>
    <row r="269" spans="1:19" ht="9" customHeight="1" x14ac:dyDescent="0.2">
      <c r="A269" s="501"/>
      <c r="B269" s="501"/>
      <c r="C269" s="48" t="s">
        <v>4</v>
      </c>
      <c r="D269" s="49">
        <v>12</v>
      </c>
      <c r="E269" s="50">
        <v>16512007</v>
      </c>
      <c r="F269" s="50">
        <v>1812000</v>
      </c>
      <c r="G269" s="50">
        <v>240001</v>
      </c>
      <c r="H269" s="50">
        <v>12507588</v>
      </c>
      <c r="I269" s="50">
        <v>445052</v>
      </c>
      <c r="J269" s="51">
        <v>2589296</v>
      </c>
      <c r="K269" s="50">
        <v>31516647</v>
      </c>
      <c r="L269" s="73">
        <v>34105944</v>
      </c>
      <c r="M269" s="118"/>
      <c r="N269" s="120">
        <v>31516647</v>
      </c>
      <c r="O269" s="120">
        <v>19009060</v>
      </c>
      <c r="P269" s="120">
        <v>0</v>
      </c>
      <c r="Q269" s="120">
        <v>37527565</v>
      </c>
      <c r="R269" s="120">
        <v>34938269</v>
      </c>
      <c r="S269" s="47"/>
    </row>
    <row r="270" spans="1:19" ht="12.75" customHeight="1" x14ac:dyDescent="0.2">
      <c r="A270" s="501"/>
      <c r="B270" s="501"/>
      <c r="C270" s="53" t="s">
        <v>3</v>
      </c>
      <c r="D270" s="54">
        <v>13</v>
      </c>
      <c r="E270" s="55">
        <v>8980.15</v>
      </c>
      <c r="F270" s="55">
        <v>985.4</v>
      </c>
      <c r="G270" s="55">
        <v>123.95</v>
      </c>
      <c r="H270" s="55">
        <v>6459.63</v>
      </c>
      <c r="I270" s="55">
        <v>229.85</v>
      </c>
      <c r="J270" s="55">
        <v>1379.09</v>
      </c>
      <c r="K270" s="56">
        <v>16778.98</v>
      </c>
      <c r="L270" s="46">
        <v>18158.07</v>
      </c>
      <c r="M270" s="117"/>
      <c r="N270" s="119">
        <v>16778.98</v>
      </c>
      <c r="O270" s="119">
        <v>10319.35</v>
      </c>
      <c r="P270" s="119"/>
      <c r="Q270" s="119">
        <v>20015.55</v>
      </c>
      <c r="R270" s="119">
        <v>18636.46</v>
      </c>
      <c r="S270" s="47"/>
    </row>
    <row r="271" spans="1:19" ht="9" customHeight="1" x14ac:dyDescent="0.2">
      <c r="A271" s="501"/>
      <c r="B271" s="501"/>
      <c r="C271" s="48" t="s">
        <v>4</v>
      </c>
      <c r="D271" s="49">
        <v>14</v>
      </c>
      <c r="E271" s="50">
        <v>17387995</v>
      </c>
      <c r="F271" s="50">
        <v>1908000</v>
      </c>
      <c r="G271" s="50">
        <v>240001</v>
      </c>
      <c r="H271" s="50">
        <v>12507588</v>
      </c>
      <c r="I271" s="50">
        <v>445052</v>
      </c>
      <c r="J271" s="51">
        <v>2670291</v>
      </c>
      <c r="K271" s="50">
        <v>32488636</v>
      </c>
      <c r="L271" s="73">
        <v>35158926</v>
      </c>
      <c r="M271" s="118"/>
      <c r="N271" s="120">
        <v>32488636</v>
      </c>
      <c r="O271" s="120">
        <v>19981048</v>
      </c>
      <c r="P271" s="120">
        <v>0</v>
      </c>
      <c r="Q271" s="120">
        <v>38755509</v>
      </c>
      <c r="R271" s="120">
        <v>36085218</v>
      </c>
      <c r="S271" s="47"/>
    </row>
    <row r="272" spans="1:19" ht="12.75" customHeight="1" x14ac:dyDescent="0.2">
      <c r="A272" s="501"/>
      <c r="B272" s="501"/>
      <c r="C272" s="53" t="s">
        <v>3</v>
      </c>
      <c r="D272" s="54">
        <v>15</v>
      </c>
      <c r="E272" s="55">
        <v>9463.56</v>
      </c>
      <c r="F272" s="55">
        <v>1034.98</v>
      </c>
      <c r="G272" s="55">
        <v>123.95</v>
      </c>
      <c r="H272" s="55">
        <v>6459.63</v>
      </c>
      <c r="I272" s="55">
        <v>229.85</v>
      </c>
      <c r="J272" s="55">
        <v>1423.51</v>
      </c>
      <c r="K272" s="56">
        <v>17311.97</v>
      </c>
      <c r="L272" s="46">
        <v>18735.48</v>
      </c>
      <c r="M272" s="117"/>
      <c r="N272" s="119">
        <v>17311.97</v>
      </c>
      <c r="O272" s="119">
        <v>10852.34</v>
      </c>
      <c r="P272" s="119"/>
      <c r="Q272" s="119">
        <v>20688.900000000001</v>
      </c>
      <c r="R272" s="119">
        <v>19265.39</v>
      </c>
      <c r="S272" s="47"/>
    </row>
    <row r="273" spans="1:19" ht="9" customHeight="1" x14ac:dyDescent="0.2">
      <c r="A273" s="501"/>
      <c r="B273" s="501"/>
      <c r="C273" s="48" t="s">
        <v>4</v>
      </c>
      <c r="D273" s="49">
        <v>16</v>
      </c>
      <c r="E273" s="50">
        <v>18324007</v>
      </c>
      <c r="F273" s="50">
        <v>2004001</v>
      </c>
      <c r="G273" s="50">
        <v>240001</v>
      </c>
      <c r="H273" s="50">
        <v>12507588</v>
      </c>
      <c r="I273" s="50">
        <v>445052</v>
      </c>
      <c r="J273" s="51">
        <v>2756300</v>
      </c>
      <c r="K273" s="50">
        <v>33520648</v>
      </c>
      <c r="L273" s="73">
        <v>36276948</v>
      </c>
      <c r="M273" s="118"/>
      <c r="N273" s="120">
        <v>33520648</v>
      </c>
      <c r="O273" s="120">
        <v>21013060</v>
      </c>
      <c r="P273" s="120">
        <v>0</v>
      </c>
      <c r="Q273" s="120">
        <v>40059296</v>
      </c>
      <c r="R273" s="120">
        <v>37302997</v>
      </c>
      <c r="S273" s="47"/>
    </row>
    <row r="274" spans="1:19" ht="12.75" customHeight="1" x14ac:dyDescent="0.2">
      <c r="A274" s="501"/>
      <c r="B274" s="501"/>
      <c r="C274" s="53" t="s">
        <v>3</v>
      </c>
      <c r="D274" s="54">
        <v>17</v>
      </c>
      <c r="E274" s="55">
        <v>9940.76</v>
      </c>
      <c r="F274" s="55">
        <v>1090.76</v>
      </c>
      <c r="G274" s="55">
        <v>123.95</v>
      </c>
      <c r="H274" s="55">
        <v>6459.63</v>
      </c>
      <c r="I274" s="55">
        <v>229.85</v>
      </c>
      <c r="J274" s="55">
        <v>1467.93</v>
      </c>
      <c r="K274" s="56">
        <v>17844.95</v>
      </c>
      <c r="L274" s="46">
        <v>19312.88</v>
      </c>
      <c r="M274" s="117"/>
      <c r="N274" s="119">
        <v>17844.95</v>
      </c>
      <c r="O274" s="119">
        <v>11385.32</v>
      </c>
      <c r="P274" s="119"/>
      <c r="Q274" s="119">
        <v>21362.240000000002</v>
      </c>
      <c r="R274" s="119">
        <v>19894.310000000001</v>
      </c>
      <c r="S274" s="47"/>
    </row>
    <row r="275" spans="1:19" ht="9" customHeight="1" x14ac:dyDescent="0.2">
      <c r="A275" s="501"/>
      <c r="B275" s="501"/>
      <c r="C275" s="48" t="s">
        <v>4</v>
      </c>
      <c r="D275" s="49">
        <v>17</v>
      </c>
      <c r="E275" s="50">
        <v>19247995</v>
      </c>
      <c r="F275" s="50">
        <v>2112006</v>
      </c>
      <c r="G275" s="50">
        <v>240001</v>
      </c>
      <c r="H275" s="50">
        <v>12507588</v>
      </c>
      <c r="I275" s="50">
        <v>445052</v>
      </c>
      <c r="J275" s="51">
        <v>2842309</v>
      </c>
      <c r="K275" s="50">
        <v>34552641</v>
      </c>
      <c r="L275" s="73">
        <v>37394950</v>
      </c>
      <c r="M275" s="118"/>
      <c r="N275" s="120">
        <v>34552641</v>
      </c>
      <c r="O275" s="120">
        <v>22045054</v>
      </c>
      <c r="P275" s="120">
        <v>0</v>
      </c>
      <c r="Q275" s="120">
        <v>41363064</v>
      </c>
      <c r="R275" s="120">
        <v>38520756</v>
      </c>
      <c r="S275" s="47"/>
    </row>
    <row r="276" spans="1:19" ht="12.75" customHeight="1" x14ac:dyDescent="0.2">
      <c r="A276" s="501"/>
      <c r="B276" s="501"/>
      <c r="C276" s="53" t="s">
        <v>3</v>
      </c>
      <c r="D276" s="54">
        <v>18</v>
      </c>
      <c r="E276" s="55">
        <v>10417.969999999999</v>
      </c>
      <c r="F276" s="55">
        <v>1146.53</v>
      </c>
      <c r="G276" s="55">
        <v>123.95</v>
      </c>
      <c r="H276" s="55">
        <v>6459.63</v>
      </c>
      <c r="I276" s="55">
        <v>229.85</v>
      </c>
      <c r="J276" s="55">
        <v>1512.34</v>
      </c>
      <c r="K276" s="56">
        <v>18377.93</v>
      </c>
      <c r="L276" s="46">
        <v>19890.27</v>
      </c>
      <c r="M276" s="117"/>
      <c r="N276" s="119">
        <v>18377.93</v>
      </c>
      <c r="O276" s="119">
        <v>11918.3</v>
      </c>
      <c r="P276" s="119"/>
      <c r="Q276" s="119">
        <v>22035.56</v>
      </c>
      <c r="R276" s="119">
        <v>20523.22</v>
      </c>
      <c r="S276" s="47"/>
    </row>
    <row r="277" spans="1:19" ht="9" customHeight="1" x14ac:dyDescent="0.2">
      <c r="A277" s="501"/>
      <c r="B277" s="501"/>
      <c r="C277" s="48" t="s">
        <v>4</v>
      </c>
      <c r="D277" s="49">
        <v>19</v>
      </c>
      <c r="E277" s="50">
        <v>20172003</v>
      </c>
      <c r="F277" s="50">
        <v>2219992</v>
      </c>
      <c r="G277" s="50">
        <v>240001</v>
      </c>
      <c r="H277" s="50">
        <v>12507588</v>
      </c>
      <c r="I277" s="50">
        <v>445052</v>
      </c>
      <c r="J277" s="51">
        <v>2928299</v>
      </c>
      <c r="K277" s="50">
        <v>35584635</v>
      </c>
      <c r="L277" s="73">
        <v>38512933</v>
      </c>
      <c r="M277" s="118"/>
      <c r="N277" s="120">
        <v>35584635</v>
      </c>
      <c r="O277" s="120">
        <v>23077047</v>
      </c>
      <c r="P277" s="120">
        <v>0</v>
      </c>
      <c r="Q277" s="120">
        <v>42666794</v>
      </c>
      <c r="R277" s="120">
        <v>39738495</v>
      </c>
      <c r="S277" s="47"/>
    </row>
    <row r="278" spans="1:19" ht="12.75" customHeight="1" x14ac:dyDescent="0.2">
      <c r="A278" s="501"/>
      <c r="B278" s="501"/>
      <c r="C278" s="53" t="s">
        <v>3</v>
      </c>
      <c r="D278" s="54">
        <v>20</v>
      </c>
      <c r="E278" s="55">
        <v>10734.04</v>
      </c>
      <c r="F278" s="55">
        <v>1177.52</v>
      </c>
      <c r="G278" s="55">
        <v>123.95</v>
      </c>
      <c r="H278" s="55">
        <v>6459.63</v>
      </c>
      <c r="I278" s="55">
        <v>229.85</v>
      </c>
      <c r="J278" s="55">
        <v>1541.26</v>
      </c>
      <c r="K278" s="56">
        <v>18724.990000000002</v>
      </c>
      <c r="L278" s="46">
        <v>20266.25</v>
      </c>
      <c r="M278" s="117"/>
      <c r="N278" s="119">
        <v>18724.990000000002</v>
      </c>
      <c r="O278" s="119">
        <v>12265.36</v>
      </c>
      <c r="P278" s="119"/>
      <c r="Q278" s="119">
        <v>22474.01</v>
      </c>
      <c r="R278" s="119">
        <v>20932.75</v>
      </c>
      <c r="S278" s="47"/>
    </row>
    <row r="279" spans="1:19" ht="9" customHeight="1" x14ac:dyDescent="0.2">
      <c r="A279" s="501"/>
      <c r="B279" s="501"/>
      <c r="C279" s="48" t="s">
        <v>4</v>
      </c>
      <c r="D279" s="49">
        <v>21</v>
      </c>
      <c r="E279" s="50">
        <v>20784000</v>
      </c>
      <c r="F279" s="50">
        <v>2279997</v>
      </c>
      <c r="G279" s="50">
        <v>240001</v>
      </c>
      <c r="H279" s="50">
        <v>12507588</v>
      </c>
      <c r="I279" s="50">
        <v>445052</v>
      </c>
      <c r="J279" s="51">
        <v>2984296</v>
      </c>
      <c r="K279" s="50">
        <v>36256636</v>
      </c>
      <c r="L279" s="73">
        <v>39240932</v>
      </c>
      <c r="M279" s="118"/>
      <c r="N279" s="120">
        <v>36256636</v>
      </c>
      <c r="O279" s="120">
        <v>23749049</v>
      </c>
      <c r="P279" s="120">
        <v>0</v>
      </c>
      <c r="Q279" s="120">
        <v>43515751</v>
      </c>
      <c r="R279" s="120">
        <v>40531456</v>
      </c>
      <c r="S279" s="47"/>
    </row>
    <row r="280" spans="1:19" ht="12.75" customHeight="1" x14ac:dyDescent="0.2">
      <c r="A280" s="501"/>
      <c r="B280" s="501"/>
      <c r="C280" s="53" t="s">
        <v>3</v>
      </c>
      <c r="D280" s="54">
        <v>22</v>
      </c>
      <c r="E280" s="55">
        <v>11037.72</v>
      </c>
      <c r="F280" s="55">
        <v>1214.71</v>
      </c>
      <c r="G280" s="55">
        <v>123.95</v>
      </c>
      <c r="H280" s="55">
        <v>6459.63</v>
      </c>
      <c r="I280" s="55">
        <v>229.85</v>
      </c>
      <c r="J280" s="55">
        <v>1569.67</v>
      </c>
      <c r="K280" s="56">
        <v>19065.86</v>
      </c>
      <c r="L280" s="46">
        <v>20635.53</v>
      </c>
      <c r="M280" s="117"/>
      <c r="N280" s="119">
        <v>19065.86</v>
      </c>
      <c r="O280" s="119">
        <v>12606.23</v>
      </c>
      <c r="P280" s="119"/>
      <c r="Q280" s="119">
        <v>22904.65</v>
      </c>
      <c r="R280" s="119">
        <v>21334.98</v>
      </c>
      <c r="S280" s="47"/>
    </row>
    <row r="281" spans="1:19" ht="9" customHeight="1" x14ac:dyDescent="0.2">
      <c r="A281" s="501"/>
      <c r="B281" s="501"/>
      <c r="C281" s="48" t="s">
        <v>4</v>
      </c>
      <c r="D281" s="49">
        <v>23</v>
      </c>
      <c r="E281" s="50">
        <v>21372006</v>
      </c>
      <c r="F281" s="50">
        <v>2352007</v>
      </c>
      <c r="G281" s="50">
        <v>240001</v>
      </c>
      <c r="H281" s="50">
        <v>12507588</v>
      </c>
      <c r="I281" s="50">
        <v>445052</v>
      </c>
      <c r="J281" s="51">
        <v>3039305</v>
      </c>
      <c r="K281" s="50">
        <v>36916653</v>
      </c>
      <c r="L281" s="73">
        <v>39955958</v>
      </c>
      <c r="M281" s="118"/>
      <c r="N281" s="120">
        <v>36916653</v>
      </c>
      <c r="O281" s="120">
        <v>24409065</v>
      </c>
      <c r="P281" s="120">
        <v>0</v>
      </c>
      <c r="Q281" s="120">
        <v>44349587</v>
      </c>
      <c r="R281" s="120">
        <v>41310282</v>
      </c>
      <c r="S281" s="47"/>
    </row>
    <row r="282" spans="1:19" ht="12.75" customHeight="1" x14ac:dyDescent="0.2">
      <c r="A282" s="501"/>
      <c r="B282" s="501"/>
      <c r="C282" s="53" t="s">
        <v>3</v>
      </c>
      <c r="D282" s="54">
        <v>24</v>
      </c>
      <c r="E282" s="55">
        <v>11347.59</v>
      </c>
      <c r="F282" s="55">
        <v>1245.69</v>
      </c>
      <c r="G282" s="55">
        <v>123.95</v>
      </c>
      <c r="H282" s="55">
        <v>6459.63</v>
      </c>
      <c r="I282" s="55">
        <v>229.85</v>
      </c>
      <c r="J282" s="55">
        <v>1598.07</v>
      </c>
      <c r="K282" s="56">
        <v>19406.71</v>
      </c>
      <c r="L282" s="46">
        <v>21004.78</v>
      </c>
      <c r="M282" s="117"/>
      <c r="N282" s="119">
        <v>19406.71</v>
      </c>
      <c r="O282" s="119">
        <v>12947.08</v>
      </c>
      <c r="P282" s="119"/>
      <c r="Q282" s="119">
        <v>23335.25</v>
      </c>
      <c r="R282" s="119">
        <v>21737.18</v>
      </c>
      <c r="S282" s="47"/>
    </row>
    <row r="283" spans="1:19" ht="9" customHeight="1" x14ac:dyDescent="0.2">
      <c r="A283" s="501"/>
      <c r="B283" s="501"/>
      <c r="C283" s="48" t="s">
        <v>4</v>
      </c>
      <c r="D283" s="49">
        <v>25</v>
      </c>
      <c r="E283" s="50">
        <v>21971998</v>
      </c>
      <c r="F283" s="50">
        <v>2411992</v>
      </c>
      <c r="G283" s="50">
        <v>240001</v>
      </c>
      <c r="H283" s="50">
        <v>12507588</v>
      </c>
      <c r="I283" s="50">
        <v>445052</v>
      </c>
      <c r="J283" s="51">
        <v>3094295</v>
      </c>
      <c r="K283" s="50">
        <v>37576630</v>
      </c>
      <c r="L283" s="73">
        <v>40670925</v>
      </c>
      <c r="M283" s="118"/>
      <c r="N283" s="120">
        <v>37576630</v>
      </c>
      <c r="O283" s="120">
        <v>25069043</v>
      </c>
      <c r="P283" s="120">
        <v>0</v>
      </c>
      <c r="Q283" s="120">
        <v>45183345</v>
      </c>
      <c r="R283" s="120">
        <v>42089050</v>
      </c>
      <c r="S283" s="47"/>
    </row>
    <row r="284" spans="1:19" ht="12.75" customHeight="1" x14ac:dyDescent="0.2">
      <c r="A284" s="501"/>
      <c r="B284" s="501"/>
      <c r="C284" s="53" t="s">
        <v>3</v>
      </c>
      <c r="D284" s="54">
        <v>26</v>
      </c>
      <c r="E284" s="55">
        <v>11731.83</v>
      </c>
      <c r="F284" s="55">
        <v>1289.08</v>
      </c>
      <c r="G284" s="55">
        <v>123.95</v>
      </c>
      <c r="H284" s="55">
        <v>6459.63</v>
      </c>
      <c r="I284" s="55">
        <v>229.85</v>
      </c>
      <c r="J284" s="55">
        <v>1633.71</v>
      </c>
      <c r="K284" s="56">
        <v>19834.34</v>
      </c>
      <c r="L284" s="46">
        <v>21468.05</v>
      </c>
      <c r="M284" s="117"/>
      <c r="N284" s="119">
        <v>19834.34</v>
      </c>
      <c r="O284" s="119">
        <v>13374.71</v>
      </c>
      <c r="P284" s="119"/>
      <c r="Q284" s="119">
        <v>23875.5</v>
      </c>
      <c r="R284" s="119">
        <v>22241.79</v>
      </c>
      <c r="S284" s="47"/>
    </row>
    <row r="285" spans="1:19" ht="9" customHeight="1" x14ac:dyDescent="0.2">
      <c r="A285" s="501"/>
      <c r="B285" s="501"/>
      <c r="C285" s="48" t="s">
        <v>4</v>
      </c>
      <c r="D285" s="49">
        <v>27</v>
      </c>
      <c r="E285" s="50">
        <v>22715990</v>
      </c>
      <c r="F285" s="50">
        <v>2496007</v>
      </c>
      <c r="G285" s="50">
        <v>240001</v>
      </c>
      <c r="H285" s="50">
        <v>12507588</v>
      </c>
      <c r="I285" s="50">
        <v>445052</v>
      </c>
      <c r="J285" s="51">
        <v>3163304</v>
      </c>
      <c r="K285" s="50">
        <v>38404638</v>
      </c>
      <c r="L285" s="73">
        <v>41567941</v>
      </c>
      <c r="M285" s="118"/>
      <c r="N285" s="120">
        <v>38404638</v>
      </c>
      <c r="O285" s="120">
        <v>25897050</v>
      </c>
      <c r="P285" s="120">
        <v>0</v>
      </c>
      <c r="Q285" s="120">
        <v>46229414</v>
      </c>
      <c r="R285" s="120">
        <v>43066111</v>
      </c>
      <c r="S285" s="47"/>
    </row>
    <row r="286" spans="1:19" ht="12.75" customHeight="1" x14ac:dyDescent="0.2">
      <c r="A286" s="501"/>
      <c r="B286" s="501"/>
      <c r="C286" s="53" t="s">
        <v>3</v>
      </c>
      <c r="D286" s="54">
        <v>28</v>
      </c>
      <c r="E286" s="55">
        <v>11979.73</v>
      </c>
      <c r="F286" s="55">
        <v>1313.87</v>
      </c>
      <c r="G286" s="55">
        <v>123.95</v>
      </c>
      <c r="H286" s="55">
        <v>6459.63</v>
      </c>
      <c r="I286" s="55">
        <v>229.85</v>
      </c>
      <c r="J286" s="55">
        <v>1656.43</v>
      </c>
      <c r="K286" s="56">
        <v>20107.03</v>
      </c>
      <c r="L286" s="46">
        <v>21763.46</v>
      </c>
      <c r="M286" s="117"/>
      <c r="N286" s="119">
        <v>20107.03</v>
      </c>
      <c r="O286" s="119">
        <v>13647.4</v>
      </c>
      <c r="P286" s="119"/>
      <c r="Q286" s="119">
        <v>24219.99</v>
      </c>
      <c r="R286" s="119">
        <v>22563.56</v>
      </c>
      <c r="S286" s="47"/>
    </row>
    <row r="287" spans="1:19" ht="9" customHeight="1" x14ac:dyDescent="0.2">
      <c r="A287" s="501"/>
      <c r="B287" s="501"/>
      <c r="C287" s="48" t="s">
        <v>4</v>
      </c>
      <c r="D287" s="49">
        <v>29</v>
      </c>
      <c r="E287" s="50">
        <v>23195992</v>
      </c>
      <c r="F287" s="50">
        <v>2544007</v>
      </c>
      <c r="G287" s="50">
        <v>240001</v>
      </c>
      <c r="H287" s="50">
        <v>12507588</v>
      </c>
      <c r="I287" s="50">
        <v>445052</v>
      </c>
      <c r="J287" s="51">
        <v>3207296</v>
      </c>
      <c r="K287" s="50">
        <v>38932639</v>
      </c>
      <c r="L287" s="73">
        <v>42139935</v>
      </c>
      <c r="M287" s="118"/>
      <c r="N287" s="120">
        <v>38932639</v>
      </c>
      <c r="O287" s="120">
        <v>26425051</v>
      </c>
      <c r="P287" s="120">
        <v>0</v>
      </c>
      <c r="Q287" s="120">
        <v>46896440</v>
      </c>
      <c r="R287" s="120">
        <v>43689144</v>
      </c>
      <c r="S287" s="47"/>
    </row>
    <row r="288" spans="1:19" ht="12.75" customHeight="1" x14ac:dyDescent="0.2">
      <c r="A288" s="501"/>
      <c r="B288" s="501"/>
      <c r="C288" s="53" t="s">
        <v>3</v>
      </c>
      <c r="D288" s="54">
        <v>30</v>
      </c>
      <c r="E288" s="55">
        <v>12295.81</v>
      </c>
      <c r="F288" s="55">
        <v>1351.05</v>
      </c>
      <c r="G288" s="55">
        <v>123.95</v>
      </c>
      <c r="H288" s="55">
        <v>6459.63</v>
      </c>
      <c r="I288" s="55">
        <v>229.85</v>
      </c>
      <c r="J288" s="55">
        <v>1685.87</v>
      </c>
      <c r="K288" s="56">
        <v>20460.29</v>
      </c>
      <c r="L288" s="46">
        <v>22146.16</v>
      </c>
      <c r="M288" s="117"/>
      <c r="N288" s="119">
        <v>20460.29</v>
      </c>
      <c r="O288" s="119">
        <v>14000.66</v>
      </c>
      <c r="P288" s="119"/>
      <c r="Q288" s="119">
        <v>24666.28</v>
      </c>
      <c r="R288" s="119">
        <v>22980.41</v>
      </c>
      <c r="S288" s="47"/>
    </row>
    <row r="289" spans="1:19" ht="9" customHeight="1" x14ac:dyDescent="0.2">
      <c r="A289" s="501"/>
      <c r="B289" s="501"/>
      <c r="C289" s="48" t="s">
        <v>4</v>
      </c>
      <c r="D289" s="49">
        <v>31</v>
      </c>
      <c r="E289" s="50">
        <v>23808008</v>
      </c>
      <c r="F289" s="50">
        <v>2615998</v>
      </c>
      <c r="G289" s="50">
        <v>240001</v>
      </c>
      <c r="H289" s="50">
        <v>12507588</v>
      </c>
      <c r="I289" s="50">
        <v>445052</v>
      </c>
      <c r="J289" s="51">
        <v>3264300</v>
      </c>
      <c r="K289" s="50">
        <v>39616646</v>
      </c>
      <c r="L289" s="73">
        <v>42880945</v>
      </c>
      <c r="M289" s="118"/>
      <c r="N289" s="120">
        <v>39616646</v>
      </c>
      <c r="O289" s="120">
        <v>27109058</v>
      </c>
      <c r="P289" s="120">
        <v>0</v>
      </c>
      <c r="Q289" s="120">
        <v>47760578</v>
      </c>
      <c r="R289" s="120">
        <v>44496278</v>
      </c>
      <c r="S289" s="47"/>
    </row>
    <row r="290" spans="1:19" ht="12.75" customHeight="1" x14ac:dyDescent="0.2">
      <c r="A290" s="501"/>
      <c r="B290" s="501"/>
      <c r="C290" s="53" t="s">
        <v>3</v>
      </c>
      <c r="D290" s="54">
        <v>32</v>
      </c>
      <c r="E290" s="55">
        <v>12605.68</v>
      </c>
      <c r="F290" s="55">
        <v>1382.04</v>
      </c>
      <c r="G290" s="55">
        <v>123.95</v>
      </c>
      <c r="H290" s="55">
        <v>6459.63</v>
      </c>
      <c r="I290" s="55">
        <v>229.85</v>
      </c>
      <c r="J290" s="55">
        <v>1714.28</v>
      </c>
      <c r="K290" s="56">
        <v>20801.150000000001</v>
      </c>
      <c r="L290" s="46">
        <v>22515.43</v>
      </c>
      <c r="M290" s="117"/>
      <c r="N290" s="119">
        <v>20801.150000000001</v>
      </c>
      <c r="O290" s="119">
        <v>14341.52</v>
      </c>
      <c r="P290" s="119"/>
      <c r="Q290" s="119">
        <v>25096.9</v>
      </c>
      <c r="R290" s="119">
        <v>23382.62</v>
      </c>
      <c r="S290" s="47"/>
    </row>
    <row r="291" spans="1:19" ht="9" customHeight="1" x14ac:dyDescent="0.2">
      <c r="A291" s="501"/>
      <c r="B291" s="501"/>
      <c r="C291" s="48" t="s">
        <v>4</v>
      </c>
      <c r="D291" s="49">
        <v>33</v>
      </c>
      <c r="E291" s="50">
        <v>24408000</v>
      </c>
      <c r="F291" s="50">
        <v>2676003</v>
      </c>
      <c r="G291" s="50">
        <v>240001</v>
      </c>
      <c r="H291" s="50">
        <v>12507588</v>
      </c>
      <c r="I291" s="50">
        <v>445052</v>
      </c>
      <c r="J291" s="51">
        <v>3319309</v>
      </c>
      <c r="K291" s="50">
        <v>40276643</v>
      </c>
      <c r="L291" s="73">
        <v>43595952</v>
      </c>
      <c r="M291" s="118"/>
      <c r="N291" s="120">
        <v>40276643</v>
      </c>
      <c r="O291" s="120">
        <v>27769055</v>
      </c>
      <c r="P291" s="120">
        <v>0</v>
      </c>
      <c r="Q291" s="120">
        <v>48594375</v>
      </c>
      <c r="R291" s="120">
        <v>45275066</v>
      </c>
      <c r="S291" s="47"/>
    </row>
    <row r="292" spans="1:19" ht="12.75" customHeight="1" x14ac:dyDescent="0.2">
      <c r="A292" s="501"/>
      <c r="B292" s="501"/>
      <c r="C292" s="53" t="s">
        <v>3</v>
      </c>
      <c r="D292" s="54">
        <v>34</v>
      </c>
      <c r="E292" s="55">
        <v>12909.36</v>
      </c>
      <c r="F292" s="55">
        <v>1419.22</v>
      </c>
      <c r="G292" s="55">
        <v>123.95</v>
      </c>
      <c r="H292" s="55">
        <v>6459.63</v>
      </c>
      <c r="I292" s="55">
        <v>229.85</v>
      </c>
      <c r="J292" s="55">
        <v>1742.68</v>
      </c>
      <c r="K292" s="56">
        <v>21142.01</v>
      </c>
      <c r="L292" s="46">
        <v>22884.69</v>
      </c>
      <c r="M292" s="117"/>
      <c r="N292" s="119">
        <v>21142.01</v>
      </c>
      <c r="O292" s="119">
        <v>14682.38</v>
      </c>
      <c r="P292" s="119"/>
      <c r="Q292" s="119">
        <v>25527.52</v>
      </c>
      <c r="R292" s="119">
        <v>23784.84</v>
      </c>
      <c r="S292" s="47"/>
    </row>
    <row r="293" spans="1:19" ht="9" customHeight="1" x14ac:dyDescent="0.2">
      <c r="A293" s="501"/>
      <c r="B293" s="501"/>
      <c r="C293" s="48" t="s">
        <v>4</v>
      </c>
      <c r="D293" s="49">
        <v>35</v>
      </c>
      <c r="E293" s="50">
        <v>24996006</v>
      </c>
      <c r="F293" s="50">
        <v>2747993</v>
      </c>
      <c r="G293" s="50">
        <v>240001</v>
      </c>
      <c r="H293" s="50">
        <v>12507588</v>
      </c>
      <c r="I293" s="50">
        <v>445052</v>
      </c>
      <c r="J293" s="51">
        <v>3374299</v>
      </c>
      <c r="K293" s="50">
        <v>40936640</v>
      </c>
      <c r="L293" s="73">
        <v>44310939</v>
      </c>
      <c r="M293" s="118"/>
      <c r="N293" s="120">
        <v>40936640</v>
      </c>
      <c r="O293" s="120">
        <v>28429052</v>
      </c>
      <c r="P293" s="120">
        <v>0</v>
      </c>
      <c r="Q293" s="120">
        <v>49428171</v>
      </c>
      <c r="R293" s="120">
        <v>46053872</v>
      </c>
      <c r="S293" s="47"/>
    </row>
    <row r="294" spans="1:19" ht="12.75" customHeight="1" x14ac:dyDescent="0.2">
      <c r="A294" s="501"/>
      <c r="B294" s="501"/>
      <c r="C294" s="53" t="s">
        <v>3</v>
      </c>
      <c r="D294" s="54">
        <v>36</v>
      </c>
      <c r="E294" s="55">
        <v>13225.43</v>
      </c>
      <c r="F294" s="55">
        <v>1450.21</v>
      </c>
      <c r="G294" s="55">
        <v>123.95</v>
      </c>
      <c r="H294" s="55">
        <v>6459.63</v>
      </c>
      <c r="I294" s="55">
        <v>229.85</v>
      </c>
      <c r="J294" s="55">
        <v>1771.6</v>
      </c>
      <c r="K294" s="56">
        <v>21489.07</v>
      </c>
      <c r="L294" s="46">
        <v>23260.67</v>
      </c>
      <c r="M294" s="117"/>
      <c r="N294" s="119">
        <v>21489.07</v>
      </c>
      <c r="O294" s="119">
        <v>15029.44</v>
      </c>
      <c r="P294" s="119"/>
      <c r="Q294" s="119">
        <v>25965.97</v>
      </c>
      <c r="R294" s="119">
        <v>24194.37</v>
      </c>
      <c r="S294" s="47"/>
    </row>
    <row r="295" spans="1:19" ht="9" customHeight="1" x14ac:dyDescent="0.2">
      <c r="A295" s="501"/>
      <c r="B295" s="501"/>
      <c r="C295" s="48" t="s">
        <v>4</v>
      </c>
      <c r="D295" s="49">
        <v>37</v>
      </c>
      <c r="E295" s="50">
        <v>25608003</v>
      </c>
      <c r="F295" s="50">
        <v>2807998</v>
      </c>
      <c r="G295" s="50">
        <v>240001</v>
      </c>
      <c r="H295" s="50">
        <v>12507588</v>
      </c>
      <c r="I295" s="50">
        <v>445052</v>
      </c>
      <c r="J295" s="51">
        <v>3430296</v>
      </c>
      <c r="K295" s="50">
        <v>41608642</v>
      </c>
      <c r="L295" s="73">
        <v>45038938</v>
      </c>
      <c r="M295" s="118"/>
      <c r="N295" s="120">
        <v>41608642</v>
      </c>
      <c r="O295" s="120">
        <v>29101054</v>
      </c>
      <c r="P295" s="120">
        <v>0</v>
      </c>
      <c r="Q295" s="120">
        <v>50277129</v>
      </c>
      <c r="R295" s="120">
        <v>46846833</v>
      </c>
      <c r="S295" s="47"/>
    </row>
    <row r="296" spans="1:19" ht="12.75" customHeight="1" x14ac:dyDescent="0.2">
      <c r="A296" s="501"/>
      <c r="B296" s="501"/>
      <c r="C296" s="53" t="s">
        <v>3</v>
      </c>
      <c r="D296" s="54">
        <v>38</v>
      </c>
      <c r="E296" s="55">
        <v>13535.3</v>
      </c>
      <c r="F296" s="55">
        <v>1487.4</v>
      </c>
      <c r="G296" s="55">
        <v>123.95</v>
      </c>
      <c r="H296" s="55">
        <v>6459.63</v>
      </c>
      <c r="I296" s="55">
        <v>229.85</v>
      </c>
      <c r="J296" s="55">
        <v>1800.52</v>
      </c>
      <c r="K296" s="56">
        <v>21836.13</v>
      </c>
      <c r="L296" s="46">
        <v>23636.65</v>
      </c>
      <c r="M296" s="117"/>
      <c r="N296" s="119">
        <v>21836.13</v>
      </c>
      <c r="O296" s="119">
        <v>15376.5</v>
      </c>
      <c r="P296" s="119"/>
      <c r="Q296" s="119">
        <v>26404.42</v>
      </c>
      <c r="R296" s="119">
        <v>24603.9</v>
      </c>
      <c r="S296" s="47"/>
    </row>
    <row r="297" spans="1:19" ht="9" customHeight="1" x14ac:dyDescent="0.2">
      <c r="A297" s="501"/>
      <c r="B297" s="501"/>
      <c r="C297" s="48" t="s">
        <v>4</v>
      </c>
      <c r="D297" s="49">
        <v>39</v>
      </c>
      <c r="E297" s="50">
        <v>26207995</v>
      </c>
      <c r="F297" s="50">
        <v>2880008</v>
      </c>
      <c r="G297" s="50">
        <v>240001</v>
      </c>
      <c r="H297" s="50">
        <v>12507588</v>
      </c>
      <c r="I297" s="50">
        <v>445052</v>
      </c>
      <c r="J297" s="51">
        <v>3486293</v>
      </c>
      <c r="K297" s="50">
        <v>42280643</v>
      </c>
      <c r="L297" s="73">
        <v>45766936</v>
      </c>
      <c r="M297" s="118"/>
      <c r="N297" s="120">
        <v>42280643</v>
      </c>
      <c r="O297" s="120">
        <v>29773056</v>
      </c>
      <c r="P297" s="120">
        <v>0</v>
      </c>
      <c r="Q297" s="120">
        <v>51126086</v>
      </c>
      <c r="R297" s="120">
        <v>47639793</v>
      </c>
      <c r="S297" s="47"/>
    </row>
    <row r="298" spans="1:19" ht="12.75" customHeight="1" x14ac:dyDescent="0.2">
      <c r="A298" s="501"/>
      <c r="B298" s="501"/>
      <c r="C298" s="53" t="s">
        <v>3</v>
      </c>
      <c r="D298" s="54">
        <v>40</v>
      </c>
      <c r="E298" s="55">
        <v>13851.37</v>
      </c>
      <c r="F298" s="55">
        <v>1518.38</v>
      </c>
      <c r="G298" s="55">
        <v>123.95</v>
      </c>
      <c r="H298" s="55">
        <v>6459.63</v>
      </c>
      <c r="I298" s="55">
        <v>229.85</v>
      </c>
      <c r="J298" s="55">
        <v>1829.44</v>
      </c>
      <c r="K298" s="56">
        <v>22183.18</v>
      </c>
      <c r="L298" s="46">
        <v>24012.62</v>
      </c>
      <c r="M298" s="117"/>
      <c r="N298" s="119">
        <v>22183.18</v>
      </c>
      <c r="O298" s="119">
        <v>15723.55</v>
      </c>
      <c r="P298" s="119"/>
      <c r="Q298" s="119">
        <v>26842.86</v>
      </c>
      <c r="R298" s="119">
        <v>25013.42</v>
      </c>
      <c r="S298" s="47"/>
    </row>
    <row r="299" spans="1:19" ht="9" customHeight="1" x14ac:dyDescent="0.2">
      <c r="A299" s="502"/>
      <c r="B299" s="502"/>
      <c r="C299" s="58"/>
      <c r="D299" s="59"/>
      <c r="E299" s="61">
        <v>26819992</v>
      </c>
      <c r="F299" s="61">
        <v>2939994</v>
      </c>
      <c r="G299" s="61">
        <v>240001</v>
      </c>
      <c r="H299" s="61">
        <v>12507588</v>
      </c>
      <c r="I299" s="61">
        <v>445052</v>
      </c>
      <c r="J299" s="60">
        <v>3542290</v>
      </c>
      <c r="K299" s="61">
        <v>42952626</v>
      </c>
      <c r="L299" s="73">
        <v>46494916</v>
      </c>
      <c r="M299" s="118"/>
      <c r="N299" s="120">
        <v>42952626</v>
      </c>
      <c r="O299" s="120">
        <v>30445038</v>
      </c>
      <c r="P299" s="120">
        <v>0</v>
      </c>
      <c r="Q299" s="120">
        <v>51975025</v>
      </c>
      <c r="R299" s="120">
        <v>48432735</v>
      </c>
      <c r="S299" s="47"/>
    </row>
    <row r="300" spans="1:19" ht="12.75" customHeight="1" x14ac:dyDescent="0.2">
      <c r="A300" s="496">
        <v>34700</v>
      </c>
      <c r="B300" s="496">
        <v>35033</v>
      </c>
      <c r="C300" s="42" t="s">
        <v>3</v>
      </c>
      <c r="D300" s="43">
        <v>0</v>
      </c>
      <c r="E300" s="44">
        <v>7115.36</v>
      </c>
      <c r="F300" s="44">
        <v>731.3</v>
      </c>
      <c r="G300" s="44">
        <v>123.95</v>
      </c>
      <c r="H300" s="44">
        <v>6459.63</v>
      </c>
      <c r="I300" s="44">
        <v>0</v>
      </c>
      <c r="J300" s="44">
        <v>1202.52</v>
      </c>
      <c r="K300" s="45">
        <v>14430.24</v>
      </c>
      <c r="L300" s="74">
        <v>15632.76</v>
      </c>
      <c r="M300" s="117"/>
      <c r="N300" s="119">
        <v>14430.24</v>
      </c>
      <c r="O300" s="119">
        <v>7970.61</v>
      </c>
      <c r="P300" s="119"/>
      <c r="Q300" s="119">
        <v>17067.47</v>
      </c>
      <c r="R300" s="119">
        <v>15864.95</v>
      </c>
      <c r="S300" s="47"/>
    </row>
    <row r="301" spans="1:19" ht="9" customHeight="1" x14ac:dyDescent="0.2">
      <c r="A301" s="521"/>
      <c r="B301" s="521"/>
      <c r="C301" s="48" t="s">
        <v>4</v>
      </c>
      <c r="D301" s="49">
        <v>2</v>
      </c>
      <c r="E301" s="50">
        <v>13777258</v>
      </c>
      <c r="F301" s="50">
        <v>1415994</v>
      </c>
      <c r="G301" s="50">
        <v>240001</v>
      </c>
      <c r="H301" s="50">
        <v>12507588</v>
      </c>
      <c r="I301" s="50">
        <v>0</v>
      </c>
      <c r="J301" s="51">
        <v>2328403</v>
      </c>
      <c r="K301" s="50">
        <v>27940841</v>
      </c>
      <c r="L301" s="75">
        <v>30269244</v>
      </c>
      <c r="M301" s="118"/>
      <c r="N301" s="120">
        <v>27940841</v>
      </c>
      <c r="O301" s="120">
        <v>15433253</v>
      </c>
      <c r="P301" s="120">
        <v>0</v>
      </c>
      <c r="Q301" s="120">
        <v>33047230</v>
      </c>
      <c r="R301" s="120">
        <v>30718827</v>
      </c>
      <c r="S301" s="47"/>
    </row>
    <row r="302" spans="1:19" ht="12.75" customHeight="1" x14ac:dyDescent="0.2">
      <c r="A302" s="500">
        <v>34700</v>
      </c>
      <c r="B302" s="500">
        <v>35033</v>
      </c>
      <c r="C302" s="53" t="s">
        <v>3</v>
      </c>
      <c r="D302" s="54">
        <v>3</v>
      </c>
      <c r="E302" s="55">
        <v>7480.92</v>
      </c>
      <c r="F302" s="55">
        <v>768.49</v>
      </c>
      <c r="G302" s="55">
        <v>123.95</v>
      </c>
      <c r="H302" s="55">
        <v>6459.63</v>
      </c>
      <c r="I302" s="55">
        <v>0</v>
      </c>
      <c r="J302" s="55">
        <v>1236.08</v>
      </c>
      <c r="K302" s="56">
        <v>14832.99</v>
      </c>
      <c r="L302" s="76">
        <v>16069.07</v>
      </c>
      <c r="M302" s="117"/>
      <c r="N302" s="119">
        <v>14832.99</v>
      </c>
      <c r="O302" s="119">
        <v>8373.36</v>
      </c>
      <c r="P302" s="119"/>
      <c r="Q302" s="119">
        <v>17576.27</v>
      </c>
      <c r="R302" s="119">
        <v>16340.19</v>
      </c>
      <c r="S302" s="47"/>
    </row>
    <row r="303" spans="1:19" ht="9" customHeight="1" x14ac:dyDescent="0.2">
      <c r="A303" s="500"/>
      <c r="B303" s="500"/>
      <c r="C303" s="48" t="s">
        <v>4</v>
      </c>
      <c r="D303" s="49">
        <v>4</v>
      </c>
      <c r="E303" s="50">
        <v>14485081</v>
      </c>
      <c r="F303" s="50">
        <v>1488004</v>
      </c>
      <c r="G303" s="50">
        <v>240001</v>
      </c>
      <c r="H303" s="50">
        <v>12507588</v>
      </c>
      <c r="I303" s="50">
        <v>0</v>
      </c>
      <c r="J303" s="51">
        <v>2393385</v>
      </c>
      <c r="K303" s="50">
        <v>28720674</v>
      </c>
      <c r="L303" s="75">
        <v>31114058</v>
      </c>
      <c r="M303" s="118"/>
      <c r="N303" s="120">
        <v>28720674</v>
      </c>
      <c r="O303" s="120">
        <v>16213086</v>
      </c>
      <c r="P303" s="120">
        <v>0</v>
      </c>
      <c r="Q303" s="120">
        <v>34032404</v>
      </c>
      <c r="R303" s="120">
        <v>31639020</v>
      </c>
      <c r="S303" s="47"/>
    </row>
    <row r="304" spans="1:19" ht="12.75" customHeight="1" x14ac:dyDescent="0.2">
      <c r="A304" s="501"/>
      <c r="B304" s="501"/>
      <c r="C304" s="53" t="s">
        <v>3</v>
      </c>
      <c r="D304" s="54">
        <v>5</v>
      </c>
      <c r="E304" s="55">
        <v>7840.37</v>
      </c>
      <c r="F304" s="55">
        <v>811.87</v>
      </c>
      <c r="G304" s="55">
        <v>123.95</v>
      </c>
      <c r="H304" s="55">
        <v>6459.63</v>
      </c>
      <c r="I304" s="55">
        <v>0</v>
      </c>
      <c r="J304" s="55">
        <v>1269.6500000000001</v>
      </c>
      <c r="K304" s="56">
        <v>15235.82</v>
      </c>
      <c r="L304" s="76">
        <v>16505.47</v>
      </c>
      <c r="M304" s="117"/>
      <c r="N304" s="119">
        <v>15235.82</v>
      </c>
      <c r="O304" s="119">
        <v>8776.19</v>
      </c>
      <c r="P304" s="119"/>
      <c r="Q304" s="119">
        <v>18085.18</v>
      </c>
      <c r="R304" s="119">
        <v>16815.53</v>
      </c>
      <c r="S304" s="47"/>
    </row>
    <row r="305" spans="1:19" ht="9" customHeight="1" x14ac:dyDescent="0.2">
      <c r="A305" s="501"/>
      <c r="B305" s="501"/>
      <c r="C305" s="48" t="s">
        <v>4</v>
      </c>
      <c r="D305" s="49">
        <v>6</v>
      </c>
      <c r="E305" s="50">
        <v>15181073</v>
      </c>
      <c r="F305" s="50">
        <v>1572000</v>
      </c>
      <c r="G305" s="50">
        <v>240001</v>
      </c>
      <c r="H305" s="50">
        <v>12507588</v>
      </c>
      <c r="I305" s="50">
        <v>0</v>
      </c>
      <c r="J305" s="51">
        <v>2458385</v>
      </c>
      <c r="K305" s="50">
        <v>29500661</v>
      </c>
      <c r="L305" s="75">
        <v>31959046</v>
      </c>
      <c r="M305" s="118"/>
      <c r="N305" s="120">
        <v>29500661</v>
      </c>
      <c r="O305" s="120">
        <v>16993073</v>
      </c>
      <c r="P305" s="120">
        <v>0</v>
      </c>
      <c r="Q305" s="120">
        <v>35017791</v>
      </c>
      <c r="R305" s="120">
        <v>32559406</v>
      </c>
      <c r="S305" s="47"/>
    </row>
    <row r="306" spans="1:19" ht="12.75" customHeight="1" x14ac:dyDescent="0.2">
      <c r="A306" s="501"/>
      <c r="B306" s="501"/>
      <c r="C306" s="53" t="s">
        <v>3</v>
      </c>
      <c r="D306" s="54">
        <v>7</v>
      </c>
      <c r="E306" s="55">
        <v>8193.6299999999992</v>
      </c>
      <c r="F306" s="55">
        <v>849.06</v>
      </c>
      <c r="G306" s="55">
        <v>123.95</v>
      </c>
      <c r="H306" s="55">
        <v>6459.63</v>
      </c>
      <c r="I306" s="55">
        <v>0</v>
      </c>
      <c r="J306" s="55">
        <v>1302.19</v>
      </c>
      <c r="K306" s="56">
        <v>15626.27</v>
      </c>
      <c r="L306" s="76">
        <v>16928.46</v>
      </c>
      <c r="M306" s="117"/>
      <c r="N306" s="119">
        <v>15626.27</v>
      </c>
      <c r="O306" s="119">
        <v>9166.64</v>
      </c>
      <c r="P306" s="119"/>
      <c r="Q306" s="119">
        <v>18578.46</v>
      </c>
      <c r="R306" s="119">
        <v>17276.27</v>
      </c>
      <c r="S306" s="47"/>
    </row>
    <row r="307" spans="1:19" ht="9" customHeight="1" x14ac:dyDescent="0.2">
      <c r="A307" s="501"/>
      <c r="B307" s="501"/>
      <c r="C307" s="48" t="s">
        <v>4</v>
      </c>
      <c r="D307" s="49">
        <v>8</v>
      </c>
      <c r="E307" s="50">
        <v>15865080</v>
      </c>
      <c r="F307" s="50">
        <v>1644009</v>
      </c>
      <c r="G307" s="50">
        <v>240001</v>
      </c>
      <c r="H307" s="50">
        <v>12507588</v>
      </c>
      <c r="I307" s="50">
        <v>0</v>
      </c>
      <c r="J307" s="51">
        <v>2521391</v>
      </c>
      <c r="K307" s="50">
        <v>30256678</v>
      </c>
      <c r="L307" s="75">
        <v>32778069</v>
      </c>
      <c r="M307" s="118"/>
      <c r="N307" s="120">
        <v>30256678</v>
      </c>
      <c r="O307" s="120">
        <v>17749090</v>
      </c>
      <c r="P307" s="120">
        <v>0</v>
      </c>
      <c r="Q307" s="120">
        <v>35972915</v>
      </c>
      <c r="R307" s="120">
        <v>33451523</v>
      </c>
      <c r="S307" s="47"/>
    </row>
    <row r="308" spans="1:19" ht="12.75" customHeight="1" x14ac:dyDescent="0.2">
      <c r="A308" s="501"/>
      <c r="B308" s="501"/>
      <c r="C308" s="53" t="s">
        <v>3</v>
      </c>
      <c r="D308" s="54">
        <v>9</v>
      </c>
      <c r="E308" s="55">
        <v>8648.2999999999993</v>
      </c>
      <c r="F308" s="55">
        <v>892.44</v>
      </c>
      <c r="G308" s="55">
        <v>123.95</v>
      </c>
      <c r="H308" s="55">
        <v>6459.63</v>
      </c>
      <c r="I308" s="55">
        <v>0</v>
      </c>
      <c r="J308" s="55">
        <v>1343.69</v>
      </c>
      <c r="K308" s="56">
        <v>16124.32</v>
      </c>
      <c r="L308" s="76">
        <v>17468.009999999998</v>
      </c>
      <c r="M308" s="117"/>
      <c r="N308" s="119">
        <v>16124.32</v>
      </c>
      <c r="O308" s="119">
        <v>9664.69</v>
      </c>
      <c r="P308" s="119"/>
      <c r="Q308" s="119">
        <v>19207.650000000001</v>
      </c>
      <c r="R308" s="119">
        <v>17863.96</v>
      </c>
      <c r="S308" s="47"/>
    </row>
    <row r="309" spans="1:19" ht="9" customHeight="1" x14ac:dyDescent="0.2">
      <c r="A309" s="501"/>
      <c r="B309" s="501"/>
      <c r="C309" s="48" t="s">
        <v>4</v>
      </c>
      <c r="D309" s="49">
        <v>10</v>
      </c>
      <c r="E309" s="50">
        <v>16745444</v>
      </c>
      <c r="F309" s="50">
        <v>1728005</v>
      </c>
      <c r="G309" s="50">
        <v>240001</v>
      </c>
      <c r="H309" s="50">
        <v>12507588</v>
      </c>
      <c r="I309" s="50">
        <v>0</v>
      </c>
      <c r="J309" s="51">
        <v>2601747</v>
      </c>
      <c r="K309" s="50">
        <v>31221037</v>
      </c>
      <c r="L309" s="75">
        <v>33822784</v>
      </c>
      <c r="M309" s="118"/>
      <c r="N309" s="120">
        <v>31221037</v>
      </c>
      <c r="O309" s="120">
        <v>18713449</v>
      </c>
      <c r="P309" s="120">
        <v>0</v>
      </c>
      <c r="Q309" s="120">
        <v>37191196</v>
      </c>
      <c r="R309" s="120">
        <v>34589450</v>
      </c>
      <c r="S309" s="47"/>
    </row>
    <row r="310" spans="1:19" ht="12.75" customHeight="1" x14ac:dyDescent="0.2">
      <c r="A310" s="501"/>
      <c r="B310" s="501"/>
      <c r="C310" s="53" t="s">
        <v>3</v>
      </c>
      <c r="D310" s="54">
        <v>11</v>
      </c>
      <c r="E310" s="55">
        <v>9020.14</v>
      </c>
      <c r="F310" s="55">
        <v>935.82</v>
      </c>
      <c r="G310" s="55">
        <v>123.95</v>
      </c>
      <c r="H310" s="55">
        <v>6459.63</v>
      </c>
      <c r="I310" s="55">
        <v>0</v>
      </c>
      <c r="J310" s="55">
        <v>1378.3</v>
      </c>
      <c r="K310" s="56">
        <v>16539.54</v>
      </c>
      <c r="L310" s="76">
        <v>17917.84</v>
      </c>
      <c r="M310" s="117"/>
      <c r="N310" s="119">
        <v>16539.54</v>
      </c>
      <c r="O310" s="119">
        <v>10079.91</v>
      </c>
      <c r="P310" s="119"/>
      <c r="Q310" s="119">
        <v>19732.22</v>
      </c>
      <c r="R310" s="119">
        <v>18353.919999999998</v>
      </c>
      <c r="S310" s="47"/>
    </row>
    <row r="311" spans="1:19" ht="9" customHeight="1" x14ac:dyDescent="0.2">
      <c r="A311" s="501"/>
      <c r="B311" s="501"/>
      <c r="C311" s="48" t="s">
        <v>4</v>
      </c>
      <c r="D311" s="49">
        <v>12</v>
      </c>
      <c r="E311" s="50">
        <v>17465426</v>
      </c>
      <c r="F311" s="50">
        <v>1812000</v>
      </c>
      <c r="G311" s="50">
        <v>240001</v>
      </c>
      <c r="H311" s="50">
        <v>12507588</v>
      </c>
      <c r="I311" s="50">
        <v>0</v>
      </c>
      <c r="J311" s="51">
        <v>2668761</v>
      </c>
      <c r="K311" s="50">
        <v>32025015</v>
      </c>
      <c r="L311" s="75">
        <v>34693776</v>
      </c>
      <c r="M311" s="118"/>
      <c r="N311" s="120">
        <v>32025015</v>
      </c>
      <c r="O311" s="120">
        <v>19517427</v>
      </c>
      <c r="P311" s="120">
        <v>0</v>
      </c>
      <c r="Q311" s="120">
        <v>38206906</v>
      </c>
      <c r="R311" s="120">
        <v>35538145</v>
      </c>
      <c r="S311" s="47"/>
    </row>
    <row r="312" spans="1:19" ht="12.75" customHeight="1" x14ac:dyDescent="0.2">
      <c r="A312" s="501"/>
      <c r="B312" s="501"/>
      <c r="C312" s="53" t="s">
        <v>3</v>
      </c>
      <c r="D312" s="54">
        <v>13</v>
      </c>
      <c r="E312" s="55">
        <v>9472.56</v>
      </c>
      <c r="F312" s="55">
        <v>985.4</v>
      </c>
      <c r="G312" s="55">
        <v>123.95</v>
      </c>
      <c r="H312" s="55">
        <v>6459.63</v>
      </c>
      <c r="I312" s="55">
        <v>0</v>
      </c>
      <c r="J312" s="55">
        <v>1420.13</v>
      </c>
      <c r="K312" s="56">
        <v>17041.54</v>
      </c>
      <c r="L312" s="76">
        <v>18461.669999999998</v>
      </c>
      <c r="M312" s="117"/>
      <c r="N312" s="119">
        <v>17041.54</v>
      </c>
      <c r="O312" s="119">
        <v>10581.91</v>
      </c>
      <c r="P312" s="119"/>
      <c r="Q312" s="119">
        <v>20366.41</v>
      </c>
      <c r="R312" s="119">
        <v>18946.28</v>
      </c>
      <c r="S312" s="47"/>
    </row>
    <row r="313" spans="1:19" ht="9" customHeight="1" x14ac:dyDescent="0.2">
      <c r="A313" s="501"/>
      <c r="B313" s="501"/>
      <c r="C313" s="48" t="s">
        <v>4</v>
      </c>
      <c r="D313" s="49">
        <v>14</v>
      </c>
      <c r="E313" s="50">
        <v>18341434</v>
      </c>
      <c r="F313" s="50">
        <v>1908000</v>
      </c>
      <c r="G313" s="50">
        <v>240001</v>
      </c>
      <c r="H313" s="50">
        <v>12507588</v>
      </c>
      <c r="I313" s="50">
        <v>0</v>
      </c>
      <c r="J313" s="51">
        <v>2749755</v>
      </c>
      <c r="K313" s="50">
        <v>32997023</v>
      </c>
      <c r="L313" s="75">
        <v>35746778</v>
      </c>
      <c r="M313" s="118"/>
      <c r="N313" s="120">
        <v>32997023</v>
      </c>
      <c r="O313" s="120">
        <v>20489435</v>
      </c>
      <c r="P313" s="120">
        <v>0</v>
      </c>
      <c r="Q313" s="120">
        <v>39434869</v>
      </c>
      <c r="R313" s="120">
        <v>36685114</v>
      </c>
      <c r="S313" s="47"/>
    </row>
    <row r="314" spans="1:19" ht="12.75" customHeight="1" x14ac:dyDescent="0.2">
      <c r="A314" s="501"/>
      <c r="B314" s="501"/>
      <c r="C314" s="53" t="s">
        <v>3</v>
      </c>
      <c r="D314" s="54">
        <v>15</v>
      </c>
      <c r="E314" s="55">
        <v>10001.65</v>
      </c>
      <c r="F314" s="55">
        <v>1034.98</v>
      </c>
      <c r="G314" s="55">
        <v>123.95</v>
      </c>
      <c r="H314" s="55">
        <v>6459.63</v>
      </c>
      <c r="I314" s="55">
        <v>0</v>
      </c>
      <c r="J314" s="55">
        <v>1468.35</v>
      </c>
      <c r="K314" s="56">
        <v>17620.21</v>
      </c>
      <c r="L314" s="76">
        <v>19088.560000000001</v>
      </c>
      <c r="M314" s="117"/>
      <c r="N314" s="119">
        <v>17620.21</v>
      </c>
      <c r="O314" s="119">
        <v>11160.58</v>
      </c>
      <c r="P314" s="119"/>
      <c r="Q314" s="119">
        <v>21097.46</v>
      </c>
      <c r="R314" s="119">
        <v>19629.11</v>
      </c>
      <c r="S314" s="47"/>
    </row>
    <row r="315" spans="1:19" ht="9" customHeight="1" x14ac:dyDescent="0.2">
      <c r="A315" s="501"/>
      <c r="B315" s="501"/>
      <c r="C315" s="48" t="s">
        <v>4</v>
      </c>
      <c r="D315" s="49">
        <v>16</v>
      </c>
      <c r="E315" s="50">
        <v>19365895</v>
      </c>
      <c r="F315" s="50">
        <v>2004001</v>
      </c>
      <c r="G315" s="50">
        <v>240001</v>
      </c>
      <c r="H315" s="50">
        <v>12507588</v>
      </c>
      <c r="I315" s="50">
        <v>0</v>
      </c>
      <c r="J315" s="51">
        <v>2843122</v>
      </c>
      <c r="K315" s="50">
        <v>34117484</v>
      </c>
      <c r="L315" s="75">
        <v>36960606</v>
      </c>
      <c r="M315" s="118"/>
      <c r="N315" s="120">
        <v>34117484</v>
      </c>
      <c r="O315" s="120">
        <v>21609896</v>
      </c>
      <c r="P315" s="120">
        <v>0</v>
      </c>
      <c r="Q315" s="120">
        <v>40850379</v>
      </c>
      <c r="R315" s="120">
        <v>38007257</v>
      </c>
      <c r="S315" s="47"/>
    </row>
    <row r="316" spans="1:19" ht="12.75" customHeight="1" x14ac:dyDescent="0.2">
      <c r="A316" s="501"/>
      <c r="B316" s="501"/>
      <c r="C316" s="53" t="s">
        <v>3</v>
      </c>
      <c r="D316" s="54">
        <v>17</v>
      </c>
      <c r="E316" s="55">
        <v>10478.85</v>
      </c>
      <c r="F316" s="55">
        <v>1090.76</v>
      </c>
      <c r="G316" s="55">
        <v>123.95</v>
      </c>
      <c r="H316" s="55">
        <v>6459.63</v>
      </c>
      <c r="I316" s="55">
        <v>0</v>
      </c>
      <c r="J316" s="55">
        <v>1512.77</v>
      </c>
      <c r="K316" s="56">
        <v>18153.189999999999</v>
      </c>
      <c r="L316" s="76">
        <v>19665.96</v>
      </c>
      <c r="M316" s="117"/>
      <c r="N316" s="119">
        <v>18153.189999999999</v>
      </c>
      <c r="O316" s="119">
        <v>11693.56</v>
      </c>
      <c r="P316" s="119"/>
      <c r="Q316" s="119">
        <v>21770.799999999999</v>
      </c>
      <c r="R316" s="119">
        <v>20258.03</v>
      </c>
      <c r="S316" s="47"/>
    </row>
    <row r="317" spans="1:19" ht="9" customHeight="1" x14ac:dyDescent="0.2">
      <c r="A317" s="501"/>
      <c r="B317" s="501"/>
      <c r="C317" s="48" t="s">
        <v>4</v>
      </c>
      <c r="D317" s="49">
        <v>17</v>
      </c>
      <c r="E317" s="50">
        <v>20289883</v>
      </c>
      <c r="F317" s="50">
        <v>2112006</v>
      </c>
      <c r="G317" s="50">
        <v>240001</v>
      </c>
      <c r="H317" s="50">
        <v>12507588</v>
      </c>
      <c r="I317" s="50">
        <v>0</v>
      </c>
      <c r="J317" s="51">
        <v>2929131</v>
      </c>
      <c r="K317" s="50">
        <v>35149477</v>
      </c>
      <c r="L317" s="75">
        <v>38078608</v>
      </c>
      <c r="M317" s="118"/>
      <c r="N317" s="120">
        <v>35149477</v>
      </c>
      <c r="O317" s="120">
        <v>22641889</v>
      </c>
      <c r="P317" s="120">
        <v>0</v>
      </c>
      <c r="Q317" s="120">
        <v>42154147</v>
      </c>
      <c r="R317" s="120">
        <v>39225016</v>
      </c>
      <c r="S317" s="47"/>
    </row>
    <row r="318" spans="1:19" ht="12.75" customHeight="1" x14ac:dyDescent="0.2">
      <c r="A318" s="501"/>
      <c r="B318" s="501"/>
      <c r="C318" s="53" t="s">
        <v>3</v>
      </c>
      <c r="D318" s="54">
        <v>18</v>
      </c>
      <c r="E318" s="55">
        <v>10956.06</v>
      </c>
      <c r="F318" s="55">
        <v>1146.53</v>
      </c>
      <c r="G318" s="55">
        <v>123.95</v>
      </c>
      <c r="H318" s="55">
        <v>6459.63</v>
      </c>
      <c r="I318" s="55">
        <v>0</v>
      </c>
      <c r="J318" s="55">
        <v>1557.18</v>
      </c>
      <c r="K318" s="56">
        <v>18686.169999999998</v>
      </c>
      <c r="L318" s="76">
        <v>20243.349999999999</v>
      </c>
      <c r="M318" s="117"/>
      <c r="N318" s="119">
        <v>18686.169999999998</v>
      </c>
      <c r="O318" s="119">
        <v>12226.54</v>
      </c>
      <c r="P318" s="119"/>
      <c r="Q318" s="119">
        <v>22444.13</v>
      </c>
      <c r="R318" s="119">
        <v>20886.95</v>
      </c>
      <c r="S318" s="47"/>
    </row>
    <row r="319" spans="1:19" ht="9" customHeight="1" x14ac:dyDescent="0.2">
      <c r="A319" s="501"/>
      <c r="B319" s="501"/>
      <c r="C319" s="48" t="s">
        <v>4</v>
      </c>
      <c r="D319" s="49">
        <v>19</v>
      </c>
      <c r="E319" s="50">
        <v>21213890</v>
      </c>
      <c r="F319" s="50">
        <v>2219992</v>
      </c>
      <c r="G319" s="50">
        <v>240001</v>
      </c>
      <c r="H319" s="50">
        <v>12507588</v>
      </c>
      <c r="I319" s="50">
        <v>0</v>
      </c>
      <c r="J319" s="51">
        <v>3015121</v>
      </c>
      <c r="K319" s="50">
        <v>36181470</v>
      </c>
      <c r="L319" s="75">
        <v>39196591</v>
      </c>
      <c r="M319" s="118"/>
      <c r="N319" s="120">
        <v>36181470</v>
      </c>
      <c r="O319" s="120">
        <v>23673883</v>
      </c>
      <c r="P319" s="120">
        <v>0</v>
      </c>
      <c r="Q319" s="120">
        <v>43457896</v>
      </c>
      <c r="R319" s="120">
        <v>40442775</v>
      </c>
      <c r="S319" s="47"/>
    </row>
    <row r="320" spans="1:19" ht="12.75" customHeight="1" x14ac:dyDescent="0.2">
      <c r="A320" s="501"/>
      <c r="B320" s="501"/>
      <c r="C320" s="53" t="s">
        <v>3</v>
      </c>
      <c r="D320" s="54">
        <v>20</v>
      </c>
      <c r="E320" s="55">
        <v>11272.13</v>
      </c>
      <c r="F320" s="55">
        <v>1177.52</v>
      </c>
      <c r="G320" s="55">
        <v>123.95</v>
      </c>
      <c r="H320" s="55">
        <v>6459.63</v>
      </c>
      <c r="I320" s="55">
        <v>0</v>
      </c>
      <c r="J320" s="55">
        <v>1586.1</v>
      </c>
      <c r="K320" s="56">
        <v>19033.23</v>
      </c>
      <c r="L320" s="76">
        <v>20619.330000000002</v>
      </c>
      <c r="M320" s="117"/>
      <c r="N320" s="119">
        <v>19033.23</v>
      </c>
      <c r="O320" s="119">
        <v>12573.6</v>
      </c>
      <c r="P320" s="119"/>
      <c r="Q320" s="119">
        <v>22882.58</v>
      </c>
      <c r="R320" s="119">
        <v>21296.48</v>
      </c>
      <c r="S320" s="47"/>
    </row>
    <row r="321" spans="1:19" ht="9" customHeight="1" x14ac:dyDescent="0.2">
      <c r="A321" s="501"/>
      <c r="B321" s="501"/>
      <c r="C321" s="48" t="s">
        <v>4</v>
      </c>
      <c r="D321" s="49">
        <v>21</v>
      </c>
      <c r="E321" s="50">
        <v>21825887</v>
      </c>
      <c r="F321" s="50">
        <v>2279997</v>
      </c>
      <c r="G321" s="50">
        <v>240001</v>
      </c>
      <c r="H321" s="50">
        <v>12507588</v>
      </c>
      <c r="I321" s="50">
        <v>0</v>
      </c>
      <c r="J321" s="51">
        <v>3071118</v>
      </c>
      <c r="K321" s="50">
        <v>36853472</v>
      </c>
      <c r="L321" s="75">
        <v>39924590</v>
      </c>
      <c r="M321" s="118"/>
      <c r="N321" s="120">
        <v>36853472</v>
      </c>
      <c r="O321" s="120">
        <v>24345884</v>
      </c>
      <c r="P321" s="120">
        <v>0</v>
      </c>
      <c r="Q321" s="120">
        <v>44306853</v>
      </c>
      <c r="R321" s="120">
        <v>41235735</v>
      </c>
      <c r="S321" s="47"/>
    </row>
    <row r="322" spans="1:19" ht="12.75" customHeight="1" x14ac:dyDescent="0.2">
      <c r="A322" s="501"/>
      <c r="B322" s="501"/>
      <c r="C322" s="53" t="s">
        <v>3</v>
      </c>
      <c r="D322" s="54">
        <v>22</v>
      </c>
      <c r="E322" s="55">
        <v>11620.32</v>
      </c>
      <c r="F322" s="55">
        <v>1214.71</v>
      </c>
      <c r="G322" s="55">
        <v>123.95</v>
      </c>
      <c r="H322" s="55">
        <v>6459.63</v>
      </c>
      <c r="I322" s="55">
        <v>0</v>
      </c>
      <c r="J322" s="55">
        <v>1618.22</v>
      </c>
      <c r="K322" s="56">
        <v>19418.61</v>
      </c>
      <c r="L322" s="76">
        <v>21036.83</v>
      </c>
      <c r="M322" s="117"/>
      <c r="N322" s="119">
        <v>19418.61</v>
      </c>
      <c r="O322" s="119">
        <v>12958.98</v>
      </c>
      <c r="P322" s="119"/>
      <c r="Q322" s="119">
        <v>23369.45</v>
      </c>
      <c r="R322" s="119">
        <v>21751.23</v>
      </c>
      <c r="S322" s="47"/>
    </row>
    <row r="323" spans="1:19" ht="9" customHeight="1" x14ac:dyDescent="0.2">
      <c r="A323" s="501"/>
      <c r="B323" s="501"/>
      <c r="C323" s="48" t="s">
        <v>4</v>
      </c>
      <c r="D323" s="49">
        <v>23</v>
      </c>
      <c r="E323" s="50">
        <v>22500077</v>
      </c>
      <c r="F323" s="50">
        <v>2352007</v>
      </c>
      <c r="G323" s="50">
        <v>240001</v>
      </c>
      <c r="H323" s="50">
        <v>12507588</v>
      </c>
      <c r="I323" s="50">
        <v>0</v>
      </c>
      <c r="J323" s="51">
        <v>3133311</v>
      </c>
      <c r="K323" s="50">
        <v>37599672</v>
      </c>
      <c r="L323" s="75">
        <v>40732983</v>
      </c>
      <c r="M323" s="118"/>
      <c r="N323" s="120">
        <v>37599672</v>
      </c>
      <c r="O323" s="120">
        <v>25092084</v>
      </c>
      <c r="P323" s="120">
        <v>0</v>
      </c>
      <c r="Q323" s="120">
        <v>45249565</v>
      </c>
      <c r="R323" s="120">
        <v>42116254</v>
      </c>
      <c r="S323" s="47"/>
    </row>
    <row r="324" spans="1:19" ht="12.75" customHeight="1" x14ac:dyDescent="0.2">
      <c r="A324" s="501"/>
      <c r="B324" s="501"/>
      <c r="C324" s="53" t="s">
        <v>3</v>
      </c>
      <c r="D324" s="54">
        <v>24</v>
      </c>
      <c r="E324" s="55">
        <v>11930.19</v>
      </c>
      <c r="F324" s="55">
        <v>1245.69</v>
      </c>
      <c r="G324" s="55">
        <v>123.95</v>
      </c>
      <c r="H324" s="55">
        <v>6459.63</v>
      </c>
      <c r="I324" s="55">
        <v>0</v>
      </c>
      <c r="J324" s="55">
        <v>1646.62</v>
      </c>
      <c r="K324" s="56">
        <v>19759.46</v>
      </c>
      <c r="L324" s="76">
        <v>21406.080000000002</v>
      </c>
      <c r="M324" s="117"/>
      <c r="N324" s="119">
        <v>19759.46</v>
      </c>
      <c r="O324" s="119">
        <v>13299.83</v>
      </c>
      <c r="P324" s="119"/>
      <c r="Q324" s="119">
        <v>23800.05</v>
      </c>
      <c r="R324" s="119">
        <v>22153.43</v>
      </c>
      <c r="S324" s="47"/>
    </row>
    <row r="325" spans="1:19" ht="9" customHeight="1" x14ac:dyDescent="0.2">
      <c r="A325" s="501"/>
      <c r="B325" s="501"/>
      <c r="C325" s="48" t="s">
        <v>4</v>
      </c>
      <c r="D325" s="49">
        <v>25</v>
      </c>
      <c r="E325" s="50">
        <v>23100069</v>
      </c>
      <c r="F325" s="50">
        <v>2411992</v>
      </c>
      <c r="G325" s="50">
        <v>240001</v>
      </c>
      <c r="H325" s="50">
        <v>12507588</v>
      </c>
      <c r="I325" s="50">
        <v>0</v>
      </c>
      <c r="J325" s="51">
        <v>3188301</v>
      </c>
      <c r="K325" s="50">
        <v>38259650</v>
      </c>
      <c r="L325" s="75">
        <v>41447951</v>
      </c>
      <c r="M325" s="118"/>
      <c r="N325" s="120">
        <v>38259650</v>
      </c>
      <c r="O325" s="120">
        <v>25752062</v>
      </c>
      <c r="P325" s="120">
        <v>0</v>
      </c>
      <c r="Q325" s="120">
        <v>46083323</v>
      </c>
      <c r="R325" s="120">
        <v>42895022</v>
      </c>
      <c r="S325" s="47"/>
    </row>
    <row r="326" spans="1:19" ht="12.75" customHeight="1" x14ac:dyDescent="0.2">
      <c r="A326" s="501"/>
      <c r="B326" s="501"/>
      <c r="C326" s="53" t="s">
        <v>3</v>
      </c>
      <c r="D326" s="54">
        <v>26</v>
      </c>
      <c r="E326" s="55">
        <v>12314.44</v>
      </c>
      <c r="F326" s="55">
        <v>1289.08</v>
      </c>
      <c r="G326" s="55">
        <v>123.95</v>
      </c>
      <c r="H326" s="55">
        <v>6459.63</v>
      </c>
      <c r="I326" s="55">
        <v>0</v>
      </c>
      <c r="J326" s="55">
        <v>1682.26</v>
      </c>
      <c r="K326" s="56">
        <v>20187.099999999999</v>
      </c>
      <c r="L326" s="76">
        <v>21869.360000000001</v>
      </c>
      <c r="M326" s="117"/>
      <c r="N326" s="119">
        <v>20187.099999999999</v>
      </c>
      <c r="O326" s="119">
        <v>13727.47</v>
      </c>
      <c r="P326" s="119"/>
      <c r="Q326" s="119">
        <v>24340.3</v>
      </c>
      <c r="R326" s="119">
        <v>22658.04</v>
      </c>
      <c r="S326" s="47"/>
    </row>
    <row r="327" spans="1:19" ht="9" customHeight="1" x14ac:dyDescent="0.2">
      <c r="A327" s="501"/>
      <c r="B327" s="501"/>
      <c r="C327" s="48" t="s">
        <v>4</v>
      </c>
      <c r="D327" s="49">
        <v>27</v>
      </c>
      <c r="E327" s="50">
        <v>23844081</v>
      </c>
      <c r="F327" s="50">
        <v>2496007</v>
      </c>
      <c r="G327" s="50">
        <v>240001</v>
      </c>
      <c r="H327" s="50">
        <v>12507588</v>
      </c>
      <c r="I327" s="50">
        <v>0</v>
      </c>
      <c r="J327" s="51">
        <v>3257310</v>
      </c>
      <c r="K327" s="50">
        <v>39087676</v>
      </c>
      <c r="L327" s="75">
        <v>42344986</v>
      </c>
      <c r="M327" s="118"/>
      <c r="N327" s="120">
        <v>39087676</v>
      </c>
      <c r="O327" s="120">
        <v>26580088</v>
      </c>
      <c r="P327" s="120">
        <v>0</v>
      </c>
      <c r="Q327" s="120">
        <v>47129393</v>
      </c>
      <c r="R327" s="120">
        <v>43872083</v>
      </c>
      <c r="S327" s="47"/>
    </row>
    <row r="328" spans="1:19" ht="12.75" customHeight="1" x14ac:dyDescent="0.2">
      <c r="A328" s="501"/>
      <c r="B328" s="501"/>
      <c r="C328" s="53" t="s">
        <v>3</v>
      </c>
      <c r="D328" s="54">
        <v>28</v>
      </c>
      <c r="E328" s="55">
        <v>12605.87</v>
      </c>
      <c r="F328" s="55">
        <v>1313.87</v>
      </c>
      <c r="G328" s="55">
        <v>123.95</v>
      </c>
      <c r="H328" s="55">
        <v>6459.63</v>
      </c>
      <c r="I328" s="55">
        <v>0</v>
      </c>
      <c r="J328" s="55">
        <v>1708.61</v>
      </c>
      <c r="K328" s="56">
        <v>20503.32</v>
      </c>
      <c r="L328" s="76">
        <v>22211.93</v>
      </c>
      <c r="M328" s="117"/>
      <c r="N328" s="119">
        <v>20503.32</v>
      </c>
      <c r="O328" s="119">
        <v>14043.69</v>
      </c>
      <c r="P328" s="119"/>
      <c r="Q328" s="119">
        <v>24739.79</v>
      </c>
      <c r="R328" s="119">
        <v>23031.18</v>
      </c>
      <c r="S328" s="47"/>
    </row>
    <row r="329" spans="1:19" ht="9" customHeight="1" x14ac:dyDescent="0.2">
      <c r="A329" s="501"/>
      <c r="B329" s="501"/>
      <c r="C329" s="48" t="s">
        <v>4</v>
      </c>
      <c r="D329" s="49">
        <v>29</v>
      </c>
      <c r="E329" s="50">
        <v>24408368</v>
      </c>
      <c r="F329" s="50">
        <v>2544007</v>
      </c>
      <c r="G329" s="50">
        <v>240001</v>
      </c>
      <c r="H329" s="50">
        <v>12507588</v>
      </c>
      <c r="I329" s="50">
        <v>0</v>
      </c>
      <c r="J329" s="51">
        <v>3308330</v>
      </c>
      <c r="K329" s="50">
        <v>39699963</v>
      </c>
      <c r="L329" s="75">
        <v>43008294</v>
      </c>
      <c r="M329" s="118"/>
      <c r="N329" s="120">
        <v>39699963</v>
      </c>
      <c r="O329" s="120">
        <v>27192376</v>
      </c>
      <c r="P329" s="120">
        <v>0</v>
      </c>
      <c r="Q329" s="120">
        <v>47902913</v>
      </c>
      <c r="R329" s="120">
        <v>44594583</v>
      </c>
      <c r="S329" s="47"/>
    </row>
    <row r="330" spans="1:19" ht="12.75" customHeight="1" x14ac:dyDescent="0.2">
      <c r="A330" s="501"/>
      <c r="B330" s="501"/>
      <c r="C330" s="53" t="s">
        <v>3</v>
      </c>
      <c r="D330" s="54">
        <v>30</v>
      </c>
      <c r="E330" s="55">
        <v>12921.94</v>
      </c>
      <c r="F330" s="55">
        <v>1351.05</v>
      </c>
      <c r="G330" s="55">
        <v>123.95</v>
      </c>
      <c r="H330" s="55">
        <v>6459.63</v>
      </c>
      <c r="I330" s="55">
        <v>0</v>
      </c>
      <c r="J330" s="55">
        <v>1738.05</v>
      </c>
      <c r="K330" s="56">
        <v>20856.57</v>
      </c>
      <c r="L330" s="76">
        <v>22594.62</v>
      </c>
      <c r="M330" s="117"/>
      <c r="N330" s="119">
        <v>20856.57</v>
      </c>
      <c r="O330" s="119">
        <v>14396.94</v>
      </c>
      <c r="P330" s="119"/>
      <c r="Q330" s="119">
        <v>25186.07</v>
      </c>
      <c r="R330" s="119">
        <v>23448.02</v>
      </c>
      <c r="S330" s="47"/>
    </row>
    <row r="331" spans="1:19" ht="9" customHeight="1" x14ac:dyDescent="0.2">
      <c r="A331" s="501"/>
      <c r="B331" s="501"/>
      <c r="C331" s="48" t="s">
        <v>4</v>
      </c>
      <c r="D331" s="49">
        <v>31</v>
      </c>
      <c r="E331" s="50">
        <v>25020365</v>
      </c>
      <c r="F331" s="50">
        <v>2615998</v>
      </c>
      <c r="G331" s="50">
        <v>240001</v>
      </c>
      <c r="H331" s="50">
        <v>12507588</v>
      </c>
      <c r="I331" s="50">
        <v>0</v>
      </c>
      <c r="J331" s="51">
        <v>3365334</v>
      </c>
      <c r="K331" s="50">
        <v>40383951</v>
      </c>
      <c r="L331" s="75">
        <v>43749285</v>
      </c>
      <c r="M331" s="118"/>
      <c r="N331" s="120">
        <v>40383951</v>
      </c>
      <c r="O331" s="120">
        <v>27876363</v>
      </c>
      <c r="P331" s="120">
        <v>0</v>
      </c>
      <c r="Q331" s="120">
        <v>48767032</v>
      </c>
      <c r="R331" s="120">
        <v>45401698</v>
      </c>
      <c r="S331" s="47"/>
    </row>
    <row r="332" spans="1:19" ht="12.75" customHeight="1" x14ac:dyDescent="0.2">
      <c r="A332" s="501"/>
      <c r="B332" s="501"/>
      <c r="C332" s="53" t="s">
        <v>3</v>
      </c>
      <c r="D332" s="54">
        <v>32</v>
      </c>
      <c r="E332" s="55">
        <v>13231.81</v>
      </c>
      <c r="F332" s="55">
        <v>1382.04</v>
      </c>
      <c r="G332" s="55">
        <v>123.95</v>
      </c>
      <c r="H332" s="55">
        <v>6459.63</v>
      </c>
      <c r="I332" s="55">
        <v>0</v>
      </c>
      <c r="J332" s="55">
        <v>1766.45</v>
      </c>
      <c r="K332" s="56">
        <v>21197.43</v>
      </c>
      <c r="L332" s="76">
        <v>22963.88</v>
      </c>
      <c r="M332" s="117"/>
      <c r="N332" s="119">
        <v>21197.43</v>
      </c>
      <c r="O332" s="119">
        <v>14737.8</v>
      </c>
      <c r="P332" s="119"/>
      <c r="Q332" s="119">
        <v>25616.68</v>
      </c>
      <c r="R332" s="119">
        <v>23850.23</v>
      </c>
      <c r="S332" s="47"/>
    </row>
    <row r="333" spans="1:19" ht="9" customHeight="1" x14ac:dyDescent="0.2">
      <c r="A333" s="501"/>
      <c r="B333" s="501"/>
      <c r="C333" s="48" t="s">
        <v>4</v>
      </c>
      <c r="D333" s="49">
        <v>33</v>
      </c>
      <c r="E333" s="50">
        <v>25620357</v>
      </c>
      <c r="F333" s="50">
        <v>2676003</v>
      </c>
      <c r="G333" s="50">
        <v>240001</v>
      </c>
      <c r="H333" s="50">
        <v>12507588</v>
      </c>
      <c r="I333" s="50">
        <v>0</v>
      </c>
      <c r="J333" s="51">
        <v>3420324</v>
      </c>
      <c r="K333" s="50">
        <v>41043948</v>
      </c>
      <c r="L333" s="75">
        <v>44464272</v>
      </c>
      <c r="M333" s="118"/>
      <c r="N333" s="120">
        <v>41043948</v>
      </c>
      <c r="O333" s="120">
        <v>28536360</v>
      </c>
      <c r="P333" s="120">
        <v>0</v>
      </c>
      <c r="Q333" s="120">
        <v>49600809</v>
      </c>
      <c r="R333" s="120">
        <v>46180485</v>
      </c>
      <c r="S333" s="47"/>
    </row>
    <row r="334" spans="1:19" ht="12.75" customHeight="1" x14ac:dyDescent="0.2">
      <c r="A334" s="501"/>
      <c r="B334" s="501"/>
      <c r="C334" s="53" t="s">
        <v>3</v>
      </c>
      <c r="D334" s="54">
        <v>34</v>
      </c>
      <c r="E334" s="55">
        <v>13535.49</v>
      </c>
      <c r="F334" s="55">
        <v>1419.22</v>
      </c>
      <c r="G334" s="55">
        <v>123.95</v>
      </c>
      <c r="H334" s="55">
        <v>6459.63</v>
      </c>
      <c r="I334" s="55">
        <v>0</v>
      </c>
      <c r="J334" s="55">
        <v>1794.86</v>
      </c>
      <c r="K334" s="56">
        <v>21538.29</v>
      </c>
      <c r="L334" s="76">
        <v>23333.15</v>
      </c>
      <c r="M334" s="117"/>
      <c r="N334" s="119">
        <v>21538.29</v>
      </c>
      <c r="O334" s="119">
        <v>15078.66</v>
      </c>
      <c r="P334" s="119"/>
      <c r="Q334" s="119">
        <v>26047.31</v>
      </c>
      <c r="R334" s="119">
        <v>24252.45</v>
      </c>
      <c r="S334" s="47"/>
    </row>
    <row r="335" spans="1:19" ht="9" customHeight="1" x14ac:dyDescent="0.2">
      <c r="A335" s="501"/>
      <c r="B335" s="501"/>
      <c r="C335" s="48" t="s">
        <v>4</v>
      </c>
      <c r="D335" s="49">
        <v>35</v>
      </c>
      <c r="E335" s="50">
        <v>26208363</v>
      </c>
      <c r="F335" s="50">
        <v>2747993</v>
      </c>
      <c r="G335" s="50">
        <v>240001</v>
      </c>
      <c r="H335" s="50">
        <v>12507588</v>
      </c>
      <c r="I335" s="50">
        <v>0</v>
      </c>
      <c r="J335" s="51">
        <v>3475334</v>
      </c>
      <c r="K335" s="50">
        <v>41703945</v>
      </c>
      <c r="L335" s="75">
        <v>45179278</v>
      </c>
      <c r="M335" s="118"/>
      <c r="N335" s="120">
        <v>41703945</v>
      </c>
      <c r="O335" s="120">
        <v>29196357</v>
      </c>
      <c r="P335" s="120">
        <v>0</v>
      </c>
      <c r="Q335" s="120">
        <v>50434625</v>
      </c>
      <c r="R335" s="120">
        <v>46959291</v>
      </c>
      <c r="S335" s="47"/>
    </row>
    <row r="336" spans="1:19" ht="12.75" customHeight="1" x14ac:dyDescent="0.2">
      <c r="A336" s="501"/>
      <c r="B336" s="501"/>
      <c r="C336" s="53" t="s">
        <v>3</v>
      </c>
      <c r="D336" s="54">
        <v>36</v>
      </c>
      <c r="E336" s="55">
        <v>13884.16</v>
      </c>
      <c r="F336" s="55">
        <v>1450.21</v>
      </c>
      <c r="G336" s="55">
        <v>123.95</v>
      </c>
      <c r="H336" s="55">
        <v>6459.63</v>
      </c>
      <c r="I336" s="55">
        <v>0</v>
      </c>
      <c r="J336" s="55">
        <v>1826.5</v>
      </c>
      <c r="K336" s="56">
        <v>21917.95</v>
      </c>
      <c r="L336" s="76">
        <v>23744.45</v>
      </c>
      <c r="M336" s="117"/>
      <c r="N336" s="119">
        <v>21917.95</v>
      </c>
      <c r="O336" s="119">
        <v>15458.32</v>
      </c>
      <c r="P336" s="119"/>
      <c r="Q336" s="119">
        <v>26526.95</v>
      </c>
      <c r="R336" s="119">
        <v>24700.45</v>
      </c>
      <c r="S336" s="47"/>
    </row>
    <row r="337" spans="1:19" ht="9" customHeight="1" x14ac:dyDescent="0.2">
      <c r="A337" s="501"/>
      <c r="B337" s="501"/>
      <c r="C337" s="48" t="s">
        <v>4</v>
      </c>
      <c r="D337" s="49">
        <v>37</v>
      </c>
      <c r="E337" s="50">
        <v>26883482</v>
      </c>
      <c r="F337" s="50">
        <v>2807998</v>
      </c>
      <c r="G337" s="50">
        <v>240001</v>
      </c>
      <c r="H337" s="50">
        <v>12507588</v>
      </c>
      <c r="I337" s="50">
        <v>0</v>
      </c>
      <c r="J337" s="51">
        <v>3536597</v>
      </c>
      <c r="K337" s="50">
        <v>42439069</v>
      </c>
      <c r="L337" s="75">
        <v>45975666</v>
      </c>
      <c r="M337" s="118"/>
      <c r="N337" s="120">
        <v>42439069</v>
      </c>
      <c r="O337" s="120">
        <v>29931481</v>
      </c>
      <c r="P337" s="120">
        <v>0</v>
      </c>
      <c r="Q337" s="120">
        <v>51363337</v>
      </c>
      <c r="R337" s="120">
        <v>47826740</v>
      </c>
      <c r="S337" s="47"/>
    </row>
    <row r="338" spans="1:19" ht="12.75" customHeight="1" x14ac:dyDescent="0.2">
      <c r="A338" s="501"/>
      <c r="B338" s="501"/>
      <c r="C338" s="53" t="s">
        <v>3</v>
      </c>
      <c r="D338" s="54">
        <v>38</v>
      </c>
      <c r="E338" s="55">
        <v>14194.04</v>
      </c>
      <c r="F338" s="55">
        <v>1487.4</v>
      </c>
      <c r="G338" s="55">
        <v>123.95</v>
      </c>
      <c r="H338" s="55">
        <v>6459.63</v>
      </c>
      <c r="I338" s="55">
        <v>0</v>
      </c>
      <c r="J338" s="55">
        <v>1855.42</v>
      </c>
      <c r="K338" s="56">
        <v>22265.02</v>
      </c>
      <c r="L338" s="76">
        <v>24120.44</v>
      </c>
      <c r="M338" s="117"/>
      <c r="N338" s="119">
        <v>22265.02</v>
      </c>
      <c r="O338" s="119">
        <v>15805.39</v>
      </c>
      <c r="P338" s="119"/>
      <c r="Q338" s="119">
        <v>26965.41</v>
      </c>
      <c r="R338" s="119">
        <v>25109.99</v>
      </c>
      <c r="S338" s="47"/>
    </row>
    <row r="339" spans="1:19" ht="9" customHeight="1" x14ac:dyDescent="0.2">
      <c r="A339" s="501"/>
      <c r="B339" s="501"/>
      <c r="C339" s="48" t="s">
        <v>4</v>
      </c>
      <c r="D339" s="49">
        <v>39</v>
      </c>
      <c r="E339" s="50">
        <v>27483494</v>
      </c>
      <c r="F339" s="50">
        <v>2880008</v>
      </c>
      <c r="G339" s="50">
        <v>240001</v>
      </c>
      <c r="H339" s="50">
        <v>12507588</v>
      </c>
      <c r="I339" s="50">
        <v>0</v>
      </c>
      <c r="J339" s="51">
        <v>3592594</v>
      </c>
      <c r="K339" s="50">
        <v>43111090</v>
      </c>
      <c r="L339" s="75">
        <v>46703684</v>
      </c>
      <c r="M339" s="118"/>
      <c r="N339" s="120">
        <v>43111090</v>
      </c>
      <c r="O339" s="120">
        <v>30603502</v>
      </c>
      <c r="P339" s="120">
        <v>0</v>
      </c>
      <c r="Q339" s="120">
        <v>52212314</v>
      </c>
      <c r="R339" s="120">
        <v>48619720</v>
      </c>
      <c r="S339" s="47"/>
    </row>
    <row r="340" spans="1:19" ht="12.75" customHeight="1" x14ac:dyDescent="0.2">
      <c r="A340" s="501"/>
      <c r="B340" s="501"/>
      <c r="C340" s="53" t="s">
        <v>3</v>
      </c>
      <c r="D340" s="54">
        <v>40</v>
      </c>
      <c r="E340" s="55">
        <v>14510.11</v>
      </c>
      <c r="F340" s="55">
        <v>1518.38</v>
      </c>
      <c r="G340" s="55">
        <v>123.95</v>
      </c>
      <c r="H340" s="55">
        <v>6459.63</v>
      </c>
      <c r="I340" s="55">
        <v>0</v>
      </c>
      <c r="J340" s="55">
        <v>1884.34</v>
      </c>
      <c r="K340" s="56">
        <v>22612.07</v>
      </c>
      <c r="L340" s="76">
        <v>24496.41</v>
      </c>
      <c r="M340" s="117"/>
      <c r="N340" s="119">
        <v>22612.07</v>
      </c>
      <c r="O340" s="119">
        <v>16152.44</v>
      </c>
      <c r="P340" s="119"/>
      <c r="Q340" s="119">
        <v>27403.85</v>
      </c>
      <c r="R340" s="119">
        <v>25519.51</v>
      </c>
      <c r="S340" s="47"/>
    </row>
    <row r="341" spans="1:19" ht="9" customHeight="1" x14ac:dyDescent="0.2">
      <c r="A341" s="502"/>
      <c r="B341" s="502"/>
      <c r="C341" s="58"/>
      <c r="D341" s="59"/>
      <c r="E341" s="61">
        <v>28095491</v>
      </c>
      <c r="F341" s="61">
        <v>2939994</v>
      </c>
      <c r="G341" s="61">
        <v>240001</v>
      </c>
      <c r="H341" s="61">
        <v>12507588</v>
      </c>
      <c r="I341" s="61">
        <v>0</v>
      </c>
      <c r="J341" s="60">
        <v>3648591</v>
      </c>
      <c r="K341" s="61">
        <v>43783073</v>
      </c>
      <c r="L341" s="77">
        <v>47431664</v>
      </c>
      <c r="M341" s="118"/>
      <c r="N341" s="120">
        <v>43783073</v>
      </c>
      <c r="O341" s="120">
        <v>31275485</v>
      </c>
      <c r="P341" s="120">
        <v>0</v>
      </c>
      <c r="Q341" s="120">
        <v>53061253</v>
      </c>
      <c r="R341" s="120">
        <v>49412662</v>
      </c>
      <c r="S341" s="47"/>
    </row>
    <row r="342" spans="1:19" ht="12.75" customHeight="1" x14ac:dyDescent="0.2">
      <c r="A342" s="496">
        <v>35034</v>
      </c>
      <c r="B342" s="496">
        <v>35064</v>
      </c>
      <c r="C342" s="42" t="s">
        <v>3</v>
      </c>
      <c r="D342" s="43">
        <v>0</v>
      </c>
      <c r="E342" s="44">
        <v>7638.02</v>
      </c>
      <c r="F342" s="44">
        <v>731.3</v>
      </c>
      <c r="G342" s="44">
        <v>0</v>
      </c>
      <c r="H342" s="44">
        <v>6459.63</v>
      </c>
      <c r="I342" s="44">
        <v>0</v>
      </c>
      <c r="J342" s="44">
        <v>1235.75</v>
      </c>
      <c r="K342" s="45">
        <v>14828.95</v>
      </c>
      <c r="L342" s="46">
        <v>16064.7</v>
      </c>
      <c r="M342" s="117"/>
      <c r="N342" s="119">
        <v>14828.95</v>
      </c>
      <c r="O342" s="119">
        <v>8369.32</v>
      </c>
      <c r="P342" s="119"/>
      <c r="Q342" s="119">
        <v>17571.18</v>
      </c>
      <c r="R342" s="119">
        <v>16335.43</v>
      </c>
      <c r="S342" s="47"/>
    </row>
    <row r="343" spans="1:19" ht="9" customHeight="1" x14ac:dyDescent="0.2">
      <c r="A343" s="521"/>
      <c r="B343" s="521"/>
      <c r="C343" s="48" t="s">
        <v>4</v>
      </c>
      <c r="D343" s="49">
        <v>2</v>
      </c>
      <c r="E343" s="50">
        <v>14789269</v>
      </c>
      <c r="F343" s="50">
        <v>1415994</v>
      </c>
      <c r="G343" s="50">
        <v>0</v>
      </c>
      <c r="H343" s="50">
        <v>12507588</v>
      </c>
      <c r="I343" s="50">
        <v>0</v>
      </c>
      <c r="J343" s="51">
        <v>2392746</v>
      </c>
      <c r="K343" s="50">
        <v>28712851</v>
      </c>
      <c r="L343" s="73">
        <v>31105597</v>
      </c>
      <c r="M343" s="118"/>
      <c r="N343" s="120">
        <v>28712851</v>
      </c>
      <c r="O343" s="120">
        <v>16205263</v>
      </c>
      <c r="P343" s="120">
        <v>0</v>
      </c>
      <c r="Q343" s="120">
        <v>34022549</v>
      </c>
      <c r="R343" s="120">
        <v>31629803</v>
      </c>
      <c r="S343" s="47"/>
    </row>
    <row r="344" spans="1:19" ht="12.75" customHeight="1" x14ac:dyDescent="0.2">
      <c r="A344" s="500">
        <v>35034</v>
      </c>
      <c r="B344" s="500">
        <v>35064</v>
      </c>
      <c r="C344" s="53" t="s">
        <v>3</v>
      </c>
      <c r="D344" s="54">
        <v>3</v>
      </c>
      <c r="E344" s="55">
        <v>8014.7</v>
      </c>
      <c r="F344" s="55">
        <v>768.49</v>
      </c>
      <c r="G344" s="55">
        <v>0</v>
      </c>
      <c r="H344" s="55">
        <v>6459.63</v>
      </c>
      <c r="I344" s="55">
        <v>0</v>
      </c>
      <c r="J344" s="55">
        <v>1270.24</v>
      </c>
      <c r="K344" s="56">
        <v>15242.82</v>
      </c>
      <c r="L344" s="46">
        <v>16513.060000000001</v>
      </c>
      <c r="M344" s="117"/>
      <c r="N344" s="119">
        <v>15242.82</v>
      </c>
      <c r="O344" s="119">
        <v>8783.19</v>
      </c>
      <c r="P344" s="119"/>
      <c r="Q344" s="119">
        <v>18094.03</v>
      </c>
      <c r="R344" s="119">
        <v>16823.79</v>
      </c>
      <c r="S344" s="47"/>
    </row>
    <row r="345" spans="1:19" ht="9" customHeight="1" x14ac:dyDescent="0.2">
      <c r="A345" s="500"/>
      <c r="B345" s="500"/>
      <c r="C345" s="48" t="s">
        <v>4</v>
      </c>
      <c r="D345" s="49">
        <v>4</v>
      </c>
      <c r="E345" s="50">
        <v>15518623</v>
      </c>
      <c r="F345" s="50">
        <v>1488004</v>
      </c>
      <c r="G345" s="50">
        <v>0</v>
      </c>
      <c r="H345" s="50">
        <v>12507588</v>
      </c>
      <c r="I345" s="50">
        <v>0</v>
      </c>
      <c r="J345" s="51">
        <v>2459528</v>
      </c>
      <c r="K345" s="50">
        <v>29514215</v>
      </c>
      <c r="L345" s="73">
        <v>31973743</v>
      </c>
      <c r="M345" s="118"/>
      <c r="N345" s="120">
        <v>29514215</v>
      </c>
      <c r="O345" s="120">
        <v>17006627</v>
      </c>
      <c r="P345" s="120">
        <v>0</v>
      </c>
      <c r="Q345" s="120">
        <v>35034927</v>
      </c>
      <c r="R345" s="120">
        <v>32575400</v>
      </c>
      <c r="S345" s="47"/>
    </row>
    <row r="346" spans="1:19" ht="12.75" customHeight="1" x14ac:dyDescent="0.2">
      <c r="A346" s="501"/>
      <c r="B346" s="501"/>
      <c r="C346" s="53" t="s">
        <v>3</v>
      </c>
      <c r="D346" s="54">
        <v>5</v>
      </c>
      <c r="E346" s="55">
        <v>8374.16</v>
      </c>
      <c r="F346" s="55">
        <v>811.87</v>
      </c>
      <c r="G346" s="55">
        <v>0</v>
      </c>
      <c r="H346" s="55">
        <v>6459.63</v>
      </c>
      <c r="I346" s="55">
        <v>0</v>
      </c>
      <c r="J346" s="55">
        <v>1303.81</v>
      </c>
      <c r="K346" s="56">
        <v>15645.66</v>
      </c>
      <c r="L346" s="46">
        <v>16949.47</v>
      </c>
      <c r="M346" s="117"/>
      <c r="N346" s="119">
        <v>15645.66</v>
      </c>
      <c r="O346" s="119">
        <v>9186.0300000000007</v>
      </c>
      <c r="P346" s="119"/>
      <c r="Q346" s="119">
        <v>18602.96</v>
      </c>
      <c r="R346" s="119">
        <v>17299.150000000001</v>
      </c>
      <c r="S346" s="47"/>
    </row>
    <row r="347" spans="1:19" ht="9" customHeight="1" x14ac:dyDescent="0.2">
      <c r="A347" s="501"/>
      <c r="B347" s="501"/>
      <c r="C347" s="48" t="s">
        <v>4</v>
      </c>
      <c r="D347" s="49">
        <v>6</v>
      </c>
      <c r="E347" s="50">
        <v>16214635</v>
      </c>
      <c r="F347" s="50">
        <v>1572000</v>
      </c>
      <c r="G347" s="50">
        <v>0</v>
      </c>
      <c r="H347" s="50">
        <v>12507588</v>
      </c>
      <c r="I347" s="50">
        <v>0</v>
      </c>
      <c r="J347" s="51">
        <v>2524528</v>
      </c>
      <c r="K347" s="50">
        <v>30294222</v>
      </c>
      <c r="L347" s="73">
        <v>32818750</v>
      </c>
      <c r="M347" s="118"/>
      <c r="N347" s="120">
        <v>30294222</v>
      </c>
      <c r="O347" s="120">
        <v>17786634</v>
      </c>
      <c r="P347" s="120">
        <v>0</v>
      </c>
      <c r="Q347" s="120">
        <v>36020353</v>
      </c>
      <c r="R347" s="120">
        <v>33495825</v>
      </c>
      <c r="S347" s="47"/>
    </row>
    <row r="348" spans="1:19" ht="12.75" customHeight="1" x14ac:dyDescent="0.2">
      <c r="A348" s="501"/>
      <c r="B348" s="501"/>
      <c r="C348" s="53" t="s">
        <v>3</v>
      </c>
      <c r="D348" s="54">
        <v>7</v>
      </c>
      <c r="E348" s="55">
        <v>8727.41</v>
      </c>
      <c r="F348" s="55">
        <v>849.06</v>
      </c>
      <c r="G348" s="55">
        <v>0</v>
      </c>
      <c r="H348" s="55">
        <v>6459.63</v>
      </c>
      <c r="I348" s="55">
        <v>0</v>
      </c>
      <c r="J348" s="55">
        <v>1336.34</v>
      </c>
      <c r="K348" s="56">
        <v>16036.1</v>
      </c>
      <c r="L348" s="46">
        <v>17372.439999999999</v>
      </c>
      <c r="M348" s="117"/>
      <c r="N348" s="119">
        <v>16036.1</v>
      </c>
      <c r="O348" s="119">
        <v>9576.4699999999993</v>
      </c>
      <c r="P348" s="119"/>
      <c r="Q348" s="119">
        <v>19096.2</v>
      </c>
      <c r="R348" s="119">
        <v>17759.86</v>
      </c>
      <c r="S348" s="47"/>
    </row>
    <row r="349" spans="1:19" ht="9" customHeight="1" x14ac:dyDescent="0.2">
      <c r="A349" s="501"/>
      <c r="B349" s="501"/>
      <c r="C349" s="48" t="s">
        <v>4</v>
      </c>
      <c r="D349" s="49">
        <v>8</v>
      </c>
      <c r="E349" s="50">
        <v>16898622</v>
      </c>
      <c r="F349" s="50">
        <v>1644009</v>
      </c>
      <c r="G349" s="50">
        <v>0</v>
      </c>
      <c r="H349" s="50">
        <v>12507588</v>
      </c>
      <c r="I349" s="50">
        <v>0</v>
      </c>
      <c r="J349" s="51">
        <v>2587515</v>
      </c>
      <c r="K349" s="50">
        <v>31050219</v>
      </c>
      <c r="L349" s="73">
        <v>33637734</v>
      </c>
      <c r="M349" s="118"/>
      <c r="N349" s="120">
        <v>31050219</v>
      </c>
      <c r="O349" s="120">
        <v>18542632</v>
      </c>
      <c r="P349" s="120">
        <v>0</v>
      </c>
      <c r="Q349" s="120">
        <v>36975399</v>
      </c>
      <c r="R349" s="120">
        <v>34387884</v>
      </c>
      <c r="S349" s="47"/>
    </row>
    <row r="350" spans="1:19" ht="12.75" customHeight="1" x14ac:dyDescent="0.2">
      <c r="A350" s="501"/>
      <c r="B350" s="501"/>
      <c r="C350" s="53" t="s">
        <v>3</v>
      </c>
      <c r="D350" s="54">
        <v>9</v>
      </c>
      <c r="E350" s="55">
        <v>9217.76</v>
      </c>
      <c r="F350" s="55">
        <v>892.44</v>
      </c>
      <c r="G350" s="55">
        <v>0</v>
      </c>
      <c r="H350" s="55">
        <v>6459.63</v>
      </c>
      <c r="I350" s="55"/>
      <c r="J350" s="55">
        <v>1380.82</v>
      </c>
      <c r="K350" s="56">
        <v>16569.830000000002</v>
      </c>
      <c r="L350" s="46">
        <v>17950.650000000001</v>
      </c>
      <c r="M350" s="117"/>
      <c r="N350" s="119">
        <v>16569.830000000002</v>
      </c>
      <c r="O350" s="119">
        <v>10110.200000000001</v>
      </c>
      <c r="P350" s="119"/>
      <c r="Q350" s="119">
        <v>19770.490000000002</v>
      </c>
      <c r="R350" s="119">
        <v>18389.669999999998</v>
      </c>
      <c r="S350" s="47"/>
    </row>
    <row r="351" spans="1:19" ht="9" customHeight="1" x14ac:dyDescent="0.2">
      <c r="A351" s="501"/>
      <c r="B351" s="501"/>
      <c r="C351" s="48" t="s">
        <v>4</v>
      </c>
      <c r="D351" s="49">
        <v>10</v>
      </c>
      <c r="E351" s="50">
        <v>17848072</v>
      </c>
      <c r="F351" s="50">
        <v>1728005</v>
      </c>
      <c r="G351" s="50">
        <v>0</v>
      </c>
      <c r="H351" s="50">
        <v>12507588</v>
      </c>
      <c r="I351" s="50"/>
      <c r="J351" s="51">
        <v>2673640</v>
      </c>
      <c r="K351" s="50">
        <v>32083665</v>
      </c>
      <c r="L351" s="73">
        <v>34757305</v>
      </c>
      <c r="M351" s="118"/>
      <c r="N351" s="120">
        <v>32083665</v>
      </c>
      <c r="O351" s="120">
        <v>19576077</v>
      </c>
      <c r="P351" s="120">
        <v>0</v>
      </c>
      <c r="Q351" s="120">
        <v>38281007</v>
      </c>
      <c r="R351" s="120">
        <v>35607366</v>
      </c>
      <c r="S351" s="47"/>
    </row>
    <row r="352" spans="1:19" ht="12.75" customHeight="1" x14ac:dyDescent="0.2">
      <c r="A352" s="501"/>
      <c r="B352" s="501"/>
      <c r="C352" s="53" t="s">
        <v>3</v>
      </c>
      <c r="D352" s="54">
        <v>11</v>
      </c>
      <c r="E352" s="55">
        <v>9589.61</v>
      </c>
      <c r="F352" s="55">
        <v>935.82</v>
      </c>
      <c r="G352" s="55">
        <v>0</v>
      </c>
      <c r="H352" s="55">
        <v>6459.63</v>
      </c>
      <c r="I352" s="55">
        <v>0</v>
      </c>
      <c r="J352" s="55">
        <v>1415.42</v>
      </c>
      <c r="K352" s="56">
        <v>16985.060000000001</v>
      </c>
      <c r="L352" s="46">
        <v>18400.48</v>
      </c>
      <c r="M352" s="117"/>
      <c r="N352" s="119">
        <v>16985.060000000001</v>
      </c>
      <c r="O352" s="119">
        <v>10525.43</v>
      </c>
      <c r="P352" s="119"/>
      <c r="Q352" s="119">
        <v>20295.060000000001</v>
      </c>
      <c r="R352" s="119">
        <v>18879.64</v>
      </c>
      <c r="S352" s="47"/>
    </row>
    <row r="353" spans="1:19" ht="9" customHeight="1" x14ac:dyDescent="0.2">
      <c r="A353" s="501"/>
      <c r="B353" s="501"/>
      <c r="C353" s="48" t="s">
        <v>4</v>
      </c>
      <c r="D353" s="49">
        <v>12</v>
      </c>
      <c r="E353" s="50">
        <v>18568074</v>
      </c>
      <c r="F353" s="50">
        <v>1812000</v>
      </c>
      <c r="G353" s="50">
        <v>0</v>
      </c>
      <c r="H353" s="50">
        <v>12507588</v>
      </c>
      <c r="I353" s="50">
        <v>0</v>
      </c>
      <c r="J353" s="51">
        <v>2740635</v>
      </c>
      <c r="K353" s="50">
        <v>32887662</v>
      </c>
      <c r="L353" s="73">
        <v>35628297</v>
      </c>
      <c r="M353" s="118"/>
      <c r="N353" s="120">
        <v>32887662</v>
      </c>
      <c r="O353" s="120">
        <v>20380074</v>
      </c>
      <c r="P353" s="120">
        <v>0</v>
      </c>
      <c r="Q353" s="120">
        <v>39296716</v>
      </c>
      <c r="R353" s="120">
        <v>36556081</v>
      </c>
      <c r="S353" s="47"/>
    </row>
    <row r="354" spans="1:19" ht="12.75" customHeight="1" x14ac:dyDescent="0.2">
      <c r="A354" s="501"/>
      <c r="B354" s="501"/>
      <c r="C354" s="53" t="s">
        <v>3</v>
      </c>
      <c r="D354" s="54">
        <v>13</v>
      </c>
      <c r="E354" s="55">
        <v>10042.02</v>
      </c>
      <c r="F354" s="55">
        <v>985.4</v>
      </c>
      <c r="G354" s="55">
        <v>0</v>
      </c>
      <c r="H354" s="55">
        <v>6459.63</v>
      </c>
      <c r="I354" s="55">
        <v>0</v>
      </c>
      <c r="J354" s="55">
        <v>1457.25</v>
      </c>
      <c r="K354" s="56">
        <v>17487.05</v>
      </c>
      <c r="L354" s="46">
        <v>18944.3</v>
      </c>
      <c r="M354" s="117"/>
      <c r="N354" s="119">
        <v>17487.05</v>
      </c>
      <c r="O354" s="119">
        <v>11027.42</v>
      </c>
      <c r="P354" s="119"/>
      <c r="Q354" s="119">
        <v>20929.240000000002</v>
      </c>
      <c r="R354" s="119">
        <v>19471.990000000002</v>
      </c>
      <c r="S354" s="47"/>
    </row>
    <row r="355" spans="1:19" ht="9" customHeight="1" x14ac:dyDescent="0.2">
      <c r="A355" s="501"/>
      <c r="B355" s="501"/>
      <c r="C355" s="48" t="s">
        <v>4</v>
      </c>
      <c r="D355" s="49">
        <v>14</v>
      </c>
      <c r="E355" s="50">
        <v>19444062</v>
      </c>
      <c r="F355" s="50">
        <v>1908000</v>
      </c>
      <c r="G355" s="50">
        <v>0</v>
      </c>
      <c r="H355" s="50">
        <v>12507588</v>
      </c>
      <c r="I355" s="50">
        <v>0</v>
      </c>
      <c r="J355" s="51">
        <v>2821629</v>
      </c>
      <c r="K355" s="50">
        <v>33859650</v>
      </c>
      <c r="L355" s="73">
        <v>36681280</v>
      </c>
      <c r="M355" s="118"/>
      <c r="N355" s="120">
        <v>33859650</v>
      </c>
      <c r="O355" s="120">
        <v>21352063</v>
      </c>
      <c r="P355" s="120">
        <v>0</v>
      </c>
      <c r="Q355" s="120">
        <v>40524660</v>
      </c>
      <c r="R355" s="120">
        <v>37703030</v>
      </c>
      <c r="S355" s="47"/>
    </row>
    <row r="356" spans="1:19" ht="12.75" customHeight="1" x14ac:dyDescent="0.2">
      <c r="A356" s="501"/>
      <c r="B356" s="501"/>
      <c r="C356" s="53" t="s">
        <v>3</v>
      </c>
      <c r="D356" s="54">
        <v>15</v>
      </c>
      <c r="E356" s="55">
        <v>10612.44</v>
      </c>
      <c r="F356" s="55">
        <v>1034.98</v>
      </c>
      <c r="G356" s="55">
        <v>0</v>
      </c>
      <c r="H356" s="55">
        <v>6459.63</v>
      </c>
      <c r="I356" s="55">
        <v>0</v>
      </c>
      <c r="J356" s="55">
        <v>1508.92</v>
      </c>
      <c r="K356" s="56">
        <v>18107.05</v>
      </c>
      <c r="L356" s="46">
        <v>19615.97</v>
      </c>
      <c r="M356" s="117"/>
      <c r="N356" s="119">
        <v>18107.05</v>
      </c>
      <c r="O356" s="119">
        <v>11647.42</v>
      </c>
      <c r="P356" s="119"/>
      <c r="Q356" s="119">
        <v>21712.51</v>
      </c>
      <c r="R356" s="119">
        <v>20203.59</v>
      </c>
      <c r="S356" s="47"/>
    </row>
    <row r="357" spans="1:19" ht="9" customHeight="1" x14ac:dyDescent="0.2">
      <c r="A357" s="501"/>
      <c r="B357" s="501"/>
      <c r="C357" s="48" t="s">
        <v>4</v>
      </c>
      <c r="D357" s="49">
        <v>16</v>
      </c>
      <c r="E357" s="50">
        <v>20548549</v>
      </c>
      <c r="F357" s="50">
        <v>2004001</v>
      </c>
      <c r="G357" s="50">
        <v>0</v>
      </c>
      <c r="H357" s="50">
        <v>12507588</v>
      </c>
      <c r="I357" s="50">
        <v>0</v>
      </c>
      <c r="J357" s="51">
        <v>2921677</v>
      </c>
      <c r="K357" s="50">
        <v>35060138</v>
      </c>
      <c r="L357" s="73">
        <v>37981814</v>
      </c>
      <c r="M357" s="118"/>
      <c r="N357" s="120">
        <v>35060138</v>
      </c>
      <c r="O357" s="120">
        <v>22552550</v>
      </c>
      <c r="P357" s="120">
        <v>0</v>
      </c>
      <c r="Q357" s="120">
        <v>42041282</v>
      </c>
      <c r="R357" s="120">
        <v>39119605</v>
      </c>
      <c r="S357" s="47"/>
    </row>
    <row r="358" spans="1:19" ht="12.75" customHeight="1" x14ac:dyDescent="0.2">
      <c r="A358" s="501"/>
      <c r="B358" s="501"/>
      <c r="C358" s="53" t="s">
        <v>3</v>
      </c>
      <c r="D358" s="54">
        <v>17</v>
      </c>
      <c r="E358" s="55">
        <v>11089.65</v>
      </c>
      <c r="F358" s="55">
        <v>1090.76</v>
      </c>
      <c r="G358" s="55">
        <v>0</v>
      </c>
      <c r="H358" s="55">
        <v>6459.63</v>
      </c>
      <c r="I358" s="55">
        <v>0</v>
      </c>
      <c r="J358" s="55">
        <v>1553.34</v>
      </c>
      <c r="K358" s="56">
        <v>18640.04</v>
      </c>
      <c r="L358" s="46">
        <v>20193.38</v>
      </c>
      <c r="M358" s="117"/>
      <c r="N358" s="119">
        <v>18640.04</v>
      </c>
      <c r="O358" s="119">
        <v>12180.41</v>
      </c>
      <c r="P358" s="119"/>
      <c r="Q358" s="119">
        <v>22385.85</v>
      </c>
      <c r="R358" s="119">
        <v>20832.509999999998</v>
      </c>
      <c r="S358" s="47"/>
    </row>
    <row r="359" spans="1:19" ht="9" customHeight="1" x14ac:dyDescent="0.2">
      <c r="A359" s="501"/>
      <c r="B359" s="501"/>
      <c r="C359" s="48" t="s">
        <v>4</v>
      </c>
      <c r="D359" s="49">
        <v>17</v>
      </c>
      <c r="E359" s="50">
        <v>21472557</v>
      </c>
      <c r="F359" s="50">
        <v>2112006</v>
      </c>
      <c r="G359" s="50">
        <v>0</v>
      </c>
      <c r="H359" s="50">
        <v>12507588</v>
      </c>
      <c r="I359" s="50">
        <v>0</v>
      </c>
      <c r="J359" s="51">
        <v>3007686</v>
      </c>
      <c r="K359" s="50">
        <v>36092150</v>
      </c>
      <c r="L359" s="73">
        <v>39099836</v>
      </c>
      <c r="M359" s="118"/>
      <c r="N359" s="120">
        <v>36092150</v>
      </c>
      <c r="O359" s="120">
        <v>23584562</v>
      </c>
      <c r="P359" s="120">
        <v>0</v>
      </c>
      <c r="Q359" s="120">
        <v>43345050</v>
      </c>
      <c r="R359" s="120">
        <v>40337364</v>
      </c>
      <c r="S359" s="47"/>
    </row>
    <row r="360" spans="1:19" ht="12.75" customHeight="1" x14ac:dyDescent="0.2">
      <c r="A360" s="501"/>
      <c r="B360" s="501"/>
      <c r="C360" s="53" t="s">
        <v>3</v>
      </c>
      <c r="D360" s="54">
        <v>18</v>
      </c>
      <c r="E360" s="55">
        <v>11566.85</v>
      </c>
      <c r="F360" s="55">
        <v>1146.53</v>
      </c>
      <c r="G360" s="55">
        <v>0</v>
      </c>
      <c r="H360" s="55">
        <v>6459.63</v>
      </c>
      <c r="I360" s="55">
        <v>0</v>
      </c>
      <c r="J360" s="55">
        <v>1597.75</v>
      </c>
      <c r="K360" s="56">
        <v>19173.009999999998</v>
      </c>
      <c r="L360" s="46">
        <v>20770.759999999998</v>
      </c>
      <c r="M360" s="117"/>
      <c r="N360" s="119">
        <v>19173.009999999998</v>
      </c>
      <c r="O360" s="119">
        <v>12713.38</v>
      </c>
      <c r="P360" s="119"/>
      <c r="Q360" s="119">
        <v>23059.17</v>
      </c>
      <c r="R360" s="119">
        <v>21461.42</v>
      </c>
      <c r="S360" s="47"/>
    </row>
    <row r="361" spans="1:19" ht="9" customHeight="1" x14ac:dyDescent="0.2">
      <c r="A361" s="501"/>
      <c r="B361" s="501"/>
      <c r="C361" s="48" t="s">
        <v>4</v>
      </c>
      <c r="D361" s="49">
        <v>19</v>
      </c>
      <c r="E361" s="50">
        <v>22396545</v>
      </c>
      <c r="F361" s="50">
        <v>2219992</v>
      </c>
      <c r="G361" s="50">
        <v>0</v>
      </c>
      <c r="H361" s="50">
        <v>12507588</v>
      </c>
      <c r="I361" s="50">
        <v>0</v>
      </c>
      <c r="J361" s="51">
        <v>3093675</v>
      </c>
      <c r="K361" s="50">
        <v>37124124</v>
      </c>
      <c r="L361" s="73">
        <v>40217799</v>
      </c>
      <c r="M361" s="118"/>
      <c r="N361" s="120">
        <v>37124124</v>
      </c>
      <c r="O361" s="120">
        <v>24616536</v>
      </c>
      <c r="P361" s="120">
        <v>0</v>
      </c>
      <c r="Q361" s="120">
        <v>44648779</v>
      </c>
      <c r="R361" s="120">
        <v>41555104</v>
      </c>
      <c r="S361" s="47"/>
    </row>
    <row r="362" spans="1:19" ht="12.75" customHeight="1" x14ac:dyDescent="0.2">
      <c r="A362" s="501"/>
      <c r="B362" s="501"/>
      <c r="C362" s="53" t="s">
        <v>3</v>
      </c>
      <c r="D362" s="54">
        <v>20</v>
      </c>
      <c r="E362" s="55">
        <v>11882.92</v>
      </c>
      <c r="F362" s="55">
        <v>1177.52</v>
      </c>
      <c r="G362" s="55">
        <v>0</v>
      </c>
      <c r="H362" s="55">
        <v>6459.63</v>
      </c>
      <c r="I362" s="55">
        <v>0</v>
      </c>
      <c r="J362" s="55">
        <v>1626.67</v>
      </c>
      <c r="K362" s="56">
        <v>19520.07</v>
      </c>
      <c r="L362" s="46">
        <v>21146.74</v>
      </c>
      <c r="M362" s="117"/>
      <c r="N362" s="119">
        <v>19520.07</v>
      </c>
      <c r="O362" s="119">
        <v>13060.44</v>
      </c>
      <c r="P362" s="119"/>
      <c r="Q362" s="119">
        <v>23497.62</v>
      </c>
      <c r="R362" s="119">
        <v>21870.95</v>
      </c>
      <c r="S362" s="47"/>
    </row>
    <row r="363" spans="1:19" ht="9" customHeight="1" x14ac:dyDescent="0.2">
      <c r="A363" s="501"/>
      <c r="B363" s="501"/>
      <c r="C363" s="48" t="s">
        <v>4</v>
      </c>
      <c r="D363" s="49">
        <v>21</v>
      </c>
      <c r="E363" s="50">
        <v>23008542</v>
      </c>
      <c r="F363" s="50">
        <v>2279997</v>
      </c>
      <c r="G363" s="50">
        <v>0</v>
      </c>
      <c r="H363" s="50">
        <v>12507588</v>
      </c>
      <c r="I363" s="50">
        <v>0</v>
      </c>
      <c r="J363" s="51">
        <v>3149672</v>
      </c>
      <c r="K363" s="50">
        <v>37796126</v>
      </c>
      <c r="L363" s="73">
        <v>40945798</v>
      </c>
      <c r="M363" s="118"/>
      <c r="N363" s="120">
        <v>37796126</v>
      </c>
      <c r="O363" s="120">
        <v>25288538</v>
      </c>
      <c r="P363" s="120">
        <v>0</v>
      </c>
      <c r="Q363" s="120">
        <v>45497737</v>
      </c>
      <c r="R363" s="120">
        <v>42348064</v>
      </c>
      <c r="S363" s="47"/>
    </row>
    <row r="364" spans="1:19" ht="12.75" customHeight="1" x14ac:dyDescent="0.2">
      <c r="A364" s="501"/>
      <c r="B364" s="501"/>
      <c r="C364" s="53" t="s">
        <v>3</v>
      </c>
      <c r="D364" s="54">
        <v>22</v>
      </c>
      <c r="E364" s="55">
        <v>12271.38</v>
      </c>
      <c r="F364" s="55">
        <v>1214.71</v>
      </c>
      <c r="G364" s="55">
        <v>0</v>
      </c>
      <c r="H364" s="55">
        <v>6459.63</v>
      </c>
      <c r="I364" s="55">
        <v>0</v>
      </c>
      <c r="J364" s="55">
        <v>1662.14</v>
      </c>
      <c r="K364" s="56">
        <v>19945.72</v>
      </c>
      <c r="L364" s="46">
        <v>21607.86</v>
      </c>
      <c r="M364" s="117"/>
      <c r="N364" s="119">
        <v>19945.72</v>
      </c>
      <c r="O364" s="119">
        <v>13486.09</v>
      </c>
      <c r="P364" s="119"/>
      <c r="Q364" s="119">
        <v>24035.360000000001</v>
      </c>
      <c r="R364" s="119">
        <v>22373.22</v>
      </c>
      <c r="S364" s="47"/>
    </row>
    <row r="365" spans="1:19" ht="9" customHeight="1" x14ac:dyDescent="0.2">
      <c r="A365" s="501"/>
      <c r="B365" s="501"/>
      <c r="C365" s="48" t="s">
        <v>4</v>
      </c>
      <c r="D365" s="49">
        <v>23</v>
      </c>
      <c r="E365" s="50">
        <v>23760705</v>
      </c>
      <c r="F365" s="50">
        <v>2352007</v>
      </c>
      <c r="G365" s="50">
        <v>0</v>
      </c>
      <c r="H365" s="50">
        <v>12507588</v>
      </c>
      <c r="I365" s="50">
        <v>0</v>
      </c>
      <c r="J365" s="51">
        <v>3218352</v>
      </c>
      <c r="K365" s="50">
        <v>38620299</v>
      </c>
      <c r="L365" s="73">
        <v>41838651</v>
      </c>
      <c r="M365" s="118"/>
      <c r="N365" s="120">
        <v>38620299</v>
      </c>
      <c r="O365" s="120">
        <v>26112711</v>
      </c>
      <c r="P365" s="120">
        <v>0</v>
      </c>
      <c r="Q365" s="120">
        <v>46538947</v>
      </c>
      <c r="R365" s="120">
        <v>43320595</v>
      </c>
      <c r="S365" s="47"/>
    </row>
    <row r="366" spans="1:19" ht="12.75" customHeight="1" x14ac:dyDescent="0.2">
      <c r="A366" s="501"/>
      <c r="B366" s="501"/>
      <c r="C366" s="53" t="s">
        <v>3</v>
      </c>
      <c r="D366" s="54">
        <v>24</v>
      </c>
      <c r="E366" s="55">
        <v>12581.26</v>
      </c>
      <c r="F366" s="55">
        <v>1245.69</v>
      </c>
      <c r="G366" s="55">
        <v>0</v>
      </c>
      <c r="H366" s="55">
        <v>6459.63</v>
      </c>
      <c r="I366" s="55">
        <v>0</v>
      </c>
      <c r="J366" s="55">
        <v>1690.55</v>
      </c>
      <c r="K366" s="56">
        <v>20286.580000000002</v>
      </c>
      <c r="L366" s="46">
        <v>21977.13</v>
      </c>
      <c r="M366" s="117"/>
      <c r="N366" s="119">
        <v>20286.580000000002</v>
      </c>
      <c r="O366" s="119">
        <v>13826.95</v>
      </c>
      <c r="P366" s="119"/>
      <c r="Q366" s="119">
        <v>24465.98</v>
      </c>
      <c r="R366" s="119">
        <v>22775.43</v>
      </c>
      <c r="S366" s="47"/>
    </row>
    <row r="367" spans="1:19" ht="9" customHeight="1" x14ac:dyDescent="0.2">
      <c r="A367" s="501"/>
      <c r="B367" s="501"/>
      <c r="C367" s="48" t="s">
        <v>4</v>
      </c>
      <c r="D367" s="49">
        <v>25</v>
      </c>
      <c r="E367" s="50">
        <v>24360716</v>
      </c>
      <c r="F367" s="50">
        <v>2411992</v>
      </c>
      <c r="G367" s="50">
        <v>0</v>
      </c>
      <c r="H367" s="50">
        <v>12507588</v>
      </c>
      <c r="I367" s="50">
        <v>0</v>
      </c>
      <c r="J367" s="51">
        <v>3273361</v>
      </c>
      <c r="K367" s="50">
        <v>39280296</v>
      </c>
      <c r="L367" s="73">
        <v>42553658</v>
      </c>
      <c r="M367" s="118"/>
      <c r="N367" s="120">
        <v>39280296</v>
      </c>
      <c r="O367" s="120">
        <v>26772708</v>
      </c>
      <c r="P367" s="120">
        <v>0</v>
      </c>
      <c r="Q367" s="120">
        <v>47372743</v>
      </c>
      <c r="R367" s="120">
        <v>44099382</v>
      </c>
      <c r="S367" s="47"/>
    </row>
    <row r="368" spans="1:19" ht="12.75" customHeight="1" x14ac:dyDescent="0.2">
      <c r="A368" s="501"/>
      <c r="B368" s="501"/>
      <c r="C368" s="53" t="s">
        <v>3</v>
      </c>
      <c r="D368" s="54">
        <v>26</v>
      </c>
      <c r="E368" s="55">
        <v>12965.5</v>
      </c>
      <c r="F368" s="55">
        <v>1289.08</v>
      </c>
      <c r="G368" s="55">
        <v>0</v>
      </c>
      <c r="H368" s="55">
        <v>6459.63</v>
      </c>
      <c r="I368" s="55">
        <v>0</v>
      </c>
      <c r="J368" s="55">
        <v>1726.18</v>
      </c>
      <c r="K368" s="56">
        <v>20714.21</v>
      </c>
      <c r="L368" s="46">
        <v>22440.39</v>
      </c>
      <c r="M368" s="117"/>
      <c r="N368" s="119">
        <v>20714.21</v>
      </c>
      <c r="O368" s="119">
        <v>14254.58</v>
      </c>
      <c r="P368" s="119"/>
      <c r="Q368" s="119">
        <v>25006.21</v>
      </c>
      <c r="R368" s="119">
        <v>23280.03</v>
      </c>
      <c r="S368" s="47"/>
    </row>
    <row r="369" spans="1:19" ht="9" customHeight="1" x14ac:dyDescent="0.2">
      <c r="A369" s="501"/>
      <c r="B369" s="501"/>
      <c r="C369" s="48" t="s">
        <v>4</v>
      </c>
      <c r="D369" s="49">
        <v>27</v>
      </c>
      <c r="E369" s="50">
        <v>25104709</v>
      </c>
      <c r="F369" s="50">
        <v>2496007</v>
      </c>
      <c r="G369" s="50">
        <v>0</v>
      </c>
      <c r="H369" s="50">
        <v>12507588</v>
      </c>
      <c r="I369" s="50">
        <v>0</v>
      </c>
      <c r="J369" s="51">
        <v>3342351</v>
      </c>
      <c r="K369" s="50">
        <v>40108303</v>
      </c>
      <c r="L369" s="73">
        <v>43450654</v>
      </c>
      <c r="M369" s="118"/>
      <c r="N369" s="120">
        <v>40108303</v>
      </c>
      <c r="O369" s="120">
        <v>27600716</v>
      </c>
      <c r="P369" s="120">
        <v>0</v>
      </c>
      <c r="Q369" s="120">
        <v>48418774</v>
      </c>
      <c r="R369" s="120">
        <v>45076424</v>
      </c>
      <c r="S369" s="47"/>
    </row>
    <row r="370" spans="1:19" ht="12.75" customHeight="1" x14ac:dyDescent="0.2">
      <c r="A370" s="501"/>
      <c r="B370" s="501"/>
      <c r="C370" s="53" t="s">
        <v>3</v>
      </c>
      <c r="D370" s="54">
        <v>28</v>
      </c>
      <c r="E370" s="55">
        <v>13296.32</v>
      </c>
      <c r="F370" s="55">
        <v>1313.87</v>
      </c>
      <c r="G370" s="55">
        <v>0</v>
      </c>
      <c r="H370" s="55">
        <v>6459.63</v>
      </c>
      <c r="I370" s="55">
        <v>0</v>
      </c>
      <c r="J370" s="55">
        <v>1755.82</v>
      </c>
      <c r="K370" s="56">
        <v>21069.82</v>
      </c>
      <c r="L370" s="46">
        <v>22825.64</v>
      </c>
      <c r="M370" s="117"/>
      <c r="N370" s="119">
        <v>21069.82</v>
      </c>
      <c r="O370" s="119">
        <v>14610.19</v>
      </c>
      <c r="P370" s="119"/>
      <c r="Q370" s="119">
        <v>25455.47</v>
      </c>
      <c r="R370" s="119">
        <v>23699.65</v>
      </c>
      <c r="S370" s="47"/>
    </row>
    <row r="371" spans="1:19" ht="9" customHeight="1" x14ac:dyDescent="0.2">
      <c r="A371" s="501"/>
      <c r="B371" s="501"/>
      <c r="C371" s="48" t="s">
        <v>4</v>
      </c>
      <c r="D371" s="49">
        <v>29</v>
      </c>
      <c r="E371" s="50">
        <v>25745266</v>
      </c>
      <c r="F371" s="50">
        <v>2544007</v>
      </c>
      <c r="G371" s="50">
        <v>0</v>
      </c>
      <c r="H371" s="50">
        <v>12507588</v>
      </c>
      <c r="I371" s="50">
        <v>0</v>
      </c>
      <c r="J371" s="51">
        <v>3399742</v>
      </c>
      <c r="K371" s="50">
        <v>40796860</v>
      </c>
      <c r="L371" s="73">
        <v>44196602</v>
      </c>
      <c r="M371" s="118"/>
      <c r="N371" s="120">
        <v>40796860</v>
      </c>
      <c r="O371" s="120">
        <v>28289273</v>
      </c>
      <c r="P371" s="120">
        <v>0</v>
      </c>
      <c r="Q371" s="120">
        <v>49288663</v>
      </c>
      <c r="R371" s="120">
        <v>45888921</v>
      </c>
      <c r="S371" s="47"/>
    </row>
    <row r="372" spans="1:19" ht="12.75" customHeight="1" x14ac:dyDescent="0.2">
      <c r="A372" s="501"/>
      <c r="B372" s="501"/>
      <c r="C372" s="53" t="s">
        <v>3</v>
      </c>
      <c r="D372" s="54">
        <v>30</v>
      </c>
      <c r="E372" s="55">
        <v>13612.39</v>
      </c>
      <c r="F372" s="55">
        <v>1351.05</v>
      </c>
      <c r="G372" s="55">
        <v>0</v>
      </c>
      <c r="H372" s="55">
        <v>6459.63</v>
      </c>
      <c r="I372" s="55">
        <v>0</v>
      </c>
      <c r="J372" s="55">
        <v>1785.26</v>
      </c>
      <c r="K372" s="56">
        <v>21423.07</v>
      </c>
      <c r="L372" s="46">
        <v>23208.33</v>
      </c>
      <c r="M372" s="117"/>
      <c r="N372" s="119">
        <v>21423.07</v>
      </c>
      <c r="O372" s="119">
        <v>14963.44</v>
      </c>
      <c r="P372" s="119"/>
      <c r="Q372" s="119">
        <v>25901.75</v>
      </c>
      <c r="R372" s="119">
        <v>24116.49</v>
      </c>
      <c r="S372" s="47"/>
    </row>
    <row r="373" spans="1:19" ht="9" customHeight="1" x14ac:dyDescent="0.2">
      <c r="A373" s="501"/>
      <c r="B373" s="501"/>
      <c r="C373" s="48" t="s">
        <v>4</v>
      </c>
      <c r="D373" s="49">
        <v>31</v>
      </c>
      <c r="E373" s="50">
        <v>26357262</v>
      </c>
      <c r="F373" s="50">
        <v>2615998</v>
      </c>
      <c r="G373" s="50">
        <v>0</v>
      </c>
      <c r="H373" s="50">
        <v>12507588</v>
      </c>
      <c r="I373" s="50">
        <v>0</v>
      </c>
      <c r="J373" s="51">
        <v>3456745</v>
      </c>
      <c r="K373" s="50">
        <v>41480848</v>
      </c>
      <c r="L373" s="73">
        <v>44937593</v>
      </c>
      <c r="M373" s="118"/>
      <c r="N373" s="120">
        <v>41480848</v>
      </c>
      <c r="O373" s="120">
        <v>28973260</v>
      </c>
      <c r="P373" s="120">
        <v>0</v>
      </c>
      <c r="Q373" s="120">
        <v>50152781</v>
      </c>
      <c r="R373" s="120">
        <v>46696036</v>
      </c>
      <c r="S373" s="47"/>
    </row>
    <row r="374" spans="1:19" ht="12.75" customHeight="1" x14ac:dyDescent="0.2">
      <c r="A374" s="501"/>
      <c r="B374" s="501"/>
      <c r="C374" s="53" t="s">
        <v>3</v>
      </c>
      <c r="D374" s="54">
        <v>32</v>
      </c>
      <c r="E374" s="55">
        <v>13922.27</v>
      </c>
      <c r="F374" s="55">
        <v>1382.04</v>
      </c>
      <c r="G374" s="55">
        <v>0</v>
      </c>
      <c r="H374" s="55">
        <v>6459.63</v>
      </c>
      <c r="I374" s="55">
        <v>0</v>
      </c>
      <c r="J374" s="55">
        <v>1813.66</v>
      </c>
      <c r="K374" s="56">
        <v>21763.94</v>
      </c>
      <c r="L374" s="46">
        <v>23577.599999999999</v>
      </c>
      <c r="M374" s="117"/>
      <c r="N374" s="119">
        <v>21763.94</v>
      </c>
      <c r="O374" s="119">
        <v>15304.31</v>
      </c>
      <c r="P374" s="119"/>
      <c r="Q374" s="119">
        <v>26332.38</v>
      </c>
      <c r="R374" s="119">
        <v>24518.720000000001</v>
      </c>
      <c r="S374" s="47"/>
    </row>
    <row r="375" spans="1:19" ht="9" customHeight="1" x14ac:dyDescent="0.2">
      <c r="A375" s="501"/>
      <c r="B375" s="501"/>
      <c r="C375" s="48" t="s">
        <v>4</v>
      </c>
      <c r="D375" s="49">
        <v>33</v>
      </c>
      <c r="E375" s="50">
        <v>26957274</v>
      </c>
      <c r="F375" s="50">
        <v>2676003</v>
      </c>
      <c r="G375" s="50">
        <v>0</v>
      </c>
      <c r="H375" s="50">
        <v>12507588</v>
      </c>
      <c r="I375" s="50">
        <v>0</v>
      </c>
      <c r="J375" s="51">
        <v>3511735</v>
      </c>
      <c r="K375" s="50">
        <v>42140864</v>
      </c>
      <c r="L375" s="73">
        <v>45652600</v>
      </c>
      <c r="M375" s="118"/>
      <c r="N375" s="120">
        <v>42140864</v>
      </c>
      <c r="O375" s="120">
        <v>29633276</v>
      </c>
      <c r="P375" s="120">
        <v>0</v>
      </c>
      <c r="Q375" s="120">
        <v>50986597</v>
      </c>
      <c r="R375" s="120">
        <v>47474862</v>
      </c>
      <c r="S375" s="47"/>
    </row>
    <row r="376" spans="1:19" ht="12.75" customHeight="1" x14ac:dyDescent="0.2">
      <c r="A376" s="501"/>
      <c r="B376" s="501"/>
      <c r="C376" s="53" t="s">
        <v>3</v>
      </c>
      <c r="D376" s="54">
        <v>34</v>
      </c>
      <c r="E376" s="55">
        <v>14225.94</v>
      </c>
      <c r="F376" s="55">
        <v>1419.22</v>
      </c>
      <c r="G376" s="55">
        <v>0</v>
      </c>
      <c r="H376" s="55">
        <v>6459.63</v>
      </c>
      <c r="I376" s="55">
        <v>0</v>
      </c>
      <c r="J376" s="55">
        <v>1842.07</v>
      </c>
      <c r="K376" s="56">
        <v>22104.79</v>
      </c>
      <c r="L376" s="46">
        <v>23946.86</v>
      </c>
      <c r="M376" s="117"/>
      <c r="N376" s="119">
        <v>22104.79</v>
      </c>
      <c r="O376" s="119">
        <v>15645.16</v>
      </c>
      <c r="P376" s="119"/>
      <c r="Q376" s="119">
        <v>26762.99</v>
      </c>
      <c r="R376" s="119">
        <v>24920.92</v>
      </c>
      <c r="S376" s="47"/>
    </row>
    <row r="377" spans="1:19" ht="9" customHeight="1" x14ac:dyDescent="0.2">
      <c r="A377" s="501"/>
      <c r="B377" s="501"/>
      <c r="C377" s="48" t="s">
        <v>4</v>
      </c>
      <c r="D377" s="49">
        <v>35</v>
      </c>
      <c r="E377" s="50">
        <v>27545261</v>
      </c>
      <c r="F377" s="50">
        <v>2747993</v>
      </c>
      <c r="G377" s="50">
        <v>0</v>
      </c>
      <c r="H377" s="50">
        <v>12507588</v>
      </c>
      <c r="I377" s="50">
        <v>0</v>
      </c>
      <c r="J377" s="51">
        <v>3566745</v>
      </c>
      <c r="K377" s="50">
        <v>42800842</v>
      </c>
      <c r="L377" s="73">
        <v>46367587</v>
      </c>
      <c r="M377" s="118"/>
      <c r="N377" s="120">
        <v>42800842</v>
      </c>
      <c r="O377" s="120">
        <v>30293254</v>
      </c>
      <c r="P377" s="120">
        <v>0</v>
      </c>
      <c r="Q377" s="120">
        <v>51820375</v>
      </c>
      <c r="R377" s="120">
        <v>48253630</v>
      </c>
      <c r="S377" s="47"/>
    </row>
    <row r="378" spans="1:19" ht="12.75" customHeight="1" x14ac:dyDescent="0.2">
      <c r="A378" s="501"/>
      <c r="B378" s="501"/>
      <c r="C378" s="53" t="s">
        <v>3</v>
      </c>
      <c r="D378" s="54">
        <v>36</v>
      </c>
      <c r="E378" s="55">
        <v>14604.11</v>
      </c>
      <c r="F378" s="55">
        <v>1450.21</v>
      </c>
      <c r="G378" s="55">
        <v>0</v>
      </c>
      <c r="H378" s="55">
        <v>6459.63</v>
      </c>
      <c r="I378" s="55">
        <v>0</v>
      </c>
      <c r="J378" s="55">
        <v>1876.16</v>
      </c>
      <c r="K378" s="56">
        <v>22513.95</v>
      </c>
      <c r="L378" s="46">
        <v>24390.11</v>
      </c>
      <c r="M378" s="117"/>
      <c r="N378" s="119">
        <v>22513.95</v>
      </c>
      <c r="O378" s="119">
        <v>16054.32</v>
      </c>
      <c r="P378" s="119"/>
      <c r="Q378" s="119">
        <v>27279.89</v>
      </c>
      <c r="R378" s="119">
        <v>25403.73</v>
      </c>
      <c r="S378" s="47"/>
    </row>
    <row r="379" spans="1:19" ht="9" customHeight="1" x14ac:dyDescent="0.2">
      <c r="A379" s="501"/>
      <c r="B379" s="501"/>
      <c r="C379" s="48" t="s">
        <v>4</v>
      </c>
      <c r="D379" s="49">
        <v>37</v>
      </c>
      <c r="E379" s="50">
        <v>28277500</v>
      </c>
      <c r="F379" s="50">
        <v>2807998</v>
      </c>
      <c r="G379" s="50">
        <v>0</v>
      </c>
      <c r="H379" s="50">
        <v>12507588</v>
      </c>
      <c r="I379" s="50">
        <v>0</v>
      </c>
      <c r="J379" s="51">
        <v>3632752</v>
      </c>
      <c r="K379" s="50">
        <v>43593086</v>
      </c>
      <c r="L379" s="73">
        <v>47225838</v>
      </c>
      <c r="M379" s="118"/>
      <c r="N379" s="120">
        <v>43593086</v>
      </c>
      <c r="O379" s="120">
        <v>31085498</v>
      </c>
      <c r="P379" s="120">
        <v>0</v>
      </c>
      <c r="Q379" s="120">
        <v>52821233</v>
      </c>
      <c r="R379" s="120">
        <v>49188480</v>
      </c>
      <c r="S379" s="47"/>
    </row>
    <row r="380" spans="1:19" ht="12.75" customHeight="1" x14ac:dyDescent="0.2">
      <c r="A380" s="501"/>
      <c r="B380" s="501"/>
      <c r="C380" s="53" t="s">
        <v>3</v>
      </c>
      <c r="D380" s="54">
        <v>38</v>
      </c>
      <c r="E380" s="55">
        <v>14913.99</v>
      </c>
      <c r="F380" s="55">
        <v>1487.4</v>
      </c>
      <c r="G380" s="55">
        <v>0</v>
      </c>
      <c r="H380" s="55">
        <v>6459.63</v>
      </c>
      <c r="I380" s="55">
        <v>0</v>
      </c>
      <c r="J380" s="55">
        <v>1905.09</v>
      </c>
      <c r="K380" s="56">
        <v>22861.02</v>
      </c>
      <c r="L380" s="46">
        <v>24766.11</v>
      </c>
      <c r="M380" s="117"/>
      <c r="N380" s="119">
        <v>22861.02</v>
      </c>
      <c r="O380" s="119">
        <v>16401.39</v>
      </c>
      <c r="P380" s="119"/>
      <c r="Q380" s="119">
        <v>27718.36</v>
      </c>
      <c r="R380" s="119">
        <v>25813.27</v>
      </c>
      <c r="S380" s="47"/>
    </row>
    <row r="381" spans="1:19" ht="9" customHeight="1" x14ac:dyDescent="0.2">
      <c r="A381" s="501"/>
      <c r="B381" s="501"/>
      <c r="C381" s="48" t="s">
        <v>4</v>
      </c>
      <c r="D381" s="49">
        <v>39</v>
      </c>
      <c r="E381" s="50">
        <v>28877511</v>
      </c>
      <c r="F381" s="50">
        <v>2880008</v>
      </c>
      <c r="G381" s="50">
        <v>0</v>
      </c>
      <c r="H381" s="50">
        <v>12507588</v>
      </c>
      <c r="I381" s="50">
        <v>0</v>
      </c>
      <c r="J381" s="51">
        <v>3688769</v>
      </c>
      <c r="K381" s="50">
        <v>44265107</v>
      </c>
      <c r="L381" s="73">
        <v>47953876</v>
      </c>
      <c r="M381" s="118"/>
      <c r="N381" s="120">
        <v>44265107</v>
      </c>
      <c r="O381" s="120">
        <v>31757519</v>
      </c>
      <c r="P381" s="120">
        <v>0</v>
      </c>
      <c r="Q381" s="120">
        <v>53670229</v>
      </c>
      <c r="R381" s="120">
        <v>49981460</v>
      </c>
      <c r="S381" s="47"/>
    </row>
    <row r="382" spans="1:19" ht="12.75" customHeight="1" x14ac:dyDescent="0.2">
      <c r="A382" s="501"/>
      <c r="B382" s="501"/>
      <c r="C382" s="53" t="s">
        <v>3</v>
      </c>
      <c r="D382" s="54">
        <v>40</v>
      </c>
      <c r="E382" s="55">
        <v>15230.06</v>
      </c>
      <c r="F382" s="55">
        <v>1518.38</v>
      </c>
      <c r="G382" s="55">
        <v>0</v>
      </c>
      <c r="H382" s="55">
        <v>6459.63</v>
      </c>
      <c r="I382" s="55">
        <v>0</v>
      </c>
      <c r="J382" s="55">
        <v>1934.01</v>
      </c>
      <c r="K382" s="56">
        <v>23208.07</v>
      </c>
      <c r="L382" s="46">
        <v>25142.080000000002</v>
      </c>
      <c r="M382" s="117"/>
      <c r="N382" s="119">
        <v>23208.07</v>
      </c>
      <c r="O382" s="119">
        <v>16748.439999999999</v>
      </c>
      <c r="P382" s="119"/>
      <c r="Q382" s="119">
        <v>28156.799999999999</v>
      </c>
      <c r="R382" s="119">
        <v>26222.79</v>
      </c>
      <c r="S382" s="47"/>
    </row>
    <row r="383" spans="1:19" ht="9" customHeight="1" x14ac:dyDescent="0.2">
      <c r="A383" s="502"/>
      <c r="B383" s="502"/>
      <c r="C383" s="58"/>
      <c r="D383" s="59"/>
      <c r="E383" s="61">
        <v>29489508</v>
      </c>
      <c r="F383" s="61">
        <v>2939994</v>
      </c>
      <c r="G383" s="61">
        <v>0</v>
      </c>
      <c r="H383" s="61">
        <v>12507588</v>
      </c>
      <c r="I383" s="61">
        <v>0</v>
      </c>
      <c r="J383" s="60">
        <v>3744766</v>
      </c>
      <c r="K383" s="61">
        <v>44937090</v>
      </c>
      <c r="L383" s="73">
        <v>48681855</v>
      </c>
      <c r="M383" s="118"/>
      <c r="N383" s="120">
        <v>44937090</v>
      </c>
      <c r="O383" s="120">
        <v>32429502</v>
      </c>
      <c r="P383" s="120">
        <v>0</v>
      </c>
      <c r="Q383" s="120">
        <v>54519167</v>
      </c>
      <c r="R383" s="120">
        <v>50774402</v>
      </c>
      <c r="S383" s="47"/>
    </row>
    <row r="384" spans="1:19" ht="12.75" customHeight="1" x14ac:dyDescent="0.2">
      <c r="A384" s="496">
        <v>35065</v>
      </c>
      <c r="B384" s="496">
        <v>35369</v>
      </c>
      <c r="C384" s="42" t="s">
        <v>3</v>
      </c>
      <c r="D384" s="43">
        <v>0</v>
      </c>
      <c r="E384" s="44">
        <v>8741.0300000000007</v>
      </c>
      <c r="F384" s="44">
        <v>0</v>
      </c>
      <c r="G384" s="44">
        <v>0</v>
      </c>
      <c r="H384" s="44">
        <v>6459.63</v>
      </c>
      <c r="I384" s="44">
        <v>0</v>
      </c>
      <c r="J384" s="44">
        <v>1266.72</v>
      </c>
      <c r="K384" s="45">
        <v>15200.66</v>
      </c>
      <c r="L384" s="46">
        <v>16467.38</v>
      </c>
      <c r="M384" s="117"/>
      <c r="N384" s="119">
        <v>15200.66</v>
      </c>
      <c r="O384" s="119">
        <v>8741.0300000000007</v>
      </c>
      <c r="P384" s="119"/>
      <c r="Q384" s="119">
        <v>18040.77</v>
      </c>
      <c r="R384" s="119">
        <v>16774.05</v>
      </c>
      <c r="S384" s="47"/>
    </row>
    <row r="385" spans="1:19" ht="9" customHeight="1" x14ac:dyDescent="0.2">
      <c r="A385" s="521"/>
      <c r="B385" s="521"/>
      <c r="C385" s="48" t="s">
        <v>4</v>
      </c>
      <c r="D385" s="49">
        <v>2</v>
      </c>
      <c r="E385" s="50">
        <v>16924994</v>
      </c>
      <c r="F385" s="50">
        <v>0</v>
      </c>
      <c r="G385" s="50">
        <v>0</v>
      </c>
      <c r="H385" s="50">
        <v>12507588</v>
      </c>
      <c r="I385" s="50">
        <v>0</v>
      </c>
      <c r="J385" s="51">
        <v>2452712</v>
      </c>
      <c r="K385" s="50">
        <v>29432582</v>
      </c>
      <c r="L385" s="73">
        <v>31885294</v>
      </c>
      <c r="M385" s="118"/>
      <c r="N385" s="120">
        <v>29432582</v>
      </c>
      <c r="O385" s="120">
        <v>16924994</v>
      </c>
      <c r="P385" s="120">
        <v>0</v>
      </c>
      <c r="Q385" s="120">
        <v>34931802</v>
      </c>
      <c r="R385" s="120">
        <v>32479090</v>
      </c>
      <c r="S385" s="47"/>
    </row>
    <row r="386" spans="1:19" ht="12.75" customHeight="1" x14ac:dyDescent="0.2">
      <c r="A386" s="519">
        <v>35065</v>
      </c>
      <c r="B386" s="519">
        <v>35369</v>
      </c>
      <c r="C386" s="53" t="s">
        <v>3</v>
      </c>
      <c r="D386" s="54">
        <v>3</v>
      </c>
      <c r="E386" s="55">
        <v>9161.43</v>
      </c>
      <c r="F386" s="55">
        <v>0</v>
      </c>
      <c r="G386" s="55">
        <v>0</v>
      </c>
      <c r="H386" s="55">
        <v>6459.63</v>
      </c>
      <c r="I386" s="55">
        <v>0</v>
      </c>
      <c r="J386" s="55">
        <v>1301.76</v>
      </c>
      <c r="K386" s="56">
        <v>15621.06</v>
      </c>
      <c r="L386" s="46">
        <v>16922.82</v>
      </c>
      <c r="M386" s="117"/>
      <c r="N386" s="119">
        <v>15621.06</v>
      </c>
      <c r="O386" s="119">
        <v>9161.43</v>
      </c>
      <c r="P386" s="119"/>
      <c r="Q386" s="119">
        <v>18571.88</v>
      </c>
      <c r="R386" s="119">
        <v>17270.12</v>
      </c>
      <c r="S386" s="47"/>
    </row>
    <row r="387" spans="1:19" ht="9" customHeight="1" x14ac:dyDescent="0.2">
      <c r="A387" s="579"/>
      <c r="B387" s="579"/>
      <c r="C387" s="48" t="s">
        <v>4</v>
      </c>
      <c r="D387" s="49">
        <v>8</v>
      </c>
      <c r="E387" s="50">
        <v>17739002</v>
      </c>
      <c r="F387" s="50">
        <v>0</v>
      </c>
      <c r="G387" s="50">
        <v>0</v>
      </c>
      <c r="H387" s="50">
        <v>12507588</v>
      </c>
      <c r="I387" s="50">
        <v>0</v>
      </c>
      <c r="J387" s="51">
        <v>2520559</v>
      </c>
      <c r="K387" s="50">
        <v>30246590</v>
      </c>
      <c r="L387" s="73">
        <v>32767149</v>
      </c>
      <c r="M387" s="118"/>
      <c r="N387" s="120">
        <v>30246590</v>
      </c>
      <c r="O387" s="120">
        <v>17739002</v>
      </c>
      <c r="P387" s="120">
        <v>0</v>
      </c>
      <c r="Q387" s="120">
        <v>35960174</v>
      </c>
      <c r="R387" s="120">
        <v>33439615</v>
      </c>
      <c r="S387" s="47"/>
    </row>
    <row r="388" spans="1:19" ht="12.75" customHeight="1" x14ac:dyDescent="0.2">
      <c r="A388" s="579"/>
      <c r="B388" s="579"/>
      <c r="C388" s="53" t="s">
        <v>3</v>
      </c>
      <c r="D388" s="54">
        <v>9</v>
      </c>
      <c r="E388" s="55">
        <v>10525.39</v>
      </c>
      <c r="F388" s="55">
        <v>0</v>
      </c>
      <c r="G388" s="55">
        <v>0</v>
      </c>
      <c r="H388" s="55">
        <v>6459.63</v>
      </c>
      <c r="I388" s="55">
        <v>0</v>
      </c>
      <c r="J388" s="55">
        <v>1415.42</v>
      </c>
      <c r="K388" s="56">
        <v>16985.02</v>
      </c>
      <c r="L388" s="46">
        <v>18400.439999999999</v>
      </c>
      <c r="M388" s="117"/>
      <c r="N388" s="119">
        <v>16985.02</v>
      </c>
      <c r="O388" s="119">
        <v>10525.39</v>
      </c>
      <c r="P388" s="119"/>
      <c r="Q388" s="119">
        <v>20295.009999999998</v>
      </c>
      <c r="R388" s="119">
        <v>18879.59</v>
      </c>
      <c r="S388" s="47"/>
    </row>
    <row r="389" spans="1:19" ht="9" customHeight="1" x14ac:dyDescent="0.2">
      <c r="A389" s="579"/>
      <c r="B389" s="579"/>
      <c r="C389" s="48" t="s">
        <v>4</v>
      </c>
      <c r="D389" s="49">
        <v>14</v>
      </c>
      <c r="E389" s="50">
        <v>20379997</v>
      </c>
      <c r="F389" s="50">
        <v>0</v>
      </c>
      <c r="G389" s="50">
        <v>0</v>
      </c>
      <c r="H389" s="50">
        <v>12507588</v>
      </c>
      <c r="I389" s="50">
        <v>0</v>
      </c>
      <c r="J389" s="51">
        <v>2740635</v>
      </c>
      <c r="K389" s="50">
        <v>32887585</v>
      </c>
      <c r="L389" s="73">
        <v>35628220</v>
      </c>
      <c r="M389" s="118"/>
      <c r="N389" s="120">
        <v>32887585</v>
      </c>
      <c r="O389" s="120">
        <v>20379997</v>
      </c>
      <c r="P389" s="120">
        <v>0</v>
      </c>
      <c r="Q389" s="120">
        <v>39296619</v>
      </c>
      <c r="R389" s="120">
        <v>36555984</v>
      </c>
      <c r="S389" s="47"/>
    </row>
    <row r="390" spans="1:19" ht="12.75" customHeight="1" x14ac:dyDescent="0.2">
      <c r="A390" s="579"/>
      <c r="B390" s="579"/>
      <c r="C390" s="53" t="s">
        <v>3</v>
      </c>
      <c r="D390" s="54">
        <v>15</v>
      </c>
      <c r="E390" s="55">
        <v>12100.07</v>
      </c>
      <c r="F390" s="55">
        <v>0</v>
      </c>
      <c r="G390" s="55">
        <v>0</v>
      </c>
      <c r="H390" s="55">
        <v>6459.63</v>
      </c>
      <c r="I390" s="55">
        <v>0</v>
      </c>
      <c r="J390" s="55">
        <v>1546.64</v>
      </c>
      <c r="K390" s="56">
        <v>18559.7</v>
      </c>
      <c r="L390" s="46">
        <v>20106.34</v>
      </c>
      <c r="M390" s="117"/>
      <c r="N390" s="119">
        <v>18559.7</v>
      </c>
      <c r="O390" s="119">
        <v>12100.07</v>
      </c>
      <c r="P390" s="119"/>
      <c r="Q390" s="119">
        <v>22284.35</v>
      </c>
      <c r="R390" s="119">
        <v>20737.71</v>
      </c>
      <c r="S390" s="47"/>
    </row>
    <row r="391" spans="1:19" ht="9" customHeight="1" x14ac:dyDescent="0.2">
      <c r="A391" s="579"/>
      <c r="B391" s="579"/>
      <c r="C391" s="48" t="s">
        <v>4</v>
      </c>
      <c r="D391" s="49">
        <v>20</v>
      </c>
      <c r="E391" s="50">
        <v>23429003</v>
      </c>
      <c r="F391" s="50">
        <v>0</v>
      </c>
      <c r="G391" s="50">
        <v>0</v>
      </c>
      <c r="H391" s="50">
        <v>12507588</v>
      </c>
      <c r="I391" s="50">
        <v>0</v>
      </c>
      <c r="J391" s="51">
        <v>2994713</v>
      </c>
      <c r="K391" s="50">
        <v>35936590</v>
      </c>
      <c r="L391" s="73">
        <v>38931303</v>
      </c>
      <c r="M391" s="118"/>
      <c r="N391" s="120">
        <v>35936590</v>
      </c>
      <c r="O391" s="120">
        <v>23429003</v>
      </c>
      <c r="P391" s="120">
        <v>0</v>
      </c>
      <c r="Q391" s="120">
        <v>43148518</v>
      </c>
      <c r="R391" s="120">
        <v>40153806</v>
      </c>
      <c r="S391" s="47"/>
    </row>
    <row r="392" spans="1:19" ht="12.75" customHeight="1" x14ac:dyDescent="0.2">
      <c r="A392" s="579"/>
      <c r="B392" s="579"/>
      <c r="C392" s="53" t="s">
        <v>3</v>
      </c>
      <c r="D392" s="54">
        <v>21</v>
      </c>
      <c r="E392" s="55">
        <v>13634.98</v>
      </c>
      <c r="F392" s="55">
        <v>0</v>
      </c>
      <c r="G392" s="55">
        <v>0</v>
      </c>
      <c r="H392" s="55">
        <v>6459.63</v>
      </c>
      <c r="I392" s="55">
        <v>0</v>
      </c>
      <c r="J392" s="55">
        <v>1674.55</v>
      </c>
      <c r="K392" s="56">
        <v>20094.61</v>
      </c>
      <c r="L392" s="46">
        <v>21769.16</v>
      </c>
      <c r="M392" s="117"/>
      <c r="N392" s="119">
        <v>20094.61</v>
      </c>
      <c r="O392" s="119">
        <v>13634.98</v>
      </c>
      <c r="P392" s="119"/>
      <c r="Q392" s="119">
        <v>24223.46</v>
      </c>
      <c r="R392" s="119">
        <v>22548.91</v>
      </c>
      <c r="S392" s="47"/>
    </row>
    <row r="393" spans="1:19" ht="9" customHeight="1" x14ac:dyDescent="0.2">
      <c r="A393" s="579"/>
      <c r="B393" s="579"/>
      <c r="C393" s="48" t="s">
        <v>4</v>
      </c>
      <c r="D393" s="49">
        <v>27</v>
      </c>
      <c r="E393" s="50">
        <v>26401003</v>
      </c>
      <c r="F393" s="50">
        <v>0</v>
      </c>
      <c r="G393" s="50">
        <v>0</v>
      </c>
      <c r="H393" s="50">
        <v>12507588</v>
      </c>
      <c r="I393" s="50">
        <v>0</v>
      </c>
      <c r="J393" s="51">
        <v>3242381</v>
      </c>
      <c r="K393" s="50">
        <v>38908591</v>
      </c>
      <c r="L393" s="73">
        <v>42150971</v>
      </c>
      <c r="M393" s="118"/>
      <c r="N393" s="120">
        <v>38908591</v>
      </c>
      <c r="O393" s="120">
        <v>26401003</v>
      </c>
      <c r="P393" s="120">
        <v>0</v>
      </c>
      <c r="Q393" s="120">
        <v>46903159</v>
      </c>
      <c r="R393" s="120">
        <v>43660778</v>
      </c>
      <c r="S393" s="47"/>
    </row>
    <row r="394" spans="1:19" ht="12.75" customHeight="1" x14ac:dyDescent="0.2">
      <c r="A394" s="579"/>
      <c r="B394" s="579"/>
      <c r="C394" s="53" t="s">
        <v>3</v>
      </c>
      <c r="D394" s="54">
        <v>28</v>
      </c>
      <c r="E394" s="55">
        <v>15136.84</v>
      </c>
      <c r="F394" s="55">
        <v>0</v>
      </c>
      <c r="G394" s="55">
        <v>0</v>
      </c>
      <c r="H394" s="55">
        <v>6459.63</v>
      </c>
      <c r="I394" s="55">
        <v>0</v>
      </c>
      <c r="J394" s="55">
        <v>1799.71</v>
      </c>
      <c r="K394" s="56">
        <v>21596.47</v>
      </c>
      <c r="L394" s="46">
        <v>23396.18</v>
      </c>
      <c r="M394" s="117"/>
      <c r="N394" s="119">
        <v>21596.47</v>
      </c>
      <c r="O394" s="119">
        <v>15136.84</v>
      </c>
      <c r="P394" s="119"/>
      <c r="Q394" s="119">
        <v>26120.81</v>
      </c>
      <c r="R394" s="119">
        <v>24321.1</v>
      </c>
      <c r="S394" s="47"/>
    </row>
    <row r="395" spans="1:19" ht="9" customHeight="1" x14ac:dyDescent="0.2">
      <c r="A395" s="579"/>
      <c r="B395" s="579"/>
      <c r="C395" s="48" t="s">
        <v>4</v>
      </c>
      <c r="D395" s="49">
        <v>34</v>
      </c>
      <c r="E395" s="50">
        <v>29309009</v>
      </c>
      <c r="F395" s="50">
        <v>0</v>
      </c>
      <c r="G395" s="50">
        <v>0</v>
      </c>
      <c r="H395" s="50">
        <v>12507588</v>
      </c>
      <c r="I395" s="50">
        <v>0</v>
      </c>
      <c r="J395" s="51">
        <v>3484724</v>
      </c>
      <c r="K395" s="50">
        <v>41816597</v>
      </c>
      <c r="L395" s="73">
        <v>45301321</v>
      </c>
      <c r="M395" s="118"/>
      <c r="N395" s="120">
        <v>41816597</v>
      </c>
      <c r="O395" s="120">
        <v>29309009</v>
      </c>
      <c r="P395" s="120">
        <v>0</v>
      </c>
      <c r="Q395" s="120">
        <v>50576941</v>
      </c>
      <c r="R395" s="120">
        <v>47092216</v>
      </c>
      <c r="S395" s="47"/>
    </row>
    <row r="396" spans="1:19" ht="12.75" customHeight="1" x14ac:dyDescent="0.2">
      <c r="A396" s="579"/>
      <c r="B396" s="579"/>
      <c r="C396" s="53" t="s">
        <v>3</v>
      </c>
      <c r="D396" s="54">
        <v>35</v>
      </c>
      <c r="E396" s="55">
        <v>16259.1</v>
      </c>
      <c r="F396" s="55">
        <v>0</v>
      </c>
      <c r="G396" s="55">
        <v>0</v>
      </c>
      <c r="H396" s="55">
        <v>6459.63</v>
      </c>
      <c r="I396" s="55">
        <v>0</v>
      </c>
      <c r="J396" s="55">
        <v>1893.23</v>
      </c>
      <c r="K396" s="56">
        <v>22718.73</v>
      </c>
      <c r="L396" s="46">
        <v>24611.96</v>
      </c>
      <c r="M396" s="117"/>
      <c r="N396" s="119">
        <v>22718.73</v>
      </c>
      <c r="O396" s="119">
        <v>16259.1</v>
      </c>
      <c r="P396" s="119"/>
      <c r="Q396" s="119">
        <v>27538.6</v>
      </c>
      <c r="R396" s="119">
        <v>25645.37</v>
      </c>
      <c r="S396" s="47"/>
    </row>
    <row r="397" spans="1:19" ht="9" customHeight="1" x14ac:dyDescent="0.2">
      <c r="A397" s="580"/>
      <c r="B397" s="580"/>
      <c r="C397" s="58" t="s">
        <v>4</v>
      </c>
      <c r="D397" s="59"/>
      <c r="E397" s="61">
        <v>31482008</v>
      </c>
      <c r="F397" s="61">
        <v>0</v>
      </c>
      <c r="G397" s="61">
        <v>0</v>
      </c>
      <c r="H397" s="61">
        <v>12507588</v>
      </c>
      <c r="I397" s="61">
        <v>0</v>
      </c>
      <c r="J397" s="60">
        <v>3665804</v>
      </c>
      <c r="K397" s="61">
        <v>43989595</v>
      </c>
      <c r="L397" s="73">
        <v>47655400</v>
      </c>
      <c r="M397" s="118"/>
      <c r="N397" s="120">
        <v>43989595</v>
      </c>
      <c r="O397" s="120">
        <v>31482008</v>
      </c>
      <c r="P397" s="120">
        <v>0</v>
      </c>
      <c r="Q397" s="120">
        <v>53322165</v>
      </c>
      <c r="R397" s="120">
        <v>49656361</v>
      </c>
      <c r="S397" s="47"/>
    </row>
    <row r="398" spans="1:19" ht="12.75" customHeight="1" x14ac:dyDescent="0.2">
      <c r="A398" s="496">
        <v>35370</v>
      </c>
      <c r="B398" s="496">
        <v>35611</v>
      </c>
      <c r="C398" s="42" t="s">
        <v>3</v>
      </c>
      <c r="D398" s="43">
        <v>0</v>
      </c>
      <c r="E398" s="44">
        <v>9261.6200000000008</v>
      </c>
      <c r="F398" s="44">
        <v>0</v>
      </c>
      <c r="G398" s="44">
        <v>0</v>
      </c>
      <c r="H398" s="44">
        <v>6459.63</v>
      </c>
      <c r="I398" s="44">
        <v>0</v>
      </c>
      <c r="J398" s="44">
        <v>1310.0999999999999</v>
      </c>
      <c r="K398" s="45">
        <v>15721.25</v>
      </c>
      <c r="L398" s="46">
        <v>17031.349999999999</v>
      </c>
      <c r="M398" s="117"/>
      <c r="N398" s="119">
        <v>15721.25</v>
      </c>
      <c r="O398" s="119">
        <v>9261.6200000000008</v>
      </c>
      <c r="P398" s="119"/>
      <c r="Q398" s="119">
        <v>18698.439999999999</v>
      </c>
      <c r="R398" s="119">
        <v>17388.34</v>
      </c>
      <c r="S398" s="47"/>
    </row>
    <row r="399" spans="1:19" ht="9" customHeight="1" x14ac:dyDescent="0.2">
      <c r="A399" s="521"/>
      <c r="B399" s="521"/>
      <c r="C399" s="48" t="s">
        <v>4</v>
      </c>
      <c r="D399" s="49">
        <v>2</v>
      </c>
      <c r="E399" s="50">
        <v>17932997</v>
      </c>
      <c r="F399" s="50">
        <v>0</v>
      </c>
      <c r="G399" s="50">
        <v>0</v>
      </c>
      <c r="H399" s="50">
        <v>12507588</v>
      </c>
      <c r="I399" s="50">
        <v>0</v>
      </c>
      <c r="J399" s="51">
        <v>2536707</v>
      </c>
      <c r="K399" s="50">
        <v>30440585</v>
      </c>
      <c r="L399" s="73">
        <v>32977292</v>
      </c>
      <c r="M399" s="118"/>
      <c r="N399" s="120">
        <v>30440585</v>
      </c>
      <c r="O399" s="120">
        <v>17932997</v>
      </c>
      <c r="P399" s="120">
        <v>0</v>
      </c>
      <c r="Q399" s="120">
        <v>36205228</v>
      </c>
      <c r="R399" s="120">
        <v>33668521</v>
      </c>
      <c r="S399" s="47"/>
    </row>
    <row r="400" spans="1:19" ht="12.75" customHeight="1" x14ac:dyDescent="0.2">
      <c r="A400" s="519">
        <v>35370</v>
      </c>
      <c r="B400" s="519">
        <v>35611</v>
      </c>
      <c r="C400" s="53" t="s">
        <v>3</v>
      </c>
      <c r="D400" s="54">
        <v>3</v>
      </c>
      <c r="E400" s="55">
        <v>9694.41</v>
      </c>
      <c r="F400" s="55">
        <v>0</v>
      </c>
      <c r="G400" s="55">
        <v>0</v>
      </c>
      <c r="H400" s="55">
        <v>6459.63</v>
      </c>
      <c r="I400" s="55">
        <v>0</v>
      </c>
      <c r="J400" s="55">
        <v>1346.17</v>
      </c>
      <c r="K400" s="56">
        <v>16154.04</v>
      </c>
      <c r="L400" s="46">
        <v>17500.21</v>
      </c>
      <c r="M400" s="117"/>
      <c r="N400" s="119">
        <v>16154.04</v>
      </c>
      <c r="O400" s="119">
        <v>9694.41</v>
      </c>
      <c r="P400" s="119"/>
      <c r="Q400" s="119">
        <v>19245.2</v>
      </c>
      <c r="R400" s="119">
        <v>17899.03</v>
      </c>
      <c r="S400" s="47"/>
    </row>
    <row r="401" spans="1:19" ht="9" customHeight="1" x14ac:dyDescent="0.2">
      <c r="A401" s="579"/>
      <c r="B401" s="579"/>
      <c r="C401" s="48" t="s">
        <v>4</v>
      </c>
      <c r="D401" s="49">
        <v>8</v>
      </c>
      <c r="E401" s="50">
        <v>18770995</v>
      </c>
      <c r="F401" s="50">
        <v>0</v>
      </c>
      <c r="G401" s="50">
        <v>0</v>
      </c>
      <c r="H401" s="50">
        <v>12507588</v>
      </c>
      <c r="I401" s="50">
        <v>0</v>
      </c>
      <c r="J401" s="51">
        <v>2606549</v>
      </c>
      <c r="K401" s="50">
        <v>31278583</v>
      </c>
      <c r="L401" s="73">
        <v>33885132</v>
      </c>
      <c r="M401" s="118"/>
      <c r="N401" s="120">
        <v>31278583</v>
      </c>
      <c r="O401" s="120">
        <v>18770995</v>
      </c>
      <c r="P401" s="120">
        <v>0</v>
      </c>
      <c r="Q401" s="120">
        <v>37263903</v>
      </c>
      <c r="R401" s="120">
        <v>34657355</v>
      </c>
      <c r="S401" s="47"/>
    </row>
    <row r="402" spans="1:19" ht="12.75" customHeight="1" x14ac:dyDescent="0.2">
      <c r="A402" s="579"/>
      <c r="B402" s="579"/>
      <c r="C402" s="53" t="s">
        <v>3</v>
      </c>
      <c r="D402" s="54">
        <v>9</v>
      </c>
      <c r="E402" s="55">
        <v>11107.95</v>
      </c>
      <c r="F402" s="55">
        <v>0</v>
      </c>
      <c r="G402" s="55">
        <v>0</v>
      </c>
      <c r="H402" s="55">
        <v>6459.63</v>
      </c>
      <c r="I402" s="55">
        <v>0</v>
      </c>
      <c r="J402" s="55">
        <v>1463.97</v>
      </c>
      <c r="K402" s="56">
        <v>17567.580000000002</v>
      </c>
      <c r="L402" s="46">
        <v>19031.55</v>
      </c>
      <c r="M402" s="117"/>
      <c r="N402" s="119">
        <v>17567.580000000002</v>
      </c>
      <c r="O402" s="119">
        <v>11107.95</v>
      </c>
      <c r="P402" s="119"/>
      <c r="Q402" s="119">
        <v>21030.98</v>
      </c>
      <c r="R402" s="119">
        <v>19567.009999999998</v>
      </c>
      <c r="S402" s="47"/>
    </row>
    <row r="403" spans="1:19" ht="9" customHeight="1" x14ac:dyDescent="0.2">
      <c r="A403" s="579"/>
      <c r="B403" s="579"/>
      <c r="C403" s="48" t="s">
        <v>4</v>
      </c>
      <c r="D403" s="49">
        <v>14</v>
      </c>
      <c r="E403" s="50">
        <v>21507990</v>
      </c>
      <c r="F403" s="50">
        <v>0</v>
      </c>
      <c r="G403" s="50">
        <v>0</v>
      </c>
      <c r="H403" s="50">
        <v>12507588</v>
      </c>
      <c r="I403" s="50">
        <v>0</v>
      </c>
      <c r="J403" s="51">
        <v>2834641</v>
      </c>
      <c r="K403" s="50">
        <v>34015578</v>
      </c>
      <c r="L403" s="73">
        <v>36850219</v>
      </c>
      <c r="M403" s="118"/>
      <c r="N403" s="120">
        <v>34015578</v>
      </c>
      <c r="O403" s="120">
        <v>21507990</v>
      </c>
      <c r="P403" s="120">
        <v>0</v>
      </c>
      <c r="Q403" s="120">
        <v>40721656</v>
      </c>
      <c r="R403" s="120">
        <v>37887014</v>
      </c>
      <c r="S403" s="47"/>
    </row>
    <row r="404" spans="1:19" ht="12.75" customHeight="1" x14ac:dyDescent="0.2">
      <c r="A404" s="579"/>
      <c r="B404" s="579"/>
      <c r="C404" s="53" t="s">
        <v>3</v>
      </c>
      <c r="D404" s="54">
        <v>15</v>
      </c>
      <c r="E404" s="55">
        <v>12732.21</v>
      </c>
      <c r="F404" s="55">
        <v>0</v>
      </c>
      <c r="G404" s="55">
        <v>0</v>
      </c>
      <c r="H404" s="55">
        <v>6459.63</v>
      </c>
      <c r="I404" s="55">
        <v>0</v>
      </c>
      <c r="J404" s="55">
        <v>1599.32</v>
      </c>
      <c r="K404" s="56">
        <v>19191.84</v>
      </c>
      <c r="L404" s="46">
        <v>20791.16</v>
      </c>
      <c r="M404" s="117"/>
      <c r="N404" s="119">
        <v>19191.84</v>
      </c>
      <c r="O404" s="119">
        <v>12732.21</v>
      </c>
      <c r="P404" s="119"/>
      <c r="Q404" s="119">
        <v>23082.959999999999</v>
      </c>
      <c r="R404" s="119">
        <v>21483.64</v>
      </c>
      <c r="S404" s="47"/>
    </row>
    <row r="405" spans="1:19" ht="9" customHeight="1" x14ac:dyDescent="0.2">
      <c r="A405" s="579"/>
      <c r="B405" s="579"/>
      <c r="C405" s="48" t="s">
        <v>4</v>
      </c>
      <c r="D405" s="49">
        <v>20</v>
      </c>
      <c r="E405" s="50">
        <v>24652996</v>
      </c>
      <c r="F405" s="50">
        <v>0</v>
      </c>
      <c r="G405" s="50">
        <v>0</v>
      </c>
      <c r="H405" s="50">
        <v>12507588</v>
      </c>
      <c r="I405" s="50">
        <v>0</v>
      </c>
      <c r="J405" s="51">
        <v>3096715</v>
      </c>
      <c r="K405" s="50">
        <v>37160584</v>
      </c>
      <c r="L405" s="73">
        <v>40257299</v>
      </c>
      <c r="M405" s="118"/>
      <c r="N405" s="120">
        <v>37160584</v>
      </c>
      <c r="O405" s="120">
        <v>24652996</v>
      </c>
      <c r="P405" s="120">
        <v>0</v>
      </c>
      <c r="Q405" s="120">
        <v>44694843</v>
      </c>
      <c r="R405" s="120">
        <v>41598128</v>
      </c>
      <c r="S405" s="47"/>
    </row>
    <row r="406" spans="1:19" ht="12.75" customHeight="1" x14ac:dyDescent="0.2">
      <c r="A406" s="579"/>
      <c r="B406" s="579"/>
      <c r="C406" s="53" t="s">
        <v>3</v>
      </c>
      <c r="D406" s="54">
        <v>21</v>
      </c>
      <c r="E406" s="55">
        <v>14322.9</v>
      </c>
      <c r="F406" s="55">
        <v>0</v>
      </c>
      <c r="G406" s="55">
        <v>0</v>
      </c>
      <c r="H406" s="55">
        <v>6459.63</v>
      </c>
      <c r="I406" s="55">
        <v>0</v>
      </c>
      <c r="J406" s="55">
        <v>1731.88</v>
      </c>
      <c r="K406" s="56">
        <v>20782.53</v>
      </c>
      <c r="L406" s="46">
        <v>22514.41</v>
      </c>
      <c r="M406" s="117"/>
      <c r="N406" s="119">
        <v>20782.53</v>
      </c>
      <c r="O406" s="119">
        <v>14322.9</v>
      </c>
      <c r="P406" s="119"/>
      <c r="Q406" s="119">
        <v>25092.53</v>
      </c>
      <c r="R406" s="119">
        <v>23360.65</v>
      </c>
      <c r="S406" s="47"/>
    </row>
    <row r="407" spans="1:19" ht="9" customHeight="1" x14ac:dyDescent="0.2">
      <c r="A407" s="579"/>
      <c r="B407" s="579"/>
      <c r="C407" s="48" t="s">
        <v>4</v>
      </c>
      <c r="D407" s="49">
        <v>27</v>
      </c>
      <c r="E407" s="50">
        <v>27733002</v>
      </c>
      <c r="F407" s="50">
        <v>0</v>
      </c>
      <c r="G407" s="50">
        <v>0</v>
      </c>
      <c r="H407" s="50">
        <v>12507588</v>
      </c>
      <c r="I407" s="50">
        <v>0</v>
      </c>
      <c r="J407" s="51">
        <v>3353387</v>
      </c>
      <c r="K407" s="50">
        <v>40240589</v>
      </c>
      <c r="L407" s="73">
        <v>43593977</v>
      </c>
      <c r="M407" s="118"/>
      <c r="N407" s="120">
        <v>40240589</v>
      </c>
      <c r="O407" s="120">
        <v>27733002</v>
      </c>
      <c r="P407" s="120">
        <v>0</v>
      </c>
      <c r="Q407" s="120">
        <v>48585913</v>
      </c>
      <c r="R407" s="120">
        <v>45232526</v>
      </c>
      <c r="S407" s="47"/>
    </row>
    <row r="408" spans="1:19" ht="12.75" customHeight="1" x14ac:dyDescent="0.2">
      <c r="A408" s="579"/>
      <c r="B408" s="579"/>
      <c r="C408" s="53" t="s">
        <v>3</v>
      </c>
      <c r="D408" s="54">
        <v>28</v>
      </c>
      <c r="E408" s="55">
        <v>15880.53</v>
      </c>
      <c r="F408" s="55">
        <v>0</v>
      </c>
      <c r="G408" s="55">
        <v>0</v>
      </c>
      <c r="H408" s="55">
        <v>6459.63</v>
      </c>
      <c r="I408" s="55">
        <v>0</v>
      </c>
      <c r="J408" s="55">
        <v>1861.68</v>
      </c>
      <c r="K408" s="56">
        <v>22340.16</v>
      </c>
      <c r="L408" s="46">
        <v>24201.84</v>
      </c>
      <c r="M408" s="117"/>
      <c r="N408" s="119">
        <v>22340.16</v>
      </c>
      <c r="O408" s="119">
        <v>15880.53</v>
      </c>
      <c r="P408" s="119"/>
      <c r="Q408" s="119">
        <v>27060.34</v>
      </c>
      <c r="R408" s="119">
        <v>25198.66</v>
      </c>
      <c r="S408" s="47"/>
    </row>
    <row r="409" spans="1:19" ht="9" customHeight="1" x14ac:dyDescent="0.2">
      <c r="A409" s="579"/>
      <c r="B409" s="579"/>
      <c r="C409" s="48" t="s">
        <v>4</v>
      </c>
      <c r="D409" s="49">
        <v>34</v>
      </c>
      <c r="E409" s="50">
        <v>30748994</v>
      </c>
      <c r="F409" s="50">
        <v>0</v>
      </c>
      <c r="G409" s="50">
        <v>0</v>
      </c>
      <c r="H409" s="50">
        <v>12507588</v>
      </c>
      <c r="I409" s="50">
        <v>0</v>
      </c>
      <c r="J409" s="51">
        <v>3604715</v>
      </c>
      <c r="K409" s="50">
        <v>43256582</v>
      </c>
      <c r="L409" s="73">
        <v>46861297</v>
      </c>
      <c r="M409" s="118"/>
      <c r="N409" s="120">
        <v>43256582</v>
      </c>
      <c r="O409" s="120">
        <v>30748994</v>
      </c>
      <c r="P409" s="120">
        <v>0</v>
      </c>
      <c r="Q409" s="120">
        <v>52396125</v>
      </c>
      <c r="R409" s="120">
        <v>48791409</v>
      </c>
      <c r="S409" s="47"/>
    </row>
    <row r="410" spans="1:19" ht="12.75" customHeight="1" x14ac:dyDescent="0.2">
      <c r="A410" s="579"/>
      <c r="B410" s="579"/>
      <c r="C410" s="53" t="s">
        <v>3</v>
      </c>
      <c r="D410" s="54">
        <v>35</v>
      </c>
      <c r="E410" s="55">
        <v>17033.78</v>
      </c>
      <c r="F410" s="55">
        <v>0</v>
      </c>
      <c r="G410" s="55">
        <v>0</v>
      </c>
      <c r="H410" s="55">
        <v>6459.63</v>
      </c>
      <c r="I410" s="55">
        <v>0</v>
      </c>
      <c r="J410" s="55">
        <v>1957.78</v>
      </c>
      <c r="K410" s="56">
        <v>23493.41</v>
      </c>
      <c r="L410" s="46">
        <v>25451.19</v>
      </c>
      <c r="M410" s="117"/>
      <c r="N410" s="119">
        <v>23493.41</v>
      </c>
      <c r="O410" s="119">
        <v>17033.78</v>
      </c>
      <c r="P410" s="119"/>
      <c r="Q410" s="119">
        <v>28517.27</v>
      </c>
      <c r="R410" s="119">
        <v>26559.49</v>
      </c>
      <c r="S410" s="47"/>
    </row>
    <row r="411" spans="1:19" ht="9" customHeight="1" x14ac:dyDescent="0.2">
      <c r="A411" s="580"/>
      <c r="B411" s="580"/>
      <c r="C411" s="58" t="s">
        <v>4</v>
      </c>
      <c r="D411" s="59"/>
      <c r="E411" s="61">
        <v>32981997</v>
      </c>
      <c r="F411" s="61">
        <v>0</v>
      </c>
      <c r="G411" s="61">
        <v>0</v>
      </c>
      <c r="H411" s="61">
        <v>12507588</v>
      </c>
      <c r="I411" s="61">
        <v>0</v>
      </c>
      <c r="J411" s="60">
        <v>3790791</v>
      </c>
      <c r="K411" s="61">
        <v>45489585</v>
      </c>
      <c r="L411" s="73">
        <v>49280376</v>
      </c>
      <c r="M411" s="118"/>
      <c r="N411" s="120">
        <v>45489585</v>
      </c>
      <c r="O411" s="120">
        <v>32981997</v>
      </c>
      <c r="P411" s="120">
        <v>0</v>
      </c>
      <c r="Q411" s="120">
        <v>55217134</v>
      </c>
      <c r="R411" s="120">
        <v>51426344</v>
      </c>
      <c r="S411" s="47"/>
    </row>
    <row r="412" spans="1:19" ht="12.75" customHeight="1" x14ac:dyDescent="0.2">
      <c r="A412" s="496">
        <v>35612</v>
      </c>
      <c r="B412" s="496">
        <v>36099</v>
      </c>
      <c r="C412" s="42" t="s">
        <v>3</v>
      </c>
      <c r="D412" s="43">
        <v>0</v>
      </c>
      <c r="E412" s="44">
        <v>9720.24</v>
      </c>
      <c r="F412" s="44">
        <v>0</v>
      </c>
      <c r="G412" s="44">
        <v>0</v>
      </c>
      <c r="H412" s="44">
        <v>6459.63</v>
      </c>
      <c r="I412" s="44">
        <v>0</v>
      </c>
      <c r="J412" s="44">
        <v>1348.32</v>
      </c>
      <c r="K412" s="45">
        <v>16179.87</v>
      </c>
      <c r="L412" s="46">
        <v>17528.189999999999</v>
      </c>
      <c r="M412" s="117"/>
      <c r="N412" s="119">
        <v>16179.87</v>
      </c>
      <c r="O412" s="119">
        <v>9720.24</v>
      </c>
      <c r="P412" s="119"/>
      <c r="Q412" s="119">
        <v>19277.830000000002</v>
      </c>
      <c r="R412" s="119">
        <v>17929.509999999998</v>
      </c>
      <c r="S412" s="47"/>
    </row>
    <row r="413" spans="1:19" ht="9" customHeight="1" x14ac:dyDescent="0.2">
      <c r="A413" s="521"/>
      <c r="B413" s="521"/>
      <c r="C413" s="48" t="s">
        <v>4</v>
      </c>
      <c r="D413" s="49">
        <v>2</v>
      </c>
      <c r="E413" s="50">
        <v>18821009</v>
      </c>
      <c r="F413" s="50">
        <v>0</v>
      </c>
      <c r="G413" s="50">
        <v>0</v>
      </c>
      <c r="H413" s="50">
        <v>12507588</v>
      </c>
      <c r="I413" s="50">
        <v>0</v>
      </c>
      <c r="J413" s="51">
        <v>2610712</v>
      </c>
      <c r="K413" s="50">
        <v>31328597</v>
      </c>
      <c r="L413" s="73">
        <v>33939308</v>
      </c>
      <c r="M413" s="118"/>
      <c r="N413" s="120">
        <v>31328597</v>
      </c>
      <c r="O413" s="120">
        <v>18821009</v>
      </c>
      <c r="P413" s="120">
        <v>0</v>
      </c>
      <c r="Q413" s="120">
        <v>37327084</v>
      </c>
      <c r="R413" s="120">
        <v>34716372</v>
      </c>
      <c r="S413" s="47"/>
    </row>
    <row r="414" spans="1:19" ht="12.75" customHeight="1" x14ac:dyDescent="0.2">
      <c r="A414" s="519">
        <v>35612</v>
      </c>
      <c r="B414" s="519">
        <v>36099</v>
      </c>
      <c r="C414" s="53" t="s">
        <v>3</v>
      </c>
      <c r="D414" s="54">
        <v>3</v>
      </c>
      <c r="E414" s="55">
        <v>10165.42</v>
      </c>
      <c r="F414" s="55">
        <v>0</v>
      </c>
      <c r="G414" s="55">
        <v>0</v>
      </c>
      <c r="H414" s="55">
        <v>6459.63</v>
      </c>
      <c r="I414" s="55">
        <v>0</v>
      </c>
      <c r="J414" s="55">
        <v>1385.42</v>
      </c>
      <c r="K414" s="56">
        <v>16625.05</v>
      </c>
      <c r="L414" s="46">
        <v>18010.47</v>
      </c>
      <c r="M414" s="117"/>
      <c r="N414" s="119">
        <v>16625.05</v>
      </c>
      <c r="O414" s="119">
        <v>10165.42</v>
      </c>
      <c r="P414" s="119"/>
      <c r="Q414" s="119">
        <v>19840.25</v>
      </c>
      <c r="R414" s="119">
        <v>18454.830000000002</v>
      </c>
      <c r="S414" s="47"/>
    </row>
    <row r="415" spans="1:19" ht="9" customHeight="1" x14ac:dyDescent="0.2">
      <c r="A415" s="579"/>
      <c r="B415" s="579"/>
      <c r="C415" s="48" t="s">
        <v>4</v>
      </c>
      <c r="D415" s="49">
        <v>8</v>
      </c>
      <c r="E415" s="50">
        <v>19682998</v>
      </c>
      <c r="F415" s="50">
        <v>0</v>
      </c>
      <c r="G415" s="50">
        <v>0</v>
      </c>
      <c r="H415" s="50">
        <v>12507588</v>
      </c>
      <c r="I415" s="50">
        <v>0</v>
      </c>
      <c r="J415" s="51">
        <v>2682547</v>
      </c>
      <c r="K415" s="50">
        <v>32190586</v>
      </c>
      <c r="L415" s="73">
        <v>34873133</v>
      </c>
      <c r="M415" s="118"/>
      <c r="N415" s="120">
        <v>32190586</v>
      </c>
      <c r="O415" s="120">
        <v>19682998</v>
      </c>
      <c r="P415" s="120">
        <v>0</v>
      </c>
      <c r="Q415" s="120">
        <v>38416081</v>
      </c>
      <c r="R415" s="120">
        <v>35733534</v>
      </c>
      <c r="S415" s="47"/>
    </row>
    <row r="416" spans="1:19" ht="12.75" customHeight="1" x14ac:dyDescent="0.2">
      <c r="A416" s="579"/>
      <c r="B416" s="579"/>
      <c r="C416" s="53" t="s">
        <v>3</v>
      </c>
      <c r="D416" s="54">
        <v>9</v>
      </c>
      <c r="E416" s="55">
        <v>11622.35</v>
      </c>
      <c r="F416" s="55">
        <v>0</v>
      </c>
      <c r="G416" s="55">
        <v>0</v>
      </c>
      <c r="H416" s="55">
        <v>6459.63</v>
      </c>
      <c r="I416" s="55">
        <v>0</v>
      </c>
      <c r="J416" s="55">
        <v>1506.83</v>
      </c>
      <c r="K416" s="56">
        <v>18081.98</v>
      </c>
      <c r="L416" s="46">
        <v>19588.810000000001</v>
      </c>
      <c r="M416" s="117"/>
      <c r="N416" s="119">
        <v>18081.98</v>
      </c>
      <c r="O416" s="119">
        <v>11622.35</v>
      </c>
      <c r="P416" s="119"/>
      <c r="Q416" s="119">
        <v>21680.83</v>
      </c>
      <c r="R416" s="119">
        <v>20174</v>
      </c>
      <c r="S416" s="47"/>
    </row>
    <row r="417" spans="1:19" ht="9" customHeight="1" x14ac:dyDescent="0.2">
      <c r="A417" s="579"/>
      <c r="B417" s="579"/>
      <c r="C417" s="48" t="s">
        <v>4</v>
      </c>
      <c r="D417" s="49">
        <v>14</v>
      </c>
      <c r="E417" s="50">
        <v>22504008</v>
      </c>
      <c r="F417" s="50">
        <v>0</v>
      </c>
      <c r="G417" s="50">
        <v>0</v>
      </c>
      <c r="H417" s="50">
        <v>12507588</v>
      </c>
      <c r="I417" s="50">
        <v>0</v>
      </c>
      <c r="J417" s="51">
        <v>2917630</v>
      </c>
      <c r="K417" s="50">
        <v>35011595</v>
      </c>
      <c r="L417" s="73">
        <v>37929225</v>
      </c>
      <c r="M417" s="118"/>
      <c r="N417" s="120">
        <v>35011595</v>
      </c>
      <c r="O417" s="120">
        <v>22504008</v>
      </c>
      <c r="P417" s="120">
        <v>0</v>
      </c>
      <c r="Q417" s="120">
        <v>41979941</v>
      </c>
      <c r="R417" s="120">
        <v>39062311</v>
      </c>
      <c r="S417" s="47"/>
    </row>
    <row r="418" spans="1:19" ht="12.75" customHeight="1" x14ac:dyDescent="0.2">
      <c r="A418" s="579"/>
      <c r="B418" s="579"/>
      <c r="C418" s="53" t="s">
        <v>3</v>
      </c>
      <c r="D418" s="54">
        <v>15</v>
      </c>
      <c r="E418" s="55">
        <v>13296.18</v>
      </c>
      <c r="F418" s="55">
        <v>0</v>
      </c>
      <c r="G418" s="55">
        <v>0</v>
      </c>
      <c r="H418" s="55">
        <v>6459.63</v>
      </c>
      <c r="I418" s="55">
        <v>0</v>
      </c>
      <c r="J418" s="55">
        <v>1646.32</v>
      </c>
      <c r="K418" s="56">
        <v>19755.810000000001</v>
      </c>
      <c r="L418" s="46">
        <v>21402.13</v>
      </c>
      <c r="M418" s="117"/>
      <c r="N418" s="119">
        <v>19755.810000000001</v>
      </c>
      <c r="O418" s="119">
        <v>13296.18</v>
      </c>
      <c r="P418" s="119"/>
      <c r="Q418" s="119">
        <v>23795.439999999999</v>
      </c>
      <c r="R418" s="119">
        <v>22149.119999999999</v>
      </c>
      <c r="S418" s="47"/>
    </row>
    <row r="419" spans="1:19" ht="9" customHeight="1" x14ac:dyDescent="0.2">
      <c r="A419" s="579"/>
      <c r="B419" s="579"/>
      <c r="C419" s="48" t="s">
        <v>4</v>
      </c>
      <c r="D419" s="49">
        <v>20</v>
      </c>
      <c r="E419" s="50">
        <v>25744994</v>
      </c>
      <c r="F419" s="50">
        <v>0</v>
      </c>
      <c r="G419" s="50">
        <v>0</v>
      </c>
      <c r="H419" s="50">
        <v>12507588</v>
      </c>
      <c r="I419" s="50">
        <v>0</v>
      </c>
      <c r="J419" s="51">
        <v>3187720</v>
      </c>
      <c r="K419" s="50">
        <v>38252582</v>
      </c>
      <c r="L419" s="73">
        <v>41440302</v>
      </c>
      <c r="M419" s="118"/>
      <c r="N419" s="120">
        <v>38252582</v>
      </c>
      <c r="O419" s="120">
        <v>25744994</v>
      </c>
      <c r="P419" s="120">
        <v>0</v>
      </c>
      <c r="Q419" s="120">
        <v>46074397</v>
      </c>
      <c r="R419" s="120">
        <v>42886677</v>
      </c>
      <c r="S419" s="47"/>
    </row>
    <row r="420" spans="1:19" ht="12.75" customHeight="1" x14ac:dyDescent="0.2">
      <c r="A420" s="579"/>
      <c r="B420" s="579"/>
      <c r="C420" s="53" t="s">
        <v>3</v>
      </c>
      <c r="D420" s="54">
        <v>21</v>
      </c>
      <c r="E420" s="55">
        <v>14930.25</v>
      </c>
      <c r="F420" s="55">
        <v>0</v>
      </c>
      <c r="G420" s="55">
        <v>0</v>
      </c>
      <c r="H420" s="55">
        <v>6459.63</v>
      </c>
      <c r="I420" s="55">
        <v>0</v>
      </c>
      <c r="J420" s="55">
        <v>1782.49</v>
      </c>
      <c r="K420" s="56">
        <v>21389.88</v>
      </c>
      <c r="L420" s="46">
        <v>23172.37</v>
      </c>
      <c r="M420" s="117"/>
      <c r="N420" s="119">
        <v>21389.88</v>
      </c>
      <c r="O420" s="119">
        <v>14930.25</v>
      </c>
      <c r="P420" s="119"/>
      <c r="Q420" s="119">
        <v>25859.82</v>
      </c>
      <c r="R420" s="119">
        <v>24077.33</v>
      </c>
      <c r="S420" s="47"/>
    </row>
    <row r="421" spans="1:19" ht="9" customHeight="1" x14ac:dyDescent="0.2">
      <c r="A421" s="579"/>
      <c r="B421" s="579"/>
      <c r="C421" s="48" t="s">
        <v>4</v>
      </c>
      <c r="D421" s="49">
        <v>27</v>
      </c>
      <c r="E421" s="50">
        <v>28908995</v>
      </c>
      <c r="F421" s="50">
        <v>0</v>
      </c>
      <c r="G421" s="50">
        <v>0</v>
      </c>
      <c r="H421" s="50">
        <v>12507588</v>
      </c>
      <c r="I421" s="50">
        <v>0</v>
      </c>
      <c r="J421" s="51">
        <v>3451382</v>
      </c>
      <c r="K421" s="50">
        <v>41416583</v>
      </c>
      <c r="L421" s="73">
        <v>44867965</v>
      </c>
      <c r="M421" s="118"/>
      <c r="N421" s="120">
        <v>41416583</v>
      </c>
      <c r="O421" s="120">
        <v>28908995</v>
      </c>
      <c r="P421" s="120">
        <v>0</v>
      </c>
      <c r="Q421" s="120">
        <v>50071594</v>
      </c>
      <c r="R421" s="120">
        <v>46620212</v>
      </c>
      <c r="S421" s="47"/>
    </row>
    <row r="422" spans="1:19" ht="12.75" customHeight="1" x14ac:dyDescent="0.2">
      <c r="A422" s="579"/>
      <c r="B422" s="579"/>
      <c r="C422" s="53" t="s">
        <v>3</v>
      </c>
      <c r="D422" s="54">
        <v>28</v>
      </c>
      <c r="E422" s="55">
        <v>16531.27</v>
      </c>
      <c r="F422" s="55">
        <v>0</v>
      </c>
      <c r="G422" s="55">
        <v>0</v>
      </c>
      <c r="H422" s="55">
        <v>6459.63</v>
      </c>
      <c r="I422" s="55">
        <v>0</v>
      </c>
      <c r="J422" s="55">
        <v>1915.91</v>
      </c>
      <c r="K422" s="56">
        <v>22990.9</v>
      </c>
      <c r="L422" s="46">
        <v>24906.81</v>
      </c>
      <c r="M422" s="117"/>
      <c r="N422" s="119">
        <v>22990.9</v>
      </c>
      <c r="O422" s="119">
        <v>16531.27</v>
      </c>
      <c r="P422" s="119"/>
      <c r="Q422" s="119">
        <v>27882.44</v>
      </c>
      <c r="R422" s="119">
        <v>25966.53</v>
      </c>
      <c r="S422" s="47"/>
    </row>
    <row r="423" spans="1:19" ht="9" customHeight="1" x14ac:dyDescent="0.2">
      <c r="A423" s="579"/>
      <c r="B423" s="579"/>
      <c r="C423" s="48" t="s">
        <v>4</v>
      </c>
      <c r="D423" s="49">
        <v>34</v>
      </c>
      <c r="E423" s="50">
        <v>32009002</v>
      </c>
      <c r="F423" s="50">
        <v>0</v>
      </c>
      <c r="G423" s="50">
        <v>0</v>
      </c>
      <c r="H423" s="50">
        <v>12507588</v>
      </c>
      <c r="I423" s="50">
        <v>0</v>
      </c>
      <c r="J423" s="51">
        <v>3709719</v>
      </c>
      <c r="K423" s="50">
        <v>44516590</v>
      </c>
      <c r="L423" s="73">
        <v>48226309</v>
      </c>
      <c r="M423" s="118"/>
      <c r="N423" s="120">
        <v>44516590</v>
      </c>
      <c r="O423" s="120">
        <v>32009002</v>
      </c>
      <c r="P423" s="120">
        <v>0</v>
      </c>
      <c r="Q423" s="120">
        <v>53987932</v>
      </c>
      <c r="R423" s="120">
        <v>50278213</v>
      </c>
      <c r="S423" s="47"/>
    </row>
    <row r="424" spans="1:19" ht="12.75" customHeight="1" x14ac:dyDescent="0.2">
      <c r="A424" s="579"/>
      <c r="B424" s="579"/>
      <c r="C424" s="53" t="s">
        <v>3</v>
      </c>
      <c r="D424" s="54">
        <v>35</v>
      </c>
      <c r="E424" s="55">
        <v>17721.7</v>
      </c>
      <c r="F424" s="55">
        <v>0</v>
      </c>
      <c r="G424" s="55">
        <v>0</v>
      </c>
      <c r="H424" s="55">
        <v>6459.63</v>
      </c>
      <c r="I424" s="55">
        <v>0</v>
      </c>
      <c r="J424" s="55">
        <v>2015.11</v>
      </c>
      <c r="K424" s="56">
        <v>24181.33</v>
      </c>
      <c r="L424" s="46">
        <v>26196.44</v>
      </c>
      <c r="M424" s="117"/>
      <c r="N424" s="119">
        <v>24181.33</v>
      </c>
      <c r="O424" s="119">
        <v>17721.7</v>
      </c>
      <c r="P424" s="119"/>
      <c r="Q424" s="119">
        <v>29386.35</v>
      </c>
      <c r="R424" s="119">
        <v>27371.24</v>
      </c>
      <c r="S424" s="47"/>
    </row>
    <row r="425" spans="1:19" ht="9" customHeight="1" x14ac:dyDescent="0.2">
      <c r="A425" s="580"/>
      <c r="B425" s="580"/>
      <c r="C425" s="58" t="s">
        <v>4</v>
      </c>
      <c r="D425" s="59"/>
      <c r="E425" s="61">
        <v>34313996</v>
      </c>
      <c r="F425" s="61">
        <v>0</v>
      </c>
      <c r="G425" s="61">
        <v>0</v>
      </c>
      <c r="H425" s="61">
        <v>12507588</v>
      </c>
      <c r="I425" s="61">
        <v>0</v>
      </c>
      <c r="J425" s="60">
        <v>3901797</v>
      </c>
      <c r="K425" s="61">
        <v>46821584</v>
      </c>
      <c r="L425" s="73">
        <v>50723381</v>
      </c>
      <c r="M425" s="118"/>
      <c r="N425" s="120">
        <v>46821584</v>
      </c>
      <c r="O425" s="120">
        <v>34313996</v>
      </c>
      <c r="P425" s="120">
        <v>0</v>
      </c>
      <c r="Q425" s="120">
        <v>56899908</v>
      </c>
      <c r="R425" s="120">
        <v>52998111</v>
      </c>
      <c r="S425" s="47"/>
    </row>
    <row r="426" spans="1:19" ht="12.75" customHeight="1" x14ac:dyDescent="0.2">
      <c r="A426" s="496">
        <v>36100</v>
      </c>
      <c r="B426" s="496">
        <v>36311</v>
      </c>
      <c r="C426" s="42" t="s">
        <v>3</v>
      </c>
      <c r="D426" s="43">
        <v>0</v>
      </c>
      <c r="E426" s="44">
        <v>10011.52</v>
      </c>
      <c r="F426" s="44">
        <v>0</v>
      </c>
      <c r="G426" s="44">
        <v>0</v>
      </c>
      <c r="H426" s="44">
        <v>6459.63</v>
      </c>
      <c r="I426" s="44">
        <v>0</v>
      </c>
      <c r="J426" s="44">
        <v>1372.6</v>
      </c>
      <c r="K426" s="45">
        <v>16471.150000000001</v>
      </c>
      <c r="L426" s="46">
        <v>17843.75</v>
      </c>
      <c r="M426" s="117"/>
      <c r="N426" s="119">
        <v>16471.150000000001</v>
      </c>
      <c r="O426" s="119">
        <v>10011.52</v>
      </c>
      <c r="P426" s="119"/>
      <c r="Q426" s="119">
        <v>19645.82</v>
      </c>
      <c r="R426" s="119">
        <v>18273.22</v>
      </c>
      <c r="S426" s="47"/>
    </row>
    <row r="427" spans="1:19" ht="9" customHeight="1" x14ac:dyDescent="0.2">
      <c r="A427" s="521"/>
      <c r="B427" s="521"/>
      <c r="C427" s="48" t="s">
        <v>4</v>
      </c>
      <c r="D427" s="49">
        <v>2</v>
      </c>
      <c r="E427" s="50">
        <v>19385006</v>
      </c>
      <c r="F427" s="50">
        <v>0</v>
      </c>
      <c r="G427" s="50">
        <v>0</v>
      </c>
      <c r="H427" s="50">
        <v>12507588</v>
      </c>
      <c r="I427" s="50">
        <v>0</v>
      </c>
      <c r="J427" s="51">
        <v>2657724</v>
      </c>
      <c r="K427" s="50">
        <v>31892594</v>
      </c>
      <c r="L427" s="73">
        <v>34550318</v>
      </c>
      <c r="M427" s="118"/>
      <c r="N427" s="120">
        <v>31892594</v>
      </c>
      <c r="O427" s="120">
        <v>19385006</v>
      </c>
      <c r="P427" s="120">
        <v>0</v>
      </c>
      <c r="Q427" s="120">
        <v>38039612</v>
      </c>
      <c r="R427" s="120">
        <v>35381888</v>
      </c>
      <c r="S427" s="47"/>
    </row>
    <row r="428" spans="1:19" ht="12.75" customHeight="1" x14ac:dyDescent="0.2">
      <c r="A428" s="519">
        <v>36100</v>
      </c>
      <c r="B428" s="519">
        <v>36311</v>
      </c>
      <c r="C428" s="53" t="s">
        <v>3</v>
      </c>
      <c r="D428" s="54">
        <v>3</v>
      </c>
      <c r="E428" s="55">
        <v>10462.9</v>
      </c>
      <c r="F428" s="55">
        <v>0</v>
      </c>
      <c r="G428" s="55">
        <v>0</v>
      </c>
      <c r="H428" s="55">
        <v>6459.63</v>
      </c>
      <c r="I428" s="55">
        <v>0</v>
      </c>
      <c r="J428" s="55">
        <v>1410.21</v>
      </c>
      <c r="K428" s="56">
        <v>16922.53</v>
      </c>
      <c r="L428" s="46">
        <v>18332.740000000002</v>
      </c>
      <c r="M428" s="117"/>
      <c r="N428" s="119">
        <v>16922.53</v>
      </c>
      <c r="O428" s="119">
        <v>10462.9</v>
      </c>
      <c r="P428" s="119"/>
      <c r="Q428" s="119">
        <v>20216.060000000001</v>
      </c>
      <c r="R428" s="119">
        <v>18805.849999999999</v>
      </c>
      <c r="S428" s="47"/>
    </row>
    <row r="429" spans="1:19" ht="9" customHeight="1" x14ac:dyDescent="0.2">
      <c r="A429" s="579"/>
      <c r="B429" s="579"/>
      <c r="C429" s="48" t="s">
        <v>4</v>
      </c>
      <c r="D429" s="49">
        <v>8</v>
      </c>
      <c r="E429" s="50">
        <v>20258999</v>
      </c>
      <c r="F429" s="50">
        <v>0</v>
      </c>
      <c r="G429" s="50">
        <v>0</v>
      </c>
      <c r="H429" s="50">
        <v>12507588</v>
      </c>
      <c r="I429" s="50">
        <v>0</v>
      </c>
      <c r="J429" s="51">
        <v>2730547</v>
      </c>
      <c r="K429" s="50">
        <v>32766587</v>
      </c>
      <c r="L429" s="73">
        <v>35497134</v>
      </c>
      <c r="M429" s="118"/>
      <c r="N429" s="120">
        <v>32766587</v>
      </c>
      <c r="O429" s="120">
        <v>20258999</v>
      </c>
      <c r="P429" s="120">
        <v>0</v>
      </c>
      <c r="Q429" s="120">
        <v>39143750</v>
      </c>
      <c r="R429" s="120">
        <v>36413203</v>
      </c>
      <c r="S429" s="47"/>
    </row>
    <row r="430" spans="1:19" ht="12.75" customHeight="1" x14ac:dyDescent="0.2">
      <c r="A430" s="579"/>
      <c r="B430" s="579"/>
      <c r="C430" s="53" t="s">
        <v>3</v>
      </c>
      <c r="D430" s="54">
        <v>9</v>
      </c>
      <c r="E430" s="55">
        <v>11944.62</v>
      </c>
      <c r="F430" s="55">
        <v>0</v>
      </c>
      <c r="G430" s="55">
        <v>0</v>
      </c>
      <c r="H430" s="55">
        <v>6459.63</v>
      </c>
      <c r="I430" s="55">
        <v>0</v>
      </c>
      <c r="J430" s="55">
        <v>1533.69</v>
      </c>
      <c r="K430" s="56">
        <v>18404.25</v>
      </c>
      <c r="L430" s="46">
        <v>19937.939999999999</v>
      </c>
      <c r="M430" s="117"/>
      <c r="N430" s="119">
        <v>18404.25</v>
      </c>
      <c r="O430" s="119">
        <v>11944.62</v>
      </c>
      <c r="P430" s="119"/>
      <c r="Q430" s="119">
        <v>22087.97</v>
      </c>
      <c r="R430" s="119">
        <v>20554.28</v>
      </c>
      <c r="S430" s="47"/>
    </row>
    <row r="431" spans="1:19" ht="9" customHeight="1" x14ac:dyDescent="0.2">
      <c r="A431" s="579"/>
      <c r="B431" s="579"/>
      <c r="C431" s="48" t="s">
        <v>4</v>
      </c>
      <c r="D431" s="49">
        <v>14</v>
      </c>
      <c r="E431" s="50">
        <v>23128009</v>
      </c>
      <c r="F431" s="50">
        <v>0</v>
      </c>
      <c r="G431" s="50">
        <v>0</v>
      </c>
      <c r="H431" s="50">
        <v>12507588</v>
      </c>
      <c r="I431" s="50">
        <v>0</v>
      </c>
      <c r="J431" s="51">
        <v>2969638</v>
      </c>
      <c r="K431" s="50">
        <v>35635597</v>
      </c>
      <c r="L431" s="73">
        <v>38605235</v>
      </c>
      <c r="M431" s="118"/>
      <c r="N431" s="120">
        <v>35635597</v>
      </c>
      <c r="O431" s="120">
        <v>23128009</v>
      </c>
      <c r="P431" s="120">
        <v>0</v>
      </c>
      <c r="Q431" s="120">
        <v>42768274</v>
      </c>
      <c r="R431" s="120">
        <v>39798636</v>
      </c>
      <c r="S431" s="47"/>
    </row>
    <row r="432" spans="1:19" ht="12.75" customHeight="1" x14ac:dyDescent="0.2">
      <c r="A432" s="579"/>
      <c r="B432" s="579"/>
      <c r="C432" s="53" t="s">
        <v>3</v>
      </c>
      <c r="D432" s="54">
        <v>15</v>
      </c>
      <c r="E432" s="55">
        <v>13649.44</v>
      </c>
      <c r="F432" s="55">
        <v>0</v>
      </c>
      <c r="G432" s="55">
        <v>0</v>
      </c>
      <c r="H432" s="55">
        <v>6459.63</v>
      </c>
      <c r="I432" s="55">
        <v>0</v>
      </c>
      <c r="J432" s="55">
        <v>1675.76</v>
      </c>
      <c r="K432" s="56">
        <v>20109.07</v>
      </c>
      <c r="L432" s="46">
        <v>21784.83</v>
      </c>
      <c r="M432" s="117"/>
      <c r="N432" s="119">
        <v>20109.07</v>
      </c>
      <c r="O432" s="119">
        <v>13649.44</v>
      </c>
      <c r="P432" s="119"/>
      <c r="Q432" s="119">
        <v>24241.73</v>
      </c>
      <c r="R432" s="119">
        <v>22565.97</v>
      </c>
      <c r="S432" s="47"/>
    </row>
    <row r="433" spans="1:19" ht="9" customHeight="1" x14ac:dyDescent="0.2">
      <c r="A433" s="579"/>
      <c r="B433" s="579"/>
      <c r="C433" s="48" t="s">
        <v>4</v>
      </c>
      <c r="D433" s="49">
        <v>20</v>
      </c>
      <c r="E433" s="50">
        <v>26429001</v>
      </c>
      <c r="F433" s="50">
        <v>0</v>
      </c>
      <c r="G433" s="50">
        <v>0</v>
      </c>
      <c r="H433" s="50">
        <v>12507588</v>
      </c>
      <c r="I433" s="50">
        <v>0</v>
      </c>
      <c r="J433" s="51">
        <v>3244724</v>
      </c>
      <c r="K433" s="50">
        <v>38936589</v>
      </c>
      <c r="L433" s="73">
        <v>42181313</v>
      </c>
      <c r="M433" s="118"/>
      <c r="N433" s="120">
        <v>38936589</v>
      </c>
      <c r="O433" s="120">
        <v>26429001</v>
      </c>
      <c r="P433" s="120">
        <v>0</v>
      </c>
      <c r="Q433" s="120">
        <v>46938535</v>
      </c>
      <c r="R433" s="120">
        <v>43693811</v>
      </c>
      <c r="S433" s="47"/>
    </row>
    <row r="434" spans="1:19" ht="12.75" customHeight="1" x14ac:dyDescent="0.2">
      <c r="A434" s="579"/>
      <c r="B434" s="579"/>
      <c r="C434" s="53" t="s">
        <v>3</v>
      </c>
      <c r="D434" s="54">
        <v>21</v>
      </c>
      <c r="E434" s="55">
        <v>15314.5</v>
      </c>
      <c r="F434" s="55">
        <v>0</v>
      </c>
      <c r="G434" s="55">
        <v>0</v>
      </c>
      <c r="H434" s="55">
        <v>6459.63</v>
      </c>
      <c r="I434" s="55">
        <v>0</v>
      </c>
      <c r="J434" s="55">
        <v>1814.51</v>
      </c>
      <c r="K434" s="56">
        <v>21774.13</v>
      </c>
      <c r="L434" s="46">
        <v>23588.639999999999</v>
      </c>
      <c r="M434" s="117"/>
      <c r="N434" s="119">
        <v>21774.13</v>
      </c>
      <c r="O434" s="119">
        <v>15314.5</v>
      </c>
      <c r="P434" s="119"/>
      <c r="Q434" s="119">
        <v>26345.25</v>
      </c>
      <c r="R434" s="119">
        <v>24530.74</v>
      </c>
      <c r="S434" s="47"/>
    </row>
    <row r="435" spans="1:19" ht="9" customHeight="1" x14ac:dyDescent="0.2">
      <c r="A435" s="579"/>
      <c r="B435" s="579"/>
      <c r="C435" s="48" t="s">
        <v>4</v>
      </c>
      <c r="D435" s="49">
        <v>27</v>
      </c>
      <c r="E435" s="50">
        <v>29653007</v>
      </c>
      <c r="F435" s="50">
        <v>0</v>
      </c>
      <c r="G435" s="50">
        <v>0</v>
      </c>
      <c r="H435" s="50">
        <v>12507588</v>
      </c>
      <c r="I435" s="50">
        <v>0</v>
      </c>
      <c r="J435" s="51">
        <v>3513381</v>
      </c>
      <c r="K435" s="50">
        <v>42160595</v>
      </c>
      <c r="L435" s="73">
        <v>45673976</v>
      </c>
      <c r="M435" s="118"/>
      <c r="N435" s="120">
        <v>42160595</v>
      </c>
      <c r="O435" s="120">
        <v>29653007</v>
      </c>
      <c r="P435" s="120">
        <v>0</v>
      </c>
      <c r="Q435" s="120">
        <v>51011517</v>
      </c>
      <c r="R435" s="120">
        <v>47498136</v>
      </c>
      <c r="S435" s="47"/>
    </row>
    <row r="436" spans="1:19" ht="12.75" customHeight="1" x14ac:dyDescent="0.2">
      <c r="A436" s="579"/>
      <c r="B436" s="579"/>
      <c r="C436" s="53" t="s">
        <v>3</v>
      </c>
      <c r="D436" s="54">
        <v>28</v>
      </c>
      <c r="E436" s="55">
        <v>16946.5</v>
      </c>
      <c r="F436" s="55">
        <v>0</v>
      </c>
      <c r="G436" s="55">
        <v>0</v>
      </c>
      <c r="H436" s="55">
        <v>6459.63</v>
      </c>
      <c r="I436" s="55">
        <v>0</v>
      </c>
      <c r="J436" s="55">
        <v>1950.51</v>
      </c>
      <c r="K436" s="56">
        <v>23406.13</v>
      </c>
      <c r="L436" s="46">
        <v>25356.639999999999</v>
      </c>
      <c r="M436" s="117"/>
      <c r="N436" s="119">
        <v>23406.13</v>
      </c>
      <c r="O436" s="119">
        <v>16946.5</v>
      </c>
      <c r="P436" s="119"/>
      <c r="Q436" s="119">
        <v>28407.01</v>
      </c>
      <c r="R436" s="119">
        <v>26456.5</v>
      </c>
      <c r="S436" s="47"/>
    </row>
    <row r="437" spans="1:19" ht="9" customHeight="1" x14ac:dyDescent="0.2">
      <c r="A437" s="579"/>
      <c r="B437" s="579"/>
      <c r="C437" s="48" t="s">
        <v>4</v>
      </c>
      <c r="D437" s="49">
        <v>34</v>
      </c>
      <c r="E437" s="50">
        <v>32813000</v>
      </c>
      <c r="F437" s="50">
        <v>0</v>
      </c>
      <c r="G437" s="50">
        <v>0</v>
      </c>
      <c r="H437" s="50">
        <v>12507588</v>
      </c>
      <c r="I437" s="50">
        <v>0</v>
      </c>
      <c r="J437" s="51">
        <v>3776714</v>
      </c>
      <c r="K437" s="50">
        <v>45320587</v>
      </c>
      <c r="L437" s="73">
        <v>49097301</v>
      </c>
      <c r="M437" s="118"/>
      <c r="N437" s="120">
        <v>45320587</v>
      </c>
      <c r="O437" s="120">
        <v>32813000</v>
      </c>
      <c r="P437" s="120">
        <v>0</v>
      </c>
      <c r="Q437" s="120">
        <v>55003641</v>
      </c>
      <c r="R437" s="120">
        <v>51226927</v>
      </c>
      <c r="S437" s="47"/>
    </row>
    <row r="438" spans="1:19" ht="12.75" customHeight="1" x14ac:dyDescent="0.2">
      <c r="A438" s="579"/>
      <c r="B438" s="579"/>
      <c r="C438" s="53" t="s">
        <v>3</v>
      </c>
      <c r="D438" s="54">
        <v>35</v>
      </c>
      <c r="E438" s="55">
        <v>18155.53</v>
      </c>
      <c r="F438" s="55">
        <v>0</v>
      </c>
      <c r="G438" s="55">
        <v>0</v>
      </c>
      <c r="H438" s="55">
        <v>6459.63</v>
      </c>
      <c r="I438" s="55">
        <v>0</v>
      </c>
      <c r="J438" s="55">
        <v>2051.2600000000002</v>
      </c>
      <c r="K438" s="56">
        <v>24615.16</v>
      </c>
      <c r="L438" s="46">
        <v>26666.42</v>
      </c>
      <c r="M438" s="117"/>
      <c r="N438" s="119">
        <v>24615.16</v>
      </c>
      <c r="O438" s="119">
        <v>18155.53</v>
      </c>
      <c r="P438" s="119"/>
      <c r="Q438" s="119">
        <v>29934.42</v>
      </c>
      <c r="R438" s="119">
        <v>27883.16</v>
      </c>
      <c r="S438" s="47"/>
    </row>
    <row r="439" spans="1:19" ht="9" customHeight="1" x14ac:dyDescent="0.2">
      <c r="A439" s="580"/>
      <c r="B439" s="580"/>
      <c r="C439" s="58" t="s">
        <v>4</v>
      </c>
      <c r="D439" s="59"/>
      <c r="E439" s="61">
        <v>35154008</v>
      </c>
      <c r="F439" s="61">
        <v>0</v>
      </c>
      <c r="G439" s="61">
        <v>0</v>
      </c>
      <c r="H439" s="61">
        <v>12507588</v>
      </c>
      <c r="I439" s="61">
        <v>0</v>
      </c>
      <c r="J439" s="60">
        <v>3971793</v>
      </c>
      <c r="K439" s="61">
        <v>47661596</v>
      </c>
      <c r="L439" s="73">
        <v>51633389</v>
      </c>
      <c r="M439" s="118"/>
      <c r="N439" s="120">
        <v>47661596</v>
      </c>
      <c r="O439" s="120">
        <v>35154008</v>
      </c>
      <c r="P439" s="120">
        <v>0</v>
      </c>
      <c r="Q439" s="120">
        <v>57961119</v>
      </c>
      <c r="R439" s="120">
        <v>53989326</v>
      </c>
      <c r="S439" s="47"/>
    </row>
    <row r="440" spans="1:19" ht="12.75" customHeight="1" x14ac:dyDescent="0.2">
      <c r="A440" s="496">
        <v>36312</v>
      </c>
      <c r="B440" s="496">
        <v>36707</v>
      </c>
      <c r="C440" s="42" t="s">
        <v>3</v>
      </c>
      <c r="D440" s="43">
        <v>0</v>
      </c>
      <c r="E440" s="44">
        <v>10253.219999999999</v>
      </c>
      <c r="F440" s="44">
        <v>0</v>
      </c>
      <c r="G440" s="44">
        <v>0</v>
      </c>
      <c r="H440" s="44">
        <v>6459.63</v>
      </c>
      <c r="I440" s="44">
        <v>0</v>
      </c>
      <c r="J440" s="44">
        <v>1392.74</v>
      </c>
      <c r="K440" s="45">
        <v>16712.849999999999</v>
      </c>
      <c r="L440" s="46">
        <v>18105.59</v>
      </c>
      <c r="M440" s="117"/>
      <c r="N440" s="119">
        <v>16712.849999999999</v>
      </c>
      <c r="O440" s="119">
        <v>10253.219999999999</v>
      </c>
      <c r="P440" s="119"/>
      <c r="Q440" s="119">
        <v>19951.169999999998</v>
      </c>
      <c r="R440" s="119">
        <v>18558.43</v>
      </c>
      <c r="S440" s="47"/>
    </row>
    <row r="441" spans="1:19" ht="9" customHeight="1" x14ac:dyDescent="0.2">
      <c r="A441" s="521"/>
      <c r="B441" s="521"/>
      <c r="C441" s="48" t="s">
        <v>4</v>
      </c>
      <c r="D441" s="49">
        <v>2</v>
      </c>
      <c r="E441" s="50">
        <v>19853002</v>
      </c>
      <c r="F441" s="50">
        <v>0</v>
      </c>
      <c r="G441" s="50">
        <v>0</v>
      </c>
      <c r="H441" s="50">
        <v>12507588</v>
      </c>
      <c r="I441" s="50">
        <v>0</v>
      </c>
      <c r="J441" s="51">
        <v>2696721</v>
      </c>
      <c r="K441" s="50">
        <v>32360590</v>
      </c>
      <c r="L441" s="73">
        <v>35057311</v>
      </c>
      <c r="M441" s="118"/>
      <c r="N441" s="120">
        <v>32360590</v>
      </c>
      <c r="O441" s="120">
        <v>19853002</v>
      </c>
      <c r="P441" s="120">
        <v>0</v>
      </c>
      <c r="Q441" s="120">
        <v>38630852</v>
      </c>
      <c r="R441" s="120">
        <v>35934131</v>
      </c>
      <c r="S441" s="47"/>
    </row>
    <row r="442" spans="1:19" ht="12.75" customHeight="1" x14ac:dyDescent="0.2">
      <c r="A442" s="519">
        <v>36312</v>
      </c>
      <c r="B442" s="519">
        <v>36707</v>
      </c>
      <c r="C442" s="53" t="s">
        <v>3</v>
      </c>
      <c r="D442" s="54">
        <v>3</v>
      </c>
      <c r="E442" s="55">
        <v>10710.8</v>
      </c>
      <c r="F442" s="55">
        <v>0</v>
      </c>
      <c r="G442" s="55">
        <v>0</v>
      </c>
      <c r="H442" s="55">
        <v>6459.63</v>
      </c>
      <c r="I442" s="55">
        <v>0</v>
      </c>
      <c r="J442" s="55">
        <v>1430.87</v>
      </c>
      <c r="K442" s="56">
        <v>17170.43</v>
      </c>
      <c r="L442" s="46">
        <v>18601.3</v>
      </c>
      <c r="M442" s="117"/>
      <c r="N442" s="119">
        <v>17170.43</v>
      </c>
      <c r="O442" s="119">
        <v>10710.8</v>
      </c>
      <c r="P442" s="119"/>
      <c r="Q442" s="119">
        <v>20529.240000000002</v>
      </c>
      <c r="R442" s="119">
        <v>19098.37</v>
      </c>
      <c r="S442" s="47"/>
    </row>
    <row r="443" spans="1:19" ht="9" customHeight="1" x14ac:dyDescent="0.2">
      <c r="A443" s="579"/>
      <c r="B443" s="579"/>
      <c r="C443" s="48" t="s">
        <v>4</v>
      </c>
      <c r="D443" s="49">
        <v>8</v>
      </c>
      <c r="E443" s="50">
        <v>20739001</v>
      </c>
      <c r="F443" s="50">
        <v>0</v>
      </c>
      <c r="G443" s="50">
        <v>0</v>
      </c>
      <c r="H443" s="50">
        <v>12507588</v>
      </c>
      <c r="I443" s="50">
        <v>0</v>
      </c>
      <c r="J443" s="51">
        <v>2770551</v>
      </c>
      <c r="K443" s="50">
        <v>33246588</v>
      </c>
      <c r="L443" s="73">
        <v>36017139</v>
      </c>
      <c r="M443" s="118"/>
      <c r="N443" s="120">
        <v>33246588</v>
      </c>
      <c r="O443" s="120">
        <v>20739001</v>
      </c>
      <c r="P443" s="120">
        <v>0</v>
      </c>
      <c r="Q443" s="120">
        <v>39750152</v>
      </c>
      <c r="R443" s="120">
        <v>36979601</v>
      </c>
      <c r="S443" s="47"/>
    </row>
    <row r="444" spans="1:19" ht="12.75" customHeight="1" x14ac:dyDescent="0.2">
      <c r="A444" s="579"/>
      <c r="B444" s="579"/>
      <c r="C444" s="53" t="s">
        <v>3</v>
      </c>
      <c r="D444" s="54">
        <v>9</v>
      </c>
      <c r="E444" s="55">
        <v>12217.3</v>
      </c>
      <c r="F444" s="55">
        <v>0</v>
      </c>
      <c r="G444" s="55">
        <v>0</v>
      </c>
      <c r="H444" s="55">
        <v>6459.63</v>
      </c>
      <c r="I444" s="55">
        <v>0</v>
      </c>
      <c r="J444" s="55">
        <v>1556.41</v>
      </c>
      <c r="K444" s="56">
        <v>18676.93</v>
      </c>
      <c r="L444" s="46">
        <v>20233.34</v>
      </c>
      <c r="M444" s="117"/>
      <c r="N444" s="119">
        <v>18676.93</v>
      </c>
      <c r="O444" s="119">
        <v>12217.3</v>
      </c>
      <c r="P444" s="119"/>
      <c r="Q444" s="119">
        <v>22432.45</v>
      </c>
      <c r="R444" s="119">
        <v>20876.04</v>
      </c>
      <c r="S444" s="47"/>
    </row>
    <row r="445" spans="1:19" ht="9" customHeight="1" x14ac:dyDescent="0.2">
      <c r="A445" s="579"/>
      <c r="B445" s="579"/>
      <c r="C445" s="48" t="s">
        <v>4</v>
      </c>
      <c r="D445" s="49">
        <v>14</v>
      </c>
      <c r="E445" s="50">
        <v>23655991</v>
      </c>
      <c r="F445" s="50">
        <v>0</v>
      </c>
      <c r="G445" s="50">
        <v>0</v>
      </c>
      <c r="H445" s="50">
        <v>12507588</v>
      </c>
      <c r="I445" s="50">
        <v>0</v>
      </c>
      <c r="J445" s="51">
        <v>3013630</v>
      </c>
      <c r="K445" s="50">
        <v>36163579</v>
      </c>
      <c r="L445" s="73">
        <v>39177209</v>
      </c>
      <c r="M445" s="118"/>
      <c r="N445" s="120">
        <v>36163579</v>
      </c>
      <c r="O445" s="120">
        <v>23655991</v>
      </c>
      <c r="P445" s="120">
        <v>0</v>
      </c>
      <c r="Q445" s="120">
        <v>43435280</v>
      </c>
      <c r="R445" s="120">
        <v>40421650</v>
      </c>
      <c r="S445" s="47"/>
    </row>
    <row r="446" spans="1:19" ht="12.75" customHeight="1" x14ac:dyDescent="0.2">
      <c r="A446" s="579"/>
      <c r="B446" s="579"/>
      <c r="C446" s="53" t="s">
        <v>3</v>
      </c>
      <c r="D446" s="54">
        <v>15</v>
      </c>
      <c r="E446" s="55">
        <v>13946.92</v>
      </c>
      <c r="F446" s="55">
        <v>0</v>
      </c>
      <c r="G446" s="55">
        <v>0</v>
      </c>
      <c r="H446" s="55">
        <v>6459.63</v>
      </c>
      <c r="I446" s="55">
        <v>0</v>
      </c>
      <c r="J446" s="55">
        <v>1700.55</v>
      </c>
      <c r="K446" s="56">
        <v>20406.55</v>
      </c>
      <c r="L446" s="46">
        <v>22107.1</v>
      </c>
      <c r="M446" s="117"/>
      <c r="N446" s="119">
        <v>20406.55</v>
      </c>
      <c r="O446" s="119">
        <v>13946.92</v>
      </c>
      <c r="P446" s="119"/>
      <c r="Q446" s="119">
        <v>24617.55</v>
      </c>
      <c r="R446" s="119">
        <v>22917</v>
      </c>
      <c r="S446" s="47"/>
    </row>
    <row r="447" spans="1:19" ht="9" customHeight="1" x14ac:dyDescent="0.2">
      <c r="A447" s="579"/>
      <c r="B447" s="579"/>
      <c r="C447" s="48" t="s">
        <v>4</v>
      </c>
      <c r="D447" s="49">
        <v>20</v>
      </c>
      <c r="E447" s="50">
        <v>27005003</v>
      </c>
      <c r="F447" s="50">
        <v>0</v>
      </c>
      <c r="G447" s="50">
        <v>0</v>
      </c>
      <c r="H447" s="50">
        <v>12507588</v>
      </c>
      <c r="I447" s="50">
        <v>0</v>
      </c>
      <c r="J447" s="51">
        <v>3292724</v>
      </c>
      <c r="K447" s="50">
        <v>39512591</v>
      </c>
      <c r="L447" s="73">
        <v>42805315</v>
      </c>
      <c r="M447" s="118"/>
      <c r="N447" s="120">
        <v>39512591</v>
      </c>
      <c r="O447" s="120">
        <v>27005003</v>
      </c>
      <c r="P447" s="120">
        <v>0</v>
      </c>
      <c r="Q447" s="120">
        <v>47666224</v>
      </c>
      <c r="R447" s="120">
        <v>44373500</v>
      </c>
      <c r="S447" s="47"/>
    </row>
    <row r="448" spans="1:19" ht="12.75" customHeight="1" x14ac:dyDescent="0.2">
      <c r="A448" s="579"/>
      <c r="B448" s="579"/>
      <c r="C448" s="53" t="s">
        <v>3</v>
      </c>
      <c r="D448" s="54">
        <v>21</v>
      </c>
      <c r="E448" s="55">
        <v>15636.77</v>
      </c>
      <c r="F448" s="55">
        <v>0</v>
      </c>
      <c r="G448" s="55">
        <v>0</v>
      </c>
      <c r="H448" s="55">
        <v>6459.63</v>
      </c>
      <c r="I448" s="55">
        <v>0</v>
      </c>
      <c r="J448" s="55">
        <v>1841.37</v>
      </c>
      <c r="K448" s="56">
        <v>22096.400000000001</v>
      </c>
      <c r="L448" s="46">
        <v>23937.77</v>
      </c>
      <c r="M448" s="117"/>
      <c r="N448" s="119">
        <v>22096.400000000001</v>
      </c>
      <c r="O448" s="119">
        <v>15636.77</v>
      </c>
      <c r="P448" s="119"/>
      <c r="Q448" s="119">
        <v>26752.39</v>
      </c>
      <c r="R448" s="119">
        <v>24911.02</v>
      </c>
      <c r="S448" s="47"/>
    </row>
    <row r="449" spans="1:19" ht="9" customHeight="1" x14ac:dyDescent="0.2">
      <c r="A449" s="579"/>
      <c r="B449" s="579"/>
      <c r="C449" s="48" t="s">
        <v>4</v>
      </c>
      <c r="D449" s="49">
        <v>27</v>
      </c>
      <c r="E449" s="50">
        <v>30277009</v>
      </c>
      <c r="F449" s="50">
        <v>0</v>
      </c>
      <c r="G449" s="50">
        <v>0</v>
      </c>
      <c r="H449" s="50">
        <v>12507588</v>
      </c>
      <c r="I449" s="50">
        <v>0</v>
      </c>
      <c r="J449" s="51">
        <v>3565389</v>
      </c>
      <c r="K449" s="50">
        <v>42784596</v>
      </c>
      <c r="L449" s="73">
        <v>46349986</v>
      </c>
      <c r="M449" s="118"/>
      <c r="N449" s="120">
        <v>42784596</v>
      </c>
      <c r="O449" s="120">
        <v>30277009</v>
      </c>
      <c r="P449" s="120">
        <v>0</v>
      </c>
      <c r="Q449" s="120">
        <v>51799850</v>
      </c>
      <c r="R449" s="120">
        <v>48234461</v>
      </c>
      <c r="S449" s="47"/>
    </row>
    <row r="450" spans="1:19" ht="12.75" customHeight="1" x14ac:dyDescent="0.2">
      <c r="A450" s="579"/>
      <c r="B450" s="579"/>
      <c r="C450" s="53" t="s">
        <v>3</v>
      </c>
      <c r="D450" s="54">
        <v>28</v>
      </c>
      <c r="E450" s="55">
        <v>17293.560000000001</v>
      </c>
      <c r="F450" s="55">
        <v>0</v>
      </c>
      <c r="G450" s="55">
        <v>0</v>
      </c>
      <c r="H450" s="55">
        <v>6459.63</v>
      </c>
      <c r="I450" s="55">
        <v>0</v>
      </c>
      <c r="J450" s="55">
        <v>1979.43</v>
      </c>
      <c r="K450" s="56">
        <v>23753.19</v>
      </c>
      <c r="L450" s="46">
        <v>25732.62</v>
      </c>
      <c r="M450" s="117"/>
      <c r="N450" s="119">
        <v>23753.19</v>
      </c>
      <c r="O450" s="119">
        <v>17293.560000000001</v>
      </c>
      <c r="P450" s="119"/>
      <c r="Q450" s="119">
        <v>28845.46</v>
      </c>
      <c r="R450" s="119">
        <v>26866.03</v>
      </c>
      <c r="S450" s="47"/>
    </row>
    <row r="451" spans="1:19" ht="9" customHeight="1" x14ac:dyDescent="0.2">
      <c r="A451" s="579"/>
      <c r="B451" s="579"/>
      <c r="C451" s="48" t="s">
        <v>4</v>
      </c>
      <c r="D451" s="49">
        <v>34</v>
      </c>
      <c r="E451" s="50">
        <v>33485001</v>
      </c>
      <c r="F451" s="50">
        <v>0</v>
      </c>
      <c r="G451" s="50">
        <v>0</v>
      </c>
      <c r="H451" s="50">
        <v>12507588</v>
      </c>
      <c r="I451" s="50">
        <v>0</v>
      </c>
      <c r="J451" s="51">
        <v>3832711</v>
      </c>
      <c r="K451" s="50">
        <v>45992589</v>
      </c>
      <c r="L451" s="73">
        <v>49825300</v>
      </c>
      <c r="M451" s="118"/>
      <c r="N451" s="120">
        <v>45992589</v>
      </c>
      <c r="O451" s="120">
        <v>33485001</v>
      </c>
      <c r="P451" s="120">
        <v>0</v>
      </c>
      <c r="Q451" s="120">
        <v>55852599</v>
      </c>
      <c r="R451" s="120">
        <v>52019888</v>
      </c>
      <c r="S451" s="47"/>
    </row>
    <row r="452" spans="1:19" ht="12.75" customHeight="1" x14ac:dyDescent="0.2">
      <c r="A452" s="579"/>
      <c r="B452" s="579"/>
      <c r="C452" s="53" t="s">
        <v>3</v>
      </c>
      <c r="D452" s="54">
        <v>35</v>
      </c>
      <c r="E452" s="55">
        <v>18521.18</v>
      </c>
      <c r="F452" s="55">
        <v>0</v>
      </c>
      <c r="G452" s="55">
        <v>0</v>
      </c>
      <c r="H452" s="55">
        <v>6459.63</v>
      </c>
      <c r="I452" s="55">
        <v>0</v>
      </c>
      <c r="J452" s="55">
        <v>2081.73</v>
      </c>
      <c r="K452" s="56">
        <v>24980.81</v>
      </c>
      <c r="L452" s="46">
        <v>27062.54</v>
      </c>
      <c r="M452" s="117"/>
      <c r="N452" s="119">
        <v>24980.81</v>
      </c>
      <c r="O452" s="119">
        <v>18521.18</v>
      </c>
      <c r="P452" s="119"/>
      <c r="Q452" s="119">
        <v>30396.35</v>
      </c>
      <c r="R452" s="119">
        <v>28314.62</v>
      </c>
      <c r="S452" s="47"/>
    </row>
    <row r="453" spans="1:19" ht="9" customHeight="1" x14ac:dyDescent="0.2">
      <c r="A453" s="580"/>
      <c r="B453" s="580"/>
      <c r="C453" s="58" t="s">
        <v>4</v>
      </c>
      <c r="D453" s="59"/>
      <c r="E453" s="61">
        <v>35862005</v>
      </c>
      <c r="F453" s="61">
        <v>0</v>
      </c>
      <c r="G453" s="61">
        <v>0</v>
      </c>
      <c r="H453" s="61">
        <v>12507588</v>
      </c>
      <c r="I453" s="61">
        <v>0</v>
      </c>
      <c r="J453" s="60">
        <v>4030791</v>
      </c>
      <c r="K453" s="61">
        <v>48369593</v>
      </c>
      <c r="L453" s="73">
        <v>52400384</v>
      </c>
      <c r="M453" s="118"/>
      <c r="N453" s="120">
        <v>48369593</v>
      </c>
      <c r="O453" s="120">
        <v>35862005</v>
      </c>
      <c r="P453" s="120">
        <v>0</v>
      </c>
      <c r="Q453" s="120">
        <v>58855541</v>
      </c>
      <c r="R453" s="120">
        <v>54824749</v>
      </c>
      <c r="S453" s="47"/>
    </row>
    <row r="454" spans="1:19" ht="12.75" customHeight="1" x14ac:dyDescent="0.2">
      <c r="A454" s="496">
        <v>36708</v>
      </c>
      <c r="B454" s="496">
        <v>36769</v>
      </c>
      <c r="C454" s="42" t="s">
        <v>3</v>
      </c>
      <c r="D454" s="43">
        <v>0</v>
      </c>
      <c r="E454" s="44">
        <v>10451.540000000001</v>
      </c>
      <c r="F454" s="44">
        <v>0</v>
      </c>
      <c r="G454" s="44">
        <v>0</v>
      </c>
      <c r="H454" s="44">
        <v>6459.63</v>
      </c>
      <c r="I454" s="44">
        <v>0</v>
      </c>
      <c r="J454" s="44">
        <v>1409.26</v>
      </c>
      <c r="K454" s="45">
        <v>16911.169999999998</v>
      </c>
      <c r="L454" s="46">
        <v>18320.43</v>
      </c>
      <c r="M454" s="117"/>
      <c r="N454" s="119">
        <v>16911.169999999998</v>
      </c>
      <c r="O454" s="119">
        <v>10451.540000000001</v>
      </c>
      <c r="P454" s="119"/>
      <c r="Q454" s="119">
        <v>20201.71</v>
      </c>
      <c r="R454" s="119">
        <v>18792.45</v>
      </c>
      <c r="S454" s="47"/>
    </row>
    <row r="455" spans="1:19" ht="9" customHeight="1" x14ac:dyDescent="0.2">
      <c r="A455" s="521"/>
      <c r="B455" s="521"/>
      <c r="C455" s="48" t="s">
        <v>4</v>
      </c>
      <c r="D455" s="49">
        <v>2</v>
      </c>
      <c r="E455" s="50">
        <v>20237003</v>
      </c>
      <c r="F455" s="50">
        <v>0</v>
      </c>
      <c r="G455" s="50">
        <v>0</v>
      </c>
      <c r="H455" s="50">
        <v>12507588</v>
      </c>
      <c r="I455" s="50">
        <v>0</v>
      </c>
      <c r="J455" s="51">
        <v>2728708</v>
      </c>
      <c r="K455" s="50">
        <v>32744591</v>
      </c>
      <c r="L455" s="73">
        <v>35473299</v>
      </c>
      <c r="M455" s="118"/>
      <c r="N455" s="120">
        <v>32744591</v>
      </c>
      <c r="O455" s="120">
        <v>20237003</v>
      </c>
      <c r="P455" s="120">
        <v>0</v>
      </c>
      <c r="Q455" s="120">
        <v>39115965</v>
      </c>
      <c r="R455" s="120">
        <v>36387257</v>
      </c>
      <c r="S455" s="47"/>
    </row>
    <row r="456" spans="1:19" ht="12.75" customHeight="1" x14ac:dyDescent="0.2">
      <c r="A456" s="519">
        <v>36708</v>
      </c>
      <c r="B456" s="519">
        <v>36769</v>
      </c>
      <c r="C456" s="53" t="s">
        <v>3</v>
      </c>
      <c r="D456" s="54">
        <v>3</v>
      </c>
      <c r="E456" s="55">
        <v>10915.32</v>
      </c>
      <c r="F456" s="55">
        <v>0</v>
      </c>
      <c r="G456" s="55">
        <v>0</v>
      </c>
      <c r="H456" s="55">
        <v>6459.63</v>
      </c>
      <c r="I456" s="55">
        <v>0</v>
      </c>
      <c r="J456" s="55">
        <v>1447.91</v>
      </c>
      <c r="K456" s="56">
        <v>17374.95</v>
      </c>
      <c r="L456" s="46">
        <v>18822.86</v>
      </c>
      <c r="M456" s="117"/>
      <c r="N456" s="119">
        <v>17374.95</v>
      </c>
      <c r="O456" s="119">
        <v>10915.32</v>
      </c>
      <c r="P456" s="119"/>
      <c r="Q456" s="119">
        <v>20787.62</v>
      </c>
      <c r="R456" s="119">
        <v>19339.71</v>
      </c>
      <c r="S456" s="47"/>
    </row>
    <row r="457" spans="1:19" ht="9" customHeight="1" x14ac:dyDescent="0.2">
      <c r="A457" s="579"/>
      <c r="B457" s="579"/>
      <c r="C457" s="48" t="s">
        <v>4</v>
      </c>
      <c r="D457" s="49">
        <v>8</v>
      </c>
      <c r="E457" s="50">
        <v>21135007</v>
      </c>
      <c r="F457" s="50">
        <v>0</v>
      </c>
      <c r="G457" s="50">
        <v>0</v>
      </c>
      <c r="H457" s="50">
        <v>12507588</v>
      </c>
      <c r="I457" s="50">
        <v>0</v>
      </c>
      <c r="J457" s="51">
        <v>2803545</v>
      </c>
      <c r="K457" s="50">
        <v>33642594</v>
      </c>
      <c r="L457" s="73">
        <v>36446139</v>
      </c>
      <c r="M457" s="118"/>
      <c r="N457" s="120">
        <v>33642594</v>
      </c>
      <c r="O457" s="120">
        <v>21135007</v>
      </c>
      <c r="P457" s="120">
        <v>0</v>
      </c>
      <c r="Q457" s="120">
        <v>40250445</v>
      </c>
      <c r="R457" s="120">
        <v>37446900</v>
      </c>
      <c r="S457" s="47"/>
    </row>
    <row r="458" spans="1:19" ht="12.75" customHeight="1" x14ac:dyDescent="0.2">
      <c r="A458" s="579"/>
      <c r="B458" s="579"/>
      <c r="C458" s="53" t="s">
        <v>3</v>
      </c>
      <c r="D458" s="54">
        <v>9</v>
      </c>
      <c r="E458" s="55">
        <v>12440.41</v>
      </c>
      <c r="F458" s="55">
        <v>0</v>
      </c>
      <c r="G458" s="55">
        <v>0</v>
      </c>
      <c r="H458" s="55">
        <v>6459.63</v>
      </c>
      <c r="I458" s="55">
        <v>0</v>
      </c>
      <c r="J458" s="55">
        <v>1575</v>
      </c>
      <c r="K458" s="56">
        <v>18900.04</v>
      </c>
      <c r="L458" s="46">
        <v>20475.04</v>
      </c>
      <c r="M458" s="117"/>
      <c r="N458" s="119">
        <v>18900.04</v>
      </c>
      <c r="O458" s="119">
        <v>12440.41</v>
      </c>
      <c r="P458" s="119"/>
      <c r="Q458" s="119">
        <v>22714.31</v>
      </c>
      <c r="R458" s="119">
        <v>21139.31</v>
      </c>
      <c r="S458" s="47"/>
    </row>
    <row r="459" spans="1:19" ht="9" customHeight="1" x14ac:dyDescent="0.2">
      <c r="A459" s="579"/>
      <c r="B459" s="579"/>
      <c r="C459" s="48" t="s">
        <v>4</v>
      </c>
      <c r="D459" s="49">
        <v>14</v>
      </c>
      <c r="E459" s="50">
        <v>24087993</v>
      </c>
      <c r="F459" s="50">
        <v>0</v>
      </c>
      <c r="G459" s="50">
        <v>0</v>
      </c>
      <c r="H459" s="50">
        <v>12507588</v>
      </c>
      <c r="I459" s="50">
        <v>0</v>
      </c>
      <c r="J459" s="51">
        <v>3049625</v>
      </c>
      <c r="K459" s="50">
        <v>36595580</v>
      </c>
      <c r="L459" s="73">
        <v>39645206</v>
      </c>
      <c r="M459" s="118"/>
      <c r="N459" s="120">
        <v>36595580</v>
      </c>
      <c r="O459" s="120">
        <v>24087993</v>
      </c>
      <c r="P459" s="120">
        <v>0</v>
      </c>
      <c r="Q459" s="120">
        <v>43981037</v>
      </c>
      <c r="R459" s="120">
        <v>40931412</v>
      </c>
      <c r="S459" s="47"/>
    </row>
    <row r="460" spans="1:19" ht="12.75" customHeight="1" x14ac:dyDescent="0.2">
      <c r="A460" s="579"/>
      <c r="B460" s="579"/>
      <c r="C460" s="53" t="s">
        <v>3</v>
      </c>
      <c r="D460" s="54">
        <v>15</v>
      </c>
      <c r="E460" s="55">
        <v>14194.82</v>
      </c>
      <c r="F460" s="55">
        <v>0</v>
      </c>
      <c r="G460" s="55">
        <v>0</v>
      </c>
      <c r="H460" s="55">
        <v>6459.63</v>
      </c>
      <c r="I460" s="55">
        <v>0</v>
      </c>
      <c r="J460" s="55">
        <v>1721.2</v>
      </c>
      <c r="K460" s="56">
        <v>20654.45</v>
      </c>
      <c r="L460" s="46">
        <v>22375.65</v>
      </c>
      <c r="M460" s="117"/>
      <c r="N460" s="119">
        <v>20654.45</v>
      </c>
      <c r="O460" s="119">
        <v>14194.82</v>
      </c>
      <c r="P460" s="119"/>
      <c r="Q460" s="119">
        <v>24930.720000000001</v>
      </c>
      <c r="R460" s="119">
        <v>23209.52</v>
      </c>
      <c r="S460" s="47"/>
    </row>
    <row r="461" spans="1:19" ht="9" customHeight="1" x14ac:dyDescent="0.2">
      <c r="A461" s="579"/>
      <c r="B461" s="579"/>
      <c r="C461" s="48" t="s">
        <v>4</v>
      </c>
      <c r="D461" s="49">
        <v>20</v>
      </c>
      <c r="E461" s="50">
        <v>27485004</v>
      </c>
      <c r="F461" s="50">
        <v>0</v>
      </c>
      <c r="G461" s="50">
        <v>0</v>
      </c>
      <c r="H461" s="50">
        <v>12507588</v>
      </c>
      <c r="I461" s="50">
        <v>0</v>
      </c>
      <c r="J461" s="51">
        <v>3332708</v>
      </c>
      <c r="K461" s="50">
        <v>39992592</v>
      </c>
      <c r="L461" s="73">
        <v>43325300</v>
      </c>
      <c r="M461" s="118"/>
      <c r="N461" s="120">
        <v>39992592</v>
      </c>
      <c r="O461" s="120">
        <v>27485004</v>
      </c>
      <c r="P461" s="120">
        <v>0</v>
      </c>
      <c r="Q461" s="120">
        <v>48272605</v>
      </c>
      <c r="R461" s="120">
        <v>44939897</v>
      </c>
      <c r="S461" s="47"/>
    </row>
    <row r="462" spans="1:19" ht="12.75" customHeight="1" x14ac:dyDescent="0.2">
      <c r="A462" s="579"/>
      <c r="B462" s="579"/>
      <c r="C462" s="53" t="s">
        <v>3</v>
      </c>
      <c r="D462" s="54">
        <v>21</v>
      </c>
      <c r="E462" s="55">
        <v>15903.26</v>
      </c>
      <c r="F462" s="55">
        <v>0</v>
      </c>
      <c r="G462" s="55">
        <v>0</v>
      </c>
      <c r="H462" s="55">
        <v>6459.63</v>
      </c>
      <c r="I462" s="55">
        <v>0</v>
      </c>
      <c r="J462" s="55">
        <v>1863.57</v>
      </c>
      <c r="K462" s="56">
        <v>22362.89</v>
      </c>
      <c r="L462" s="46">
        <v>24226.46</v>
      </c>
      <c r="M462" s="117"/>
      <c r="N462" s="119">
        <v>22362.89</v>
      </c>
      <c r="O462" s="119">
        <v>15903.26</v>
      </c>
      <c r="P462" s="119"/>
      <c r="Q462" s="119">
        <v>27089.05</v>
      </c>
      <c r="R462" s="119">
        <v>25225.48</v>
      </c>
      <c r="S462" s="47"/>
    </row>
    <row r="463" spans="1:19" ht="9" customHeight="1" x14ac:dyDescent="0.2">
      <c r="A463" s="579"/>
      <c r="B463" s="579"/>
      <c r="C463" s="48" t="s">
        <v>4</v>
      </c>
      <c r="D463" s="49">
        <v>27</v>
      </c>
      <c r="E463" s="50">
        <v>30793005</v>
      </c>
      <c r="F463" s="50">
        <v>0</v>
      </c>
      <c r="G463" s="50">
        <v>0</v>
      </c>
      <c r="H463" s="50">
        <v>12507588</v>
      </c>
      <c r="I463" s="50">
        <v>0</v>
      </c>
      <c r="J463" s="51">
        <v>3608375</v>
      </c>
      <c r="K463" s="50">
        <v>43300593</v>
      </c>
      <c r="L463" s="73">
        <v>46908968</v>
      </c>
      <c r="M463" s="118"/>
      <c r="N463" s="120">
        <v>43300593</v>
      </c>
      <c r="O463" s="120">
        <v>30793005</v>
      </c>
      <c r="P463" s="120">
        <v>0</v>
      </c>
      <c r="Q463" s="120">
        <v>52451715</v>
      </c>
      <c r="R463" s="120">
        <v>48843340</v>
      </c>
      <c r="S463" s="47"/>
    </row>
    <row r="464" spans="1:19" ht="12.75" customHeight="1" x14ac:dyDescent="0.2">
      <c r="A464" s="579"/>
      <c r="B464" s="579"/>
      <c r="C464" s="53" t="s">
        <v>3</v>
      </c>
      <c r="D464" s="54">
        <v>28</v>
      </c>
      <c r="E464" s="55">
        <v>17578.64</v>
      </c>
      <c r="F464" s="55">
        <v>0</v>
      </c>
      <c r="G464" s="55">
        <v>0</v>
      </c>
      <c r="H464" s="55">
        <v>6459.63</v>
      </c>
      <c r="I464" s="55">
        <v>0</v>
      </c>
      <c r="J464" s="55">
        <v>2003.19</v>
      </c>
      <c r="K464" s="56">
        <v>24038.27</v>
      </c>
      <c r="L464" s="46">
        <v>26041.46</v>
      </c>
      <c r="M464" s="117"/>
      <c r="N464" s="119">
        <v>24038.27</v>
      </c>
      <c r="O464" s="119">
        <v>17578.64</v>
      </c>
      <c r="P464" s="119"/>
      <c r="Q464" s="119">
        <v>29205.62</v>
      </c>
      <c r="R464" s="119">
        <v>27202.43</v>
      </c>
      <c r="S464" s="47"/>
    </row>
    <row r="465" spans="1:19" ht="9" customHeight="1" x14ac:dyDescent="0.2">
      <c r="A465" s="579"/>
      <c r="B465" s="579"/>
      <c r="C465" s="48" t="s">
        <v>4</v>
      </c>
      <c r="D465" s="49">
        <v>34</v>
      </c>
      <c r="E465" s="50">
        <v>34036993</v>
      </c>
      <c r="F465" s="50">
        <v>0</v>
      </c>
      <c r="G465" s="50">
        <v>0</v>
      </c>
      <c r="H465" s="50">
        <v>12507588</v>
      </c>
      <c r="I465" s="50">
        <v>0</v>
      </c>
      <c r="J465" s="51">
        <v>3878717</v>
      </c>
      <c r="K465" s="50">
        <v>46544581</v>
      </c>
      <c r="L465" s="73">
        <v>50423298</v>
      </c>
      <c r="M465" s="118"/>
      <c r="N465" s="120">
        <v>46544581</v>
      </c>
      <c r="O465" s="120">
        <v>34036993</v>
      </c>
      <c r="P465" s="120">
        <v>0</v>
      </c>
      <c r="Q465" s="120">
        <v>56549966</v>
      </c>
      <c r="R465" s="120">
        <v>52671249</v>
      </c>
      <c r="S465" s="47"/>
    </row>
    <row r="466" spans="1:19" ht="12.75" customHeight="1" x14ac:dyDescent="0.2">
      <c r="A466" s="579"/>
      <c r="B466" s="579"/>
      <c r="C466" s="53" t="s">
        <v>3</v>
      </c>
      <c r="D466" s="54">
        <v>35</v>
      </c>
      <c r="E466" s="55">
        <v>18818.66</v>
      </c>
      <c r="F466" s="55">
        <v>0</v>
      </c>
      <c r="G466" s="55">
        <v>0</v>
      </c>
      <c r="H466" s="55">
        <v>6459.63</v>
      </c>
      <c r="I466" s="55">
        <v>0</v>
      </c>
      <c r="J466" s="55">
        <v>2106.52</v>
      </c>
      <c r="K466" s="56">
        <v>25278.29</v>
      </c>
      <c r="L466" s="46">
        <v>27384.81</v>
      </c>
      <c r="M466" s="117"/>
      <c r="N466" s="119">
        <v>25278.29</v>
      </c>
      <c r="O466" s="119">
        <v>18818.66</v>
      </c>
      <c r="P466" s="119"/>
      <c r="Q466" s="119">
        <v>30772.17</v>
      </c>
      <c r="R466" s="119">
        <v>28665.65</v>
      </c>
      <c r="S466" s="47"/>
    </row>
    <row r="467" spans="1:19" ht="9" customHeight="1" x14ac:dyDescent="0.2">
      <c r="A467" s="580"/>
      <c r="B467" s="580"/>
      <c r="C467" s="58" t="s">
        <v>4</v>
      </c>
      <c r="D467" s="59"/>
      <c r="E467" s="61">
        <v>36438007</v>
      </c>
      <c r="F467" s="61">
        <v>0</v>
      </c>
      <c r="G467" s="61">
        <v>0</v>
      </c>
      <c r="H467" s="61">
        <v>12507588</v>
      </c>
      <c r="I467" s="61">
        <v>0</v>
      </c>
      <c r="J467" s="60">
        <v>4078791</v>
      </c>
      <c r="K467" s="61">
        <v>48945595</v>
      </c>
      <c r="L467" s="73">
        <v>53024386</v>
      </c>
      <c r="M467" s="118"/>
      <c r="N467" s="120">
        <v>48945595</v>
      </c>
      <c r="O467" s="120">
        <v>36438007</v>
      </c>
      <c r="P467" s="120">
        <v>0</v>
      </c>
      <c r="Q467" s="120">
        <v>59583230</v>
      </c>
      <c r="R467" s="120">
        <v>55504438</v>
      </c>
      <c r="S467" s="47"/>
    </row>
    <row r="468" spans="1:19" ht="12.75" customHeight="1" x14ac:dyDescent="0.2">
      <c r="A468" s="496">
        <v>36770</v>
      </c>
      <c r="B468" s="496">
        <v>36891</v>
      </c>
      <c r="C468" s="42" t="s">
        <v>3</v>
      </c>
      <c r="D468" s="43">
        <v>0</v>
      </c>
      <c r="E468" s="44">
        <v>10451.540000000001</v>
      </c>
      <c r="F468" s="44">
        <v>0</v>
      </c>
      <c r="G468" s="44">
        <v>0</v>
      </c>
      <c r="H468" s="44">
        <v>6459.63</v>
      </c>
      <c r="I468" s="44">
        <v>0</v>
      </c>
      <c r="J468" s="44">
        <v>1409.26</v>
      </c>
      <c r="K468" s="45">
        <v>16911.169999999998</v>
      </c>
      <c r="L468" s="46">
        <v>18320.43</v>
      </c>
      <c r="M468" s="117"/>
      <c r="N468" s="119">
        <v>16911.169999999998</v>
      </c>
      <c r="O468" s="119">
        <v>10451.540000000001</v>
      </c>
      <c r="P468" s="119"/>
      <c r="Q468" s="119">
        <v>20201.71</v>
      </c>
      <c r="R468" s="119">
        <v>18792.45</v>
      </c>
      <c r="S468" s="47"/>
    </row>
    <row r="469" spans="1:19" ht="9" customHeight="1" x14ac:dyDescent="0.2">
      <c r="A469" s="521"/>
      <c r="B469" s="521"/>
      <c r="C469" s="48" t="s">
        <v>4</v>
      </c>
      <c r="D469" s="49">
        <v>2</v>
      </c>
      <c r="E469" s="50">
        <v>20237003</v>
      </c>
      <c r="F469" s="50">
        <v>0</v>
      </c>
      <c r="G469" s="50">
        <v>0</v>
      </c>
      <c r="H469" s="50">
        <v>12507588</v>
      </c>
      <c r="I469" s="50">
        <v>0</v>
      </c>
      <c r="J469" s="51">
        <v>2728708</v>
      </c>
      <c r="K469" s="50">
        <v>32744591</v>
      </c>
      <c r="L469" s="73">
        <v>35473299</v>
      </c>
      <c r="M469" s="118"/>
      <c r="N469" s="120">
        <v>32744591</v>
      </c>
      <c r="O469" s="120">
        <v>20237003</v>
      </c>
      <c r="P469" s="120">
        <v>0</v>
      </c>
      <c r="Q469" s="120">
        <v>39115965</v>
      </c>
      <c r="R469" s="120">
        <v>36387257</v>
      </c>
      <c r="S469" s="47"/>
    </row>
    <row r="470" spans="1:19" ht="12.75" customHeight="1" x14ac:dyDescent="0.2">
      <c r="A470" s="519">
        <v>36770</v>
      </c>
      <c r="B470" s="519">
        <v>36891</v>
      </c>
      <c r="C470" s="53" t="s">
        <v>3</v>
      </c>
      <c r="D470" s="54">
        <v>3</v>
      </c>
      <c r="E470" s="55">
        <v>10915.32</v>
      </c>
      <c r="F470" s="55">
        <v>0</v>
      </c>
      <c r="G470" s="55">
        <v>0</v>
      </c>
      <c r="H470" s="55">
        <v>6459.63</v>
      </c>
      <c r="I470" s="55">
        <v>0</v>
      </c>
      <c r="J470" s="55">
        <v>1447.91</v>
      </c>
      <c r="K470" s="56">
        <v>17374.95</v>
      </c>
      <c r="L470" s="46">
        <v>18822.86</v>
      </c>
      <c r="M470" s="117"/>
      <c r="N470" s="119">
        <v>17374.95</v>
      </c>
      <c r="O470" s="119">
        <v>10915.32</v>
      </c>
      <c r="P470" s="119"/>
      <c r="Q470" s="119">
        <v>20787.62</v>
      </c>
      <c r="R470" s="119">
        <v>19339.71</v>
      </c>
      <c r="S470" s="47"/>
    </row>
    <row r="471" spans="1:19" ht="9" customHeight="1" x14ac:dyDescent="0.2">
      <c r="A471" s="579"/>
      <c r="B471" s="579"/>
      <c r="C471" s="48" t="s">
        <v>4</v>
      </c>
      <c r="D471" s="49">
        <v>8</v>
      </c>
      <c r="E471" s="50">
        <v>21135007</v>
      </c>
      <c r="F471" s="50">
        <v>0</v>
      </c>
      <c r="G471" s="50">
        <v>0</v>
      </c>
      <c r="H471" s="50">
        <v>12507588</v>
      </c>
      <c r="I471" s="50">
        <v>0</v>
      </c>
      <c r="J471" s="51">
        <v>2803545</v>
      </c>
      <c r="K471" s="50">
        <v>33642594</v>
      </c>
      <c r="L471" s="73">
        <v>36446139</v>
      </c>
      <c r="M471" s="118"/>
      <c r="N471" s="120">
        <v>33642594</v>
      </c>
      <c r="O471" s="120">
        <v>21135007</v>
      </c>
      <c r="P471" s="120">
        <v>0</v>
      </c>
      <c r="Q471" s="120">
        <v>40250445</v>
      </c>
      <c r="R471" s="120">
        <v>37446900</v>
      </c>
      <c r="S471" s="47"/>
    </row>
    <row r="472" spans="1:19" ht="12.75" customHeight="1" x14ac:dyDescent="0.2">
      <c r="A472" s="579"/>
      <c r="B472" s="579"/>
      <c r="C472" s="53" t="s">
        <v>3</v>
      </c>
      <c r="D472" s="54">
        <v>9</v>
      </c>
      <c r="E472" s="55">
        <v>12440.41</v>
      </c>
      <c r="F472" s="55">
        <v>0</v>
      </c>
      <c r="G472" s="55">
        <v>0</v>
      </c>
      <c r="H472" s="55">
        <v>6459.63</v>
      </c>
      <c r="I472" s="55">
        <v>0</v>
      </c>
      <c r="J472" s="55">
        <v>1575</v>
      </c>
      <c r="K472" s="56">
        <v>18900.04</v>
      </c>
      <c r="L472" s="46">
        <v>20475.04</v>
      </c>
      <c r="M472" s="117"/>
      <c r="N472" s="119">
        <v>18900.04</v>
      </c>
      <c r="O472" s="119">
        <v>12440.41</v>
      </c>
      <c r="P472" s="119"/>
      <c r="Q472" s="119">
        <v>22714.31</v>
      </c>
      <c r="R472" s="119">
        <v>21139.31</v>
      </c>
      <c r="S472" s="47"/>
    </row>
    <row r="473" spans="1:19" ht="9" customHeight="1" x14ac:dyDescent="0.2">
      <c r="A473" s="579"/>
      <c r="B473" s="579"/>
      <c r="C473" s="48" t="s">
        <v>4</v>
      </c>
      <c r="D473" s="49">
        <v>14</v>
      </c>
      <c r="E473" s="50">
        <v>24087993</v>
      </c>
      <c r="F473" s="50">
        <v>0</v>
      </c>
      <c r="G473" s="50">
        <v>0</v>
      </c>
      <c r="H473" s="50">
        <v>12507588</v>
      </c>
      <c r="I473" s="50">
        <v>0</v>
      </c>
      <c r="J473" s="51">
        <v>3049625</v>
      </c>
      <c r="K473" s="50">
        <v>36595580</v>
      </c>
      <c r="L473" s="73">
        <v>39645206</v>
      </c>
      <c r="M473" s="118"/>
      <c r="N473" s="120">
        <v>36595580</v>
      </c>
      <c r="O473" s="120">
        <v>24087993</v>
      </c>
      <c r="P473" s="120">
        <v>0</v>
      </c>
      <c r="Q473" s="120">
        <v>43981037</v>
      </c>
      <c r="R473" s="120">
        <v>40931412</v>
      </c>
      <c r="S473" s="47"/>
    </row>
    <row r="474" spans="1:19" ht="12.75" customHeight="1" x14ac:dyDescent="0.2">
      <c r="A474" s="579"/>
      <c r="B474" s="579"/>
      <c r="C474" s="53" t="s">
        <v>3</v>
      </c>
      <c r="D474" s="54">
        <v>15</v>
      </c>
      <c r="E474" s="55">
        <v>14194.82</v>
      </c>
      <c r="F474" s="55">
        <v>0</v>
      </c>
      <c r="G474" s="55">
        <v>0</v>
      </c>
      <c r="H474" s="55">
        <v>6459.63</v>
      </c>
      <c r="I474" s="55">
        <v>0</v>
      </c>
      <c r="J474" s="55">
        <v>1721.2</v>
      </c>
      <c r="K474" s="56">
        <v>20654.45</v>
      </c>
      <c r="L474" s="46">
        <v>22375.65</v>
      </c>
      <c r="M474" s="117"/>
      <c r="N474" s="119">
        <v>20654.45</v>
      </c>
      <c r="O474" s="119">
        <v>14194.82</v>
      </c>
      <c r="P474" s="119"/>
      <c r="Q474" s="119">
        <v>24930.720000000001</v>
      </c>
      <c r="R474" s="119">
        <v>23209.52</v>
      </c>
      <c r="S474" s="47"/>
    </row>
    <row r="475" spans="1:19" ht="9" customHeight="1" x14ac:dyDescent="0.2">
      <c r="A475" s="579"/>
      <c r="B475" s="579"/>
      <c r="C475" s="48" t="s">
        <v>4</v>
      </c>
      <c r="D475" s="49">
        <v>20</v>
      </c>
      <c r="E475" s="50">
        <v>27485004</v>
      </c>
      <c r="F475" s="50">
        <v>0</v>
      </c>
      <c r="G475" s="50">
        <v>0</v>
      </c>
      <c r="H475" s="50">
        <v>12507588</v>
      </c>
      <c r="I475" s="50">
        <v>0</v>
      </c>
      <c r="J475" s="51">
        <v>3332708</v>
      </c>
      <c r="K475" s="50">
        <v>39992592</v>
      </c>
      <c r="L475" s="73">
        <v>43325300</v>
      </c>
      <c r="M475" s="118"/>
      <c r="N475" s="120">
        <v>39992592</v>
      </c>
      <c r="O475" s="120">
        <v>27485004</v>
      </c>
      <c r="P475" s="120">
        <v>0</v>
      </c>
      <c r="Q475" s="120">
        <v>48272605</v>
      </c>
      <c r="R475" s="120">
        <v>44939897</v>
      </c>
      <c r="S475" s="47"/>
    </row>
    <row r="476" spans="1:19" ht="12.75" customHeight="1" x14ac:dyDescent="0.2">
      <c r="A476" s="579"/>
      <c r="B476" s="579"/>
      <c r="C476" s="53" t="s">
        <v>3</v>
      </c>
      <c r="D476" s="54">
        <v>21</v>
      </c>
      <c r="E476" s="55">
        <v>15903.26</v>
      </c>
      <c r="F476" s="55">
        <v>0</v>
      </c>
      <c r="G476" s="55">
        <v>0</v>
      </c>
      <c r="H476" s="55">
        <v>6459.63</v>
      </c>
      <c r="I476" s="55">
        <v>0</v>
      </c>
      <c r="J476" s="55">
        <v>1863.57</v>
      </c>
      <c r="K476" s="56">
        <v>22362.89</v>
      </c>
      <c r="L476" s="46">
        <v>24226.46</v>
      </c>
      <c r="M476" s="117"/>
      <c r="N476" s="119">
        <v>22362.89</v>
      </c>
      <c r="O476" s="119">
        <v>15903.26</v>
      </c>
      <c r="P476" s="119"/>
      <c r="Q476" s="119">
        <v>27089.05</v>
      </c>
      <c r="R476" s="119">
        <v>25225.48</v>
      </c>
      <c r="S476" s="47"/>
    </row>
    <row r="477" spans="1:19" ht="9" customHeight="1" x14ac:dyDescent="0.2">
      <c r="A477" s="579"/>
      <c r="B477" s="579"/>
      <c r="C477" s="48" t="s">
        <v>4</v>
      </c>
      <c r="D477" s="49">
        <v>27</v>
      </c>
      <c r="E477" s="50">
        <v>30793005</v>
      </c>
      <c r="F477" s="50">
        <v>0</v>
      </c>
      <c r="G477" s="50">
        <v>0</v>
      </c>
      <c r="H477" s="50">
        <v>12507588</v>
      </c>
      <c r="I477" s="50">
        <v>0</v>
      </c>
      <c r="J477" s="51">
        <v>3608375</v>
      </c>
      <c r="K477" s="50">
        <v>43300593</v>
      </c>
      <c r="L477" s="73">
        <v>46908968</v>
      </c>
      <c r="M477" s="118"/>
      <c r="N477" s="120">
        <v>43300593</v>
      </c>
      <c r="O477" s="120">
        <v>30793005</v>
      </c>
      <c r="P477" s="120">
        <v>0</v>
      </c>
      <c r="Q477" s="120">
        <v>52451715</v>
      </c>
      <c r="R477" s="120">
        <v>48843340</v>
      </c>
      <c r="S477" s="47"/>
    </row>
    <row r="478" spans="1:19" ht="12.75" customHeight="1" x14ac:dyDescent="0.2">
      <c r="A478" s="579"/>
      <c r="B478" s="579"/>
      <c r="C478" s="53" t="s">
        <v>3</v>
      </c>
      <c r="D478" s="54">
        <v>28</v>
      </c>
      <c r="E478" s="55">
        <v>17578.64</v>
      </c>
      <c r="F478" s="55">
        <v>0</v>
      </c>
      <c r="G478" s="55">
        <v>0</v>
      </c>
      <c r="H478" s="55">
        <v>6459.63</v>
      </c>
      <c r="I478" s="55">
        <v>0</v>
      </c>
      <c r="J478" s="55">
        <v>2003.19</v>
      </c>
      <c r="K478" s="56">
        <v>24038.27</v>
      </c>
      <c r="L478" s="46">
        <v>26041.46</v>
      </c>
      <c r="M478" s="117"/>
      <c r="N478" s="119">
        <v>24038.27</v>
      </c>
      <c r="O478" s="119">
        <v>17578.64</v>
      </c>
      <c r="P478" s="119"/>
      <c r="Q478" s="119">
        <v>29205.62</v>
      </c>
      <c r="R478" s="119">
        <v>27202.43</v>
      </c>
      <c r="S478" s="47"/>
    </row>
    <row r="479" spans="1:19" ht="9" customHeight="1" x14ac:dyDescent="0.2">
      <c r="A479" s="579"/>
      <c r="B479" s="579"/>
      <c r="C479" s="48" t="s">
        <v>4</v>
      </c>
      <c r="D479" s="49">
        <v>34</v>
      </c>
      <c r="E479" s="50">
        <v>34036993</v>
      </c>
      <c r="F479" s="50">
        <v>0</v>
      </c>
      <c r="G479" s="50">
        <v>0</v>
      </c>
      <c r="H479" s="50">
        <v>12507588</v>
      </c>
      <c r="I479" s="50">
        <v>0</v>
      </c>
      <c r="J479" s="51">
        <v>3878717</v>
      </c>
      <c r="K479" s="50">
        <v>46544581</v>
      </c>
      <c r="L479" s="73">
        <v>50423298</v>
      </c>
      <c r="M479" s="118"/>
      <c r="N479" s="120">
        <v>46544581</v>
      </c>
      <c r="O479" s="120">
        <v>34036993</v>
      </c>
      <c r="P479" s="120">
        <v>0</v>
      </c>
      <c r="Q479" s="120">
        <v>56549966</v>
      </c>
      <c r="R479" s="120">
        <v>52671249</v>
      </c>
      <c r="S479" s="47"/>
    </row>
    <row r="480" spans="1:19" ht="12.75" customHeight="1" x14ac:dyDescent="0.2">
      <c r="A480" s="579"/>
      <c r="B480" s="579"/>
      <c r="C480" s="53" t="s">
        <v>3</v>
      </c>
      <c r="D480" s="54">
        <v>35</v>
      </c>
      <c r="E480" s="55">
        <v>18818.66</v>
      </c>
      <c r="F480" s="55">
        <v>0</v>
      </c>
      <c r="G480" s="55">
        <v>0</v>
      </c>
      <c r="H480" s="55">
        <v>6459.63</v>
      </c>
      <c r="I480" s="55">
        <v>0</v>
      </c>
      <c r="J480" s="55">
        <v>2106.52</v>
      </c>
      <c r="K480" s="56">
        <v>25278.29</v>
      </c>
      <c r="L480" s="46">
        <v>27384.81</v>
      </c>
      <c r="M480" s="117"/>
      <c r="N480" s="119">
        <v>25278.29</v>
      </c>
      <c r="O480" s="119">
        <v>18818.66</v>
      </c>
      <c r="P480" s="119"/>
      <c r="Q480" s="119">
        <v>30772.17</v>
      </c>
      <c r="R480" s="119">
        <v>28665.65</v>
      </c>
      <c r="S480" s="47"/>
    </row>
    <row r="481" spans="1:19" ht="9" customHeight="1" x14ac:dyDescent="0.2">
      <c r="A481" s="580"/>
      <c r="B481" s="580"/>
      <c r="C481" s="58" t="s">
        <v>4</v>
      </c>
      <c r="D481" s="59"/>
      <c r="E481" s="61">
        <v>36438007</v>
      </c>
      <c r="F481" s="61">
        <v>0</v>
      </c>
      <c r="G481" s="61">
        <v>0</v>
      </c>
      <c r="H481" s="61">
        <v>12507588</v>
      </c>
      <c r="I481" s="61">
        <v>0</v>
      </c>
      <c r="J481" s="60">
        <v>4078791</v>
      </c>
      <c r="K481" s="61">
        <v>48945595</v>
      </c>
      <c r="L481" s="73">
        <v>53024386</v>
      </c>
      <c r="M481" s="118"/>
      <c r="N481" s="120">
        <v>48945595</v>
      </c>
      <c r="O481" s="120">
        <v>36438007</v>
      </c>
      <c r="P481" s="120">
        <v>0</v>
      </c>
      <c r="Q481" s="120">
        <v>59583230</v>
      </c>
      <c r="R481" s="120">
        <v>55504438</v>
      </c>
      <c r="S481" s="47"/>
    </row>
    <row r="482" spans="1:19" ht="12.75" customHeight="1" x14ac:dyDescent="0.2">
      <c r="A482" s="496">
        <v>36892</v>
      </c>
      <c r="B482" s="496">
        <v>37256</v>
      </c>
      <c r="C482" s="42" t="s">
        <v>3</v>
      </c>
      <c r="D482" s="43">
        <v>0</v>
      </c>
      <c r="E482" s="44">
        <v>10786.2</v>
      </c>
      <c r="F482" s="44">
        <v>0</v>
      </c>
      <c r="G482" s="44">
        <v>0</v>
      </c>
      <c r="H482" s="44">
        <v>6459.63</v>
      </c>
      <c r="I482" s="44">
        <v>0</v>
      </c>
      <c r="J482" s="44">
        <v>1437.15</v>
      </c>
      <c r="K482" s="45">
        <v>17245.830000000002</v>
      </c>
      <c r="L482" s="46">
        <v>18682.98</v>
      </c>
      <c r="M482" s="117"/>
      <c r="N482" s="119">
        <v>17245.830000000002</v>
      </c>
      <c r="O482" s="119">
        <v>10786.2</v>
      </c>
      <c r="P482" s="119">
        <v>1338.6</v>
      </c>
      <c r="Q482" s="119">
        <v>20624.5</v>
      </c>
      <c r="R482" s="119">
        <v>19187.349999999999</v>
      </c>
      <c r="S482" s="47"/>
    </row>
    <row r="483" spans="1:19" ht="9" customHeight="1" x14ac:dyDescent="0.2">
      <c r="A483" s="521"/>
      <c r="B483" s="521"/>
      <c r="C483" s="48" t="s">
        <v>4</v>
      </c>
      <c r="D483" s="49">
        <v>2</v>
      </c>
      <c r="E483" s="50">
        <v>20884995</v>
      </c>
      <c r="F483" s="50">
        <v>0</v>
      </c>
      <c r="G483" s="50">
        <v>0</v>
      </c>
      <c r="H483" s="50">
        <v>12507588</v>
      </c>
      <c r="I483" s="50">
        <v>0</v>
      </c>
      <c r="J483" s="51">
        <v>2782710</v>
      </c>
      <c r="K483" s="50">
        <v>33392583</v>
      </c>
      <c r="L483" s="73">
        <v>36175294</v>
      </c>
      <c r="M483" s="118"/>
      <c r="N483" s="120">
        <v>33392583</v>
      </c>
      <c r="O483" s="120">
        <v>20884995</v>
      </c>
      <c r="P483" s="120">
        <v>2591891</v>
      </c>
      <c r="Q483" s="120">
        <v>39934601</v>
      </c>
      <c r="R483" s="120">
        <v>37151890</v>
      </c>
      <c r="S483" s="47"/>
    </row>
    <row r="484" spans="1:19" ht="12.75" customHeight="1" x14ac:dyDescent="0.2">
      <c r="A484" s="519">
        <v>36892</v>
      </c>
      <c r="B484" s="519">
        <v>37256</v>
      </c>
      <c r="C484" s="53" t="s">
        <v>3</v>
      </c>
      <c r="D484" s="54">
        <v>3</v>
      </c>
      <c r="E484" s="55">
        <v>11262.38</v>
      </c>
      <c r="F484" s="55">
        <v>0</v>
      </c>
      <c r="G484" s="55">
        <v>0</v>
      </c>
      <c r="H484" s="55">
        <v>6459.63</v>
      </c>
      <c r="I484" s="55">
        <v>0</v>
      </c>
      <c r="J484" s="55">
        <v>1476.83</v>
      </c>
      <c r="K484" s="56">
        <v>17722.009999999998</v>
      </c>
      <c r="L484" s="46">
        <v>19198.84</v>
      </c>
      <c r="M484" s="117"/>
      <c r="N484" s="119">
        <v>17722.009999999998</v>
      </c>
      <c r="O484" s="119">
        <v>11262.38</v>
      </c>
      <c r="P484" s="119">
        <v>1338.6</v>
      </c>
      <c r="Q484" s="119">
        <v>21226.07</v>
      </c>
      <c r="R484" s="119">
        <v>19749.240000000002</v>
      </c>
      <c r="S484" s="47"/>
    </row>
    <row r="485" spans="1:19" ht="9" customHeight="1" x14ac:dyDescent="0.2">
      <c r="A485" s="579"/>
      <c r="B485" s="579"/>
      <c r="C485" s="48" t="s">
        <v>4</v>
      </c>
      <c r="D485" s="49">
        <v>8</v>
      </c>
      <c r="E485" s="50">
        <v>21807009</v>
      </c>
      <c r="F485" s="50">
        <v>0</v>
      </c>
      <c r="G485" s="50">
        <v>0</v>
      </c>
      <c r="H485" s="50">
        <v>12507588</v>
      </c>
      <c r="I485" s="50">
        <v>0</v>
      </c>
      <c r="J485" s="51">
        <v>2859542</v>
      </c>
      <c r="K485" s="50">
        <v>34314596</v>
      </c>
      <c r="L485" s="73">
        <v>37174138</v>
      </c>
      <c r="M485" s="118"/>
      <c r="N485" s="120">
        <v>34314596</v>
      </c>
      <c r="O485" s="120">
        <v>21807009</v>
      </c>
      <c r="P485" s="120">
        <v>2591891</v>
      </c>
      <c r="Q485" s="120">
        <v>41099403</v>
      </c>
      <c r="R485" s="120">
        <v>38239861</v>
      </c>
      <c r="S485" s="47"/>
    </row>
    <row r="486" spans="1:19" ht="12.75" customHeight="1" x14ac:dyDescent="0.2">
      <c r="A486" s="579"/>
      <c r="B486" s="579"/>
      <c r="C486" s="53" t="s">
        <v>3</v>
      </c>
      <c r="D486" s="54">
        <v>9</v>
      </c>
      <c r="E486" s="55">
        <v>12818.46</v>
      </c>
      <c r="F486" s="55">
        <v>0</v>
      </c>
      <c r="G486" s="55">
        <v>0</v>
      </c>
      <c r="H486" s="55">
        <v>6459.63</v>
      </c>
      <c r="I486" s="55">
        <v>0</v>
      </c>
      <c r="J486" s="55">
        <v>1606.51</v>
      </c>
      <c r="K486" s="56">
        <v>19278.09</v>
      </c>
      <c r="L486" s="46">
        <v>20884.599999999999</v>
      </c>
      <c r="M486" s="117"/>
      <c r="N486" s="119">
        <v>19278.09</v>
      </c>
      <c r="O486" s="119">
        <v>12818.46</v>
      </c>
      <c r="P486" s="119">
        <v>1338.6</v>
      </c>
      <c r="Q486" s="119">
        <v>23191.919999999998</v>
      </c>
      <c r="R486" s="119">
        <v>21585.41</v>
      </c>
      <c r="S486" s="47"/>
    </row>
    <row r="487" spans="1:19" ht="9" customHeight="1" x14ac:dyDescent="0.2">
      <c r="A487" s="579"/>
      <c r="B487" s="579"/>
      <c r="C487" s="48" t="s">
        <v>4</v>
      </c>
      <c r="D487" s="49">
        <v>14</v>
      </c>
      <c r="E487" s="50">
        <v>24820000</v>
      </c>
      <c r="F487" s="50">
        <v>0</v>
      </c>
      <c r="G487" s="50">
        <v>0</v>
      </c>
      <c r="H487" s="50">
        <v>12507588</v>
      </c>
      <c r="I487" s="50">
        <v>0</v>
      </c>
      <c r="J487" s="51">
        <v>3110637</v>
      </c>
      <c r="K487" s="50">
        <v>37327587</v>
      </c>
      <c r="L487" s="73">
        <v>40438224</v>
      </c>
      <c r="M487" s="118"/>
      <c r="N487" s="120">
        <v>37327587</v>
      </c>
      <c r="O487" s="120">
        <v>24820000</v>
      </c>
      <c r="P487" s="120">
        <v>2591891</v>
      </c>
      <c r="Q487" s="120">
        <v>44905819</v>
      </c>
      <c r="R487" s="120">
        <v>41795182</v>
      </c>
      <c r="S487" s="47"/>
    </row>
    <row r="488" spans="1:19" ht="12.75" customHeight="1" x14ac:dyDescent="0.2">
      <c r="A488" s="579"/>
      <c r="B488" s="579"/>
      <c r="C488" s="53" t="s">
        <v>3</v>
      </c>
      <c r="D488" s="54">
        <v>15</v>
      </c>
      <c r="E488" s="55">
        <v>14610.05</v>
      </c>
      <c r="F488" s="55">
        <v>0</v>
      </c>
      <c r="G488" s="55">
        <v>0</v>
      </c>
      <c r="H488" s="55">
        <v>6459.63</v>
      </c>
      <c r="I488" s="55">
        <v>0</v>
      </c>
      <c r="J488" s="55">
        <v>1755.81</v>
      </c>
      <c r="K488" s="56">
        <v>21069.68</v>
      </c>
      <c r="L488" s="46">
        <v>22825.49</v>
      </c>
      <c r="M488" s="117"/>
      <c r="N488" s="119">
        <v>21069.68</v>
      </c>
      <c r="O488" s="119">
        <v>14610.05</v>
      </c>
      <c r="P488" s="119">
        <v>1667.16</v>
      </c>
      <c r="Q488" s="119">
        <v>25455.3</v>
      </c>
      <c r="R488" s="119">
        <v>23699.49</v>
      </c>
      <c r="S488" s="47"/>
    </row>
    <row r="489" spans="1:19" ht="9" customHeight="1" x14ac:dyDescent="0.2">
      <c r="A489" s="579"/>
      <c r="B489" s="579"/>
      <c r="C489" s="48" t="s">
        <v>4</v>
      </c>
      <c r="D489" s="49">
        <v>20</v>
      </c>
      <c r="E489" s="50">
        <v>28289002</v>
      </c>
      <c r="F489" s="50">
        <v>0</v>
      </c>
      <c r="G489" s="50">
        <v>0</v>
      </c>
      <c r="H489" s="50">
        <v>12507588</v>
      </c>
      <c r="I489" s="50">
        <v>0</v>
      </c>
      <c r="J489" s="51">
        <v>3399722</v>
      </c>
      <c r="K489" s="50">
        <v>40796589</v>
      </c>
      <c r="L489" s="73">
        <v>44196312</v>
      </c>
      <c r="M489" s="118"/>
      <c r="N489" s="120">
        <v>40796589</v>
      </c>
      <c r="O489" s="120">
        <v>28289002</v>
      </c>
      <c r="P489" s="120">
        <v>3228072</v>
      </c>
      <c r="Q489" s="120">
        <v>49288334</v>
      </c>
      <c r="R489" s="120">
        <v>45888612</v>
      </c>
      <c r="S489" s="47"/>
    </row>
    <row r="490" spans="1:19" ht="12.75" customHeight="1" x14ac:dyDescent="0.2">
      <c r="A490" s="579"/>
      <c r="B490" s="579"/>
      <c r="C490" s="53" t="s">
        <v>3</v>
      </c>
      <c r="D490" s="54">
        <v>21</v>
      </c>
      <c r="E490" s="55">
        <v>16349.48</v>
      </c>
      <c r="F490" s="55">
        <v>0</v>
      </c>
      <c r="G490" s="55">
        <v>0</v>
      </c>
      <c r="H490" s="55">
        <v>6459.63</v>
      </c>
      <c r="I490" s="55">
        <v>0</v>
      </c>
      <c r="J490" s="55">
        <v>1900.76</v>
      </c>
      <c r="K490" s="56">
        <v>22809.11</v>
      </c>
      <c r="L490" s="46">
        <v>24709.87</v>
      </c>
      <c r="M490" s="117"/>
      <c r="N490" s="119">
        <v>22809.11</v>
      </c>
      <c r="O490" s="119">
        <v>16349.48</v>
      </c>
      <c r="P490" s="119">
        <v>1667.16</v>
      </c>
      <c r="Q490" s="119">
        <v>27652.78</v>
      </c>
      <c r="R490" s="119">
        <v>25752.02</v>
      </c>
      <c r="S490" s="47"/>
    </row>
    <row r="491" spans="1:19" ht="9" customHeight="1" x14ac:dyDescent="0.2">
      <c r="A491" s="579"/>
      <c r="B491" s="579"/>
      <c r="C491" s="48" t="s">
        <v>4</v>
      </c>
      <c r="D491" s="49">
        <v>27</v>
      </c>
      <c r="E491" s="50">
        <v>31657008</v>
      </c>
      <c r="F491" s="50">
        <v>0</v>
      </c>
      <c r="G491" s="50">
        <v>0</v>
      </c>
      <c r="H491" s="50">
        <v>12507588</v>
      </c>
      <c r="I491" s="50">
        <v>0</v>
      </c>
      <c r="J491" s="51">
        <v>3680385</v>
      </c>
      <c r="K491" s="50">
        <v>44164595</v>
      </c>
      <c r="L491" s="73">
        <v>47844980</v>
      </c>
      <c r="M491" s="118"/>
      <c r="N491" s="120">
        <v>44164595</v>
      </c>
      <c r="O491" s="120">
        <v>31657008</v>
      </c>
      <c r="P491" s="120">
        <v>3228072</v>
      </c>
      <c r="Q491" s="120">
        <v>53543248</v>
      </c>
      <c r="R491" s="120">
        <v>49862864</v>
      </c>
      <c r="S491" s="47"/>
    </row>
    <row r="492" spans="1:19" ht="12.75" customHeight="1" x14ac:dyDescent="0.2">
      <c r="A492" s="579"/>
      <c r="B492" s="579"/>
      <c r="C492" s="53" t="s">
        <v>3</v>
      </c>
      <c r="D492" s="54">
        <v>28</v>
      </c>
      <c r="E492" s="55">
        <v>18055.849999999999</v>
      </c>
      <c r="F492" s="55">
        <v>0</v>
      </c>
      <c r="G492" s="55">
        <v>0</v>
      </c>
      <c r="H492" s="55">
        <v>6459.63</v>
      </c>
      <c r="I492" s="55">
        <v>0</v>
      </c>
      <c r="J492" s="55">
        <v>2042.96</v>
      </c>
      <c r="K492" s="56">
        <v>24515.48</v>
      </c>
      <c r="L492" s="46">
        <v>26558.44</v>
      </c>
      <c r="M492" s="117"/>
      <c r="N492" s="119">
        <v>24515.48</v>
      </c>
      <c r="O492" s="119">
        <v>18055.849999999999</v>
      </c>
      <c r="P492" s="119">
        <v>1865.4</v>
      </c>
      <c r="Q492" s="119">
        <v>29808.49</v>
      </c>
      <c r="R492" s="119">
        <v>27765.53</v>
      </c>
      <c r="S492" s="47"/>
    </row>
    <row r="493" spans="1:19" ht="9" customHeight="1" x14ac:dyDescent="0.2">
      <c r="A493" s="579"/>
      <c r="B493" s="579"/>
      <c r="C493" s="48" t="s">
        <v>4</v>
      </c>
      <c r="D493" s="49">
        <v>34</v>
      </c>
      <c r="E493" s="50">
        <v>34961001</v>
      </c>
      <c r="F493" s="50">
        <v>0</v>
      </c>
      <c r="G493" s="50">
        <v>0</v>
      </c>
      <c r="H493" s="50">
        <v>12507588</v>
      </c>
      <c r="I493" s="50">
        <v>0</v>
      </c>
      <c r="J493" s="51">
        <v>3955722</v>
      </c>
      <c r="K493" s="50">
        <v>47468588</v>
      </c>
      <c r="L493" s="73">
        <v>51424311</v>
      </c>
      <c r="M493" s="118"/>
      <c r="N493" s="120">
        <v>47468588</v>
      </c>
      <c r="O493" s="120">
        <v>34961001</v>
      </c>
      <c r="P493" s="120">
        <v>3611918</v>
      </c>
      <c r="Q493" s="120">
        <v>57717285</v>
      </c>
      <c r="R493" s="120">
        <v>53761563</v>
      </c>
      <c r="S493" s="47"/>
    </row>
    <row r="494" spans="1:19" ht="12.75" customHeight="1" x14ac:dyDescent="0.2">
      <c r="A494" s="579"/>
      <c r="B494" s="579"/>
      <c r="C494" s="53" t="s">
        <v>3</v>
      </c>
      <c r="D494" s="54">
        <v>35</v>
      </c>
      <c r="E494" s="55">
        <v>19320.650000000001</v>
      </c>
      <c r="F494" s="55">
        <v>0</v>
      </c>
      <c r="G494" s="55">
        <v>0</v>
      </c>
      <c r="H494" s="55">
        <v>6459.63</v>
      </c>
      <c r="I494" s="55">
        <v>0</v>
      </c>
      <c r="J494" s="55">
        <v>2148.36</v>
      </c>
      <c r="K494" s="56">
        <v>25780.28</v>
      </c>
      <c r="L494" s="46">
        <v>27928.639999999999</v>
      </c>
      <c r="M494" s="117"/>
      <c r="N494" s="119">
        <v>25780.28</v>
      </c>
      <c r="O494" s="119">
        <v>19320.650000000001</v>
      </c>
      <c r="P494" s="119">
        <v>1865.4</v>
      </c>
      <c r="Q494" s="119">
        <v>31406.36</v>
      </c>
      <c r="R494" s="119">
        <v>29258</v>
      </c>
      <c r="S494" s="47"/>
    </row>
    <row r="495" spans="1:19" ht="9" customHeight="1" x14ac:dyDescent="0.2">
      <c r="A495" s="580"/>
      <c r="B495" s="580"/>
      <c r="C495" s="58" t="s">
        <v>4</v>
      </c>
      <c r="D495" s="59"/>
      <c r="E495" s="61">
        <v>37409995</v>
      </c>
      <c r="F495" s="61">
        <v>0</v>
      </c>
      <c r="G495" s="61">
        <v>0</v>
      </c>
      <c r="H495" s="61">
        <v>12507588</v>
      </c>
      <c r="I495" s="61">
        <v>0</v>
      </c>
      <c r="J495" s="60">
        <v>4159805</v>
      </c>
      <c r="K495" s="61">
        <v>49917583</v>
      </c>
      <c r="L495" s="73">
        <v>54077388</v>
      </c>
      <c r="M495" s="118"/>
      <c r="N495" s="120">
        <v>49917583</v>
      </c>
      <c r="O495" s="120">
        <v>37409995</v>
      </c>
      <c r="P495" s="120">
        <v>3611918</v>
      </c>
      <c r="Q495" s="120">
        <v>60811193</v>
      </c>
      <c r="R495" s="120">
        <v>56651388</v>
      </c>
      <c r="S495" s="47"/>
    </row>
    <row r="496" spans="1:19" ht="12.75" customHeight="1" x14ac:dyDescent="0.2">
      <c r="A496" s="496">
        <v>37257</v>
      </c>
      <c r="B496" s="496">
        <v>37621</v>
      </c>
      <c r="C496" s="42" t="s">
        <v>3</v>
      </c>
      <c r="D496" s="43">
        <v>0</v>
      </c>
      <c r="E496" s="44">
        <v>11221.8</v>
      </c>
      <c r="F496" s="44">
        <v>0</v>
      </c>
      <c r="G496" s="44">
        <v>0</v>
      </c>
      <c r="H496" s="44">
        <v>6459.63</v>
      </c>
      <c r="I496" s="44">
        <v>0</v>
      </c>
      <c r="J496" s="44">
        <v>1473.45</v>
      </c>
      <c r="K496" s="45">
        <v>17681.43</v>
      </c>
      <c r="L496" s="46">
        <v>19154.88</v>
      </c>
      <c r="M496" s="117"/>
      <c r="N496" s="119">
        <v>17681.43</v>
      </c>
      <c r="O496" s="119">
        <v>11221.8</v>
      </c>
      <c r="P496" s="119">
        <v>1578.6</v>
      </c>
      <c r="Q496" s="119">
        <v>21174.799999999999</v>
      </c>
      <c r="R496" s="119">
        <v>19701.349999999999</v>
      </c>
      <c r="S496" s="47"/>
    </row>
    <row r="497" spans="1:19" ht="9" customHeight="1" x14ac:dyDescent="0.2">
      <c r="A497" s="521"/>
      <c r="B497" s="521"/>
      <c r="C497" s="48" t="s">
        <v>4</v>
      </c>
      <c r="D497" s="49">
        <v>2</v>
      </c>
      <c r="E497" s="50">
        <v>21728435</v>
      </c>
      <c r="F497" s="50">
        <v>0</v>
      </c>
      <c r="G497" s="50">
        <v>0</v>
      </c>
      <c r="H497" s="50">
        <v>12507588</v>
      </c>
      <c r="I497" s="50">
        <v>0</v>
      </c>
      <c r="J497" s="51">
        <v>2852997</v>
      </c>
      <c r="K497" s="50">
        <v>34236022</v>
      </c>
      <c r="L497" s="73">
        <v>37089019</v>
      </c>
      <c r="M497" s="118"/>
      <c r="N497" s="120">
        <v>34236022</v>
      </c>
      <c r="O497" s="120">
        <v>21728435</v>
      </c>
      <c r="P497" s="120">
        <v>3056596</v>
      </c>
      <c r="Q497" s="120">
        <v>41000130</v>
      </c>
      <c r="R497" s="120">
        <v>38147133</v>
      </c>
      <c r="S497" s="47"/>
    </row>
    <row r="498" spans="1:19" ht="12.75" customHeight="1" x14ac:dyDescent="0.2">
      <c r="A498" s="519">
        <v>37257</v>
      </c>
      <c r="B498" s="519">
        <v>37621</v>
      </c>
      <c r="C498" s="53" t="s">
        <v>3</v>
      </c>
      <c r="D498" s="54">
        <v>3</v>
      </c>
      <c r="E498" s="55">
        <v>11709.98</v>
      </c>
      <c r="F498" s="55">
        <v>0</v>
      </c>
      <c r="G498" s="55">
        <v>0</v>
      </c>
      <c r="H498" s="55">
        <v>6459.63</v>
      </c>
      <c r="I498" s="55">
        <v>0</v>
      </c>
      <c r="J498" s="55">
        <v>1514.13</v>
      </c>
      <c r="K498" s="56">
        <v>18169.61</v>
      </c>
      <c r="L498" s="46">
        <v>19683.740000000002</v>
      </c>
      <c r="M498" s="117"/>
      <c r="N498" s="119">
        <v>18169.61</v>
      </c>
      <c r="O498" s="119">
        <v>11709.98</v>
      </c>
      <c r="P498" s="119">
        <v>1578.6</v>
      </c>
      <c r="Q498" s="119">
        <v>21791.54</v>
      </c>
      <c r="R498" s="119">
        <v>20277.41</v>
      </c>
      <c r="S498" s="47"/>
    </row>
    <row r="499" spans="1:19" ht="9" customHeight="1" x14ac:dyDescent="0.2">
      <c r="A499" s="579"/>
      <c r="B499" s="579"/>
      <c r="C499" s="48" t="s">
        <v>4</v>
      </c>
      <c r="D499" s="49">
        <v>8</v>
      </c>
      <c r="E499" s="50">
        <v>22673683</v>
      </c>
      <c r="F499" s="50">
        <v>0</v>
      </c>
      <c r="G499" s="50">
        <v>0</v>
      </c>
      <c r="H499" s="50">
        <v>12507588</v>
      </c>
      <c r="I499" s="50">
        <v>0</v>
      </c>
      <c r="J499" s="51">
        <v>2931764</v>
      </c>
      <c r="K499" s="50">
        <v>35181271</v>
      </c>
      <c r="L499" s="73">
        <v>38113035</v>
      </c>
      <c r="M499" s="118"/>
      <c r="N499" s="120">
        <v>35181271</v>
      </c>
      <c r="O499" s="120">
        <v>22673683</v>
      </c>
      <c r="P499" s="120">
        <v>3056596</v>
      </c>
      <c r="Q499" s="120">
        <v>42194305</v>
      </c>
      <c r="R499" s="120">
        <v>39262541</v>
      </c>
      <c r="S499" s="47"/>
    </row>
    <row r="500" spans="1:19" ht="12.75" customHeight="1" x14ac:dyDescent="0.2">
      <c r="A500" s="579"/>
      <c r="B500" s="579"/>
      <c r="C500" s="53" t="s">
        <v>3</v>
      </c>
      <c r="D500" s="54">
        <v>9</v>
      </c>
      <c r="E500" s="55">
        <v>13305.42</v>
      </c>
      <c r="F500" s="55">
        <v>0</v>
      </c>
      <c r="G500" s="55">
        <v>0</v>
      </c>
      <c r="H500" s="55">
        <v>6459.63</v>
      </c>
      <c r="I500" s="55">
        <v>0</v>
      </c>
      <c r="J500" s="55">
        <v>1647.09</v>
      </c>
      <c r="K500" s="56">
        <v>19765.05</v>
      </c>
      <c r="L500" s="46">
        <v>21412.14</v>
      </c>
      <c r="M500" s="117"/>
      <c r="N500" s="119">
        <v>19765.05</v>
      </c>
      <c r="O500" s="119">
        <v>13305.42</v>
      </c>
      <c r="P500" s="119">
        <v>1578.6</v>
      </c>
      <c r="Q500" s="119">
        <v>23807.119999999999</v>
      </c>
      <c r="R500" s="119">
        <v>22160.03</v>
      </c>
      <c r="S500" s="47"/>
    </row>
    <row r="501" spans="1:19" ht="9" customHeight="1" x14ac:dyDescent="0.2">
      <c r="A501" s="579"/>
      <c r="B501" s="579"/>
      <c r="C501" s="48" t="s">
        <v>4</v>
      </c>
      <c r="D501" s="49">
        <v>14</v>
      </c>
      <c r="E501" s="50">
        <v>25762886</v>
      </c>
      <c r="F501" s="50">
        <v>0</v>
      </c>
      <c r="G501" s="50">
        <v>0</v>
      </c>
      <c r="H501" s="50">
        <v>12507588</v>
      </c>
      <c r="I501" s="50">
        <v>0</v>
      </c>
      <c r="J501" s="51">
        <v>3189211</v>
      </c>
      <c r="K501" s="50">
        <v>38270473</v>
      </c>
      <c r="L501" s="73">
        <v>41459684</v>
      </c>
      <c r="M501" s="118"/>
      <c r="N501" s="120">
        <v>38270473</v>
      </c>
      <c r="O501" s="120">
        <v>25762886</v>
      </c>
      <c r="P501" s="120">
        <v>3056596</v>
      </c>
      <c r="Q501" s="120">
        <v>46097012</v>
      </c>
      <c r="R501" s="120">
        <v>42907801</v>
      </c>
      <c r="S501" s="47"/>
    </row>
    <row r="502" spans="1:19" ht="12.75" customHeight="1" x14ac:dyDescent="0.2">
      <c r="A502" s="579"/>
      <c r="B502" s="579"/>
      <c r="C502" s="53" t="s">
        <v>3</v>
      </c>
      <c r="D502" s="54">
        <v>15</v>
      </c>
      <c r="E502" s="55">
        <v>15142.25</v>
      </c>
      <c r="F502" s="55">
        <v>0</v>
      </c>
      <c r="G502" s="55">
        <v>0</v>
      </c>
      <c r="H502" s="55">
        <v>6459.63</v>
      </c>
      <c r="I502" s="55">
        <v>0</v>
      </c>
      <c r="J502" s="55">
        <v>1800.16</v>
      </c>
      <c r="K502" s="56">
        <v>21601.88</v>
      </c>
      <c r="L502" s="46">
        <v>23402.04</v>
      </c>
      <c r="M502" s="117"/>
      <c r="N502" s="119">
        <v>21601.88</v>
      </c>
      <c r="O502" s="119">
        <v>15142.25</v>
      </c>
      <c r="P502" s="119">
        <v>1955.16</v>
      </c>
      <c r="Q502" s="119">
        <v>26127.65</v>
      </c>
      <c r="R502" s="119">
        <v>24327.49</v>
      </c>
      <c r="S502" s="47"/>
    </row>
    <row r="503" spans="1:19" ht="9" customHeight="1" x14ac:dyDescent="0.2">
      <c r="A503" s="579"/>
      <c r="B503" s="579"/>
      <c r="C503" s="48" t="s">
        <v>4</v>
      </c>
      <c r="D503" s="49">
        <v>20</v>
      </c>
      <c r="E503" s="50">
        <v>29319484</v>
      </c>
      <c r="F503" s="50">
        <v>0</v>
      </c>
      <c r="G503" s="50">
        <v>0</v>
      </c>
      <c r="H503" s="50">
        <v>12507588</v>
      </c>
      <c r="I503" s="50">
        <v>0</v>
      </c>
      <c r="J503" s="51">
        <v>3485596</v>
      </c>
      <c r="K503" s="50">
        <v>41827072</v>
      </c>
      <c r="L503" s="73">
        <v>45312668</v>
      </c>
      <c r="M503" s="118"/>
      <c r="N503" s="120">
        <v>41827072</v>
      </c>
      <c r="O503" s="120">
        <v>29319484</v>
      </c>
      <c r="P503" s="120">
        <v>3785718</v>
      </c>
      <c r="Q503" s="120">
        <v>50590185</v>
      </c>
      <c r="R503" s="120">
        <v>47104589</v>
      </c>
      <c r="S503" s="47"/>
    </row>
    <row r="504" spans="1:19" ht="12.75" customHeight="1" x14ac:dyDescent="0.2">
      <c r="A504" s="579"/>
      <c r="B504" s="579"/>
      <c r="C504" s="53" t="s">
        <v>3</v>
      </c>
      <c r="D504" s="54">
        <v>21</v>
      </c>
      <c r="E504" s="55">
        <v>16925.599999999999</v>
      </c>
      <c r="F504" s="55">
        <v>0</v>
      </c>
      <c r="G504" s="55">
        <v>0</v>
      </c>
      <c r="H504" s="55">
        <v>6459.63</v>
      </c>
      <c r="I504" s="55">
        <v>0</v>
      </c>
      <c r="J504" s="55">
        <v>1948.77</v>
      </c>
      <c r="K504" s="56">
        <v>23385.23</v>
      </c>
      <c r="L504" s="46">
        <v>25334</v>
      </c>
      <c r="M504" s="117"/>
      <c r="N504" s="119">
        <v>23385.23</v>
      </c>
      <c r="O504" s="119">
        <v>16925.599999999999</v>
      </c>
      <c r="P504" s="119">
        <v>1955.16</v>
      </c>
      <c r="Q504" s="119">
        <v>28380.61</v>
      </c>
      <c r="R504" s="119">
        <v>26431.84</v>
      </c>
      <c r="S504" s="47"/>
    </row>
    <row r="505" spans="1:19" ht="9" customHeight="1" x14ac:dyDescent="0.2">
      <c r="A505" s="579"/>
      <c r="B505" s="579"/>
      <c r="C505" s="48" t="s">
        <v>4</v>
      </c>
      <c r="D505" s="49">
        <v>27</v>
      </c>
      <c r="E505" s="50">
        <v>32772532</v>
      </c>
      <c r="F505" s="50">
        <v>0</v>
      </c>
      <c r="G505" s="50">
        <v>0</v>
      </c>
      <c r="H505" s="50">
        <v>12507588</v>
      </c>
      <c r="I505" s="50">
        <v>0</v>
      </c>
      <c r="J505" s="51">
        <v>3773345</v>
      </c>
      <c r="K505" s="50">
        <v>45280119</v>
      </c>
      <c r="L505" s="73">
        <v>49053464</v>
      </c>
      <c r="M505" s="118"/>
      <c r="N505" s="120">
        <v>45280119</v>
      </c>
      <c r="O505" s="120">
        <v>32772532</v>
      </c>
      <c r="P505" s="120">
        <v>3785718</v>
      </c>
      <c r="Q505" s="120">
        <v>54952524</v>
      </c>
      <c r="R505" s="120">
        <v>51179179</v>
      </c>
      <c r="S505" s="47"/>
    </row>
    <row r="506" spans="1:19" ht="12.75" customHeight="1" x14ac:dyDescent="0.2">
      <c r="A506" s="579"/>
      <c r="B506" s="579"/>
      <c r="C506" s="53" t="s">
        <v>3</v>
      </c>
      <c r="D506" s="54">
        <v>28</v>
      </c>
      <c r="E506" s="55">
        <v>18675.05</v>
      </c>
      <c r="F506" s="55">
        <v>0</v>
      </c>
      <c r="G506" s="55">
        <v>0</v>
      </c>
      <c r="H506" s="55">
        <v>6459.63</v>
      </c>
      <c r="I506" s="55">
        <v>0</v>
      </c>
      <c r="J506" s="55">
        <v>2094.56</v>
      </c>
      <c r="K506" s="56">
        <v>25134.68</v>
      </c>
      <c r="L506" s="46">
        <v>27229.24</v>
      </c>
      <c r="M506" s="117"/>
      <c r="N506" s="119">
        <v>25134.68</v>
      </c>
      <c r="O506" s="119">
        <v>18675.05</v>
      </c>
      <c r="P506" s="119">
        <v>2333.4</v>
      </c>
      <c r="Q506" s="119">
        <v>30590.75</v>
      </c>
      <c r="R506" s="119">
        <v>28496.19</v>
      </c>
      <c r="S506" s="47"/>
    </row>
    <row r="507" spans="1:19" ht="9" customHeight="1" x14ac:dyDescent="0.2">
      <c r="A507" s="579"/>
      <c r="B507" s="579"/>
      <c r="C507" s="48" t="s">
        <v>4</v>
      </c>
      <c r="D507" s="49">
        <v>34</v>
      </c>
      <c r="E507" s="50">
        <v>36159939</v>
      </c>
      <c r="F507" s="50">
        <v>0</v>
      </c>
      <c r="G507" s="50">
        <v>0</v>
      </c>
      <c r="H507" s="50">
        <v>12507588</v>
      </c>
      <c r="I507" s="50">
        <v>0</v>
      </c>
      <c r="J507" s="51">
        <v>4055634</v>
      </c>
      <c r="K507" s="50">
        <v>48667527</v>
      </c>
      <c r="L507" s="73">
        <v>52723161</v>
      </c>
      <c r="M507" s="118"/>
      <c r="N507" s="120">
        <v>48667527</v>
      </c>
      <c r="O507" s="120">
        <v>36159939</v>
      </c>
      <c r="P507" s="120">
        <v>4518092</v>
      </c>
      <c r="Q507" s="120">
        <v>59231952</v>
      </c>
      <c r="R507" s="120">
        <v>55176318</v>
      </c>
      <c r="S507" s="47"/>
    </row>
    <row r="508" spans="1:19" ht="12.75" customHeight="1" x14ac:dyDescent="0.2">
      <c r="A508" s="579"/>
      <c r="B508" s="579"/>
      <c r="C508" s="53" t="s">
        <v>3</v>
      </c>
      <c r="D508" s="54">
        <v>35</v>
      </c>
      <c r="E508" s="55">
        <v>19971.77</v>
      </c>
      <c r="F508" s="55">
        <v>0</v>
      </c>
      <c r="G508" s="55">
        <v>0</v>
      </c>
      <c r="H508" s="55">
        <v>6459.63</v>
      </c>
      <c r="I508" s="55">
        <v>0</v>
      </c>
      <c r="J508" s="55">
        <v>2202.62</v>
      </c>
      <c r="K508" s="56">
        <v>26431.4</v>
      </c>
      <c r="L508" s="46">
        <v>28634.02</v>
      </c>
      <c r="M508" s="117"/>
      <c r="N508" s="119">
        <v>26431.4</v>
      </c>
      <c r="O508" s="119">
        <v>19971.77</v>
      </c>
      <c r="P508" s="119">
        <v>2333.4</v>
      </c>
      <c r="Q508" s="119">
        <v>32228.94</v>
      </c>
      <c r="R508" s="119">
        <v>30026.32</v>
      </c>
      <c r="S508" s="47"/>
    </row>
    <row r="509" spans="1:19" ht="9" customHeight="1" x14ac:dyDescent="0.2">
      <c r="A509" s="580"/>
      <c r="B509" s="580"/>
      <c r="C509" s="58" t="s">
        <v>4</v>
      </c>
      <c r="D509" s="59"/>
      <c r="E509" s="61">
        <v>38670739</v>
      </c>
      <c r="F509" s="61">
        <v>0</v>
      </c>
      <c r="G509" s="61">
        <v>0</v>
      </c>
      <c r="H509" s="61">
        <v>12507588</v>
      </c>
      <c r="I509" s="61">
        <v>0</v>
      </c>
      <c r="J509" s="60">
        <v>4264867</v>
      </c>
      <c r="K509" s="61">
        <v>51178327</v>
      </c>
      <c r="L509" s="73">
        <v>55443194</v>
      </c>
      <c r="M509" s="118"/>
      <c r="N509" s="120">
        <v>51178327</v>
      </c>
      <c r="O509" s="120">
        <v>38670739</v>
      </c>
      <c r="P509" s="120">
        <v>4518092</v>
      </c>
      <c r="Q509" s="120">
        <v>62403930</v>
      </c>
      <c r="R509" s="120">
        <v>58139063</v>
      </c>
      <c r="S509" s="47"/>
    </row>
    <row r="510" spans="1:19" ht="12.75" customHeight="1" x14ac:dyDescent="0.2">
      <c r="A510" s="496">
        <v>37622</v>
      </c>
      <c r="B510" s="496">
        <v>37986</v>
      </c>
      <c r="C510" s="42" t="s">
        <v>3</v>
      </c>
      <c r="D510" s="43">
        <v>0</v>
      </c>
      <c r="E510" s="44">
        <v>11669.16</v>
      </c>
      <c r="F510" s="44">
        <v>0</v>
      </c>
      <c r="G510" s="44">
        <v>0</v>
      </c>
      <c r="H510" s="44">
        <v>6459.63</v>
      </c>
      <c r="I510" s="44">
        <v>0</v>
      </c>
      <c r="J510" s="44">
        <v>1510.73</v>
      </c>
      <c r="K510" s="45">
        <v>18128.79</v>
      </c>
      <c r="L510" s="46">
        <v>19639.52</v>
      </c>
      <c r="M510" s="117"/>
      <c r="N510" s="119">
        <v>18128.79</v>
      </c>
      <c r="O510" s="119">
        <v>11669.16</v>
      </c>
      <c r="P510" s="119">
        <v>1710.6</v>
      </c>
      <c r="Q510" s="119">
        <v>21739.97</v>
      </c>
      <c r="R510" s="119">
        <v>20229.240000000002</v>
      </c>
      <c r="S510" s="47"/>
    </row>
    <row r="511" spans="1:19" ht="9" customHeight="1" x14ac:dyDescent="0.2">
      <c r="A511" s="521"/>
      <c r="B511" s="521"/>
      <c r="C511" s="48" t="s">
        <v>4</v>
      </c>
      <c r="D511" s="49">
        <v>2</v>
      </c>
      <c r="E511" s="50">
        <v>22594644</v>
      </c>
      <c r="F511" s="50">
        <v>0</v>
      </c>
      <c r="G511" s="50">
        <v>0</v>
      </c>
      <c r="H511" s="50">
        <v>12507588</v>
      </c>
      <c r="I511" s="50">
        <v>0</v>
      </c>
      <c r="J511" s="51">
        <v>2925181</v>
      </c>
      <c r="K511" s="50">
        <v>35102232</v>
      </c>
      <c r="L511" s="73">
        <v>38027413</v>
      </c>
      <c r="M511" s="118"/>
      <c r="N511" s="120">
        <v>35102232</v>
      </c>
      <c r="O511" s="120">
        <v>22594644</v>
      </c>
      <c r="P511" s="120">
        <v>3312183</v>
      </c>
      <c r="Q511" s="120">
        <v>42094452</v>
      </c>
      <c r="R511" s="120">
        <v>39169271</v>
      </c>
      <c r="S511" s="47"/>
    </row>
    <row r="512" spans="1:19" ht="12.75" customHeight="1" x14ac:dyDescent="0.2">
      <c r="A512" s="519">
        <v>37622</v>
      </c>
      <c r="B512" s="519">
        <v>37986</v>
      </c>
      <c r="C512" s="53" t="s">
        <v>3</v>
      </c>
      <c r="D512" s="54">
        <v>3</v>
      </c>
      <c r="E512" s="55">
        <v>12169.7</v>
      </c>
      <c r="F512" s="55">
        <v>0</v>
      </c>
      <c r="G512" s="55">
        <v>0</v>
      </c>
      <c r="H512" s="55">
        <v>6459.63</v>
      </c>
      <c r="I512" s="55">
        <v>0</v>
      </c>
      <c r="J512" s="55">
        <v>1552.44</v>
      </c>
      <c r="K512" s="56">
        <v>18629.330000000002</v>
      </c>
      <c r="L512" s="46">
        <v>20181.77</v>
      </c>
      <c r="M512" s="117"/>
      <c r="N512" s="119">
        <v>18629.330000000002</v>
      </c>
      <c r="O512" s="119">
        <v>12169.7</v>
      </c>
      <c r="P512" s="119">
        <v>1710.6</v>
      </c>
      <c r="Q512" s="119">
        <v>22372.32</v>
      </c>
      <c r="R512" s="119">
        <v>20819.88</v>
      </c>
      <c r="S512" s="47"/>
    </row>
    <row r="513" spans="1:19" ht="9" customHeight="1" x14ac:dyDescent="0.2">
      <c r="A513" s="579"/>
      <c r="B513" s="579"/>
      <c r="C513" s="48" t="s">
        <v>4</v>
      </c>
      <c r="D513" s="49">
        <v>8</v>
      </c>
      <c r="E513" s="50">
        <v>23563825</v>
      </c>
      <c r="F513" s="50">
        <v>0</v>
      </c>
      <c r="G513" s="50">
        <v>0</v>
      </c>
      <c r="H513" s="50">
        <v>12507588</v>
      </c>
      <c r="I513" s="50">
        <v>0</v>
      </c>
      <c r="J513" s="51">
        <v>3005943</v>
      </c>
      <c r="K513" s="50">
        <v>36071413</v>
      </c>
      <c r="L513" s="73">
        <v>39077356</v>
      </c>
      <c r="M513" s="118"/>
      <c r="N513" s="120">
        <v>36071413</v>
      </c>
      <c r="O513" s="120">
        <v>23563825</v>
      </c>
      <c r="P513" s="120">
        <v>3312183</v>
      </c>
      <c r="Q513" s="120">
        <v>43318852</v>
      </c>
      <c r="R513" s="120">
        <v>40312909</v>
      </c>
      <c r="S513" s="47"/>
    </row>
    <row r="514" spans="1:19" ht="12.75" customHeight="1" x14ac:dyDescent="0.2">
      <c r="A514" s="579"/>
      <c r="B514" s="579"/>
      <c r="C514" s="53" t="s">
        <v>3</v>
      </c>
      <c r="D514" s="54">
        <v>9</v>
      </c>
      <c r="E514" s="55">
        <v>13805.46</v>
      </c>
      <c r="F514" s="55">
        <v>0</v>
      </c>
      <c r="G514" s="55">
        <v>0</v>
      </c>
      <c r="H514" s="55">
        <v>6459.63</v>
      </c>
      <c r="I514" s="55">
        <v>0</v>
      </c>
      <c r="J514" s="55">
        <v>1688.76</v>
      </c>
      <c r="K514" s="56">
        <v>20265.09</v>
      </c>
      <c r="L514" s="46">
        <v>21953.85</v>
      </c>
      <c r="M514" s="117"/>
      <c r="N514" s="119">
        <v>20265.09</v>
      </c>
      <c r="O514" s="119">
        <v>13805.46</v>
      </c>
      <c r="P514" s="119">
        <v>1710.6</v>
      </c>
      <c r="Q514" s="119">
        <v>24438.83</v>
      </c>
      <c r="R514" s="119">
        <v>22750.07</v>
      </c>
      <c r="S514" s="47"/>
    </row>
    <row r="515" spans="1:19" ht="9" customHeight="1" x14ac:dyDescent="0.2">
      <c r="A515" s="579"/>
      <c r="B515" s="579"/>
      <c r="C515" s="48" t="s">
        <v>4</v>
      </c>
      <c r="D515" s="49">
        <v>14</v>
      </c>
      <c r="E515" s="50">
        <v>26731098</v>
      </c>
      <c r="F515" s="50">
        <v>0</v>
      </c>
      <c r="G515" s="50">
        <v>0</v>
      </c>
      <c r="H515" s="50">
        <v>12507588</v>
      </c>
      <c r="I515" s="50">
        <v>0</v>
      </c>
      <c r="J515" s="51">
        <v>3269895</v>
      </c>
      <c r="K515" s="50">
        <v>39238686</v>
      </c>
      <c r="L515" s="73">
        <v>42508581</v>
      </c>
      <c r="M515" s="118"/>
      <c r="N515" s="120">
        <v>39238686</v>
      </c>
      <c r="O515" s="120">
        <v>26731098</v>
      </c>
      <c r="P515" s="120">
        <v>3312183</v>
      </c>
      <c r="Q515" s="120">
        <v>47320173</v>
      </c>
      <c r="R515" s="120">
        <v>44050278</v>
      </c>
      <c r="S515" s="47"/>
    </row>
    <row r="516" spans="1:19" ht="12.75" customHeight="1" x14ac:dyDescent="0.2">
      <c r="A516" s="579"/>
      <c r="B516" s="579"/>
      <c r="C516" s="53" t="s">
        <v>3</v>
      </c>
      <c r="D516" s="54">
        <v>15</v>
      </c>
      <c r="E516" s="55">
        <v>15688.73</v>
      </c>
      <c r="F516" s="55">
        <v>0</v>
      </c>
      <c r="G516" s="55">
        <v>0</v>
      </c>
      <c r="H516" s="55">
        <v>6459.63</v>
      </c>
      <c r="I516" s="55">
        <v>0</v>
      </c>
      <c r="J516" s="55">
        <v>1845.7</v>
      </c>
      <c r="K516" s="56">
        <v>22148.36</v>
      </c>
      <c r="L516" s="46">
        <v>23994.06</v>
      </c>
      <c r="M516" s="117"/>
      <c r="N516" s="119">
        <v>22148.36</v>
      </c>
      <c r="O516" s="119">
        <v>15688.73</v>
      </c>
      <c r="P516" s="119">
        <v>2111.16</v>
      </c>
      <c r="Q516" s="119">
        <v>26818.03</v>
      </c>
      <c r="R516" s="119">
        <v>24972.33</v>
      </c>
      <c r="S516" s="47"/>
    </row>
    <row r="517" spans="1:19" ht="9" customHeight="1" x14ac:dyDescent="0.2">
      <c r="A517" s="579"/>
      <c r="B517" s="579"/>
      <c r="C517" s="48" t="s">
        <v>4</v>
      </c>
      <c r="D517" s="49">
        <v>20</v>
      </c>
      <c r="E517" s="50">
        <v>30377617</v>
      </c>
      <c r="F517" s="50">
        <v>0</v>
      </c>
      <c r="G517" s="50">
        <v>0</v>
      </c>
      <c r="H517" s="50">
        <v>12507588</v>
      </c>
      <c r="I517" s="50">
        <v>0</v>
      </c>
      <c r="J517" s="51">
        <v>3573774</v>
      </c>
      <c r="K517" s="50">
        <v>42885205</v>
      </c>
      <c r="L517" s="73">
        <v>46458979</v>
      </c>
      <c r="M517" s="118"/>
      <c r="N517" s="120">
        <v>42885205</v>
      </c>
      <c r="O517" s="120">
        <v>30377617</v>
      </c>
      <c r="P517" s="120">
        <v>4087776</v>
      </c>
      <c r="Q517" s="120">
        <v>51926947</v>
      </c>
      <c r="R517" s="120">
        <v>48353173</v>
      </c>
      <c r="S517" s="47"/>
    </row>
    <row r="518" spans="1:19" ht="12.75" customHeight="1" x14ac:dyDescent="0.2">
      <c r="A518" s="579"/>
      <c r="B518" s="579"/>
      <c r="C518" s="53" t="s">
        <v>3</v>
      </c>
      <c r="D518" s="54">
        <v>21</v>
      </c>
      <c r="E518" s="55">
        <v>17517.2</v>
      </c>
      <c r="F518" s="55">
        <v>0</v>
      </c>
      <c r="G518" s="55">
        <v>0</v>
      </c>
      <c r="H518" s="55">
        <v>6459.63</v>
      </c>
      <c r="I518" s="55">
        <v>0</v>
      </c>
      <c r="J518" s="55">
        <v>1998.07</v>
      </c>
      <c r="K518" s="56">
        <v>23976.83</v>
      </c>
      <c r="L518" s="46">
        <v>25974.9</v>
      </c>
      <c r="M518" s="117"/>
      <c r="N518" s="119">
        <v>23976.83</v>
      </c>
      <c r="O518" s="119">
        <v>17517.2</v>
      </c>
      <c r="P518" s="119">
        <v>2111.16</v>
      </c>
      <c r="Q518" s="119">
        <v>29128</v>
      </c>
      <c r="R518" s="119">
        <v>27129.93</v>
      </c>
      <c r="S518" s="47"/>
    </row>
    <row r="519" spans="1:19" ht="9" customHeight="1" x14ac:dyDescent="0.2">
      <c r="A519" s="579"/>
      <c r="B519" s="579"/>
      <c r="C519" s="48" t="s">
        <v>4</v>
      </c>
      <c r="D519" s="49">
        <v>27</v>
      </c>
      <c r="E519" s="50">
        <v>33918029</v>
      </c>
      <c r="F519" s="50">
        <v>0</v>
      </c>
      <c r="G519" s="50">
        <v>0</v>
      </c>
      <c r="H519" s="50">
        <v>12507588</v>
      </c>
      <c r="I519" s="50">
        <v>0</v>
      </c>
      <c r="J519" s="51">
        <v>3868803</v>
      </c>
      <c r="K519" s="50">
        <v>46425617</v>
      </c>
      <c r="L519" s="73">
        <v>50294420</v>
      </c>
      <c r="M519" s="118"/>
      <c r="N519" s="120">
        <v>46425617</v>
      </c>
      <c r="O519" s="120">
        <v>33918029</v>
      </c>
      <c r="P519" s="120">
        <v>4087776</v>
      </c>
      <c r="Q519" s="120">
        <v>56399673</v>
      </c>
      <c r="R519" s="120">
        <v>52530870</v>
      </c>
      <c r="S519" s="47"/>
    </row>
    <row r="520" spans="1:19" ht="12.75" customHeight="1" x14ac:dyDescent="0.2">
      <c r="A520" s="579"/>
      <c r="B520" s="579"/>
      <c r="C520" s="53" t="s">
        <v>3</v>
      </c>
      <c r="D520" s="54">
        <v>28</v>
      </c>
      <c r="E520" s="55">
        <v>19310.93</v>
      </c>
      <c r="F520" s="55">
        <v>0</v>
      </c>
      <c r="G520" s="55">
        <v>0</v>
      </c>
      <c r="H520" s="55">
        <v>6459.63</v>
      </c>
      <c r="I520" s="55">
        <v>0</v>
      </c>
      <c r="J520" s="55">
        <v>2147.5500000000002</v>
      </c>
      <c r="K520" s="56">
        <v>25770.560000000001</v>
      </c>
      <c r="L520" s="46">
        <v>27918.11</v>
      </c>
      <c r="M520" s="117"/>
      <c r="N520" s="119">
        <v>25770.560000000001</v>
      </c>
      <c r="O520" s="119">
        <v>19310.93</v>
      </c>
      <c r="P520" s="119">
        <v>2585.4</v>
      </c>
      <c r="Q520" s="119">
        <v>31394.080000000002</v>
      </c>
      <c r="R520" s="119">
        <v>29246.53</v>
      </c>
      <c r="S520" s="47"/>
    </row>
    <row r="521" spans="1:19" ht="9" customHeight="1" x14ac:dyDescent="0.2">
      <c r="A521" s="579"/>
      <c r="B521" s="579"/>
      <c r="C521" s="48" t="s">
        <v>4</v>
      </c>
      <c r="D521" s="49">
        <v>34</v>
      </c>
      <c r="E521" s="50">
        <v>37391174</v>
      </c>
      <c r="F521" s="50">
        <v>0</v>
      </c>
      <c r="G521" s="50">
        <v>0</v>
      </c>
      <c r="H521" s="50">
        <v>12507588</v>
      </c>
      <c r="I521" s="50">
        <v>0</v>
      </c>
      <c r="J521" s="51">
        <v>4158237</v>
      </c>
      <c r="K521" s="50">
        <v>49898762</v>
      </c>
      <c r="L521" s="73">
        <v>54056999</v>
      </c>
      <c r="M521" s="118"/>
      <c r="N521" s="120">
        <v>49898762</v>
      </c>
      <c r="O521" s="120">
        <v>37391174</v>
      </c>
      <c r="P521" s="120">
        <v>5006032</v>
      </c>
      <c r="Q521" s="120">
        <v>60787415</v>
      </c>
      <c r="R521" s="120">
        <v>56629179</v>
      </c>
      <c r="S521" s="47"/>
    </row>
    <row r="522" spans="1:19" ht="12.75" customHeight="1" x14ac:dyDescent="0.2">
      <c r="A522" s="579"/>
      <c r="B522" s="579"/>
      <c r="C522" s="53" t="s">
        <v>3</v>
      </c>
      <c r="D522" s="54">
        <v>35</v>
      </c>
      <c r="E522" s="55">
        <v>20640.53</v>
      </c>
      <c r="F522" s="55">
        <v>0</v>
      </c>
      <c r="G522" s="55">
        <v>0</v>
      </c>
      <c r="H522" s="55">
        <v>6459.63</v>
      </c>
      <c r="I522" s="55">
        <v>0</v>
      </c>
      <c r="J522" s="55">
        <v>2258.35</v>
      </c>
      <c r="K522" s="56">
        <v>27100.16</v>
      </c>
      <c r="L522" s="46">
        <v>29358.51</v>
      </c>
      <c r="M522" s="117"/>
      <c r="N522" s="119">
        <v>27100.16</v>
      </c>
      <c r="O522" s="119">
        <v>20640.53</v>
      </c>
      <c r="P522" s="119">
        <v>2585.4</v>
      </c>
      <c r="Q522" s="119">
        <v>33073.81</v>
      </c>
      <c r="R522" s="119">
        <v>30815.46</v>
      </c>
      <c r="S522" s="47"/>
    </row>
    <row r="523" spans="1:19" ht="9" customHeight="1" x14ac:dyDescent="0.2">
      <c r="A523" s="580"/>
      <c r="B523" s="580"/>
      <c r="C523" s="58" t="s">
        <v>4</v>
      </c>
      <c r="D523" s="59"/>
      <c r="E523" s="61">
        <v>39965639</v>
      </c>
      <c r="F523" s="61">
        <v>0</v>
      </c>
      <c r="G523" s="61">
        <v>0</v>
      </c>
      <c r="H523" s="61">
        <v>12507588</v>
      </c>
      <c r="I523" s="61">
        <v>0</v>
      </c>
      <c r="J523" s="60">
        <v>4372775</v>
      </c>
      <c r="K523" s="61">
        <v>52473227</v>
      </c>
      <c r="L523" s="73">
        <v>56846002</v>
      </c>
      <c r="M523" s="118"/>
      <c r="N523" s="120">
        <v>52473227</v>
      </c>
      <c r="O523" s="120">
        <v>39965639</v>
      </c>
      <c r="P523" s="120">
        <v>5006032</v>
      </c>
      <c r="Q523" s="120">
        <v>64039826</v>
      </c>
      <c r="R523" s="120">
        <v>59667051</v>
      </c>
      <c r="S523" s="47"/>
    </row>
    <row r="524" spans="1:19" ht="12.75" customHeight="1" x14ac:dyDescent="0.2">
      <c r="A524" s="496">
        <v>37987</v>
      </c>
      <c r="B524" s="496">
        <v>38383</v>
      </c>
      <c r="C524" s="42" t="s">
        <v>3</v>
      </c>
      <c r="D524" s="43">
        <v>0</v>
      </c>
      <c r="E524" s="44">
        <v>12107.28</v>
      </c>
      <c r="F524" s="44">
        <v>0</v>
      </c>
      <c r="G524" s="44">
        <v>0</v>
      </c>
      <c r="H524" s="44">
        <v>6459.63</v>
      </c>
      <c r="I524" s="44">
        <v>0</v>
      </c>
      <c r="J524" s="44">
        <v>1547.24</v>
      </c>
      <c r="K524" s="45">
        <v>18566.91</v>
      </c>
      <c r="L524" s="46">
        <v>20114.150000000001</v>
      </c>
      <c r="M524" s="117"/>
      <c r="N524" s="119">
        <v>18566.91</v>
      </c>
      <c r="O524" s="119">
        <v>12107.28</v>
      </c>
      <c r="P524" s="119">
        <v>1857.84</v>
      </c>
      <c r="Q524" s="119">
        <v>22293.46</v>
      </c>
      <c r="R524" s="119">
        <v>20746.22</v>
      </c>
      <c r="S524" s="47"/>
    </row>
    <row r="525" spans="1:19" ht="9" customHeight="1" x14ac:dyDescent="0.2">
      <c r="A525" s="521"/>
      <c r="B525" s="521"/>
      <c r="C525" s="48" t="s">
        <v>4</v>
      </c>
      <c r="D525" s="49">
        <v>2</v>
      </c>
      <c r="E525" s="50">
        <v>23442963</v>
      </c>
      <c r="F525" s="50">
        <v>0</v>
      </c>
      <c r="G525" s="50">
        <v>0</v>
      </c>
      <c r="H525" s="50">
        <v>12507588</v>
      </c>
      <c r="I525" s="50">
        <v>0</v>
      </c>
      <c r="J525" s="51">
        <v>2995874</v>
      </c>
      <c r="K525" s="50">
        <v>35950551</v>
      </c>
      <c r="L525" s="73">
        <v>38946425</v>
      </c>
      <c r="M525" s="118"/>
      <c r="N525" s="120">
        <v>35950551</v>
      </c>
      <c r="O525" s="120">
        <v>23442963</v>
      </c>
      <c r="P525" s="120">
        <v>3597280</v>
      </c>
      <c r="Q525" s="120">
        <v>43166158</v>
      </c>
      <c r="R525" s="120">
        <v>40170283</v>
      </c>
      <c r="S525" s="47"/>
    </row>
    <row r="526" spans="1:19" ht="12.75" customHeight="1" x14ac:dyDescent="0.2">
      <c r="A526" s="519">
        <v>37987</v>
      </c>
      <c r="B526" s="519">
        <v>38383</v>
      </c>
      <c r="C526" s="53" t="s">
        <v>3</v>
      </c>
      <c r="D526" s="54">
        <v>3</v>
      </c>
      <c r="E526" s="55">
        <v>12619.94</v>
      </c>
      <c r="F526" s="55">
        <v>0</v>
      </c>
      <c r="G526" s="55">
        <v>0</v>
      </c>
      <c r="H526" s="55">
        <v>6459.63</v>
      </c>
      <c r="I526" s="55">
        <v>0</v>
      </c>
      <c r="J526" s="55">
        <v>1589.96</v>
      </c>
      <c r="K526" s="56">
        <v>19079.57</v>
      </c>
      <c r="L526" s="46">
        <v>20669.53</v>
      </c>
      <c r="M526" s="117"/>
      <c r="N526" s="119">
        <v>19079.57</v>
      </c>
      <c r="O526" s="119">
        <v>12619.94</v>
      </c>
      <c r="P526" s="119">
        <v>1857.84</v>
      </c>
      <c r="Q526" s="119">
        <v>22941.119999999999</v>
      </c>
      <c r="R526" s="119">
        <v>21351.16</v>
      </c>
      <c r="S526" s="47"/>
    </row>
    <row r="527" spans="1:19" ht="9" customHeight="1" x14ac:dyDescent="0.2">
      <c r="A527" s="579"/>
      <c r="B527" s="579"/>
      <c r="C527" s="48" t="s">
        <v>4</v>
      </c>
      <c r="D527" s="49">
        <v>8</v>
      </c>
      <c r="E527" s="50">
        <v>24435611</v>
      </c>
      <c r="F527" s="50">
        <v>0</v>
      </c>
      <c r="G527" s="50">
        <v>0</v>
      </c>
      <c r="H527" s="50">
        <v>12507588</v>
      </c>
      <c r="I527" s="50">
        <v>0</v>
      </c>
      <c r="J527" s="51">
        <v>3078592</v>
      </c>
      <c r="K527" s="50">
        <v>36943199</v>
      </c>
      <c r="L527" s="73">
        <v>40021791</v>
      </c>
      <c r="M527" s="118"/>
      <c r="N527" s="120">
        <v>36943199</v>
      </c>
      <c r="O527" s="120">
        <v>24435611</v>
      </c>
      <c r="P527" s="120">
        <v>3597280</v>
      </c>
      <c r="Q527" s="120">
        <v>44420202</v>
      </c>
      <c r="R527" s="120">
        <v>41341611</v>
      </c>
      <c r="S527" s="47"/>
    </row>
    <row r="528" spans="1:19" ht="12.75" customHeight="1" x14ac:dyDescent="0.2">
      <c r="A528" s="579"/>
      <c r="B528" s="579"/>
      <c r="C528" s="53" t="s">
        <v>3</v>
      </c>
      <c r="D528" s="54">
        <v>9</v>
      </c>
      <c r="E528" s="55">
        <v>14295.3</v>
      </c>
      <c r="F528" s="55">
        <v>0</v>
      </c>
      <c r="G528" s="55">
        <v>0</v>
      </c>
      <c r="H528" s="55">
        <v>6459.63</v>
      </c>
      <c r="I528" s="55">
        <v>0</v>
      </c>
      <c r="J528" s="55">
        <v>1729.58</v>
      </c>
      <c r="K528" s="56">
        <v>20754.93</v>
      </c>
      <c r="L528" s="46">
        <v>22484.51</v>
      </c>
      <c r="M528" s="117"/>
      <c r="N528" s="119">
        <v>20754.93</v>
      </c>
      <c r="O528" s="119">
        <v>14295.3</v>
      </c>
      <c r="P528" s="119">
        <v>1857.84</v>
      </c>
      <c r="Q528" s="119">
        <v>25057.66</v>
      </c>
      <c r="R528" s="119">
        <v>23328.080000000002</v>
      </c>
      <c r="S528" s="47"/>
    </row>
    <row r="529" spans="1:19" ht="9" customHeight="1" x14ac:dyDescent="0.2">
      <c r="A529" s="579"/>
      <c r="B529" s="579"/>
      <c r="C529" s="48" t="s">
        <v>4</v>
      </c>
      <c r="D529" s="49">
        <v>14</v>
      </c>
      <c r="E529" s="50">
        <v>27679561</v>
      </c>
      <c r="F529" s="50">
        <v>0</v>
      </c>
      <c r="G529" s="50">
        <v>0</v>
      </c>
      <c r="H529" s="50">
        <v>12507588</v>
      </c>
      <c r="I529" s="50">
        <v>0</v>
      </c>
      <c r="J529" s="51">
        <v>3348934</v>
      </c>
      <c r="K529" s="50">
        <v>40187148</v>
      </c>
      <c r="L529" s="73">
        <v>43536082</v>
      </c>
      <c r="M529" s="118"/>
      <c r="N529" s="120">
        <v>40187148</v>
      </c>
      <c r="O529" s="120">
        <v>27679561</v>
      </c>
      <c r="P529" s="120">
        <v>3597280</v>
      </c>
      <c r="Q529" s="120">
        <v>48518395</v>
      </c>
      <c r="R529" s="120">
        <v>45169461</v>
      </c>
      <c r="S529" s="47"/>
    </row>
    <row r="530" spans="1:19" ht="12.75" customHeight="1" x14ac:dyDescent="0.2">
      <c r="A530" s="579"/>
      <c r="B530" s="579"/>
      <c r="C530" s="53" t="s">
        <v>3</v>
      </c>
      <c r="D530" s="54">
        <v>15</v>
      </c>
      <c r="E530" s="55">
        <v>16224.05</v>
      </c>
      <c r="F530" s="55">
        <v>0</v>
      </c>
      <c r="G530" s="55">
        <v>0</v>
      </c>
      <c r="H530" s="55">
        <v>6459.63</v>
      </c>
      <c r="I530" s="55">
        <v>0</v>
      </c>
      <c r="J530" s="55">
        <v>1890.31</v>
      </c>
      <c r="K530" s="56">
        <v>22683.68</v>
      </c>
      <c r="L530" s="46">
        <v>24573.99</v>
      </c>
      <c r="M530" s="117"/>
      <c r="N530" s="119">
        <v>22683.68</v>
      </c>
      <c r="O530" s="119">
        <v>16224.05</v>
      </c>
      <c r="P530" s="119">
        <v>2287.8000000000002</v>
      </c>
      <c r="Q530" s="119">
        <v>27494.32</v>
      </c>
      <c r="R530" s="119">
        <v>25604.01</v>
      </c>
      <c r="S530" s="47"/>
    </row>
    <row r="531" spans="1:19" ht="9" customHeight="1" x14ac:dyDescent="0.2">
      <c r="A531" s="579"/>
      <c r="B531" s="579"/>
      <c r="C531" s="48" t="s">
        <v>4</v>
      </c>
      <c r="D531" s="49">
        <v>20</v>
      </c>
      <c r="E531" s="50">
        <v>31414141</v>
      </c>
      <c r="F531" s="50">
        <v>0</v>
      </c>
      <c r="G531" s="50">
        <v>0</v>
      </c>
      <c r="H531" s="50">
        <v>12507588</v>
      </c>
      <c r="I531" s="50">
        <v>0</v>
      </c>
      <c r="J531" s="51">
        <v>3660151</v>
      </c>
      <c r="K531" s="50">
        <v>43921729</v>
      </c>
      <c r="L531" s="73">
        <v>47581880</v>
      </c>
      <c r="M531" s="118"/>
      <c r="N531" s="120">
        <v>43921729</v>
      </c>
      <c r="O531" s="120">
        <v>31414141</v>
      </c>
      <c r="P531" s="120">
        <v>4429799</v>
      </c>
      <c r="Q531" s="120">
        <v>53236427</v>
      </c>
      <c r="R531" s="120">
        <v>49576276</v>
      </c>
      <c r="S531" s="47"/>
    </row>
    <row r="532" spans="1:19" ht="12.75" customHeight="1" x14ac:dyDescent="0.2">
      <c r="A532" s="579"/>
      <c r="B532" s="579"/>
      <c r="C532" s="53" t="s">
        <v>3</v>
      </c>
      <c r="D532" s="54">
        <v>21</v>
      </c>
      <c r="E532" s="55">
        <v>18096.68</v>
      </c>
      <c r="F532" s="55">
        <v>0</v>
      </c>
      <c r="G532" s="55">
        <v>0</v>
      </c>
      <c r="H532" s="55">
        <v>6459.63</v>
      </c>
      <c r="I532" s="55">
        <v>0</v>
      </c>
      <c r="J532" s="55">
        <v>2046.36</v>
      </c>
      <c r="K532" s="56">
        <v>24556.31</v>
      </c>
      <c r="L532" s="46">
        <v>26602.67</v>
      </c>
      <c r="M532" s="117"/>
      <c r="N532" s="119">
        <v>24556.31</v>
      </c>
      <c r="O532" s="119">
        <v>18096.68</v>
      </c>
      <c r="P532" s="119">
        <v>2287.8000000000002</v>
      </c>
      <c r="Q532" s="119">
        <v>29860.07</v>
      </c>
      <c r="R532" s="119">
        <v>27813.71</v>
      </c>
      <c r="S532" s="47"/>
    </row>
    <row r="533" spans="1:19" ht="9" customHeight="1" x14ac:dyDescent="0.2">
      <c r="A533" s="579"/>
      <c r="B533" s="579"/>
      <c r="C533" s="48" t="s">
        <v>4</v>
      </c>
      <c r="D533" s="49">
        <v>27</v>
      </c>
      <c r="E533" s="50">
        <v>35040059</v>
      </c>
      <c r="F533" s="50">
        <v>0</v>
      </c>
      <c r="G533" s="50">
        <v>0</v>
      </c>
      <c r="H533" s="50">
        <v>12507588</v>
      </c>
      <c r="I533" s="50">
        <v>0</v>
      </c>
      <c r="J533" s="51">
        <v>3962305</v>
      </c>
      <c r="K533" s="50">
        <v>47547646</v>
      </c>
      <c r="L533" s="73">
        <v>51509952</v>
      </c>
      <c r="M533" s="118"/>
      <c r="N533" s="120">
        <v>47547646</v>
      </c>
      <c r="O533" s="120">
        <v>35040059</v>
      </c>
      <c r="P533" s="120">
        <v>4429799</v>
      </c>
      <c r="Q533" s="120">
        <v>57817158</v>
      </c>
      <c r="R533" s="120">
        <v>53854852</v>
      </c>
      <c r="S533" s="47"/>
    </row>
    <row r="534" spans="1:19" ht="12.75" customHeight="1" x14ac:dyDescent="0.2">
      <c r="A534" s="579"/>
      <c r="B534" s="579"/>
      <c r="C534" s="53" t="s">
        <v>3</v>
      </c>
      <c r="D534" s="54">
        <v>28</v>
      </c>
      <c r="E534" s="55">
        <v>19933.849999999999</v>
      </c>
      <c r="F534" s="55">
        <v>0</v>
      </c>
      <c r="G534" s="55">
        <v>0</v>
      </c>
      <c r="H534" s="55">
        <v>6459.63</v>
      </c>
      <c r="I534" s="55">
        <v>0</v>
      </c>
      <c r="J534" s="55">
        <v>2199.46</v>
      </c>
      <c r="K534" s="56">
        <v>26393.48</v>
      </c>
      <c r="L534" s="46">
        <v>28592.94</v>
      </c>
      <c r="M534" s="117"/>
      <c r="N534" s="119">
        <v>26393.48</v>
      </c>
      <c r="O534" s="119">
        <v>19933.849999999999</v>
      </c>
      <c r="P534" s="119">
        <v>2870.04</v>
      </c>
      <c r="Q534" s="119">
        <v>32181.03</v>
      </c>
      <c r="R534" s="119">
        <v>29981.57</v>
      </c>
      <c r="S534" s="47"/>
    </row>
    <row r="535" spans="1:19" ht="9" customHeight="1" x14ac:dyDescent="0.2">
      <c r="A535" s="579"/>
      <c r="B535" s="579"/>
      <c r="C535" s="48" t="s">
        <v>4</v>
      </c>
      <c r="D535" s="49">
        <v>34</v>
      </c>
      <c r="E535" s="50">
        <v>38597316</v>
      </c>
      <c r="F535" s="50">
        <v>0</v>
      </c>
      <c r="G535" s="50">
        <v>0</v>
      </c>
      <c r="H535" s="50">
        <v>12507588</v>
      </c>
      <c r="I535" s="50">
        <v>0</v>
      </c>
      <c r="J535" s="51">
        <v>4258748</v>
      </c>
      <c r="K535" s="50">
        <v>51104904</v>
      </c>
      <c r="L535" s="73">
        <v>55363652</v>
      </c>
      <c r="M535" s="118"/>
      <c r="N535" s="120">
        <v>51104904</v>
      </c>
      <c r="O535" s="120">
        <v>38597316</v>
      </c>
      <c r="P535" s="120">
        <v>5557172</v>
      </c>
      <c r="Q535" s="120">
        <v>62311163</v>
      </c>
      <c r="R535" s="120">
        <v>58052415</v>
      </c>
      <c r="S535" s="47"/>
    </row>
    <row r="536" spans="1:19" ht="12.75" customHeight="1" x14ac:dyDescent="0.2">
      <c r="A536" s="579"/>
      <c r="B536" s="579"/>
      <c r="C536" s="53" t="s">
        <v>3</v>
      </c>
      <c r="D536" s="54">
        <v>35</v>
      </c>
      <c r="E536" s="55">
        <v>21295.49</v>
      </c>
      <c r="F536" s="55">
        <v>0</v>
      </c>
      <c r="G536" s="55">
        <v>0</v>
      </c>
      <c r="H536" s="55">
        <v>6459.63</v>
      </c>
      <c r="I536" s="55">
        <v>0</v>
      </c>
      <c r="J536" s="55">
        <v>2312.9299999999998</v>
      </c>
      <c r="K536" s="56">
        <v>27755.119999999999</v>
      </c>
      <c r="L536" s="46">
        <v>30068.05</v>
      </c>
      <c r="M536" s="117"/>
      <c r="N536" s="119">
        <v>27755.119999999999</v>
      </c>
      <c r="O536" s="119">
        <v>21295.49</v>
      </c>
      <c r="P536" s="119">
        <v>2870.04</v>
      </c>
      <c r="Q536" s="119">
        <v>33901.24</v>
      </c>
      <c r="R536" s="119">
        <v>31588.31</v>
      </c>
      <c r="S536" s="47"/>
    </row>
    <row r="537" spans="1:19" ht="9" customHeight="1" x14ac:dyDescent="0.2">
      <c r="A537" s="580"/>
      <c r="B537" s="580"/>
      <c r="C537" s="58" t="s">
        <v>4</v>
      </c>
      <c r="D537" s="59"/>
      <c r="E537" s="61">
        <v>41233818</v>
      </c>
      <c r="F537" s="61">
        <v>0</v>
      </c>
      <c r="G537" s="61">
        <v>0</v>
      </c>
      <c r="H537" s="61">
        <v>12507588</v>
      </c>
      <c r="I537" s="61">
        <v>0</v>
      </c>
      <c r="J537" s="60">
        <v>4478457</v>
      </c>
      <c r="K537" s="61">
        <v>53741406</v>
      </c>
      <c r="L537" s="73">
        <v>58219863</v>
      </c>
      <c r="M537" s="118"/>
      <c r="N537" s="120">
        <v>53741406</v>
      </c>
      <c r="O537" s="120">
        <v>41233818</v>
      </c>
      <c r="P537" s="120">
        <v>5557172</v>
      </c>
      <c r="Q537" s="120">
        <v>65641954</v>
      </c>
      <c r="R537" s="120">
        <v>61163497</v>
      </c>
      <c r="S537" s="47"/>
    </row>
    <row r="538" spans="1:19" ht="12.75" customHeight="1" x14ac:dyDescent="0.2">
      <c r="A538" s="496">
        <v>38384</v>
      </c>
      <c r="B538" s="496">
        <v>38717</v>
      </c>
      <c r="C538" s="42" t="s">
        <v>3</v>
      </c>
      <c r="D538" s="43">
        <v>0</v>
      </c>
      <c r="E538" s="44">
        <v>12622.8</v>
      </c>
      <c r="F538" s="44">
        <v>0</v>
      </c>
      <c r="G538" s="44">
        <v>0</v>
      </c>
      <c r="H538" s="44">
        <v>6459.63</v>
      </c>
      <c r="I538" s="44">
        <v>0</v>
      </c>
      <c r="J538" s="44">
        <v>1590.2</v>
      </c>
      <c r="K538" s="45">
        <v>19082.43</v>
      </c>
      <c r="L538" s="46">
        <v>20672.63</v>
      </c>
      <c r="M538" s="117"/>
      <c r="N538" s="119">
        <v>19082.43</v>
      </c>
      <c r="O538" s="119">
        <v>12622.8</v>
      </c>
      <c r="P538" s="119">
        <v>1857.84</v>
      </c>
      <c r="Q538" s="119">
        <v>22944.73</v>
      </c>
      <c r="R538" s="119">
        <v>21354.53</v>
      </c>
      <c r="S538" s="47"/>
    </row>
    <row r="539" spans="1:19" ht="9" customHeight="1" x14ac:dyDescent="0.2">
      <c r="A539" s="521"/>
      <c r="B539" s="521"/>
      <c r="C539" s="48" t="s">
        <v>4</v>
      </c>
      <c r="D539" s="49">
        <v>2</v>
      </c>
      <c r="E539" s="50">
        <v>24441149</v>
      </c>
      <c r="F539" s="50">
        <v>0</v>
      </c>
      <c r="G539" s="50">
        <v>0</v>
      </c>
      <c r="H539" s="50">
        <v>12507588</v>
      </c>
      <c r="I539" s="50">
        <v>0</v>
      </c>
      <c r="J539" s="51">
        <v>3079057</v>
      </c>
      <c r="K539" s="50">
        <v>36948737</v>
      </c>
      <c r="L539" s="73">
        <v>40027793</v>
      </c>
      <c r="M539" s="118"/>
      <c r="N539" s="120">
        <v>36948737</v>
      </c>
      <c r="O539" s="120">
        <v>24441149</v>
      </c>
      <c r="P539" s="120">
        <v>3597280</v>
      </c>
      <c r="Q539" s="120">
        <v>44427192</v>
      </c>
      <c r="R539" s="120">
        <v>41348136</v>
      </c>
      <c r="S539" s="47"/>
    </row>
    <row r="540" spans="1:19" ht="12.75" customHeight="1" x14ac:dyDescent="0.2">
      <c r="A540" s="519">
        <v>38384</v>
      </c>
      <c r="B540" s="519">
        <v>38717</v>
      </c>
      <c r="C540" s="53" t="s">
        <v>3</v>
      </c>
      <c r="D540" s="54">
        <v>3</v>
      </c>
      <c r="E540" s="55">
        <v>13149.74</v>
      </c>
      <c r="F540" s="55">
        <v>0</v>
      </c>
      <c r="G540" s="55">
        <v>0</v>
      </c>
      <c r="H540" s="55">
        <v>6459.63</v>
      </c>
      <c r="I540" s="55">
        <v>0</v>
      </c>
      <c r="J540" s="55">
        <v>1634.11</v>
      </c>
      <c r="K540" s="56">
        <v>19609.37</v>
      </c>
      <c r="L540" s="46">
        <v>21243.48</v>
      </c>
      <c r="M540" s="117"/>
      <c r="N540" s="119">
        <v>19609.37</v>
      </c>
      <c r="O540" s="119">
        <v>13149.74</v>
      </c>
      <c r="P540" s="119">
        <v>1857.84</v>
      </c>
      <c r="Q540" s="119">
        <v>23610.43</v>
      </c>
      <c r="R540" s="119">
        <v>21976.32</v>
      </c>
      <c r="S540" s="47"/>
    </row>
    <row r="541" spans="1:19" ht="9" customHeight="1" x14ac:dyDescent="0.2">
      <c r="A541" s="579"/>
      <c r="B541" s="579"/>
      <c r="C541" s="48" t="s">
        <v>4</v>
      </c>
      <c r="D541" s="49">
        <v>8</v>
      </c>
      <c r="E541" s="50">
        <v>25461447</v>
      </c>
      <c r="F541" s="50">
        <v>0</v>
      </c>
      <c r="G541" s="50">
        <v>0</v>
      </c>
      <c r="H541" s="50">
        <v>12507588</v>
      </c>
      <c r="I541" s="50">
        <v>0</v>
      </c>
      <c r="J541" s="51">
        <v>3164078</v>
      </c>
      <c r="K541" s="50">
        <v>37969035</v>
      </c>
      <c r="L541" s="73">
        <v>41133113</v>
      </c>
      <c r="M541" s="118"/>
      <c r="N541" s="120">
        <v>37969035</v>
      </c>
      <c r="O541" s="120">
        <v>25461447</v>
      </c>
      <c r="P541" s="120">
        <v>3597280</v>
      </c>
      <c r="Q541" s="120">
        <v>45716167</v>
      </c>
      <c r="R541" s="120">
        <v>42552089</v>
      </c>
      <c r="S541" s="47"/>
    </row>
    <row r="542" spans="1:19" ht="12.75" customHeight="1" x14ac:dyDescent="0.2">
      <c r="A542" s="579"/>
      <c r="B542" s="579"/>
      <c r="C542" s="53" t="s">
        <v>3</v>
      </c>
      <c r="D542" s="54">
        <v>9</v>
      </c>
      <c r="E542" s="55">
        <v>14871.54</v>
      </c>
      <c r="F542" s="55">
        <v>0</v>
      </c>
      <c r="G542" s="55">
        <v>0</v>
      </c>
      <c r="H542" s="55">
        <v>6459.63</v>
      </c>
      <c r="I542" s="55">
        <v>0</v>
      </c>
      <c r="J542" s="55">
        <v>1777.6</v>
      </c>
      <c r="K542" s="56">
        <v>21331.17</v>
      </c>
      <c r="L542" s="46">
        <v>23108.77</v>
      </c>
      <c r="M542" s="117"/>
      <c r="N542" s="119">
        <v>21331.17</v>
      </c>
      <c r="O542" s="119">
        <v>14871.54</v>
      </c>
      <c r="P542" s="119">
        <v>1857.84</v>
      </c>
      <c r="Q542" s="119">
        <v>25785.65</v>
      </c>
      <c r="R542" s="119">
        <v>24008.05</v>
      </c>
      <c r="S542" s="47"/>
    </row>
    <row r="543" spans="1:19" ht="9" customHeight="1" x14ac:dyDescent="0.2">
      <c r="A543" s="579"/>
      <c r="B543" s="579"/>
      <c r="C543" s="48" t="s">
        <v>4</v>
      </c>
      <c r="D543" s="49">
        <v>14</v>
      </c>
      <c r="E543" s="50">
        <v>28795317</v>
      </c>
      <c r="F543" s="50">
        <v>0</v>
      </c>
      <c r="G543" s="50">
        <v>0</v>
      </c>
      <c r="H543" s="50">
        <v>12507588</v>
      </c>
      <c r="I543" s="50">
        <v>0</v>
      </c>
      <c r="J543" s="51">
        <v>3441914</v>
      </c>
      <c r="K543" s="50">
        <v>41302905</v>
      </c>
      <c r="L543" s="73">
        <v>44744818</v>
      </c>
      <c r="M543" s="118"/>
      <c r="N543" s="120">
        <v>41302905</v>
      </c>
      <c r="O543" s="120">
        <v>28795317</v>
      </c>
      <c r="P543" s="120">
        <v>3597280</v>
      </c>
      <c r="Q543" s="120">
        <v>49927981</v>
      </c>
      <c r="R543" s="120">
        <v>46486067</v>
      </c>
      <c r="S543" s="47"/>
    </row>
    <row r="544" spans="1:19" ht="12.75" customHeight="1" x14ac:dyDescent="0.2">
      <c r="A544" s="579"/>
      <c r="B544" s="579"/>
      <c r="C544" s="53" t="s">
        <v>3</v>
      </c>
      <c r="D544" s="54">
        <v>15</v>
      </c>
      <c r="E544" s="55">
        <v>16853.93</v>
      </c>
      <c r="F544" s="55">
        <v>0</v>
      </c>
      <c r="G544" s="55">
        <v>0</v>
      </c>
      <c r="H544" s="55">
        <v>6459.63</v>
      </c>
      <c r="I544" s="55">
        <v>0</v>
      </c>
      <c r="J544" s="55">
        <v>1942.8</v>
      </c>
      <c r="K544" s="56">
        <v>23313.56</v>
      </c>
      <c r="L544" s="46">
        <v>25256.36</v>
      </c>
      <c r="M544" s="117"/>
      <c r="N544" s="119">
        <v>23313.56</v>
      </c>
      <c r="O544" s="119">
        <v>16853.93</v>
      </c>
      <c r="P544" s="119">
        <v>2287.8000000000002</v>
      </c>
      <c r="Q544" s="119">
        <v>28290.07</v>
      </c>
      <c r="R544" s="119">
        <v>26347.27</v>
      </c>
      <c r="S544" s="47"/>
    </row>
    <row r="545" spans="1:19" ht="9" customHeight="1" x14ac:dyDescent="0.2">
      <c r="A545" s="579"/>
      <c r="B545" s="579"/>
      <c r="C545" s="48" t="s">
        <v>4</v>
      </c>
      <c r="D545" s="49">
        <v>20</v>
      </c>
      <c r="E545" s="50">
        <v>32633759</v>
      </c>
      <c r="F545" s="50">
        <v>0</v>
      </c>
      <c r="G545" s="50">
        <v>0</v>
      </c>
      <c r="H545" s="50">
        <v>12507588</v>
      </c>
      <c r="I545" s="50">
        <v>0</v>
      </c>
      <c r="J545" s="51">
        <v>3761785</v>
      </c>
      <c r="K545" s="50">
        <v>45141347</v>
      </c>
      <c r="L545" s="73">
        <v>48903132</v>
      </c>
      <c r="M545" s="118"/>
      <c r="N545" s="120">
        <v>45141347</v>
      </c>
      <c r="O545" s="120">
        <v>32633759</v>
      </c>
      <c r="P545" s="120">
        <v>4429799</v>
      </c>
      <c r="Q545" s="120">
        <v>54777214</v>
      </c>
      <c r="R545" s="120">
        <v>51015428</v>
      </c>
      <c r="S545" s="47"/>
    </row>
    <row r="546" spans="1:19" ht="12.75" customHeight="1" x14ac:dyDescent="0.2">
      <c r="A546" s="579"/>
      <c r="B546" s="579"/>
      <c r="C546" s="53" t="s">
        <v>3</v>
      </c>
      <c r="D546" s="54">
        <v>21</v>
      </c>
      <c r="E546" s="55">
        <v>18778.52</v>
      </c>
      <c r="F546" s="55">
        <v>0</v>
      </c>
      <c r="G546" s="55">
        <v>0</v>
      </c>
      <c r="H546" s="55">
        <v>6459.63</v>
      </c>
      <c r="I546" s="55">
        <v>0</v>
      </c>
      <c r="J546" s="55">
        <v>2103.1799999999998</v>
      </c>
      <c r="K546" s="56">
        <v>25238.15</v>
      </c>
      <c r="L546" s="46">
        <v>27341.33</v>
      </c>
      <c r="M546" s="117"/>
      <c r="N546" s="119">
        <v>25238.15</v>
      </c>
      <c r="O546" s="119">
        <v>18778.52</v>
      </c>
      <c r="P546" s="119">
        <v>2287.8000000000002</v>
      </c>
      <c r="Q546" s="119">
        <v>30721.46</v>
      </c>
      <c r="R546" s="119">
        <v>28618.28</v>
      </c>
      <c r="S546" s="47"/>
    </row>
    <row r="547" spans="1:19" ht="9" customHeight="1" x14ac:dyDescent="0.2">
      <c r="A547" s="579"/>
      <c r="B547" s="579"/>
      <c r="C547" s="48" t="s">
        <v>4</v>
      </c>
      <c r="D547" s="49">
        <v>27</v>
      </c>
      <c r="E547" s="50">
        <v>36360285</v>
      </c>
      <c r="F547" s="50">
        <v>0</v>
      </c>
      <c r="G547" s="50">
        <v>0</v>
      </c>
      <c r="H547" s="50">
        <v>12507588</v>
      </c>
      <c r="I547" s="50">
        <v>0</v>
      </c>
      <c r="J547" s="51">
        <v>4072324</v>
      </c>
      <c r="K547" s="50">
        <v>48867873</v>
      </c>
      <c r="L547" s="73">
        <v>52940197</v>
      </c>
      <c r="M547" s="118"/>
      <c r="N547" s="120">
        <v>48867873</v>
      </c>
      <c r="O547" s="120">
        <v>36360285</v>
      </c>
      <c r="P547" s="120">
        <v>4429799</v>
      </c>
      <c r="Q547" s="120">
        <v>59485041</v>
      </c>
      <c r="R547" s="120">
        <v>55412717</v>
      </c>
      <c r="S547" s="47"/>
    </row>
    <row r="548" spans="1:19" ht="12.75" customHeight="1" x14ac:dyDescent="0.2">
      <c r="A548" s="579"/>
      <c r="B548" s="579"/>
      <c r="C548" s="53" t="s">
        <v>3</v>
      </c>
      <c r="D548" s="54">
        <v>28</v>
      </c>
      <c r="E548" s="55">
        <v>20666.689999999999</v>
      </c>
      <c r="F548" s="55">
        <v>0</v>
      </c>
      <c r="G548" s="55">
        <v>0</v>
      </c>
      <c r="H548" s="55">
        <v>6459.63</v>
      </c>
      <c r="I548" s="55">
        <v>0</v>
      </c>
      <c r="J548" s="55">
        <v>2260.5300000000002</v>
      </c>
      <c r="K548" s="56">
        <v>27126.32</v>
      </c>
      <c r="L548" s="46">
        <v>29386.85</v>
      </c>
      <c r="M548" s="117"/>
      <c r="N548" s="119">
        <v>27126.32</v>
      </c>
      <c r="O548" s="119">
        <v>20666.689999999999</v>
      </c>
      <c r="P548" s="119">
        <v>2870.04</v>
      </c>
      <c r="Q548" s="119">
        <v>33106.85</v>
      </c>
      <c r="R548" s="119">
        <v>30846.32</v>
      </c>
      <c r="S548" s="47"/>
    </row>
    <row r="549" spans="1:19" ht="9" customHeight="1" x14ac:dyDescent="0.2">
      <c r="A549" s="579"/>
      <c r="B549" s="579"/>
      <c r="C549" s="48" t="s">
        <v>4</v>
      </c>
      <c r="D549" s="49">
        <v>34</v>
      </c>
      <c r="E549" s="50">
        <v>40016292</v>
      </c>
      <c r="F549" s="50">
        <v>0</v>
      </c>
      <c r="G549" s="50">
        <v>0</v>
      </c>
      <c r="H549" s="50">
        <v>12507588</v>
      </c>
      <c r="I549" s="50">
        <v>0</v>
      </c>
      <c r="J549" s="51">
        <v>4376996</v>
      </c>
      <c r="K549" s="50">
        <v>52523880</v>
      </c>
      <c r="L549" s="73">
        <v>56900876</v>
      </c>
      <c r="M549" s="118"/>
      <c r="N549" s="120">
        <v>52523880</v>
      </c>
      <c r="O549" s="120">
        <v>40016292</v>
      </c>
      <c r="P549" s="120">
        <v>5557172</v>
      </c>
      <c r="Q549" s="120">
        <v>64103800</v>
      </c>
      <c r="R549" s="120">
        <v>59726804</v>
      </c>
      <c r="S549" s="47"/>
    </row>
    <row r="550" spans="1:19" ht="12.75" customHeight="1" x14ac:dyDescent="0.2">
      <c r="A550" s="579"/>
      <c r="B550" s="579"/>
      <c r="C550" s="53" t="s">
        <v>3</v>
      </c>
      <c r="D550" s="54">
        <v>35</v>
      </c>
      <c r="E550" s="55">
        <v>22066.13</v>
      </c>
      <c r="F550" s="55">
        <v>0</v>
      </c>
      <c r="G550" s="55">
        <v>0</v>
      </c>
      <c r="H550" s="55">
        <v>6459.63</v>
      </c>
      <c r="I550" s="55">
        <v>0</v>
      </c>
      <c r="J550" s="55">
        <v>2377.15</v>
      </c>
      <c r="K550" s="56">
        <v>28525.759999999998</v>
      </c>
      <c r="L550" s="46">
        <v>30902.91</v>
      </c>
      <c r="M550" s="117"/>
      <c r="N550" s="119">
        <v>28525.759999999998</v>
      </c>
      <c r="O550" s="119">
        <v>22066.13</v>
      </c>
      <c r="P550" s="119">
        <v>2870.04</v>
      </c>
      <c r="Q550" s="119">
        <v>34874.81</v>
      </c>
      <c r="R550" s="119">
        <v>32497.66</v>
      </c>
      <c r="S550" s="47"/>
    </row>
    <row r="551" spans="1:19" ht="9" customHeight="1" x14ac:dyDescent="0.2">
      <c r="A551" s="580"/>
      <c r="B551" s="580"/>
      <c r="C551" s="58" t="s">
        <v>4</v>
      </c>
      <c r="D551" s="59"/>
      <c r="E551" s="61">
        <v>42725986</v>
      </c>
      <c r="F551" s="61">
        <v>0</v>
      </c>
      <c r="G551" s="61">
        <v>0</v>
      </c>
      <c r="H551" s="61">
        <v>12507588</v>
      </c>
      <c r="I551" s="61">
        <v>0</v>
      </c>
      <c r="J551" s="60">
        <v>4602804</v>
      </c>
      <c r="K551" s="61">
        <v>55233573</v>
      </c>
      <c r="L551" s="73">
        <v>59836378</v>
      </c>
      <c r="M551" s="118"/>
      <c r="N551" s="120">
        <v>55233573</v>
      </c>
      <c r="O551" s="120">
        <v>42725986</v>
      </c>
      <c r="P551" s="120">
        <v>5557172</v>
      </c>
      <c r="Q551" s="120">
        <v>67527048</v>
      </c>
      <c r="R551" s="120">
        <v>62924244</v>
      </c>
      <c r="S551" s="47"/>
    </row>
    <row r="552" spans="1:19" ht="12.75" customHeight="1" x14ac:dyDescent="0.2">
      <c r="A552" s="496">
        <v>38718</v>
      </c>
      <c r="B552" s="496">
        <v>39082</v>
      </c>
      <c r="C552" s="42" t="s">
        <v>3</v>
      </c>
      <c r="D552" s="43">
        <v>0</v>
      </c>
      <c r="E552" s="44">
        <v>12711.24</v>
      </c>
      <c r="F552" s="44">
        <v>0</v>
      </c>
      <c r="G552" s="44">
        <v>0</v>
      </c>
      <c r="H552" s="44">
        <v>6459.63</v>
      </c>
      <c r="I552" s="44">
        <v>0</v>
      </c>
      <c r="J552" s="44">
        <v>1597.57</v>
      </c>
      <c r="K552" s="45">
        <v>19170.87</v>
      </c>
      <c r="L552" s="46">
        <v>20768.439999999999</v>
      </c>
      <c r="M552" s="117"/>
      <c r="N552" s="119">
        <v>19170.87</v>
      </c>
      <c r="O552" s="119">
        <v>12711.24</v>
      </c>
      <c r="P552" s="119">
        <v>1968</v>
      </c>
      <c r="Q552" s="119">
        <v>23056.46</v>
      </c>
      <c r="R552" s="119">
        <v>21458.89</v>
      </c>
      <c r="S552" s="47"/>
    </row>
    <row r="553" spans="1:19" ht="9" customHeight="1" x14ac:dyDescent="0.2">
      <c r="A553" s="521"/>
      <c r="B553" s="521"/>
      <c r="C553" s="48" t="s">
        <v>4</v>
      </c>
      <c r="D553" s="49">
        <v>2</v>
      </c>
      <c r="E553" s="50">
        <v>24612393</v>
      </c>
      <c r="F553" s="50">
        <v>0</v>
      </c>
      <c r="G553" s="50">
        <v>0</v>
      </c>
      <c r="H553" s="50">
        <v>12507588</v>
      </c>
      <c r="I553" s="50">
        <v>0</v>
      </c>
      <c r="J553" s="51">
        <v>3093327</v>
      </c>
      <c r="K553" s="50">
        <v>37119980</v>
      </c>
      <c r="L553" s="52">
        <v>40213307</v>
      </c>
      <c r="M553" s="118"/>
      <c r="N553" s="120">
        <v>37119980</v>
      </c>
      <c r="O553" s="120">
        <v>24612393</v>
      </c>
      <c r="P553" s="120">
        <v>3810579</v>
      </c>
      <c r="Q553" s="120">
        <v>44643532</v>
      </c>
      <c r="R553" s="120">
        <v>41550205</v>
      </c>
      <c r="S553" s="47"/>
    </row>
    <row r="554" spans="1:19" ht="12.75" customHeight="1" x14ac:dyDescent="0.2">
      <c r="A554" s="519">
        <v>38718</v>
      </c>
      <c r="B554" s="519">
        <v>39082</v>
      </c>
      <c r="C554" s="53" t="s">
        <v>3</v>
      </c>
      <c r="D554" s="54">
        <v>3</v>
      </c>
      <c r="E554" s="44">
        <v>13240.58</v>
      </c>
      <c r="F554" s="44">
        <v>0</v>
      </c>
      <c r="G554" s="44">
        <v>0</v>
      </c>
      <c r="H554" s="44">
        <v>6459.63</v>
      </c>
      <c r="I554" s="44">
        <v>0</v>
      </c>
      <c r="J554" s="55">
        <v>1641.68</v>
      </c>
      <c r="K554" s="56">
        <v>19700.21</v>
      </c>
      <c r="L554" s="57">
        <v>21341.89</v>
      </c>
      <c r="M554" s="117"/>
      <c r="N554" s="119">
        <v>19700.21</v>
      </c>
      <c r="O554" s="119">
        <v>13240.58</v>
      </c>
      <c r="P554" s="119">
        <v>1968</v>
      </c>
      <c r="Q554" s="119">
        <v>23725.19</v>
      </c>
      <c r="R554" s="119">
        <v>22083.51</v>
      </c>
      <c r="S554" s="47"/>
    </row>
    <row r="555" spans="1:19" ht="9" customHeight="1" x14ac:dyDescent="0.2">
      <c r="A555" s="579"/>
      <c r="B555" s="579"/>
      <c r="C555" s="48" t="s">
        <v>4</v>
      </c>
      <c r="D555" s="49">
        <v>8</v>
      </c>
      <c r="E555" s="50">
        <v>25637338</v>
      </c>
      <c r="F555" s="50">
        <v>0</v>
      </c>
      <c r="G555" s="50">
        <v>0</v>
      </c>
      <c r="H555" s="50">
        <v>12507588</v>
      </c>
      <c r="I555" s="50">
        <v>0</v>
      </c>
      <c r="J555" s="51">
        <v>3178736</v>
      </c>
      <c r="K555" s="50">
        <v>38144926</v>
      </c>
      <c r="L555" s="52">
        <v>41323661</v>
      </c>
      <c r="M555" s="118"/>
      <c r="N555" s="120">
        <v>38144926</v>
      </c>
      <c r="O555" s="120">
        <v>25637338</v>
      </c>
      <c r="P555" s="120">
        <v>3810579</v>
      </c>
      <c r="Q555" s="120">
        <v>45938374</v>
      </c>
      <c r="R555" s="120">
        <v>42759638</v>
      </c>
      <c r="S555" s="47"/>
    </row>
    <row r="556" spans="1:19" ht="12.75" customHeight="1" x14ac:dyDescent="0.2">
      <c r="A556" s="579"/>
      <c r="B556" s="579"/>
      <c r="C556" s="53" t="s">
        <v>3</v>
      </c>
      <c r="D556" s="54">
        <v>9</v>
      </c>
      <c r="E556" s="44">
        <v>14970.3</v>
      </c>
      <c r="F556" s="44">
        <v>0</v>
      </c>
      <c r="G556" s="44">
        <v>0</v>
      </c>
      <c r="H556" s="44">
        <v>6459.63</v>
      </c>
      <c r="I556" s="44">
        <v>0</v>
      </c>
      <c r="J556" s="55">
        <v>1785.83</v>
      </c>
      <c r="K556" s="56">
        <v>21429.93</v>
      </c>
      <c r="L556" s="57">
        <v>23215.759999999998</v>
      </c>
      <c r="M556" s="117"/>
      <c r="N556" s="119">
        <v>21429.93</v>
      </c>
      <c r="O556" s="119">
        <v>14970.3</v>
      </c>
      <c r="P556" s="119">
        <v>1968</v>
      </c>
      <c r="Q556" s="119">
        <v>25910.41</v>
      </c>
      <c r="R556" s="119">
        <v>24124.58</v>
      </c>
      <c r="S556" s="47"/>
    </row>
    <row r="557" spans="1:19" ht="9" customHeight="1" x14ac:dyDescent="0.2">
      <c r="A557" s="579"/>
      <c r="B557" s="579"/>
      <c r="C557" s="48" t="s">
        <v>4</v>
      </c>
      <c r="D557" s="49">
        <v>14</v>
      </c>
      <c r="E557" s="50">
        <v>28986543</v>
      </c>
      <c r="F557" s="50">
        <v>0</v>
      </c>
      <c r="G557" s="50">
        <v>0</v>
      </c>
      <c r="H557" s="50">
        <v>12507588</v>
      </c>
      <c r="I557" s="50">
        <v>0</v>
      </c>
      <c r="J557" s="51">
        <v>3457849</v>
      </c>
      <c r="K557" s="50">
        <v>41494131</v>
      </c>
      <c r="L557" s="52">
        <v>44951980</v>
      </c>
      <c r="M557" s="118"/>
      <c r="N557" s="120">
        <v>41494131</v>
      </c>
      <c r="O557" s="120">
        <v>28986543</v>
      </c>
      <c r="P557" s="120">
        <v>3810579</v>
      </c>
      <c r="Q557" s="120">
        <v>50169550</v>
      </c>
      <c r="R557" s="120">
        <v>46711701</v>
      </c>
      <c r="S557" s="47"/>
    </row>
    <row r="558" spans="1:19" ht="12.75" customHeight="1" x14ac:dyDescent="0.2">
      <c r="A558" s="579"/>
      <c r="B558" s="579"/>
      <c r="C558" s="53" t="s">
        <v>3</v>
      </c>
      <c r="D558" s="54">
        <v>15</v>
      </c>
      <c r="E558" s="44">
        <v>16961.93</v>
      </c>
      <c r="F558" s="44">
        <v>0</v>
      </c>
      <c r="G558" s="44">
        <v>0</v>
      </c>
      <c r="H558" s="44">
        <v>6459.63</v>
      </c>
      <c r="I558" s="44">
        <v>0</v>
      </c>
      <c r="J558" s="55">
        <v>1951.8</v>
      </c>
      <c r="K558" s="56">
        <v>23421.56</v>
      </c>
      <c r="L558" s="57">
        <v>25373.360000000001</v>
      </c>
      <c r="M558" s="117"/>
      <c r="N558" s="119">
        <v>23421.56</v>
      </c>
      <c r="O558" s="119">
        <v>16961.93</v>
      </c>
      <c r="P558" s="119">
        <v>2424</v>
      </c>
      <c r="Q558" s="119">
        <v>28426.51</v>
      </c>
      <c r="R558" s="119">
        <v>26474.71</v>
      </c>
      <c r="S558" s="47"/>
    </row>
    <row r="559" spans="1:19" ht="9" customHeight="1" x14ac:dyDescent="0.2">
      <c r="A559" s="579"/>
      <c r="B559" s="579"/>
      <c r="C559" s="48" t="s">
        <v>4</v>
      </c>
      <c r="D559" s="49">
        <v>20</v>
      </c>
      <c r="E559" s="50">
        <v>32842876</v>
      </c>
      <c r="F559" s="50">
        <v>0</v>
      </c>
      <c r="G559" s="50">
        <v>0</v>
      </c>
      <c r="H559" s="50">
        <v>12507588</v>
      </c>
      <c r="I559" s="50">
        <v>0</v>
      </c>
      <c r="J559" s="51">
        <v>3779212</v>
      </c>
      <c r="K559" s="50">
        <v>45350464</v>
      </c>
      <c r="L559" s="52">
        <v>49129676</v>
      </c>
      <c r="M559" s="118"/>
      <c r="N559" s="120">
        <v>45350464</v>
      </c>
      <c r="O559" s="120">
        <v>32842876</v>
      </c>
      <c r="P559" s="120">
        <v>4693518</v>
      </c>
      <c r="Q559" s="120">
        <v>55041399</v>
      </c>
      <c r="R559" s="120">
        <v>51262187</v>
      </c>
      <c r="S559" s="47"/>
    </row>
    <row r="560" spans="1:19" ht="12.75" customHeight="1" x14ac:dyDescent="0.2">
      <c r="A560" s="579"/>
      <c r="B560" s="579"/>
      <c r="C560" s="53" t="s">
        <v>3</v>
      </c>
      <c r="D560" s="54">
        <v>21</v>
      </c>
      <c r="E560" s="44">
        <v>18895.400000000001</v>
      </c>
      <c r="F560" s="44">
        <v>0</v>
      </c>
      <c r="G560" s="44">
        <v>0</v>
      </c>
      <c r="H560" s="44">
        <v>6459.63</v>
      </c>
      <c r="I560" s="44">
        <v>0</v>
      </c>
      <c r="J560" s="55">
        <v>2112.92</v>
      </c>
      <c r="K560" s="56">
        <v>25355.03</v>
      </c>
      <c r="L560" s="57">
        <v>27467.95</v>
      </c>
      <c r="M560" s="117"/>
      <c r="N560" s="119">
        <v>25355.03</v>
      </c>
      <c r="O560" s="119">
        <v>18895.400000000001</v>
      </c>
      <c r="P560" s="119">
        <v>2424</v>
      </c>
      <c r="Q560" s="119">
        <v>30869.119999999999</v>
      </c>
      <c r="R560" s="119">
        <v>28756.2</v>
      </c>
      <c r="S560" s="47"/>
    </row>
    <row r="561" spans="1:19" ht="9" customHeight="1" x14ac:dyDescent="0.2">
      <c r="A561" s="579"/>
      <c r="B561" s="579"/>
      <c r="C561" s="48" t="s">
        <v>4</v>
      </c>
      <c r="D561" s="49">
        <v>27</v>
      </c>
      <c r="E561" s="50">
        <v>36586596</v>
      </c>
      <c r="F561" s="50">
        <v>0</v>
      </c>
      <c r="G561" s="50">
        <v>0</v>
      </c>
      <c r="H561" s="50">
        <v>12507588</v>
      </c>
      <c r="I561" s="50">
        <v>0</v>
      </c>
      <c r="J561" s="51">
        <v>4091184</v>
      </c>
      <c r="K561" s="50">
        <v>49094184</v>
      </c>
      <c r="L561" s="52">
        <v>53185368</v>
      </c>
      <c r="M561" s="118"/>
      <c r="N561" s="120">
        <v>49094184</v>
      </c>
      <c r="O561" s="120">
        <v>36586596</v>
      </c>
      <c r="P561" s="120">
        <v>4693518</v>
      </c>
      <c r="Q561" s="120">
        <v>59770951</v>
      </c>
      <c r="R561" s="120">
        <v>55679767</v>
      </c>
      <c r="S561" s="47"/>
    </row>
    <row r="562" spans="1:19" ht="12.75" customHeight="1" x14ac:dyDescent="0.2">
      <c r="A562" s="579"/>
      <c r="B562" s="579"/>
      <c r="C562" s="53" t="s">
        <v>3</v>
      </c>
      <c r="D562" s="54">
        <v>28</v>
      </c>
      <c r="E562" s="44">
        <v>20792.330000000002</v>
      </c>
      <c r="F562" s="44">
        <v>0</v>
      </c>
      <c r="G562" s="44">
        <v>0</v>
      </c>
      <c r="H562" s="44">
        <v>6459.63</v>
      </c>
      <c r="I562" s="44">
        <v>0</v>
      </c>
      <c r="J562" s="55">
        <v>2271</v>
      </c>
      <c r="K562" s="56">
        <v>27251.96</v>
      </c>
      <c r="L562" s="57">
        <v>29522.959999999999</v>
      </c>
      <c r="M562" s="117"/>
      <c r="N562" s="119">
        <v>27251.96</v>
      </c>
      <c r="O562" s="119">
        <v>20792.330000000002</v>
      </c>
      <c r="P562" s="119">
        <v>3090</v>
      </c>
      <c r="Q562" s="119">
        <v>33265.58</v>
      </c>
      <c r="R562" s="119">
        <v>30994.58</v>
      </c>
      <c r="S562" s="47"/>
    </row>
    <row r="563" spans="1:19" ht="9" customHeight="1" x14ac:dyDescent="0.2">
      <c r="A563" s="579"/>
      <c r="B563" s="579"/>
      <c r="C563" s="48" t="s">
        <v>4</v>
      </c>
      <c r="D563" s="49">
        <v>34</v>
      </c>
      <c r="E563" s="50">
        <v>40259565</v>
      </c>
      <c r="F563" s="50">
        <v>0</v>
      </c>
      <c r="G563" s="50">
        <v>0</v>
      </c>
      <c r="H563" s="50">
        <v>12507588</v>
      </c>
      <c r="I563" s="50">
        <v>0</v>
      </c>
      <c r="J563" s="51">
        <v>4397269</v>
      </c>
      <c r="K563" s="50">
        <v>52767153</v>
      </c>
      <c r="L563" s="52">
        <v>57164422</v>
      </c>
      <c r="M563" s="118"/>
      <c r="N563" s="120">
        <v>52767153</v>
      </c>
      <c r="O563" s="120">
        <v>40259565</v>
      </c>
      <c r="P563" s="120">
        <v>5983074</v>
      </c>
      <c r="Q563" s="120">
        <v>64411145</v>
      </c>
      <c r="R563" s="120">
        <v>60013875</v>
      </c>
      <c r="S563" s="47"/>
    </row>
    <row r="564" spans="1:19" ht="12.75" customHeight="1" x14ac:dyDescent="0.2">
      <c r="A564" s="579"/>
      <c r="B564" s="579"/>
      <c r="C564" s="53" t="s">
        <v>3</v>
      </c>
      <c r="D564" s="54">
        <v>35</v>
      </c>
      <c r="E564" s="44">
        <v>22198.25</v>
      </c>
      <c r="F564" s="44">
        <v>0</v>
      </c>
      <c r="G564" s="44">
        <v>0</v>
      </c>
      <c r="H564" s="44">
        <v>6459.63</v>
      </c>
      <c r="I564" s="44">
        <v>0</v>
      </c>
      <c r="J564" s="55">
        <v>2388.16</v>
      </c>
      <c r="K564" s="56">
        <v>28657.88</v>
      </c>
      <c r="L564" s="57">
        <v>31046.04</v>
      </c>
      <c r="M564" s="117"/>
      <c r="N564" s="119">
        <v>28657.88</v>
      </c>
      <c r="O564" s="119">
        <v>22198.25</v>
      </c>
      <c r="P564" s="119">
        <v>3090</v>
      </c>
      <c r="Q564" s="119">
        <v>35041.730000000003</v>
      </c>
      <c r="R564" s="119">
        <v>32653.57</v>
      </c>
      <c r="S564" s="47"/>
    </row>
    <row r="565" spans="1:19" ht="9" customHeight="1" x14ac:dyDescent="0.2">
      <c r="A565" s="580"/>
      <c r="B565" s="580"/>
      <c r="C565" s="58" t="s">
        <v>4</v>
      </c>
      <c r="D565" s="59"/>
      <c r="E565" s="50">
        <v>42981806</v>
      </c>
      <c r="F565" s="50">
        <v>0</v>
      </c>
      <c r="G565" s="50">
        <v>0</v>
      </c>
      <c r="H565" s="50">
        <v>12507588</v>
      </c>
      <c r="I565" s="50">
        <v>0</v>
      </c>
      <c r="J565" s="60">
        <v>4624123</v>
      </c>
      <c r="K565" s="61">
        <v>55489393</v>
      </c>
      <c r="L565" s="62">
        <v>60113516</v>
      </c>
      <c r="M565" s="118"/>
      <c r="N565" s="120">
        <v>55489393</v>
      </c>
      <c r="O565" s="120">
        <v>42981806</v>
      </c>
      <c r="P565" s="120">
        <v>5983074</v>
      </c>
      <c r="Q565" s="120">
        <v>67850251</v>
      </c>
      <c r="R565" s="120">
        <v>63226128</v>
      </c>
      <c r="S565" s="47"/>
    </row>
    <row r="566" spans="1:19" ht="12.75" customHeight="1" x14ac:dyDescent="0.2">
      <c r="A566" s="496">
        <v>39083</v>
      </c>
      <c r="B566" s="496">
        <v>39113</v>
      </c>
      <c r="C566" s="42" t="s">
        <v>3</v>
      </c>
      <c r="D566" s="43">
        <v>0</v>
      </c>
      <c r="E566" s="44">
        <v>13076.04</v>
      </c>
      <c r="F566" s="44">
        <v>0</v>
      </c>
      <c r="G566" s="44">
        <v>0</v>
      </c>
      <c r="H566" s="44">
        <v>6459.63</v>
      </c>
      <c r="I566" s="44">
        <v>0</v>
      </c>
      <c r="J566" s="44">
        <v>1627.97</v>
      </c>
      <c r="K566" s="45">
        <v>19535.669999999998</v>
      </c>
      <c r="L566" s="46">
        <v>21163.64</v>
      </c>
      <c r="M566" s="117"/>
      <c r="N566" s="119">
        <v>19535.669999999998</v>
      </c>
      <c r="O566" s="119">
        <v>13076.04</v>
      </c>
      <c r="P566" s="119">
        <v>1968</v>
      </c>
      <c r="Q566" s="119">
        <v>23517.33</v>
      </c>
      <c r="R566" s="119">
        <v>21889.360000000001</v>
      </c>
      <c r="S566" s="47"/>
    </row>
    <row r="567" spans="1:19" ht="9" customHeight="1" x14ac:dyDescent="0.2">
      <c r="A567" s="521"/>
      <c r="B567" s="521"/>
      <c r="C567" s="48" t="s">
        <v>4</v>
      </c>
      <c r="D567" s="49">
        <v>2</v>
      </c>
      <c r="E567" s="50">
        <v>25318744</v>
      </c>
      <c r="F567" s="50">
        <v>0</v>
      </c>
      <c r="G567" s="50">
        <v>0</v>
      </c>
      <c r="H567" s="50">
        <v>12507588</v>
      </c>
      <c r="I567" s="50">
        <v>0</v>
      </c>
      <c r="J567" s="51">
        <v>3152189</v>
      </c>
      <c r="K567" s="50">
        <v>37826332</v>
      </c>
      <c r="L567" s="52">
        <v>40978521</v>
      </c>
      <c r="M567" s="118"/>
      <c r="N567" s="120">
        <v>37826332</v>
      </c>
      <c r="O567" s="120">
        <v>25318744</v>
      </c>
      <c r="P567" s="120">
        <v>3810579</v>
      </c>
      <c r="Q567" s="120">
        <v>45535901</v>
      </c>
      <c r="R567" s="120">
        <v>42383711</v>
      </c>
      <c r="S567" s="47"/>
    </row>
    <row r="568" spans="1:19" ht="12.75" customHeight="1" x14ac:dyDescent="0.2">
      <c r="A568" s="519">
        <v>39083</v>
      </c>
      <c r="B568" s="519">
        <v>39113</v>
      </c>
      <c r="C568" s="53" t="s">
        <v>3</v>
      </c>
      <c r="D568" s="54">
        <v>3</v>
      </c>
      <c r="E568" s="44">
        <v>13615.58</v>
      </c>
      <c r="F568" s="44">
        <v>0</v>
      </c>
      <c r="G568" s="44">
        <v>0</v>
      </c>
      <c r="H568" s="44">
        <v>6459.63</v>
      </c>
      <c r="I568" s="44">
        <v>0</v>
      </c>
      <c r="J568" s="55">
        <v>1672.93</v>
      </c>
      <c r="K568" s="56">
        <v>20075.21</v>
      </c>
      <c r="L568" s="57">
        <v>21839.14</v>
      </c>
      <c r="M568" s="117"/>
      <c r="N568" s="119">
        <v>20075.21</v>
      </c>
      <c r="O568" s="119">
        <v>13615.58</v>
      </c>
      <c r="P568" s="119">
        <v>1968</v>
      </c>
      <c r="Q568" s="119">
        <v>24198.94</v>
      </c>
      <c r="R568" s="119">
        <v>22526.01</v>
      </c>
      <c r="S568" s="47"/>
    </row>
    <row r="569" spans="1:19" ht="9" customHeight="1" x14ac:dyDescent="0.2">
      <c r="A569" s="579"/>
      <c r="B569" s="579"/>
      <c r="C569" s="48" t="s">
        <v>4</v>
      </c>
      <c r="D569" s="49">
        <v>8</v>
      </c>
      <c r="E569" s="50">
        <v>26526086</v>
      </c>
      <c r="F569" s="50">
        <v>0</v>
      </c>
      <c r="G569" s="50">
        <v>0</v>
      </c>
      <c r="H569" s="50">
        <v>12507588</v>
      </c>
      <c r="I569" s="50">
        <v>0</v>
      </c>
      <c r="J569" s="51">
        <v>3252798</v>
      </c>
      <c r="K569" s="50">
        <v>39033674</v>
      </c>
      <c r="L569" s="52">
        <v>42286472</v>
      </c>
      <c r="M569" s="118"/>
      <c r="N569" s="120">
        <v>38871027</v>
      </c>
      <c r="O569" s="120">
        <v>26363439</v>
      </c>
      <c r="P569" s="120">
        <v>3810579</v>
      </c>
      <c r="Q569" s="120">
        <v>46855682</v>
      </c>
      <c r="R569" s="120">
        <v>43616437</v>
      </c>
      <c r="S569" s="47"/>
    </row>
    <row r="570" spans="1:19" ht="12.75" customHeight="1" x14ac:dyDescent="0.2">
      <c r="A570" s="579"/>
      <c r="B570" s="579"/>
      <c r="C570" s="53" t="s">
        <v>3</v>
      </c>
      <c r="D570" s="54">
        <v>9</v>
      </c>
      <c r="E570" s="44">
        <v>15378.18</v>
      </c>
      <c r="F570" s="44">
        <v>0</v>
      </c>
      <c r="G570" s="44">
        <v>0</v>
      </c>
      <c r="H570" s="44">
        <v>6459.63</v>
      </c>
      <c r="I570" s="44">
        <v>0</v>
      </c>
      <c r="J570" s="55">
        <v>1819.82</v>
      </c>
      <c r="K570" s="56">
        <v>21837.81</v>
      </c>
      <c r="L570" s="57">
        <v>23657.63</v>
      </c>
      <c r="M570" s="117"/>
      <c r="N570" s="119">
        <v>21837.81</v>
      </c>
      <c r="O570" s="119">
        <v>15378.18</v>
      </c>
      <c r="P570" s="119">
        <v>1968</v>
      </c>
      <c r="Q570" s="119">
        <v>26425.7</v>
      </c>
      <c r="R570" s="119">
        <v>24605.88</v>
      </c>
      <c r="S570" s="47"/>
    </row>
    <row r="571" spans="1:19" ht="9" customHeight="1" x14ac:dyDescent="0.2">
      <c r="A571" s="579"/>
      <c r="B571" s="579"/>
      <c r="C571" s="48" t="s">
        <v>4</v>
      </c>
      <c r="D571" s="49">
        <v>14</v>
      </c>
      <c r="E571" s="50">
        <v>29776309</v>
      </c>
      <c r="F571" s="50">
        <v>0</v>
      </c>
      <c r="G571" s="50">
        <v>0</v>
      </c>
      <c r="H571" s="50">
        <v>12507588</v>
      </c>
      <c r="I571" s="50">
        <v>0</v>
      </c>
      <c r="J571" s="51">
        <v>3523663</v>
      </c>
      <c r="K571" s="50">
        <v>42283896</v>
      </c>
      <c r="L571" s="52">
        <v>45807559</v>
      </c>
      <c r="M571" s="118"/>
      <c r="N571" s="120">
        <v>42283896</v>
      </c>
      <c r="O571" s="120">
        <v>29776309</v>
      </c>
      <c r="P571" s="120">
        <v>3810579</v>
      </c>
      <c r="Q571" s="120">
        <v>51167290</v>
      </c>
      <c r="R571" s="120">
        <v>47643627</v>
      </c>
      <c r="S571" s="47"/>
    </row>
    <row r="572" spans="1:19" ht="12.75" customHeight="1" x14ac:dyDescent="0.2">
      <c r="A572" s="579"/>
      <c r="B572" s="579"/>
      <c r="C572" s="53" t="s">
        <v>3</v>
      </c>
      <c r="D572" s="54">
        <v>15</v>
      </c>
      <c r="E572" s="44">
        <v>17407.73</v>
      </c>
      <c r="F572" s="44">
        <v>0</v>
      </c>
      <c r="G572" s="44">
        <v>0</v>
      </c>
      <c r="H572" s="44">
        <v>6459.63</v>
      </c>
      <c r="I572" s="44">
        <v>0</v>
      </c>
      <c r="J572" s="55">
        <v>1988.95</v>
      </c>
      <c r="K572" s="56">
        <v>23867.360000000001</v>
      </c>
      <c r="L572" s="57">
        <v>25856.31</v>
      </c>
      <c r="M572" s="117"/>
      <c r="N572" s="119">
        <v>23867.360000000001</v>
      </c>
      <c r="O572" s="119">
        <v>17407.73</v>
      </c>
      <c r="P572" s="119">
        <v>2424</v>
      </c>
      <c r="Q572" s="119">
        <v>28989.7</v>
      </c>
      <c r="R572" s="119">
        <v>27000.75</v>
      </c>
      <c r="S572" s="47"/>
    </row>
    <row r="573" spans="1:19" ht="9" customHeight="1" x14ac:dyDescent="0.2">
      <c r="A573" s="579"/>
      <c r="B573" s="579"/>
      <c r="C573" s="48" t="s">
        <v>4</v>
      </c>
      <c r="D573" s="49">
        <v>20</v>
      </c>
      <c r="E573" s="50">
        <v>33706065</v>
      </c>
      <c r="F573" s="50">
        <v>0</v>
      </c>
      <c r="G573" s="50">
        <v>0</v>
      </c>
      <c r="H573" s="50">
        <v>12507588</v>
      </c>
      <c r="I573" s="50">
        <v>0</v>
      </c>
      <c r="J573" s="51">
        <v>3851144</v>
      </c>
      <c r="K573" s="50">
        <v>46213653</v>
      </c>
      <c r="L573" s="52">
        <v>50064797</v>
      </c>
      <c r="M573" s="118"/>
      <c r="N573" s="120">
        <v>46213653</v>
      </c>
      <c r="O573" s="120">
        <v>33706065</v>
      </c>
      <c r="P573" s="120">
        <v>4693518</v>
      </c>
      <c r="Q573" s="120">
        <v>56131886</v>
      </c>
      <c r="R573" s="120">
        <v>52280742</v>
      </c>
      <c r="S573" s="47"/>
    </row>
    <row r="574" spans="1:19" ht="12.75" customHeight="1" x14ac:dyDescent="0.2">
      <c r="A574" s="579"/>
      <c r="B574" s="579"/>
      <c r="C574" s="53" t="s">
        <v>3</v>
      </c>
      <c r="D574" s="54">
        <v>21</v>
      </c>
      <c r="E574" s="44">
        <v>19378.04</v>
      </c>
      <c r="F574" s="44">
        <v>0</v>
      </c>
      <c r="G574" s="44">
        <v>0</v>
      </c>
      <c r="H574" s="44">
        <v>6459.63</v>
      </c>
      <c r="I574" s="44">
        <v>0</v>
      </c>
      <c r="J574" s="55">
        <v>2153.14</v>
      </c>
      <c r="K574" s="56">
        <v>25837.67</v>
      </c>
      <c r="L574" s="57">
        <v>27990.81</v>
      </c>
      <c r="M574" s="117"/>
      <c r="N574" s="119">
        <v>25837.67</v>
      </c>
      <c r="O574" s="119">
        <v>19378.04</v>
      </c>
      <c r="P574" s="119">
        <v>2424</v>
      </c>
      <c r="Q574" s="119">
        <v>31478.86</v>
      </c>
      <c r="R574" s="119">
        <v>29325.72</v>
      </c>
      <c r="S574" s="47"/>
    </row>
    <row r="575" spans="1:19" ht="9" customHeight="1" x14ac:dyDescent="0.2">
      <c r="A575" s="579"/>
      <c r="B575" s="579"/>
      <c r="C575" s="48" t="s">
        <v>4</v>
      </c>
      <c r="D575" s="49">
        <v>27</v>
      </c>
      <c r="E575" s="50">
        <v>37521118</v>
      </c>
      <c r="F575" s="50">
        <v>0</v>
      </c>
      <c r="G575" s="50">
        <v>0</v>
      </c>
      <c r="H575" s="50">
        <v>12507588</v>
      </c>
      <c r="I575" s="50">
        <v>0</v>
      </c>
      <c r="J575" s="51">
        <v>4169060</v>
      </c>
      <c r="K575" s="50">
        <v>50028705</v>
      </c>
      <c r="L575" s="52">
        <v>54197766</v>
      </c>
      <c r="M575" s="118"/>
      <c r="N575" s="120">
        <v>50028705</v>
      </c>
      <c r="O575" s="120">
        <v>37521118</v>
      </c>
      <c r="P575" s="120">
        <v>4693518</v>
      </c>
      <c r="Q575" s="120">
        <v>60951572</v>
      </c>
      <c r="R575" s="120">
        <v>56782512</v>
      </c>
      <c r="S575" s="47"/>
    </row>
    <row r="576" spans="1:19" ht="12.75" customHeight="1" x14ac:dyDescent="0.2">
      <c r="A576" s="579"/>
      <c r="B576" s="579"/>
      <c r="C576" s="53" t="s">
        <v>3</v>
      </c>
      <c r="D576" s="54">
        <v>28</v>
      </c>
      <c r="E576" s="44">
        <v>21311.09</v>
      </c>
      <c r="F576" s="44">
        <v>0</v>
      </c>
      <c r="G576" s="44">
        <v>0</v>
      </c>
      <c r="H576" s="44">
        <v>6459.63</v>
      </c>
      <c r="I576" s="44">
        <v>0</v>
      </c>
      <c r="J576" s="55">
        <v>2314.23</v>
      </c>
      <c r="K576" s="56">
        <v>27770.720000000001</v>
      </c>
      <c r="L576" s="57">
        <v>30084.95</v>
      </c>
      <c r="M576" s="117"/>
      <c r="N576" s="119">
        <v>27770.720000000001</v>
      </c>
      <c r="O576" s="119">
        <v>21311.09</v>
      </c>
      <c r="P576" s="119">
        <v>3090</v>
      </c>
      <c r="Q576" s="119">
        <v>33920.949999999997</v>
      </c>
      <c r="R576" s="119">
        <v>31606.720000000001</v>
      </c>
      <c r="S576" s="47"/>
    </row>
    <row r="577" spans="1:19" ht="9" customHeight="1" x14ac:dyDescent="0.2">
      <c r="A577" s="579"/>
      <c r="B577" s="579"/>
      <c r="C577" s="48" t="s">
        <v>4</v>
      </c>
      <c r="D577" s="49">
        <v>34</v>
      </c>
      <c r="E577" s="50">
        <v>41264024</v>
      </c>
      <c r="F577" s="50">
        <v>0</v>
      </c>
      <c r="G577" s="50">
        <v>0</v>
      </c>
      <c r="H577" s="50">
        <v>12507588</v>
      </c>
      <c r="I577" s="50">
        <v>0</v>
      </c>
      <c r="J577" s="51">
        <v>4480974</v>
      </c>
      <c r="K577" s="50">
        <v>53771612</v>
      </c>
      <c r="L577" s="52">
        <v>58252586</v>
      </c>
      <c r="M577" s="118"/>
      <c r="N577" s="120">
        <v>53771612</v>
      </c>
      <c r="O577" s="120">
        <v>41264024</v>
      </c>
      <c r="P577" s="120">
        <v>5983074</v>
      </c>
      <c r="Q577" s="120">
        <v>65680118</v>
      </c>
      <c r="R577" s="120">
        <v>61199144</v>
      </c>
      <c r="S577" s="47"/>
    </row>
    <row r="578" spans="1:19" ht="12.75" customHeight="1" x14ac:dyDescent="0.2">
      <c r="A578" s="579"/>
      <c r="B578" s="579"/>
      <c r="C578" s="53" t="s">
        <v>3</v>
      </c>
      <c r="D578" s="54">
        <v>35</v>
      </c>
      <c r="E578" s="44">
        <v>22743.77</v>
      </c>
      <c r="F578" s="44">
        <v>0</v>
      </c>
      <c r="G578" s="44">
        <v>0</v>
      </c>
      <c r="H578" s="44">
        <v>6459.63</v>
      </c>
      <c r="I578" s="44">
        <v>0</v>
      </c>
      <c r="J578" s="55">
        <v>2433.62</v>
      </c>
      <c r="K578" s="56">
        <v>29203.4</v>
      </c>
      <c r="L578" s="57">
        <v>31637.02</v>
      </c>
      <c r="M578" s="117"/>
      <c r="N578" s="119">
        <v>29203.4</v>
      </c>
      <c r="O578" s="119">
        <v>22743.77</v>
      </c>
      <c r="P578" s="119">
        <v>3090</v>
      </c>
      <c r="Q578" s="119">
        <v>35730.9</v>
      </c>
      <c r="R578" s="119">
        <v>33297.279999999999</v>
      </c>
      <c r="S578" s="47"/>
    </row>
    <row r="579" spans="1:19" ht="9" customHeight="1" x14ac:dyDescent="0.2">
      <c r="A579" s="580"/>
      <c r="B579" s="580"/>
      <c r="C579" s="58" t="s">
        <v>4</v>
      </c>
      <c r="D579" s="59"/>
      <c r="E579" s="50">
        <v>44038080</v>
      </c>
      <c r="F579" s="50">
        <v>0</v>
      </c>
      <c r="G579" s="50">
        <v>0</v>
      </c>
      <c r="H579" s="50">
        <v>12507588</v>
      </c>
      <c r="I579" s="50">
        <v>0</v>
      </c>
      <c r="J579" s="60">
        <v>4712145</v>
      </c>
      <c r="K579" s="61">
        <v>56545667</v>
      </c>
      <c r="L579" s="62">
        <v>61257813</v>
      </c>
      <c r="M579" s="118"/>
      <c r="N579" s="120">
        <v>56545667</v>
      </c>
      <c r="O579" s="120">
        <v>44038080</v>
      </c>
      <c r="P579" s="120">
        <v>5983074</v>
      </c>
      <c r="Q579" s="120">
        <v>69184670</v>
      </c>
      <c r="R579" s="120">
        <v>64472524</v>
      </c>
      <c r="S579" s="47"/>
    </row>
    <row r="580" spans="1:19" ht="12.75" customHeight="1" x14ac:dyDescent="0.2">
      <c r="A580" s="496">
        <v>39114</v>
      </c>
      <c r="B580" s="496">
        <v>39446</v>
      </c>
      <c r="C580" s="42" t="s">
        <v>3</v>
      </c>
      <c r="D580" s="43">
        <v>0</v>
      </c>
      <c r="E580" s="44">
        <v>13608.72</v>
      </c>
      <c r="F580" s="44">
        <v>0</v>
      </c>
      <c r="G580" s="44">
        <v>0</v>
      </c>
      <c r="H580" s="44">
        <v>6459.63</v>
      </c>
      <c r="I580" s="44">
        <v>0</v>
      </c>
      <c r="J580" s="44">
        <v>1672.36</v>
      </c>
      <c r="K580" s="45">
        <v>20068.349999999999</v>
      </c>
      <c r="L580" s="46">
        <v>21740.71</v>
      </c>
      <c r="M580" s="117"/>
      <c r="N580" s="119">
        <v>20068.349999999999</v>
      </c>
      <c r="O580" s="119">
        <v>13608.72</v>
      </c>
      <c r="P580" s="119">
        <v>1968</v>
      </c>
      <c r="Q580" s="119">
        <v>24190.28</v>
      </c>
      <c r="R580" s="119">
        <v>22517.919999999998</v>
      </c>
      <c r="S580" s="47"/>
    </row>
    <row r="581" spans="1:19" ht="9" customHeight="1" x14ac:dyDescent="0.2">
      <c r="A581" s="521"/>
      <c r="B581" s="521"/>
      <c r="C581" s="48" t="s">
        <v>4</v>
      </c>
      <c r="D581" s="49">
        <v>2</v>
      </c>
      <c r="E581" s="50">
        <v>26350156</v>
      </c>
      <c r="F581" s="50">
        <v>0</v>
      </c>
      <c r="G581" s="50">
        <v>0</v>
      </c>
      <c r="H581" s="50">
        <v>12507588</v>
      </c>
      <c r="I581" s="50">
        <v>0</v>
      </c>
      <c r="J581" s="51">
        <v>3238140</v>
      </c>
      <c r="K581" s="50">
        <v>38857744</v>
      </c>
      <c r="L581" s="52">
        <v>42095885</v>
      </c>
      <c r="M581" s="118"/>
      <c r="N581" s="120">
        <v>38857744</v>
      </c>
      <c r="O581" s="120">
        <v>26350156</v>
      </c>
      <c r="P581" s="120">
        <v>3810579</v>
      </c>
      <c r="Q581" s="120">
        <v>46838913</v>
      </c>
      <c r="R581" s="120">
        <v>43600773</v>
      </c>
      <c r="S581" s="47"/>
    </row>
    <row r="582" spans="1:19" ht="12.75" customHeight="1" x14ac:dyDescent="0.2">
      <c r="A582" s="519">
        <v>39114</v>
      </c>
      <c r="B582" s="519">
        <v>39446</v>
      </c>
      <c r="C582" s="53" t="s">
        <v>3</v>
      </c>
      <c r="D582" s="54">
        <v>3</v>
      </c>
      <c r="E582" s="44">
        <v>14162.78</v>
      </c>
      <c r="F582" s="44">
        <v>0</v>
      </c>
      <c r="G582" s="44">
        <v>0</v>
      </c>
      <c r="H582" s="44">
        <v>6459.63</v>
      </c>
      <c r="I582" s="44">
        <v>0</v>
      </c>
      <c r="J582" s="55">
        <v>1718.53</v>
      </c>
      <c r="K582" s="56">
        <v>20622.41</v>
      </c>
      <c r="L582" s="57">
        <v>22431.94</v>
      </c>
      <c r="M582" s="117"/>
      <c r="N582" s="119">
        <v>20622.41</v>
      </c>
      <c r="O582" s="119">
        <v>14162.78</v>
      </c>
      <c r="P582" s="119">
        <v>1968</v>
      </c>
      <c r="Q582" s="119">
        <v>24890.240000000002</v>
      </c>
      <c r="R582" s="119">
        <v>23171.71</v>
      </c>
      <c r="S582" s="47"/>
    </row>
    <row r="583" spans="1:19" ht="9" customHeight="1" x14ac:dyDescent="0.2">
      <c r="A583" s="579"/>
      <c r="B583" s="579"/>
      <c r="C583" s="48" t="s">
        <v>4</v>
      </c>
      <c r="D583" s="49">
        <v>8</v>
      </c>
      <c r="E583" s="50">
        <v>27585613</v>
      </c>
      <c r="F583" s="50">
        <v>0</v>
      </c>
      <c r="G583" s="50">
        <v>0</v>
      </c>
      <c r="H583" s="50">
        <v>12507588</v>
      </c>
      <c r="I583" s="50">
        <v>0</v>
      </c>
      <c r="J583" s="51">
        <v>3341092</v>
      </c>
      <c r="K583" s="50">
        <v>40093200</v>
      </c>
      <c r="L583" s="52">
        <v>43434292</v>
      </c>
      <c r="M583" s="118"/>
      <c r="N583" s="120">
        <v>39930554</v>
      </c>
      <c r="O583" s="120">
        <v>27422966</v>
      </c>
      <c r="P583" s="120">
        <v>3810579</v>
      </c>
      <c r="Q583" s="120">
        <v>48194225</v>
      </c>
      <c r="R583" s="120">
        <v>44866687</v>
      </c>
      <c r="S583" s="47"/>
    </row>
    <row r="584" spans="1:19" ht="12.75" customHeight="1" x14ac:dyDescent="0.2">
      <c r="A584" s="579"/>
      <c r="B584" s="579"/>
      <c r="C584" s="53" t="s">
        <v>3</v>
      </c>
      <c r="D584" s="54">
        <v>9</v>
      </c>
      <c r="E584" s="44">
        <v>15973.62</v>
      </c>
      <c r="F584" s="44">
        <v>0</v>
      </c>
      <c r="G584" s="44">
        <v>0</v>
      </c>
      <c r="H584" s="44">
        <v>6459.63</v>
      </c>
      <c r="I584" s="44">
        <v>0</v>
      </c>
      <c r="J584" s="55">
        <v>1869.44</v>
      </c>
      <c r="K584" s="56">
        <v>22433.25</v>
      </c>
      <c r="L584" s="57">
        <v>24302.69</v>
      </c>
      <c r="M584" s="117"/>
      <c r="N584" s="119">
        <v>22433.25</v>
      </c>
      <c r="O584" s="119">
        <v>15973.62</v>
      </c>
      <c r="P584" s="119">
        <v>1968</v>
      </c>
      <c r="Q584" s="119">
        <v>27177.94</v>
      </c>
      <c r="R584" s="119">
        <v>25308.5</v>
      </c>
      <c r="S584" s="47"/>
    </row>
    <row r="585" spans="1:19" ht="9" customHeight="1" x14ac:dyDescent="0.2">
      <c r="A585" s="579"/>
      <c r="B585" s="579"/>
      <c r="C585" s="48" t="s">
        <v>4</v>
      </c>
      <c r="D585" s="49">
        <v>14</v>
      </c>
      <c r="E585" s="50">
        <v>30929241</v>
      </c>
      <c r="F585" s="50">
        <v>0</v>
      </c>
      <c r="G585" s="50">
        <v>0</v>
      </c>
      <c r="H585" s="50">
        <v>12507588</v>
      </c>
      <c r="I585" s="50">
        <v>0</v>
      </c>
      <c r="J585" s="51">
        <v>3619741</v>
      </c>
      <c r="K585" s="50">
        <v>43436829</v>
      </c>
      <c r="L585" s="52">
        <v>47056570</v>
      </c>
      <c r="M585" s="118"/>
      <c r="N585" s="120">
        <v>43436829</v>
      </c>
      <c r="O585" s="120">
        <v>30929241</v>
      </c>
      <c r="P585" s="120">
        <v>3810579</v>
      </c>
      <c r="Q585" s="120">
        <v>52623830</v>
      </c>
      <c r="R585" s="120">
        <v>49004089</v>
      </c>
      <c r="S585" s="47"/>
    </row>
    <row r="586" spans="1:19" ht="12.75" customHeight="1" x14ac:dyDescent="0.2">
      <c r="A586" s="579"/>
      <c r="B586" s="579"/>
      <c r="C586" s="53" t="s">
        <v>3</v>
      </c>
      <c r="D586" s="54">
        <v>15</v>
      </c>
      <c r="E586" s="44">
        <v>18058.37</v>
      </c>
      <c r="F586" s="44">
        <v>0</v>
      </c>
      <c r="G586" s="44">
        <v>0</v>
      </c>
      <c r="H586" s="44">
        <v>6459.63</v>
      </c>
      <c r="I586" s="44">
        <v>0</v>
      </c>
      <c r="J586" s="55">
        <v>2043.17</v>
      </c>
      <c r="K586" s="56">
        <v>24518</v>
      </c>
      <c r="L586" s="57">
        <v>26561.17</v>
      </c>
      <c r="M586" s="117"/>
      <c r="N586" s="119">
        <v>24518</v>
      </c>
      <c r="O586" s="119">
        <v>18058.37</v>
      </c>
      <c r="P586" s="119">
        <v>2424</v>
      </c>
      <c r="Q586" s="119">
        <v>29811.68</v>
      </c>
      <c r="R586" s="119">
        <v>27768.51</v>
      </c>
      <c r="S586" s="47"/>
    </row>
    <row r="587" spans="1:19" ht="9" customHeight="1" x14ac:dyDescent="0.2">
      <c r="A587" s="579"/>
      <c r="B587" s="579"/>
      <c r="C587" s="48" t="s">
        <v>4</v>
      </c>
      <c r="D587" s="49">
        <v>20</v>
      </c>
      <c r="E587" s="50">
        <v>34965880</v>
      </c>
      <c r="F587" s="50">
        <v>0</v>
      </c>
      <c r="G587" s="50">
        <v>0</v>
      </c>
      <c r="H587" s="50">
        <v>12507588</v>
      </c>
      <c r="I587" s="50">
        <v>0</v>
      </c>
      <c r="J587" s="51">
        <v>3956129</v>
      </c>
      <c r="K587" s="50">
        <v>47473468</v>
      </c>
      <c r="L587" s="52">
        <v>51429597</v>
      </c>
      <c r="M587" s="118"/>
      <c r="N587" s="120">
        <v>47473468</v>
      </c>
      <c r="O587" s="120">
        <v>34965880</v>
      </c>
      <c r="P587" s="120">
        <v>4693518</v>
      </c>
      <c r="Q587" s="120">
        <v>57723462</v>
      </c>
      <c r="R587" s="120">
        <v>53767333</v>
      </c>
      <c r="S587" s="47"/>
    </row>
    <row r="588" spans="1:19" ht="12.75" customHeight="1" x14ac:dyDescent="0.2">
      <c r="A588" s="579"/>
      <c r="B588" s="579"/>
      <c r="C588" s="53" t="s">
        <v>3</v>
      </c>
      <c r="D588" s="54">
        <v>21</v>
      </c>
      <c r="E588" s="44">
        <v>20082.439999999999</v>
      </c>
      <c r="F588" s="44">
        <v>0</v>
      </c>
      <c r="G588" s="44">
        <v>0</v>
      </c>
      <c r="H588" s="44">
        <v>6459.63</v>
      </c>
      <c r="I588" s="44">
        <v>0</v>
      </c>
      <c r="J588" s="55">
        <v>2211.84</v>
      </c>
      <c r="K588" s="56">
        <v>26542.07</v>
      </c>
      <c r="L588" s="57">
        <v>28753.91</v>
      </c>
      <c r="M588" s="117"/>
      <c r="N588" s="119">
        <v>26542.07</v>
      </c>
      <c r="O588" s="119">
        <v>20082.439999999999</v>
      </c>
      <c r="P588" s="119">
        <v>2424</v>
      </c>
      <c r="Q588" s="119">
        <v>32368.75</v>
      </c>
      <c r="R588" s="119">
        <v>30156.91</v>
      </c>
      <c r="S588" s="47"/>
    </row>
    <row r="589" spans="1:19" ht="9" customHeight="1" x14ac:dyDescent="0.2">
      <c r="A589" s="579"/>
      <c r="B589" s="579"/>
      <c r="C589" s="48" t="s">
        <v>4</v>
      </c>
      <c r="D589" s="49">
        <v>27</v>
      </c>
      <c r="E589" s="50">
        <v>38885026</v>
      </c>
      <c r="F589" s="50">
        <v>0</v>
      </c>
      <c r="G589" s="50">
        <v>0</v>
      </c>
      <c r="H589" s="50">
        <v>12507588</v>
      </c>
      <c r="I589" s="50">
        <v>0</v>
      </c>
      <c r="J589" s="51">
        <v>4282719</v>
      </c>
      <c r="K589" s="50">
        <v>51392614</v>
      </c>
      <c r="L589" s="52">
        <v>55675333</v>
      </c>
      <c r="M589" s="118"/>
      <c r="N589" s="120">
        <v>51392614</v>
      </c>
      <c r="O589" s="120">
        <v>38885026</v>
      </c>
      <c r="P589" s="120">
        <v>4693518</v>
      </c>
      <c r="Q589" s="120">
        <v>62674640</v>
      </c>
      <c r="R589" s="120">
        <v>58391920</v>
      </c>
      <c r="S589" s="47"/>
    </row>
    <row r="590" spans="1:19" ht="12.75" customHeight="1" x14ac:dyDescent="0.2">
      <c r="A590" s="579"/>
      <c r="B590" s="579"/>
      <c r="C590" s="53" t="s">
        <v>3</v>
      </c>
      <c r="D590" s="54">
        <v>28</v>
      </c>
      <c r="E590" s="44">
        <v>22068.17</v>
      </c>
      <c r="F590" s="44">
        <v>0</v>
      </c>
      <c r="G590" s="44">
        <v>0</v>
      </c>
      <c r="H590" s="44">
        <v>6459.63</v>
      </c>
      <c r="I590" s="44">
        <v>0</v>
      </c>
      <c r="J590" s="55">
        <v>2377.3200000000002</v>
      </c>
      <c r="K590" s="56">
        <v>28527.8</v>
      </c>
      <c r="L590" s="57">
        <v>30905.119999999999</v>
      </c>
      <c r="M590" s="117"/>
      <c r="N590" s="119">
        <v>28527.8</v>
      </c>
      <c r="O590" s="119">
        <v>22068.17</v>
      </c>
      <c r="P590" s="119">
        <v>3090</v>
      </c>
      <c r="Q590" s="119">
        <v>34877.39</v>
      </c>
      <c r="R590" s="119">
        <v>32500.07</v>
      </c>
      <c r="S590" s="47"/>
    </row>
    <row r="591" spans="1:19" ht="9" customHeight="1" x14ac:dyDescent="0.2">
      <c r="A591" s="579"/>
      <c r="B591" s="579"/>
      <c r="C591" s="48" t="s">
        <v>4</v>
      </c>
      <c r="D591" s="49">
        <v>34</v>
      </c>
      <c r="E591" s="50">
        <v>42729936</v>
      </c>
      <c r="F591" s="50">
        <v>0</v>
      </c>
      <c r="G591" s="50">
        <v>0</v>
      </c>
      <c r="H591" s="50">
        <v>12507588</v>
      </c>
      <c r="I591" s="50">
        <v>0</v>
      </c>
      <c r="J591" s="51">
        <v>4603133</v>
      </c>
      <c r="K591" s="50">
        <v>55237523</v>
      </c>
      <c r="L591" s="52">
        <v>59840657</v>
      </c>
      <c r="M591" s="118"/>
      <c r="N591" s="120">
        <v>55237523</v>
      </c>
      <c r="O591" s="120">
        <v>42729936</v>
      </c>
      <c r="P591" s="120">
        <v>5983074</v>
      </c>
      <c r="Q591" s="120">
        <v>67532044</v>
      </c>
      <c r="R591" s="120">
        <v>62928911</v>
      </c>
      <c r="S591" s="47"/>
    </row>
    <row r="592" spans="1:19" ht="12.75" customHeight="1" x14ac:dyDescent="0.2">
      <c r="A592" s="579"/>
      <c r="B592" s="579"/>
      <c r="C592" s="53" t="s">
        <v>3</v>
      </c>
      <c r="D592" s="54">
        <v>35</v>
      </c>
      <c r="E592" s="44">
        <v>23539.85</v>
      </c>
      <c r="F592" s="44">
        <v>0</v>
      </c>
      <c r="G592" s="44">
        <v>0</v>
      </c>
      <c r="H592" s="44">
        <v>6459.63</v>
      </c>
      <c r="I592" s="44">
        <v>0</v>
      </c>
      <c r="J592" s="55">
        <v>2499.96</v>
      </c>
      <c r="K592" s="56">
        <v>29999.48</v>
      </c>
      <c r="L592" s="57">
        <v>32499.439999999999</v>
      </c>
      <c r="M592" s="117"/>
      <c r="N592" s="119">
        <v>29999.48</v>
      </c>
      <c r="O592" s="119">
        <v>23539.85</v>
      </c>
      <c r="P592" s="119">
        <v>3090</v>
      </c>
      <c r="Q592" s="119">
        <v>36736.61</v>
      </c>
      <c r="R592" s="119">
        <v>34236.65</v>
      </c>
      <c r="S592" s="47"/>
    </row>
    <row r="593" spans="1:19" ht="9" customHeight="1" x14ac:dyDescent="0.2">
      <c r="A593" s="580"/>
      <c r="B593" s="580"/>
      <c r="C593" s="58" t="s">
        <v>4</v>
      </c>
      <c r="D593" s="59"/>
      <c r="E593" s="61">
        <v>45579505</v>
      </c>
      <c r="F593" s="61">
        <v>0</v>
      </c>
      <c r="G593" s="61">
        <v>0</v>
      </c>
      <c r="H593" s="61">
        <v>12507588</v>
      </c>
      <c r="I593" s="61">
        <v>0</v>
      </c>
      <c r="J593" s="60">
        <v>4840598</v>
      </c>
      <c r="K593" s="61">
        <v>58087093</v>
      </c>
      <c r="L593" s="62">
        <v>62927691</v>
      </c>
      <c r="M593" s="118"/>
      <c r="N593" s="120">
        <v>58087093</v>
      </c>
      <c r="O593" s="120">
        <v>45579505</v>
      </c>
      <c r="P593" s="120">
        <v>5983074</v>
      </c>
      <c r="Q593" s="120">
        <v>71131996</v>
      </c>
      <c r="R593" s="120">
        <v>66291398</v>
      </c>
      <c r="S593" s="47"/>
    </row>
    <row r="594" spans="1:19" ht="12.75" customHeight="1" x14ac:dyDescent="0.2">
      <c r="A594" s="496">
        <f>B582+1</f>
        <v>39447</v>
      </c>
      <c r="B594" s="496">
        <v>39447</v>
      </c>
      <c r="C594" s="42" t="s">
        <v>3</v>
      </c>
      <c r="D594" s="43">
        <v>0</v>
      </c>
      <c r="E594" s="44">
        <v>13737.6</v>
      </c>
      <c r="F594" s="44">
        <v>0</v>
      </c>
      <c r="G594" s="44">
        <v>0</v>
      </c>
      <c r="H594" s="44">
        <v>6459.63</v>
      </c>
      <c r="I594" s="44">
        <v>0</v>
      </c>
      <c r="J594" s="44">
        <v>1683.1</v>
      </c>
      <c r="K594" s="45">
        <v>20197.23</v>
      </c>
      <c r="L594" s="46">
        <v>21880.33</v>
      </c>
      <c r="M594" s="117"/>
      <c r="N594" s="119">
        <v>20197.23</v>
      </c>
      <c r="O594" s="119">
        <v>13737.6</v>
      </c>
      <c r="P594" s="119">
        <v>1968</v>
      </c>
      <c r="Q594" s="119">
        <v>24353.1</v>
      </c>
      <c r="R594" s="119">
        <v>22670</v>
      </c>
      <c r="S594" s="47"/>
    </row>
    <row r="595" spans="1:19" ht="9" customHeight="1" x14ac:dyDescent="0.2">
      <c r="A595" s="497"/>
      <c r="B595" s="497"/>
      <c r="C595" s="48" t="s">
        <v>4</v>
      </c>
      <c r="D595" s="49">
        <v>2</v>
      </c>
      <c r="E595" s="50">
        <v>26599703</v>
      </c>
      <c r="F595" s="50">
        <v>0</v>
      </c>
      <c r="G595" s="50">
        <v>0</v>
      </c>
      <c r="H595" s="50">
        <v>12507588</v>
      </c>
      <c r="I595" s="50">
        <v>0</v>
      </c>
      <c r="J595" s="51">
        <v>3258936</v>
      </c>
      <c r="K595" s="50">
        <v>39107291</v>
      </c>
      <c r="L595" s="52">
        <v>42366227</v>
      </c>
      <c r="M595" s="118"/>
      <c r="N595" s="120">
        <v>39107291</v>
      </c>
      <c r="O595" s="120">
        <v>26599703</v>
      </c>
      <c r="P595" s="120">
        <v>3810579</v>
      </c>
      <c r="Q595" s="120">
        <v>47154177</v>
      </c>
      <c r="R595" s="120">
        <v>43895241</v>
      </c>
      <c r="S595" s="47"/>
    </row>
    <row r="596" spans="1:19" ht="12.75" customHeight="1" x14ac:dyDescent="0.2">
      <c r="A596" s="519">
        <f>A594</f>
        <v>39447</v>
      </c>
      <c r="B596" s="519">
        <f>B594</f>
        <v>39447</v>
      </c>
      <c r="C596" s="53" t="s">
        <v>3</v>
      </c>
      <c r="D596" s="54">
        <v>3</v>
      </c>
      <c r="E596" s="44">
        <v>14295.14</v>
      </c>
      <c r="F596" s="44">
        <v>0</v>
      </c>
      <c r="G596" s="44">
        <v>0</v>
      </c>
      <c r="H596" s="44">
        <v>6459.63</v>
      </c>
      <c r="I596" s="44">
        <v>0</v>
      </c>
      <c r="J596" s="55">
        <v>1729.56</v>
      </c>
      <c r="K596" s="56">
        <v>20754.77</v>
      </c>
      <c r="L596" s="57">
        <v>22484.33</v>
      </c>
      <c r="M596" s="117"/>
      <c r="N596" s="119">
        <v>20754.77</v>
      </c>
      <c r="O596" s="119">
        <v>14295.14</v>
      </c>
      <c r="P596" s="119">
        <v>1968</v>
      </c>
      <c r="Q596" s="119">
        <v>25057.46</v>
      </c>
      <c r="R596" s="119">
        <v>23327.9</v>
      </c>
      <c r="S596" s="47"/>
    </row>
    <row r="597" spans="1:19" ht="9" customHeight="1" x14ac:dyDescent="0.2">
      <c r="A597" s="519"/>
      <c r="B597" s="519"/>
      <c r="C597" s="48" t="s">
        <v>4</v>
      </c>
      <c r="D597" s="49">
        <v>8</v>
      </c>
      <c r="E597" s="50">
        <v>27679251</v>
      </c>
      <c r="F597" s="50">
        <v>0</v>
      </c>
      <c r="G597" s="50">
        <v>0</v>
      </c>
      <c r="H597" s="50">
        <v>12507588</v>
      </c>
      <c r="I597" s="50">
        <v>0</v>
      </c>
      <c r="J597" s="51">
        <v>3348895</v>
      </c>
      <c r="K597" s="50">
        <v>40186839</v>
      </c>
      <c r="L597" s="52">
        <v>43535734</v>
      </c>
      <c r="M597" s="118"/>
      <c r="N597" s="120">
        <v>40186839</v>
      </c>
      <c r="O597" s="120">
        <v>27679251</v>
      </c>
      <c r="P597" s="120">
        <v>3810579</v>
      </c>
      <c r="Q597" s="120">
        <v>48518008</v>
      </c>
      <c r="R597" s="120">
        <v>45169113</v>
      </c>
      <c r="S597" s="47"/>
    </row>
    <row r="598" spans="1:19" ht="12.75" customHeight="1" x14ac:dyDescent="0.2">
      <c r="A598" s="519"/>
      <c r="B598" s="519"/>
      <c r="C598" s="53" t="s">
        <v>3</v>
      </c>
      <c r="D598" s="54">
        <v>9</v>
      </c>
      <c r="E598" s="44">
        <v>16117.62</v>
      </c>
      <c r="F598" s="44">
        <v>0</v>
      </c>
      <c r="G598" s="44">
        <v>0</v>
      </c>
      <c r="H598" s="44">
        <v>6459.63</v>
      </c>
      <c r="I598" s="44">
        <v>0</v>
      </c>
      <c r="J598" s="55">
        <v>1881.44</v>
      </c>
      <c r="K598" s="56">
        <v>22577.25</v>
      </c>
      <c r="L598" s="57">
        <v>24458.69</v>
      </c>
      <c r="M598" s="117"/>
      <c r="N598" s="119">
        <v>22577.25</v>
      </c>
      <c r="O598" s="119">
        <v>16117.62</v>
      </c>
      <c r="P598" s="119">
        <v>1968</v>
      </c>
      <c r="Q598" s="119">
        <v>27359.86</v>
      </c>
      <c r="R598" s="119">
        <v>25478.42</v>
      </c>
      <c r="S598" s="47"/>
    </row>
    <row r="599" spans="1:19" ht="9" customHeight="1" x14ac:dyDescent="0.2">
      <c r="A599" s="519"/>
      <c r="B599" s="519"/>
      <c r="C599" s="48" t="s">
        <v>4</v>
      </c>
      <c r="D599" s="49">
        <v>14</v>
      </c>
      <c r="E599" s="50">
        <v>31208064</v>
      </c>
      <c r="F599" s="50">
        <v>0</v>
      </c>
      <c r="G599" s="50">
        <v>0</v>
      </c>
      <c r="H599" s="50">
        <v>12507588</v>
      </c>
      <c r="I599" s="50">
        <v>0</v>
      </c>
      <c r="J599" s="51">
        <v>3642976</v>
      </c>
      <c r="K599" s="50">
        <v>43715652</v>
      </c>
      <c r="L599" s="52">
        <v>47358628</v>
      </c>
      <c r="M599" s="118"/>
      <c r="N599" s="120">
        <v>43715652</v>
      </c>
      <c r="O599" s="120">
        <v>31208064</v>
      </c>
      <c r="P599" s="120">
        <v>3810579</v>
      </c>
      <c r="Q599" s="120">
        <v>52976076</v>
      </c>
      <c r="R599" s="120">
        <v>49333100</v>
      </c>
      <c r="S599" s="47"/>
    </row>
    <row r="600" spans="1:19" ht="12.75" customHeight="1" x14ac:dyDescent="0.2">
      <c r="A600" s="519"/>
      <c r="B600" s="519"/>
      <c r="C600" s="53" t="s">
        <v>3</v>
      </c>
      <c r="D600" s="54">
        <v>15</v>
      </c>
      <c r="E600" s="44">
        <v>18215.689999999999</v>
      </c>
      <c r="F600" s="44">
        <v>0</v>
      </c>
      <c r="G600" s="44">
        <v>0</v>
      </c>
      <c r="H600" s="44">
        <v>6459.63</v>
      </c>
      <c r="I600" s="44">
        <v>0</v>
      </c>
      <c r="J600" s="55">
        <v>2056.2800000000002</v>
      </c>
      <c r="K600" s="56">
        <v>24675.32</v>
      </c>
      <c r="L600" s="57">
        <v>26731.599999999999</v>
      </c>
      <c r="M600" s="117"/>
      <c r="N600" s="119">
        <v>24675.32</v>
      </c>
      <c r="O600" s="119">
        <v>18215.689999999999</v>
      </c>
      <c r="P600" s="119">
        <v>2424</v>
      </c>
      <c r="Q600" s="119">
        <v>30010.42</v>
      </c>
      <c r="R600" s="119">
        <v>27954.14</v>
      </c>
      <c r="S600" s="47"/>
    </row>
    <row r="601" spans="1:19" ht="9" customHeight="1" x14ac:dyDescent="0.2">
      <c r="A601" s="519"/>
      <c r="B601" s="519"/>
      <c r="C601" s="48" t="s">
        <v>4</v>
      </c>
      <c r="D601" s="49">
        <v>20</v>
      </c>
      <c r="E601" s="50">
        <v>35270494</v>
      </c>
      <c r="F601" s="50">
        <v>0</v>
      </c>
      <c r="G601" s="50">
        <v>0</v>
      </c>
      <c r="H601" s="50">
        <v>12507588</v>
      </c>
      <c r="I601" s="50">
        <v>0</v>
      </c>
      <c r="J601" s="51">
        <v>3981513</v>
      </c>
      <c r="K601" s="50">
        <v>47778082</v>
      </c>
      <c r="L601" s="52">
        <v>51759595</v>
      </c>
      <c r="M601" s="118"/>
      <c r="N601" s="120">
        <v>47778082</v>
      </c>
      <c r="O601" s="120">
        <v>35270494</v>
      </c>
      <c r="P601" s="120">
        <v>4693518</v>
      </c>
      <c r="Q601" s="120">
        <v>58108276</v>
      </c>
      <c r="R601" s="120">
        <v>54126763</v>
      </c>
      <c r="S601" s="47"/>
    </row>
    <row r="602" spans="1:19" ht="12.75" customHeight="1" x14ac:dyDescent="0.2">
      <c r="A602" s="519"/>
      <c r="B602" s="519"/>
      <c r="C602" s="53" t="s">
        <v>3</v>
      </c>
      <c r="D602" s="54">
        <v>21</v>
      </c>
      <c r="E602" s="44">
        <v>20252.84</v>
      </c>
      <c r="F602" s="44">
        <v>0</v>
      </c>
      <c r="G602" s="44">
        <v>0</v>
      </c>
      <c r="H602" s="44">
        <v>6459.63</v>
      </c>
      <c r="I602" s="44">
        <v>0</v>
      </c>
      <c r="J602" s="55">
        <v>2226.04</v>
      </c>
      <c r="K602" s="56">
        <v>26712.47</v>
      </c>
      <c r="L602" s="57">
        <v>28938.51</v>
      </c>
      <c r="M602" s="117"/>
      <c r="N602" s="119">
        <v>26712.47</v>
      </c>
      <c r="O602" s="119">
        <v>20252.84</v>
      </c>
      <c r="P602" s="119">
        <v>2424</v>
      </c>
      <c r="Q602" s="119">
        <v>32584.02</v>
      </c>
      <c r="R602" s="119">
        <v>30357.98</v>
      </c>
      <c r="S602" s="47"/>
    </row>
    <row r="603" spans="1:19" ht="9" customHeight="1" x14ac:dyDescent="0.2">
      <c r="A603" s="519"/>
      <c r="B603" s="519"/>
      <c r="C603" s="48" t="s">
        <v>4</v>
      </c>
      <c r="D603" s="49">
        <v>27</v>
      </c>
      <c r="E603" s="50">
        <v>39214967</v>
      </c>
      <c r="F603" s="50">
        <v>0</v>
      </c>
      <c r="G603" s="50">
        <v>0</v>
      </c>
      <c r="H603" s="50">
        <v>12507588</v>
      </c>
      <c r="I603" s="50">
        <v>0</v>
      </c>
      <c r="J603" s="51">
        <v>4310214</v>
      </c>
      <c r="K603" s="50">
        <v>51722554</v>
      </c>
      <c r="L603" s="52">
        <v>56032769</v>
      </c>
      <c r="M603" s="118"/>
      <c r="N603" s="120">
        <v>51722554</v>
      </c>
      <c r="O603" s="120">
        <v>39214967</v>
      </c>
      <c r="P603" s="120">
        <v>4693518</v>
      </c>
      <c r="Q603" s="120">
        <v>63091460</v>
      </c>
      <c r="R603" s="120">
        <v>58781246</v>
      </c>
      <c r="S603" s="47"/>
    </row>
    <row r="604" spans="1:19" ht="12.75" customHeight="1" x14ac:dyDescent="0.2">
      <c r="A604" s="519"/>
      <c r="B604" s="519"/>
      <c r="C604" s="53" t="s">
        <v>3</v>
      </c>
      <c r="D604" s="54">
        <v>28</v>
      </c>
      <c r="E604" s="44">
        <v>22251.29</v>
      </c>
      <c r="F604" s="44">
        <v>0</v>
      </c>
      <c r="G604" s="44">
        <v>0</v>
      </c>
      <c r="H604" s="44">
        <v>6459.63</v>
      </c>
      <c r="I604" s="44">
        <v>0</v>
      </c>
      <c r="J604" s="55">
        <v>2392.58</v>
      </c>
      <c r="K604" s="56">
        <v>28710.92</v>
      </c>
      <c r="L604" s="57">
        <v>31103.5</v>
      </c>
      <c r="M604" s="117"/>
      <c r="N604" s="119">
        <v>28710.92</v>
      </c>
      <c r="O604" s="119">
        <v>22251.29</v>
      </c>
      <c r="P604" s="119">
        <v>3090</v>
      </c>
      <c r="Q604" s="119">
        <v>35108.730000000003</v>
      </c>
      <c r="R604" s="119">
        <v>32716.15</v>
      </c>
      <c r="S604" s="47"/>
    </row>
    <row r="605" spans="1:19" ht="9" customHeight="1" x14ac:dyDescent="0.2">
      <c r="A605" s="519"/>
      <c r="B605" s="519"/>
      <c r="C605" s="48" t="s">
        <v>4</v>
      </c>
      <c r="D605" s="49">
        <v>34</v>
      </c>
      <c r="E605" s="50">
        <v>43084505</v>
      </c>
      <c r="F605" s="50">
        <v>0</v>
      </c>
      <c r="G605" s="50">
        <v>0</v>
      </c>
      <c r="H605" s="50">
        <v>12507588</v>
      </c>
      <c r="I605" s="50">
        <v>0</v>
      </c>
      <c r="J605" s="51">
        <v>4632681</v>
      </c>
      <c r="K605" s="50">
        <v>55592093</v>
      </c>
      <c r="L605" s="52">
        <v>60224774</v>
      </c>
      <c r="M605" s="118"/>
      <c r="N605" s="120">
        <v>55592093</v>
      </c>
      <c r="O605" s="120">
        <v>43084505</v>
      </c>
      <c r="P605" s="120">
        <v>5983074</v>
      </c>
      <c r="Q605" s="120">
        <v>67979981</v>
      </c>
      <c r="R605" s="120">
        <v>63347300</v>
      </c>
      <c r="S605" s="47"/>
    </row>
    <row r="606" spans="1:19" ht="12.75" customHeight="1" x14ac:dyDescent="0.2">
      <c r="A606" s="519"/>
      <c r="B606" s="519"/>
      <c r="C606" s="53" t="s">
        <v>3</v>
      </c>
      <c r="D606" s="54">
        <v>35</v>
      </c>
      <c r="E606" s="44">
        <v>23732.45</v>
      </c>
      <c r="F606" s="44">
        <v>0</v>
      </c>
      <c r="G606" s="44">
        <v>0</v>
      </c>
      <c r="H606" s="44">
        <v>6459.63</v>
      </c>
      <c r="I606" s="44">
        <v>0</v>
      </c>
      <c r="J606" s="55">
        <v>2516.0100000000002</v>
      </c>
      <c r="K606" s="56">
        <v>30192.080000000002</v>
      </c>
      <c r="L606" s="57">
        <v>32708.09</v>
      </c>
      <c r="M606" s="117"/>
      <c r="N606" s="119">
        <v>30192.080000000002</v>
      </c>
      <c r="O606" s="119">
        <v>23732.45</v>
      </c>
      <c r="P606" s="119">
        <v>3090</v>
      </c>
      <c r="Q606" s="119">
        <v>36979.93</v>
      </c>
      <c r="R606" s="119">
        <v>34463.919999999998</v>
      </c>
      <c r="S606" s="47"/>
    </row>
    <row r="607" spans="1:19" ht="9" customHeight="1" x14ac:dyDescent="0.2">
      <c r="A607" s="520"/>
      <c r="B607" s="520"/>
      <c r="C607" s="58" t="s">
        <v>4</v>
      </c>
      <c r="D607" s="59"/>
      <c r="E607" s="61">
        <v>45952431</v>
      </c>
      <c r="F607" s="61">
        <v>0</v>
      </c>
      <c r="G607" s="61">
        <v>0</v>
      </c>
      <c r="H607" s="61">
        <v>12507588</v>
      </c>
      <c r="I607" s="61">
        <v>0</v>
      </c>
      <c r="J607" s="60">
        <v>4871675</v>
      </c>
      <c r="K607" s="61">
        <v>58460019</v>
      </c>
      <c r="L607" s="62">
        <v>63331693</v>
      </c>
      <c r="M607" s="118"/>
      <c r="N607" s="120">
        <v>58460019</v>
      </c>
      <c r="O607" s="120">
        <v>45952431</v>
      </c>
      <c r="P607" s="120">
        <v>5983074</v>
      </c>
      <c r="Q607" s="120">
        <v>71603129</v>
      </c>
      <c r="R607" s="120">
        <v>66731454</v>
      </c>
      <c r="S607" s="47"/>
    </row>
    <row r="608" spans="1:19" ht="12.75" customHeight="1" x14ac:dyDescent="0.2">
      <c r="A608" s="496">
        <f>B596+1</f>
        <v>39448</v>
      </c>
      <c r="B608" s="496">
        <v>39538</v>
      </c>
      <c r="C608" s="42" t="s">
        <v>3</v>
      </c>
      <c r="D608" s="43">
        <v>0</v>
      </c>
      <c r="E608" s="44">
        <v>13737.6</v>
      </c>
      <c r="F608" s="44">
        <v>0</v>
      </c>
      <c r="G608" s="44">
        <v>0</v>
      </c>
      <c r="H608" s="44">
        <v>6459.63</v>
      </c>
      <c r="I608" s="44">
        <v>0</v>
      </c>
      <c r="J608" s="44">
        <v>1683.1</v>
      </c>
      <c r="K608" s="45">
        <v>20197.23</v>
      </c>
      <c r="L608" s="46">
        <v>21880.33</v>
      </c>
      <c r="M608" s="117"/>
      <c r="N608" s="119">
        <v>20197.23</v>
      </c>
      <c r="O608" s="119">
        <v>13737.6</v>
      </c>
      <c r="P608" s="119">
        <v>1968</v>
      </c>
      <c r="Q608" s="119">
        <v>24353.1</v>
      </c>
      <c r="R608" s="119">
        <v>22670</v>
      </c>
      <c r="S608" s="47"/>
    </row>
    <row r="609" spans="1:19" ht="9" customHeight="1" x14ac:dyDescent="0.2">
      <c r="A609" s="497"/>
      <c r="B609" s="497"/>
      <c r="C609" s="48" t="s">
        <v>4</v>
      </c>
      <c r="D609" s="49">
        <v>2</v>
      </c>
      <c r="E609" s="50">
        <v>26599703</v>
      </c>
      <c r="F609" s="50">
        <v>0</v>
      </c>
      <c r="G609" s="50">
        <v>0</v>
      </c>
      <c r="H609" s="50">
        <v>12507588</v>
      </c>
      <c r="I609" s="50">
        <v>0</v>
      </c>
      <c r="J609" s="51">
        <v>3258936</v>
      </c>
      <c r="K609" s="50">
        <v>39107291</v>
      </c>
      <c r="L609" s="52">
        <v>42366227</v>
      </c>
      <c r="M609" s="118"/>
      <c r="N609" s="120">
        <v>39107291</v>
      </c>
      <c r="O609" s="120">
        <v>26599703</v>
      </c>
      <c r="P609" s="120">
        <v>3810579</v>
      </c>
      <c r="Q609" s="120">
        <v>47154177</v>
      </c>
      <c r="R609" s="120">
        <v>43895241</v>
      </c>
      <c r="S609" s="47"/>
    </row>
    <row r="610" spans="1:19" ht="12.75" customHeight="1" x14ac:dyDescent="0.2">
      <c r="A610" s="519">
        <f>A608</f>
        <v>39448</v>
      </c>
      <c r="B610" s="519">
        <f>B608</f>
        <v>39538</v>
      </c>
      <c r="C610" s="53" t="s">
        <v>3</v>
      </c>
      <c r="D610" s="54">
        <v>3</v>
      </c>
      <c r="E610" s="44">
        <v>14295.14</v>
      </c>
      <c r="F610" s="44">
        <v>0</v>
      </c>
      <c r="G610" s="44">
        <v>0</v>
      </c>
      <c r="H610" s="44">
        <v>6459.63</v>
      </c>
      <c r="I610" s="44">
        <v>0</v>
      </c>
      <c r="J610" s="55">
        <v>1729.56</v>
      </c>
      <c r="K610" s="56">
        <v>20754.77</v>
      </c>
      <c r="L610" s="57">
        <v>22484.33</v>
      </c>
      <c r="M610" s="117"/>
      <c r="N610" s="119">
        <v>20754.77</v>
      </c>
      <c r="O610" s="119">
        <v>14295.14</v>
      </c>
      <c r="P610" s="119">
        <v>1968</v>
      </c>
      <c r="Q610" s="119">
        <v>25057.46</v>
      </c>
      <c r="R610" s="119">
        <v>23327.9</v>
      </c>
      <c r="S610" s="47"/>
    </row>
    <row r="611" spans="1:19" ht="9" customHeight="1" x14ac:dyDescent="0.2">
      <c r="A611" s="519"/>
      <c r="B611" s="519"/>
      <c r="C611" s="48" t="s">
        <v>4</v>
      </c>
      <c r="D611" s="49">
        <v>8</v>
      </c>
      <c r="E611" s="50">
        <v>27679251</v>
      </c>
      <c r="F611" s="50">
        <v>0</v>
      </c>
      <c r="G611" s="50">
        <v>0</v>
      </c>
      <c r="H611" s="50">
        <v>12507588</v>
      </c>
      <c r="I611" s="50">
        <v>0</v>
      </c>
      <c r="J611" s="51">
        <v>3348895</v>
      </c>
      <c r="K611" s="50">
        <v>40186839</v>
      </c>
      <c r="L611" s="52">
        <v>43535734</v>
      </c>
      <c r="M611" s="118"/>
      <c r="N611" s="120">
        <v>40186839</v>
      </c>
      <c r="O611" s="120">
        <v>27679251</v>
      </c>
      <c r="P611" s="120">
        <v>3810579</v>
      </c>
      <c r="Q611" s="120">
        <v>48518008</v>
      </c>
      <c r="R611" s="120">
        <v>45169113</v>
      </c>
      <c r="S611" s="47"/>
    </row>
    <row r="612" spans="1:19" ht="12.75" customHeight="1" x14ac:dyDescent="0.2">
      <c r="A612" s="519"/>
      <c r="B612" s="519"/>
      <c r="C612" s="53" t="s">
        <v>3</v>
      </c>
      <c r="D612" s="54">
        <v>9</v>
      </c>
      <c r="E612" s="44">
        <v>16117.62</v>
      </c>
      <c r="F612" s="44">
        <v>0</v>
      </c>
      <c r="G612" s="44">
        <v>0</v>
      </c>
      <c r="H612" s="44">
        <v>6459.63</v>
      </c>
      <c r="I612" s="44">
        <v>0</v>
      </c>
      <c r="J612" s="55">
        <v>1881.44</v>
      </c>
      <c r="K612" s="56">
        <v>22577.25</v>
      </c>
      <c r="L612" s="57">
        <v>24458.69</v>
      </c>
      <c r="M612" s="117"/>
      <c r="N612" s="119">
        <v>22577.25</v>
      </c>
      <c r="O612" s="119">
        <v>16117.62</v>
      </c>
      <c r="P612" s="119">
        <v>1968</v>
      </c>
      <c r="Q612" s="119">
        <v>27359.86</v>
      </c>
      <c r="R612" s="119">
        <v>25478.42</v>
      </c>
      <c r="S612" s="47"/>
    </row>
    <row r="613" spans="1:19" ht="9" customHeight="1" x14ac:dyDescent="0.2">
      <c r="A613" s="519"/>
      <c r="B613" s="519"/>
      <c r="C613" s="48" t="s">
        <v>4</v>
      </c>
      <c r="D613" s="49">
        <v>14</v>
      </c>
      <c r="E613" s="50">
        <v>31208064</v>
      </c>
      <c r="F613" s="50">
        <v>0</v>
      </c>
      <c r="G613" s="50">
        <v>0</v>
      </c>
      <c r="H613" s="50">
        <v>12507588</v>
      </c>
      <c r="I613" s="50">
        <v>0</v>
      </c>
      <c r="J613" s="51">
        <v>3642976</v>
      </c>
      <c r="K613" s="50">
        <v>43715652</v>
      </c>
      <c r="L613" s="52">
        <v>47358628</v>
      </c>
      <c r="M613" s="118"/>
      <c r="N613" s="120">
        <v>43715652</v>
      </c>
      <c r="O613" s="120">
        <v>31208064</v>
      </c>
      <c r="P613" s="120">
        <v>3810579</v>
      </c>
      <c r="Q613" s="120">
        <v>52976076</v>
      </c>
      <c r="R613" s="120">
        <v>49333100</v>
      </c>
      <c r="S613" s="47"/>
    </row>
    <row r="614" spans="1:19" ht="12.75" customHeight="1" x14ac:dyDescent="0.2">
      <c r="A614" s="519"/>
      <c r="B614" s="519"/>
      <c r="C614" s="53" t="s">
        <v>3</v>
      </c>
      <c r="D614" s="54">
        <v>15</v>
      </c>
      <c r="E614" s="44">
        <v>18215.689999999999</v>
      </c>
      <c r="F614" s="44">
        <v>0</v>
      </c>
      <c r="G614" s="44">
        <v>0</v>
      </c>
      <c r="H614" s="44">
        <v>6459.63</v>
      </c>
      <c r="I614" s="44">
        <v>0</v>
      </c>
      <c r="J614" s="55">
        <v>2056.2800000000002</v>
      </c>
      <c r="K614" s="56">
        <v>24675.32</v>
      </c>
      <c r="L614" s="57">
        <v>26731.599999999999</v>
      </c>
      <c r="M614" s="117"/>
      <c r="N614" s="119">
        <v>24675.32</v>
      </c>
      <c r="O614" s="119">
        <v>18215.689999999999</v>
      </c>
      <c r="P614" s="119">
        <v>2424</v>
      </c>
      <c r="Q614" s="119">
        <v>30010.42</v>
      </c>
      <c r="R614" s="119">
        <v>27954.14</v>
      </c>
      <c r="S614" s="47"/>
    </row>
    <row r="615" spans="1:19" ht="9" customHeight="1" x14ac:dyDescent="0.2">
      <c r="A615" s="519"/>
      <c r="B615" s="519"/>
      <c r="C615" s="48" t="s">
        <v>4</v>
      </c>
      <c r="D615" s="49">
        <v>20</v>
      </c>
      <c r="E615" s="50">
        <v>35270494</v>
      </c>
      <c r="F615" s="50">
        <v>0</v>
      </c>
      <c r="G615" s="50">
        <v>0</v>
      </c>
      <c r="H615" s="50">
        <v>12507588</v>
      </c>
      <c r="I615" s="50">
        <v>0</v>
      </c>
      <c r="J615" s="51">
        <v>3981513</v>
      </c>
      <c r="K615" s="50">
        <v>47778082</v>
      </c>
      <c r="L615" s="52">
        <v>51759595</v>
      </c>
      <c r="M615" s="118"/>
      <c r="N615" s="120">
        <v>47778082</v>
      </c>
      <c r="O615" s="120">
        <v>35270494</v>
      </c>
      <c r="P615" s="120">
        <v>4693518</v>
      </c>
      <c r="Q615" s="120">
        <v>58108276</v>
      </c>
      <c r="R615" s="120">
        <v>54126763</v>
      </c>
      <c r="S615" s="47"/>
    </row>
    <row r="616" spans="1:19" ht="12.75" customHeight="1" x14ac:dyDescent="0.2">
      <c r="A616" s="519"/>
      <c r="B616" s="519"/>
      <c r="C616" s="53" t="s">
        <v>3</v>
      </c>
      <c r="D616" s="54">
        <v>21</v>
      </c>
      <c r="E616" s="44">
        <v>20252.84</v>
      </c>
      <c r="F616" s="44">
        <v>0</v>
      </c>
      <c r="G616" s="44">
        <v>0</v>
      </c>
      <c r="H616" s="44">
        <v>6459.63</v>
      </c>
      <c r="I616" s="44">
        <v>0</v>
      </c>
      <c r="J616" s="55">
        <v>2226.04</v>
      </c>
      <c r="K616" s="56">
        <v>26712.47</v>
      </c>
      <c r="L616" s="57">
        <v>28938.51</v>
      </c>
      <c r="M616" s="117"/>
      <c r="N616" s="119">
        <v>26712.47</v>
      </c>
      <c r="O616" s="119">
        <v>20252.84</v>
      </c>
      <c r="P616" s="119">
        <v>2424</v>
      </c>
      <c r="Q616" s="119">
        <v>32584.02</v>
      </c>
      <c r="R616" s="119">
        <v>30357.98</v>
      </c>
      <c r="S616" s="47"/>
    </row>
    <row r="617" spans="1:19" ht="9" customHeight="1" x14ac:dyDescent="0.2">
      <c r="A617" s="519"/>
      <c r="B617" s="519"/>
      <c r="C617" s="48" t="s">
        <v>4</v>
      </c>
      <c r="D617" s="49">
        <v>27</v>
      </c>
      <c r="E617" s="50">
        <v>39214967</v>
      </c>
      <c r="F617" s="50">
        <v>0</v>
      </c>
      <c r="G617" s="50">
        <v>0</v>
      </c>
      <c r="H617" s="50">
        <v>12507588</v>
      </c>
      <c r="I617" s="50">
        <v>0</v>
      </c>
      <c r="J617" s="51">
        <v>4310214</v>
      </c>
      <c r="K617" s="50">
        <v>51722554</v>
      </c>
      <c r="L617" s="52">
        <v>56032769</v>
      </c>
      <c r="M617" s="118"/>
      <c r="N617" s="120">
        <v>51722554</v>
      </c>
      <c r="O617" s="120">
        <v>39214967</v>
      </c>
      <c r="P617" s="120">
        <v>4693518</v>
      </c>
      <c r="Q617" s="120">
        <v>63091460</v>
      </c>
      <c r="R617" s="120">
        <v>58781246</v>
      </c>
      <c r="S617" s="47"/>
    </row>
    <row r="618" spans="1:19" ht="12.75" customHeight="1" x14ac:dyDescent="0.2">
      <c r="A618" s="519"/>
      <c r="B618" s="519"/>
      <c r="C618" s="53" t="s">
        <v>3</v>
      </c>
      <c r="D618" s="54">
        <v>28</v>
      </c>
      <c r="E618" s="44">
        <v>22251.29</v>
      </c>
      <c r="F618" s="44">
        <v>0</v>
      </c>
      <c r="G618" s="44">
        <v>0</v>
      </c>
      <c r="H618" s="44">
        <v>6459.63</v>
      </c>
      <c r="I618" s="44">
        <v>0</v>
      </c>
      <c r="J618" s="55">
        <v>2392.58</v>
      </c>
      <c r="K618" s="56">
        <v>28710.92</v>
      </c>
      <c r="L618" s="57">
        <v>31103.5</v>
      </c>
      <c r="M618" s="117"/>
      <c r="N618" s="119">
        <v>28710.92</v>
      </c>
      <c r="O618" s="119">
        <v>22251.29</v>
      </c>
      <c r="P618" s="119">
        <v>3090</v>
      </c>
      <c r="Q618" s="119">
        <v>35108.730000000003</v>
      </c>
      <c r="R618" s="119">
        <v>32716.15</v>
      </c>
      <c r="S618" s="47"/>
    </row>
    <row r="619" spans="1:19" ht="9" customHeight="1" x14ac:dyDescent="0.2">
      <c r="A619" s="519"/>
      <c r="B619" s="519"/>
      <c r="C619" s="48" t="s">
        <v>4</v>
      </c>
      <c r="D619" s="49">
        <v>34</v>
      </c>
      <c r="E619" s="50">
        <v>43084505</v>
      </c>
      <c r="F619" s="50">
        <v>0</v>
      </c>
      <c r="G619" s="50">
        <v>0</v>
      </c>
      <c r="H619" s="50">
        <v>12507588</v>
      </c>
      <c r="I619" s="50">
        <v>0</v>
      </c>
      <c r="J619" s="51">
        <v>4632681</v>
      </c>
      <c r="K619" s="50">
        <v>55592093</v>
      </c>
      <c r="L619" s="52">
        <v>60224774</v>
      </c>
      <c r="M619" s="118"/>
      <c r="N619" s="120">
        <v>55592093</v>
      </c>
      <c r="O619" s="120">
        <v>43084505</v>
      </c>
      <c r="P619" s="120">
        <v>5983074</v>
      </c>
      <c r="Q619" s="120">
        <v>67979981</v>
      </c>
      <c r="R619" s="120">
        <v>63347300</v>
      </c>
      <c r="S619" s="47"/>
    </row>
    <row r="620" spans="1:19" ht="12.75" customHeight="1" x14ac:dyDescent="0.2">
      <c r="A620" s="519"/>
      <c r="B620" s="519"/>
      <c r="C620" s="53" t="s">
        <v>3</v>
      </c>
      <c r="D620" s="54">
        <v>35</v>
      </c>
      <c r="E620" s="44">
        <v>23732.45</v>
      </c>
      <c r="F620" s="44">
        <v>0</v>
      </c>
      <c r="G620" s="44">
        <v>0</v>
      </c>
      <c r="H620" s="44">
        <v>6459.63</v>
      </c>
      <c r="I620" s="44">
        <v>0</v>
      </c>
      <c r="J620" s="55">
        <v>2516.0100000000002</v>
      </c>
      <c r="K620" s="56">
        <v>30192.080000000002</v>
      </c>
      <c r="L620" s="57">
        <v>32708.09</v>
      </c>
      <c r="M620" s="117"/>
      <c r="N620" s="119">
        <v>30192.080000000002</v>
      </c>
      <c r="O620" s="119">
        <v>23732.45</v>
      </c>
      <c r="P620" s="119">
        <v>3090</v>
      </c>
      <c r="Q620" s="119">
        <v>36979.93</v>
      </c>
      <c r="R620" s="119">
        <v>34463.919999999998</v>
      </c>
      <c r="S620" s="47"/>
    </row>
    <row r="621" spans="1:19" ht="9" customHeight="1" x14ac:dyDescent="0.2">
      <c r="A621" s="520"/>
      <c r="B621" s="520"/>
      <c r="C621" s="58" t="s">
        <v>4</v>
      </c>
      <c r="D621" s="59"/>
      <c r="E621" s="61">
        <v>45952431</v>
      </c>
      <c r="F621" s="61">
        <v>0</v>
      </c>
      <c r="G621" s="61">
        <v>0</v>
      </c>
      <c r="H621" s="61">
        <v>12507588</v>
      </c>
      <c r="I621" s="61">
        <v>0</v>
      </c>
      <c r="J621" s="60">
        <v>4871675</v>
      </c>
      <c r="K621" s="61">
        <v>58460019</v>
      </c>
      <c r="L621" s="62">
        <v>63331693</v>
      </c>
      <c r="M621" s="118"/>
      <c r="N621" s="120">
        <v>58460019</v>
      </c>
      <c r="O621" s="120">
        <v>45952431</v>
      </c>
      <c r="P621" s="120">
        <v>5983074</v>
      </c>
      <c r="Q621" s="120">
        <v>71603129</v>
      </c>
      <c r="R621" s="120">
        <v>66731454</v>
      </c>
      <c r="S621" s="47"/>
    </row>
    <row r="622" spans="1:19" ht="12.75" customHeight="1" x14ac:dyDescent="0.2">
      <c r="A622" s="496">
        <v>39539</v>
      </c>
      <c r="B622" s="496">
        <v>39629</v>
      </c>
      <c r="C622" s="42" t="s">
        <v>3</v>
      </c>
      <c r="D622" s="43">
        <v>0</v>
      </c>
      <c r="E622" s="44">
        <v>13840.56</v>
      </c>
      <c r="F622" s="44">
        <v>0</v>
      </c>
      <c r="G622" s="44">
        <v>0</v>
      </c>
      <c r="H622" s="44">
        <v>6459.63</v>
      </c>
      <c r="I622" s="44">
        <v>0</v>
      </c>
      <c r="J622" s="44">
        <v>1691.68</v>
      </c>
      <c r="K622" s="45">
        <v>20300.189999999999</v>
      </c>
      <c r="L622" s="46">
        <v>21991.87</v>
      </c>
      <c r="M622" s="117"/>
      <c r="N622" s="119">
        <v>20300.189999999999</v>
      </c>
      <c r="O622" s="119">
        <v>13840.56</v>
      </c>
      <c r="P622" s="119">
        <v>1968</v>
      </c>
      <c r="Q622" s="119">
        <v>24483.17</v>
      </c>
      <c r="R622" s="119">
        <v>22791.49</v>
      </c>
      <c r="S622" s="47"/>
    </row>
    <row r="623" spans="1:19" ht="9" customHeight="1" x14ac:dyDescent="0.2">
      <c r="A623" s="497"/>
      <c r="B623" s="497"/>
      <c r="C623" s="48" t="s">
        <v>4</v>
      </c>
      <c r="D623" s="49">
        <v>2</v>
      </c>
      <c r="E623" s="50">
        <v>26799061</v>
      </c>
      <c r="F623" s="50">
        <v>0</v>
      </c>
      <c r="G623" s="50">
        <v>0</v>
      </c>
      <c r="H623" s="50">
        <v>12507588</v>
      </c>
      <c r="I623" s="50">
        <v>0</v>
      </c>
      <c r="J623" s="51">
        <v>3275549</v>
      </c>
      <c r="K623" s="50">
        <v>39306649</v>
      </c>
      <c r="L623" s="52">
        <v>42582198</v>
      </c>
      <c r="M623" s="118"/>
      <c r="N623" s="120">
        <v>39306649</v>
      </c>
      <c r="O623" s="120">
        <v>26799061</v>
      </c>
      <c r="P623" s="120">
        <v>3810579</v>
      </c>
      <c r="Q623" s="120">
        <v>47406028</v>
      </c>
      <c r="R623" s="120">
        <v>44130478</v>
      </c>
      <c r="S623" s="47"/>
    </row>
    <row r="624" spans="1:19" ht="12.75" customHeight="1" x14ac:dyDescent="0.2">
      <c r="A624" s="519">
        <v>39539</v>
      </c>
      <c r="B624" s="519">
        <v>39629</v>
      </c>
      <c r="C624" s="53" t="s">
        <v>3</v>
      </c>
      <c r="D624" s="54">
        <v>3</v>
      </c>
      <c r="E624" s="44">
        <v>14398.1</v>
      </c>
      <c r="F624" s="44">
        <v>0</v>
      </c>
      <c r="G624" s="44">
        <v>0</v>
      </c>
      <c r="H624" s="44">
        <v>6459.63</v>
      </c>
      <c r="I624" s="44">
        <v>0</v>
      </c>
      <c r="J624" s="55">
        <v>1738.14</v>
      </c>
      <c r="K624" s="56">
        <v>20857.73</v>
      </c>
      <c r="L624" s="57">
        <v>22595.87</v>
      </c>
      <c r="M624" s="117"/>
      <c r="N624" s="119">
        <v>20857.73</v>
      </c>
      <c r="O624" s="119">
        <v>14398.1</v>
      </c>
      <c r="P624" s="119">
        <v>1968</v>
      </c>
      <c r="Q624" s="119">
        <v>25187.53</v>
      </c>
      <c r="R624" s="119">
        <v>23449.39</v>
      </c>
      <c r="S624" s="47"/>
    </row>
    <row r="625" spans="1:19" ht="9" customHeight="1" x14ac:dyDescent="0.2">
      <c r="A625" s="519"/>
      <c r="B625" s="519"/>
      <c r="C625" s="48" t="s">
        <v>4</v>
      </c>
      <c r="D625" s="49">
        <v>8</v>
      </c>
      <c r="E625" s="50">
        <v>27878609</v>
      </c>
      <c r="F625" s="50">
        <v>0</v>
      </c>
      <c r="G625" s="50">
        <v>0</v>
      </c>
      <c r="H625" s="50">
        <v>12507588</v>
      </c>
      <c r="I625" s="50">
        <v>0</v>
      </c>
      <c r="J625" s="51">
        <v>3365508</v>
      </c>
      <c r="K625" s="50">
        <v>40386197</v>
      </c>
      <c r="L625" s="52">
        <v>43751705</v>
      </c>
      <c r="M625" s="118"/>
      <c r="N625" s="120">
        <v>40386197</v>
      </c>
      <c r="O625" s="120">
        <v>27878609</v>
      </c>
      <c r="P625" s="120">
        <v>3810579</v>
      </c>
      <c r="Q625" s="120">
        <v>48769859</v>
      </c>
      <c r="R625" s="120">
        <v>45404350</v>
      </c>
      <c r="S625" s="47"/>
    </row>
    <row r="626" spans="1:19" ht="12.75" customHeight="1" x14ac:dyDescent="0.2">
      <c r="A626" s="519"/>
      <c r="B626" s="519"/>
      <c r="C626" s="53" t="s">
        <v>3</v>
      </c>
      <c r="D626" s="54">
        <v>9</v>
      </c>
      <c r="E626" s="44">
        <v>16220.58</v>
      </c>
      <c r="F626" s="44">
        <v>0</v>
      </c>
      <c r="G626" s="44">
        <v>0</v>
      </c>
      <c r="H626" s="44">
        <v>6459.63</v>
      </c>
      <c r="I626" s="44">
        <v>0</v>
      </c>
      <c r="J626" s="55">
        <v>1890.02</v>
      </c>
      <c r="K626" s="56">
        <v>22680.21</v>
      </c>
      <c r="L626" s="57">
        <v>24570.23</v>
      </c>
      <c r="M626" s="117"/>
      <c r="N626" s="119">
        <v>22680.21</v>
      </c>
      <c r="O626" s="119">
        <v>16220.58</v>
      </c>
      <c r="P626" s="119">
        <v>1968</v>
      </c>
      <c r="Q626" s="119">
        <v>27489.93</v>
      </c>
      <c r="R626" s="119">
        <v>25599.91</v>
      </c>
      <c r="S626" s="47"/>
    </row>
    <row r="627" spans="1:19" ht="9" customHeight="1" x14ac:dyDescent="0.2">
      <c r="A627" s="519"/>
      <c r="B627" s="519"/>
      <c r="C627" s="48" t="s">
        <v>4</v>
      </c>
      <c r="D627" s="49">
        <v>14</v>
      </c>
      <c r="E627" s="50">
        <v>31407422</v>
      </c>
      <c r="F627" s="50">
        <v>0</v>
      </c>
      <c r="G627" s="50">
        <v>0</v>
      </c>
      <c r="H627" s="50">
        <v>12507588</v>
      </c>
      <c r="I627" s="50">
        <v>0</v>
      </c>
      <c r="J627" s="51">
        <v>3659589</v>
      </c>
      <c r="K627" s="50">
        <v>43915010</v>
      </c>
      <c r="L627" s="52">
        <v>47574599</v>
      </c>
      <c r="M627" s="118"/>
      <c r="N627" s="120">
        <v>43915010</v>
      </c>
      <c r="O627" s="120">
        <v>31407422</v>
      </c>
      <c r="P627" s="120">
        <v>3810579</v>
      </c>
      <c r="Q627" s="120">
        <v>53227927</v>
      </c>
      <c r="R627" s="120">
        <v>49568338</v>
      </c>
      <c r="S627" s="47"/>
    </row>
    <row r="628" spans="1:19" ht="12.75" customHeight="1" x14ac:dyDescent="0.2">
      <c r="A628" s="519"/>
      <c r="B628" s="519"/>
      <c r="C628" s="53" t="s">
        <v>3</v>
      </c>
      <c r="D628" s="54">
        <v>15</v>
      </c>
      <c r="E628" s="44">
        <v>18318.650000000001</v>
      </c>
      <c r="F628" s="44">
        <v>0</v>
      </c>
      <c r="G628" s="44">
        <v>0</v>
      </c>
      <c r="H628" s="44">
        <v>6459.63</v>
      </c>
      <c r="I628" s="44">
        <v>0</v>
      </c>
      <c r="J628" s="55">
        <v>2064.86</v>
      </c>
      <c r="K628" s="56">
        <v>24778.28</v>
      </c>
      <c r="L628" s="57">
        <v>26843.14</v>
      </c>
      <c r="M628" s="117"/>
      <c r="N628" s="119">
        <v>24778.28</v>
      </c>
      <c r="O628" s="119">
        <v>18318.650000000001</v>
      </c>
      <c r="P628" s="119">
        <v>2424</v>
      </c>
      <c r="Q628" s="119">
        <v>30140.5</v>
      </c>
      <c r="R628" s="119">
        <v>28075.64</v>
      </c>
      <c r="S628" s="47"/>
    </row>
    <row r="629" spans="1:19" ht="9" customHeight="1" x14ac:dyDescent="0.2">
      <c r="A629" s="519"/>
      <c r="B629" s="519"/>
      <c r="C629" s="48" t="s">
        <v>4</v>
      </c>
      <c r="D629" s="49">
        <v>20</v>
      </c>
      <c r="E629" s="50">
        <v>35469852</v>
      </c>
      <c r="F629" s="50">
        <v>0</v>
      </c>
      <c r="G629" s="50">
        <v>0</v>
      </c>
      <c r="H629" s="50">
        <v>12507588</v>
      </c>
      <c r="I629" s="50">
        <v>0</v>
      </c>
      <c r="J629" s="51">
        <v>3998126</v>
      </c>
      <c r="K629" s="50">
        <v>47977440</v>
      </c>
      <c r="L629" s="52">
        <v>51975567</v>
      </c>
      <c r="M629" s="118"/>
      <c r="N629" s="120">
        <v>47977440</v>
      </c>
      <c r="O629" s="120">
        <v>35469852</v>
      </c>
      <c r="P629" s="120">
        <v>4693518</v>
      </c>
      <c r="Q629" s="120">
        <v>58360146</v>
      </c>
      <c r="R629" s="120">
        <v>54362019</v>
      </c>
      <c r="S629" s="47"/>
    </row>
    <row r="630" spans="1:19" ht="12.75" customHeight="1" x14ac:dyDescent="0.2">
      <c r="A630" s="519"/>
      <c r="B630" s="519"/>
      <c r="C630" s="53" t="s">
        <v>3</v>
      </c>
      <c r="D630" s="54">
        <v>21</v>
      </c>
      <c r="E630" s="44">
        <v>20355.8</v>
      </c>
      <c r="F630" s="44">
        <v>0</v>
      </c>
      <c r="G630" s="44">
        <v>0</v>
      </c>
      <c r="H630" s="44">
        <v>6459.63</v>
      </c>
      <c r="I630" s="44">
        <v>0</v>
      </c>
      <c r="J630" s="55">
        <v>2234.62</v>
      </c>
      <c r="K630" s="56">
        <v>26815.43</v>
      </c>
      <c r="L630" s="57">
        <v>29050.05</v>
      </c>
      <c r="M630" s="117"/>
      <c r="N630" s="119">
        <v>26815.43</v>
      </c>
      <c r="O630" s="119">
        <v>20355.8</v>
      </c>
      <c r="P630" s="119">
        <v>2424</v>
      </c>
      <c r="Q630" s="119">
        <v>32714.09</v>
      </c>
      <c r="R630" s="119">
        <v>30479.47</v>
      </c>
      <c r="S630" s="47"/>
    </row>
    <row r="631" spans="1:19" ht="9" customHeight="1" x14ac:dyDescent="0.2">
      <c r="A631" s="519"/>
      <c r="B631" s="519"/>
      <c r="C631" s="48" t="s">
        <v>4</v>
      </c>
      <c r="D631" s="49">
        <v>27</v>
      </c>
      <c r="E631" s="50">
        <v>39414325</v>
      </c>
      <c r="F631" s="50">
        <v>0</v>
      </c>
      <c r="G631" s="50">
        <v>0</v>
      </c>
      <c r="H631" s="50">
        <v>12507588</v>
      </c>
      <c r="I631" s="50">
        <v>0</v>
      </c>
      <c r="J631" s="51">
        <v>4326828</v>
      </c>
      <c r="K631" s="50">
        <v>51921913</v>
      </c>
      <c r="L631" s="52">
        <v>56248740</v>
      </c>
      <c r="M631" s="118"/>
      <c r="N631" s="120">
        <v>51921913</v>
      </c>
      <c r="O631" s="120">
        <v>39414325</v>
      </c>
      <c r="P631" s="120">
        <v>4693518</v>
      </c>
      <c r="Q631" s="120">
        <v>63343311</v>
      </c>
      <c r="R631" s="120">
        <v>59016483</v>
      </c>
      <c r="S631" s="47"/>
    </row>
    <row r="632" spans="1:19" ht="12.75" customHeight="1" x14ac:dyDescent="0.2">
      <c r="A632" s="519"/>
      <c r="B632" s="519"/>
      <c r="C632" s="53" t="s">
        <v>3</v>
      </c>
      <c r="D632" s="54">
        <v>28</v>
      </c>
      <c r="E632" s="44">
        <v>22354.25</v>
      </c>
      <c r="F632" s="44">
        <v>0</v>
      </c>
      <c r="G632" s="44">
        <v>0</v>
      </c>
      <c r="H632" s="44">
        <v>6459.63</v>
      </c>
      <c r="I632" s="44">
        <v>0</v>
      </c>
      <c r="J632" s="55">
        <v>2401.16</v>
      </c>
      <c r="K632" s="56">
        <v>28813.88</v>
      </c>
      <c r="L632" s="57">
        <v>31215.040000000001</v>
      </c>
      <c r="M632" s="117"/>
      <c r="N632" s="119">
        <v>28813.88</v>
      </c>
      <c r="O632" s="119">
        <v>22354.25</v>
      </c>
      <c r="P632" s="119">
        <v>3090</v>
      </c>
      <c r="Q632" s="119">
        <v>35238.81</v>
      </c>
      <c r="R632" s="119">
        <v>32837.65</v>
      </c>
      <c r="S632" s="47"/>
    </row>
    <row r="633" spans="1:19" ht="9" customHeight="1" x14ac:dyDescent="0.2">
      <c r="A633" s="519"/>
      <c r="B633" s="519"/>
      <c r="C633" s="48" t="s">
        <v>4</v>
      </c>
      <c r="D633" s="49">
        <v>34</v>
      </c>
      <c r="E633" s="50">
        <v>43283864</v>
      </c>
      <c r="F633" s="50">
        <v>0</v>
      </c>
      <c r="G633" s="50">
        <v>0</v>
      </c>
      <c r="H633" s="50">
        <v>12507588</v>
      </c>
      <c r="I633" s="50">
        <v>0</v>
      </c>
      <c r="J633" s="51">
        <v>4649294</v>
      </c>
      <c r="K633" s="50">
        <v>55791451</v>
      </c>
      <c r="L633" s="52">
        <v>60440746</v>
      </c>
      <c r="M633" s="118"/>
      <c r="N633" s="120">
        <v>55791451</v>
      </c>
      <c r="O633" s="120">
        <v>43283864</v>
      </c>
      <c r="P633" s="120">
        <v>5983074</v>
      </c>
      <c r="Q633" s="120">
        <v>68231851</v>
      </c>
      <c r="R633" s="120">
        <v>63582557</v>
      </c>
      <c r="S633" s="47"/>
    </row>
    <row r="634" spans="1:19" ht="12.75" customHeight="1" x14ac:dyDescent="0.2">
      <c r="A634" s="519"/>
      <c r="B634" s="519"/>
      <c r="C634" s="53" t="s">
        <v>3</v>
      </c>
      <c r="D634" s="54">
        <v>35</v>
      </c>
      <c r="E634" s="44">
        <v>23835.41</v>
      </c>
      <c r="F634" s="44">
        <v>0</v>
      </c>
      <c r="G634" s="44">
        <v>0</v>
      </c>
      <c r="H634" s="44">
        <v>6459.63</v>
      </c>
      <c r="I634" s="44">
        <v>0</v>
      </c>
      <c r="J634" s="55">
        <v>2524.59</v>
      </c>
      <c r="K634" s="56">
        <v>30295.040000000001</v>
      </c>
      <c r="L634" s="57">
        <v>32819.629999999997</v>
      </c>
      <c r="M634" s="117"/>
      <c r="N634" s="119">
        <v>30295.040000000001</v>
      </c>
      <c r="O634" s="119">
        <v>23835.41</v>
      </c>
      <c r="P634" s="119">
        <v>3090</v>
      </c>
      <c r="Q634" s="119">
        <v>37110</v>
      </c>
      <c r="R634" s="119">
        <v>34585.410000000003</v>
      </c>
      <c r="S634" s="47"/>
    </row>
    <row r="635" spans="1:19" ht="9" customHeight="1" x14ac:dyDescent="0.2">
      <c r="A635" s="520"/>
      <c r="B635" s="520"/>
      <c r="C635" s="58" t="s">
        <v>4</v>
      </c>
      <c r="D635" s="59"/>
      <c r="E635" s="50">
        <v>46151789</v>
      </c>
      <c r="F635" s="50">
        <v>0</v>
      </c>
      <c r="G635" s="50">
        <v>0</v>
      </c>
      <c r="H635" s="50">
        <v>12507588</v>
      </c>
      <c r="I635" s="50">
        <v>0</v>
      </c>
      <c r="J635" s="60">
        <v>4888288</v>
      </c>
      <c r="K635" s="61">
        <v>58659377</v>
      </c>
      <c r="L635" s="62">
        <v>63547665</v>
      </c>
      <c r="M635" s="118"/>
      <c r="N635" s="120">
        <v>58659377</v>
      </c>
      <c r="O635" s="120">
        <v>46151789</v>
      </c>
      <c r="P635" s="120">
        <v>5983074</v>
      </c>
      <c r="Q635" s="120">
        <v>71854980</v>
      </c>
      <c r="R635" s="120">
        <v>66966692</v>
      </c>
      <c r="S635" s="47"/>
    </row>
    <row r="636" spans="1:19" ht="12.75" customHeight="1" x14ac:dyDescent="0.2">
      <c r="A636" s="496">
        <v>39630</v>
      </c>
      <c r="B636" s="496">
        <v>39813</v>
      </c>
      <c r="C636" s="42" t="s">
        <v>3</v>
      </c>
      <c r="D636" s="43">
        <v>0</v>
      </c>
      <c r="E636" s="44">
        <v>13909.32</v>
      </c>
      <c r="F636" s="44">
        <v>0</v>
      </c>
      <c r="G636" s="44">
        <v>0</v>
      </c>
      <c r="H636" s="44">
        <v>6459.63</v>
      </c>
      <c r="I636" s="44">
        <v>0</v>
      </c>
      <c r="J636" s="44">
        <v>1697.41</v>
      </c>
      <c r="K636" s="45">
        <v>20368.95</v>
      </c>
      <c r="L636" s="46">
        <v>22066.36</v>
      </c>
      <c r="M636" s="117"/>
      <c r="N636" s="119">
        <v>20368.95</v>
      </c>
      <c r="O636" s="119">
        <v>13909.32</v>
      </c>
      <c r="P636" s="119">
        <v>1968</v>
      </c>
      <c r="Q636" s="119">
        <v>24570.04</v>
      </c>
      <c r="R636" s="119">
        <v>22872.63</v>
      </c>
      <c r="S636" s="47"/>
    </row>
    <row r="637" spans="1:19" ht="9" customHeight="1" x14ac:dyDescent="0.2">
      <c r="A637" s="521"/>
      <c r="B637" s="521"/>
      <c r="C637" s="48" t="s">
        <v>4</v>
      </c>
      <c r="D637" s="49">
        <v>2</v>
      </c>
      <c r="E637" s="50">
        <v>26932199</v>
      </c>
      <c r="F637" s="50">
        <v>0</v>
      </c>
      <c r="G637" s="50">
        <v>0</v>
      </c>
      <c r="H637" s="50">
        <v>12507588</v>
      </c>
      <c r="I637" s="50">
        <v>0</v>
      </c>
      <c r="J637" s="51">
        <v>3286644</v>
      </c>
      <c r="K637" s="50">
        <v>39439787</v>
      </c>
      <c r="L637" s="52">
        <v>42726431</v>
      </c>
      <c r="M637" s="118"/>
      <c r="N637" s="120">
        <v>39439787</v>
      </c>
      <c r="O637" s="120">
        <v>26932199</v>
      </c>
      <c r="P637" s="120">
        <v>3810579</v>
      </c>
      <c r="Q637" s="120">
        <v>47574231</v>
      </c>
      <c r="R637" s="120">
        <v>44287587</v>
      </c>
      <c r="S637" s="47"/>
    </row>
    <row r="638" spans="1:19" ht="12.75" customHeight="1" x14ac:dyDescent="0.2">
      <c r="A638" s="519">
        <v>39630</v>
      </c>
      <c r="B638" s="519">
        <v>39813</v>
      </c>
      <c r="C638" s="53" t="s">
        <v>3</v>
      </c>
      <c r="D638" s="54">
        <v>3</v>
      </c>
      <c r="E638" s="44">
        <v>14466.86</v>
      </c>
      <c r="F638" s="44">
        <v>0</v>
      </c>
      <c r="G638" s="44">
        <v>0</v>
      </c>
      <c r="H638" s="44">
        <v>6459.63</v>
      </c>
      <c r="I638" s="44">
        <v>0</v>
      </c>
      <c r="J638" s="55">
        <v>1743.87</v>
      </c>
      <c r="K638" s="56">
        <v>20926.490000000002</v>
      </c>
      <c r="L638" s="57">
        <v>22670.36</v>
      </c>
      <c r="M638" s="117"/>
      <c r="N638" s="119">
        <v>20926.490000000002</v>
      </c>
      <c r="O638" s="119">
        <v>14466.86</v>
      </c>
      <c r="P638" s="119">
        <v>1968</v>
      </c>
      <c r="Q638" s="119">
        <v>25274.39</v>
      </c>
      <c r="R638" s="119">
        <v>23530.52</v>
      </c>
      <c r="S638" s="47"/>
    </row>
    <row r="639" spans="1:19" ht="9" customHeight="1" x14ac:dyDescent="0.2">
      <c r="A639" s="579"/>
      <c r="B639" s="579"/>
      <c r="C639" s="48" t="s">
        <v>4</v>
      </c>
      <c r="D639" s="49">
        <v>8</v>
      </c>
      <c r="E639" s="50">
        <v>28011747</v>
      </c>
      <c r="F639" s="50">
        <v>0</v>
      </c>
      <c r="G639" s="50">
        <v>0</v>
      </c>
      <c r="H639" s="50">
        <v>12507588</v>
      </c>
      <c r="I639" s="50">
        <v>0</v>
      </c>
      <c r="J639" s="51">
        <v>3376603</v>
      </c>
      <c r="K639" s="50">
        <v>40519335</v>
      </c>
      <c r="L639" s="52">
        <v>43895938</v>
      </c>
      <c r="M639" s="118"/>
      <c r="N639" s="120">
        <v>40519335</v>
      </c>
      <c r="O639" s="120">
        <v>28011747</v>
      </c>
      <c r="P639" s="120">
        <v>3810579</v>
      </c>
      <c r="Q639" s="120">
        <v>48938043</v>
      </c>
      <c r="R639" s="120">
        <v>45561440</v>
      </c>
      <c r="S639" s="47"/>
    </row>
    <row r="640" spans="1:19" ht="12.75" customHeight="1" x14ac:dyDescent="0.2">
      <c r="A640" s="579"/>
      <c r="B640" s="579"/>
      <c r="C640" s="53" t="s">
        <v>3</v>
      </c>
      <c r="D640" s="54">
        <v>9</v>
      </c>
      <c r="E640" s="44">
        <v>16289.34</v>
      </c>
      <c r="F640" s="44">
        <v>0</v>
      </c>
      <c r="G640" s="44">
        <v>0</v>
      </c>
      <c r="H640" s="44">
        <v>6459.63</v>
      </c>
      <c r="I640" s="44">
        <v>0</v>
      </c>
      <c r="J640" s="55">
        <v>1895.75</v>
      </c>
      <c r="K640" s="56">
        <v>22748.97</v>
      </c>
      <c r="L640" s="57">
        <v>24644.720000000001</v>
      </c>
      <c r="M640" s="117"/>
      <c r="N640" s="119">
        <v>22748.97</v>
      </c>
      <c r="O640" s="119">
        <v>16289.34</v>
      </c>
      <c r="P640" s="119">
        <v>1968</v>
      </c>
      <c r="Q640" s="119">
        <v>27576.799999999999</v>
      </c>
      <c r="R640" s="119">
        <v>25681.05</v>
      </c>
      <c r="S640" s="47"/>
    </row>
    <row r="641" spans="1:19" ht="9" customHeight="1" x14ac:dyDescent="0.2">
      <c r="A641" s="579"/>
      <c r="B641" s="579"/>
      <c r="C641" s="48" t="s">
        <v>4</v>
      </c>
      <c r="D641" s="49">
        <v>14</v>
      </c>
      <c r="E641" s="50">
        <v>31540560</v>
      </c>
      <c r="F641" s="50">
        <v>0</v>
      </c>
      <c r="G641" s="50">
        <v>0</v>
      </c>
      <c r="H641" s="50">
        <v>12507588</v>
      </c>
      <c r="I641" s="50">
        <v>0</v>
      </c>
      <c r="J641" s="51">
        <v>3670684</v>
      </c>
      <c r="K641" s="50">
        <v>44048148</v>
      </c>
      <c r="L641" s="52">
        <v>47718832</v>
      </c>
      <c r="M641" s="118"/>
      <c r="N641" s="120">
        <v>44048148</v>
      </c>
      <c r="O641" s="120">
        <v>31540560</v>
      </c>
      <c r="P641" s="120">
        <v>3810579</v>
      </c>
      <c r="Q641" s="120">
        <v>53396131</v>
      </c>
      <c r="R641" s="120">
        <v>49725447</v>
      </c>
      <c r="S641" s="47"/>
    </row>
    <row r="642" spans="1:19" ht="12.75" customHeight="1" x14ac:dyDescent="0.2">
      <c r="A642" s="579"/>
      <c r="B642" s="579"/>
      <c r="C642" s="53" t="s">
        <v>3</v>
      </c>
      <c r="D642" s="54">
        <v>15</v>
      </c>
      <c r="E642" s="44">
        <v>18387.41</v>
      </c>
      <c r="F642" s="44">
        <v>0</v>
      </c>
      <c r="G642" s="44">
        <v>0</v>
      </c>
      <c r="H642" s="44">
        <v>6459.63</v>
      </c>
      <c r="I642" s="44">
        <v>0</v>
      </c>
      <c r="J642" s="55">
        <v>2070.59</v>
      </c>
      <c r="K642" s="56">
        <v>24847.040000000001</v>
      </c>
      <c r="L642" s="57">
        <v>26917.63</v>
      </c>
      <c r="M642" s="117"/>
      <c r="N642" s="119">
        <v>24847.040000000001</v>
      </c>
      <c r="O642" s="119">
        <v>18387.41</v>
      </c>
      <c r="P642" s="119">
        <v>2424</v>
      </c>
      <c r="Q642" s="119">
        <v>30227.360000000001</v>
      </c>
      <c r="R642" s="119">
        <v>28156.77</v>
      </c>
      <c r="S642" s="47"/>
    </row>
    <row r="643" spans="1:19" ht="9" customHeight="1" x14ac:dyDescent="0.2">
      <c r="A643" s="579"/>
      <c r="B643" s="579"/>
      <c r="C643" s="48" t="s">
        <v>4</v>
      </c>
      <c r="D643" s="49">
        <v>20</v>
      </c>
      <c r="E643" s="50">
        <v>35602990</v>
      </c>
      <c r="F643" s="50">
        <v>0</v>
      </c>
      <c r="G643" s="50">
        <v>0</v>
      </c>
      <c r="H643" s="50">
        <v>12507588</v>
      </c>
      <c r="I643" s="50">
        <v>0</v>
      </c>
      <c r="J643" s="51">
        <v>4009221</v>
      </c>
      <c r="K643" s="50">
        <v>48110578</v>
      </c>
      <c r="L643" s="52">
        <v>52119799</v>
      </c>
      <c r="M643" s="118"/>
      <c r="N643" s="120">
        <v>48110578</v>
      </c>
      <c r="O643" s="120">
        <v>35602990</v>
      </c>
      <c r="P643" s="120">
        <v>4693518</v>
      </c>
      <c r="Q643" s="120">
        <v>58528330</v>
      </c>
      <c r="R643" s="120">
        <v>54519109</v>
      </c>
      <c r="S643" s="47"/>
    </row>
    <row r="644" spans="1:19" ht="12.75" customHeight="1" x14ac:dyDescent="0.2">
      <c r="A644" s="579"/>
      <c r="B644" s="579"/>
      <c r="C644" s="53" t="s">
        <v>3</v>
      </c>
      <c r="D644" s="54">
        <v>21</v>
      </c>
      <c r="E644" s="44">
        <v>20424.560000000001</v>
      </c>
      <c r="F644" s="44">
        <v>0</v>
      </c>
      <c r="G644" s="44">
        <v>0</v>
      </c>
      <c r="H644" s="44">
        <v>6459.63</v>
      </c>
      <c r="I644" s="44">
        <v>0</v>
      </c>
      <c r="J644" s="55">
        <v>2240.35</v>
      </c>
      <c r="K644" s="56">
        <v>26884.19</v>
      </c>
      <c r="L644" s="57">
        <v>29124.54</v>
      </c>
      <c r="M644" s="117"/>
      <c r="N644" s="119">
        <v>26884.19</v>
      </c>
      <c r="O644" s="119">
        <v>20424.560000000001</v>
      </c>
      <c r="P644" s="119">
        <v>2424</v>
      </c>
      <c r="Q644" s="119">
        <v>32800.959999999999</v>
      </c>
      <c r="R644" s="119">
        <v>30560.61</v>
      </c>
      <c r="S644" s="47"/>
    </row>
    <row r="645" spans="1:19" ht="9" customHeight="1" x14ac:dyDescent="0.2">
      <c r="A645" s="579"/>
      <c r="B645" s="579"/>
      <c r="C645" s="48" t="s">
        <v>4</v>
      </c>
      <c r="D645" s="49">
        <v>27</v>
      </c>
      <c r="E645" s="50">
        <v>39547463</v>
      </c>
      <c r="F645" s="50">
        <v>0</v>
      </c>
      <c r="G645" s="50">
        <v>0</v>
      </c>
      <c r="H645" s="50">
        <v>12507588</v>
      </c>
      <c r="I645" s="50">
        <v>0</v>
      </c>
      <c r="J645" s="51">
        <v>4337922</v>
      </c>
      <c r="K645" s="50">
        <v>52055051</v>
      </c>
      <c r="L645" s="52">
        <v>56392973</v>
      </c>
      <c r="M645" s="118"/>
      <c r="N645" s="120">
        <v>52055051</v>
      </c>
      <c r="O645" s="120">
        <v>39547463</v>
      </c>
      <c r="P645" s="120">
        <v>4693518</v>
      </c>
      <c r="Q645" s="120">
        <v>63511515</v>
      </c>
      <c r="R645" s="120">
        <v>59173592</v>
      </c>
      <c r="S645" s="47"/>
    </row>
    <row r="646" spans="1:19" ht="12.75" customHeight="1" x14ac:dyDescent="0.2">
      <c r="A646" s="579"/>
      <c r="B646" s="579"/>
      <c r="C646" s="53" t="s">
        <v>3</v>
      </c>
      <c r="D646" s="54">
        <v>28</v>
      </c>
      <c r="E646" s="44">
        <v>22423.01</v>
      </c>
      <c r="F646" s="44">
        <v>0</v>
      </c>
      <c r="G646" s="44">
        <v>0</v>
      </c>
      <c r="H646" s="44">
        <v>6459.63</v>
      </c>
      <c r="I646" s="44">
        <v>0</v>
      </c>
      <c r="J646" s="55">
        <v>2406.89</v>
      </c>
      <c r="K646" s="56">
        <v>28882.639999999999</v>
      </c>
      <c r="L646" s="57">
        <v>31289.53</v>
      </c>
      <c r="M646" s="117"/>
      <c r="N646" s="119">
        <v>28882.639999999999</v>
      </c>
      <c r="O646" s="119">
        <v>22423.01</v>
      </c>
      <c r="P646" s="119">
        <v>3090</v>
      </c>
      <c r="Q646" s="119">
        <v>35325.67</v>
      </c>
      <c r="R646" s="119">
        <v>32918.78</v>
      </c>
      <c r="S646" s="47"/>
    </row>
    <row r="647" spans="1:19" ht="9" customHeight="1" x14ac:dyDescent="0.2">
      <c r="A647" s="579"/>
      <c r="B647" s="579"/>
      <c r="C647" s="48" t="s">
        <v>4</v>
      </c>
      <c r="D647" s="49">
        <v>34</v>
      </c>
      <c r="E647" s="50">
        <v>43417002</v>
      </c>
      <c r="F647" s="50">
        <v>0</v>
      </c>
      <c r="G647" s="50">
        <v>0</v>
      </c>
      <c r="H647" s="50">
        <v>12507588</v>
      </c>
      <c r="I647" s="50">
        <v>0</v>
      </c>
      <c r="J647" s="51">
        <v>4660389</v>
      </c>
      <c r="K647" s="50">
        <v>55924589</v>
      </c>
      <c r="L647" s="52">
        <v>60584978</v>
      </c>
      <c r="M647" s="118"/>
      <c r="N647" s="120">
        <v>55924589</v>
      </c>
      <c r="O647" s="120">
        <v>43417002</v>
      </c>
      <c r="P647" s="120">
        <v>5983074</v>
      </c>
      <c r="Q647" s="120">
        <v>68400035</v>
      </c>
      <c r="R647" s="120">
        <v>63739646</v>
      </c>
      <c r="S647" s="47"/>
    </row>
    <row r="648" spans="1:19" ht="12.75" customHeight="1" x14ac:dyDescent="0.2">
      <c r="A648" s="579"/>
      <c r="B648" s="579"/>
      <c r="C648" s="53" t="s">
        <v>3</v>
      </c>
      <c r="D648" s="54">
        <v>35</v>
      </c>
      <c r="E648" s="44">
        <v>23904.17</v>
      </c>
      <c r="F648" s="44">
        <v>0</v>
      </c>
      <c r="G648" s="44">
        <v>0</v>
      </c>
      <c r="H648" s="44">
        <v>6459.63</v>
      </c>
      <c r="I648" s="44">
        <v>0</v>
      </c>
      <c r="J648" s="55">
        <v>2530.3200000000002</v>
      </c>
      <c r="K648" s="56">
        <v>30363.8</v>
      </c>
      <c r="L648" s="57">
        <v>32894.120000000003</v>
      </c>
      <c r="M648" s="117"/>
      <c r="N648" s="119">
        <v>30363.8</v>
      </c>
      <c r="O648" s="119">
        <v>23904.17</v>
      </c>
      <c r="P648" s="119">
        <v>3090</v>
      </c>
      <c r="Q648" s="119">
        <v>37196.870000000003</v>
      </c>
      <c r="R648" s="119">
        <v>34666.550000000003</v>
      </c>
      <c r="S648" s="47"/>
    </row>
    <row r="649" spans="1:19" ht="9" customHeight="1" x14ac:dyDescent="0.2">
      <c r="A649" s="580"/>
      <c r="B649" s="580"/>
      <c r="C649" s="58" t="s">
        <v>4</v>
      </c>
      <c r="D649" s="59"/>
      <c r="E649" s="50">
        <v>46284927</v>
      </c>
      <c r="F649" s="50">
        <v>0</v>
      </c>
      <c r="G649" s="50">
        <v>0</v>
      </c>
      <c r="H649" s="50">
        <v>12507588</v>
      </c>
      <c r="I649" s="50">
        <v>0</v>
      </c>
      <c r="J649" s="60">
        <v>4899383</v>
      </c>
      <c r="K649" s="61">
        <v>58792515</v>
      </c>
      <c r="L649" s="62">
        <v>63691898</v>
      </c>
      <c r="M649" s="118"/>
      <c r="N649" s="120">
        <v>58792515</v>
      </c>
      <c r="O649" s="120">
        <v>46284927</v>
      </c>
      <c r="P649" s="120">
        <v>5983074</v>
      </c>
      <c r="Q649" s="120">
        <v>72023183</v>
      </c>
      <c r="R649" s="120">
        <v>67123801</v>
      </c>
      <c r="S649" s="47"/>
    </row>
    <row r="650" spans="1:19" ht="12.75" customHeight="1" x14ac:dyDescent="0.2">
      <c r="A650" s="496">
        <v>39814</v>
      </c>
      <c r="B650" s="496">
        <v>40268</v>
      </c>
      <c r="C650" s="42" t="s">
        <v>3</v>
      </c>
      <c r="D650" s="43">
        <v>0</v>
      </c>
      <c r="E650" s="44">
        <v>14513.64</v>
      </c>
      <c r="F650" s="44">
        <v>0</v>
      </c>
      <c r="G650" s="44">
        <v>0</v>
      </c>
      <c r="H650" s="44">
        <v>6459.63</v>
      </c>
      <c r="I650" s="44">
        <v>0</v>
      </c>
      <c r="J650" s="44">
        <v>1747.77</v>
      </c>
      <c r="K650" s="45">
        <v>20973.27</v>
      </c>
      <c r="L650" s="46">
        <v>22721.040000000001</v>
      </c>
      <c r="M650" s="117"/>
      <c r="N650" s="119">
        <v>20973.27</v>
      </c>
      <c r="O650" s="119">
        <v>14513.64</v>
      </c>
      <c r="P650" s="119">
        <v>1968</v>
      </c>
      <c r="Q650" s="119">
        <v>25333.5</v>
      </c>
      <c r="R650" s="119">
        <v>23585.73</v>
      </c>
      <c r="S650" s="47"/>
    </row>
    <row r="651" spans="1:19" ht="9" customHeight="1" x14ac:dyDescent="0.2">
      <c r="A651" s="521"/>
      <c r="B651" s="521"/>
      <c r="C651" s="48" t="s">
        <v>4</v>
      </c>
      <c r="D651" s="49">
        <v>2</v>
      </c>
      <c r="E651" s="50">
        <v>28102326</v>
      </c>
      <c r="F651" s="50">
        <v>0</v>
      </c>
      <c r="G651" s="50">
        <v>0</v>
      </c>
      <c r="H651" s="50">
        <v>12507588</v>
      </c>
      <c r="I651" s="50">
        <v>0</v>
      </c>
      <c r="J651" s="51">
        <v>3384155</v>
      </c>
      <c r="K651" s="50">
        <v>40609914</v>
      </c>
      <c r="L651" s="52">
        <v>43994068</v>
      </c>
      <c r="M651" s="118"/>
      <c r="N651" s="120">
        <v>40609914</v>
      </c>
      <c r="O651" s="120">
        <v>28102326</v>
      </c>
      <c r="P651" s="120">
        <v>3810579</v>
      </c>
      <c r="Q651" s="120">
        <v>49052496</v>
      </c>
      <c r="R651" s="120">
        <v>45668341</v>
      </c>
      <c r="S651" s="47"/>
    </row>
    <row r="652" spans="1:19" ht="12.75" customHeight="1" x14ac:dyDescent="0.2">
      <c r="A652" s="519">
        <v>39814</v>
      </c>
      <c r="B652" s="519">
        <v>40268</v>
      </c>
      <c r="C652" s="53" t="s">
        <v>3</v>
      </c>
      <c r="D652" s="54">
        <v>3</v>
      </c>
      <c r="E652" s="44">
        <v>15092.54</v>
      </c>
      <c r="F652" s="44">
        <v>0</v>
      </c>
      <c r="G652" s="44">
        <v>0</v>
      </c>
      <c r="H652" s="44">
        <v>6459.63</v>
      </c>
      <c r="I652" s="44">
        <v>0</v>
      </c>
      <c r="J652" s="55">
        <v>1796.01</v>
      </c>
      <c r="K652" s="56">
        <v>21552.17</v>
      </c>
      <c r="L652" s="57">
        <v>23348.18</v>
      </c>
      <c r="M652" s="117"/>
      <c r="N652" s="119">
        <v>21552.17</v>
      </c>
      <c r="O652" s="119">
        <v>15092.54</v>
      </c>
      <c r="P652" s="119">
        <v>1968</v>
      </c>
      <c r="Q652" s="119">
        <v>26064.84</v>
      </c>
      <c r="R652" s="119">
        <v>24268.83</v>
      </c>
      <c r="S652" s="47"/>
    </row>
    <row r="653" spans="1:19" ht="9" customHeight="1" x14ac:dyDescent="0.2">
      <c r="A653" s="579"/>
      <c r="B653" s="579"/>
      <c r="C653" s="48" t="s">
        <v>4</v>
      </c>
      <c r="D653" s="49">
        <v>8</v>
      </c>
      <c r="E653" s="50">
        <v>29223232</v>
      </c>
      <c r="F653" s="50">
        <v>0</v>
      </c>
      <c r="G653" s="50">
        <v>0</v>
      </c>
      <c r="H653" s="50">
        <v>12507588</v>
      </c>
      <c r="I653" s="50">
        <v>0</v>
      </c>
      <c r="J653" s="51">
        <v>3477560</v>
      </c>
      <c r="K653" s="50">
        <v>41730820</v>
      </c>
      <c r="L653" s="52">
        <v>45208380</v>
      </c>
      <c r="M653" s="118"/>
      <c r="N653" s="120">
        <v>41730820</v>
      </c>
      <c r="O653" s="120">
        <v>29223232</v>
      </c>
      <c r="P653" s="120">
        <v>3810579</v>
      </c>
      <c r="Q653" s="120">
        <v>50468568</v>
      </c>
      <c r="R653" s="120">
        <v>46991007</v>
      </c>
      <c r="S653" s="47"/>
    </row>
    <row r="654" spans="1:19" ht="12.75" customHeight="1" x14ac:dyDescent="0.2">
      <c r="A654" s="579"/>
      <c r="B654" s="579"/>
      <c r="C654" s="53" t="s">
        <v>3</v>
      </c>
      <c r="D654" s="54">
        <v>9</v>
      </c>
      <c r="E654" s="44">
        <v>16985.099999999999</v>
      </c>
      <c r="F654" s="44">
        <v>0</v>
      </c>
      <c r="G654" s="44">
        <v>0</v>
      </c>
      <c r="H654" s="44">
        <v>6459.63</v>
      </c>
      <c r="I654" s="44">
        <v>0</v>
      </c>
      <c r="J654" s="55">
        <v>1953.73</v>
      </c>
      <c r="K654" s="56">
        <v>23444.73</v>
      </c>
      <c r="L654" s="57">
        <v>25398.46</v>
      </c>
      <c r="M654" s="117"/>
      <c r="N654" s="119">
        <v>23444.73</v>
      </c>
      <c r="O654" s="119">
        <v>16985.099999999999</v>
      </c>
      <c r="P654" s="119">
        <v>1968</v>
      </c>
      <c r="Q654" s="119">
        <v>28455.78</v>
      </c>
      <c r="R654" s="119">
        <v>26502.05</v>
      </c>
      <c r="S654" s="47"/>
    </row>
    <row r="655" spans="1:19" ht="9" customHeight="1" x14ac:dyDescent="0.2">
      <c r="A655" s="579"/>
      <c r="B655" s="579"/>
      <c r="C655" s="48" t="s">
        <v>4</v>
      </c>
      <c r="D655" s="49">
        <v>14</v>
      </c>
      <c r="E655" s="50">
        <v>32887740</v>
      </c>
      <c r="F655" s="50">
        <v>0</v>
      </c>
      <c r="G655" s="50">
        <v>0</v>
      </c>
      <c r="H655" s="50">
        <v>12507588</v>
      </c>
      <c r="I655" s="50">
        <v>0</v>
      </c>
      <c r="J655" s="51">
        <v>3782949</v>
      </c>
      <c r="K655" s="50">
        <v>45395327</v>
      </c>
      <c r="L655" s="52">
        <v>49178276</v>
      </c>
      <c r="M655" s="118"/>
      <c r="N655" s="120">
        <v>45395327</v>
      </c>
      <c r="O655" s="120">
        <v>32887740</v>
      </c>
      <c r="P655" s="120">
        <v>3810579</v>
      </c>
      <c r="Q655" s="120">
        <v>55098073</v>
      </c>
      <c r="R655" s="120">
        <v>51315124</v>
      </c>
      <c r="S655" s="47"/>
    </row>
    <row r="656" spans="1:19" ht="12.75" customHeight="1" x14ac:dyDescent="0.2">
      <c r="A656" s="579"/>
      <c r="B656" s="579"/>
      <c r="C656" s="53" t="s">
        <v>3</v>
      </c>
      <c r="D656" s="54">
        <v>15</v>
      </c>
      <c r="E656" s="44">
        <v>19163.689999999999</v>
      </c>
      <c r="F656" s="44">
        <v>0</v>
      </c>
      <c r="G656" s="44">
        <v>0</v>
      </c>
      <c r="H656" s="44">
        <v>6459.63</v>
      </c>
      <c r="I656" s="44">
        <v>0</v>
      </c>
      <c r="J656" s="55">
        <v>2135.2800000000002</v>
      </c>
      <c r="K656" s="56">
        <v>25623.32</v>
      </c>
      <c r="L656" s="57">
        <v>27758.6</v>
      </c>
      <c r="M656" s="117"/>
      <c r="N656" s="119">
        <v>25623.32</v>
      </c>
      <c r="O656" s="119">
        <v>19163.689999999999</v>
      </c>
      <c r="P656" s="119">
        <v>2424</v>
      </c>
      <c r="Q656" s="119">
        <v>31208.06</v>
      </c>
      <c r="R656" s="119">
        <v>29072.78</v>
      </c>
      <c r="S656" s="47"/>
    </row>
    <row r="657" spans="1:19" ht="9" customHeight="1" x14ac:dyDescent="0.2">
      <c r="A657" s="579"/>
      <c r="B657" s="579"/>
      <c r="C657" s="48" t="s">
        <v>4</v>
      </c>
      <c r="D657" s="49">
        <v>20</v>
      </c>
      <c r="E657" s="50">
        <v>37106078</v>
      </c>
      <c r="F657" s="50">
        <v>0</v>
      </c>
      <c r="G657" s="50">
        <v>0</v>
      </c>
      <c r="H657" s="50">
        <v>12507588</v>
      </c>
      <c r="I657" s="50">
        <v>0</v>
      </c>
      <c r="J657" s="51">
        <v>4134479</v>
      </c>
      <c r="K657" s="50">
        <v>49613666</v>
      </c>
      <c r="L657" s="52">
        <v>53748144</v>
      </c>
      <c r="M657" s="118"/>
      <c r="N657" s="120">
        <v>49613666</v>
      </c>
      <c r="O657" s="120">
        <v>37106078</v>
      </c>
      <c r="P657" s="120">
        <v>4693518</v>
      </c>
      <c r="Q657" s="120">
        <v>60427230</v>
      </c>
      <c r="R657" s="120">
        <v>56292752</v>
      </c>
      <c r="S657" s="47"/>
    </row>
    <row r="658" spans="1:19" ht="12.75" customHeight="1" x14ac:dyDescent="0.2">
      <c r="A658" s="579"/>
      <c r="B658" s="579"/>
      <c r="C658" s="53" t="s">
        <v>3</v>
      </c>
      <c r="D658" s="54">
        <v>21</v>
      </c>
      <c r="E658" s="44">
        <v>21279.200000000001</v>
      </c>
      <c r="F658" s="44">
        <v>0</v>
      </c>
      <c r="G658" s="44">
        <v>0</v>
      </c>
      <c r="H658" s="44">
        <v>6459.63</v>
      </c>
      <c r="I658" s="44">
        <v>0</v>
      </c>
      <c r="J658" s="55">
        <v>2311.5700000000002</v>
      </c>
      <c r="K658" s="56">
        <v>27738.83</v>
      </c>
      <c r="L658" s="57">
        <v>30050.400000000001</v>
      </c>
      <c r="M658" s="117"/>
      <c r="N658" s="119">
        <v>27738.83</v>
      </c>
      <c r="O658" s="119">
        <v>21279.200000000001</v>
      </c>
      <c r="P658" s="119">
        <v>2424</v>
      </c>
      <c r="Q658" s="119">
        <v>33880.660000000003</v>
      </c>
      <c r="R658" s="119">
        <v>31569.09</v>
      </c>
      <c r="S658" s="47"/>
    </row>
    <row r="659" spans="1:19" ht="9" customHeight="1" x14ac:dyDescent="0.2">
      <c r="A659" s="579"/>
      <c r="B659" s="579"/>
      <c r="C659" s="48" t="s">
        <v>4</v>
      </c>
      <c r="D659" s="49">
        <v>27</v>
      </c>
      <c r="E659" s="50">
        <v>41202277</v>
      </c>
      <c r="F659" s="50">
        <v>0</v>
      </c>
      <c r="G659" s="50">
        <v>0</v>
      </c>
      <c r="H659" s="50">
        <v>12507588</v>
      </c>
      <c r="I659" s="50">
        <v>0</v>
      </c>
      <c r="J659" s="51">
        <v>4475824</v>
      </c>
      <c r="K659" s="50">
        <v>53709864</v>
      </c>
      <c r="L659" s="52">
        <v>58185688</v>
      </c>
      <c r="M659" s="118"/>
      <c r="N659" s="120">
        <v>53709864</v>
      </c>
      <c r="O659" s="120">
        <v>41202277</v>
      </c>
      <c r="P659" s="120">
        <v>4693518</v>
      </c>
      <c r="Q659" s="120">
        <v>65602106</v>
      </c>
      <c r="R659" s="120">
        <v>61126282</v>
      </c>
      <c r="S659" s="47"/>
    </row>
    <row r="660" spans="1:19" ht="12.75" customHeight="1" x14ac:dyDescent="0.2">
      <c r="A660" s="579"/>
      <c r="B660" s="579"/>
      <c r="C660" s="53" t="s">
        <v>3</v>
      </c>
      <c r="D660" s="54">
        <v>28</v>
      </c>
      <c r="E660" s="44">
        <v>23354.45</v>
      </c>
      <c r="F660" s="44">
        <v>0</v>
      </c>
      <c r="G660" s="44">
        <v>0</v>
      </c>
      <c r="H660" s="44">
        <v>6459.63</v>
      </c>
      <c r="I660" s="44">
        <v>0</v>
      </c>
      <c r="J660" s="55">
        <v>2484.5100000000002</v>
      </c>
      <c r="K660" s="56">
        <v>29814.080000000002</v>
      </c>
      <c r="L660" s="57">
        <v>32298.59</v>
      </c>
      <c r="M660" s="117"/>
      <c r="N660" s="119">
        <v>29814.080000000002</v>
      </c>
      <c r="O660" s="119">
        <v>23354.45</v>
      </c>
      <c r="P660" s="119">
        <v>3090</v>
      </c>
      <c r="Q660" s="119">
        <v>36502.39</v>
      </c>
      <c r="R660" s="119">
        <v>34017.879999999997</v>
      </c>
      <c r="S660" s="47"/>
    </row>
    <row r="661" spans="1:19" ht="9" customHeight="1" x14ac:dyDescent="0.2">
      <c r="A661" s="579"/>
      <c r="B661" s="579"/>
      <c r="C661" s="48" t="s">
        <v>4</v>
      </c>
      <c r="D661" s="49">
        <v>34</v>
      </c>
      <c r="E661" s="50">
        <v>45220521</v>
      </c>
      <c r="F661" s="50">
        <v>0</v>
      </c>
      <c r="G661" s="50">
        <v>0</v>
      </c>
      <c r="H661" s="50">
        <v>12507588</v>
      </c>
      <c r="I661" s="50">
        <v>0</v>
      </c>
      <c r="J661" s="51">
        <v>4810682</v>
      </c>
      <c r="K661" s="50">
        <v>57728109</v>
      </c>
      <c r="L661" s="52">
        <v>62538791</v>
      </c>
      <c r="M661" s="118"/>
      <c r="N661" s="120">
        <v>57728109</v>
      </c>
      <c r="O661" s="120">
        <v>45220521</v>
      </c>
      <c r="P661" s="120">
        <v>5983074</v>
      </c>
      <c r="Q661" s="120">
        <v>70678483</v>
      </c>
      <c r="R661" s="120">
        <v>65867801</v>
      </c>
      <c r="S661" s="47"/>
    </row>
    <row r="662" spans="1:19" ht="12.75" customHeight="1" x14ac:dyDescent="0.2">
      <c r="A662" s="579"/>
      <c r="B662" s="579"/>
      <c r="C662" s="53" t="s">
        <v>3</v>
      </c>
      <c r="D662" s="54">
        <v>35</v>
      </c>
      <c r="E662" s="44">
        <v>24892.49</v>
      </c>
      <c r="F662" s="44">
        <v>0</v>
      </c>
      <c r="G662" s="44">
        <v>0</v>
      </c>
      <c r="H662" s="44">
        <v>6459.63</v>
      </c>
      <c r="I662" s="44">
        <v>0</v>
      </c>
      <c r="J662" s="55">
        <v>2612.6799999999998</v>
      </c>
      <c r="K662" s="56">
        <v>31352.12</v>
      </c>
      <c r="L662" s="57">
        <v>33964.800000000003</v>
      </c>
      <c r="M662" s="117"/>
      <c r="N662" s="119">
        <v>31352.12</v>
      </c>
      <c r="O662" s="119">
        <v>24892.49</v>
      </c>
      <c r="P662" s="119">
        <v>3090</v>
      </c>
      <c r="Q662" s="119">
        <v>38445.449999999997</v>
      </c>
      <c r="R662" s="119">
        <v>35832.769999999997</v>
      </c>
      <c r="S662" s="47"/>
    </row>
    <row r="663" spans="1:19" ht="9" customHeight="1" x14ac:dyDescent="0.2">
      <c r="A663" s="580"/>
      <c r="B663" s="580"/>
      <c r="C663" s="58" t="s">
        <v>4</v>
      </c>
      <c r="D663" s="59"/>
      <c r="E663" s="61">
        <v>48198582</v>
      </c>
      <c r="F663" s="61">
        <v>0</v>
      </c>
      <c r="G663" s="61">
        <v>0</v>
      </c>
      <c r="H663" s="61">
        <v>12507588</v>
      </c>
      <c r="I663" s="61">
        <v>0</v>
      </c>
      <c r="J663" s="60">
        <v>5058854</v>
      </c>
      <c r="K663" s="61">
        <v>60706169</v>
      </c>
      <c r="L663" s="62">
        <v>65765023</v>
      </c>
      <c r="M663" s="118"/>
      <c r="N663" s="120">
        <v>60706169</v>
      </c>
      <c r="O663" s="120">
        <v>48198582</v>
      </c>
      <c r="P663" s="120">
        <v>5983074</v>
      </c>
      <c r="Q663" s="120">
        <v>74440771</v>
      </c>
      <c r="R663" s="120">
        <v>69381918</v>
      </c>
      <c r="S663" s="47"/>
    </row>
    <row r="664" spans="1:19" ht="12.75" customHeight="1" x14ac:dyDescent="0.2">
      <c r="A664" s="496">
        <v>40269</v>
      </c>
      <c r="B664" s="496">
        <v>40359</v>
      </c>
      <c r="C664" s="42" t="s">
        <v>3</v>
      </c>
      <c r="D664" s="43">
        <v>0</v>
      </c>
      <c r="E664" s="44">
        <v>14513.64</v>
      </c>
      <c r="F664" s="44">
        <v>0</v>
      </c>
      <c r="G664" s="44">
        <v>0</v>
      </c>
      <c r="H664" s="44">
        <v>6459.63</v>
      </c>
      <c r="I664" s="44">
        <v>94.38</v>
      </c>
      <c r="J664" s="44">
        <v>1747.77</v>
      </c>
      <c r="K664" s="45">
        <v>21067.65</v>
      </c>
      <c r="L664" s="46">
        <v>22815.42</v>
      </c>
      <c r="M664" s="117"/>
      <c r="N664" s="119">
        <v>21067.65</v>
      </c>
      <c r="O664" s="119">
        <v>14608.02</v>
      </c>
      <c r="P664" s="119">
        <v>1968</v>
      </c>
      <c r="Q664" s="119">
        <v>25444.86</v>
      </c>
      <c r="R664" s="119">
        <v>23697.09</v>
      </c>
      <c r="S664" s="47"/>
    </row>
    <row r="665" spans="1:19" ht="9" customHeight="1" x14ac:dyDescent="0.2">
      <c r="A665" s="521"/>
      <c r="B665" s="521"/>
      <c r="C665" s="48" t="s">
        <v>4</v>
      </c>
      <c r="D665" s="49">
        <v>2</v>
      </c>
      <c r="E665" s="50">
        <v>28102326</v>
      </c>
      <c r="F665" s="50">
        <v>0</v>
      </c>
      <c r="G665" s="50">
        <v>0</v>
      </c>
      <c r="H665" s="50">
        <v>12507588</v>
      </c>
      <c r="I665" s="50">
        <v>182745</v>
      </c>
      <c r="J665" s="51">
        <v>3384155</v>
      </c>
      <c r="K665" s="50">
        <v>40792659</v>
      </c>
      <c r="L665" s="52">
        <v>44176813</v>
      </c>
      <c r="M665" s="118"/>
      <c r="N665" s="120">
        <v>40792659</v>
      </c>
      <c r="O665" s="120">
        <v>28285071</v>
      </c>
      <c r="P665" s="120">
        <v>3810579</v>
      </c>
      <c r="Q665" s="120">
        <v>49268119</v>
      </c>
      <c r="R665" s="120">
        <v>45883964</v>
      </c>
      <c r="S665" s="47"/>
    </row>
    <row r="666" spans="1:19" ht="12.75" customHeight="1" x14ac:dyDescent="0.2">
      <c r="A666" s="519">
        <v>40269</v>
      </c>
      <c r="B666" s="519">
        <v>40359</v>
      </c>
      <c r="C666" s="53" t="s">
        <v>3</v>
      </c>
      <c r="D666" s="54">
        <v>3</v>
      </c>
      <c r="E666" s="44">
        <v>15092.54</v>
      </c>
      <c r="F666" s="44">
        <v>0</v>
      </c>
      <c r="G666" s="44">
        <v>0</v>
      </c>
      <c r="H666" s="44">
        <v>6459.63</v>
      </c>
      <c r="I666" s="44">
        <v>94.38</v>
      </c>
      <c r="J666" s="55">
        <v>1796.01</v>
      </c>
      <c r="K666" s="56">
        <v>21646.55</v>
      </c>
      <c r="L666" s="57">
        <v>23442.560000000001</v>
      </c>
      <c r="M666" s="117"/>
      <c r="N666" s="119">
        <v>21646.55</v>
      </c>
      <c r="O666" s="119">
        <v>15186.92</v>
      </c>
      <c r="P666" s="119">
        <v>1968</v>
      </c>
      <c r="Q666" s="119">
        <v>26176.21</v>
      </c>
      <c r="R666" s="119">
        <v>24380.2</v>
      </c>
      <c r="S666" s="47"/>
    </row>
    <row r="667" spans="1:19" ht="9" customHeight="1" x14ac:dyDescent="0.2">
      <c r="A667" s="579"/>
      <c r="B667" s="579"/>
      <c r="C667" s="48" t="s">
        <v>4</v>
      </c>
      <c r="D667" s="49">
        <v>8</v>
      </c>
      <c r="E667" s="50">
        <v>29223232</v>
      </c>
      <c r="F667" s="50">
        <v>0</v>
      </c>
      <c r="G667" s="50">
        <v>0</v>
      </c>
      <c r="H667" s="50">
        <v>12507588</v>
      </c>
      <c r="I667" s="50">
        <v>182745</v>
      </c>
      <c r="J667" s="51">
        <v>3477560</v>
      </c>
      <c r="K667" s="50">
        <v>41913565</v>
      </c>
      <c r="L667" s="52">
        <v>45391126</v>
      </c>
      <c r="M667" s="118"/>
      <c r="N667" s="120">
        <v>41913565</v>
      </c>
      <c r="O667" s="120">
        <v>29405978</v>
      </c>
      <c r="P667" s="120">
        <v>3810579</v>
      </c>
      <c r="Q667" s="120">
        <v>50684210</v>
      </c>
      <c r="R667" s="120">
        <v>47206650</v>
      </c>
      <c r="S667" s="47"/>
    </row>
    <row r="668" spans="1:19" ht="12.75" customHeight="1" x14ac:dyDescent="0.2">
      <c r="A668" s="579"/>
      <c r="B668" s="579"/>
      <c r="C668" s="53" t="s">
        <v>3</v>
      </c>
      <c r="D668" s="54">
        <v>9</v>
      </c>
      <c r="E668" s="44">
        <v>16985.099999999999</v>
      </c>
      <c r="F668" s="44">
        <v>0</v>
      </c>
      <c r="G668" s="44">
        <v>0</v>
      </c>
      <c r="H668" s="44">
        <v>6459.63</v>
      </c>
      <c r="I668" s="44">
        <v>94.38</v>
      </c>
      <c r="J668" s="55">
        <v>1953.73</v>
      </c>
      <c r="K668" s="56">
        <v>23539.11</v>
      </c>
      <c r="L668" s="57">
        <v>25492.84</v>
      </c>
      <c r="M668" s="117"/>
      <c r="N668" s="119">
        <v>23539.11</v>
      </c>
      <c r="O668" s="119">
        <v>17079.48</v>
      </c>
      <c r="P668" s="119">
        <v>1968</v>
      </c>
      <c r="Q668" s="119">
        <v>28567.15</v>
      </c>
      <c r="R668" s="119">
        <v>26613.42</v>
      </c>
      <c r="S668" s="47"/>
    </row>
    <row r="669" spans="1:19" ht="9" customHeight="1" x14ac:dyDescent="0.2">
      <c r="A669" s="579"/>
      <c r="B669" s="579"/>
      <c r="C669" s="48" t="s">
        <v>4</v>
      </c>
      <c r="D669" s="49">
        <v>14</v>
      </c>
      <c r="E669" s="50">
        <v>32887740</v>
      </c>
      <c r="F669" s="50">
        <v>0</v>
      </c>
      <c r="G669" s="50">
        <v>0</v>
      </c>
      <c r="H669" s="50">
        <v>12507588</v>
      </c>
      <c r="I669" s="50">
        <v>182745</v>
      </c>
      <c r="J669" s="51">
        <v>3782949</v>
      </c>
      <c r="K669" s="50">
        <v>45578073</v>
      </c>
      <c r="L669" s="52">
        <v>49361021</v>
      </c>
      <c r="M669" s="118"/>
      <c r="N669" s="120">
        <v>45578073</v>
      </c>
      <c r="O669" s="120">
        <v>33070485</v>
      </c>
      <c r="P669" s="120">
        <v>3810579</v>
      </c>
      <c r="Q669" s="120">
        <v>55313716</v>
      </c>
      <c r="R669" s="120">
        <v>51530767</v>
      </c>
      <c r="S669" s="47"/>
    </row>
    <row r="670" spans="1:19" ht="12.75" customHeight="1" x14ac:dyDescent="0.2">
      <c r="A670" s="579"/>
      <c r="B670" s="579"/>
      <c r="C670" s="53" t="s">
        <v>3</v>
      </c>
      <c r="D670" s="54">
        <v>15</v>
      </c>
      <c r="E670" s="44">
        <v>19163.689999999999</v>
      </c>
      <c r="F670" s="44">
        <v>0</v>
      </c>
      <c r="G670" s="44">
        <v>0</v>
      </c>
      <c r="H670" s="44">
        <v>6459.63</v>
      </c>
      <c r="I670" s="44">
        <v>94.38</v>
      </c>
      <c r="J670" s="55">
        <v>2135.2800000000002</v>
      </c>
      <c r="K670" s="56">
        <v>25717.7</v>
      </c>
      <c r="L670" s="57">
        <v>27852.98</v>
      </c>
      <c r="M670" s="117"/>
      <c r="N670" s="119">
        <v>25717.7</v>
      </c>
      <c r="O670" s="119">
        <v>19258.07</v>
      </c>
      <c r="P670" s="119">
        <v>2424</v>
      </c>
      <c r="Q670" s="119">
        <v>31319.43</v>
      </c>
      <c r="R670" s="119">
        <v>29184.15</v>
      </c>
      <c r="S670" s="47"/>
    </row>
    <row r="671" spans="1:19" ht="9" customHeight="1" x14ac:dyDescent="0.2">
      <c r="A671" s="579"/>
      <c r="B671" s="579"/>
      <c r="C671" s="48" t="s">
        <v>4</v>
      </c>
      <c r="D671" s="49">
        <v>20</v>
      </c>
      <c r="E671" s="50">
        <v>37106078</v>
      </c>
      <c r="F671" s="50">
        <v>0</v>
      </c>
      <c r="G671" s="50">
        <v>0</v>
      </c>
      <c r="H671" s="50">
        <v>12507588</v>
      </c>
      <c r="I671" s="50">
        <v>182745</v>
      </c>
      <c r="J671" s="51">
        <v>4134479</v>
      </c>
      <c r="K671" s="50">
        <v>49796411</v>
      </c>
      <c r="L671" s="52">
        <v>53930890</v>
      </c>
      <c r="M671" s="118"/>
      <c r="N671" s="120">
        <v>49796411</v>
      </c>
      <c r="O671" s="120">
        <v>37288823</v>
      </c>
      <c r="P671" s="120">
        <v>4693518</v>
      </c>
      <c r="Q671" s="120">
        <v>60642873</v>
      </c>
      <c r="R671" s="120">
        <v>56508394</v>
      </c>
      <c r="S671" s="47"/>
    </row>
    <row r="672" spans="1:19" ht="12.75" customHeight="1" x14ac:dyDescent="0.2">
      <c r="A672" s="579"/>
      <c r="B672" s="579"/>
      <c r="C672" s="53" t="s">
        <v>3</v>
      </c>
      <c r="D672" s="54">
        <v>21</v>
      </c>
      <c r="E672" s="44">
        <v>21279.200000000001</v>
      </c>
      <c r="F672" s="44">
        <v>0</v>
      </c>
      <c r="G672" s="44">
        <v>0</v>
      </c>
      <c r="H672" s="44">
        <v>6459.63</v>
      </c>
      <c r="I672" s="44">
        <v>94.38</v>
      </c>
      <c r="J672" s="55">
        <v>2311.5700000000002</v>
      </c>
      <c r="K672" s="56">
        <v>27833.21</v>
      </c>
      <c r="L672" s="57">
        <v>30144.78</v>
      </c>
      <c r="M672" s="117"/>
      <c r="N672" s="119">
        <v>27833.21</v>
      </c>
      <c r="O672" s="119">
        <v>21373.58</v>
      </c>
      <c r="P672" s="119">
        <v>2424</v>
      </c>
      <c r="Q672" s="119">
        <v>33992.019999999997</v>
      </c>
      <c r="R672" s="119">
        <v>31680.45</v>
      </c>
      <c r="S672" s="47"/>
    </row>
    <row r="673" spans="1:19" ht="9" customHeight="1" x14ac:dyDescent="0.2">
      <c r="A673" s="579"/>
      <c r="B673" s="579"/>
      <c r="C673" s="48" t="s">
        <v>4</v>
      </c>
      <c r="D673" s="49">
        <v>27</v>
      </c>
      <c r="E673" s="50">
        <v>41202277</v>
      </c>
      <c r="F673" s="50">
        <v>0</v>
      </c>
      <c r="G673" s="50">
        <v>0</v>
      </c>
      <c r="H673" s="50">
        <v>12507588</v>
      </c>
      <c r="I673" s="50">
        <v>182745</v>
      </c>
      <c r="J673" s="51">
        <v>4475824</v>
      </c>
      <c r="K673" s="50">
        <v>53892610</v>
      </c>
      <c r="L673" s="52">
        <v>58368433</v>
      </c>
      <c r="M673" s="118"/>
      <c r="N673" s="120">
        <v>53892610</v>
      </c>
      <c r="O673" s="120">
        <v>41385022</v>
      </c>
      <c r="P673" s="120">
        <v>4693518</v>
      </c>
      <c r="Q673" s="120">
        <v>65817729</v>
      </c>
      <c r="R673" s="120">
        <v>61341905</v>
      </c>
      <c r="S673" s="47"/>
    </row>
    <row r="674" spans="1:19" ht="12.75" customHeight="1" x14ac:dyDescent="0.2">
      <c r="A674" s="579"/>
      <c r="B674" s="579"/>
      <c r="C674" s="53" t="s">
        <v>3</v>
      </c>
      <c r="D674" s="54">
        <v>28</v>
      </c>
      <c r="E674" s="44">
        <v>23354.45</v>
      </c>
      <c r="F674" s="44">
        <v>0</v>
      </c>
      <c r="G674" s="44">
        <v>0</v>
      </c>
      <c r="H674" s="44">
        <v>6459.63</v>
      </c>
      <c r="I674" s="44">
        <v>94.38</v>
      </c>
      <c r="J674" s="55">
        <v>2484.5100000000002</v>
      </c>
      <c r="K674" s="56">
        <v>29908.46</v>
      </c>
      <c r="L674" s="57">
        <v>32392.97</v>
      </c>
      <c r="M674" s="117"/>
      <c r="N674" s="119">
        <v>29908.46</v>
      </c>
      <c r="O674" s="119">
        <v>23448.83</v>
      </c>
      <c r="P674" s="119">
        <v>3090</v>
      </c>
      <c r="Q674" s="119">
        <v>36613.760000000002</v>
      </c>
      <c r="R674" s="119">
        <v>34129.25</v>
      </c>
      <c r="S674" s="47"/>
    </row>
    <row r="675" spans="1:19" ht="9" customHeight="1" x14ac:dyDescent="0.2">
      <c r="A675" s="579"/>
      <c r="B675" s="579"/>
      <c r="C675" s="48" t="s">
        <v>4</v>
      </c>
      <c r="D675" s="49">
        <v>34</v>
      </c>
      <c r="E675" s="50">
        <v>45220521</v>
      </c>
      <c r="F675" s="50">
        <v>0</v>
      </c>
      <c r="G675" s="50">
        <v>0</v>
      </c>
      <c r="H675" s="50">
        <v>12507588</v>
      </c>
      <c r="I675" s="50">
        <v>182745</v>
      </c>
      <c r="J675" s="51">
        <v>4810682</v>
      </c>
      <c r="K675" s="50">
        <v>57910854</v>
      </c>
      <c r="L675" s="52">
        <v>62721536</v>
      </c>
      <c r="M675" s="118"/>
      <c r="N675" s="120">
        <v>57910854</v>
      </c>
      <c r="O675" s="120">
        <v>45403266</v>
      </c>
      <c r="P675" s="120">
        <v>5983074</v>
      </c>
      <c r="Q675" s="120">
        <v>70894125</v>
      </c>
      <c r="R675" s="120">
        <v>66083443</v>
      </c>
      <c r="S675" s="47"/>
    </row>
    <row r="676" spans="1:19" ht="12.75" customHeight="1" x14ac:dyDescent="0.2">
      <c r="A676" s="579"/>
      <c r="B676" s="579"/>
      <c r="C676" s="53" t="s">
        <v>3</v>
      </c>
      <c r="D676" s="54">
        <v>35</v>
      </c>
      <c r="E676" s="44">
        <v>24892.49</v>
      </c>
      <c r="F676" s="44">
        <v>0</v>
      </c>
      <c r="G676" s="44">
        <v>0</v>
      </c>
      <c r="H676" s="44">
        <v>6459.63</v>
      </c>
      <c r="I676" s="44">
        <v>94.38</v>
      </c>
      <c r="J676" s="55">
        <v>2612.6799999999998</v>
      </c>
      <c r="K676" s="56">
        <v>31446.5</v>
      </c>
      <c r="L676" s="57">
        <v>34059.18</v>
      </c>
      <c r="M676" s="117"/>
      <c r="N676" s="119">
        <v>31446.5</v>
      </c>
      <c r="O676" s="119">
        <v>24986.87</v>
      </c>
      <c r="P676" s="119">
        <v>3090</v>
      </c>
      <c r="Q676" s="119">
        <v>38556.82</v>
      </c>
      <c r="R676" s="119">
        <v>35944.14</v>
      </c>
      <c r="S676" s="47"/>
    </row>
    <row r="677" spans="1:19" ht="9" customHeight="1" x14ac:dyDescent="0.2">
      <c r="A677" s="580"/>
      <c r="B677" s="580"/>
      <c r="C677" s="58" t="s">
        <v>4</v>
      </c>
      <c r="D677" s="59"/>
      <c r="E677" s="50">
        <v>48198582</v>
      </c>
      <c r="F677" s="50">
        <v>0</v>
      </c>
      <c r="G677" s="50">
        <v>0</v>
      </c>
      <c r="H677" s="50">
        <v>12507588</v>
      </c>
      <c r="I677" s="50">
        <v>182745</v>
      </c>
      <c r="J677" s="60">
        <v>5058854</v>
      </c>
      <c r="K677" s="61">
        <v>60888915</v>
      </c>
      <c r="L677" s="62">
        <v>65947768</v>
      </c>
      <c r="M677" s="118"/>
      <c r="N677" s="123">
        <v>60888915</v>
      </c>
      <c r="O677" s="123">
        <v>48381327</v>
      </c>
      <c r="P677" s="120">
        <v>5983074</v>
      </c>
      <c r="Q677" s="123">
        <v>74656414</v>
      </c>
      <c r="R677" s="120">
        <v>69597560</v>
      </c>
      <c r="S677" s="47"/>
    </row>
    <row r="678" spans="1:19" ht="12.75" customHeight="1" x14ac:dyDescent="0.2">
      <c r="A678" s="496">
        <v>40360</v>
      </c>
      <c r="B678" s="496">
        <v>40543</v>
      </c>
      <c r="C678" s="42" t="s">
        <v>3</v>
      </c>
      <c r="D678" s="43">
        <v>0</v>
      </c>
      <c r="E678" s="44">
        <v>14513.64</v>
      </c>
      <c r="F678" s="44">
        <v>0</v>
      </c>
      <c r="G678" s="44">
        <v>0</v>
      </c>
      <c r="H678" s="44">
        <v>6459.63</v>
      </c>
      <c r="I678" s="44">
        <v>157.30000000000001</v>
      </c>
      <c r="J678" s="44">
        <v>1747.77</v>
      </c>
      <c r="K678" s="45">
        <v>21130.57</v>
      </c>
      <c r="L678" s="46">
        <v>22878.34</v>
      </c>
      <c r="M678" s="80"/>
      <c r="N678" s="119">
        <v>21130.57</v>
      </c>
      <c r="O678" s="119">
        <v>14670.94</v>
      </c>
      <c r="P678" s="119">
        <v>1968</v>
      </c>
      <c r="Q678" s="119">
        <v>25519.11</v>
      </c>
      <c r="R678" s="119">
        <v>23771.34</v>
      </c>
      <c r="S678" s="47"/>
    </row>
    <row r="679" spans="1:19" ht="9" customHeight="1" x14ac:dyDescent="0.2">
      <c r="A679" s="521"/>
      <c r="B679" s="521"/>
      <c r="C679" s="48" t="s">
        <v>4</v>
      </c>
      <c r="D679" s="49">
        <v>2</v>
      </c>
      <c r="E679" s="50">
        <v>28102326</v>
      </c>
      <c r="F679" s="50">
        <v>0</v>
      </c>
      <c r="G679" s="50">
        <v>0</v>
      </c>
      <c r="H679" s="50">
        <v>12507588</v>
      </c>
      <c r="I679" s="50">
        <v>304575</v>
      </c>
      <c r="J679" s="51">
        <v>3384155</v>
      </c>
      <c r="K679" s="50">
        <v>40914489</v>
      </c>
      <c r="L679" s="52">
        <v>44298643</v>
      </c>
      <c r="M679" s="80"/>
      <c r="N679" s="120">
        <v>40914489</v>
      </c>
      <c r="O679" s="120">
        <v>28406901</v>
      </c>
      <c r="P679" s="120">
        <v>3810579</v>
      </c>
      <c r="Q679" s="123">
        <v>49411887</v>
      </c>
      <c r="R679" s="120">
        <v>46027733</v>
      </c>
      <c r="S679" s="47"/>
    </row>
    <row r="680" spans="1:19" ht="12.75" customHeight="1" x14ac:dyDescent="0.2">
      <c r="A680" s="519">
        <v>40360</v>
      </c>
      <c r="B680" s="519">
        <v>40543</v>
      </c>
      <c r="C680" s="53" t="s">
        <v>3</v>
      </c>
      <c r="D680" s="54">
        <v>3</v>
      </c>
      <c r="E680" s="44">
        <v>15092.54</v>
      </c>
      <c r="F680" s="44">
        <v>0</v>
      </c>
      <c r="G680" s="44">
        <v>0</v>
      </c>
      <c r="H680" s="44">
        <v>6459.63</v>
      </c>
      <c r="I680" s="44">
        <v>157.30000000000001</v>
      </c>
      <c r="J680" s="55">
        <v>1796.01</v>
      </c>
      <c r="K680" s="56">
        <v>21709.47</v>
      </c>
      <c r="L680" s="57">
        <v>23505.48</v>
      </c>
      <c r="M680" s="80"/>
      <c r="N680" s="119">
        <v>21709.47</v>
      </c>
      <c r="O680" s="119">
        <v>15249.84</v>
      </c>
      <c r="P680" s="119">
        <v>1968</v>
      </c>
      <c r="Q680" s="119">
        <v>26250.45</v>
      </c>
      <c r="R680" s="119">
        <v>24454.44</v>
      </c>
      <c r="S680" s="47"/>
    </row>
    <row r="681" spans="1:19" ht="9" customHeight="1" x14ac:dyDescent="0.2">
      <c r="A681" s="579"/>
      <c r="B681" s="579"/>
      <c r="C681" s="48" t="s">
        <v>4</v>
      </c>
      <c r="D681" s="49">
        <v>8</v>
      </c>
      <c r="E681" s="50">
        <v>29223232</v>
      </c>
      <c r="F681" s="50">
        <v>0</v>
      </c>
      <c r="G681" s="50">
        <v>0</v>
      </c>
      <c r="H681" s="50">
        <v>12507588</v>
      </c>
      <c r="I681" s="50">
        <v>304575</v>
      </c>
      <c r="J681" s="51">
        <v>3477560</v>
      </c>
      <c r="K681" s="50">
        <v>42035395</v>
      </c>
      <c r="L681" s="52">
        <v>45512956</v>
      </c>
      <c r="M681" s="80"/>
      <c r="N681" s="120">
        <v>42035395</v>
      </c>
      <c r="O681" s="120">
        <v>29527808</v>
      </c>
      <c r="P681" s="120">
        <v>3810579</v>
      </c>
      <c r="Q681" s="123">
        <v>50827959</v>
      </c>
      <c r="R681" s="120">
        <v>47350399</v>
      </c>
      <c r="S681" s="47"/>
    </row>
    <row r="682" spans="1:19" ht="12.75" customHeight="1" x14ac:dyDescent="0.2">
      <c r="A682" s="579"/>
      <c r="B682" s="579"/>
      <c r="C682" s="53" t="s">
        <v>3</v>
      </c>
      <c r="D682" s="54">
        <v>9</v>
      </c>
      <c r="E682" s="44">
        <v>16985.099999999999</v>
      </c>
      <c r="F682" s="44">
        <v>0</v>
      </c>
      <c r="G682" s="44">
        <v>0</v>
      </c>
      <c r="H682" s="44">
        <v>6459.63</v>
      </c>
      <c r="I682" s="44">
        <v>157.30000000000001</v>
      </c>
      <c r="J682" s="55">
        <v>1953.73</v>
      </c>
      <c r="K682" s="56">
        <v>23602.03</v>
      </c>
      <c r="L682" s="57">
        <v>25555.759999999998</v>
      </c>
      <c r="N682" s="119">
        <v>23602.03</v>
      </c>
      <c r="O682" s="119">
        <v>17142.400000000001</v>
      </c>
      <c r="P682" s="119">
        <v>1968</v>
      </c>
      <c r="Q682" s="119">
        <v>28641.39</v>
      </c>
      <c r="R682" s="119">
        <v>26687.66</v>
      </c>
      <c r="S682" s="47"/>
    </row>
    <row r="683" spans="1:19" ht="9" customHeight="1" x14ac:dyDescent="0.2">
      <c r="A683" s="579"/>
      <c r="B683" s="579"/>
      <c r="C683" s="48" t="s">
        <v>4</v>
      </c>
      <c r="D683" s="49">
        <v>14</v>
      </c>
      <c r="E683" s="50">
        <v>32887740</v>
      </c>
      <c r="F683" s="50">
        <v>0</v>
      </c>
      <c r="G683" s="50">
        <v>0</v>
      </c>
      <c r="H683" s="50">
        <v>12507588</v>
      </c>
      <c r="I683" s="50">
        <v>304575</v>
      </c>
      <c r="J683" s="51">
        <v>3782949</v>
      </c>
      <c r="K683" s="50">
        <v>45699903</v>
      </c>
      <c r="L683" s="52">
        <v>49482851</v>
      </c>
      <c r="M683" s="112"/>
      <c r="N683" s="120">
        <v>45699903</v>
      </c>
      <c r="O683" s="120">
        <v>33192315</v>
      </c>
      <c r="P683" s="120">
        <v>3810579</v>
      </c>
      <c r="Q683" s="123">
        <v>55457464</v>
      </c>
      <c r="R683" s="120">
        <v>51674515</v>
      </c>
      <c r="S683" s="47"/>
    </row>
    <row r="684" spans="1:19" ht="12.75" customHeight="1" x14ac:dyDescent="0.2">
      <c r="A684" s="579"/>
      <c r="B684" s="579"/>
      <c r="C684" s="53" t="s">
        <v>3</v>
      </c>
      <c r="D684" s="54">
        <v>15</v>
      </c>
      <c r="E684" s="44">
        <v>19163.689999999999</v>
      </c>
      <c r="F684" s="44">
        <v>0</v>
      </c>
      <c r="G684" s="44">
        <v>0</v>
      </c>
      <c r="H684" s="44">
        <v>6459.63</v>
      </c>
      <c r="I684" s="44">
        <v>157.30000000000001</v>
      </c>
      <c r="J684" s="55">
        <v>2135.2800000000002</v>
      </c>
      <c r="K684" s="56">
        <v>25780.62</v>
      </c>
      <c r="L684" s="57">
        <v>27915.9</v>
      </c>
      <c r="N684" s="119">
        <v>25780.62</v>
      </c>
      <c r="O684" s="119">
        <v>19320.990000000002</v>
      </c>
      <c r="P684" s="119">
        <v>2424</v>
      </c>
      <c r="Q684" s="119">
        <v>31393.68</v>
      </c>
      <c r="R684" s="119">
        <v>29258.400000000001</v>
      </c>
      <c r="S684" s="47"/>
    </row>
    <row r="685" spans="1:19" ht="9" customHeight="1" x14ac:dyDescent="0.2">
      <c r="A685" s="579"/>
      <c r="B685" s="579"/>
      <c r="C685" s="48" t="s">
        <v>4</v>
      </c>
      <c r="D685" s="49">
        <v>20</v>
      </c>
      <c r="E685" s="50">
        <v>37106078</v>
      </c>
      <c r="F685" s="50">
        <v>0</v>
      </c>
      <c r="G685" s="50">
        <v>0</v>
      </c>
      <c r="H685" s="50">
        <v>12507588</v>
      </c>
      <c r="I685" s="50">
        <v>304575</v>
      </c>
      <c r="J685" s="51">
        <v>4134479</v>
      </c>
      <c r="K685" s="50">
        <v>49918241</v>
      </c>
      <c r="L685" s="52">
        <v>54052720</v>
      </c>
      <c r="N685" s="120">
        <v>49918241</v>
      </c>
      <c r="O685" s="120">
        <v>37410653</v>
      </c>
      <c r="P685" s="120">
        <v>4693518</v>
      </c>
      <c r="Q685" s="123">
        <v>60786641</v>
      </c>
      <c r="R685" s="120">
        <v>56652162</v>
      </c>
      <c r="S685" s="47"/>
    </row>
    <row r="686" spans="1:19" ht="12.75" customHeight="1" x14ac:dyDescent="0.2">
      <c r="A686" s="579"/>
      <c r="B686" s="579"/>
      <c r="C686" s="53" t="s">
        <v>3</v>
      </c>
      <c r="D686" s="54">
        <v>21</v>
      </c>
      <c r="E686" s="44">
        <v>21279.200000000001</v>
      </c>
      <c r="F686" s="44">
        <v>0</v>
      </c>
      <c r="G686" s="44">
        <v>0</v>
      </c>
      <c r="H686" s="44">
        <v>6459.63</v>
      </c>
      <c r="I686" s="44">
        <v>157.30000000000001</v>
      </c>
      <c r="J686" s="55">
        <v>2311.5700000000002</v>
      </c>
      <c r="K686" s="56">
        <v>27896.13</v>
      </c>
      <c r="L686" s="57">
        <v>30207.7</v>
      </c>
      <c r="N686" s="119">
        <v>27896.13</v>
      </c>
      <c r="O686" s="119">
        <v>21436.5</v>
      </c>
      <c r="P686" s="119">
        <v>2424</v>
      </c>
      <c r="Q686" s="119">
        <v>34066.269999999997</v>
      </c>
      <c r="R686" s="119">
        <v>31754.7</v>
      </c>
      <c r="S686" s="47"/>
    </row>
    <row r="687" spans="1:19" ht="9" customHeight="1" x14ac:dyDescent="0.2">
      <c r="A687" s="579"/>
      <c r="B687" s="579"/>
      <c r="C687" s="48" t="s">
        <v>4</v>
      </c>
      <c r="D687" s="49">
        <v>27</v>
      </c>
      <c r="E687" s="50">
        <v>41202277</v>
      </c>
      <c r="F687" s="50">
        <v>0</v>
      </c>
      <c r="G687" s="50">
        <v>0</v>
      </c>
      <c r="H687" s="50">
        <v>12507588</v>
      </c>
      <c r="I687" s="50">
        <v>304575</v>
      </c>
      <c r="J687" s="51">
        <v>4475824</v>
      </c>
      <c r="K687" s="50">
        <v>54014440</v>
      </c>
      <c r="L687" s="52">
        <v>58490263</v>
      </c>
      <c r="N687" s="120">
        <v>54014440</v>
      </c>
      <c r="O687" s="120">
        <v>41506852</v>
      </c>
      <c r="P687" s="120">
        <v>4693518</v>
      </c>
      <c r="Q687" s="123">
        <v>65961497</v>
      </c>
      <c r="R687" s="120">
        <v>61485673</v>
      </c>
      <c r="S687" s="47"/>
    </row>
    <row r="688" spans="1:19" ht="12.75" customHeight="1" x14ac:dyDescent="0.2">
      <c r="A688" s="579"/>
      <c r="B688" s="579"/>
      <c r="C688" s="53" t="s">
        <v>3</v>
      </c>
      <c r="D688" s="54">
        <v>28</v>
      </c>
      <c r="E688" s="44">
        <v>23354.45</v>
      </c>
      <c r="F688" s="44">
        <v>0</v>
      </c>
      <c r="G688" s="44">
        <v>0</v>
      </c>
      <c r="H688" s="44">
        <v>6459.63</v>
      </c>
      <c r="I688" s="44">
        <v>157.30000000000001</v>
      </c>
      <c r="J688" s="55">
        <v>2484.5100000000002</v>
      </c>
      <c r="K688" s="56">
        <v>29971.38</v>
      </c>
      <c r="L688" s="57">
        <v>32455.89</v>
      </c>
      <c r="N688" s="119">
        <v>29971.38</v>
      </c>
      <c r="O688" s="119">
        <v>23511.75</v>
      </c>
      <c r="P688" s="119">
        <v>3090</v>
      </c>
      <c r="Q688" s="119">
        <v>36688.01</v>
      </c>
      <c r="R688" s="119">
        <v>34203.5</v>
      </c>
      <c r="S688" s="47"/>
    </row>
    <row r="689" spans="1:19" ht="9" customHeight="1" x14ac:dyDescent="0.2">
      <c r="A689" s="579"/>
      <c r="B689" s="579"/>
      <c r="C689" s="48" t="s">
        <v>4</v>
      </c>
      <c r="D689" s="49">
        <v>34</v>
      </c>
      <c r="E689" s="50">
        <v>45220521</v>
      </c>
      <c r="F689" s="50">
        <v>0</v>
      </c>
      <c r="G689" s="50">
        <v>0</v>
      </c>
      <c r="H689" s="50">
        <v>12507588</v>
      </c>
      <c r="I689" s="50">
        <v>304575</v>
      </c>
      <c r="J689" s="51">
        <v>4810682</v>
      </c>
      <c r="K689" s="50">
        <v>58032684</v>
      </c>
      <c r="L689" s="52">
        <v>62843366</v>
      </c>
      <c r="N689" s="120">
        <v>58032684</v>
      </c>
      <c r="O689" s="120">
        <v>45525096</v>
      </c>
      <c r="P689" s="120">
        <v>5983074</v>
      </c>
      <c r="Q689" s="123">
        <v>71037893</v>
      </c>
      <c r="R689" s="120">
        <v>66227211</v>
      </c>
      <c r="S689" s="47"/>
    </row>
    <row r="690" spans="1:19" ht="12.75" customHeight="1" x14ac:dyDescent="0.2">
      <c r="A690" s="579"/>
      <c r="B690" s="579"/>
      <c r="C690" s="53" t="s">
        <v>3</v>
      </c>
      <c r="D690" s="54">
        <v>35</v>
      </c>
      <c r="E690" s="44">
        <v>24892.49</v>
      </c>
      <c r="F690" s="44">
        <v>0</v>
      </c>
      <c r="G690" s="44">
        <v>0</v>
      </c>
      <c r="H690" s="44">
        <v>6459.63</v>
      </c>
      <c r="I690" s="44">
        <v>157.30000000000001</v>
      </c>
      <c r="J690" s="55">
        <v>2612.6799999999998</v>
      </c>
      <c r="K690" s="56">
        <v>31509.42</v>
      </c>
      <c r="L690" s="57">
        <v>34122.1</v>
      </c>
      <c r="N690" s="119">
        <v>31509.42</v>
      </c>
      <c r="O690" s="119">
        <v>25049.79</v>
      </c>
      <c r="P690" s="119">
        <v>3090</v>
      </c>
      <c r="Q690" s="119">
        <v>38631.06</v>
      </c>
      <c r="R690" s="119">
        <v>36018.379999999997</v>
      </c>
      <c r="S690" s="47"/>
    </row>
    <row r="691" spans="1:19" ht="9" customHeight="1" x14ac:dyDescent="0.2">
      <c r="A691" s="580"/>
      <c r="B691" s="580"/>
      <c r="C691" s="58" t="s">
        <v>4</v>
      </c>
      <c r="D691" s="59"/>
      <c r="E691" s="61">
        <v>48198582</v>
      </c>
      <c r="F691" s="61">
        <v>0</v>
      </c>
      <c r="G691" s="61">
        <v>0</v>
      </c>
      <c r="H691" s="61">
        <v>12507588</v>
      </c>
      <c r="I691" s="61">
        <v>304575</v>
      </c>
      <c r="J691" s="60">
        <v>5058854</v>
      </c>
      <c r="K691" s="61">
        <v>61010745</v>
      </c>
      <c r="L691" s="62">
        <v>66069599</v>
      </c>
      <c r="N691" s="123">
        <v>61010745</v>
      </c>
      <c r="O691" s="123">
        <v>48503157</v>
      </c>
      <c r="P691" s="123">
        <v>5983074</v>
      </c>
      <c r="Q691" s="123">
        <v>74800163</v>
      </c>
      <c r="R691" s="120">
        <v>69741309</v>
      </c>
      <c r="S691" s="47"/>
    </row>
    <row r="692" spans="1:19" ht="12.75" customHeight="1" x14ac:dyDescent="0.2">
      <c r="A692" s="496">
        <v>40544</v>
      </c>
      <c r="B692" s="496">
        <v>42369</v>
      </c>
      <c r="C692" s="42" t="s">
        <v>3</v>
      </c>
      <c r="D692" s="43">
        <v>0</v>
      </c>
      <c r="E692" s="44">
        <v>14513.64</v>
      </c>
      <c r="F692" s="44">
        <v>0</v>
      </c>
      <c r="G692" s="44"/>
      <c r="H692" s="44">
        <v>6459.63</v>
      </c>
      <c r="I692" s="44">
        <v>157.30000000000001</v>
      </c>
      <c r="J692" s="44">
        <v>1760.88</v>
      </c>
      <c r="K692" s="44">
        <v>21130.57</v>
      </c>
      <c r="L692" s="46">
        <v>22891.45</v>
      </c>
      <c r="M692" s="117"/>
      <c r="N692" s="119">
        <v>21130.57</v>
      </c>
      <c r="O692" s="119">
        <v>14670.94</v>
      </c>
      <c r="P692" s="119">
        <v>1968</v>
      </c>
      <c r="Q692" s="119">
        <v>25532.22</v>
      </c>
      <c r="R692" s="119">
        <v>23771.34</v>
      </c>
      <c r="S692" s="47"/>
    </row>
    <row r="693" spans="1:19" ht="9" customHeight="1" x14ac:dyDescent="0.2">
      <c r="A693" s="497"/>
      <c r="B693" s="497"/>
      <c r="C693" s="48" t="s">
        <v>4</v>
      </c>
      <c r="D693" s="49">
        <v>2</v>
      </c>
      <c r="E693" s="61">
        <v>28102326</v>
      </c>
      <c r="F693" s="50">
        <v>0</v>
      </c>
      <c r="G693" s="50">
        <v>0</v>
      </c>
      <c r="H693" s="61">
        <v>12507588</v>
      </c>
      <c r="I693" s="61">
        <v>304575</v>
      </c>
      <c r="J693" s="51">
        <v>3409539</v>
      </c>
      <c r="K693" s="61">
        <v>40914489</v>
      </c>
      <c r="L693" s="61">
        <v>44324028</v>
      </c>
      <c r="M693" s="118"/>
      <c r="N693" s="120">
        <v>40914489</v>
      </c>
      <c r="O693" s="120">
        <v>28406901</v>
      </c>
      <c r="P693" s="123">
        <v>3810579</v>
      </c>
      <c r="Q693" s="120">
        <v>49437272</v>
      </c>
      <c r="R693" s="120">
        <v>46027733</v>
      </c>
      <c r="S693" s="47"/>
    </row>
    <row r="694" spans="1:19" ht="12.75" customHeight="1" x14ac:dyDescent="0.2">
      <c r="A694" s="519">
        <v>40544</v>
      </c>
      <c r="B694" s="519">
        <v>42369</v>
      </c>
      <c r="C694" s="53" t="s">
        <v>3</v>
      </c>
      <c r="D694" s="54">
        <v>3</v>
      </c>
      <c r="E694" s="44">
        <v>15092.54</v>
      </c>
      <c r="F694" s="44">
        <v>0</v>
      </c>
      <c r="G694" s="44">
        <v>0</v>
      </c>
      <c r="H694" s="44">
        <v>6459.63</v>
      </c>
      <c r="I694" s="44">
        <v>157.30000000000001</v>
      </c>
      <c r="J694" s="44">
        <v>1809.12</v>
      </c>
      <c r="K694" s="44">
        <v>21709.47</v>
      </c>
      <c r="L694" s="46">
        <v>23518.59</v>
      </c>
      <c r="M694" s="117"/>
      <c r="N694" s="119">
        <v>21709.47</v>
      </c>
      <c r="O694" s="119">
        <v>15249.84</v>
      </c>
      <c r="P694" s="119">
        <v>1968</v>
      </c>
      <c r="Q694" s="119">
        <v>26263.56</v>
      </c>
      <c r="R694" s="119">
        <v>24454.44</v>
      </c>
      <c r="S694" s="47"/>
    </row>
    <row r="695" spans="1:19" ht="9" customHeight="1" x14ac:dyDescent="0.2">
      <c r="A695" s="519"/>
      <c r="B695" s="519"/>
      <c r="C695" s="48" t="s">
        <v>4</v>
      </c>
      <c r="D695" s="49">
        <v>8</v>
      </c>
      <c r="E695" s="61">
        <v>29223232</v>
      </c>
      <c r="F695" s="50">
        <v>0</v>
      </c>
      <c r="G695" s="50">
        <v>0</v>
      </c>
      <c r="H695" s="61">
        <v>12507588</v>
      </c>
      <c r="I695" s="61">
        <v>304575</v>
      </c>
      <c r="J695" s="51">
        <v>3502945</v>
      </c>
      <c r="K695" s="61">
        <v>42035395</v>
      </c>
      <c r="L695" s="61">
        <v>45538340</v>
      </c>
      <c r="M695" s="118"/>
      <c r="N695" s="120">
        <v>42035395</v>
      </c>
      <c r="O695" s="120">
        <v>29527808</v>
      </c>
      <c r="P695" s="123">
        <v>3810579</v>
      </c>
      <c r="Q695" s="120">
        <v>50853343</v>
      </c>
      <c r="R695" s="120">
        <v>47350399</v>
      </c>
      <c r="S695" s="47"/>
    </row>
    <row r="696" spans="1:19" ht="12.75" customHeight="1" x14ac:dyDescent="0.2">
      <c r="A696" s="519"/>
      <c r="B696" s="519"/>
      <c r="C696" s="53" t="s">
        <v>3</v>
      </c>
      <c r="D696" s="54">
        <v>9</v>
      </c>
      <c r="E696" s="44">
        <v>16985.099999999999</v>
      </c>
      <c r="F696" s="44">
        <v>0</v>
      </c>
      <c r="G696" s="44">
        <v>0</v>
      </c>
      <c r="H696" s="44">
        <v>6459.63</v>
      </c>
      <c r="I696" s="44">
        <v>157.30000000000001</v>
      </c>
      <c r="J696" s="44">
        <v>1966.84</v>
      </c>
      <c r="K696" s="44">
        <v>23602.03</v>
      </c>
      <c r="L696" s="46">
        <v>25568.87</v>
      </c>
      <c r="M696" s="117"/>
      <c r="N696" s="119">
        <v>23602.03</v>
      </c>
      <c r="O696" s="119">
        <v>17142.400000000001</v>
      </c>
      <c r="P696" s="119">
        <v>1968</v>
      </c>
      <c r="Q696" s="119">
        <v>28654.5</v>
      </c>
      <c r="R696" s="119">
        <v>26687.66</v>
      </c>
      <c r="S696" s="47"/>
    </row>
    <row r="697" spans="1:19" ht="9" customHeight="1" x14ac:dyDescent="0.2">
      <c r="A697" s="519"/>
      <c r="B697" s="519"/>
      <c r="C697" s="48" t="s">
        <v>4</v>
      </c>
      <c r="D697" s="49">
        <v>14</v>
      </c>
      <c r="E697" s="61">
        <v>32887740</v>
      </c>
      <c r="F697" s="50">
        <v>0</v>
      </c>
      <c r="G697" s="50">
        <v>0</v>
      </c>
      <c r="H697" s="61">
        <v>12507588</v>
      </c>
      <c r="I697" s="61">
        <v>304575</v>
      </c>
      <c r="J697" s="51">
        <v>3808333</v>
      </c>
      <c r="K697" s="61">
        <v>45699903</v>
      </c>
      <c r="L697" s="61">
        <v>49508236</v>
      </c>
      <c r="M697" s="118"/>
      <c r="N697" s="120">
        <v>45699903</v>
      </c>
      <c r="O697" s="120">
        <v>33192315</v>
      </c>
      <c r="P697" s="123">
        <v>3810579</v>
      </c>
      <c r="Q697" s="120">
        <v>55482849</v>
      </c>
      <c r="R697" s="120">
        <v>51674515</v>
      </c>
      <c r="S697" s="47"/>
    </row>
    <row r="698" spans="1:19" ht="12.75" customHeight="1" x14ac:dyDescent="0.2">
      <c r="A698" s="519"/>
      <c r="B698" s="519"/>
      <c r="C698" s="53" t="s">
        <v>3</v>
      </c>
      <c r="D698" s="54">
        <v>15</v>
      </c>
      <c r="E698" s="44">
        <v>19163.689999999999</v>
      </c>
      <c r="F698" s="44">
        <v>0</v>
      </c>
      <c r="G698" s="44">
        <v>0</v>
      </c>
      <c r="H698" s="44">
        <v>6459.63</v>
      </c>
      <c r="I698" s="44">
        <v>157.30000000000001</v>
      </c>
      <c r="J698" s="44">
        <v>2148.39</v>
      </c>
      <c r="K698" s="44">
        <v>25780.62</v>
      </c>
      <c r="L698" s="46">
        <v>27929.01</v>
      </c>
      <c r="M698" s="117"/>
      <c r="N698" s="119">
        <v>25780.62</v>
      </c>
      <c r="O698" s="119">
        <v>19320.990000000002</v>
      </c>
      <c r="P698" s="119">
        <v>2424</v>
      </c>
      <c r="Q698" s="119">
        <v>31406.79</v>
      </c>
      <c r="R698" s="119">
        <v>29258.400000000001</v>
      </c>
      <c r="S698" s="47"/>
    </row>
    <row r="699" spans="1:19" ht="9" customHeight="1" x14ac:dyDescent="0.2">
      <c r="A699" s="519"/>
      <c r="B699" s="519"/>
      <c r="C699" s="48" t="s">
        <v>4</v>
      </c>
      <c r="D699" s="49">
        <v>20</v>
      </c>
      <c r="E699" s="61">
        <v>37106078</v>
      </c>
      <c r="F699" s="50">
        <v>0</v>
      </c>
      <c r="G699" s="50">
        <v>0</v>
      </c>
      <c r="H699" s="61">
        <v>12507588</v>
      </c>
      <c r="I699" s="61">
        <v>304575</v>
      </c>
      <c r="J699" s="51">
        <v>4159863</v>
      </c>
      <c r="K699" s="61">
        <v>49918241</v>
      </c>
      <c r="L699" s="61">
        <v>54078104</v>
      </c>
      <c r="M699" s="118"/>
      <c r="N699" s="120">
        <v>49918241</v>
      </c>
      <c r="O699" s="120">
        <v>37410653</v>
      </c>
      <c r="P699" s="123">
        <v>4693518</v>
      </c>
      <c r="Q699" s="120">
        <v>60812025</v>
      </c>
      <c r="R699" s="120">
        <v>56652162</v>
      </c>
      <c r="S699" s="47"/>
    </row>
    <row r="700" spans="1:19" ht="12.75" customHeight="1" x14ac:dyDescent="0.2">
      <c r="A700" s="519"/>
      <c r="B700" s="519"/>
      <c r="C700" s="53" t="s">
        <v>3</v>
      </c>
      <c r="D700" s="54">
        <v>21</v>
      </c>
      <c r="E700" s="44">
        <v>21279.200000000001</v>
      </c>
      <c r="F700" s="44">
        <v>0</v>
      </c>
      <c r="G700" s="44">
        <v>0</v>
      </c>
      <c r="H700" s="44">
        <v>6459.63</v>
      </c>
      <c r="I700" s="44">
        <v>157.30000000000001</v>
      </c>
      <c r="J700" s="44">
        <v>2324.6799999999998</v>
      </c>
      <c r="K700" s="44">
        <v>27896.13</v>
      </c>
      <c r="L700" s="46">
        <v>30220.81</v>
      </c>
      <c r="M700" s="117"/>
      <c r="N700" s="119">
        <v>27896.13</v>
      </c>
      <c r="O700" s="119">
        <v>21436.5</v>
      </c>
      <c r="P700" s="119">
        <v>2424</v>
      </c>
      <c r="Q700" s="119">
        <v>34079.379999999997</v>
      </c>
      <c r="R700" s="119">
        <v>31754.7</v>
      </c>
      <c r="S700" s="47"/>
    </row>
    <row r="701" spans="1:19" ht="9" customHeight="1" x14ac:dyDescent="0.2">
      <c r="A701" s="519"/>
      <c r="B701" s="519"/>
      <c r="C701" s="48" t="s">
        <v>4</v>
      </c>
      <c r="D701" s="49">
        <v>27</v>
      </c>
      <c r="E701" s="61">
        <v>41202277</v>
      </c>
      <c r="F701" s="50">
        <v>0</v>
      </c>
      <c r="G701" s="50">
        <v>0</v>
      </c>
      <c r="H701" s="61">
        <v>12507588</v>
      </c>
      <c r="I701" s="61">
        <v>304575</v>
      </c>
      <c r="J701" s="51">
        <v>4501208</v>
      </c>
      <c r="K701" s="61">
        <v>54014440</v>
      </c>
      <c r="L701" s="61">
        <v>58515648</v>
      </c>
      <c r="M701" s="118"/>
      <c r="N701" s="120">
        <v>54014440</v>
      </c>
      <c r="O701" s="120">
        <v>41506852</v>
      </c>
      <c r="P701" s="123">
        <v>4693518</v>
      </c>
      <c r="Q701" s="120">
        <v>65986881</v>
      </c>
      <c r="R701" s="120">
        <v>61485673</v>
      </c>
      <c r="S701" s="47"/>
    </row>
    <row r="702" spans="1:19" ht="12.75" customHeight="1" x14ac:dyDescent="0.2">
      <c r="A702" s="519"/>
      <c r="B702" s="519"/>
      <c r="C702" s="53" t="s">
        <v>3</v>
      </c>
      <c r="D702" s="54">
        <v>28</v>
      </c>
      <c r="E702" s="44">
        <v>23354.45</v>
      </c>
      <c r="F702" s="44">
        <v>0</v>
      </c>
      <c r="G702" s="44">
        <v>0</v>
      </c>
      <c r="H702" s="44">
        <v>6459.63</v>
      </c>
      <c r="I702" s="44">
        <v>157.30000000000001</v>
      </c>
      <c r="J702" s="44">
        <v>2497.62</v>
      </c>
      <c r="K702" s="44">
        <v>29971.38</v>
      </c>
      <c r="L702" s="46">
        <v>32469</v>
      </c>
      <c r="M702" s="117"/>
      <c r="N702" s="119">
        <v>29971.38</v>
      </c>
      <c r="O702" s="119">
        <v>23511.75</v>
      </c>
      <c r="P702" s="119">
        <v>3090</v>
      </c>
      <c r="Q702" s="119">
        <v>36701.120000000003</v>
      </c>
      <c r="R702" s="119">
        <v>34203.5</v>
      </c>
      <c r="S702" s="47"/>
    </row>
    <row r="703" spans="1:19" ht="9" customHeight="1" x14ac:dyDescent="0.2">
      <c r="A703" s="519"/>
      <c r="B703" s="519"/>
      <c r="C703" s="48" t="s">
        <v>4</v>
      </c>
      <c r="D703" s="49">
        <v>34</v>
      </c>
      <c r="E703" s="61">
        <v>45220521</v>
      </c>
      <c r="F703" s="50">
        <v>0</v>
      </c>
      <c r="G703" s="50">
        <v>0</v>
      </c>
      <c r="H703" s="61">
        <v>12507588</v>
      </c>
      <c r="I703" s="61">
        <v>304575</v>
      </c>
      <c r="J703" s="51">
        <v>4836067</v>
      </c>
      <c r="K703" s="61">
        <v>58032684</v>
      </c>
      <c r="L703" s="61">
        <v>62868751</v>
      </c>
      <c r="M703" s="118"/>
      <c r="N703" s="120">
        <v>58032684</v>
      </c>
      <c r="O703" s="120">
        <v>45525096</v>
      </c>
      <c r="P703" s="123">
        <v>5983074</v>
      </c>
      <c r="Q703" s="120">
        <v>71063278</v>
      </c>
      <c r="R703" s="120">
        <v>66227211</v>
      </c>
      <c r="S703" s="47"/>
    </row>
    <row r="704" spans="1:19" ht="12.75" customHeight="1" x14ac:dyDescent="0.2">
      <c r="A704" s="519"/>
      <c r="B704" s="519"/>
      <c r="C704" s="53" t="s">
        <v>3</v>
      </c>
      <c r="D704" s="54">
        <v>35</v>
      </c>
      <c r="E704" s="44">
        <v>24892.49</v>
      </c>
      <c r="F704" s="44">
        <v>0</v>
      </c>
      <c r="G704" s="44">
        <v>0</v>
      </c>
      <c r="H704" s="44">
        <v>6459.63</v>
      </c>
      <c r="I704" s="44">
        <v>157.30000000000001</v>
      </c>
      <c r="J704" s="44">
        <v>2625.79</v>
      </c>
      <c r="K704" s="44">
        <v>31509.42</v>
      </c>
      <c r="L704" s="46">
        <v>34135.21</v>
      </c>
      <c r="M704" s="117"/>
      <c r="N704" s="119">
        <v>31509.42</v>
      </c>
      <c r="O704" s="119">
        <v>25049.79</v>
      </c>
      <c r="P704" s="119">
        <v>3090</v>
      </c>
      <c r="Q704" s="119">
        <v>38644.17</v>
      </c>
      <c r="R704" s="119">
        <v>36018.379999999997</v>
      </c>
      <c r="S704" s="47"/>
    </row>
    <row r="705" spans="1:19" ht="9" customHeight="1" x14ac:dyDescent="0.2">
      <c r="A705" s="520"/>
      <c r="B705" s="520"/>
      <c r="C705" s="58" t="s">
        <v>4</v>
      </c>
      <c r="D705" s="59"/>
      <c r="E705" s="61">
        <v>48198582</v>
      </c>
      <c r="F705" s="61">
        <v>0</v>
      </c>
      <c r="G705" s="61">
        <v>0</v>
      </c>
      <c r="H705" s="61">
        <v>12507588</v>
      </c>
      <c r="I705" s="61">
        <v>304575</v>
      </c>
      <c r="J705" s="61">
        <v>5084238</v>
      </c>
      <c r="K705" s="61">
        <v>61010745</v>
      </c>
      <c r="L705" s="61">
        <v>66094983</v>
      </c>
      <c r="M705" s="118"/>
      <c r="N705" s="123">
        <v>61010745</v>
      </c>
      <c r="O705" s="123">
        <v>48503157</v>
      </c>
      <c r="P705" s="123">
        <v>5983074</v>
      </c>
      <c r="Q705" s="123">
        <v>74825547</v>
      </c>
      <c r="R705" s="120">
        <v>69741309</v>
      </c>
      <c r="S705" s="47"/>
    </row>
    <row r="706" spans="1:19" ht="12.75" customHeight="1" x14ac:dyDescent="0.2">
      <c r="A706" s="496">
        <v>42370</v>
      </c>
      <c r="B706" s="496">
        <v>42735</v>
      </c>
      <c r="C706" s="42" t="s">
        <v>3</v>
      </c>
      <c r="D706" s="43">
        <v>0</v>
      </c>
      <c r="E706" s="44">
        <v>14596.44</v>
      </c>
      <c r="F706" s="44">
        <v>0</v>
      </c>
      <c r="G706" s="44"/>
      <c r="H706" s="44">
        <v>6459.63</v>
      </c>
      <c r="I706" s="44">
        <v>157.30000000000001</v>
      </c>
      <c r="J706" s="44">
        <v>1767.78</v>
      </c>
      <c r="K706" s="44">
        <v>21213.37</v>
      </c>
      <c r="L706" s="46">
        <v>22981.15</v>
      </c>
      <c r="M706" s="117"/>
      <c r="N706" s="119">
        <v>21213.37</v>
      </c>
      <c r="O706" s="119">
        <v>14753.74</v>
      </c>
      <c r="P706" s="119">
        <v>1968</v>
      </c>
      <c r="Q706" s="119">
        <v>25636.82</v>
      </c>
      <c r="R706" s="119">
        <v>23869.040000000001</v>
      </c>
      <c r="S706" s="47"/>
    </row>
    <row r="707" spans="1:19" ht="9" customHeight="1" x14ac:dyDescent="0.2">
      <c r="A707" s="497"/>
      <c r="B707" s="497"/>
      <c r="C707" s="48" t="s">
        <v>4</v>
      </c>
      <c r="D707" s="49">
        <v>8</v>
      </c>
      <c r="E707" s="61">
        <v>28262649</v>
      </c>
      <c r="F707" s="50">
        <v>0</v>
      </c>
      <c r="G707" s="50">
        <v>0</v>
      </c>
      <c r="H707" s="61">
        <v>12507588</v>
      </c>
      <c r="I707" s="61">
        <v>304575</v>
      </c>
      <c r="J707" s="51">
        <v>3422899</v>
      </c>
      <c r="K707" s="61">
        <v>41074812</v>
      </c>
      <c r="L707" s="61">
        <v>44497711</v>
      </c>
      <c r="M707" s="118"/>
      <c r="N707" s="120">
        <v>41074812</v>
      </c>
      <c r="O707" s="120">
        <v>28567224</v>
      </c>
      <c r="P707" s="123">
        <v>3810579</v>
      </c>
      <c r="Q707" s="120">
        <v>49639805</v>
      </c>
      <c r="R707" s="120">
        <v>46216906</v>
      </c>
      <c r="S707" s="47"/>
    </row>
    <row r="708" spans="1:19" ht="12.75" customHeight="1" x14ac:dyDescent="0.2">
      <c r="A708" s="494">
        <v>42370</v>
      </c>
      <c r="B708" s="494">
        <v>42735</v>
      </c>
      <c r="C708" s="53" t="s">
        <v>3</v>
      </c>
      <c r="D708" s="54">
        <v>9</v>
      </c>
      <c r="E708" s="44">
        <v>17077.5</v>
      </c>
      <c r="F708" s="44">
        <v>0</v>
      </c>
      <c r="G708" s="44">
        <v>0</v>
      </c>
      <c r="H708" s="44">
        <v>6459.63</v>
      </c>
      <c r="I708" s="44">
        <v>157.30000000000001</v>
      </c>
      <c r="J708" s="44">
        <v>1974.54</v>
      </c>
      <c r="K708" s="44">
        <v>23694.43</v>
      </c>
      <c r="L708" s="46">
        <v>25668.97</v>
      </c>
      <c r="M708" s="117"/>
      <c r="N708" s="119">
        <v>23694.43</v>
      </c>
      <c r="O708" s="119">
        <v>17234.8</v>
      </c>
      <c r="P708" s="119">
        <v>1968</v>
      </c>
      <c r="Q708" s="119">
        <v>28771.23</v>
      </c>
      <c r="R708" s="119">
        <v>26796.69</v>
      </c>
      <c r="S708" s="47"/>
    </row>
    <row r="709" spans="1:19" ht="9" customHeight="1" x14ac:dyDescent="0.2">
      <c r="A709" s="494"/>
      <c r="B709" s="494"/>
      <c r="C709" s="48" t="s">
        <v>4</v>
      </c>
      <c r="D709" s="49">
        <v>14</v>
      </c>
      <c r="E709" s="61">
        <v>33066651</v>
      </c>
      <c r="F709" s="50">
        <v>0</v>
      </c>
      <c r="G709" s="50">
        <v>0</v>
      </c>
      <c r="H709" s="61">
        <v>12507588</v>
      </c>
      <c r="I709" s="61">
        <v>304575</v>
      </c>
      <c r="J709" s="51">
        <v>3823243</v>
      </c>
      <c r="K709" s="61">
        <v>45878814</v>
      </c>
      <c r="L709" s="61">
        <v>49702057</v>
      </c>
      <c r="M709" s="118"/>
      <c r="N709" s="120">
        <v>45878814</v>
      </c>
      <c r="O709" s="120">
        <v>33371226</v>
      </c>
      <c r="P709" s="123">
        <v>3810579</v>
      </c>
      <c r="Q709" s="120">
        <v>55708870</v>
      </c>
      <c r="R709" s="120">
        <v>51885627</v>
      </c>
      <c r="S709" s="47"/>
    </row>
    <row r="710" spans="1:19" ht="12.75" customHeight="1" x14ac:dyDescent="0.2">
      <c r="A710" s="494"/>
      <c r="B710" s="494"/>
      <c r="C710" s="53" t="s">
        <v>3</v>
      </c>
      <c r="D710" s="54">
        <v>15</v>
      </c>
      <c r="E710" s="44">
        <v>19264.490000000002</v>
      </c>
      <c r="F710" s="44">
        <v>0</v>
      </c>
      <c r="G710" s="44">
        <v>0</v>
      </c>
      <c r="H710" s="44">
        <v>6459.63</v>
      </c>
      <c r="I710" s="44">
        <v>157.30000000000001</v>
      </c>
      <c r="J710" s="44">
        <v>2156.79</v>
      </c>
      <c r="K710" s="44">
        <v>25881.42</v>
      </c>
      <c r="L710" s="46">
        <v>28038.21</v>
      </c>
      <c r="M710" s="117"/>
      <c r="N710" s="119">
        <v>25881.42</v>
      </c>
      <c r="O710" s="119">
        <v>19421.79</v>
      </c>
      <c r="P710" s="119">
        <v>2424</v>
      </c>
      <c r="Q710" s="119">
        <v>31534.13</v>
      </c>
      <c r="R710" s="119">
        <v>29377.34</v>
      </c>
      <c r="S710" s="47"/>
    </row>
    <row r="711" spans="1:19" ht="9" customHeight="1" x14ac:dyDescent="0.2">
      <c r="A711" s="494"/>
      <c r="B711" s="494"/>
      <c r="C711" s="48" t="s">
        <v>4</v>
      </c>
      <c r="D711" s="49">
        <v>20</v>
      </c>
      <c r="E711" s="61">
        <v>37301254</v>
      </c>
      <c r="F711" s="50">
        <v>0</v>
      </c>
      <c r="G711" s="50">
        <v>0</v>
      </c>
      <c r="H711" s="61">
        <v>12507588</v>
      </c>
      <c r="I711" s="61">
        <v>304575</v>
      </c>
      <c r="J711" s="51">
        <v>4176128</v>
      </c>
      <c r="K711" s="61">
        <v>50113417</v>
      </c>
      <c r="L711" s="61">
        <v>54289545</v>
      </c>
      <c r="M711" s="118"/>
      <c r="N711" s="120">
        <v>50113417</v>
      </c>
      <c r="O711" s="120">
        <v>37605829</v>
      </c>
      <c r="P711" s="123">
        <v>4693518</v>
      </c>
      <c r="Q711" s="120">
        <v>61058590</v>
      </c>
      <c r="R711" s="120">
        <v>56882462</v>
      </c>
      <c r="S711" s="47"/>
    </row>
    <row r="712" spans="1:19" ht="12.75" customHeight="1" x14ac:dyDescent="0.2">
      <c r="A712" s="494"/>
      <c r="B712" s="494"/>
      <c r="C712" s="53" t="s">
        <v>3</v>
      </c>
      <c r="D712" s="54">
        <v>21</v>
      </c>
      <c r="E712" s="44">
        <v>21388.400000000001</v>
      </c>
      <c r="F712" s="44">
        <v>0</v>
      </c>
      <c r="G712" s="44">
        <v>0</v>
      </c>
      <c r="H712" s="44">
        <v>6459.63</v>
      </c>
      <c r="I712" s="44">
        <v>157.30000000000001</v>
      </c>
      <c r="J712" s="44">
        <v>2333.7800000000002</v>
      </c>
      <c r="K712" s="44">
        <v>28005.33</v>
      </c>
      <c r="L712" s="46">
        <v>30339.11</v>
      </c>
      <c r="M712" s="117"/>
      <c r="N712" s="119">
        <v>28005.33</v>
      </c>
      <c r="O712" s="119">
        <v>21545.7</v>
      </c>
      <c r="P712" s="119">
        <v>2424</v>
      </c>
      <c r="Q712" s="119">
        <v>34217.339999999997</v>
      </c>
      <c r="R712" s="119">
        <v>31883.56</v>
      </c>
      <c r="S712" s="47"/>
    </row>
    <row r="713" spans="1:19" ht="9" customHeight="1" x14ac:dyDescent="0.2">
      <c r="A713" s="494"/>
      <c r="B713" s="494"/>
      <c r="C713" s="48" t="s">
        <v>4</v>
      </c>
      <c r="D713" s="49">
        <v>27</v>
      </c>
      <c r="E713" s="61">
        <v>41413717</v>
      </c>
      <c r="F713" s="50">
        <v>0</v>
      </c>
      <c r="G713" s="50">
        <v>0</v>
      </c>
      <c r="H713" s="61">
        <v>12507588</v>
      </c>
      <c r="I713" s="61">
        <v>304575</v>
      </c>
      <c r="J713" s="51">
        <v>4518828</v>
      </c>
      <c r="K713" s="61">
        <v>54225880</v>
      </c>
      <c r="L713" s="61">
        <v>58744709</v>
      </c>
      <c r="M713" s="118"/>
      <c r="N713" s="120">
        <v>54225880</v>
      </c>
      <c r="O713" s="120">
        <v>41718293</v>
      </c>
      <c r="P713" s="123">
        <v>4693518</v>
      </c>
      <c r="Q713" s="120">
        <v>66254009</v>
      </c>
      <c r="R713" s="120">
        <v>61735181</v>
      </c>
      <c r="S713" s="47"/>
    </row>
    <row r="714" spans="1:19" ht="12.75" customHeight="1" x14ac:dyDescent="0.2">
      <c r="A714" s="494"/>
      <c r="B714" s="494"/>
      <c r="C714" s="53" t="s">
        <v>3</v>
      </c>
      <c r="D714" s="54">
        <v>28</v>
      </c>
      <c r="E714" s="44">
        <v>23472.05</v>
      </c>
      <c r="F714" s="44">
        <v>0</v>
      </c>
      <c r="G714" s="44">
        <v>0</v>
      </c>
      <c r="H714" s="44">
        <v>6459.63</v>
      </c>
      <c r="I714" s="44">
        <v>157.30000000000001</v>
      </c>
      <c r="J714" s="44">
        <v>2507.42</v>
      </c>
      <c r="K714" s="44">
        <v>30088.98</v>
      </c>
      <c r="L714" s="46">
        <v>32596.400000000001</v>
      </c>
      <c r="M714" s="117"/>
      <c r="N714" s="119">
        <v>30088.98</v>
      </c>
      <c r="O714" s="119">
        <v>23629.35</v>
      </c>
      <c r="P714" s="119">
        <v>3090</v>
      </c>
      <c r="Q714" s="119">
        <v>36849.68</v>
      </c>
      <c r="R714" s="119">
        <v>34342.26</v>
      </c>
      <c r="S714" s="47"/>
    </row>
    <row r="715" spans="1:19" ht="9" customHeight="1" x14ac:dyDescent="0.2">
      <c r="A715" s="494"/>
      <c r="B715" s="494"/>
      <c r="C715" s="48" t="s">
        <v>4</v>
      </c>
      <c r="D715" s="49">
        <v>34</v>
      </c>
      <c r="E715" s="61">
        <v>45448226</v>
      </c>
      <c r="F715" s="50">
        <v>0</v>
      </c>
      <c r="G715" s="50">
        <v>0</v>
      </c>
      <c r="H715" s="61">
        <v>12507588</v>
      </c>
      <c r="I715" s="61">
        <v>304575</v>
      </c>
      <c r="J715" s="51">
        <v>4855042</v>
      </c>
      <c r="K715" s="61">
        <v>58260389</v>
      </c>
      <c r="L715" s="61">
        <v>63115431</v>
      </c>
      <c r="M715" s="118"/>
      <c r="N715" s="120">
        <v>58260389</v>
      </c>
      <c r="O715" s="120">
        <v>45752802</v>
      </c>
      <c r="P715" s="123">
        <v>5983074</v>
      </c>
      <c r="Q715" s="120">
        <v>71350930</v>
      </c>
      <c r="R715" s="120">
        <v>66495888</v>
      </c>
      <c r="S715" s="47"/>
    </row>
    <row r="716" spans="1:19" ht="12.75" customHeight="1" x14ac:dyDescent="0.2">
      <c r="A716" s="494"/>
      <c r="B716" s="494"/>
      <c r="C716" s="53" t="s">
        <v>3</v>
      </c>
      <c r="D716" s="54">
        <v>35</v>
      </c>
      <c r="E716" s="44">
        <v>25016.09</v>
      </c>
      <c r="F716" s="44">
        <v>0</v>
      </c>
      <c r="G716" s="44">
        <v>0</v>
      </c>
      <c r="H716" s="44">
        <v>6459.63</v>
      </c>
      <c r="I716" s="44">
        <v>157.30000000000001</v>
      </c>
      <c r="J716" s="44">
        <v>2636.09</v>
      </c>
      <c r="K716" s="44">
        <v>31633.02</v>
      </c>
      <c r="L716" s="46">
        <v>34269.11</v>
      </c>
      <c r="M716" s="117"/>
      <c r="N716" s="119">
        <v>31633.02</v>
      </c>
      <c r="O716" s="119">
        <v>25173.39</v>
      </c>
      <c r="P716" s="119">
        <v>3090</v>
      </c>
      <c r="Q716" s="119">
        <v>38800.32</v>
      </c>
      <c r="R716" s="119">
        <v>36164.230000000003</v>
      </c>
      <c r="S716" s="47"/>
    </row>
    <row r="717" spans="1:19" ht="9" customHeight="1" x14ac:dyDescent="0.2">
      <c r="A717" s="495"/>
      <c r="B717" s="495"/>
      <c r="C717" s="58" t="s">
        <v>4</v>
      </c>
      <c r="D717" s="59"/>
      <c r="E717" s="61">
        <v>48437905</v>
      </c>
      <c r="F717" s="50">
        <v>0</v>
      </c>
      <c r="G717" s="50">
        <v>0</v>
      </c>
      <c r="H717" s="61">
        <v>12507588</v>
      </c>
      <c r="I717" s="61">
        <v>304575</v>
      </c>
      <c r="J717" s="61">
        <v>5104182</v>
      </c>
      <c r="K717" s="61">
        <v>61250068</v>
      </c>
      <c r="L717" s="61">
        <v>66354250</v>
      </c>
      <c r="M717" s="118"/>
      <c r="N717" s="123">
        <v>61250068</v>
      </c>
      <c r="O717" s="123">
        <v>48742480</v>
      </c>
      <c r="P717" s="123">
        <v>5983074</v>
      </c>
      <c r="Q717" s="123">
        <v>75127896</v>
      </c>
      <c r="R717" s="120">
        <v>70023714</v>
      </c>
      <c r="S717" s="47"/>
    </row>
    <row r="718" spans="1:19" ht="12.75" customHeight="1" x14ac:dyDescent="0.2">
      <c r="A718" s="496">
        <v>42736</v>
      </c>
      <c r="B718" s="496">
        <v>43159</v>
      </c>
      <c r="C718" s="42" t="s">
        <v>3</v>
      </c>
      <c r="D718" s="43">
        <v>0</v>
      </c>
      <c r="E718" s="44">
        <v>14763.24</v>
      </c>
      <c r="F718" s="44">
        <v>0</v>
      </c>
      <c r="G718" s="44"/>
      <c r="H718" s="44">
        <v>6459.63</v>
      </c>
      <c r="I718" s="44">
        <v>157.30000000000001</v>
      </c>
      <c r="J718" s="44">
        <v>1781.68</v>
      </c>
      <c r="K718" s="44">
        <v>21380.17</v>
      </c>
      <c r="L718" s="46">
        <v>23161.85</v>
      </c>
      <c r="M718" s="117"/>
      <c r="N718" s="119">
        <v>21380.17</v>
      </c>
      <c r="O718" s="119">
        <v>14920.54</v>
      </c>
      <c r="P718" s="119">
        <v>1968</v>
      </c>
      <c r="Q718" s="119">
        <v>25847.55</v>
      </c>
      <c r="R718" s="119">
        <v>24065.87</v>
      </c>
      <c r="S718" s="47"/>
    </row>
    <row r="719" spans="1:19" ht="9" customHeight="1" x14ac:dyDescent="0.2">
      <c r="A719" s="497"/>
      <c r="B719" s="497"/>
      <c r="C719" s="48" t="s">
        <v>4</v>
      </c>
      <c r="D719" s="49">
        <v>8</v>
      </c>
      <c r="E719" s="61">
        <v>28585619</v>
      </c>
      <c r="F719" s="50">
        <v>0</v>
      </c>
      <c r="G719" s="50">
        <v>0</v>
      </c>
      <c r="H719" s="61">
        <v>12507588</v>
      </c>
      <c r="I719" s="61">
        <v>304575</v>
      </c>
      <c r="J719" s="51">
        <v>3449814</v>
      </c>
      <c r="K719" s="61">
        <v>41397782</v>
      </c>
      <c r="L719" s="61">
        <v>44847595</v>
      </c>
      <c r="M719" s="118"/>
      <c r="N719" s="120">
        <v>41397782</v>
      </c>
      <c r="O719" s="120">
        <v>28890194</v>
      </c>
      <c r="P719" s="123">
        <v>3810579</v>
      </c>
      <c r="Q719" s="120">
        <v>50047836</v>
      </c>
      <c r="R719" s="120">
        <v>46598022</v>
      </c>
      <c r="S719" s="47"/>
    </row>
    <row r="720" spans="1:19" ht="12.75" customHeight="1" x14ac:dyDescent="0.2">
      <c r="A720" s="517">
        <v>42736</v>
      </c>
      <c r="B720" s="517">
        <v>43159</v>
      </c>
      <c r="C720" s="53" t="s">
        <v>3</v>
      </c>
      <c r="D720" s="54">
        <v>9</v>
      </c>
      <c r="E720" s="44">
        <v>17264.7</v>
      </c>
      <c r="F720" s="44">
        <v>0</v>
      </c>
      <c r="G720" s="44">
        <v>0</v>
      </c>
      <c r="H720" s="44">
        <v>6459.63</v>
      </c>
      <c r="I720" s="44">
        <v>157.30000000000001</v>
      </c>
      <c r="J720" s="44">
        <v>1990.14</v>
      </c>
      <c r="K720" s="44">
        <v>23881.63</v>
      </c>
      <c r="L720" s="46">
        <v>25871.77</v>
      </c>
      <c r="M720" s="117"/>
      <c r="N720" s="119">
        <v>23881.63</v>
      </c>
      <c r="O720" s="119">
        <v>17422</v>
      </c>
      <c r="P720" s="119">
        <v>1968</v>
      </c>
      <c r="Q720" s="119">
        <v>29007.73</v>
      </c>
      <c r="R720" s="119">
        <v>27017.59</v>
      </c>
      <c r="S720" s="47"/>
    </row>
    <row r="721" spans="1:19" ht="9" customHeight="1" x14ac:dyDescent="0.2">
      <c r="A721" s="517"/>
      <c r="B721" s="517"/>
      <c r="C721" s="48" t="s">
        <v>4</v>
      </c>
      <c r="D721" s="49">
        <v>14</v>
      </c>
      <c r="E721" s="61">
        <v>33429121</v>
      </c>
      <c r="F721" s="50">
        <v>0</v>
      </c>
      <c r="G721" s="50">
        <v>0</v>
      </c>
      <c r="H721" s="61">
        <v>12507588</v>
      </c>
      <c r="I721" s="61">
        <v>304575</v>
      </c>
      <c r="J721" s="51">
        <v>3853448</v>
      </c>
      <c r="K721" s="61">
        <v>46241284</v>
      </c>
      <c r="L721" s="61">
        <v>50094732</v>
      </c>
      <c r="M721" s="118"/>
      <c r="N721" s="120">
        <v>46241284</v>
      </c>
      <c r="O721" s="120">
        <v>33733696</v>
      </c>
      <c r="P721" s="123">
        <v>3810579</v>
      </c>
      <c r="Q721" s="120">
        <v>56166797</v>
      </c>
      <c r="R721" s="120">
        <v>52313349</v>
      </c>
      <c r="S721" s="47"/>
    </row>
    <row r="722" spans="1:19" ht="12.75" customHeight="1" x14ac:dyDescent="0.2">
      <c r="A722" s="517"/>
      <c r="B722" s="517"/>
      <c r="C722" s="53" t="s">
        <v>3</v>
      </c>
      <c r="D722" s="54">
        <v>15</v>
      </c>
      <c r="E722" s="44">
        <v>19468.490000000002</v>
      </c>
      <c r="F722" s="44">
        <v>0</v>
      </c>
      <c r="G722" s="44">
        <v>0</v>
      </c>
      <c r="H722" s="44">
        <v>6459.63</v>
      </c>
      <c r="I722" s="44">
        <v>157.30000000000001</v>
      </c>
      <c r="J722" s="44">
        <v>2173.79</v>
      </c>
      <c r="K722" s="44">
        <v>26085.42</v>
      </c>
      <c r="L722" s="46">
        <v>28259.21</v>
      </c>
      <c r="M722" s="117"/>
      <c r="N722" s="119">
        <v>26085.42</v>
      </c>
      <c r="O722" s="119">
        <v>19625.79</v>
      </c>
      <c r="P722" s="119">
        <v>2424</v>
      </c>
      <c r="Q722" s="119">
        <v>31791.85</v>
      </c>
      <c r="R722" s="119">
        <v>29618.06</v>
      </c>
      <c r="S722" s="47"/>
    </row>
    <row r="723" spans="1:19" ht="9" customHeight="1" x14ac:dyDescent="0.2">
      <c r="A723" s="517"/>
      <c r="B723" s="517"/>
      <c r="C723" s="48" t="s">
        <v>4</v>
      </c>
      <c r="D723" s="49">
        <v>20</v>
      </c>
      <c r="E723" s="61">
        <v>37696253</v>
      </c>
      <c r="F723" s="50">
        <v>0</v>
      </c>
      <c r="G723" s="50">
        <v>0</v>
      </c>
      <c r="H723" s="61">
        <v>12507588</v>
      </c>
      <c r="I723" s="61">
        <v>304575</v>
      </c>
      <c r="J723" s="51">
        <v>4209044</v>
      </c>
      <c r="K723" s="61">
        <v>50508416</v>
      </c>
      <c r="L723" s="61">
        <v>54717461</v>
      </c>
      <c r="M723" s="118"/>
      <c r="N723" s="120">
        <v>50508416</v>
      </c>
      <c r="O723" s="120">
        <v>38000828</v>
      </c>
      <c r="P723" s="123">
        <v>4693518</v>
      </c>
      <c r="Q723" s="120">
        <v>61557605</v>
      </c>
      <c r="R723" s="120">
        <v>57348561</v>
      </c>
      <c r="S723" s="47"/>
    </row>
    <row r="724" spans="1:19" ht="12.75" customHeight="1" x14ac:dyDescent="0.2">
      <c r="A724" s="517"/>
      <c r="B724" s="517"/>
      <c r="C724" s="53" t="s">
        <v>3</v>
      </c>
      <c r="D724" s="54">
        <v>21</v>
      </c>
      <c r="E724" s="44">
        <v>21609.200000000001</v>
      </c>
      <c r="F724" s="44">
        <v>0</v>
      </c>
      <c r="G724" s="44">
        <v>0</v>
      </c>
      <c r="H724" s="44">
        <v>6459.63</v>
      </c>
      <c r="I724" s="44">
        <v>157.30000000000001</v>
      </c>
      <c r="J724" s="44">
        <v>2352.1799999999998</v>
      </c>
      <c r="K724" s="44">
        <v>28226.13</v>
      </c>
      <c r="L724" s="46">
        <v>30578.31</v>
      </c>
      <c r="M724" s="117"/>
      <c r="N724" s="119">
        <v>28226.13</v>
      </c>
      <c r="O724" s="119">
        <v>21766.5</v>
      </c>
      <c r="P724" s="119">
        <v>2424</v>
      </c>
      <c r="Q724" s="119">
        <v>34496.28</v>
      </c>
      <c r="R724" s="119">
        <v>32144.1</v>
      </c>
      <c r="S724" s="47"/>
    </row>
    <row r="725" spans="1:19" ht="9" customHeight="1" x14ac:dyDescent="0.2">
      <c r="A725" s="517"/>
      <c r="B725" s="517"/>
      <c r="C725" s="48" t="s">
        <v>4</v>
      </c>
      <c r="D725" s="49">
        <v>27</v>
      </c>
      <c r="E725" s="61">
        <v>41841246</v>
      </c>
      <c r="F725" s="50">
        <v>0</v>
      </c>
      <c r="G725" s="50">
        <v>0</v>
      </c>
      <c r="H725" s="61">
        <v>12507588</v>
      </c>
      <c r="I725" s="61">
        <v>304575</v>
      </c>
      <c r="J725" s="51">
        <v>4554456</v>
      </c>
      <c r="K725" s="61">
        <v>54653409</v>
      </c>
      <c r="L725" s="61">
        <v>59207864</v>
      </c>
      <c r="M725" s="118"/>
      <c r="N725" s="120">
        <v>54653409</v>
      </c>
      <c r="O725" s="120">
        <v>42145821</v>
      </c>
      <c r="P725" s="123">
        <v>4693518</v>
      </c>
      <c r="Q725" s="120">
        <v>66794112</v>
      </c>
      <c r="R725" s="120">
        <v>62239657</v>
      </c>
      <c r="S725" s="47"/>
    </row>
    <row r="726" spans="1:19" ht="12.75" customHeight="1" x14ac:dyDescent="0.2">
      <c r="A726" s="517"/>
      <c r="B726" s="517"/>
      <c r="C726" s="53" t="s">
        <v>3</v>
      </c>
      <c r="D726" s="54">
        <v>28</v>
      </c>
      <c r="E726" s="44">
        <v>23709.65</v>
      </c>
      <c r="F726" s="44">
        <v>0</v>
      </c>
      <c r="G726" s="44">
        <v>0</v>
      </c>
      <c r="H726" s="44">
        <v>6459.63</v>
      </c>
      <c r="I726" s="44">
        <v>157.30000000000001</v>
      </c>
      <c r="J726" s="44">
        <v>2527.2199999999998</v>
      </c>
      <c r="K726" s="44">
        <v>30326.58</v>
      </c>
      <c r="L726" s="46">
        <v>32853.800000000003</v>
      </c>
      <c r="M726" s="117"/>
      <c r="N726" s="119">
        <v>30326.58</v>
      </c>
      <c r="O726" s="119">
        <v>23866.95</v>
      </c>
      <c r="P726" s="119">
        <v>3090</v>
      </c>
      <c r="Q726" s="119">
        <v>37149.85</v>
      </c>
      <c r="R726" s="119">
        <v>34622.629999999997</v>
      </c>
      <c r="S726" s="47"/>
    </row>
    <row r="727" spans="1:19" ht="9" customHeight="1" x14ac:dyDescent="0.2">
      <c r="A727" s="517"/>
      <c r="B727" s="517"/>
      <c r="C727" s="48" t="s">
        <v>4</v>
      </c>
      <c r="D727" s="49">
        <v>34</v>
      </c>
      <c r="E727" s="61">
        <v>45908284</v>
      </c>
      <c r="F727" s="50">
        <v>0</v>
      </c>
      <c r="G727" s="50">
        <v>0</v>
      </c>
      <c r="H727" s="61">
        <v>12507588</v>
      </c>
      <c r="I727" s="61">
        <v>304575</v>
      </c>
      <c r="J727" s="51">
        <v>4893380</v>
      </c>
      <c r="K727" s="61">
        <v>58720447</v>
      </c>
      <c r="L727" s="61">
        <v>63613827</v>
      </c>
      <c r="M727" s="118"/>
      <c r="N727" s="120">
        <v>58720447</v>
      </c>
      <c r="O727" s="120">
        <v>46212859</v>
      </c>
      <c r="P727" s="123">
        <v>5983074</v>
      </c>
      <c r="Q727" s="120">
        <v>71932140</v>
      </c>
      <c r="R727" s="120">
        <v>67038760</v>
      </c>
      <c r="S727" s="47"/>
    </row>
    <row r="728" spans="1:19" ht="12.75" customHeight="1" x14ac:dyDescent="0.2">
      <c r="A728" s="517"/>
      <c r="B728" s="517"/>
      <c r="C728" s="53" t="s">
        <v>3</v>
      </c>
      <c r="D728" s="54">
        <v>35</v>
      </c>
      <c r="E728" s="44">
        <v>25265.69</v>
      </c>
      <c r="F728" s="44">
        <v>0</v>
      </c>
      <c r="G728" s="44">
        <v>0</v>
      </c>
      <c r="H728" s="44">
        <v>6459.63</v>
      </c>
      <c r="I728" s="44">
        <v>157.30000000000001</v>
      </c>
      <c r="J728" s="44">
        <v>2656.89</v>
      </c>
      <c r="K728" s="44">
        <v>31882.62</v>
      </c>
      <c r="L728" s="46">
        <v>34539.51</v>
      </c>
      <c r="M728" s="117"/>
      <c r="N728" s="119">
        <v>31882.62</v>
      </c>
      <c r="O728" s="119">
        <v>25422.99</v>
      </c>
      <c r="P728" s="119">
        <v>3090</v>
      </c>
      <c r="Q728" s="119">
        <v>39115.65</v>
      </c>
      <c r="R728" s="119">
        <v>36458.76</v>
      </c>
      <c r="S728" s="47"/>
    </row>
    <row r="729" spans="1:19" ht="9" customHeight="1" x14ac:dyDescent="0.2">
      <c r="A729" s="518"/>
      <c r="B729" s="518"/>
      <c r="C729" s="58" t="s">
        <v>4</v>
      </c>
      <c r="D729" s="59"/>
      <c r="E729" s="61">
        <v>48921198</v>
      </c>
      <c r="F729" s="61">
        <v>0</v>
      </c>
      <c r="G729" s="61">
        <v>0</v>
      </c>
      <c r="H729" s="61">
        <v>12507588</v>
      </c>
      <c r="I729" s="61">
        <v>304575</v>
      </c>
      <c r="J729" s="61">
        <v>5144456</v>
      </c>
      <c r="K729" s="61">
        <v>61733361</v>
      </c>
      <c r="L729" s="61">
        <v>66877817</v>
      </c>
      <c r="M729" s="118"/>
      <c r="N729" s="123">
        <v>61733361</v>
      </c>
      <c r="O729" s="123">
        <v>49225773</v>
      </c>
      <c r="P729" s="123">
        <v>5983074</v>
      </c>
      <c r="Q729" s="123">
        <v>75738460</v>
      </c>
      <c r="R729" s="120">
        <v>70594003</v>
      </c>
      <c r="S729" s="47"/>
    </row>
    <row r="730" spans="1:19" ht="12.75" customHeight="1" x14ac:dyDescent="0.2">
      <c r="A730" s="496">
        <v>43160</v>
      </c>
      <c r="B730" s="496">
        <v>43190</v>
      </c>
      <c r="C730" s="42" t="s">
        <v>3</v>
      </c>
      <c r="D730" s="43">
        <v>0</v>
      </c>
      <c r="E730" s="44">
        <v>15233.64</v>
      </c>
      <c r="F730" s="44">
        <v>0</v>
      </c>
      <c r="G730" s="44"/>
      <c r="H730" s="44">
        <v>6459.63</v>
      </c>
      <c r="I730" s="44">
        <v>157.30000000000001</v>
      </c>
      <c r="J730" s="44">
        <v>1820.88</v>
      </c>
      <c r="K730" s="44">
        <v>21850.57</v>
      </c>
      <c r="L730" s="46">
        <v>23671.45</v>
      </c>
      <c r="M730" s="117"/>
      <c r="N730" s="119">
        <v>21850.57</v>
      </c>
      <c r="O730" s="119">
        <v>15390.94</v>
      </c>
      <c r="P730" s="119">
        <v>2094</v>
      </c>
      <c r="Q730" s="119">
        <v>26441.82</v>
      </c>
      <c r="R730" s="119">
        <v>24620.94</v>
      </c>
      <c r="S730" s="47"/>
    </row>
    <row r="731" spans="1:19" ht="9" customHeight="1" x14ac:dyDescent="0.2">
      <c r="A731" s="497"/>
      <c r="B731" s="497"/>
      <c r="C731" s="48" t="s">
        <v>4</v>
      </c>
      <c r="D731" s="49">
        <v>8</v>
      </c>
      <c r="E731" s="61">
        <v>29496440</v>
      </c>
      <c r="F731" s="50">
        <v>0</v>
      </c>
      <c r="G731" s="50">
        <v>0</v>
      </c>
      <c r="H731" s="61">
        <v>12507588</v>
      </c>
      <c r="I731" s="61">
        <v>304575</v>
      </c>
      <c r="J731" s="51">
        <v>3525715</v>
      </c>
      <c r="K731" s="61">
        <v>42308603</v>
      </c>
      <c r="L731" s="61">
        <v>45834318</v>
      </c>
      <c r="M731" s="118"/>
      <c r="N731" s="120">
        <v>42308603</v>
      </c>
      <c r="O731" s="120">
        <v>29801015</v>
      </c>
      <c r="P731" s="123">
        <v>4054549</v>
      </c>
      <c r="Q731" s="120">
        <v>51198503</v>
      </c>
      <c r="R731" s="120">
        <v>47672787</v>
      </c>
      <c r="S731" s="47"/>
    </row>
    <row r="732" spans="1:19" ht="12.75" customHeight="1" x14ac:dyDescent="0.2">
      <c r="A732" s="494">
        <v>43160</v>
      </c>
      <c r="B732" s="494">
        <v>43190</v>
      </c>
      <c r="C732" s="53" t="s">
        <v>3</v>
      </c>
      <c r="D732" s="54">
        <v>9</v>
      </c>
      <c r="E732" s="44">
        <v>17801.099999999999</v>
      </c>
      <c r="F732" s="44">
        <v>0</v>
      </c>
      <c r="G732" s="44">
        <v>0</v>
      </c>
      <c r="H732" s="44">
        <v>6459.63</v>
      </c>
      <c r="I732" s="44">
        <v>157.30000000000001</v>
      </c>
      <c r="J732" s="44">
        <v>2034.84</v>
      </c>
      <c r="K732" s="44">
        <v>24418.03</v>
      </c>
      <c r="L732" s="46">
        <v>26452.87</v>
      </c>
      <c r="M732" s="117"/>
      <c r="N732" s="119">
        <v>24418.03</v>
      </c>
      <c r="O732" s="119">
        <v>17958.400000000001</v>
      </c>
      <c r="P732" s="119">
        <v>2094</v>
      </c>
      <c r="Q732" s="119">
        <v>29685.38</v>
      </c>
      <c r="R732" s="119">
        <v>27650.54</v>
      </c>
      <c r="S732" s="47"/>
    </row>
    <row r="733" spans="1:19" ht="9" customHeight="1" x14ac:dyDescent="0.2">
      <c r="A733" s="494"/>
      <c r="B733" s="494"/>
      <c r="C733" s="48" t="s">
        <v>4</v>
      </c>
      <c r="D733" s="49">
        <v>14</v>
      </c>
      <c r="E733" s="61">
        <v>34467736</v>
      </c>
      <c r="F733" s="50">
        <v>0</v>
      </c>
      <c r="G733" s="50">
        <v>0</v>
      </c>
      <c r="H733" s="61">
        <v>12507588</v>
      </c>
      <c r="I733" s="61">
        <v>304575</v>
      </c>
      <c r="J733" s="51">
        <v>3940000</v>
      </c>
      <c r="K733" s="61">
        <v>47279899</v>
      </c>
      <c r="L733" s="61">
        <v>51219899</v>
      </c>
      <c r="M733" s="118"/>
      <c r="N733" s="120">
        <v>47279899</v>
      </c>
      <c r="O733" s="120">
        <v>34772311</v>
      </c>
      <c r="P733" s="123">
        <v>4054549</v>
      </c>
      <c r="Q733" s="120">
        <v>57478911</v>
      </c>
      <c r="R733" s="120">
        <v>53538911</v>
      </c>
      <c r="S733" s="47"/>
    </row>
    <row r="734" spans="1:19" ht="12.75" customHeight="1" x14ac:dyDescent="0.2">
      <c r="A734" s="494"/>
      <c r="B734" s="494"/>
      <c r="C734" s="53" t="s">
        <v>3</v>
      </c>
      <c r="D734" s="54">
        <v>15</v>
      </c>
      <c r="E734" s="44">
        <v>20051.689999999999</v>
      </c>
      <c r="F734" s="44">
        <v>0</v>
      </c>
      <c r="G734" s="44">
        <v>0</v>
      </c>
      <c r="H734" s="44">
        <v>6459.63</v>
      </c>
      <c r="I734" s="44">
        <v>157.30000000000001</v>
      </c>
      <c r="J734" s="44">
        <v>2222.39</v>
      </c>
      <c r="K734" s="44">
        <v>26668.62</v>
      </c>
      <c r="L734" s="46">
        <v>28891.01</v>
      </c>
      <c r="M734" s="117"/>
      <c r="N734" s="119">
        <v>26668.62</v>
      </c>
      <c r="O734" s="119">
        <v>20208.990000000002</v>
      </c>
      <c r="P734" s="119">
        <v>2577.6</v>
      </c>
      <c r="Q734" s="119">
        <v>32528.63</v>
      </c>
      <c r="R734" s="119">
        <v>30306.240000000002</v>
      </c>
      <c r="S734" s="47"/>
    </row>
    <row r="735" spans="1:19" ht="9" customHeight="1" x14ac:dyDescent="0.2">
      <c r="A735" s="494"/>
      <c r="B735" s="494"/>
      <c r="C735" s="48" t="s">
        <v>4</v>
      </c>
      <c r="D735" s="49">
        <v>20</v>
      </c>
      <c r="E735" s="61">
        <v>38825486</v>
      </c>
      <c r="F735" s="50">
        <v>0</v>
      </c>
      <c r="G735" s="50">
        <v>0</v>
      </c>
      <c r="H735" s="61">
        <v>12507588</v>
      </c>
      <c r="I735" s="61">
        <v>304575</v>
      </c>
      <c r="J735" s="51">
        <v>4303147</v>
      </c>
      <c r="K735" s="61">
        <v>51637649</v>
      </c>
      <c r="L735" s="61">
        <v>55940796</v>
      </c>
      <c r="M735" s="118"/>
      <c r="N735" s="120">
        <v>51637649</v>
      </c>
      <c r="O735" s="120">
        <v>39130061</v>
      </c>
      <c r="P735" s="123">
        <v>4990930</v>
      </c>
      <c r="Q735" s="120">
        <v>62984210</v>
      </c>
      <c r="R735" s="120">
        <v>58681063</v>
      </c>
      <c r="S735" s="47"/>
    </row>
    <row r="736" spans="1:19" ht="12.75" customHeight="1" x14ac:dyDescent="0.2">
      <c r="A736" s="494"/>
      <c r="B736" s="494"/>
      <c r="C736" s="53" t="s">
        <v>3</v>
      </c>
      <c r="D736" s="54">
        <v>21</v>
      </c>
      <c r="E736" s="44">
        <v>22239.200000000001</v>
      </c>
      <c r="F736" s="44">
        <v>0</v>
      </c>
      <c r="G736" s="44">
        <v>0</v>
      </c>
      <c r="H736" s="44">
        <v>6459.63</v>
      </c>
      <c r="I736" s="44">
        <v>157.30000000000001</v>
      </c>
      <c r="J736" s="44">
        <v>2404.6799999999998</v>
      </c>
      <c r="K736" s="44">
        <v>28856.13</v>
      </c>
      <c r="L736" s="46">
        <v>31260.81</v>
      </c>
      <c r="M736" s="117"/>
      <c r="N736" s="119">
        <v>28856.13</v>
      </c>
      <c r="O736" s="119">
        <v>22396.5</v>
      </c>
      <c r="P736" s="119">
        <v>2577.6</v>
      </c>
      <c r="Q736" s="119">
        <v>35292.18</v>
      </c>
      <c r="R736" s="119">
        <v>32887.5</v>
      </c>
      <c r="S736" s="47"/>
    </row>
    <row r="737" spans="1:19" ht="9" customHeight="1" x14ac:dyDescent="0.2">
      <c r="A737" s="494"/>
      <c r="B737" s="494"/>
      <c r="C737" s="48" t="s">
        <v>4</v>
      </c>
      <c r="D737" s="49">
        <v>27</v>
      </c>
      <c r="E737" s="61">
        <v>43061096</v>
      </c>
      <c r="F737" s="50">
        <v>0</v>
      </c>
      <c r="G737" s="50">
        <v>0</v>
      </c>
      <c r="H737" s="61">
        <v>12507588</v>
      </c>
      <c r="I737" s="61">
        <v>304575</v>
      </c>
      <c r="J737" s="51">
        <v>4656110</v>
      </c>
      <c r="K737" s="61">
        <v>55873259</v>
      </c>
      <c r="L737" s="61">
        <v>60529369</v>
      </c>
      <c r="M737" s="118"/>
      <c r="N737" s="120">
        <v>55873259</v>
      </c>
      <c r="O737" s="120">
        <v>43365671</v>
      </c>
      <c r="P737" s="123">
        <v>4990930</v>
      </c>
      <c r="Q737" s="120">
        <v>68335189</v>
      </c>
      <c r="R737" s="120">
        <v>63679080</v>
      </c>
      <c r="S737" s="47"/>
    </row>
    <row r="738" spans="1:19" ht="12.75" customHeight="1" x14ac:dyDescent="0.2">
      <c r="A738" s="494"/>
      <c r="B738" s="494"/>
      <c r="C738" s="53" t="s">
        <v>3</v>
      </c>
      <c r="D738" s="54">
        <v>28</v>
      </c>
      <c r="E738" s="44">
        <v>24386.45</v>
      </c>
      <c r="F738" s="44">
        <v>0</v>
      </c>
      <c r="G738" s="44">
        <v>0</v>
      </c>
      <c r="H738" s="44">
        <v>6459.63</v>
      </c>
      <c r="I738" s="44">
        <v>157.30000000000001</v>
      </c>
      <c r="J738" s="44">
        <v>2583.62</v>
      </c>
      <c r="K738" s="44">
        <v>31003.38</v>
      </c>
      <c r="L738" s="46">
        <v>33587</v>
      </c>
      <c r="M738" s="117"/>
      <c r="N738" s="119">
        <v>31003.38</v>
      </c>
      <c r="O738" s="119">
        <v>24543.75</v>
      </c>
      <c r="P738" s="119">
        <v>3278.4</v>
      </c>
      <c r="Q738" s="119">
        <v>38004.879999999997</v>
      </c>
      <c r="R738" s="119">
        <v>35421.26</v>
      </c>
      <c r="S738" s="47"/>
    </row>
    <row r="739" spans="1:19" ht="9" customHeight="1" x14ac:dyDescent="0.2">
      <c r="A739" s="494"/>
      <c r="B739" s="494"/>
      <c r="C739" s="48" t="s">
        <v>4</v>
      </c>
      <c r="D739" s="49">
        <v>34</v>
      </c>
      <c r="E739" s="61">
        <v>47218752</v>
      </c>
      <c r="F739" s="50">
        <v>0</v>
      </c>
      <c r="G739" s="50">
        <v>0</v>
      </c>
      <c r="H739" s="61">
        <v>12507588</v>
      </c>
      <c r="I739" s="61">
        <v>304575</v>
      </c>
      <c r="J739" s="51">
        <v>5002586</v>
      </c>
      <c r="K739" s="61">
        <v>60030915</v>
      </c>
      <c r="L739" s="61">
        <v>65033500</v>
      </c>
      <c r="M739" s="118"/>
      <c r="N739" s="120">
        <v>60030915</v>
      </c>
      <c r="O739" s="120">
        <v>47523327</v>
      </c>
      <c r="P739" s="123">
        <v>6347868</v>
      </c>
      <c r="Q739" s="120">
        <v>73587709</v>
      </c>
      <c r="R739" s="120">
        <v>68585123</v>
      </c>
      <c r="S739" s="47"/>
    </row>
    <row r="740" spans="1:19" ht="12.75" customHeight="1" x14ac:dyDescent="0.2">
      <c r="A740" s="494"/>
      <c r="B740" s="494"/>
      <c r="C740" s="53" t="s">
        <v>3</v>
      </c>
      <c r="D740" s="54">
        <v>35</v>
      </c>
      <c r="E740" s="44">
        <v>25984.49</v>
      </c>
      <c r="F740" s="44">
        <v>0</v>
      </c>
      <c r="G740" s="44">
        <v>0</v>
      </c>
      <c r="H740" s="44">
        <v>6459.63</v>
      </c>
      <c r="I740" s="44">
        <v>157.30000000000001</v>
      </c>
      <c r="J740" s="44">
        <v>2716.79</v>
      </c>
      <c r="K740" s="44">
        <v>32601.42</v>
      </c>
      <c r="L740" s="46">
        <v>35318.21</v>
      </c>
      <c r="M740" s="117"/>
      <c r="N740" s="119">
        <v>32601.42</v>
      </c>
      <c r="O740" s="119">
        <v>26141.79</v>
      </c>
      <c r="P740" s="119">
        <v>3278.4</v>
      </c>
      <c r="Q740" s="119">
        <v>40023.730000000003</v>
      </c>
      <c r="R740" s="119">
        <v>37306.94</v>
      </c>
      <c r="S740" s="47"/>
    </row>
    <row r="741" spans="1:19" ht="9" customHeight="1" x14ac:dyDescent="0.2">
      <c r="A741" s="495"/>
      <c r="B741" s="495"/>
      <c r="C741" s="58" t="s">
        <v>4</v>
      </c>
      <c r="D741" s="59"/>
      <c r="E741" s="61">
        <v>50312988</v>
      </c>
      <c r="F741" s="61">
        <v>0</v>
      </c>
      <c r="G741" s="61">
        <v>0</v>
      </c>
      <c r="H741" s="61">
        <v>12507588</v>
      </c>
      <c r="I741" s="61">
        <v>304575</v>
      </c>
      <c r="J741" s="61">
        <v>5260439</v>
      </c>
      <c r="K741" s="61">
        <v>63125152</v>
      </c>
      <c r="L741" s="61">
        <v>68385590</v>
      </c>
      <c r="M741" s="118"/>
      <c r="N741" s="123">
        <v>63125152</v>
      </c>
      <c r="O741" s="123">
        <v>50617564</v>
      </c>
      <c r="P741" s="123">
        <v>6347868</v>
      </c>
      <c r="Q741" s="123">
        <v>77496748</v>
      </c>
      <c r="R741" s="120">
        <v>72236309</v>
      </c>
      <c r="S741" s="47"/>
    </row>
    <row r="742" spans="1:19" ht="12.75" customHeight="1" x14ac:dyDescent="0.2">
      <c r="A742" s="496">
        <v>43191</v>
      </c>
      <c r="B742" s="496">
        <v>43465</v>
      </c>
      <c r="C742" s="42" t="s">
        <v>3</v>
      </c>
      <c r="D742" s="43">
        <v>0</v>
      </c>
      <c r="E742" s="44">
        <v>15390.94</v>
      </c>
      <c r="F742" s="44">
        <v>0</v>
      </c>
      <c r="G742" s="44"/>
      <c r="H742" s="44">
        <v>6459.63</v>
      </c>
      <c r="I742" s="44"/>
      <c r="J742" s="44">
        <v>1820.88</v>
      </c>
      <c r="K742" s="44">
        <v>21850.57</v>
      </c>
      <c r="L742" s="46">
        <v>23671.45</v>
      </c>
      <c r="M742" s="117"/>
      <c r="N742" s="119">
        <v>21850.57</v>
      </c>
      <c r="O742" s="119">
        <v>15390.94</v>
      </c>
      <c r="P742" s="119">
        <v>2094</v>
      </c>
      <c r="Q742" s="119">
        <v>26441.82</v>
      </c>
      <c r="R742" s="119">
        <v>24620.94</v>
      </c>
      <c r="S742" s="47"/>
    </row>
    <row r="743" spans="1:19" ht="9" customHeight="1" x14ac:dyDescent="0.2">
      <c r="A743" s="497"/>
      <c r="B743" s="497"/>
      <c r="C743" s="48" t="s">
        <v>4</v>
      </c>
      <c r="D743" s="49">
        <v>8</v>
      </c>
      <c r="E743" s="61">
        <v>29801015</v>
      </c>
      <c r="F743" s="50">
        <v>0</v>
      </c>
      <c r="G743" s="50">
        <v>0</v>
      </c>
      <c r="H743" s="61">
        <v>12507588</v>
      </c>
      <c r="I743" s="61"/>
      <c r="J743" s="51">
        <v>3525715</v>
      </c>
      <c r="K743" s="61">
        <v>42308603</v>
      </c>
      <c r="L743" s="61">
        <v>45834318</v>
      </c>
      <c r="M743" s="118"/>
      <c r="N743" s="120">
        <v>42308603</v>
      </c>
      <c r="O743" s="120">
        <v>29801015</v>
      </c>
      <c r="P743" s="123">
        <v>4054549</v>
      </c>
      <c r="Q743" s="120">
        <v>51198503</v>
      </c>
      <c r="R743" s="120">
        <v>47672787</v>
      </c>
      <c r="S743" s="47"/>
    </row>
    <row r="744" spans="1:19" ht="12.75" customHeight="1" x14ac:dyDescent="0.2">
      <c r="A744" s="494">
        <v>43191</v>
      </c>
      <c r="B744" s="494">
        <f>B742</f>
        <v>43465</v>
      </c>
      <c r="C744" s="53" t="s">
        <v>3</v>
      </c>
      <c r="D744" s="54">
        <v>9</v>
      </c>
      <c r="E744" s="44">
        <v>17958.400000000001</v>
      </c>
      <c r="F744" s="44">
        <v>0</v>
      </c>
      <c r="G744" s="44">
        <v>0</v>
      </c>
      <c r="H744" s="44">
        <v>6459.63</v>
      </c>
      <c r="I744" s="44"/>
      <c r="J744" s="44">
        <v>2034.84</v>
      </c>
      <c r="K744" s="44">
        <v>24418.03</v>
      </c>
      <c r="L744" s="46">
        <v>26452.87</v>
      </c>
      <c r="M744" s="117"/>
      <c r="N744" s="119">
        <v>24418.03</v>
      </c>
      <c r="O744" s="119">
        <v>17958.400000000001</v>
      </c>
      <c r="P744" s="119">
        <v>2094</v>
      </c>
      <c r="Q744" s="119">
        <v>29685.38</v>
      </c>
      <c r="R744" s="119">
        <v>27650.54</v>
      </c>
      <c r="S744" s="47"/>
    </row>
    <row r="745" spans="1:19" ht="9" customHeight="1" x14ac:dyDescent="0.2">
      <c r="A745" s="494"/>
      <c r="B745" s="494"/>
      <c r="C745" s="48" t="s">
        <v>4</v>
      </c>
      <c r="D745" s="49">
        <v>14</v>
      </c>
      <c r="E745" s="61">
        <v>34772311</v>
      </c>
      <c r="F745" s="50">
        <v>0</v>
      </c>
      <c r="G745" s="50">
        <v>0</v>
      </c>
      <c r="H745" s="61">
        <v>12507588</v>
      </c>
      <c r="I745" s="61"/>
      <c r="J745" s="51">
        <v>3940000</v>
      </c>
      <c r="K745" s="61">
        <v>47279899</v>
      </c>
      <c r="L745" s="61">
        <v>51219899</v>
      </c>
      <c r="M745" s="118"/>
      <c r="N745" s="120">
        <v>47279899</v>
      </c>
      <c r="O745" s="120">
        <v>34772311</v>
      </c>
      <c r="P745" s="123">
        <v>4054549</v>
      </c>
      <c r="Q745" s="120">
        <v>57478911</v>
      </c>
      <c r="R745" s="120">
        <v>53538911</v>
      </c>
      <c r="S745" s="47"/>
    </row>
    <row r="746" spans="1:19" ht="12.75" customHeight="1" x14ac:dyDescent="0.2">
      <c r="A746" s="494"/>
      <c r="B746" s="494"/>
      <c r="C746" s="53" t="s">
        <v>3</v>
      </c>
      <c r="D746" s="54">
        <v>15</v>
      </c>
      <c r="E746" s="44">
        <v>20208.990000000002</v>
      </c>
      <c r="F746" s="44">
        <v>0</v>
      </c>
      <c r="G746" s="44">
        <v>0</v>
      </c>
      <c r="H746" s="44">
        <v>6459.63</v>
      </c>
      <c r="I746" s="44"/>
      <c r="J746" s="44">
        <v>2222.39</v>
      </c>
      <c r="K746" s="44">
        <v>26668.62</v>
      </c>
      <c r="L746" s="46">
        <v>28891.01</v>
      </c>
      <c r="M746" s="117"/>
      <c r="N746" s="119">
        <v>26668.62</v>
      </c>
      <c r="O746" s="119">
        <v>20208.990000000002</v>
      </c>
      <c r="P746" s="119">
        <v>2577.6</v>
      </c>
      <c r="Q746" s="119">
        <v>32528.63</v>
      </c>
      <c r="R746" s="119">
        <v>30306.240000000002</v>
      </c>
      <c r="S746" s="47"/>
    </row>
    <row r="747" spans="1:19" ht="9" customHeight="1" x14ac:dyDescent="0.2">
      <c r="A747" s="494"/>
      <c r="B747" s="494"/>
      <c r="C747" s="48" t="s">
        <v>4</v>
      </c>
      <c r="D747" s="49">
        <v>20</v>
      </c>
      <c r="E747" s="61">
        <v>39130061</v>
      </c>
      <c r="F747" s="50">
        <v>0</v>
      </c>
      <c r="G747" s="50">
        <v>0</v>
      </c>
      <c r="H747" s="61">
        <v>12507588</v>
      </c>
      <c r="I747" s="61"/>
      <c r="J747" s="51">
        <v>4303147</v>
      </c>
      <c r="K747" s="61">
        <v>51637649</v>
      </c>
      <c r="L747" s="61">
        <v>55940796</v>
      </c>
      <c r="M747" s="118"/>
      <c r="N747" s="120">
        <v>51637649</v>
      </c>
      <c r="O747" s="120">
        <v>39130061</v>
      </c>
      <c r="P747" s="123">
        <v>4990930</v>
      </c>
      <c r="Q747" s="120">
        <v>62984210</v>
      </c>
      <c r="R747" s="120">
        <v>58681063</v>
      </c>
      <c r="S747" s="47"/>
    </row>
    <row r="748" spans="1:19" ht="12.75" customHeight="1" x14ac:dyDescent="0.2">
      <c r="A748" s="494"/>
      <c r="B748" s="494"/>
      <c r="C748" s="53" t="s">
        <v>3</v>
      </c>
      <c r="D748" s="54">
        <v>21</v>
      </c>
      <c r="E748" s="44">
        <v>22396.5</v>
      </c>
      <c r="F748" s="44">
        <v>0</v>
      </c>
      <c r="G748" s="44">
        <v>0</v>
      </c>
      <c r="H748" s="44">
        <v>6459.63</v>
      </c>
      <c r="I748" s="44"/>
      <c r="J748" s="44">
        <v>2404.6799999999998</v>
      </c>
      <c r="K748" s="44">
        <v>28856.13</v>
      </c>
      <c r="L748" s="46">
        <v>31260.81</v>
      </c>
      <c r="M748" s="117"/>
      <c r="N748" s="119">
        <v>28856.13</v>
      </c>
      <c r="O748" s="119">
        <v>22396.5</v>
      </c>
      <c r="P748" s="119">
        <v>2577.6</v>
      </c>
      <c r="Q748" s="119">
        <v>35292.18</v>
      </c>
      <c r="R748" s="119">
        <v>32887.5</v>
      </c>
      <c r="S748" s="47"/>
    </row>
    <row r="749" spans="1:19" ht="9" customHeight="1" x14ac:dyDescent="0.2">
      <c r="A749" s="494"/>
      <c r="B749" s="494"/>
      <c r="C749" s="48" t="s">
        <v>4</v>
      </c>
      <c r="D749" s="49">
        <v>27</v>
      </c>
      <c r="E749" s="61">
        <v>43365671</v>
      </c>
      <c r="F749" s="50">
        <v>0</v>
      </c>
      <c r="G749" s="50">
        <v>0</v>
      </c>
      <c r="H749" s="61">
        <v>12507588</v>
      </c>
      <c r="I749" s="61"/>
      <c r="J749" s="51">
        <v>4656110</v>
      </c>
      <c r="K749" s="61">
        <v>55873259</v>
      </c>
      <c r="L749" s="61">
        <v>60529369</v>
      </c>
      <c r="M749" s="118"/>
      <c r="N749" s="120">
        <v>55873259</v>
      </c>
      <c r="O749" s="120">
        <v>43365671</v>
      </c>
      <c r="P749" s="123">
        <v>4990930</v>
      </c>
      <c r="Q749" s="120">
        <v>68335189</v>
      </c>
      <c r="R749" s="120">
        <v>63679080</v>
      </c>
      <c r="S749" s="47"/>
    </row>
    <row r="750" spans="1:19" ht="12.75" customHeight="1" x14ac:dyDescent="0.2">
      <c r="A750" s="494"/>
      <c r="B750" s="494"/>
      <c r="C750" s="53" t="s">
        <v>3</v>
      </c>
      <c r="D750" s="54">
        <v>28</v>
      </c>
      <c r="E750" s="44">
        <v>24543.75</v>
      </c>
      <c r="F750" s="44">
        <v>0</v>
      </c>
      <c r="G750" s="44">
        <v>0</v>
      </c>
      <c r="H750" s="44">
        <v>6459.63</v>
      </c>
      <c r="I750" s="44"/>
      <c r="J750" s="44">
        <v>2583.62</v>
      </c>
      <c r="K750" s="44">
        <v>31003.38</v>
      </c>
      <c r="L750" s="46">
        <v>33587</v>
      </c>
      <c r="M750" s="117"/>
      <c r="N750" s="119">
        <v>31003.38</v>
      </c>
      <c r="O750" s="119">
        <v>24543.75</v>
      </c>
      <c r="P750" s="119">
        <v>3278.4</v>
      </c>
      <c r="Q750" s="119">
        <v>38004.879999999997</v>
      </c>
      <c r="R750" s="119">
        <v>35421.26</v>
      </c>
      <c r="S750" s="47"/>
    </row>
    <row r="751" spans="1:19" ht="9" customHeight="1" x14ac:dyDescent="0.2">
      <c r="A751" s="494"/>
      <c r="B751" s="494"/>
      <c r="C751" s="48" t="s">
        <v>4</v>
      </c>
      <c r="D751" s="49">
        <v>34</v>
      </c>
      <c r="E751" s="61">
        <v>47523327</v>
      </c>
      <c r="F751" s="50">
        <v>0</v>
      </c>
      <c r="G751" s="50">
        <v>0</v>
      </c>
      <c r="H751" s="61">
        <v>12507588</v>
      </c>
      <c r="I751" s="61"/>
      <c r="J751" s="51">
        <v>5002586</v>
      </c>
      <c r="K751" s="61">
        <v>60030915</v>
      </c>
      <c r="L751" s="61">
        <v>65033500</v>
      </c>
      <c r="M751" s="118"/>
      <c r="N751" s="120">
        <v>60030915</v>
      </c>
      <c r="O751" s="120">
        <v>47523327</v>
      </c>
      <c r="P751" s="123">
        <v>6347868</v>
      </c>
      <c r="Q751" s="120">
        <v>73587709</v>
      </c>
      <c r="R751" s="120">
        <v>68585123</v>
      </c>
      <c r="S751" s="47"/>
    </row>
    <row r="752" spans="1:19" ht="12.75" customHeight="1" x14ac:dyDescent="0.2">
      <c r="A752" s="494"/>
      <c r="B752" s="494"/>
      <c r="C752" s="53" t="s">
        <v>3</v>
      </c>
      <c r="D752" s="54">
        <v>35</v>
      </c>
      <c r="E752" s="44">
        <v>26141.79</v>
      </c>
      <c r="F752" s="44">
        <v>0</v>
      </c>
      <c r="G752" s="44">
        <v>0</v>
      </c>
      <c r="H752" s="44">
        <v>6459.63</v>
      </c>
      <c r="I752" s="44"/>
      <c r="J752" s="44">
        <v>2716.79</v>
      </c>
      <c r="K752" s="44">
        <v>32601.42</v>
      </c>
      <c r="L752" s="46">
        <v>35318.21</v>
      </c>
      <c r="M752" s="117"/>
      <c r="N752" s="119">
        <v>32601.42</v>
      </c>
      <c r="O752" s="119">
        <v>26141.79</v>
      </c>
      <c r="P752" s="119">
        <v>3278.4</v>
      </c>
      <c r="Q752" s="119">
        <v>40023.730000000003</v>
      </c>
      <c r="R752" s="119">
        <v>37306.94</v>
      </c>
      <c r="S752" s="47"/>
    </row>
    <row r="753" spans="1:19" ht="9" customHeight="1" x14ac:dyDescent="0.2">
      <c r="A753" s="495"/>
      <c r="B753" s="495"/>
      <c r="C753" s="58" t="s">
        <v>4</v>
      </c>
      <c r="D753" s="59"/>
      <c r="E753" s="61">
        <v>50617564</v>
      </c>
      <c r="F753" s="61">
        <v>0</v>
      </c>
      <c r="G753" s="61">
        <v>0</v>
      </c>
      <c r="H753" s="61">
        <v>12507588</v>
      </c>
      <c r="I753" s="61"/>
      <c r="J753" s="61">
        <v>5260439</v>
      </c>
      <c r="K753" s="61">
        <v>63125152</v>
      </c>
      <c r="L753" s="61">
        <v>68385590</v>
      </c>
      <c r="M753" s="118"/>
      <c r="N753" s="123">
        <v>63125152</v>
      </c>
      <c r="O753" s="123">
        <v>50617564</v>
      </c>
      <c r="P753" s="123">
        <v>6347868</v>
      </c>
      <c r="Q753" s="123">
        <v>77496748</v>
      </c>
      <c r="R753" s="120">
        <v>72236309</v>
      </c>
      <c r="S753" s="47"/>
    </row>
    <row r="754" spans="1:19" ht="12.75" customHeight="1" x14ac:dyDescent="0.2">
      <c r="A754" s="496">
        <f>B742+1</f>
        <v>43466</v>
      </c>
      <c r="B754" s="496">
        <v>43830</v>
      </c>
      <c r="C754" s="42" t="s">
        <v>3</v>
      </c>
      <c r="D754" s="43">
        <v>0</v>
      </c>
      <c r="E754" s="44">
        <v>15593.69</v>
      </c>
      <c r="F754" s="44">
        <v>0</v>
      </c>
      <c r="G754" s="44"/>
      <c r="H754" s="44">
        <v>6459.63</v>
      </c>
      <c r="I754" s="44"/>
      <c r="J754" s="44">
        <f>K754/12</f>
        <v>1837.78</v>
      </c>
      <c r="K754" s="44">
        <f>SUM(E754:I754)</f>
        <v>22053.32</v>
      </c>
      <c r="L754" s="46">
        <f>SUM(E754:J754)</f>
        <v>23891.1</v>
      </c>
      <c r="M754" s="117"/>
      <c r="N754" s="119">
        <f>K754</f>
        <v>22053.32</v>
      </c>
      <c r="O754" s="119">
        <f>E754+F754+G754+I754</f>
        <v>15593.69</v>
      </c>
      <c r="P754" s="119">
        <v>2094</v>
      </c>
      <c r="Q754" s="119">
        <f>L754+(IF(P754&gt;O754*0.18,P754,O754*0.18))</f>
        <v>26697.96</v>
      </c>
      <c r="R754" s="119">
        <f>N754+O754*0.18</f>
        <v>24860.18</v>
      </c>
      <c r="S754" s="47"/>
    </row>
    <row r="755" spans="1:19" ht="9" customHeight="1" x14ac:dyDescent="0.2">
      <c r="A755" s="497"/>
      <c r="B755" s="497"/>
      <c r="C755" s="48" t="s">
        <v>4</v>
      </c>
      <c r="D755" s="49">
        <v>8</v>
      </c>
      <c r="E755" s="50">
        <f t="shared" ref="E755:L755" si="0">E754*1936.27</f>
        <v>30193594</v>
      </c>
      <c r="F755" s="50">
        <f t="shared" si="0"/>
        <v>0</v>
      </c>
      <c r="G755" s="50">
        <f t="shared" si="0"/>
        <v>0</v>
      </c>
      <c r="H755" s="61">
        <f t="shared" si="0"/>
        <v>12507588</v>
      </c>
      <c r="I755" s="61">
        <f t="shared" si="0"/>
        <v>0</v>
      </c>
      <c r="J755" s="51">
        <f t="shared" si="0"/>
        <v>3558438</v>
      </c>
      <c r="K755" s="61">
        <f t="shared" si="0"/>
        <v>42701182</v>
      </c>
      <c r="L755" s="61">
        <f t="shared" si="0"/>
        <v>46259620</v>
      </c>
      <c r="M755" s="118"/>
      <c r="N755" s="120">
        <f t="shared" ref="N755:R765" si="1">N754*1936.27</f>
        <v>42701182</v>
      </c>
      <c r="O755" s="120">
        <f t="shared" si="1"/>
        <v>30193594</v>
      </c>
      <c r="P755" s="61">
        <f t="shared" si="1"/>
        <v>4054549</v>
      </c>
      <c r="Q755" s="120">
        <f t="shared" si="1"/>
        <v>51694459</v>
      </c>
      <c r="R755" s="120">
        <f t="shared" si="1"/>
        <v>48136021</v>
      </c>
      <c r="S755" s="47"/>
    </row>
    <row r="756" spans="1:19" ht="12.75" customHeight="1" x14ac:dyDescent="0.2">
      <c r="A756" s="517">
        <f>A754</f>
        <v>43466</v>
      </c>
      <c r="B756" s="517">
        <f>B754</f>
        <v>43830</v>
      </c>
      <c r="C756" s="53" t="s">
        <v>3</v>
      </c>
      <c r="D756" s="54">
        <v>9</v>
      </c>
      <c r="E756" s="44">
        <v>18185.22</v>
      </c>
      <c r="F756" s="44">
        <v>0</v>
      </c>
      <c r="G756" s="44"/>
      <c r="H756" s="44">
        <v>6459.63</v>
      </c>
      <c r="I756" s="44"/>
      <c r="J756" s="44">
        <f t="shared" ref="J756" si="2">K756/12</f>
        <v>2053.7399999999998</v>
      </c>
      <c r="K756" s="44">
        <f t="shared" ref="K756" si="3">SUM(E756:I756)</f>
        <v>24644.85</v>
      </c>
      <c r="L756" s="46">
        <f t="shared" ref="L756" si="4">SUM(E756:J756)</f>
        <v>26698.59</v>
      </c>
      <c r="M756" s="117"/>
      <c r="N756" s="119">
        <f t="shared" ref="N756" si="5">K756</f>
        <v>24644.85</v>
      </c>
      <c r="O756" s="119">
        <f t="shared" ref="O756" si="6">E756+F756+G756+I756</f>
        <v>18185.22</v>
      </c>
      <c r="P756" s="119">
        <v>2094</v>
      </c>
      <c r="Q756" s="119">
        <f t="shared" ref="Q756" si="7">L756+(IF(P756&gt;O756*0.18,P756,O756*0.18))</f>
        <v>29971.93</v>
      </c>
      <c r="R756" s="119">
        <f t="shared" ref="R756" si="8">N756+O756*0.18</f>
        <v>27918.19</v>
      </c>
      <c r="S756" s="47"/>
    </row>
    <row r="757" spans="1:19" ht="9" customHeight="1" x14ac:dyDescent="0.2">
      <c r="A757" s="517"/>
      <c r="B757" s="517"/>
      <c r="C757" s="48" t="s">
        <v>4</v>
      </c>
      <c r="D757" s="49">
        <v>14</v>
      </c>
      <c r="E757" s="50">
        <f t="shared" ref="E757" si="9">E756*1936.27</f>
        <v>35211496</v>
      </c>
      <c r="F757" s="50">
        <f t="shared" ref="F757:L757" si="10">F756*1936.27</f>
        <v>0</v>
      </c>
      <c r="G757" s="50">
        <f t="shared" si="10"/>
        <v>0</v>
      </c>
      <c r="H757" s="61">
        <f t="shared" si="10"/>
        <v>12507588</v>
      </c>
      <c r="I757" s="61">
        <f t="shared" si="10"/>
        <v>0</v>
      </c>
      <c r="J757" s="51">
        <f t="shared" si="10"/>
        <v>3976595</v>
      </c>
      <c r="K757" s="61">
        <f t="shared" si="10"/>
        <v>47719084</v>
      </c>
      <c r="L757" s="61">
        <f t="shared" si="10"/>
        <v>51695679</v>
      </c>
      <c r="M757" s="118"/>
      <c r="N757" s="120">
        <f t="shared" ref="N757:R757" si="11">N756*1936.27</f>
        <v>47719084</v>
      </c>
      <c r="O757" s="120">
        <f t="shared" si="11"/>
        <v>35211496</v>
      </c>
      <c r="P757" s="61">
        <f t="shared" si="1"/>
        <v>4054549</v>
      </c>
      <c r="Q757" s="120">
        <f t="shared" si="11"/>
        <v>58033749</v>
      </c>
      <c r="R757" s="120">
        <f t="shared" si="11"/>
        <v>54057154</v>
      </c>
      <c r="S757" s="47"/>
    </row>
    <row r="758" spans="1:19" ht="12.75" customHeight="1" x14ac:dyDescent="0.2">
      <c r="A758" s="517"/>
      <c r="B758" s="517"/>
      <c r="C758" s="53" t="s">
        <v>3</v>
      </c>
      <c r="D758" s="54">
        <v>15</v>
      </c>
      <c r="E758" s="44">
        <v>20456.16</v>
      </c>
      <c r="F758" s="44">
        <v>0</v>
      </c>
      <c r="G758" s="44"/>
      <c r="H758" s="44">
        <v>6459.63</v>
      </c>
      <c r="I758" s="44"/>
      <c r="J758" s="44">
        <f t="shared" ref="J758" si="12">K758/12</f>
        <v>2242.98</v>
      </c>
      <c r="K758" s="44">
        <f t="shared" ref="K758" si="13">SUM(E758:I758)</f>
        <v>26915.79</v>
      </c>
      <c r="L758" s="46">
        <f t="shared" ref="L758" si="14">SUM(E758:J758)</f>
        <v>29158.77</v>
      </c>
      <c r="M758" s="117"/>
      <c r="N758" s="119">
        <f t="shared" ref="N758" si="15">K758</f>
        <v>26915.79</v>
      </c>
      <c r="O758" s="119">
        <f t="shared" ref="O758" si="16">E758+F758+G758+I758</f>
        <v>20456.16</v>
      </c>
      <c r="P758" s="119">
        <v>2577.6</v>
      </c>
      <c r="Q758" s="119">
        <f t="shared" ref="Q758" si="17">L758+(IF(P758&gt;O758*0.18,P758,O758*0.18))</f>
        <v>32840.879999999997</v>
      </c>
      <c r="R758" s="119">
        <f t="shared" ref="R758" si="18">N758+O758*0.18</f>
        <v>30597.9</v>
      </c>
      <c r="S758" s="47"/>
    </row>
    <row r="759" spans="1:19" ht="9" customHeight="1" x14ac:dyDescent="0.2">
      <c r="A759" s="517"/>
      <c r="B759" s="517"/>
      <c r="C759" s="48" t="s">
        <v>4</v>
      </c>
      <c r="D759" s="49">
        <v>20</v>
      </c>
      <c r="E759" s="50">
        <f t="shared" ref="E759" si="19">E758*1936.27</f>
        <v>39608649</v>
      </c>
      <c r="F759" s="50">
        <f t="shared" ref="F759:L759" si="20">F758*1936.27</f>
        <v>0</v>
      </c>
      <c r="G759" s="50">
        <f t="shared" si="20"/>
        <v>0</v>
      </c>
      <c r="H759" s="61">
        <f t="shared" si="20"/>
        <v>12507588</v>
      </c>
      <c r="I759" s="61">
        <f t="shared" si="20"/>
        <v>0</v>
      </c>
      <c r="J759" s="51">
        <f t="shared" si="20"/>
        <v>4343015</v>
      </c>
      <c r="K759" s="61">
        <f t="shared" si="20"/>
        <v>52116237</v>
      </c>
      <c r="L759" s="61">
        <f t="shared" si="20"/>
        <v>56459252</v>
      </c>
      <c r="M759" s="118"/>
      <c r="N759" s="120">
        <f t="shared" ref="N759:R759" si="21">N758*1936.27</f>
        <v>52116237</v>
      </c>
      <c r="O759" s="120">
        <f t="shared" si="21"/>
        <v>39608649</v>
      </c>
      <c r="P759" s="61">
        <f t="shared" si="1"/>
        <v>4990930</v>
      </c>
      <c r="Q759" s="120">
        <f t="shared" si="21"/>
        <v>63588811</v>
      </c>
      <c r="R759" s="120">
        <f t="shared" si="21"/>
        <v>59245796</v>
      </c>
      <c r="S759" s="47"/>
    </row>
    <row r="760" spans="1:19" ht="12.75" customHeight="1" x14ac:dyDescent="0.2">
      <c r="A760" s="517"/>
      <c r="B760" s="517"/>
      <c r="C760" s="53" t="s">
        <v>3</v>
      </c>
      <c r="D760" s="54">
        <v>21</v>
      </c>
      <c r="E760" s="44">
        <v>22664.14</v>
      </c>
      <c r="F760" s="44">
        <v>0</v>
      </c>
      <c r="G760" s="44"/>
      <c r="H760" s="44">
        <v>6459.63</v>
      </c>
      <c r="I760" s="44"/>
      <c r="J760" s="44">
        <f t="shared" ref="J760" si="22">K760/12</f>
        <v>2426.98</v>
      </c>
      <c r="K760" s="44">
        <f t="shared" ref="K760" si="23">SUM(E760:I760)</f>
        <v>29123.77</v>
      </c>
      <c r="L760" s="46">
        <f t="shared" ref="L760" si="24">SUM(E760:J760)</f>
        <v>31550.75</v>
      </c>
      <c r="M760" s="117"/>
      <c r="N760" s="119">
        <f t="shared" ref="N760" si="25">K760</f>
        <v>29123.77</v>
      </c>
      <c r="O760" s="119">
        <f t="shared" ref="O760" si="26">E760+F760+G760+I760</f>
        <v>22664.14</v>
      </c>
      <c r="P760" s="119">
        <v>2577.6</v>
      </c>
      <c r="Q760" s="119">
        <f t="shared" ref="Q760" si="27">L760+(IF(P760&gt;O760*0.18,P760,O760*0.18))</f>
        <v>35630.300000000003</v>
      </c>
      <c r="R760" s="119">
        <f t="shared" ref="R760" si="28">N760+O760*0.18</f>
        <v>33203.32</v>
      </c>
      <c r="S760" s="47"/>
    </row>
    <row r="761" spans="1:19" ht="9" customHeight="1" x14ac:dyDescent="0.2">
      <c r="A761" s="517"/>
      <c r="B761" s="517"/>
      <c r="C761" s="48" t="s">
        <v>4</v>
      </c>
      <c r="D761" s="49">
        <v>27</v>
      </c>
      <c r="E761" s="50">
        <f t="shared" ref="E761" si="29">E760*1936.27</f>
        <v>43883894</v>
      </c>
      <c r="F761" s="50">
        <f t="shared" ref="F761:L761" si="30">F760*1936.27</f>
        <v>0</v>
      </c>
      <c r="G761" s="50">
        <f t="shared" si="30"/>
        <v>0</v>
      </c>
      <c r="H761" s="61">
        <f t="shared" si="30"/>
        <v>12507588</v>
      </c>
      <c r="I761" s="61">
        <f t="shared" si="30"/>
        <v>0</v>
      </c>
      <c r="J761" s="51">
        <f t="shared" si="30"/>
        <v>4699289</v>
      </c>
      <c r="K761" s="61">
        <f t="shared" si="30"/>
        <v>56391482</v>
      </c>
      <c r="L761" s="61">
        <f t="shared" si="30"/>
        <v>61090771</v>
      </c>
      <c r="M761" s="118"/>
      <c r="N761" s="120">
        <f t="shared" ref="N761:R761" si="31">N760*1936.27</f>
        <v>56391482</v>
      </c>
      <c r="O761" s="120">
        <f t="shared" si="31"/>
        <v>43883894</v>
      </c>
      <c r="P761" s="61">
        <f t="shared" si="1"/>
        <v>4990930</v>
      </c>
      <c r="Q761" s="120">
        <f t="shared" si="31"/>
        <v>68989881</v>
      </c>
      <c r="R761" s="120">
        <f t="shared" si="31"/>
        <v>64290592</v>
      </c>
      <c r="S761" s="47"/>
    </row>
    <row r="762" spans="1:19" ht="12.75" customHeight="1" x14ac:dyDescent="0.2">
      <c r="A762" s="517"/>
      <c r="B762" s="517"/>
      <c r="C762" s="53" t="s">
        <v>3</v>
      </c>
      <c r="D762" s="54">
        <v>28</v>
      </c>
      <c r="E762" s="44">
        <v>24831.72</v>
      </c>
      <c r="F762" s="44">
        <v>0</v>
      </c>
      <c r="G762" s="44"/>
      <c r="H762" s="44">
        <v>6459.63</v>
      </c>
      <c r="I762" s="44"/>
      <c r="J762" s="44">
        <f t="shared" ref="J762" si="32">K762/12</f>
        <v>2607.61</v>
      </c>
      <c r="K762" s="44">
        <f t="shared" ref="K762" si="33">SUM(E762:I762)</f>
        <v>31291.35</v>
      </c>
      <c r="L762" s="46">
        <f t="shared" ref="L762" si="34">SUM(E762:J762)</f>
        <v>33898.959999999999</v>
      </c>
      <c r="M762" s="117"/>
      <c r="N762" s="119">
        <f t="shared" ref="N762" si="35">K762</f>
        <v>31291.35</v>
      </c>
      <c r="O762" s="119">
        <f t="shared" ref="O762" si="36">E762+F762+G762+I762</f>
        <v>24831.72</v>
      </c>
      <c r="P762" s="119">
        <v>3278.4</v>
      </c>
      <c r="Q762" s="119">
        <f t="shared" ref="Q762" si="37">L762+(IF(P762&gt;O762*0.18,P762,O762*0.18))</f>
        <v>38368.67</v>
      </c>
      <c r="R762" s="119">
        <f t="shared" ref="R762" si="38">N762+O762*0.18</f>
        <v>35761.06</v>
      </c>
      <c r="S762" s="47"/>
    </row>
    <row r="763" spans="1:19" ht="9" customHeight="1" x14ac:dyDescent="0.2">
      <c r="A763" s="517"/>
      <c r="B763" s="517"/>
      <c r="C763" s="48" t="s">
        <v>4</v>
      </c>
      <c r="D763" s="49">
        <v>34</v>
      </c>
      <c r="E763" s="50">
        <f t="shared" ref="E763" si="39">E762*1936.27</f>
        <v>48080914</v>
      </c>
      <c r="F763" s="50">
        <f t="shared" ref="F763:L763" si="40">F762*1936.27</f>
        <v>0</v>
      </c>
      <c r="G763" s="50">
        <f t="shared" si="40"/>
        <v>0</v>
      </c>
      <c r="H763" s="61">
        <f t="shared" si="40"/>
        <v>12507588</v>
      </c>
      <c r="I763" s="61">
        <f t="shared" si="40"/>
        <v>0</v>
      </c>
      <c r="J763" s="51">
        <f t="shared" si="40"/>
        <v>5049037</v>
      </c>
      <c r="K763" s="61">
        <f t="shared" si="40"/>
        <v>60588502</v>
      </c>
      <c r="L763" s="61">
        <f t="shared" si="40"/>
        <v>65637539</v>
      </c>
      <c r="M763" s="118"/>
      <c r="N763" s="120">
        <f t="shared" ref="N763:R763" si="41">N762*1936.27</f>
        <v>60588502</v>
      </c>
      <c r="O763" s="120">
        <f t="shared" si="41"/>
        <v>48080914</v>
      </c>
      <c r="P763" s="61">
        <f t="shared" si="1"/>
        <v>6347868</v>
      </c>
      <c r="Q763" s="120">
        <f t="shared" si="41"/>
        <v>74292105</v>
      </c>
      <c r="R763" s="120">
        <f t="shared" si="41"/>
        <v>69243068</v>
      </c>
      <c r="S763" s="47"/>
    </row>
    <row r="764" spans="1:19" ht="12.75" customHeight="1" x14ac:dyDescent="0.2">
      <c r="A764" s="517"/>
      <c r="B764" s="517"/>
      <c r="C764" s="53" t="s">
        <v>3</v>
      </c>
      <c r="D764" s="54">
        <v>35</v>
      </c>
      <c r="E764" s="44">
        <v>26444.14</v>
      </c>
      <c r="F764" s="44">
        <v>0</v>
      </c>
      <c r="G764" s="44"/>
      <c r="H764" s="44">
        <v>6459.63</v>
      </c>
      <c r="I764" s="44"/>
      <c r="J764" s="44">
        <f t="shared" ref="J764" si="42">K764/12</f>
        <v>2741.98</v>
      </c>
      <c r="K764" s="44">
        <f t="shared" ref="K764" si="43">SUM(E764:I764)</f>
        <v>32903.769999999997</v>
      </c>
      <c r="L764" s="46">
        <f t="shared" ref="L764" si="44">SUM(E764:J764)</f>
        <v>35645.75</v>
      </c>
      <c r="M764" s="117"/>
      <c r="N764" s="119">
        <f t="shared" ref="N764" si="45">K764</f>
        <v>32903.769999999997</v>
      </c>
      <c r="O764" s="119">
        <f t="shared" ref="O764" si="46">E764+F764+G764+I764</f>
        <v>26444.14</v>
      </c>
      <c r="P764" s="119">
        <v>3278.4</v>
      </c>
      <c r="Q764" s="119">
        <f t="shared" ref="Q764" si="47">L764+(IF(P764&gt;O764*0.18,P764,O764*0.18))</f>
        <v>40405.699999999997</v>
      </c>
      <c r="R764" s="119">
        <f t="shared" ref="R764" si="48">N764+O764*0.18</f>
        <v>37663.72</v>
      </c>
      <c r="S764" s="47"/>
    </row>
    <row r="765" spans="1:19" ht="9" customHeight="1" x14ac:dyDescent="0.2">
      <c r="A765" s="518"/>
      <c r="B765" s="518"/>
      <c r="C765" s="58" t="s">
        <v>4</v>
      </c>
      <c r="D765" s="59"/>
      <c r="E765" s="50">
        <f t="shared" ref="E765" si="49">E764*1936.27</f>
        <v>51202995</v>
      </c>
      <c r="F765" s="50">
        <f t="shared" ref="F765:L765" si="50">F764*1936.27</f>
        <v>0</v>
      </c>
      <c r="G765" s="50">
        <f t="shared" si="50"/>
        <v>0</v>
      </c>
      <c r="H765" s="61">
        <f t="shared" si="50"/>
        <v>12507588</v>
      </c>
      <c r="I765" s="61">
        <f t="shared" si="50"/>
        <v>0</v>
      </c>
      <c r="J765" s="51">
        <f t="shared" si="50"/>
        <v>5309214</v>
      </c>
      <c r="K765" s="61">
        <f t="shared" si="50"/>
        <v>63710583</v>
      </c>
      <c r="L765" s="61">
        <f t="shared" si="50"/>
        <v>69019796</v>
      </c>
      <c r="M765" s="118"/>
      <c r="N765" s="120">
        <f t="shared" ref="N765:R765" si="51">N764*1936.27</f>
        <v>63710583</v>
      </c>
      <c r="O765" s="120">
        <f t="shared" si="51"/>
        <v>51202995</v>
      </c>
      <c r="P765" s="61">
        <f t="shared" si="1"/>
        <v>6347868</v>
      </c>
      <c r="Q765" s="120">
        <f t="shared" si="51"/>
        <v>78236345</v>
      </c>
      <c r="R765" s="120">
        <f t="shared" si="51"/>
        <v>72927131</v>
      </c>
      <c r="S765" s="47"/>
    </row>
    <row r="766" spans="1:19" ht="12.75" customHeight="1" x14ac:dyDescent="0.2">
      <c r="A766" s="496">
        <f>B754+1</f>
        <v>43831</v>
      </c>
      <c r="B766" s="496">
        <v>44196</v>
      </c>
      <c r="C766" s="42" t="s">
        <v>3</v>
      </c>
      <c r="D766" s="43">
        <v>0</v>
      </c>
      <c r="E766" s="44">
        <v>15764.09</v>
      </c>
      <c r="F766" s="44">
        <v>0</v>
      </c>
      <c r="G766" s="44"/>
      <c r="H766" s="44">
        <v>6459.63</v>
      </c>
      <c r="I766" s="44"/>
      <c r="J766" s="44">
        <f t="shared" ref="J766" si="52">K766/12</f>
        <v>1851.98</v>
      </c>
      <c r="K766" s="44">
        <f t="shared" ref="K766" si="53">SUM(E766:I766)</f>
        <v>22223.72</v>
      </c>
      <c r="L766" s="46">
        <f t="shared" ref="L766" si="54">SUM(E766:J766)</f>
        <v>24075.7</v>
      </c>
      <c r="M766" s="117"/>
      <c r="N766" s="119">
        <f t="shared" ref="N766" si="55">K766</f>
        <v>22223.72</v>
      </c>
      <c r="O766" s="119">
        <f t="shared" ref="O766" si="56">E766+F766+G766+I766</f>
        <v>15764.09</v>
      </c>
      <c r="P766" s="119">
        <v>2094</v>
      </c>
      <c r="Q766" s="119">
        <f t="shared" ref="Q766" si="57">L766+(IF(P766&gt;O766*0.18,P766,O766*0.18))</f>
        <v>26913.24</v>
      </c>
      <c r="R766" s="119">
        <f t="shared" ref="R766" si="58">N766+O766*0.18</f>
        <v>25061.26</v>
      </c>
      <c r="S766" s="47"/>
    </row>
    <row r="767" spans="1:19" ht="9" customHeight="1" x14ac:dyDescent="0.2">
      <c r="A767" s="497"/>
      <c r="B767" s="497"/>
      <c r="C767" s="48" t="s">
        <v>4</v>
      </c>
      <c r="D767" s="49">
        <v>8</v>
      </c>
      <c r="E767" s="50">
        <f t="shared" ref="E767:L767" si="59">E766*1936.27</f>
        <v>30523535</v>
      </c>
      <c r="F767" s="50">
        <f t="shared" si="59"/>
        <v>0</v>
      </c>
      <c r="G767" s="50">
        <f t="shared" si="59"/>
        <v>0</v>
      </c>
      <c r="H767" s="61">
        <f t="shared" si="59"/>
        <v>12507588</v>
      </c>
      <c r="I767" s="61">
        <f t="shared" si="59"/>
        <v>0</v>
      </c>
      <c r="J767" s="51">
        <f t="shared" si="59"/>
        <v>3585933</v>
      </c>
      <c r="K767" s="61">
        <f t="shared" si="59"/>
        <v>43031122</v>
      </c>
      <c r="L767" s="61">
        <f t="shared" si="59"/>
        <v>46617056</v>
      </c>
      <c r="M767" s="118"/>
      <c r="N767" s="120">
        <f t="shared" ref="N767:R767" si="60">N766*1936.27</f>
        <v>43031122</v>
      </c>
      <c r="O767" s="120">
        <f t="shared" si="60"/>
        <v>30523535</v>
      </c>
      <c r="P767" s="61">
        <f t="shared" si="60"/>
        <v>4054549</v>
      </c>
      <c r="Q767" s="120">
        <f t="shared" si="60"/>
        <v>52111299</v>
      </c>
      <c r="R767" s="120">
        <f t="shared" si="60"/>
        <v>48525366</v>
      </c>
      <c r="S767" s="47"/>
    </row>
    <row r="768" spans="1:19" ht="12.75" customHeight="1" x14ac:dyDescent="0.2">
      <c r="A768" s="517">
        <f>A766</f>
        <v>43831</v>
      </c>
      <c r="B768" s="517">
        <f>B766</f>
        <v>44196</v>
      </c>
      <c r="C768" s="53" t="s">
        <v>3</v>
      </c>
      <c r="D768" s="54">
        <v>9</v>
      </c>
      <c r="E768" s="44">
        <v>18376.02</v>
      </c>
      <c r="F768" s="44">
        <v>0</v>
      </c>
      <c r="G768" s="44"/>
      <c r="H768" s="44">
        <v>6459.63</v>
      </c>
      <c r="I768" s="44"/>
      <c r="J768" s="44">
        <f t="shared" ref="J768" si="61">K768/12</f>
        <v>2069.64</v>
      </c>
      <c r="K768" s="44">
        <f t="shared" ref="K768" si="62">SUM(E768:I768)</f>
        <v>24835.65</v>
      </c>
      <c r="L768" s="46">
        <f t="shared" ref="L768" si="63">SUM(E768:J768)</f>
        <v>26905.29</v>
      </c>
      <c r="M768" s="117"/>
      <c r="N768" s="119">
        <f t="shared" ref="N768" si="64">K768</f>
        <v>24835.65</v>
      </c>
      <c r="O768" s="119">
        <f t="shared" ref="O768" si="65">E768+F768+G768+I768</f>
        <v>18376.02</v>
      </c>
      <c r="P768" s="119">
        <v>2094</v>
      </c>
      <c r="Q768" s="119">
        <f t="shared" ref="Q768" si="66">L768+(IF(P768&gt;O768*0.18,P768,O768*0.18))</f>
        <v>30212.97</v>
      </c>
      <c r="R768" s="119">
        <f t="shared" ref="R768" si="67">N768+O768*0.18</f>
        <v>28143.33</v>
      </c>
      <c r="S768" s="47"/>
    </row>
    <row r="769" spans="1:19" ht="9" customHeight="1" x14ac:dyDescent="0.2">
      <c r="A769" s="517"/>
      <c r="B769" s="517"/>
      <c r="C769" s="48" t="s">
        <v>4</v>
      </c>
      <c r="D769" s="49">
        <v>14</v>
      </c>
      <c r="E769" s="50">
        <f t="shared" ref="E769" si="68">E768*1936.27</f>
        <v>35580936</v>
      </c>
      <c r="F769" s="50">
        <f t="shared" ref="F769:L781" si="69">F768*1936.27</f>
        <v>0</v>
      </c>
      <c r="G769" s="50">
        <f t="shared" si="69"/>
        <v>0</v>
      </c>
      <c r="H769" s="61">
        <f t="shared" si="69"/>
        <v>12507588</v>
      </c>
      <c r="I769" s="61">
        <f t="shared" si="69"/>
        <v>0</v>
      </c>
      <c r="J769" s="51">
        <f t="shared" si="69"/>
        <v>4007382</v>
      </c>
      <c r="K769" s="61">
        <f t="shared" si="69"/>
        <v>48088524</v>
      </c>
      <c r="L769" s="61">
        <f t="shared" si="69"/>
        <v>52095906</v>
      </c>
      <c r="M769" s="118"/>
      <c r="N769" s="120">
        <f t="shared" ref="N769:R769" si="70">N768*1936.27</f>
        <v>48088524</v>
      </c>
      <c r="O769" s="120">
        <f t="shared" si="70"/>
        <v>35580936</v>
      </c>
      <c r="P769" s="61">
        <f t="shared" si="70"/>
        <v>4054549</v>
      </c>
      <c r="Q769" s="120">
        <f t="shared" si="70"/>
        <v>58500467</v>
      </c>
      <c r="R769" s="120">
        <f t="shared" si="70"/>
        <v>54493086</v>
      </c>
      <c r="S769" s="47"/>
    </row>
    <row r="770" spans="1:19" ht="12.75" customHeight="1" x14ac:dyDescent="0.2">
      <c r="A770" s="517"/>
      <c r="B770" s="517"/>
      <c r="C770" s="53" t="s">
        <v>3</v>
      </c>
      <c r="D770" s="54">
        <v>15</v>
      </c>
      <c r="E770" s="44">
        <v>20664.96</v>
      </c>
      <c r="F770" s="44">
        <v>0</v>
      </c>
      <c r="G770" s="44"/>
      <c r="H770" s="44">
        <v>6459.63</v>
      </c>
      <c r="I770" s="44"/>
      <c r="J770" s="44">
        <f t="shared" ref="J770" si="71">K770/12</f>
        <v>2260.38</v>
      </c>
      <c r="K770" s="44">
        <f t="shared" ref="K770" si="72">SUM(E770:I770)</f>
        <v>27124.59</v>
      </c>
      <c r="L770" s="46">
        <f t="shared" ref="L770" si="73">SUM(E770:J770)</f>
        <v>29384.97</v>
      </c>
      <c r="M770" s="117"/>
      <c r="N770" s="119">
        <f t="shared" ref="N770" si="74">K770</f>
        <v>27124.59</v>
      </c>
      <c r="O770" s="119">
        <f t="shared" ref="O770" si="75">E770+F770+G770+I770</f>
        <v>20664.96</v>
      </c>
      <c r="P770" s="119">
        <v>2577.6</v>
      </c>
      <c r="Q770" s="119">
        <f t="shared" ref="Q770" si="76">L770+(IF(P770&gt;O770*0.18,P770,O770*0.18))</f>
        <v>33104.660000000003</v>
      </c>
      <c r="R770" s="119">
        <f t="shared" ref="R770" si="77">N770+O770*0.18</f>
        <v>30844.28</v>
      </c>
      <c r="S770" s="47"/>
    </row>
    <row r="771" spans="1:19" ht="9" customHeight="1" x14ac:dyDescent="0.2">
      <c r="A771" s="517"/>
      <c r="B771" s="517"/>
      <c r="C771" s="48" t="s">
        <v>4</v>
      </c>
      <c r="D771" s="49">
        <v>20</v>
      </c>
      <c r="E771" s="50">
        <f t="shared" ref="E771" si="78">E770*1936.27</f>
        <v>40012942</v>
      </c>
      <c r="F771" s="50">
        <f t="shared" ref="F771:L783" si="79">F770*1936.27</f>
        <v>0</v>
      </c>
      <c r="G771" s="50">
        <f t="shared" si="79"/>
        <v>0</v>
      </c>
      <c r="H771" s="61">
        <f t="shared" si="79"/>
        <v>12507588</v>
      </c>
      <c r="I771" s="61">
        <f t="shared" si="79"/>
        <v>0</v>
      </c>
      <c r="J771" s="51">
        <f t="shared" si="79"/>
        <v>4376706</v>
      </c>
      <c r="K771" s="61">
        <f t="shared" si="79"/>
        <v>52520530</v>
      </c>
      <c r="L771" s="61">
        <f t="shared" si="79"/>
        <v>56897236</v>
      </c>
      <c r="M771" s="118"/>
      <c r="N771" s="120">
        <f t="shared" ref="N771:R771" si="80">N770*1936.27</f>
        <v>52520530</v>
      </c>
      <c r="O771" s="120">
        <f t="shared" si="80"/>
        <v>40012942</v>
      </c>
      <c r="P771" s="61">
        <f t="shared" si="80"/>
        <v>4990930</v>
      </c>
      <c r="Q771" s="120">
        <f t="shared" si="80"/>
        <v>64099560</v>
      </c>
      <c r="R771" s="120">
        <f t="shared" si="80"/>
        <v>59722854</v>
      </c>
      <c r="S771" s="47"/>
    </row>
    <row r="772" spans="1:19" ht="12.75" customHeight="1" x14ac:dyDescent="0.2">
      <c r="A772" s="517"/>
      <c r="B772" s="517"/>
      <c r="C772" s="53" t="s">
        <v>3</v>
      </c>
      <c r="D772" s="54">
        <v>21</v>
      </c>
      <c r="E772" s="44">
        <v>22889.74</v>
      </c>
      <c r="F772" s="44">
        <v>0</v>
      </c>
      <c r="G772" s="44"/>
      <c r="H772" s="44">
        <v>6459.63</v>
      </c>
      <c r="I772" s="44"/>
      <c r="J772" s="44">
        <f t="shared" ref="J772" si="81">K772/12</f>
        <v>2445.7800000000002</v>
      </c>
      <c r="K772" s="44">
        <f t="shared" ref="K772" si="82">SUM(E772:I772)</f>
        <v>29349.37</v>
      </c>
      <c r="L772" s="46">
        <f t="shared" ref="L772" si="83">SUM(E772:J772)</f>
        <v>31795.15</v>
      </c>
      <c r="M772" s="117"/>
      <c r="N772" s="119">
        <f t="shared" ref="N772" si="84">K772</f>
        <v>29349.37</v>
      </c>
      <c r="O772" s="119">
        <f t="shared" ref="O772" si="85">E772+F772+G772+I772</f>
        <v>22889.74</v>
      </c>
      <c r="P772" s="119">
        <v>2577.6</v>
      </c>
      <c r="Q772" s="119">
        <f t="shared" ref="Q772" si="86">L772+(IF(P772&gt;O772*0.18,P772,O772*0.18))</f>
        <v>35915.300000000003</v>
      </c>
      <c r="R772" s="119">
        <f t="shared" ref="R772" si="87">N772+O772*0.18</f>
        <v>33469.519999999997</v>
      </c>
      <c r="S772" s="47"/>
    </row>
    <row r="773" spans="1:19" ht="9" customHeight="1" x14ac:dyDescent="0.2">
      <c r="A773" s="517"/>
      <c r="B773" s="517"/>
      <c r="C773" s="48" t="s">
        <v>4</v>
      </c>
      <c r="D773" s="49">
        <v>27</v>
      </c>
      <c r="E773" s="50">
        <f t="shared" ref="E773" si="88">E772*1936.27</f>
        <v>44320717</v>
      </c>
      <c r="F773" s="50">
        <f t="shared" ref="F773:L785" si="89">F772*1936.27</f>
        <v>0</v>
      </c>
      <c r="G773" s="50">
        <f t="shared" si="89"/>
        <v>0</v>
      </c>
      <c r="H773" s="61">
        <f t="shared" si="89"/>
        <v>12507588</v>
      </c>
      <c r="I773" s="61">
        <f t="shared" si="89"/>
        <v>0</v>
      </c>
      <c r="J773" s="51">
        <f t="shared" si="89"/>
        <v>4735690</v>
      </c>
      <c r="K773" s="61">
        <f t="shared" si="89"/>
        <v>56828305</v>
      </c>
      <c r="L773" s="61">
        <f t="shared" si="89"/>
        <v>61563995</v>
      </c>
      <c r="M773" s="118"/>
      <c r="N773" s="120">
        <f t="shared" ref="N773:R773" si="90">N772*1936.27</f>
        <v>56828305</v>
      </c>
      <c r="O773" s="120">
        <f t="shared" si="90"/>
        <v>44320717</v>
      </c>
      <c r="P773" s="61">
        <f t="shared" si="90"/>
        <v>4990930</v>
      </c>
      <c r="Q773" s="120">
        <f t="shared" si="90"/>
        <v>69541718</v>
      </c>
      <c r="R773" s="120">
        <f t="shared" si="90"/>
        <v>64806027</v>
      </c>
      <c r="S773" s="47"/>
    </row>
    <row r="774" spans="1:19" ht="12.75" customHeight="1" x14ac:dyDescent="0.2">
      <c r="A774" s="517"/>
      <c r="B774" s="517"/>
      <c r="C774" s="53" t="s">
        <v>3</v>
      </c>
      <c r="D774" s="54">
        <v>28</v>
      </c>
      <c r="E774" s="44">
        <v>25074.12</v>
      </c>
      <c r="F774" s="44">
        <v>0</v>
      </c>
      <c r="G774" s="44"/>
      <c r="H774" s="44">
        <v>6459.63</v>
      </c>
      <c r="I774" s="44"/>
      <c r="J774" s="44">
        <f t="shared" ref="J774" si="91">K774/12</f>
        <v>2627.81</v>
      </c>
      <c r="K774" s="44">
        <f t="shared" ref="K774" si="92">SUM(E774:I774)</f>
        <v>31533.75</v>
      </c>
      <c r="L774" s="46">
        <f t="shared" ref="L774" si="93">SUM(E774:J774)</f>
        <v>34161.56</v>
      </c>
      <c r="M774" s="117"/>
      <c r="N774" s="119">
        <f t="shared" ref="N774" si="94">K774</f>
        <v>31533.75</v>
      </c>
      <c r="O774" s="119">
        <f t="shared" ref="O774" si="95">E774+F774+G774+I774</f>
        <v>25074.12</v>
      </c>
      <c r="P774" s="119">
        <v>3278.4</v>
      </c>
      <c r="Q774" s="119">
        <f t="shared" ref="Q774" si="96">L774+(IF(P774&gt;O774*0.18,P774,O774*0.18))</f>
        <v>38674.9</v>
      </c>
      <c r="R774" s="119">
        <f t="shared" ref="R774" si="97">N774+O774*0.18</f>
        <v>36047.089999999997</v>
      </c>
      <c r="S774" s="47"/>
    </row>
    <row r="775" spans="1:19" ht="9" customHeight="1" x14ac:dyDescent="0.2">
      <c r="A775" s="517"/>
      <c r="B775" s="517"/>
      <c r="C775" s="48" t="s">
        <v>4</v>
      </c>
      <c r="D775" s="49">
        <v>34</v>
      </c>
      <c r="E775" s="50">
        <f t="shared" ref="E775" si="98">E774*1936.27</f>
        <v>48550266</v>
      </c>
      <c r="F775" s="50">
        <f t="shared" ref="F775:L787" si="99">F774*1936.27</f>
        <v>0</v>
      </c>
      <c r="G775" s="50">
        <f t="shared" si="99"/>
        <v>0</v>
      </c>
      <c r="H775" s="61">
        <f t="shared" si="99"/>
        <v>12507588</v>
      </c>
      <c r="I775" s="61">
        <f t="shared" si="99"/>
        <v>0</v>
      </c>
      <c r="J775" s="51">
        <f t="shared" si="99"/>
        <v>5088150</v>
      </c>
      <c r="K775" s="61">
        <f t="shared" si="99"/>
        <v>61057854</v>
      </c>
      <c r="L775" s="61">
        <f t="shared" si="99"/>
        <v>66146004</v>
      </c>
      <c r="M775" s="118"/>
      <c r="N775" s="120">
        <f t="shared" ref="N775:R775" si="100">N774*1936.27</f>
        <v>61057854</v>
      </c>
      <c r="O775" s="120">
        <f t="shared" si="100"/>
        <v>48550266</v>
      </c>
      <c r="P775" s="61">
        <f t="shared" si="100"/>
        <v>6347868</v>
      </c>
      <c r="Q775" s="120">
        <f t="shared" si="100"/>
        <v>74885049</v>
      </c>
      <c r="R775" s="120">
        <f t="shared" si="100"/>
        <v>69796899</v>
      </c>
      <c r="S775" s="47"/>
    </row>
    <row r="776" spans="1:19" ht="12.75" customHeight="1" x14ac:dyDescent="0.2">
      <c r="A776" s="517"/>
      <c r="B776" s="517"/>
      <c r="C776" s="53" t="s">
        <v>3</v>
      </c>
      <c r="D776" s="54">
        <v>35</v>
      </c>
      <c r="E776" s="44">
        <v>26699.74</v>
      </c>
      <c r="F776" s="44">
        <v>0</v>
      </c>
      <c r="G776" s="44"/>
      <c r="H776" s="44">
        <v>6459.63</v>
      </c>
      <c r="I776" s="44"/>
      <c r="J776" s="44">
        <f t="shared" ref="J776" si="101">K776/12</f>
        <v>2763.28</v>
      </c>
      <c r="K776" s="44">
        <f t="shared" ref="K776" si="102">SUM(E776:I776)</f>
        <v>33159.370000000003</v>
      </c>
      <c r="L776" s="46">
        <f t="shared" ref="L776" si="103">SUM(E776:J776)</f>
        <v>35922.65</v>
      </c>
      <c r="M776" s="117"/>
      <c r="N776" s="119">
        <f t="shared" ref="N776" si="104">K776</f>
        <v>33159.370000000003</v>
      </c>
      <c r="O776" s="119">
        <f t="shared" ref="O776" si="105">E776+F776+G776+I776</f>
        <v>26699.74</v>
      </c>
      <c r="P776" s="119">
        <v>3278.4</v>
      </c>
      <c r="Q776" s="119">
        <f t="shared" ref="Q776" si="106">L776+(IF(P776&gt;O776*0.18,P776,O776*0.18))</f>
        <v>40728.6</v>
      </c>
      <c r="R776" s="119">
        <f t="shared" ref="R776" si="107">N776+O776*0.18</f>
        <v>37965.32</v>
      </c>
      <c r="S776" s="47"/>
    </row>
    <row r="777" spans="1:19" ht="9" customHeight="1" x14ac:dyDescent="0.2">
      <c r="A777" s="518"/>
      <c r="B777" s="518"/>
      <c r="C777" s="58" t="s">
        <v>4</v>
      </c>
      <c r="D777" s="59"/>
      <c r="E777" s="50">
        <f t="shared" ref="E777" si="108">E776*1936.27</f>
        <v>51697906</v>
      </c>
      <c r="F777" s="50">
        <f t="shared" ref="F777:L789" si="109">F776*1936.27</f>
        <v>0</v>
      </c>
      <c r="G777" s="50">
        <f t="shared" si="109"/>
        <v>0</v>
      </c>
      <c r="H777" s="61">
        <f t="shared" si="109"/>
        <v>12507588</v>
      </c>
      <c r="I777" s="61">
        <f t="shared" si="109"/>
        <v>0</v>
      </c>
      <c r="J777" s="51">
        <f t="shared" si="109"/>
        <v>5350456</v>
      </c>
      <c r="K777" s="61">
        <f t="shared" si="109"/>
        <v>64205493</v>
      </c>
      <c r="L777" s="61">
        <f t="shared" si="109"/>
        <v>69555950</v>
      </c>
      <c r="M777" s="118"/>
      <c r="N777" s="120">
        <f t="shared" ref="N777:R777" si="110">N776*1936.27</f>
        <v>64205493</v>
      </c>
      <c r="O777" s="120">
        <f t="shared" si="110"/>
        <v>51697906</v>
      </c>
      <c r="P777" s="61">
        <f t="shared" si="110"/>
        <v>6347868</v>
      </c>
      <c r="Q777" s="120">
        <f t="shared" si="110"/>
        <v>78861566</v>
      </c>
      <c r="R777" s="120">
        <f t="shared" si="110"/>
        <v>73511110</v>
      </c>
      <c r="S777" s="47"/>
    </row>
    <row r="778" spans="1:19" ht="12.75" customHeight="1" x14ac:dyDescent="0.2">
      <c r="A778" s="496">
        <f>B766+1</f>
        <v>44197</v>
      </c>
      <c r="B778" s="496">
        <v>44561</v>
      </c>
      <c r="C778" s="42" t="s">
        <v>3</v>
      </c>
      <c r="D778" s="43">
        <v>0</v>
      </c>
      <c r="E778" s="44">
        <v>16218.89</v>
      </c>
      <c r="F778" s="44">
        <v>0</v>
      </c>
      <c r="G778" s="44"/>
      <c r="H778" s="44">
        <v>6459.63</v>
      </c>
      <c r="I778" s="44"/>
      <c r="J778" s="44">
        <f t="shared" ref="J778" si="111">K778/12</f>
        <v>1889.88</v>
      </c>
      <c r="K778" s="44">
        <f t="shared" ref="K778" si="112">SUM(E778:I778)</f>
        <v>22678.52</v>
      </c>
      <c r="L778" s="46">
        <f t="shared" ref="L778" si="113">SUM(E778:J778)</f>
        <v>24568.400000000001</v>
      </c>
      <c r="M778" s="117"/>
      <c r="N778" s="119">
        <f t="shared" ref="N778" si="114">K778</f>
        <v>22678.52</v>
      </c>
      <c r="O778" s="119">
        <f t="shared" ref="O778" si="115">E778+F778+G778+I778</f>
        <v>16218.89</v>
      </c>
      <c r="P778" s="119">
        <v>2094</v>
      </c>
      <c r="Q778" s="119">
        <f t="shared" ref="Q778" si="116">L778+(IF(P778&gt;O778*0.18,P778,O778*0.18))</f>
        <v>27487.8</v>
      </c>
      <c r="R778" s="119">
        <f t="shared" ref="R778" si="117">N778+O778*0.18</f>
        <v>25597.919999999998</v>
      </c>
      <c r="S778" s="47"/>
    </row>
    <row r="779" spans="1:19" ht="9" customHeight="1" x14ac:dyDescent="0.2">
      <c r="A779" s="497"/>
      <c r="B779" s="497"/>
      <c r="C779" s="48" t="s">
        <v>4</v>
      </c>
      <c r="D779" s="49">
        <v>8</v>
      </c>
      <c r="E779" s="50">
        <f t="shared" ref="E779:L779" si="118">E778*1936.27</f>
        <v>31404150</v>
      </c>
      <c r="F779" s="50">
        <f t="shared" si="118"/>
        <v>0</v>
      </c>
      <c r="G779" s="50">
        <f t="shared" si="118"/>
        <v>0</v>
      </c>
      <c r="H779" s="61">
        <f t="shared" si="118"/>
        <v>12507588</v>
      </c>
      <c r="I779" s="61">
        <f t="shared" si="118"/>
        <v>0</v>
      </c>
      <c r="J779" s="51">
        <f t="shared" si="118"/>
        <v>3659318</v>
      </c>
      <c r="K779" s="61">
        <f t="shared" si="118"/>
        <v>43911738</v>
      </c>
      <c r="L779" s="61">
        <f t="shared" si="118"/>
        <v>47571056</v>
      </c>
      <c r="M779" s="118"/>
      <c r="N779" s="120">
        <f t="shared" ref="N779:R779" si="119">N778*1936.27</f>
        <v>43911738</v>
      </c>
      <c r="O779" s="120">
        <f t="shared" si="119"/>
        <v>31404150</v>
      </c>
      <c r="P779" s="61">
        <f t="shared" si="119"/>
        <v>4054549</v>
      </c>
      <c r="Q779" s="120">
        <f t="shared" si="119"/>
        <v>53223803</v>
      </c>
      <c r="R779" s="120">
        <f t="shared" si="119"/>
        <v>49564485</v>
      </c>
      <c r="S779" s="47"/>
    </row>
    <row r="780" spans="1:19" ht="12.75" customHeight="1" x14ac:dyDescent="0.2">
      <c r="A780" s="517">
        <f>A778</f>
        <v>44197</v>
      </c>
      <c r="B780" s="517">
        <f>B778</f>
        <v>44561</v>
      </c>
      <c r="C780" s="53" t="s">
        <v>3</v>
      </c>
      <c r="D780" s="54">
        <v>9</v>
      </c>
      <c r="E780" s="44">
        <v>18882.419999999998</v>
      </c>
      <c r="F780" s="44">
        <v>0</v>
      </c>
      <c r="G780" s="44"/>
      <c r="H780" s="44">
        <v>6459.63</v>
      </c>
      <c r="I780" s="44"/>
      <c r="J780" s="44">
        <f t="shared" ref="J780" si="120">K780/12</f>
        <v>2111.84</v>
      </c>
      <c r="K780" s="44">
        <f t="shared" ref="K780" si="121">SUM(E780:I780)</f>
        <v>25342.05</v>
      </c>
      <c r="L780" s="46">
        <f t="shared" ref="L780" si="122">SUM(E780:J780)</f>
        <v>27453.89</v>
      </c>
      <c r="M780" s="117"/>
      <c r="N780" s="119">
        <f t="shared" ref="N780" si="123">K780</f>
        <v>25342.05</v>
      </c>
      <c r="O780" s="119">
        <f t="shared" ref="O780" si="124">E780+F780+G780+I780</f>
        <v>18882.419999999998</v>
      </c>
      <c r="P780" s="119">
        <v>2094</v>
      </c>
      <c r="Q780" s="119">
        <f t="shared" ref="Q780" si="125">L780+(IF(P780&gt;O780*0.18,P780,O780*0.18))</f>
        <v>30852.73</v>
      </c>
      <c r="R780" s="119">
        <f t="shared" ref="R780" si="126">N780+O780*0.18</f>
        <v>28740.89</v>
      </c>
      <c r="S780" s="47"/>
    </row>
    <row r="781" spans="1:19" ht="9" customHeight="1" x14ac:dyDescent="0.2">
      <c r="A781" s="517"/>
      <c r="B781" s="517"/>
      <c r="C781" s="48" t="s">
        <v>4</v>
      </c>
      <c r="D781" s="49">
        <v>14</v>
      </c>
      <c r="E781" s="50">
        <f t="shared" ref="E781" si="127">E780*1936.27</f>
        <v>36561463</v>
      </c>
      <c r="F781" s="50">
        <f t="shared" si="69"/>
        <v>0</v>
      </c>
      <c r="G781" s="50">
        <f t="shared" si="69"/>
        <v>0</v>
      </c>
      <c r="H781" s="61">
        <f t="shared" si="69"/>
        <v>12507588</v>
      </c>
      <c r="I781" s="61">
        <f t="shared" si="69"/>
        <v>0</v>
      </c>
      <c r="J781" s="51">
        <f t="shared" si="69"/>
        <v>4089092</v>
      </c>
      <c r="K781" s="61">
        <f t="shared" si="69"/>
        <v>49069051</v>
      </c>
      <c r="L781" s="61">
        <f t="shared" si="69"/>
        <v>53158144</v>
      </c>
      <c r="M781" s="118"/>
      <c r="N781" s="120">
        <f t="shared" ref="N781:R781" si="128">N780*1936.27</f>
        <v>49069051</v>
      </c>
      <c r="O781" s="120">
        <f t="shared" si="128"/>
        <v>36561463</v>
      </c>
      <c r="P781" s="61">
        <f t="shared" si="128"/>
        <v>4054549</v>
      </c>
      <c r="Q781" s="120">
        <f t="shared" si="128"/>
        <v>59739216</v>
      </c>
      <c r="R781" s="120">
        <f t="shared" si="128"/>
        <v>55650123</v>
      </c>
      <c r="S781" s="47"/>
    </row>
    <row r="782" spans="1:19" ht="12.75" customHeight="1" x14ac:dyDescent="0.2">
      <c r="A782" s="517"/>
      <c r="B782" s="517"/>
      <c r="C782" s="53" t="s">
        <v>3</v>
      </c>
      <c r="D782" s="54">
        <v>15</v>
      </c>
      <c r="E782" s="44">
        <v>21216.959999999999</v>
      </c>
      <c r="F782" s="44">
        <v>0</v>
      </c>
      <c r="G782" s="44"/>
      <c r="H782" s="44">
        <v>6459.63</v>
      </c>
      <c r="I782" s="44"/>
      <c r="J782" s="44">
        <f t="shared" ref="J782" si="129">K782/12</f>
        <v>2306.38</v>
      </c>
      <c r="K782" s="44">
        <f t="shared" ref="K782" si="130">SUM(E782:I782)</f>
        <v>27676.59</v>
      </c>
      <c r="L782" s="46">
        <f t="shared" ref="L782" si="131">SUM(E782:J782)</f>
        <v>29982.97</v>
      </c>
      <c r="M782" s="117"/>
      <c r="N782" s="119">
        <f t="shared" ref="N782" si="132">K782</f>
        <v>27676.59</v>
      </c>
      <c r="O782" s="119">
        <f t="shared" ref="O782" si="133">E782+F782+G782+I782</f>
        <v>21216.959999999999</v>
      </c>
      <c r="P782" s="119">
        <v>2577.6</v>
      </c>
      <c r="Q782" s="119">
        <f t="shared" ref="Q782" si="134">L782+(IF(P782&gt;O782*0.18,P782,O782*0.18))</f>
        <v>33802.019999999997</v>
      </c>
      <c r="R782" s="119">
        <f t="shared" ref="R782" si="135">N782+O782*0.18</f>
        <v>31495.64</v>
      </c>
      <c r="S782" s="47"/>
    </row>
    <row r="783" spans="1:19" ht="9" customHeight="1" x14ac:dyDescent="0.2">
      <c r="A783" s="517"/>
      <c r="B783" s="517"/>
      <c r="C783" s="48" t="s">
        <v>4</v>
      </c>
      <c r="D783" s="49">
        <v>20</v>
      </c>
      <c r="E783" s="50">
        <f t="shared" ref="E783" si="136">E782*1936.27</f>
        <v>41081763</v>
      </c>
      <c r="F783" s="50">
        <f t="shared" si="79"/>
        <v>0</v>
      </c>
      <c r="G783" s="50">
        <f t="shared" si="79"/>
        <v>0</v>
      </c>
      <c r="H783" s="61">
        <f t="shared" si="79"/>
        <v>12507588</v>
      </c>
      <c r="I783" s="61">
        <f t="shared" si="79"/>
        <v>0</v>
      </c>
      <c r="J783" s="51">
        <f t="shared" si="79"/>
        <v>4465774</v>
      </c>
      <c r="K783" s="61">
        <f t="shared" si="79"/>
        <v>53589351</v>
      </c>
      <c r="L783" s="61">
        <f t="shared" si="79"/>
        <v>58055125</v>
      </c>
      <c r="M783" s="118"/>
      <c r="N783" s="120">
        <f t="shared" ref="N783:R783" si="137">N782*1936.27</f>
        <v>53589351</v>
      </c>
      <c r="O783" s="120">
        <f t="shared" si="137"/>
        <v>41081763</v>
      </c>
      <c r="P783" s="61">
        <f t="shared" si="137"/>
        <v>4990930</v>
      </c>
      <c r="Q783" s="120">
        <f t="shared" si="137"/>
        <v>65449837</v>
      </c>
      <c r="R783" s="120">
        <f t="shared" si="137"/>
        <v>60984063</v>
      </c>
      <c r="S783" s="47"/>
    </row>
    <row r="784" spans="1:19" ht="12.75" customHeight="1" x14ac:dyDescent="0.2">
      <c r="A784" s="517"/>
      <c r="B784" s="517"/>
      <c r="C784" s="53" t="s">
        <v>3</v>
      </c>
      <c r="D784" s="54">
        <v>21</v>
      </c>
      <c r="E784" s="44">
        <v>23488.54</v>
      </c>
      <c r="F784" s="44">
        <v>0</v>
      </c>
      <c r="G784" s="44"/>
      <c r="H784" s="44">
        <v>6459.63</v>
      </c>
      <c r="I784" s="44"/>
      <c r="J784" s="44">
        <f t="shared" ref="J784" si="138">K784/12</f>
        <v>2495.6799999999998</v>
      </c>
      <c r="K784" s="44">
        <f t="shared" ref="K784" si="139">SUM(E784:I784)</f>
        <v>29948.17</v>
      </c>
      <c r="L784" s="46">
        <f t="shared" ref="L784" si="140">SUM(E784:J784)</f>
        <v>32443.85</v>
      </c>
      <c r="M784" s="117"/>
      <c r="N784" s="119">
        <f t="shared" ref="N784" si="141">K784</f>
        <v>29948.17</v>
      </c>
      <c r="O784" s="119">
        <f t="shared" ref="O784" si="142">E784+F784+G784+I784</f>
        <v>23488.54</v>
      </c>
      <c r="P784" s="119">
        <v>2577.6</v>
      </c>
      <c r="Q784" s="119">
        <f t="shared" ref="Q784" si="143">L784+(IF(P784&gt;O784*0.18,P784,O784*0.18))</f>
        <v>36671.79</v>
      </c>
      <c r="R784" s="119">
        <f t="shared" ref="R784" si="144">N784+O784*0.18</f>
        <v>34176.11</v>
      </c>
      <c r="S784" s="47"/>
    </row>
    <row r="785" spans="1:19" ht="9" customHeight="1" x14ac:dyDescent="0.2">
      <c r="A785" s="517"/>
      <c r="B785" s="517"/>
      <c r="C785" s="48" t="s">
        <v>4</v>
      </c>
      <c r="D785" s="49">
        <v>27</v>
      </c>
      <c r="E785" s="50">
        <f t="shared" ref="E785" si="145">E784*1936.27</f>
        <v>45480155</v>
      </c>
      <c r="F785" s="50">
        <f t="shared" si="89"/>
        <v>0</v>
      </c>
      <c r="G785" s="50">
        <f t="shared" si="89"/>
        <v>0</v>
      </c>
      <c r="H785" s="61">
        <f t="shared" si="89"/>
        <v>12507588</v>
      </c>
      <c r="I785" s="61">
        <f t="shared" si="89"/>
        <v>0</v>
      </c>
      <c r="J785" s="51">
        <f t="shared" si="89"/>
        <v>4832310</v>
      </c>
      <c r="K785" s="61">
        <f t="shared" si="89"/>
        <v>57987743</v>
      </c>
      <c r="L785" s="61">
        <f t="shared" si="89"/>
        <v>62820053</v>
      </c>
      <c r="M785" s="118"/>
      <c r="N785" s="120">
        <f t="shared" ref="N785:R785" si="146">N784*1936.27</f>
        <v>57987743</v>
      </c>
      <c r="O785" s="120">
        <f t="shared" si="146"/>
        <v>45480155</v>
      </c>
      <c r="P785" s="61">
        <f t="shared" si="146"/>
        <v>4990930</v>
      </c>
      <c r="Q785" s="120">
        <f t="shared" si="146"/>
        <v>71006487</v>
      </c>
      <c r="R785" s="120">
        <f t="shared" si="146"/>
        <v>66174177</v>
      </c>
      <c r="S785" s="47"/>
    </row>
    <row r="786" spans="1:19" ht="12.75" customHeight="1" x14ac:dyDescent="0.2">
      <c r="A786" s="517"/>
      <c r="B786" s="517"/>
      <c r="C786" s="53" t="s">
        <v>3</v>
      </c>
      <c r="D786" s="54">
        <v>28</v>
      </c>
      <c r="E786" s="44">
        <v>25719.72</v>
      </c>
      <c r="F786" s="44">
        <v>0</v>
      </c>
      <c r="G786" s="44"/>
      <c r="H786" s="44">
        <v>6459.63</v>
      </c>
      <c r="I786" s="44"/>
      <c r="J786" s="44">
        <f t="shared" ref="J786" si="147">K786/12</f>
        <v>2681.61</v>
      </c>
      <c r="K786" s="44">
        <f t="shared" ref="K786" si="148">SUM(E786:I786)</f>
        <v>32179.35</v>
      </c>
      <c r="L786" s="46">
        <f t="shared" ref="L786" si="149">SUM(E786:J786)</f>
        <v>34860.959999999999</v>
      </c>
      <c r="M786" s="117"/>
      <c r="N786" s="119">
        <f t="shared" ref="N786" si="150">K786</f>
        <v>32179.35</v>
      </c>
      <c r="O786" s="119">
        <f t="shared" ref="O786" si="151">E786+F786+G786+I786</f>
        <v>25719.72</v>
      </c>
      <c r="P786" s="119">
        <v>3278.4</v>
      </c>
      <c r="Q786" s="119">
        <f t="shared" ref="Q786" si="152">L786+(IF(P786&gt;O786*0.18,P786,O786*0.18))</f>
        <v>39490.51</v>
      </c>
      <c r="R786" s="119">
        <f t="shared" ref="R786" si="153">N786+O786*0.18</f>
        <v>36808.9</v>
      </c>
      <c r="S786" s="47"/>
    </row>
    <row r="787" spans="1:19" ht="9" customHeight="1" x14ac:dyDescent="0.2">
      <c r="A787" s="517"/>
      <c r="B787" s="517"/>
      <c r="C787" s="48" t="s">
        <v>4</v>
      </c>
      <c r="D787" s="49">
        <v>34</v>
      </c>
      <c r="E787" s="50">
        <f t="shared" ref="E787" si="154">E786*1936.27</f>
        <v>49800322</v>
      </c>
      <c r="F787" s="50">
        <f t="shared" si="99"/>
        <v>0</v>
      </c>
      <c r="G787" s="50">
        <f t="shared" si="99"/>
        <v>0</v>
      </c>
      <c r="H787" s="61">
        <f t="shared" si="99"/>
        <v>12507588</v>
      </c>
      <c r="I787" s="61">
        <f t="shared" si="99"/>
        <v>0</v>
      </c>
      <c r="J787" s="51">
        <f t="shared" si="99"/>
        <v>5192321</v>
      </c>
      <c r="K787" s="61">
        <f t="shared" si="99"/>
        <v>62307910</v>
      </c>
      <c r="L787" s="61">
        <f t="shared" si="99"/>
        <v>67500231</v>
      </c>
      <c r="M787" s="118"/>
      <c r="N787" s="120">
        <f t="shared" ref="N787:R787" si="155">N786*1936.27</f>
        <v>62307910</v>
      </c>
      <c r="O787" s="120">
        <f t="shared" si="155"/>
        <v>49800322</v>
      </c>
      <c r="P787" s="61">
        <f t="shared" si="155"/>
        <v>6347868</v>
      </c>
      <c r="Q787" s="120">
        <f t="shared" si="155"/>
        <v>76464290</v>
      </c>
      <c r="R787" s="120">
        <f t="shared" si="155"/>
        <v>71271969</v>
      </c>
      <c r="S787" s="47"/>
    </row>
    <row r="788" spans="1:19" ht="12.75" customHeight="1" x14ac:dyDescent="0.2">
      <c r="A788" s="517"/>
      <c r="B788" s="517"/>
      <c r="C788" s="53" t="s">
        <v>3</v>
      </c>
      <c r="D788" s="54">
        <v>35</v>
      </c>
      <c r="E788" s="44">
        <v>27377.74</v>
      </c>
      <c r="F788" s="44">
        <v>0</v>
      </c>
      <c r="G788" s="44"/>
      <c r="H788" s="44">
        <v>6459.63</v>
      </c>
      <c r="I788" s="44"/>
      <c r="J788" s="44">
        <f t="shared" ref="J788" si="156">K788/12</f>
        <v>2819.78</v>
      </c>
      <c r="K788" s="44">
        <f t="shared" ref="K788" si="157">SUM(E788:I788)</f>
        <v>33837.370000000003</v>
      </c>
      <c r="L788" s="46">
        <f t="shared" ref="L788" si="158">SUM(E788:J788)</f>
        <v>36657.15</v>
      </c>
      <c r="M788" s="117"/>
      <c r="N788" s="119">
        <f t="shared" ref="N788" si="159">K788</f>
        <v>33837.370000000003</v>
      </c>
      <c r="O788" s="119">
        <f t="shared" ref="O788" si="160">E788+F788+G788+I788</f>
        <v>27377.74</v>
      </c>
      <c r="P788" s="119">
        <v>3278.4</v>
      </c>
      <c r="Q788" s="119">
        <f t="shared" ref="Q788" si="161">L788+(IF(P788&gt;O788*0.18,P788,O788*0.18))</f>
        <v>41585.14</v>
      </c>
      <c r="R788" s="119">
        <f t="shared" ref="R788" si="162">N788+O788*0.18</f>
        <v>38765.360000000001</v>
      </c>
      <c r="S788" s="47"/>
    </row>
    <row r="789" spans="1:19" ht="9" customHeight="1" x14ac:dyDescent="0.2">
      <c r="A789" s="518"/>
      <c r="B789" s="518"/>
      <c r="C789" s="58" t="s">
        <v>4</v>
      </c>
      <c r="D789" s="59"/>
      <c r="E789" s="50">
        <f t="shared" ref="E789" si="163">E788*1936.27</f>
        <v>53010697</v>
      </c>
      <c r="F789" s="50">
        <f t="shared" si="109"/>
        <v>0</v>
      </c>
      <c r="G789" s="50">
        <f t="shared" si="109"/>
        <v>0</v>
      </c>
      <c r="H789" s="61">
        <f t="shared" si="109"/>
        <v>12507588</v>
      </c>
      <c r="I789" s="61">
        <f t="shared" si="109"/>
        <v>0</v>
      </c>
      <c r="J789" s="51">
        <f t="shared" si="109"/>
        <v>5459855</v>
      </c>
      <c r="K789" s="61">
        <f t="shared" si="109"/>
        <v>65518284</v>
      </c>
      <c r="L789" s="61">
        <f t="shared" si="109"/>
        <v>70978140</v>
      </c>
      <c r="M789" s="118"/>
      <c r="N789" s="120">
        <f t="shared" ref="N789:R789" si="164">N788*1936.27</f>
        <v>65518284</v>
      </c>
      <c r="O789" s="120">
        <f t="shared" si="164"/>
        <v>53010697</v>
      </c>
      <c r="P789" s="61">
        <f t="shared" si="164"/>
        <v>6347868</v>
      </c>
      <c r="Q789" s="120">
        <f t="shared" si="164"/>
        <v>80520059</v>
      </c>
      <c r="R789" s="120">
        <f t="shared" si="164"/>
        <v>75060204</v>
      </c>
      <c r="S789" s="47"/>
    </row>
    <row r="790" spans="1:19" ht="12.75" customHeight="1" x14ac:dyDescent="0.2">
      <c r="A790" s="496">
        <f>B778+1</f>
        <v>44562</v>
      </c>
      <c r="B790" s="496">
        <v>44651</v>
      </c>
      <c r="C790" s="42" t="s">
        <v>3</v>
      </c>
      <c r="D790" s="43">
        <v>0</v>
      </c>
      <c r="E790" s="44">
        <f>E778</f>
        <v>16218.89</v>
      </c>
      <c r="F790" s="44">
        <v>0</v>
      </c>
      <c r="G790" s="44"/>
      <c r="H790" s="44">
        <v>6459.63</v>
      </c>
      <c r="I790" s="44"/>
      <c r="J790" s="44">
        <f t="shared" ref="J790" si="165">K790/12</f>
        <v>1889.88</v>
      </c>
      <c r="K790" s="44">
        <f t="shared" ref="K790" si="166">SUM(E790:I790)</f>
        <v>22678.52</v>
      </c>
      <c r="L790" s="46">
        <f t="shared" ref="L790" si="167">SUM(E790:J790)</f>
        <v>24568.400000000001</v>
      </c>
      <c r="M790" s="117"/>
      <c r="N790" s="119">
        <f t="shared" ref="N790" si="168">K790</f>
        <v>22678.52</v>
      </c>
      <c r="O790" s="119">
        <f t="shared" ref="O790" si="169">E790+F790+G790+I790</f>
        <v>16218.89</v>
      </c>
      <c r="P790" s="119">
        <f>K832</f>
        <v>2214</v>
      </c>
      <c r="Q790" s="119">
        <f t="shared" ref="Q790" si="170">L790+(IF(P790&gt;O790*0.18,P790,O790*0.18))</f>
        <v>27487.8</v>
      </c>
      <c r="R790" s="119">
        <f t="shared" ref="R790" si="171">N790+O790*0.18</f>
        <v>25597.919999999998</v>
      </c>
      <c r="S790" s="47"/>
    </row>
    <row r="791" spans="1:19" ht="9" customHeight="1" x14ac:dyDescent="0.2">
      <c r="A791" s="497"/>
      <c r="B791" s="497"/>
      <c r="C791" s="48" t="s">
        <v>4</v>
      </c>
      <c r="D791" s="49">
        <v>8</v>
      </c>
      <c r="E791" s="50">
        <f t="shared" ref="E791:L791" si="172">E790*1936.27</f>
        <v>31404150</v>
      </c>
      <c r="F791" s="50">
        <f t="shared" si="172"/>
        <v>0</v>
      </c>
      <c r="G791" s="50">
        <f t="shared" si="172"/>
        <v>0</v>
      </c>
      <c r="H791" s="61">
        <f t="shared" si="172"/>
        <v>12507588</v>
      </c>
      <c r="I791" s="61">
        <f t="shared" si="172"/>
        <v>0</v>
      </c>
      <c r="J791" s="51">
        <f t="shared" si="172"/>
        <v>3659318</v>
      </c>
      <c r="K791" s="61">
        <f t="shared" si="172"/>
        <v>43911738</v>
      </c>
      <c r="L791" s="61">
        <f t="shared" si="172"/>
        <v>47571056</v>
      </c>
      <c r="M791" s="118"/>
      <c r="N791" s="120">
        <f t="shared" ref="N791:R791" si="173">N790*1936.27</f>
        <v>43911738</v>
      </c>
      <c r="O791" s="120">
        <f t="shared" si="173"/>
        <v>31404150</v>
      </c>
      <c r="P791" s="61">
        <f t="shared" si="173"/>
        <v>4286902</v>
      </c>
      <c r="Q791" s="120">
        <f t="shared" si="173"/>
        <v>53223803</v>
      </c>
      <c r="R791" s="120">
        <f t="shared" si="173"/>
        <v>49564485</v>
      </c>
      <c r="S791" s="47"/>
    </row>
    <row r="792" spans="1:19" ht="12.75" customHeight="1" x14ac:dyDescent="0.2">
      <c r="A792" s="517">
        <f>A790</f>
        <v>44562</v>
      </c>
      <c r="B792" s="517">
        <f>B790</f>
        <v>44651</v>
      </c>
      <c r="C792" s="53" t="s">
        <v>3</v>
      </c>
      <c r="D792" s="54">
        <v>9</v>
      </c>
      <c r="E792" s="44">
        <f t="shared" ref="E792" si="174">E780</f>
        <v>18882.419999999998</v>
      </c>
      <c r="F792" s="44">
        <v>0</v>
      </c>
      <c r="G792" s="44"/>
      <c r="H792" s="44">
        <v>6459.63</v>
      </c>
      <c r="I792" s="44"/>
      <c r="J792" s="44">
        <f t="shared" ref="J792" si="175">K792/12</f>
        <v>2111.84</v>
      </c>
      <c r="K792" s="44">
        <f t="shared" ref="K792" si="176">SUM(E792:I792)</f>
        <v>25342.05</v>
      </c>
      <c r="L792" s="46">
        <f t="shared" ref="L792" si="177">SUM(E792:J792)</f>
        <v>27453.89</v>
      </c>
      <c r="M792" s="117"/>
      <c r="N792" s="119">
        <f t="shared" ref="N792" si="178">K792</f>
        <v>25342.05</v>
      </c>
      <c r="O792" s="119">
        <f t="shared" ref="O792" si="179">E792+F792+G792+I792</f>
        <v>18882.419999999998</v>
      </c>
      <c r="P792" s="119">
        <f>P790</f>
        <v>2214</v>
      </c>
      <c r="Q792" s="119">
        <f t="shared" ref="Q792" si="180">L792+(IF(P792&gt;O792*0.18,P792,O792*0.18))</f>
        <v>30852.73</v>
      </c>
      <c r="R792" s="119">
        <f t="shared" ref="R792" si="181">N792+O792*0.18</f>
        <v>28740.89</v>
      </c>
      <c r="S792" s="47"/>
    </row>
    <row r="793" spans="1:19" ht="9" customHeight="1" x14ac:dyDescent="0.2">
      <c r="A793" s="517"/>
      <c r="B793" s="517"/>
      <c r="C793" s="48" t="s">
        <v>4</v>
      </c>
      <c r="D793" s="49">
        <v>14</v>
      </c>
      <c r="E793" s="50">
        <f t="shared" ref="E793" si="182">E792*1936.27</f>
        <v>36561463</v>
      </c>
      <c r="F793" s="50">
        <f t="shared" ref="F793:L793" si="183">F792*1936.27</f>
        <v>0</v>
      </c>
      <c r="G793" s="50">
        <f t="shared" si="183"/>
        <v>0</v>
      </c>
      <c r="H793" s="61">
        <f t="shared" si="183"/>
        <v>12507588</v>
      </c>
      <c r="I793" s="61">
        <f t="shared" si="183"/>
        <v>0</v>
      </c>
      <c r="J793" s="51">
        <f t="shared" si="183"/>
        <v>4089092</v>
      </c>
      <c r="K793" s="61">
        <f t="shared" si="183"/>
        <v>49069051</v>
      </c>
      <c r="L793" s="61">
        <f t="shared" si="183"/>
        <v>53158144</v>
      </c>
      <c r="M793" s="118"/>
      <c r="N793" s="120">
        <f t="shared" ref="N793:R793" si="184">N792*1936.27</f>
        <v>49069051</v>
      </c>
      <c r="O793" s="120">
        <f t="shared" si="184"/>
        <v>36561463</v>
      </c>
      <c r="P793" s="61">
        <f t="shared" si="184"/>
        <v>4286902</v>
      </c>
      <c r="Q793" s="120">
        <f t="shared" si="184"/>
        <v>59739216</v>
      </c>
      <c r="R793" s="120">
        <f t="shared" si="184"/>
        <v>55650123</v>
      </c>
      <c r="S793" s="47"/>
    </row>
    <row r="794" spans="1:19" ht="12.75" customHeight="1" x14ac:dyDescent="0.2">
      <c r="A794" s="517"/>
      <c r="B794" s="517"/>
      <c r="C794" s="53" t="s">
        <v>3</v>
      </c>
      <c r="D794" s="54">
        <v>15</v>
      </c>
      <c r="E794" s="44">
        <f t="shared" ref="E794" si="185">E782</f>
        <v>21216.959999999999</v>
      </c>
      <c r="F794" s="44">
        <v>0</v>
      </c>
      <c r="G794" s="44"/>
      <c r="H794" s="44">
        <v>6459.63</v>
      </c>
      <c r="I794" s="44"/>
      <c r="J794" s="44">
        <f t="shared" ref="J794" si="186">K794/12</f>
        <v>2306.38</v>
      </c>
      <c r="K794" s="44">
        <f t="shared" ref="K794" si="187">SUM(E794:I794)</f>
        <v>27676.59</v>
      </c>
      <c r="L794" s="46">
        <f t="shared" ref="L794" si="188">SUM(E794:J794)</f>
        <v>29982.97</v>
      </c>
      <c r="M794" s="117"/>
      <c r="N794" s="119">
        <f t="shared" ref="N794" si="189">K794</f>
        <v>27676.59</v>
      </c>
      <c r="O794" s="119">
        <f t="shared" ref="O794" si="190">E794+F794+G794+I794</f>
        <v>21216.959999999999</v>
      </c>
      <c r="P794" s="119">
        <f>K834</f>
        <v>2721.6</v>
      </c>
      <c r="Q794" s="119">
        <f t="shared" ref="Q794" si="191">L794+(IF(P794&gt;O794*0.18,P794,O794*0.18))</f>
        <v>33802.019999999997</v>
      </c>
      <c r="R794" s="119">
        <f t="shared" ref="R794" si="192">N794+O794*0.18</f>
        <v>31495.64</v>
      </c>
      <c r="S794" s="47"/>
    </row>
    <row r="795" spans="1:19" ht="9" customHeight="1" x14ac:dyDescent="0.2">
      <c r="A795" s="517"/>
      <c r="B795" s="517"/>
      <c r="C795" s="48" t="s">
        <v>4</v>
      </c>
      <c r="D795" s="49">
        <v>20</v>
      </c>
      <c r="E795" s="50">
        <f t="shared" ref="E795" si="193">E794*1936.27</f>
        <v>41081763</v>
      </c>
      <c r="F795" s="50">
        <f t="shared" ref="F795:L795" si="194">F794*1936.27</f>
        <v>0</v>
      </c>
      <c r="G795" s="50">
        <f t="shared" si="194"/>
        <v>0</v>
      </c>
      <c r="H795" s="61">
        <f t="shared" si="194"/>
        <v>12507588</v>
      </c>
      <c r="I795" s="61">
        <f t="shared" si="194"/>
        <v>0</v>
      </c>
      <c r="J795" s="51">
        <f t="shared" si="194"/>
        <v>4465774</v>
      </c>
      <c r="K795" s="61">
        <f t="shared" si="194"/>
        <v>53589351</v>
      </c>
      <c r="L795" s="61">
        <f t="shared" si="194"/>
        <v>58055125</v>
      </c>
      <c r="M795" s="118"/>
      <c r="N795" s="120">
        <f t="shared" ref="N795:R795" si="195">N794*1936.27</f>
        <v>53589351</v>
      </c>
      <c r="O795" s="120">
        <f t="shared" si="195"/>
        <v>41081763</v>
      </c>
      <c r="P795" s="61">
        <f t="shared" si="195"/>
        <v>5269752</v>
      </c>
      <c r="Q795" s="120">
        <f t="shared" si="195"/>
        <v>65449837</v>
      </c>
      <c r="R795" s="120">
        <f t="shared" si="195"/>
        <v>60984063</v>
      </c>
      <c r="S795" s="47"/>
    </row>
    <row r="796" spans="1:19" ht="12.75" customHeight="1" x14ac:dyDescent="0.2">
      <c r="A796" s="517"/>
      <c r="B796" s="517"/>
      <c r="C796" s="53" t="s">
        <v>3</v>
      </c>
      <c r="D796" s="54">
        <v>21</v>
      </c>
      <c r="E796" s="44">
        <f t="shared" ref="E796" si="196">E784</f>
        <v>23488.54</v>
      </c>
      <c r="F796" s="44">
        <v>0</v>
      </c>
      <c r="G796" s="44"/>
      <c r="H796" s="44">
        <v>6459.63</v>
      </c>
      <c r="I796" s="44"/>
      <c r="J796" s="44">
        <f t="shared" ref="J796" si="197">K796/12</f>
        <v>2495.6799999999998</v>
      </c>
      <c r="K796" s="44">
        <f t="shared" ref="K796" si="198">SUM(E796:I796)</f>
        <v>29948.17</v>
      </c>
      <c r="L796" s="46">
        <f t="shared" ref="L796" si="199">SUM(E796:J796)</f>
        <v>32443.85</v>
      </c>
      <c r="M796" s="117"/>
      <c r="N796" s="119">
        <f t="shared" ref="N796" si="200">K796</f>
        <v>29948.17</v>
      </c>
      <c r="O796" s="119">
        <f t="shared" ref="O796" si="201">E796+F796+G796+I796</f>
        <v>23488.54</v>
      </c>
      <c r="P796" s="119">
        <f>P794</f>
        <v>2721.6</v>
      </c>
      <c r="Q796" s="119">
        <f t="shared" ref="Q796" si="202">L796+(IF(P796&gt;O796*0.18,P796,O796*0.18))</f>
        <v>36671.79</v>
      </c>
      <c r="R796" s="119">
        <f t="shared" ref="R796" si="203">N796+O796*0.18</f>
        <v>34176.11</v>
      </c>
      <c r="S796" s="47"/>
    </row>
    <row r="797" spans="1:19" ht="9" customHeight="1" x14ac:dyDescent="0.2">
      <c r="A797" s="517"/>
      <c r="B797" s="517"/>
      <c r="C797" s="48" t="s">
        <v>4</v>
      </c>
      <c r="D797" s="49">
        <v>27</v>
      </c>
      <c r="E797" s="50">
        <f t="shared" ref="E797" si="204">E796*1936.27</f>
        <v>45480155</v>
      </c>
      <c r="F797" s="50">
        <f t="shared" ref="F797:L797" si="205">F796*1936.27</f>
        <v>0</v>
      </c>
      <c r="G797" s="50">
        <f t="shared" si="205"/>
        <v>0</v>
      </c>
      <c r="H797" s="61">
        <f t="shared" si="205"/>
        <v>12507588</v>
      </c>
      <c r="I797" s="61">
        <f t="shared" si="205"/>
        <v>0</v>
      </c>
      <c r="J797" s="51">
        <f t="shared" si="205"/>
        <v>4832310</v>
      </c>
      <c r="K797" s="61">
        <f t="shared" si="205"/>
        <v>57987743</v>
      </c>
      <c r="L797" s="61">
        <f t="shared" si="205"/>
        <v>62820053</v>
      </c>
      <c r="M797" s="118"/>
      <c r="N797" s="120">
        <f t="shared" ref="N797:R797" si="206">N796*1936.27</f>
        <v>57987743</v>
      </c>
      <c r="O797" s="120">
        <f t="shared" si="206"/>
        <v>45480155</v>
      </c>
      <c r="P797" s="61">
        <f t="shared" si="206"/>
        <v>5269752</v>
      </c>
      <c r="Q797" s="120">
        <f t="shared" si="206"/>
        <v>71006487</v>
      </c>
      <c r="R797" s="120">
        <f t="shared" si="206"/>
        <v>66174177</v>
      </c>
      <c r="S797" s="47"/>
    </row>
    <row r="798" spans="1:19" ht="12.75" customHeight="1" x14ac:dyDescent="0.2">
      <c r="A798" s="517"/>
      <c r="B798" s="517"/>
      <c r="C798" s="53" t="s">
        <v>3</v>
      </c>
      <c r="D798" s="54">
        <v>28</v>
      </c>
      <c r="E798" s="44">
        <f t="shared" ref="E798" si="207">E786</f>
        <v>25719.72</v>
      </c>
      <c r="F798" s="44">
        <v>0</v>
      </c>
      <c r="G798" s="44"/>
      <c r="H798" s="44">
        <v>6459.63</v>
      </c>
      <c r="I798" s="44"/>
      <c r="J798" s="44">
        <f t="shared" ref="J798" si="208">K798/12</f>
        <v>2681.61</v>
      </c>
      <c r="K798" s="44">
        <f t="shared" ref="K798" si="209">SUM(E798:I798)</f>
        <v>32179.35</v>
      </c>
      <c r="L798" s="46">
        <f t="shared" ref="L798" si="210">SUM(E798:J798)</f>
        <v>34860.959999999999</v>
      </c>
      <c r="M798" s="117"/>
      <c r="N798" s="119">
        <f t="shared" ref="N798" si="211">K798</f>
        <v>32179.35</v>
      </c>
      <c r="O798" s="119">
        <f t="shared" ref="O798" si="212">E798+F798+G798+I798</f>
        <v>25719.72</v>
      </c>
      <c r="P798" s="119">
        <f>K836</f>
        <v>3458.4</v>
      </c>
      <c r="Q798" s="119">
        <f t="shared" ref="Q798" si="213">L798+(IF(P798&gt;O798*0.18,P798,O798*0.18))</f>
        <v>39490.51</v>
      </c>
      <c r="R798" s="119">
        <f t="shared" ref="R798" si="214">N798+O798*0.18</f>
        <v>36808.9</v>
      </c>
      <c r="S798" s="47"/>
    </row>
    <row r="799" spans="1:19" ht="9" customHeight="1" x14ac:dyDescent="0.2">
      <c r="A799" s="517"/>
      <c r="B799" s="517"/>
      <c r="C799" s="48" t="s">
        <v>4</v>
      </c>
      <c r="D799" s="49">
        <v>34</v>
      </c>
      <c r="E799" s="50">
        <f t="shared" ref="E799" si="215">E798*1936.27</f>
        <v>49800322</v>
      </c>
      <c r="F799" s="50">
        <f t="shared" ref="F799:L799" si="216">F798*1936.27</f>
        <v>0</v>
      </c>
      <c r="G799" s="50">
        <f t="shared" si="216"/>
        <v>0</v>
      </c>
      <c r="H799" s="61">
        <f t="shared" si="216"/>
        <v>12507588</v>
      </c>
      <c r="I799" s="61">
        <f t="shared" si="216"/>
        <v>0</v>
      </c>
      <c r="J799" s="51">
        <f t="shared" si="216"/>
        <v>5192321</v>
      </c>
      <c r="K799" s="61">
        <f t="shared" si="216"/>
        <v>62307910</v>
      </c>
      <c r="L799" s="61">
        <f t="shared" si="216"/>
        <v>67500231</v>
      </c>
      <c r="M799" s="118"/>
      <c r="N799" s="120">
        <f t="shared" ref="N799:R799" si="217">N798*1936.27</f>
        <v>62307910</v>
      </c>
      <c r="O799" s="120">
        <f t="shared" si="217"/>
        <v>49800322</v>
      </c>
      <c r="P799" s="61">
        <f t="shared" si="217"/>
        <v>6696396</v>
      </c>
      <c r="Q799" s="120">
        <f t="shared" si="217"/>
        <v>76464290</v>
      </c>
      <c r="R799" s="120">
        <f t="shared" si="217"/>
        <v>71271969</v>
      </c>
      <c r="S799" s="47"/>
    </row>
    <row r="800" spans="1:19" ht="12.75" customHeight="1" x14ac:dyDescent="0.2">
      <c r="A800" s="517"/>
      <c r="B800" s="517"/>
      <c r="C800" s="53" t="s">
        <v>3</v>
      </c>
      <c r="D800" s="54">
        <v>35</v>
      </c>
      <c r="E800" s="44">
        <f t="shared" ref="E800" si="218">E788</f>
        <v>27377.74</v>
      </c>
      <c r="F800" s="44">
        <v>0</v>
      </c>
      <c r="G800" s="44"/>
      <c r="H800" s="44">
        <v>6459.63</v>
      </c>
      <c r="I800" s="44"/>
      <c r="J800" s="44">
        <f t="shared" ref="J800" si="219">K800/12</f>
        <v>2819.78</v>
      </c>
      <c r="K800" s="44">
        <f t="shared" ref="K800" si="220">SUM(E800:I800)</f>
        <v>33837.370000000003</v>
      </c>
      <c r="L800" s="46">
        <f t="shared" ref="L800" si="221">SUM(E800:J800)</f>
        <v>36657.15</v>
      </c>
      <c r="M800" s="117"/>
      <c r="N800" s="119">
        <f t="shared" ref="N800" si="222">K800</f>
        <v>33837.370000000003</v>
      </c>
      <c r="O800" s="119">
        <f t="shared" ref="O800" si="223">E800+F800+G800+I800</f>
        <v>27377.74</v>
      </c>
      <c r="P800" s="119">
        <f>P798</f>
        <v>3458.4</v>
      </c>
      <c r="Q800" s="119">
        <f t="shared" ref="Q800" si="224">L800+(IF(P800&gt;O800*0.18,P800,O800*0.18))</f>
        <v>41585.14</v>
      </c>
      <c r="R800" s="119">
        <f t="shared" ref="R800" si="225">N800+O800*0.18</f>
        <v>38765.360000000001</v>
      </c>
      <c r="S800" s="47"/>
    </row>
    <row r="801" spans="1:20" ht="9" customHeight="1" x14ac:dyDescent="0.2">
      <c r="A801" s="518"/>
      <c r="B801" s="518"/>
      <c r="C801" s="58" t="s">
        <v>4</v>
      </c>
      <c r="D801" s="59"/>
      <c r="E801" s="50">
        <f t="shared" ref="E801" si="226">E800*1936.27</f>
        <v>53010697</v>
      </c>
      <c r="F801" s="50">
        <f t="shared" ref="F801:L801" si="227">F800*1936.27</f>
        <v>0</v>
      </c>
      <c r="G801" s="50">
        <f t="shared" si="227"/>
        <v>0</v>
      </c>
      <c r="H801" s="61">
        <f t="shared" si="227"/>
        <v>12507588</v>
      </c>
      <c r="I801" s="61">
        <f t="shared" si="227"/>
        <v>0</v>
      </c>
      <c r="J801" s="51">
        <f t="shared" si="227"/>
        <v>5459855</v>
      </c>
      <c r="K801" s="61">
        <f t="shared" si="227"/>
        <v>65518284</v>
      </c>
      <c r="L801" s="61">
        <f t="shared" si="227"/>
        <v>70978140</v>
      </c>
      <c r="M801" s="118"/>
      <c r="N801" s="120">
        <f t="shared" ref="N801:R801" si="228">N800*1936.27</f>
        <v>65518284</v>
      </c>
      <c r="O801" s="120">
        <f t="shared" si="228"/>
        <v>53010697</v>
      </c>
      <c r="P801" s="61">
        <f t="shared" si="228"/>
        <v>6696396</v>
      </c>
      <c r="Q801" s="120">
        <f t="shared" si="228"/>
        <v>80520059</v>
      </c>
      <c r="R801" s="120">
        <f t="shared" si="228"/>
        <v>75060204</v>
      </c>
      <c r="S801" s="47"/>
    </row>
    <row r="802" spans="1:20" ht="12.75" customHeight="1" x14ac:dyDescent="0.2">
      <c r="A802" s="496">
        <f>B790+1</f>
        <v>44652</v>
      </c>
      <c r="B802" s="496">
        <v>44742</v>
      </c>
      <c r="C802" s="42" t="s">
        <v>3</v>
      </c>
      <c r="D802" s="43">
        <v>0</v>
      </c>
      <c r="E802" s="44">
        <f t="shared" ref="E802" si="229">E790</f>
        <v>16218.89</v>
      </c>
      <c r="F802" s="44"/>
      <c r="G802" s="44"/>
      <c r="H802" s="44">
        <v>6459.63</v>
      </c>
      <c r="I802" s="44">
        <f>(E802+H802)*0.3%</f>
        <v>68.040000000000006</v>
      </c>
      <c r="J802" s="44">
        <f t="shared" ref="J802:J814" si="230">K802/12</f>
        <v>1895.55</v>
      </c>
      <c r="K802" s="44">
        <f t="shared" ref="K802" si="231">SUM(E802:I802)</f>
        <v>22746.560000000001</v>
      </c>
      <c r="L802" s="46">
        <f t="shared" ref="L802" si="232">SUM(E802:J802)</f>
        <v>24642.11</v>
      </c>
      <c r="M802" s="117"/>
      <c r="N802" s="119">
        <f t="shared" ref="N802" si="233">K802</f>
        <v>22746.560000000001</v>
      </c>
      <c r="O802" s="119">
        <f t="shared" ref="O802" si="234">E802+F802+G802+I802</f>
        <v>16286.93</v>
      </c>
      <c r="P802" s="119">
        <f>P790</f>
        <v>2214</v>
      </c>
      <c r="Q802" s="119">
        <f t="shared" ref="Q802" si="235">L802+(IF(P802&gt;O802*0.18,P802,O802*0.18))</f>
        <v>27573.759999999998</v>
      </c>
      <c r="R802" s="119">
        <f t="shared" ref="R802" si="236">N802+O802*0.18</f>
        <v>25678.21</v>
      </c>
      <c r="S802" s="47"/>
      <c r="T802" s="194"/>
    </row>
    <row r="803" spans="1:20" ht="9" customHeight="1" x14ac:dyDescent="0.2">
      <c r="A803" s="497"/>
      <c r="B803" s="497"/>
      <c r="C803" s="48" t="s">
        <v>4</v>
      </c>
      <c r="D803" s="49">
        <v>8</v>
      </c>
      <c r="E803" s="50">
        <f t="shared" ref="E803" si="237">E802*1936.27</f>
        <v>31404150</v>
      </c>
      <c r="F803" s="61"/>
      <c r="G803" s="50">
        <v>0</v>
      </c>
      <c r="H803" s="61">
        <f t="shared" ref="H803:L803" si="238">H802*1936.27</f>
        <v>12507588</v>
      </c>
      <c r="I803" s="61">
        <f>I802*1936.27</f>
        <v>131744</v>
      </c>
      <c r="J803" s="51">
        <f t="shared" si="238"/>
        <v>3670297</v>
      </c>
      <c r="K803" s="61">
        <f t="shared" si="238"/>
        <v>44043482</v>
      </c>
      <c r="L803" s="61">
        <f t="shared" si="238"/>
        <v>47713778</v>
      </c>
      <c r="M803" s="118"/>
      <c r="N803" s="120">
        <f t="shared" ref="N803:R803" si="239">N802*1936.27</f>
        <v>44043482</v>
      </c>
      <c r="O803" s="120">
        <f t="shared" si="239"/>
        <v>31535894</v>
      </c>
      <c r="P803" s="61">
        <f t="shared" si="239"/>
        <v>4286902</v>
      </c>
      <c r="Q803" s="120">
        <f t="shared" si="239"/>
        <v>53390244</v>
      </c>
      <c r="R803" s="120">
        <f t="shared" si="239"/>
        <v>49719948</v>
      </c>
      <c r="S803" s="47"/>
    </row>
    <row r="804" spans="1:20" ht="12.75" customHeight="1" x14ac:dyDescent="0.2">
      <c r="A804" s="517">
        <f>A802</f>
        <v>44652</v>
      </c>
      <c r="B804" s="517">
        <f>B802</f>
        <v>44742</v>
      </c>
      <c r="C804" s="53" t="s">
        <v>3</v>
      </c>
      <c r="D804" s="54">
        <v>9</v>
      </c>
      <c r="E804" s="44">
        <f t="shared" ref="E804" si="240">E792</f>
        <v>18882.419999999998</v>
      </c>
      <c r="F804" s="44"/>
      <c r="G804" s="44">
        <v>0</v>
      </c>
      <c r="H804" s="44">
        <v>6459.63</v>
      </c>
      <c r="I804" s="44">
        <f t="shared" ref="I804" si="241">(E804+H804)*0.3%</f>
        <v>76.03</v>
      </c>
      <c r="J804" s="44">
        <f t="shared" ref="J804" si="242">K804/12</f>
        <v>2118.17</v>
      </c>
      <c r="K804" s="44">
        <f t="shared" ref="K804" si="243">SUM(E804:I804)</f>
        <v>25418.080000000002</v>
      </c>
      <c r="L804" s="46">
        <f t="shared" ref="L804" si="244">SUM(E804:J804)</f>
        <v>27536.25</v>
      </c>
      <c r="M804" s="117"/>
      <c r="N804" s="119">
        <f t="shared" ref="N804" si="245">K804</f>
        <v>25418.080000000002</v>
      </c>
      <c r="O804" s="119">
        <f t="shared" ref="O804" si="246">E804+F804+G804+I804</f>
        <v>18958.45</v>
      </c>
      <c r="P804" s="119">
        <f t="shared" ref="P804" si="247">P792</f>
        <v>2214</v>
      </c>
      <c r="Q804" s="119">
        <f t="shared" ref="Q804" si="248">L804+(IF(P804&gt;O804*0.18,P804,O804*0.18))</f>
        <v>30948.77</v>
      </c>
      <c r="R804" s="119">
        <f t="shared" ref="R804" si="249">N804+O804*0.18</f>
        <v>28830.6</v>
      </c>
      <c r="S804" s="47"/>
      <c r="T804" s="194"/>
    </row>
    <row r="805" spans="1:20" ht="9" customHeight="1" x14ac:dyDescent="0.2">
      <c r="A805" s="517"/>
      <c r="B805" s="517"/>
      <c r="C805" s="48" t="s">
        <v>4</v>
      </c>
      <c r="D805" s="49">
        <v>14</v>
      </c>
      <c r="E805" s="50">
        <f t="shared" ref="E805" si="250">E804*1936.27</f>
        <v>36561463</v>
      </c>
      <c r="F805" s="50"/>
      <c r="G805" s="50">
        <v>0</v>
      </c>
      <c r="H805" s="61">
        <f t="shared" ref="H805:L805" si="251">H804*1936.27</f>
        <v>12507588</v>
      </c>
      <c r="I805" s="61">
        <f t="shared" si="251"/>
        <v>147215</v>
      </c>
      <c r="J805" s="51">
        <f t="shared" si="251"/>
        <v>4101349</v>
      </c>
      <c r="K805" s="61">
        <f t="shared" si="251"/>
        <v>49216266</v>
      </c>
      <c r="L805" s="61">
        <f t="shared" si="251"/>
        <v>53317615</v>
      </c>
      <c r="M805" s="118"/>
      <c r="N805" s="120">
        <f t="shared" ref="N805:R805" si="252">N804*1936.27</f>
        <v>49216266</v>
      </c>
      <c r="O805" s="120">
        <f t="shared" si="252"/>
        <v>36708678</v>
      </c>
      <c r="P805" s="61">
        <f t="shared" si="252"/>
        <v>4286902</v>
      </c>
      <c r="Q805" s="120">
        <f t="shared" si="252"/>
        <v>59925175</v>
      </c>
      <c r="R805" s="120">
        <f t="shared" si="252"/>
        <v>55823826</v>
      </c>
      <c r="S805" s="47"/>
    </row>
    <row r="806" spans="1:20" ht="12.75" customHeight="1" x14ac:dyDescent="0.2">
      <c r="A806" s="517"/>
      <c r="B806" s="517"/>
      <c r="C806" s="53" t="s">
        <v>3</v>
      </c>
      <c r="D806" s="54">
        <v>15</v>
      </c>
      <c r="E806" s="44">
        <f t="shared" ref="E806" si="253">E794</f>
        <v>21216.959999999999</v>
      </c>
      <c r="F806" s="44"/>
      <c r="G806" s="44">
        <v>0</v>
      </c>
      <c r="H806" s="44">
        <v>6459.63</v>
      </c>
      <c r="I806" s="44">
        <f t="shared" ref="I806" si="254">(E806+H806)*0.3%</f>
        <v>83.03</v>
      </c>
      <c r="J806" s="44">
        <f t="shared" ref="J806" si="255">K806/12</f>
        <v>2313.3000000000002</v>
      </c>
      <c r="K806" s="44">
        <f t="shared" ref="K806" si="256">SUM(E806:I806)</f>
        <v>27759.62</v>
      </c>
      <c r="L806" s="46">
        <f t="shared" ref="L806" si="257">SUM(E806:J806)</f>
        <v>30072.92</v>
      </c>
      <c r="M806" s="117"/>
      <c r="N806" s="119">
        <f t="shared" ref="N806" si="258">K806</f>
        <v>27759.62</v>
      </c>
      <c r="O806" s="119">
        <f t="shared" ref="O806" si="259">E806+F806+G806+I806</f>
        <v>21299.99</v>
      </c>
      <c r="P806" s="119">
        <f t="shared" ref="P806" si="260">P794</f>
        <v>2721.6</v>
      </c>
      <c r="Q806" s="119">
        <f t="shared" ref="Q806" si="261">L806+(IF(P806&gt;O806*0.18,P806,O806*0.18))</f>
        <v>33906.92</v>
      </c>
      <c r="R806" s="119">
        <f t="shared" ref="R806" si="262">N806+O806*0.18</f>
        <v>31593.62</v>
      </c>
      <c r="S806" s="47"/>
    </row>
    <row r="807" spans="1:20" ht="9" customHeight="1" x14ac:dyDescent="0.2">
      <c r="A807" s="517"/>
      <c r="B807" s="517"/>
      <c r="C807" s="48" t="s">
        <v>4</v>
      </c>
      <c r="D807" s="49">
        <v>20</v>
      </c>
      <c r="E807" s="50">
        <f t="shared" ref="E807" si="263">E806*1936.27</f>
        <v>41081763</v>
      </c>
      <c r="F807" s="50"/>
      <c r="G807" s="50">
        <v>0</v>
      </c>
      <c r="H807" s="61">
        <f t="shared" ref="H807:L807" si="264">H806*1936.27</f>
        <v>12507588</v>
      </c>
      <c r="I807" s="61">
        <f t="shared" si="264"/>
        <v>160768</v>
      </c>
      <c r="J807" s="51">
        <f t="shared" si="264"/>
        <v>4479173</v>
      </c>
      <c r="K807" s="61">
        <f t="shared" si="264"/>
        <v>53750119</v>
      </c>
      <c r="L807" s="61">
        <f t="shared" si="264"/>
        <v>58229293</v>
      </c>
      <c r="M807" s="118"/>
      <c r="N807" s="120">
        <f t="shared" ref="N807:R807" si="265">N806*1936.27</f>
        <v>53750119</v>
      </c>
      <c r="O807" s="120">
        <f t="shared" si="265"/>
        <v>41242532</v>
      </c>
      <c r="P807" s="61">
        <f t="shared" si="265"/>
        <v>5269752</v>
      </c>
      <c r="Q807" s="120">
        <f t="shared" si="265"/>
        <v>65652952</v>
      </c>
      <c r="R807" s="120">
        <f t="shared" si="265"/>
        <v>61173779</v>
      </c>
      <c r="S807" s="47"/>
    </row>
    <row r="808" spans="1:20" ht="12.75" customHeight="1" x14ac:dyDescent="0.2">
      <c r="A808" s="517"/>
      <c r="B808" s="517"/>
      <c r="C808" s="53" t="s">
        <v>3</v>
      </c>
      <c r="D808" s="54">
        <v>21</v>
      </c>
      <c r="E808" s="44">
        <f t="shared" ref="E808" si="266">E796</f>
        <v>23488.54</v>
      </c>
      <c r="F808" s="44"/>
      <c r="G808" s="44">
        <v>0</v>
      </c>
      <c r="H808" s="44">
        <v>6459.63</v>
      </c>
      <c r="I808" s="44">
        <f t="shared" ref="I808" si="267">(E808+H808)*0.3%</f>
        <v>89.84</v>
      </c>
      <c r="J808" s="44">
        <f t="shared" ref="J808" si="268">K808/12</f>
        <v>2503.17</v>
      </c>
      <c r="K808" s="44">
        <f t="shared" ref="K808" si="269">SUM(E808:I808)</f>
        <v>30038.01</v>
      </c>
      <c r="L808" s="46">
        <f t="shared" ref="L808" si="270">SUM(E808:J808)</f>
        <v>32541.18</v>
      </c>
      <c r="M808" s="117"/>
      <c r="N808" s="119">
        <f t="shared" ref="N808" si="271">K808</f>
        <v>30038.01</v>
      </c>
      <c r="O808" s="119">
        <f t="shared" ref="O808" si="272">E808+F808+G808+I808</f>
        <v>23578.38</v>
      </c>
      <c r="P808" s="119">
        <f t="shared" ref="P808" si="273">P796</f>
        <v>2721.6</v>
      </c>
      <c r="Q808" s="119">
        <f t="shared" ref="Q808" si="274">L808+(IF(P808&gt;O808*0.18,P808,O808*0.18))</f>
        <v>36785.29</v>
      </c>
      <c r="R808" s="119">
        <f t="shared" ref="R808" si="275">N808+O808*0.18</f>
        <v>34282.120000000003</v>
      </c>
      <c r="S808" s="47"/>
    </row>
    <row r="809" spans="1:20" ht="9" customHeight="1" x14ac:dyDescent="0.2">
      <c r="A809" s="517"/>
      <c r="B809" s="517"/>
      <c r="C809" s="48" t="s">
        <v>4</v>
      </c>
      <c r="D809" s="49">
        <v>27</v>
      </c>
      <c r="E809" s="50">
        <f t="shared" ref="E809" si="276">E808*1936.27</f>
        <v>45480155</v>
      </c>
      <c r="F809" s="50"/>
      <c r="G809" s="50">
        <v>0</v>
      </c>
      <c r="H809" s="61">
        <f t="shared" ref="H809:L809" si="277">H808*1936.27</f>
        <v>12507588</v>
      </c>
      <c r="I809" s="61">
        <f t="shared" si="277"/>
        <v>173954</v>
      </c>
      <c r="J809" s="51">
        <f t="shared" si="277"/>
        <v>4846813</v>
      </c>
      <c r="K809" s="61">
        <f t="shared" si="277"/>
        <v>58161698</v>
      </c>
      <c r="L809" s="61">
        <f t="shared" si="277"/>
        <v>63008511</v>
      </c>
      <c r="M809" s="118"/>
      <c r="N809" s="120">
        <f t="shared" ref="N809:R809" si="278">N808*1936.27</f>
        <v>58161698</v>
      </c>
      <c r="O809" s="120">
        <f t="shared" si="278"/>
        <v>45654110</v>
      </c>
      <c r="P809" s="61">
        <f t="shared" si="278"/>
        <v>5269752</v>
      </c>
      <c r="Q809" s="120">
        <f t="shared" si="278"/>
        <v>71226253</v>
      </c>
      <c r="R809" s="120">
        <f t="shared" si="278"/>
        <v>66379440</v>
      </c>
      <c r="S809" s="47"/>
    </row>
    <row r="810" spans="1:20" ht="12.75" customHeight="1" x14ac:dyDescent="0.2">
      <c r="A810" s="517"/>
      <c r="B810" s="517"/>
      <c r="C810" s="53" t="s">
        <v>3</v>
      </c>
      <c r="D810" s="54">
        <v>28</v>
      </c>
      <c r="E810" s="44">
        <f t="shared" ref="E810" si="279">E798</f>
        <v>25719.72</v>
      </c>
      <c r="F810" s="44"/>
      <c r="G810" s="44">
        <v>0</v>
      </c>
      <c r="H810" s="44">
        <v>6459.63</v>
      </c>
      <c r="I810" s="44">
        <f t="shared" ref="I810" si="280">(E810+H810)*0.3%</f>
        <v>96.54</v>
      </c>
      <c r="J810" s="44">
        <f t="shared" ref="J810" si="281">K810/12</f>
        <v>2689.66</v>
      </c>
      <c r="K810" s="44">
        <f t="shared" ref="K810" si="282">SUM(E810:I810)</f>
        <v>32275.89</v>
      </c>
      <c r="L810" s="46">
        <f t="shared" ref="L810" si="283">SUM(E810:J810)</f>
        <v>34965.550000000003</v>
      </c>
      <c r="M810" s="117"/>
      <c r="N810" s="119">
        <f t="shared" ref="N810" si="284">K810</f>
        <v>32275.89</v>
      </c>
      <c r="O810" s="119">
        <f t="shared" ref="O810" si="285">E810+F810+G810+I810</f>
        <v>25816.26</v>
      </c>
      <c r="P810" s="119">
        <f t="shared" ref="P810" si="286">P798</f>
        <v>3458.4</v>
      </c>
      <c r="Q810" s="119">
        <f t="shared" ref="Q810" si="287">L810+(IF(P810&gt;O810*0.18,P810,O810*0.18))</f>
        <v>39612.480000000003</v>
      </c>
      <c r="R810" s="119">
        <f t="shared" ref="R810" si="288">N810+O810*0.18</f>
        <v>36922.82</v>
      </c>
      <c r="S810" s="47"/>
    </row>
    <row r="811" spans="1:20" ht="9" customHeight="1" x14ac:dyDescent="0.2">
      <c r="A811" s="517"/>
      <c r="B811" s="517"/>
      <c r="C811" s="48" t="s">
        <v>4</v>
      </c>
      <c r="D811" s="49">
        <v>34</v>
      </c>
      <c r="E811" s="50">
        <f t="shared" ref="E811" si="289">E810*1936.27</f>
        <v>49800322</v>
      </c>
      <c r="F811" s="50"/>
      <c r="G811" s="50">
        <v>0</v>
      </c>
      <c r="H811" s="61">
        <f t="shared" ref="H811:L811" si="290">H810*1936.27</f>
        <v>12507588</v>
      </c>
      <c r="I811" s="61">
        <f t="shared" si="290"/>
        <v>186928</v>
      </c>
      <c r="J811" s="51">
        <f t="shared" si="290"/>
        <v>5207908</v>
      </c>
      <c r="K811" s="61">
        <f t="shared" si="290"/>
        <v>62494838</v>
      </c>
      <c r="L811" s="61">
        <f t="shared" si="290"/>
        <v>67702745</v>
      </c>
      <c r="M811" s="118"/>
      <c r="N811" s="120">
        <f t="shared" ref="N811:R811" si="291">N810*1936.27</f>
        <v>62494838</v>
      </c>
      <c r="O811" s="120">
        <f t="shared" si="291"/>
        <v>49987250</v>
      </c>
      <c r="P811" s="61">
        <f t="shared" si="291"/>
        <v>6696396</v>
      </c>
      <c r="Q811" s="120">
        <f t="shared" si="291"/>
        <v>76700457</v>
      </c>
      <c r="R811" s="120">
        <f t="shared" si="291"/>
        <v>71492549</v>
      </c>
      <c r="S811" s="47"/>
    </row>
    <row r="812" spans="1:20" ht="12.75" customHeight="1" x14ac:dyDescent="0.2">
      <c r="A812" s="517"/>
      <c r="B812" s="517"/>
      <c r="C812" s="53" t="s">
        <v>3</v>
      </c>
      <c r="D812" s="54">
        <v>35</v>
      </c>
      <c r="E812" s="44">
        <f t="shared" ref="E812" si="292">E800</f>
        <v>27377.74</v>
      </c>
      <c r="F812" s="44"/>
      <c r="G812" s="44">
        <v>0</v>
      </c>
      <c r="H812" s="44">
        <v>6459.63</v>
      </c>
      <c r="I812" s="44">
        <f t="shared" ref="I812" si="293">(E812+H812)*0.3%</f>
        <v>101.51</v>
      </c>
      <c r="J812" s="44">
        <f t="shared" ref="J812" si="294">K812/12</f>
        <v>2828.24</v>
      </c>
      <c r="K812" s="44">
        <f t="shared" ref="K812" si="295">SUM(E812:I812)</f>
        <v>33938.879999999997</v>
      </c>
      <c r="L812" s="46">
        <f t="shared" ref="L812" si="296">SUM(E812:J812)</f>
        <v>36767.120000000003</v>
      </c>
      <c r="M812" s="117"/>
      <c r="N812" s="119">
        <f t="shared" ref="N812" si="297">K812</f>
        <v>33938.879999999997</v>
      </c>
      <c r="O812" s="119">
        <f t="shared" ref="O812" si="298">E812+F812+G812+I812</f>
        <v>27479.25</v>
      </c>
      <c r="P812" s="119">
        <f t="shared" ref="P812" si="299">P800</f>
        <v>3458.4</v>
      </c>
      <c r="Q812" s="119">
        <f t="shared" ref="Q812" si="300">L812+(IF(P812&gt;O812*0.18,P812,O812*0.18))</f>
        <v>41713.39</v>
      </c>
      <c r="R812" s="119">
        <f t="shared" ref="R812" si="301">N812+O812*0.18</f>
        <v>38885.15</v>
      </c>
      <c r="S812" s="47"/>
    </row>
    <row r="813" spans="1:20" ht="9" customHeight="1" x14ac:dyDescent="0.2">
      <c r="A813" s="518"/>
      <c r="B813" s="518"/>
      <c r="C813" s="58" t="s">
        <v>4</v>
      </c>
      <c r="D813" s="59"/>
      <c r="E813" s="50">
        <f t="shared" ref="E813" si="302">E812*1936.27</f>
        <v>53010697</v>
      </c>
      <c r="F813" s="50"/>
      <c r="G813" s="61">
        <v>0</v>
      </c>
      <c r="H813" s="61">
        <f t="shared" ref="H813:L813" si="303">H812*1936.27</f>
        <v>12507588</v>
      </c>
      <c r="I813" s="61">
        <f t="shared" si="303"/>
        <v>196551</v>
      </c>
      <c r="J813" s="51">
        <f t="shared" si="303"/>
        <v>5476236</v>
      </c>
      <c r="K813" s="61">
        <f t="shared" si="303"/>
        <v>65714835</v>
      </c>
      <c r="L813" s="61">
        <f t="shared" si="303"/>
        <v>71191071</v>
      </c>
      <c r="M813" s="118"/>
      <c r="N813" s="120">
        <f t="shared" ref="N813:R813" si="304">N812*1936.27</f>
        <v>65714835</v>
      </c>
      <c r="O813" s="120">
        <f t="shared" si="304"/>
        <v>53207247</v>
      </c>
      <c r="P813" s="61">
        <f t="shared" si="304"/>
        <v>6696396</v>
      </c>
      <c r="Q813" s="120">
        <f t="shared" si="304"/>
        <v>80768386</v>
      </c>
      <c r="R813" s="120">
        <f t="shared" si="304"/>
        <v>75292149</v>
      </c>
      <c r="S813" s="47"/>
    </row>
    <row r="814" spans="1:20" ht="12.75" customHeight="1" x14ac:dyDescent="0.2">
      <c r="A814" s="496">
        <f>B804+1</f>
        <v>44743</v>
      </c>
      <c r="B814" s="496">
        <v>44926</v>
      </c>
      <c r="C814" s="42" t="s">
        <v>3</v>
      </c>
      <c r="D814" s="43">
        <v>0</v>
      </c>
      <c r="E814" s="44">
        <f t="shared" ref="E814" si="305">E802</f>
        <v>16218.89</v>
      </c>
      <c r="F814" s="44"/>
      <c r="G814" s="44"/>
      <c r="H814" s="44">
        <v>6459.63</v>
      </c>
      <c r="I814" s="44">
        <f>(E814+H814)*0.5%</f>
        <v>113.39</v>
      </c>
      <c r="J814" s="44">
        <f t="shared" si="230"/>
        <v>1899.33</v>
      </c>
      <c r="K814" s="44">
        <f t="shared" ref="K814" si="306">SUM(E814:I814)</f>
        <v>22791.91</v>
      </c>
      <c r="L814" s="46">
        <f t="shared" ref="L814" si="307">SUM(E814:J814)</f>
        <v>24691.24</v>
      </c>
      <c r="M814" s="117"/>
      <c r="N814" s="119">
        <f t="shared" ref="N814" si="308">K814</f>
        <v>22791.91</v>
      </c>
      <c r="O814" s="119">
        <f t="shared" ref="O814" si="309">E814+F814+G814+I814</f>
        <v>16332.28</v>
      </c>
      <c r="P814" s="119">
        <f t="shared" ref="P814" si="310">P802</f>
        <v>2214</v>
      </c>
      <c r="Q814" s="119">
        <f t="shared" ref="Q814" si="311">L814+(IF(P814&gt;O814*0.18,P814,O814*0.18))</f>
        <v>27631.05</v>
      </c>
      <c r="R814" s="119">
        <f t="shared" ref="R814" si="312">N814+O814*0.18</f>
        <v>25731.72</v>
      </c>
      <c r="S814" s="47"/>
    </row>
    <row r="815" spans="1:20" ht="9" customHeight="1" x14ac:dyDescent="0.2">
      <c r="A815" s="497"/>
      <c r="B815" s="497"/>
      <c r="C815" s="48" t="s">
        <v>4</v>
      </c>
      <c r="D815" s="49">
        <v>8</v>
      </c>
      <c r="E815" s="50">
        <f t="shared" ref="E815" si="313">E814*1936.27</f>
        <v>31404150</v>
      </c>
      <c r="F815" s="61"/>
      <c r="G815" s="50">
        <v>0</v>
      </c>
      <c r="H815" s="61">
        <f t="shared" ref="H815:L825" si="314">H814*1936.27</f>
        <v>12507588</v>
      </c>
      <c r="I815" s="61">
        <f t="shared" si="314"/>
        <v>219554</v>
      </c>
      <c r="J815" s="51">
        <f t="shared" si="314"/>
        <v>3677616</v>
      </c>
      <c r="K815" s="61">
        <f t="shared" si="314"/>
        <v>44131292</v>
      </c>
      <c r="L815" s="61">
        <f t="shared" si="314"/>
        <v>47808907</v>
      </c>
      <c r="M815" s="118"/>
      <c r="N815" s="120">
        <f t="shared" ref="N815:R815" si="315">N814*1936.27</f>
        <v>44131292</v>
      </c>
      <c r="O815" s="120">
        <f t="shared" si="315"/>
        <v>31623704</v>
      </c>
      <c r="P815" s="61">
        <f t="shared" si="315"/>
        <v>4286902</v>
      </c>
      <c r="Q815" s="120">
        <f t="shared" si="315"/>
        <v>53501173</v>
      </c>
      <c r="R815" s="120">
        <f t="shared" si="315"/>
        <v>49823557</v>
      </c>
      <c r="S815" s="47"/>
    </row>
    <row r="816" spans="1:20" ht="12.75" customHeight="1" x14ac:dyDescent="0.2">
      <c r="A816" s="517">
        <f>A814</f>
        <v>44743</v>
      </c>
      <c r="B816" s="517">
        <f>B814</f>
        <v>44926</v>
      </c>
      <c r="C816" s="53" t="s">
        <v>3</v>
      </c>
      <c r="D816" s="54">
        <v>9</v>
      </c>
      <c r="E816" s="44">
        <f t="shared" ref="E816" si="316">E804</f>
        <v>18882.419999999998</v>
      </c>
      <c r="F816" s="44"/>
      <c r="G816" s="44">
        <v>0</v>
      </c>
      <c r="H816" s="44">
        <v>6459.63</v>
      </c>
      <c r="I816" s="44">
        <f t="shared" ref="I816" si="317">(E816+H816)*0.5%</f>
        <v>126.71</v>
      </c>
      <c r="J816" s="44">
        <f t="shared" ref="J816" si="318">K816/12</f>
        <v>2122.4</v>
      </c>
      <c r="K816" s="44">
        <f t="shared" ref="K816" si="319">SUM(E816:I816)</f>
        <v>25468.76</v>
      </c>
      <c r="L816" s="46">
        <f t="shared" ref="L816" si="320">SUM(E816:J816)</f>
        <v>27591.16</v>
      </c>
      <c r="M816" s="117"/>
      <c r="N816" s="119">
        <f t="shared" ref="N816" si="321">K816</f>
        <v>25468.76</v>
      </c>
      <c r="O816" s="119">
        <f t="shared" ref="O816" si="322">E816+F816+G816+I816</f>
        <v>19009.13</v>
      </c>
      <c r="P816" s="119">
        <f t="shared" ref="P816" si="323">P804</f>
        <v>2214</v>
      </c>
      <c r="Q816" s="119">
        <f t="shared" ref="Q816" si="324">L816+(IF(P816&gt;O816*0.18,P816,O816*0.18))</f>
        <v>31012.799999999999</v>
      </c>
      <c r="R816" s="119">
        <f t="shared" ref="R816" si="325">N816+O816*0.18</f>
        <v>28890.400000000001</v>
      </c>
      <c r="S816" s="47"/>
    </row>
    <row r="817" spans="1:19" ht="9" customHeight="1" x14ac:dyDescent="0.2">
      <c r="A817" s="517"/>
      <c r="B817" s="517"/>
      <c r="C817" s="48" t="s">
        <v>4</v>
      </c>
      <c r="D817" s="49">
        <v>14</v>
      </c>
      <c r="E817" s="50">
        <f t="shared" ref="E817" si="326">E816*1936.27</f>
        <v>36561463</v>
      </c>
      <c r="F817" s="50"/>
      <c r="G817" s="50">
        <v>0</v>
      </c>
      <c r="H817" s="61">
        <f t="shared" ref="H817:L817" si="327">H816*1936.27</f>
        <v>12507588</v>
      </c>
      <c r="I817" s="61">
        <f t="shared" si="314"/>
        <v>245345</v>
      </c>
      <c r="J817" s="51">
        <f t="shared" si="327"/>
        <v>4109539</v>
      </c>
      <c r="K817" s="61">
        <f t="shared" si="327"/>
        <v>49314396</v>
      </c>
      <c r="L817" s="61">
        <f t="shared" si="327"/>
        <v>53423935</v>
      </c>
      <c r="M817" s="118"/>
      <c r="N817" s="120">
        <f t="shared" ref="N817:R817" si="328">N816*1936.27</f>
        <v>49314396</v>
      </c>
      <c r="O817" s="120">
        <f t="shared" si="328"/>
        <v>36806808</v>
      </c>
      <c r="P817" s="61">
        <f t="shared" si="328"/>
        <v>4286902</v>
      </c>
      <c r="Q817" s="120">
        <f t="shared" si="328"/>
        <v>60049154</v>
      </c>
      <c r="R817" s="120">
        <f t="shared" si="328"/>
        <v>55939615</v>
      </c>
      <c r="S817" s="47"/>
    </row>
    <row r="818" spans="1:19" ht="12.75" customHeight="1" x14ac:dyDescent="0.2">
      <c r="A818" s="517"/>
      <c r="B818" s="517"/>
      <c r="C818" s="53" t="s">
        <v>3</v>
      </c>
      <c r="D818" s="54">
        <v>15</v>
      </c>
      <c r="E818" s="44">
        <f t="shared" ref="E818" si="329">E806</f>
        <v>21216.959999999999</v>
      </c>
      <c r="F818" s="44"/>
      <c r="G818" s="44">
        <v>0</v>
      </c>
      <c r="H818" s="44">
        <v>6459.63</v>
      </c>
      <c r="I818" s="44">
        <f t="shared" ref="I818" si="330">(E818+H818)*0.5%</f>
        <v>138.38</v>
      </c>
      <c r="J818" s="44">
        <f t="shared" ref="J818" si="331">K818/12</f>
        <v>2317.91</v>
      </c>
      <c r="K818" s="44">
        <f t="shared" ref="K818" si="332">SUM(E818:I818)</f>
        <v>27814.97</v>
      </c>
      <c r="L818" s="46">
        <f t="shared" ref="L818" si="333">SUM(E818:J818)</f>
        <v>30132.880000000001</v>
      </c>
      <c r="M818" s="117"/>
      <c r="N818" s="119">
        <f t="shared" ref="N818" si="334">K818</f>
        <v>27814.97</v>
      </c>
      <c r="O818" s="119">
        <f t="shared" ref="O818" si="335">E818+F818+G818+I818</f>
        <v>21355.34</v>
      </c>
      <c r="P818" s="119">
        <f t="shared" ref="P818" si="336">P806</f>
        <v>2721.6</v>
      </c>
      <c r="Q818" s="119">
        <f t="shared" ref="Q818" si="337">L818+(IF(P818&gt;O818*0.18,P818,O818*0.18))</f>
        <v>33976.839999999997</v>
      </c>
      <c r="R818" s="119">
        <f t="shared" ref="R818" si="338">N818+O818*0.18</f>
        <v>31658.93</v>
      </c>
      <c r="S818" s="47"/>
    </row>
    <row r="819" spans="1:19" ht="9" customHeight="1" x14ac:dyDescent="0.2">
      <c r="A819" s="517"/>
      <c r="B819" s="517"/>
      <c r="C819" s="48" t="s">
        <v>4</v>
      </c>
      <c r="D819" s="49">
        <v>20</v>
      </c>
      <c r="E819" s="50">
        <f t="shared" ref="E819" si="339">E818*1936.27</f>
        <v>41081763</v>
      </c>
      <c r="F819" s="50"/>
      <c r="G819" s="50">
        <v>0</v>
      </c>
      <c r="H819" s="61">
        <f t="shared" ref="H819:L819" si="340">H818*1936.27</f>
        <v>12507588</v>
      </c>
      <c r="I819" s="61">
        <f t="shared" si="314"/>
        <v>267941</v>
      </c>
      <c r="J819" s="51">
        <f t="shared" si="340"/>
        <v>4488100</v>
      </c>
      <c r="K819" s="61">
        <f t="shared" si="340"/>
        <v>53857292</v>
      </c>
      <c r="L819" s="61">
        <f t="shared" si="340"/>
        <v>58345392</v>
      </c>
      <c r="M819" s="118"/>
      <c r="N819" s="120">
        <f t="shared" ref="N819:R819" si="341">N818*1936.27</f>
        <v>53857292</v>
      </c>
      <c r="O819" s="120">
        <f t="shared" si="341"/>
        <v>41349704</v>
      </c>
      <c r="P819" s="61">
        <f t="shared" si="341"/>
        <v>5269752</v>
      </c>
      <c r="Q819" s="120">
        <f t="shared" si="341"/>
        <v>65788336</v>
      </c>
      <c r="R819" s="120">
        <f t="shared" si="341"/>
        <v>61300236</v>
      </c>
      <c r="S819" s="47"/>
    </row>
    <row r="820" spans="1:19" ht="12.75" customHeight="1" x14ac:dyDescent="0.2">
      <c r="A820" s="517"/>
      <c r="B820" s="517"/>
      <c r="C820" s="53" t="s">
        <v>3</v>
      </c>
      <c r="D820" s="54">
        <v>21</v>
      </c>
      <c r="E820" s="44">
        <f t="shared" ref="E820" si="342">E808</f>
        <v>23488.54</v>
      </c>
      <c r="F820" s="44"/>
      <c r="G820" s="44">
        <v>0</v>
      </c>
      <c r="H820" s="44">
        <v>6459.63</v>
      </c>
      <c r="I820" s="44">
        <f t="shared" ref="I820" si="343">(E820+H820)*0.5%</f>
        <v>149.74</v>
      </c>
      <c r="J820" s="44">
        <f t="shared" ref="J820" si="344">K820/12</f>
        <v>2508.16</v>
      </c>
      <c r="K820" s="44">
        <f t="shared" ref="K820" si="345">SUM(E820:I820)</f>
        <v>30097.91</v>
      </c>
      <c r="L820" s="46">
        <f t="shared" ref="L820" si="346">SUM(E820:J820)</f>
        <v>32606.07</v>
      </c>
      <c r="M820" s="117"/>
      <c r="N820" s="119">
        <f t="shared" ref="N820" si="347">K820</f>
        <v>30097.91</v>
      </c>
      <c r="O820" s="119">
        <f t="shared" ref="O820" si="348">E820+F820+G820+I820</f>
        <v>23638.28</v>
      </c>
      <c r="P820" s="119">
        <f t="shared" ref="P820" si="349">P808</f>
        <v>2721.6</v>
      </c>
      <c r="Q820" s="119">
        <f t="shared" ref="Q820" si="350">L820+(IF(P820&gt;O820*0.18,P820,O820*0.18))</f>
        <v>36860.959999999999</v>
      </c>
      <c r="R820" s="119">
        <f t="shared" ref="R820" si="351">N820+O820*0.18</f>
        <v>34352.800000000003</v>
      </c>
      <c r="S820" s="47"/>
    </row>
    <row r="821" spans="1:19" ht="9" customHeight="1" x14ac:dyDescent="0.2">
      <c r="A821" s="517"/>
      <c r="B821" s="517"/>
      <c r="C821" s="48" t="s">
        <v>4</v>
      </c>
      <c r="D821" s="49">
        <v>27</v>
      </c>
      <c r="E821" s="50">
        <f t="shared" ref="E821" si="352">E820*1936.27</f>
        <v>45480155</v>
      </c>
      <c r="F821" s="50"/>
      <c r="G821" s="50">
        <v>0</v>
      </c>
      <c r="H821" s="61">
        <f t="shared" ref="H821:L821" si="353">H820*1936.27</f>
        <v>12507588</v>
      </c>
      <c r="I821" s="61">
        <f t="shared" si="314"/>
        <v>289937</v>
      </c>
      <c r="J821" s="51">
        <f t="shared" si="353"/>
        <v>4856475</v>
      </c>
      <c r="K821" s="61">
        <f t="shared" si="353"/>
        <v>58277680</v>
      </c>
      <c r="L821" s="61">
        <f t="shared" si="353"/>
        <v>63134155</v>
      </c>
      <c r="M821" s="118"/>
      <c r="N821" s="120">
        <f t="shared" ref="N821:R821" si="354">N820*1936.27</f>
        <v>58277680</v>
      </c>
      <c r="O821" s="120">
        <f t="shared" si="354"/>
        <v>45770092</v>
      </c>
      <c r="P821" s="61">
        <f t="shared" si="354"/>
        <v>5269752</v>
      </c>
      <c r="Q821" s="120">
        <f t="shared" si="354"/>
        <v>71372771</v>
      </c>
      <c r="R821" s="120">
        <f t="shared" si="354"/>
        <v>66516296</v>
      </c>
      <c r="S821" s="47"/>
    </row>
    <row r="822" spans="1:19" ht="12.75" customHeight="1" x14ac:dyDescent="0.2">
      <c r="A822" s="517"/>
      <c r="B822" s="517"/>
      <c r="C822" s="53" t="s">
        <v>3</v>
      </c>
      <c r="D822" s="54">
        <v>28</v>
      </c>
      <c r="E822" s="44">
        <f t="shared" ref="E822" si="355">E810</f>
        <v>25719.72</v>
      </c>
      <c r="F822" s="44"/>
      <c r="G822" s="44">
        <v>0</v>
      </c>
      <c r="H822" s="44">
        <v>6459.63</v>
      </c>
      <c r="I822" s="44">
        <f t="shared" ref="I822" si="356">(E822+H822)*0.5%</f>
        <v>160.9</v>
      </c>
      <c r="J822" s="44">
        <f t="shared" ref="J822" si="357">K822/12</f>
        <v>2695.02</v>
      </c>
      <c r="K822" s="44">
        <f t="shared" ref="K822" si="358">SUM(E822:I822)</f>
        <v>32340.25</v>
      </c>
      <c r="L822" s="46">
        <f t="shared" ref="L822" si="359">SUM(E822:J822)</f>
        <v>35035.269999999997</v>
      </c>
      <c r="M822" s="117"/>
      <c r="N822" s="119">
        <f t="shared" ref="N822" si="360">K822</f>
        <v>32340.25</v>
      </c>
      <c r="O822" s="119">
        <f t="shared" ref="O822" si="361">E822+F822+G822+I822</f>
        <v>25880.62</v>
      </c>
      <c r="P822" s="119">
        <f t="shared" ref="P822" si="362">P810</f>
        <v>3458.4</v>
      </c>
      <c r="Q822" s="119">
        <f t="shared" ref="Q822" si="363">L822+(IF(P822&gt;O822*0.18,P822,O822*0.18))</f>
        <v>39693.78</v>
      </c>
      <c r="R822" s="119">
        <f t="shared" ref="R822" si="364">N822+O822*0.18</f>
        <v>36998.76</v>
      </c>
      <c r="S822" s="47"/>
    </row>
    <row r="823" spans="1:19" ht="9" customHeight="1" x14ac:dyDescent="0.2">
      <c r="A823" s="517"/>
      <c r="B823" s="517"/>
      <c r="C823" s="48" t="s">
        <v>4</v>
      </c>
      <c r="D823" s="49">
        <v>34</v>
      </c>
      <c r="E823" s="50">
        <f t="shared" ref="E823" si="365">E822*1936.27</f>
        <v>49800322</v>
      </c>
      <c r="F823" s="50"/>
      <c r="G823" s="50">
        <v>0</v>
      </c>
      <c r="H823" s="61">
        <f t="shared" ref="H823:L823" si="366">H822*1936.27</f>
        <v>12507588</v>
      </c>
      <c r="I823" s="61">
        <f t="shared" si="314"/>
        <v>311546</v>
      </c>
      <c r="J823" s="51">
        <f t="shared" si="366"/>
        <v>5218286</v>
      </c>
      <c r="K823" s="61">
        <f t="shared" si="366"/>
        <v>62619456</v>
      </c>
      <c r="L823" s="61">
        <f t="shared" si="366"/>
        <v>67837742</v>
      </c>
      <c r="M823" s="118"/>
      <c r="N823" s="120">
        <f t="shared" ref="N823:R823" si="367">N822*1936.27</f>
        <v>62619456</v>
      </c>
      <c r="O823" s="120">
        <f t="shared" si="367"/>
        <v>50111868</v>
      </c>
      <c r="P823" s="61">
        <f t="shared" si="367"/>
        <v>6696396</v>
      </c>
      <c r="Q823" s="120">
        <f t="shared" si="367"/>
        <v>76857875</v>
      </c>
      <c r="R823" s="120">
        <f t="shared" si="367"/>
        <v>71639589</v>
      </c>
      <c r="S823" s="47"/>
    </row>
    <row r="824" spans="1:19" ht="12.75" customHeight="1" x14ac:dyDescent="0.2">
      <c r="A824" s="517"/>
      <c r="B824" s="517"/>
      <c r="C824" s="53" t="s">
        <v>3</v>
      </c>
      <c r="D824" s="54">
        <v>35</v>
      </c>
      <c r="E824" s="44">
        <f t="shared" ref="E824" si="368">E812</f>
        <v>27377.74</v>
      </c>
      <c r="F824" s="44"/>
      <c r="G824" s="44">
        <v>0</v>
      </c>
      <c r="H824" s="44">
        <v>6459.63</v>
      </c>
      <c r="I824" s="44">
        <f t="shared" ref="I824" si="369">(E824+H824)*0.5%</f>
        <v>169.19</v>
      </c>
      <c r="J824" s="44">
        <f t="shared" ref="J824" si="370">K824/12</f>
        <v>2833.88</v>
      </c>
      <c r="K824" s="44">
        <f t="shared" ref="K824" si="371">SUM(E824:I824)</f>
        <v>34006.559999999998</v>
      </c>
      <c r="L824" s="46">
        <f t="shared" ref="L824" si="372">SUM(E824:J824)</f>
        <v>36840.44</v>
      </c>
      <c r="M824" s="117"/>
      <c r="N824" s="119">
        <f t="shared" ref="N824" si="373">K824</f>
        <v>34006.559999999998</v>
      </c>
      <c r="O824" s="119">
        <f t="shared" ref="O824" si="374">E824+F824+G824+I824</f>
        <v>27546.93</v>
      </c>
      <c r="P824" s="119">
        <f t="shared" ref="P824" si="375">P812</f>
        <v>3458.4</v>
      </c>
      <c r="Q824" s="119">
        <f t="shared" ref="Q824" si="376">L824+(IF(P824&gt;O824*0.18,P824,O824*0.18))</f>
        <v>41798.89</v>
      </c>
      <c r="R824" s="119">
        <f t="shared" ref="R824" si="377">N824+O824*0.18</f>
        <v>38965.01</v>
      </c>
      <c r="S824" s="47"/>
    </row>
    <row r="825" spans="1:19" ht="9" customHeight="1" x14ac:dyDescent="0.2">
      <c r="A825" s="518"/>
      <c r="B825" s="518"/>
      <c r="C825" s="58" t="s">
        <v>4</v>
      </c>
      <c r="D825" s="59"/>
      <c r="E825" s="61">
        <f t="shared" ref="E825" si="378">E824*1936.27</f>
        <v>53010697</v>
      </c>
      <c r="F825" s="61"/>
      <c r="G825" s="61">
        <v>0</v>
      </c>
      <c r="H825" s="61">
        <f t="shared" ref="H825:L825" si="379">H824*1936.27</f>
        <v>12507588</v>
      </c>
      <c r="I825" s="61">
        <f t="shared" si="314"/>
        <v>327598</v>
      </c>
      <c r="J825" s="61">
        <f t="shared" si="379"/>
        <v>5487157</v>
      </c>
      <c r="K825" s="61">
        <f t="shared" si="379"/>
        <v>65845882</v>
      </c>
      <c r="L825" s="61">
        <f t="shared" si="379"/>
        <v>71333039</v>
      </c>
      <c r="M825" s="118"/>
      <c r="N825" s="123">
        <f t="shared" ref="N825:R825" si="380">N824*1936.27</f>
        <v>65845882</v>
      </c>
      <c r="O825" s="123">
        <f t="shared" si="380"/>
        <v>53338294</v>
      </c>
      <c r="P825" s="61">
        <f t="shared" si="380"/>
        <v>6696396</v>
      </c>
      <c r="Q825" s="123">
        <f t="shared" si="380"/>
        <v>80933937</v>
      </c>
      <c r="R825" s="123">
        <f t="shared" si="380"/>
        <v>75446780</v>
      </c>
      <c r="S825" s="47"/>
    </row>
    <row r="826" spans="1:19" ht="9" customHeight="1" x14ac:dyDescent="0.2">
      <c r="A826" s="78"/>
      <c r="B826" s="78"/>
      <c r="C826" s="79"/>
      <c r="D826" s="79"/>
      <c r="E826" s="80"/>
      <c r="F826" s="80"/>
      <c r="G826" s="80"/>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4" t="s">
        <v>23</v>
      </c>
      <c r="C830" s="525"/>
      <c r="D830" s="525"/>
      <c r="E830" s="525"/>
      <c r="F830" s="525"/>
      <c r="G830" s="525"/>
      <c r="H830" s="525"/>
      <c r="I830" s="525"/>
      <c r="J830" s="525"/>
      <c r="K830" s="578"/>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x14ac:dyDescent="0.2">
      <c r="B832" s="581" t="s">
        <v>15</v>
      </c>
      <c r="C832" s="86" t="s">
        <v>3</v>
      </c>
      <c r="D832" s="101">
        <v>0</v>
      </c>
      <c r="E832" s="44">
        <v>1338.6</v>
      </c>
      <c r="F832" s="44">
        <v>1578.6</v>
      </c>
      <c r="G832" s="44">
        <v>1710.6</v>
      </c>
      <c r="H832" s="44">
        <v>1857.84</v>
      </c>
      <c r="I832" s="44">
        <v>1968</v>
      </c>
      <c r="J832" s="44">
        <v>2094</v>
      </c>
      <c r="K832" s="44">
        <f>J832+10*12</f>
        <v>2214</v>
      </c>
      <c r="Q832" s="81"/>
    </row>
    <row r="833" spans="2:17" x14ac:dyDescent="0.2">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82"/>
      <c r="C835" s="59" t="s">
        <v>4</v>
      </c>
      <c r="D835" s="102">
        <v>27</v>
      </c>
      <c r="E835" s="90">
        <v>3228072</v>
      </c>
      <c r="F835" s="90">
        <v>3785718</v>
      </c>
      <c r="G835" s="90">
        <v>4087776</v>
      </c>
      <c r="H835" s="90">
        <v>4429799</v>
      </c>
      <c r="I835" s="90">
        <v>4693518</v>
      </c>
      <c r="J835" s="90">
        <v>4990930</v>
      </c>
      <c r="K835" s="90">
        <f t="shared" ref="K835" si="381">K834*1936.27</f>
        <v>5269752</v>
      </c>
      <c r="Q835" s="81"/>
    </row>
    <row r="836" spans="2:17" x14ac:dyDescent="0.2">
      <c r="B836" s="582"/>
      <c r="C836" s="86" t="s">
        <v>3</v>
      </c>
      <c r="D836" s="101">
        <v>28</v>
      </c>
      <c r="E836" s="44">
        <v>1865.4</v>
      </c>
      <c r="F836" s="44">
        <v>2333.4</v>
      </c>
      <c r="G836" s="44">
        <v>2585.4</v>
      </c>
      <c r="H836" s="44">
        <v>2870.04</v>
      </c>
      <c r="I836" s="44">
        <v>3090</v>
      </c>
      <c r="J836" s="44">
        <v>3278.4</v>
      </c>
      <c r="K836" s="44">
        <f>J836+15*12</f>
        <v>3458.4</v>
      </c>
      <c r="Q836" s="81"/>
    </row>
    <row r="837" spans="2:17" x14ac:dyDescent="0.2">
      <c r="B837" s="583"/>
      <c r="C837" s="59" t="s">
        <v>4</v>
      </c>
      <c r="D837" s="102"/>
      <c r="E837" s="90">
        <v>3611918</v>
      </c>
      <c r="F837" s="90">
        <v>4518092</v>
      </c>
      <c r="G837" s="90">
        <v>5006032</v>
      </c>
      <c r="H837" s="90">
        <v>5557172</v>
      </c>
      <c r="I837" s="90">
        <v>5983074</v>
      </c>
      <c r="J837" s="90">
        <v>6347868</v>
      </c>
      <c r="K837" s="90">
        <f t="shared" ref="K837" si="382">K836*1936.27</f>
        <v>6696396</v>
      </c>
      <c r="Q837" s="81"/>
    </row>
    <row r="838" spans="2:17" x14ac:dyDescent="0.2">
      <c r="B838" s="47" t="s">
        <v>24</v>
      </c>
      <c r="Q838" s="81"/>
    </row>
  </sheetData>
  <sheetProtection sheet="1" objects="1" scenarios="1" formatCells="0" formatColumns="0" formatRows="0"/>
  <mergeCells count="183">
    <mergeCell ref="B766:B767"/>
    <mergeCell ref="A768:A777"/>
    <mergeCell ref="B768:B777"/>
    <mergeCell ref="A754:A755"/>
    <mergeCell ref="B754:B755"/>
    <mergeCell ref="A756:A765"/>
    <mergeCell ref="B756:B765"/>
    <mergeCell ref="A814:A815"/>
    <mergeCell ref="B814:B815"/>
    <mergeCell ref="B816:B825"/>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 ref="B666:B677"/>
    <mergeCell ref="A678:A679"/>
    <mergeCell ref="A766:A767"/>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6:A825"/>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594:B595"/>
    <mergeCell ref="A596:A607"/>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10:B621"/>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A426:A427"/>
    <mergeCell ref="B426:B427"/>
    <mergeCell ref="A344:A383"/>
    <mergeCell ref="B344:B383"/>
    <mergeCell ref="A412:A413"/>
    <mergeCell ref="B412:B413"/>
    <mergeCell ref="A384:A385"/>
    <mergeCell ref="B384:B385"/>
    <mergeCell ref="A386:A397"/>
    <mergeCell ref="B386:B397"/>
    <mergeCell ref="B218:B257"/>
    <mergeCell ref="A258:A259"/>
    <mergeCell ref="B258:B259"/>
    <mergeCell ref="A260:A299"/>
    <mergeCell ref="B260:B299"/>
    <mergeCell ref="A414:A425"/>
    <mergeCell ref="B414:B425"/>
    <mergeCell ref="A398:A399"/>
    <mergeCell ref="B398:B399"/>
    <mergeCell ref="A400:A411"/>
    <mergeCell ref="B400:B411"/>
    <mergeCell ref="E3:J3"/>
    <mergeCell ref="Q3:Q4"/>
    <mergeCell ref="N1:P2"/>
    <mergeCell ref="N3:N4"/>
    <mergeCell ref="O3:O4"/>
    <mergeCell ref="A1:B1"/>
    <mergeCell ref="C1:L2"/>
    <mergeCell ref="L3:L4"/>
    <mergeCell ref="K3:K4"/>
    <mergeCell ref="C5:D5"/>
    <mergeCell ref="A6:A7"/>
    <mergeCell ref="B6:B7"/>
    <mergeCell ref="A3:B3"/>
    <mergeCell ref="C3:D4"/>
    <mergeCell ref="A92:A131"/>
    <mergeCell ref="B92:B131"/>
    <mergeCell ref="A132:A133"/>
    <mergeCell ref="B132:B133"/>
    <mergeCell ref="B830:K830"/>
    <mergeCell ref="A134:A173"/>
    <mergeCell ref="B134:B173"/>
    <mergeCell ref="A174:A175"/>
    <mergeCell ref="B174:B175"/>
    <mergeCell ref="A8:A47"/>
    <mergeCell ref="B8:B47"/>
    <mergeCell ref="A48:A49"/>
    <mergeCell ref="B48:B49"/>
    <mergeCell ref="A50:A89"/>
    <mergeCell ref="B50:B89"/>
    <mergeCell ref="A90:A91"/>
    <mergeCell ref="B90:B91"/>
    <mergeCell ref="A300:A301"/>
    <mergeCell ref="B300:B301"/>
    <mergeCell ref="A302:A341"/>
    <mergeCell ref="B302:B341"/>
    <mergeCell ref="A342:A343"/>
    <mergeCell ref="B342:B343"/>
    <mergeCell ref="A176:A215"/>
    <mergeCell ref="B176:B215"/>
    <mergeCell ref="A216:A217"/>
    <mergeCell ref="B216:B217"/>
    <mergeCell ref="A218:A25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800" priority="7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9" priority="7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8"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97" priority="73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6"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5" priority="72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4"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3" priority="72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92" priority="72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1" priority="72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0"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9" priority="72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788" priority="7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7" priority="7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86" priority="7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5" priority="71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1784" priority="7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3" priority="71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2" priority="7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1" priority="71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0" priority="7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79" priority="7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8" priority="7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7" priority="7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6" priority="7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5" priority="7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4" priority="7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3" priority="7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2" priority="7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1" priority="7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70" priority="7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9" priority="7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8" priority="7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7" priority="7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6" priority="7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5" priority="6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4" priority="6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3" priority="6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62"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1" priority="6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0"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9" priority="6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8"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7" priority="6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56"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5" priority="6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4"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3" priority="6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2"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51" priority="6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0"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9"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8"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7"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6"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5" priority="6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4"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3" priority="6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2"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1" priority="6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40"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39"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8"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7"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6"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5" priority="6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4"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3" priority="6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2"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1"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30"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9" priority="6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8"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7" priority="6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6"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5"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4"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3"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22"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1"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0"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9"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8"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7" priority="6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6"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5"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4"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3"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2"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1" priority="6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0"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9" priority="6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8"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7"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6"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5" priority="6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4"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3"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2"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1"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0"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9" priority="6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8"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7" priority="6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6"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5"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94"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93"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2"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1"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0"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9" priority="6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88"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7" priority="6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6"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5" priority="6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4"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3"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2"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1" priority="6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0"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79" priority="6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8"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7" priority="6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6"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5"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4"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3"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2"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1"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70"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9"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8"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7"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6"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5"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4"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3"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2"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1"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0"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9" priority="5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58"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7"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6"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5"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4"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3" priority="5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2"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1" priority="5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0"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9"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48"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7"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6"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5"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4"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3" priority="5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2"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1" priority="5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0"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2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3" priority="537" stopIfTrue="1" operator="equal">
      <formula>0</formula>
    </cfRule>
  </conditionalFormatting>
  <conditionalFormatting sqref="Q6:Q607 Q622:Q691">
    <cfRule type="cellIs" dxfId="160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1" priority="535" stopIfTrue="1" operator="equal">
      <formula>0</formula>
    </cfRule>
  </conditionalFormatting>
  <conditionalFormatting sqref="Q6:Q607 Q622:Q691">
    <cfRule type="cellIs" dxfId="160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9" priority="533" stopIfTrue="1" operator="equal">
      <formula>0</formula>
    </cfRule>
  </conditionalFormatting>
  <conditionalFormatting sqref="M826:Q827">
    <cfRule type="cellIs" dxfId="1598" priority="532" stopIfTrue="1" operator="equal">
      <formula>0</formula>
    </cfRule>
  </conditionalFormatting>
  <conditionalFormatting sqref="E826:Q827">
    <cfRule type="cellIs" dxfId="1597" priority="531" stopIfTrue="1" operator="equal">
      <formula>0</formula>
    </cfRule>
  </conditionalFormatting>
  <conditionalFormatting sqref="Q826:Q827">
    <cfRule type="cellIs" dxfId="1596" priority="530" stopIfTrue="1" operator="equal">
      <formula>0</formula>
    </cfRule>
  </conditionalFormatting>
  <conditionalFormatting sqref="P692 P694 P696 P698 P700 P702 P704 P706 P708 P710 P712 P714 P716 P718 P720 P722 P724 P726 P728 P730">
    <cfRule type="cellIs" dxfId="1595" priority="516" stopIfTrue="1" operator="equal">
      <formula>0</formula>
    </cfRule>
  </conditionalFormatting>
  <conditionalFormatting sqref="F718:H729 J718:O729 Q718:Q729">
    <cfRule type="cellIs" dxfId="1594" priority="525" stopIfTrue="1" operator="equal">
      <formula>0</formula>
    </cfRule>
  </conditionalFormatting>
  <conditionalFormatting sqref="F730:H741 J730:O741 Q730:Q741">
    <cfRule type="cellIs" dxfId="1593" priority="523" stopIfTrue="1" operator="equal">
      <formula>0</formula>
    </cfRule>
  </conditionalFormatting>
  <conditionalFormatting sqref="N718:O718 N720:O720 N722:O722 N724:O724 N726:O726 N728:O728 Q728 Q726 Q724 Q722 Q720 Q718">
    <cfRule type="cellIs" dxfId="1592" priority="524" stopIfTrue="1" operator="equal">
      <formula>0</formula>
    </cfRule>
  </conditionalFormatting>
  <conditionalFormatting sqref="N730:O730 N732:O732 N734:O734 N736:O736 N738:O738 N740:O740 Q740 Q738 Q736 Q734 Q732 Q730">
    <cfRule type="cellIs" dxfId="1591" priority="522" stopIfTrue="1" operator="equal">
      <formula>0</formula>
    </cfRule>
  </conditionalFormatting>
  <conditionalFormatting sqref="F742:O753 Q742:Q753">
    <cfRule type="cellIs" dxfId="1590" priority="521" stopIfTrue="1" operator="equal">
      <formula>0</formula>
    </cfRule>
  </conditionalFormatting>
  <conditionalFormatting sqref="N742:O742 N744:O744 N746:O746 N748:O748 N750:O750 N752:O752 Q752 Q750 Q748 Q746 Q744 Q742">
    <cfRule type="cellIs" dxfId="1589" priority="520" stopIfTrue="1" operator="equal">
      <formula>0</formula>
    </cfRule>
  </conditionalFormatting>
  <conditionalFormatting sqref="I718:I741">
    <cfRule type="cellIs" dxfId="1588" priority="519" stopIfTrue="1" operator="equal">
      <formula>0</formula>
    </cfRule>
  </conditionalFormatting>
  <conditionalFormatting sqref="E710:E741">
    <cfRule type="cellIs" dxfId="1587" priority="517" stopIfTrue="1" operator="equal">
      <formula>0</formula>
    </cfRule>
  </conditionalFormatting>
  <conditionalFormatting sqref="E706:O709 Q706:Q717 F710:O717 E710:E741">
    <cfRule type="cellIs" dxfId="1586" priority="529" stopIfTrue="1" operator="equal">
      <formula>0</formula>
    </cfRule>
  </conditionalFormatting>
  <conditionalFormatting sqref="E692:O705 Q692:Q705">
    <cfRule type="cellIs" dxfId="1585" priority="527" stopIfTrue="1" operator="equal">
      <formula>0</formula>
    </cfRule>
  </conditionalFormatting>
  <conditionalFormatting sqref="N692:O692 N694:O694 N696:O696 N698:O698 N700:O700 N702:O702 N704:O704 Q704 Q702 Q700 Q698 Q696 Q694 Q692">
    <cfRule type="cellIs" dxfId="1584" priority="528" stopIfTrue="1" operator="equal">
      <formula>0</formula>
    </cfRule>
  </conditionalFormatting>
  <conditionalFormatting sqref="N706:O706 N708:O708 N710:O710 N712:O712 N714:O714 N716:O716 Q716 Q714 Q712 Q710 Q708 Q706">
    <cfRule type="cellIs" dxfId="1583" priority="526" stopIfTrue="1" operator="equal">
      <formula>0</formula>
    </cfRule>
  </conditionalFormatting>
  <conditionalFormatting sqref="E742:E753">
    <cfRule type="cellIs" dxfId="1582" priority="518" stopIfTrue="1" operator="equal">
      <formula>0</formula>
    </cfRule>
  </conditionalFormatting>
  <conditionalFormatting sqref="P732 P734 P736 P738 P740 P742 P744 P746 P748 P750 P752">
    <cfRule type="cellIs" dxfId="1581" priority="515" stopIfTrue="1" operator="equal">
      <formula>0</formula>
    </cfRule>
  </conditionalFormatting>
  <conditionalFormatting sqref="R6:R607 R622:R753">
    <cfRule type="cellIs" dxfId="1580" priority="4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9" priority="470" stopIfTrue="1" operator="equal">
      <formula>0</formula>
    </cfRule>
  </conditionalFormatting>
  <conditionalFormatting sqref="R6:R607 R622:R753">
    <cfRule type="cellIs" dxfId="1578" priority="4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7" priority="467" stopIfTrue="1" operator="equal">
      <formula>0</formula>
    </cfRule>
  </conditionalFormatting>
  <conditionalFormatting sqref="R692:R703">
    <cfRule type="cellIs" dxfId="1576" priority="466" stopIfTrue="1" operator="equal">
      <formula>0</formula>
    </cfRule>
  </conditionalFormatting>
  <conditionalFormatting sqref="R678:R691">
    <cfRule type="cellIs" dxfId="1575" priority="464" stopIfTrue="1" operator="equal">
      <formula>0</formula>
    </cfRule>
  </conditionalFormatting>
  <conditionalFormatting sqref="R678 R680 R682 R684 R686 R688 R690">
    <cfRule type="cellIs" dxfId="1574" priority="465" stopIfTrue="1" operator="equal">
      <formula>0</formula>
    </cfRule>
  </conditionalFormatting>
  <conditionalFormatting sqref="R740">
    <cfRule type="cellIs" dxfId="1573" priority="456" stopIfTrue="1" operator="equal">
      <formula>0</formula>
    </cfRule>
  </conditionalFormatting>
  <conditionalFormatting sqref="R692 R694 R696 R698 R700 R702">
    <cfRule type="cellIs" dxfId="1572" priority="463" stopIfTrue="1" operator="equal">
      <formula>0</formula>
    </cfRule>
  </conditionalFormatting>
  <conditionalFormatting sqref="R738 R736 R734 R732 R730 R728">
    <cfRule type="cellIs" dxfId="1571" priority="457" stopIfTrue="1" operator="equal">
      <formula>0</formula>
    </cfRule>
  </conditionalFormatting>
  <conditionalFormatting sqref="R704:R715">
    <cfRule type="cellIs" dxfId="1570" priority="462" stopIfTrue="1" operator="equal">
      <formula>0</formula>
    </cfRule>
  </conditionalFormatting>
  <conditionalFormatting sqref="R704 R706 R708 R710 R712 R714">
    <cfRule type="cellIs" dxfId="1569" priority="461" stopIfTrue="1" operator="equal">
      <formula>0</formula>
    </cfRule>
  </conditionalFormatting>
  <conditionalFormatting sqref="R716:R727">
    <cfRule type="cellIs" dxfId="1568" priority="460" stopIfTrue="1" operator="equal">
      <formula>0</formula>
    </cfRule>
  </conditionalFormatting>
  <conditionalFormatting sqref="R716 R726 R724 R722 R720 R718">
    <cfRule type="cellIs" dxfId="1567" priority="459" stopIfTrue="1" operator="equal">
      <formula>0</formula>
    </cfRule>
  </conditionalFormatting>
  <conditionalFormatting sqref="R728:R739">
    <cfRule type="cellIs" dxfId="1566" priority="458" stopIfTrue="1" operator="equal">
      <formula>0</formula>
    </cfRule>
  </conditionalFormatting>
  <conditionalFormatting sqref="R740">
    <cfRule type="cellIs" dxfId="1565" priority="455" stopIfTrue="1" operator="equal">
      <formula>0</formula>
    </cfRule>
  </conditionalFormatting>
  <conditionalFormatting sqref="R741">
    <cfRule type="cellIs" dxfId="1564" priority="454" stopIfTrue="1" operator="equal">
      <formula>0</formula>
    </cfRule>
  </conditionalFormatting>
  <conditionalFormatting sqref="R742 R744 R746 R748 R750">
    <cfRule type="cellIs" dxfId="1563" priority="453" stopIfTrue="1" operator="equal">
      <formula>0</formula>
    </cfRule>
  </conditionalFormatting>
  <conditionalFormatting sqref="R742 R744 R746 R748 R750">
    <cfRule type="cellIs" dxfId="1562" priority="452" stopIfTrue="1" operator="equal">
      <formula>0</formula>
    </cfRule>
  </conditionalFormatting>
  <conditionalFormatting sqref="R743 R745 R747 R749 R751">
    <cfRule type="cellIs" dxfId="1561" priority="451" stopIfTrue="1" operator="equal">
      <formula>0</formula>
    </cfRule>
  </conditionalFormatting>
  <conditionalFormatting sqref="R752">
    <cfRule type="cellIs" dxfId="1560" priority="450" stopIfTrue="1" operator="equal">
      <formula>0</formula>
    </cfRule>
  </conditionalFormatting>
  <conditionalFormatting sqref="R752">
    <cfRule type="cellIs" dxfId="1559" priority="449" stopIfTrue="1" operator="equal">
      <formula>0</formula>
    </cfRule>
  </conditionalFormatting>
  <conditionalFormatting sqref="R753">
    <cfRule type="cellIs" dxfId="1558" priority="448" stopIfTrue="1" operator="equal">
      <formula>0</formula>
    </cfRule>
  </conditionalFormatting>
  <conditionalFormatting sqref="R608 R610 R612 R614 R616 R618 R620">
    <cfRule type="cellIs" dxfId="1557" priority="247" stopIfTrue="1" operator="equal">
      <formula>0</formula>
    </cfRule>
  </conditionalFormatting>
  <conditionalFormatting sqref="E608:Q621">
    <cfRule type="cellIs" dxfId="1556" priority="388" stopIfTrue="1" operator="equal">
      <formula>0</formula>
    </cfRule>
  </conditionalFormatting>
  <conditionalFormatting sqref="M608:Q621">
    <cfRule type="cellIs" dxfId="1555" priority="387" stopIfTrue="1" operator="equal">
      <formula>0</formula>
    </cfRule>
  </conditionalFormatting>
  <conditionalFormatting sqref="M608:Q621">
    <cfRule type="cellIs" dxfId="1554" priority="386" stopIfTrue="1" operator="equal">
      <formula>0</formula>
    </cfRule>
  </conditionalFormatting>
  <conditionalFormatting sqref="N608:Q608 N610:Q610 N612:Q612 N614:Q614 N616:Q616 N618:Q618 N620:Q620">
    <cfRule type="cellIs" dxfId="1553" priority="385" stopIfTrue="1" operator="equal">
      <formula>0</formula>
    </cfRule>
  </conditionalFormatting>
  <conditionalFormatting sqref="M608:Q621">
    <cfRule type="cellIs" dxfId="1552" priority="384" stopIfTrue="1" operator="equal">
      <formula>0</formula>
    </cfRule>
  </conditionalFormatting>
  <conditionalFormatting sqref="N608:Q608 N610:Q610 N612:Q612 N614:Q614 N616:Q616 N618:Q618 N620:Q620">
    <cfRule type="cellIs" dxfId="1551" priority="383" stopIfTrue="1" operator="equal">
      <formula>0</formula>
    </cfRule>
  </conditionalFormatting>
  <conditionalFormatting sqref="E608:Q621">
    <cfRule type="cellIs" dxfId="1550" priority="382" stopIfTrue="1" operator="equal">
      <formula>0</formula>
    </cfRule>
  </conditionalFormatting>
  <conditionalFormatting sqref="M608:Q621">
    <cfRule type="cellIs" dxfId="1549" priority="381" stopIfTrue="1" operator="equal">
      <formula>0</formula>
    </cfRule>
  </conditionalFormatting>
  <conditionalFormatting sqref="N608:Q608 N610:Q610 N612:Q612 N614:Q614 N616:Q616 N618:Q618 N620:Q620">
    <cfRule type="cellIs" dxfId="1548" priority="380" stopIfTrue="1" operator="equal">
      <formula>0</formula>
    </cfRule>
  </conditionalFormatting>
  <conditionalFormatting sqref="N608:Q608 N610:Q610 N612:Q612 N614:Q614 N616:Q616 N618:Q618 N620:Q620">
    <cfRule type="cellIs" dxfId="1547" priority="379" stopIfTrue="1" operator="equal">
      <formula>0</formula>
    </cfRule>
  </conditionalFormatting>
  <conditionalFormatting sqref="Q608:Q621">
    <cfRule type="cellIs" dxfId="1546" priority="378" stopIfTrue="1" operator="equal">
      <formula>0</formula>
    </cfRule>
  </conditionalFormatting>
  <conditionalFormatting sqref="Q608:Q621">
    <cfRule type="cellIs" dxfId="1545" priority="377" stopIfTrue="1" operator="equal">
      <formula>0</formula>
    </cfRule>
  </conditionalFormatting>
  <conditionalFormatting sqref="Q608 Q610 Q612 Q614 Q616 Q618 Q620">
    <cfRule type="cellIs" dxfId="1544" priority="376" stopIfTrue="1" operator="equal">
      <formula>0</formula>
    </cfRule>
  </conditionalFormatting>
  <conditionalFormatting sqref="Q608 Q610 Q612 Q614 Q616 Q618 Q620">
    <cfRule type="cellIs" dxfId="1543" priority="375" stopIfTrue="1" operator="equal">
      <formula>0</formula>
    </cfRule>
  </conditionalFormatting>
  <conditionalFormatting sqref="Q608 Q610 Q612 Q614 Q616 Q618 Q620">
    <cfRule type="cellIs" dxfId="1542" priority="374" stopIfTrue="1" operator="equal">
      <formula>0</formula>
    </cfRule>
  </conditionalFormatting>
  <conditionalFormatting sqref="Q608:Q621">
    <cfRule type="cellIs" dxfId="1541" priority="373" stopIfTrue="1" operator="equal">
      <formula>0</formula>
    </cfRule>
  </conditionalFormatting>
  <conditionalFormatting sqref="Q608:Q621">
    <cfRule type="cellIs" dxfId="1540" priority="372" stopIfTrue="1" operator="equal">
      <formula>0</formula>
    </cfRule>
  </conditionalFormatting>
  <conditionalFormatting sqref="Q608:Q621">
    <cfRule type="cellIs" dxfId="1539" priority="371" stopIfTrue="1" operator="equal">
      <formula>0</formula>
    </cfRule>
  </conditionalFormatting>
  <conditionalFormatting sqref="Q608:Q621">
    <cfRule type="cellIs" dxfId="1538" priority="370" stopIfTrue="1" operator="equal">
      <formula>0</formula>
    </cfRule>
  </conditionalFormatting>
  <conditionalFormatting sqref="Q608 Q610 Q612 Q614 Q616 Q618 Q620">
    <cfRule type="cellIs" dxfId="1537" priority="369" stopIfTrue="1" operator="equal">
      <formula>0</formula>
    </cfRule>
  </conditionalFormatting>
  <conditionalFormatting sqref="Q608:Q621">
    <cfRule type="cellIs" dxfId="1536" priority="368" stopIfTrue="1" operator="equal">
      <formula>0</formula>
    </cfRule>
  </conditionalFormatting>
  <conditionalFormatting sqref="Q608 Q610 Q612 Q614 Q616 Q618 Q620">
    <cfRule type="cellIs" dxfId="1535" priority="367" stopIfTrue="1" operator="equal">
      <formula>0</formula>
    </cfRule>
  </conditionalFormatting>
  <conditionalFormatting sqref="Q608 Q610 Q612 Q614 Q616 Q618 Q620">
    <cfRule type="cellIs" dxfId="1534" priority="366" stopIfTrue="1" operator="equal">
      <formula>0</formula>
    </cfRule>
  </conditionalFormatting>
  <conditionalFormatting sqref="Q608:Q621">
    <cfRule type="cellIs" dxfId="1533" priority="365" stopIfTrue="1" operator="equal">
      <formula>0</formula>
    </cfRule>
  </conditionalFormatting>
  <conditionalFormatting sqref="Q608 Q610 Q612 Q614 Q616 Q618 Q620">
    <cfRule type="cellIs" dxfId="1532" priority="364" stopIfTrue="1" operator="equal">
      <formula>0</formula>
    </cfRule>
  </conditionalFormatting>
  <conditionalFormatting sqref="Q608:Q621">
    <cfRule type="cellIs" dxfId="1531" priority="363" stopIfTrue="1" operator="equal">
      <formula>0</formula>
    </cfRule>
  </conditionalFormatting>
  <conditionalFormatting sqref="Q608 Q610 Q612 Q614 Q616 Q618 Q620">
    <cfRule type="cellIs" dxfId="1530" priority="362" stopIfTrue="1" operator="equal">
      <formula>0</formula>
    </cfRule>
  </conditionalFormatting>
  <conditionalFormatting sqref="Q608:Q621">
    <cfRule type="cellIs" dxfId="1529" priority="361" stopIfTrue="1" operator="equal">
      <formula>0</formula>
    </cfRule>
  </conditionalFormatting>
  <conditionalFormatting sqref="Q608 Q610 Q612 Q614 Q616 Q618 Q620">
    <cfRule type="cellIs" dxfId="1528" priority="360" stopIfTrue="1" operator="equal">
      <formula>0</formula>
    </cfRule>
  </conditionalFormatting>
  <conditionalFormatting sqref="Q608 Q610 Q612 Q614 Q616 Q618 Q620">
    <cfRule type="cellIs" dxfId="1527" priority="359" stopIfTrue="1" operator="equal">
      <formula>0</formula>
    </cfRule>
  </conditionalFormatting>
  <conditionalFormatting sqref="Q608:Q621">
    <cfRule type="cellIs" dxfId="1526" priority="358" stopIfTrue="1" operator="equal">
      <formula>0</formula>
    </cfRule>
  </conditionalFormatting>
  <conditionalFormatting sqref="Q608 Q610 Q612 Q614 Q616 Q618 Q620">
    <cfRule type="cellIs" dxfId="1525" priority="357" stopIfTrue="1" operator="equal">
      <formula>0</formula>
    </cfRule>
  </conditionalFormatting>
  <conditionalFormatting sqref="Q608:Q621">
    <cfRule type="cellIs" dxfId="1524" priority="356" stopIfTrue="1" operator="equal">
      <formula>0</formula>
    </cfRule>
  </conditionalFormatting>
  <conditionalFormatting sqref="Q608:Q621">
    <cfRule type="cellIs" dxfId="1523" priority="355" stopIfTrue="1" operator="equal">
      <formula>0</formula>
    </cfRule>
  </conditionalFormatting>
  <conditionalFormatting sqref="Q608 Q610 Q612 Q614 Q616 Q618 Q620">
    <cfRule type="cellIs" dxfId="1522" priority="354" stopIfTrue="1" operator="equal">
      <formula>0</formula>
    </cfRule>
  </conditionalFormatting>
  <conditionalFormatting sqref="Q608:Q621">
    <cfRule type="cellIs" dxfId="1521" priority="353" stopIfTrue="1" operator="equal">
      <formula>0</formula>
    </cfRule>
  </conditionalFormatting>
  <conditionalFormatting sqref="Q608 Q610 Q612 Q614 Q616 Q618 Q620">
    <cfRule type="cellIs" dxfId="1520" priority="352" stopIfTrue="1" operator="equal">
      <formula>0</formula>
    </cfRule>
  </conditionalFormatting>
  <conditionalFormatting sqref="Q608 Q610 Q612 Q614 Q616 Q618 Q620">
    <cfRule type="cellIs" dxfId="1519" priority="351" stopIfTrue="1" operator="equal">
      <formula>0</formula>
    </cfRule>
  </conditionalFormatting>
  <conditionalFormatting sqref="Q608:Q621">
    <cfRule type="cellIs" dxfId="1518" priority="350" stopIfTrue="1" operator="equal">
      <formula>0</formula>
    </cfRule>
  </conditionalFormatting>
  <conditionalFormatting sqref="Q608 Q610 Q612 Q614 Q616 Q618 Q620">
    <cfRule type="cellIs" dxfId="1517" priority="349" stopIfTrue="1" operator="equal">
      <formula>0</formula>
    </cfRule>
  </conditionalFormatting>
  <conditionalFormatting sqref="Q608:Q621">
    <cfRule type="cellIs" dxfId="1516" priority="348" stopIfTrue="1" operator="equal">
      <formula>0</formula>
    </cfRule>
  </conditionalFormatting>
  <conditionalFormatting sqref="Q608 Q610 Q612 Q614 Q616 Q618 Q620">
    <cfRule type="cellIs" dxfId="1515" priority="347" stopIfTrue="1" operator="equal">
      <formula>0</formula>
    </cfRule>
  </conditionalFormatting>
  <conditionalFormatting sqref="Q608:Q621">
    <cfRule type="cellIs" dxfId="1514" priority="346" stopIfTrue="1" operator="equal">
      <formula>0</formula>
    </cfRule>
  </conditionalFormatting>
  <conditionalFormatting sqref="Q608 Q610 Q612 Q614 Q616 Q618 Q620">
    <cfRule type="cellIs" dxfId="1513" priority="345" stopIfTrue="1" operator="equal">
      <formula>0</formula>
    </cfRule>
  </conditionalFormatting>
  <conditionalFormatting sqref="Q608 Q610 Q612 Q614 Q616 Q618 Q620">
    <cfRule type="cellIs" dxfId="1512" priority="344" stopIfTrue="1" operator="equal">
      <formula>0</formula>
    </cfRule>
  </conditionalFormatting>
  <conditionalFormatting sqref="Q608:Q621">
    <cfRule type="cellIs" dxfId="1511" priority="343" stopIfTrue="1" operator="equal">
      <formula>0</formula>
    </cfRule>
  </conditionalFormatting>
  <conditionalFormatting sqref="Q608 Q610 Q612 Q614 Q616 Q618 Q620">
    <cfRule type="cellIs" dxfId="1510" priority="342" stopIfTrue="1" operator="equal">
      <formula>0</formula>
    </cfRule>
  </conditionalFormatting>
  <conditionalFormatting sqref="Q608:Q621">
    <cfRule type="cellIs" dxfId="1509" priority="341" stopIfTrue="1" operator="equal">
      <formula>0</formula>
    </cfRule>
  </conditionalFormatting>
  <conditionalFormatting sqref="Q608:Q621">
    <cfRule type="cellIs" dxfId="1508" priority="340" stopIfTrue="1" operator="equal">
      <formula>0</formula>
    </cfRule>
  </conditionalFormatting>
  <conditionalFormatting sqref="Q608:Q621">
    <cfRule type="cellIs" dxfId="1507" priority="339" stopIfTrue="1" operator="equal">
      <formula>0</formula>
    </cfRule>
  </conditionalFormatting>
  <conditionalFormatting sqref="Q608 Q610 Q612 Q614 Q616 Q618 Q620">
    <cfRule type="cellIs" dxfId="1506" priority="338" stopIfTrue="1" operator="equal">
      <formula>0</formula>
    </cfRule>
  </conditionalFormatting>
  <conditionalFormatting sqref="Q608:Q621">
    <cfRule type="cellIs" dxfId="1505" priority="337" stopIfTrue="1" operator="equal">
      <formula>0</formula>
    </cfRule>
  </conditionalFormatting>
  <conditionalFormatting sqref="Q608 Q610 Q612 Q614 Q616 Q618 Q620">
    <cfRule type="cellIs" dxfId="1504" priority="336" stopIfTrue="1" operator="equal">
      <formula>0</formula>
    </cfRule>
  </conditionalFormatting>
  <conditionalFormatting sqref="Q608 Q610 Q612 Q614 Q616 Q618 Q620">
    <cfRule type="cellIs" dxfId="1503" priority="335" stopIfTrue="1" operator="equal">
      <formula>0</formula>
    </cfRule>
  </conditionalFormatting>
  <conditionalFormatting sqref="Q608:Q621">
    <cfRule type="cellIs" dxfId="1502" priority="334" stopIfTrue="1" operator="equal">
      <formula>0</formula>
    </cfRule>
  </conditionalFormatting>
  <conditionalFormatting sqref="Q608 Q610 Q612 Q614 Q616 Q618 Q620">
    <cfRule type="cellIs" dxfId="1501" priority="333" stopIfTrue="1" operator="equal">
      <formula>0</formula>
    </cfRule>
  </conditionalFormatting>
  <conditionalFormatting sqref="Q608:Q621">
    <cfRule type="cellIs" dxfId="1500" priority="332" stopIfTrue="1" operator="equal">
      <formula>0</formula>
    </cfRule>
  </conditionalFormatting>
  <conditionalFormatting sqref="Q608 Q610 Q612 Q614 Q616 Q618 Q620">
    <cfRule type="cellIs" dxfId="1499" priority="331" stopIfTrue="1" operator="equal">
      <formula>0</formula>
    </cfRule>
  </conditionalFormatting>
  <conditionalFormatting sqref="Q608:Q621">
    <cfRule type="cellIs" dxfId="1498" priority="330" stopIfTrue="1" operator="equal">
      <formula>0</formula>
    </cfRule>
  </conditionalFormatting>
  <conditionalFormatting sqref="Q608 Q610 Q612 Q614 Q616 Q618 Q620">
    <cfRule type="cellIs" dxfId="1497" priority="329" stopIfTrue="1" operator="equal">
      <formula>0</formula>
    </cfRule>
  </conditionalFormatting>
  <conditionalFormatting sqref="Q608 Q610 Q612 Q614 Q616 Q618 Q620">
    <cfRule type="cellIs" dxfId="1496" priority="328" stopIfTrue="1" operator="equal">
      <formula>0</formula>
    </cfRule>
  </conditionalFormatting>
  <conditionalFormatting sqref="Q608:Q621">
    <cfRule type="cellIs" dxfId="1495" priority="327" stopIfTrue="1" operator="equal">
      <formula>0</formula>
    </cfRule>
  </conditionalFormatting>
  <conditionalFormatting sqref="Q608 Q610 Q612 Q614 Q616 Q618 Q620">
    <cfRule type="cellIs" dxfId="1494" priority="326" stopIfTrue="1" operator="equal">
      <formula>0</formula>
    </cfRule>
  </conditionalFormatting>
  <conditionalFormatting sqref="Q608:Q621">
    <cfRule type="cellIs" dxfId="1493" priority="325" stopIfTrue="1" operator="equal">
      <formula>0</formula>
    </cfRule>
  </conditionalFormatting>
  <conditionalFormatting sqref="Q608:Q621">
    <cfRule type="cellIs" dxfId="1492" priority="324" stopIfTrue="1" operator="equal">
      <formula>0</formula>
    </cfRule>
  </conditionalFormatting>
  <conditionalFormatting sqref="Q608 Q610 Q612 Q614 Q616 Q618 Q620">
    <cfRule type="cellIs" dxfId="1491" priority="323" stopIfTrue="1" operator="equal">
      <formula>0</formula>
    </cfRule>
  </conditionalFormatting>
  <conditionalFormatting sqref="Q608:Q621">
    <cfRule type="cellIs" dxfId="1490" priority="322" stopIfTrue="1" operator="equal">
      <formula>0</formula>
    </cfRule>
  </conditionalFormatting>
  <conditionalFormatting sqref="Q608 Q610 Q612 Q614 Q616 Q618 Q620">
    <cfRule type="cellIs" dxfId="1489" priority="321" stopIfTrue="1" operator="equal">
      <formula>0</formula>
    </cfRule>
  </conditionalFormatting>
  <conditionalFormatting sqref="Q608 Q610 Q612 Q614 Q616 Q618 Q620">
    <cfRule type="cellIs" dxfId="1488" priority="320" stopIfTrue="1" operator="equal">
      <formula>0</formula>
    </cfRule>
  </conditionalFormatting>
  <conditionalFormatting sqref="Q608:Q621">
    <cfRule type="cellIs" dxfId="1487" priority="319" stopIfTrue="1" operator="equal">
      <formula>0</formula>
    </cfRule>
  </conditionalFormatting>
  <conditionalFormatting sqref="Q608 Q610 Q612 Q614 Q616 Q618 Q620">
    <cfRule type="cellIs" dxfId="1486" priority="318" stopIfTrue="1" operator="equal">
      <formula>0</formula>
    </cfRule>
  </conditionalFormatting>
  <conditionalFormatting sqref="Q608:Q621">
    <cfRule type="cellIs" dxfId="1485" priority="317" stopIfTrue="1" operator="equal">
      <formula>0</formula>
    </cfRule>
  </conditionalFormatting>
  <conditionalFormatting sqref="Q608 Q610 Q612 Q614 Q616 Q618 Q620">
    <cfRule type="cellIs" dxfId="1484" priority="316" stopIfTrue="1" operator="equal">
      <formula>0</formula>
    </cfRule>
  </conditionalFormatting>
  <conditionalFormatting sqref="Q608:Q621">
    <cfRule type="cellIs" dxfId="1483" priority="315" stopIfTrue="1" operator="equal">
      <formula>0</formula>
    </cfRule>
  </conditionalFormatting>
  <conditionalFormatting sqref="Q608 Q610 Q612 Q614 Q616 Q618 Q620">
    <cfRule type="cellIs" dxfId="1482" priority="314" stopIfTrue="1" operator="equal">
      <formula>0</formula>
    </cfRule>
  </conditionalFormatting>
  <conditionalFormatting sqref="Q608 Q610 Q612 Q614 Q616 Q618 Q620">
    <cfRule type="cellIs" dxfId="1481" priority="313" stopIfTrue="1" operator="equal">
      <formula>0</formula>
    </cfRule>
  </conditionalFormatting>
  <conditionalFormatting sqref="Q608:Q621">
    <cfRule type="cellIs" dxfId="1480" priority="312" stopIfTrue="1" operator="equal">
      <formula>0</formula>
    </cfRule>
  </conditionalFormatting>
  <conditionalFormatting sqref="Q608 Q610 Q612 Q614 Q616 Q618 Q620">
    <cfRule type="cellIs" dxfId="1479" priority="311" stopIfTrue="1" operator="equal">
      <formula>0</formula>
    </cfRule>
  </conditionalFormatting>
  <conditionalFormatting sqref="Q608:Q621">
    <cfRule type="cellIs" dxfId="1478" priority="310" stopIfTrue="1" operator="equal">
      <formula>0</formula>
    </cfRule>
  </conditionalFormatting>
  <conditionalFormatting sqref="Q608:Q621">
    <cfRule type="cellIs" dxfId="1477" priority="309" stopIfTrue="1" operator="equal">
      <formula>0</formula>
    </cfRule>
  </conditionalFormatting>
  <conditionalFormatting sqref="Q608:Q621">
    <cfRule type="cellIs" dxfId="1476" priority="308" stopIfTrue="1" operator="equal">
      <formula>0</formula>
    </cfRule>
  </conditionalFormatting>
  <conditionalFormatting sqref="Q608 Q610 Q612 Q614 Q616 Q618 Q620">
    <cfRule type="cellIs" dxfId="1475" priority="307" stopIfTrue="1" operator="equal">
      <formula>0</formula>
    </cfRule>
  </conditionalFormatting>
  <conditionalFormatting sqref="Q608:Q621">
    <cfRule type="cellIs" dxfId="1474" priority="306" stopIfTrue="1" operator="equal">
      <formula>0</formula>
    </cfRule>
  </conditionalFormatting>
  <conditionalFormatting sqref="Q608 Q610 Q612 Q614 Q616 Q618 Q620">
    <cfRule type="cellIs" dxfId="1473" priority="305" stopIfTrue="1" operator="equal">
      <formula>0</formula>
    </cfRule>
  </conditionalFormatting>
  <conditionalFormatting sqref="Q608 Q610 Q612 Q614 Q616 Q618 Q620">
    <cfRule type="cellIs" dxfId="1472" priority="304" stopIfTrue="1" operator="equal">
      <formula>0</formula>
    </cfRule>
  </conditionalFormatting>
  <conditionalFormatting sqref="Q608:Q621">
    <cfRule type="cellIs" dxfId="1471" priority="303" stopIfTrue="1" operator="equal">
      <formula>0</formula>
    </cfRule>
  </conditionalFormatting>
  <conditionalFormatting sqref="Q608 Q610 Q612 Q614 Q616 Q618 Q620">
    <cfRule type="cellIs" dxfId="1470" priority="302" stopIfTrue="1" operator="equal">
      <formula>0</formula>
    </cfRule>
  </conditionalFormatting>
  <conditionalFormatting sqref="Q608:Q621">
    <cfRule type="cellIs" dxfId="1469" priority="301" stopIfTrue="1" operator="equal">
      <formula>0</formula>
    </cfRule>
  </conditionalFormatting>
  <conditionalFormatting sqref="Q608 Q610 Q612 Q614 Q616 Q618 Q620">
    <cfRule type="cellIs" dxfId="1468" priority="300" stopIfTrue="1" operator="equal">
      <formula>0</formula>
    </cfRule>
  </conditionalFormatting>
  <conditionalFormatting sqref="Q608:Q621">
    <cfRule type="cellIs" dxfId="1467" priority="299" stopIfTrue="1" operator="equal">
      <formula>0</formula>
    </cfRule>
  </conditionalFormatting>
  <conditionalFormatting sqref="Q608 Q610 Q612 Q614 Q616 Q618 Q620">
    <cfRule type="cellIs" dxfId="1466" priority="298" stopIfTrue="1" operator="equal">
      <formula>0</formula>
    </cfRule>
  </conditionalFormatting>
  <conditionalFormatting sqref="Q608 Q610 Q612 Q614 Q616 Q618 Q620">
    <cfRule type="cellIs" dxfId="1465" priority="297" stopIfTrue="1" operator="equal">
      <formula>0</formula>
    </cfRule>
  </conditionalFormatting>
  <conditionalFormatting sqref="Q608:Q621">
    <cfRule type="cellIs" dxfId="1464" priority="296" stopIfTrue="1" operator="equal">
      <formula>0</formula>
    </cfRule>
  </conditionalFormatting>
  <conditionalFormatting sqref="Q608 Q610 Q612 Q614 Q616 Q618 Q620">
    <cfRule type="cellIs" dxfId="1463" priority="295" stopIfTrue="1" operator="equal">
      <formula>0</formula>
    </cfRule>
  </conditionalFormatting>
  <conditionalFormatting sqref="Q608:Q621">
    <cfRule type="cellIs" dxfId="1462" priority="294" stopIfTrue="1" operator="equal">
      <formula>0</formula>
    </cfRule>
  </conditionalFormatting>
  <conditionalFormatting sqref="Q608:Q621">
    <cfRule type="cellIs" dxfId="1461" priority="293" stopIfTrue="1" operator="equal">
      <formula>0</formula>
    </cfRule>
  </conditionalFormatting>
  <conditionalFormatting sqref="Q608 Q610 Q612 Q614 Q616 Q618 Q620">
    <cfRule type="cellIs" dxfId="1460" priority="292" stopIfTrue="1" operator="equal">
      <formula>0</formula>
    </cfRule>
  </conditionalFormatting>
  <conditionalFormatting sqref="Q608:Q621">
    <cfRule type="cellIs" dxfId="1459" priority="291" stopIfTrue="1" operator="equal">
      <formula>0</formula>
    </cfRule>
  </conditionalFormatting>
  <conditionalFormatting sqref="Q608 Q610 Q612 Q614 Q616 Q618 Q620">
    <cfRule type="cellIs" dxfId="1458" priority="290" stopIfTrue="1" operator="equal">
      <formula>0</formula>
    </cfRule>
  </conditionalFormatting>
  <conditionalFormatting sqref="Q608 Q610 Q612 Q614 Q616 Q618 Q620">
    <cfRule type="cellIs" dxfId="1457" priority="289" stopIfTrue="1" operator="equal">
      <formula>0</formula>
    </cfRule>
  </conditionalFormatting>
  <conditionalFormatting sqref="Q608:Q621">
    <cfRule type="cellIs" dxfId="1456" priority="288" stopIfTrue="1" operator="equal">
      <formula>0</formula>
    </cfRule>
  </conditionalFormatting>
  <conditionalFormatting sqref="Q608 Q610 Q612 Q614 Q616 Q618 Q620">
    <cfRule type="cellIs" dxfId="1455" priority="287" stopIfTrue="1" operator="equal">
      <formula>0</formula>
    </cfRule>
  </conditionalFormatting>
  <conditionalFormatting sqref="Q608:Q621">
    <cfRule type="cellIs" dxfId="1454" priority="286" stopIfTrue="1" operator="equal">
      <formula>0</formula>
    </cfRule>
  </conditionalFormatting>
  <conditionalFormatting sqref="Q608 Q610 Q612 Q614 Q616 Q618 Q620">
    <cfRule type="cellIs" dxfId="1453" priority="285" stopIfTrue="1" operator="equal">
      <formula>0</formula>
    </cfRule>
  </conditionalFormatting>
  <conditionalFormatting sqref="Q608:Q621">
    <cfRule type="cellIs" dxfId="1452" priority="284" stopIfTrue="1" operator="equal">
      <formula>0</formula>
    </cfRule>
  </conditionalFormatting>
  <conditionalFormatting sqref="Q608 Q610 Q612 Q614 Q616 Q618 Q620">
    <cfRule type="cellIs" dxfId="1451" priority="283" stopIfTrue="1" operator="equal">
      <formula>0</formula>
    </cfRule>
  </conditionalFormatting>
  <conditionalFormatting sqref="Q608 Q610 Q612 Q614 Q616 Q618 Q620">
    <cfRule type="cellIs" dxfId="1450" priority="282" stopIfTrue="1" operator="equal">
      <formula>0</formula>
    </cfRule>
  </conditionalFormatting>
  <conditionalFormatting sqref="Q608:Q621">
    <cfRule type="cellIs" dxfId="1449" priority="281" stopIfTrue="1" operator="equal">
      <formula>0</formula>
    </cfRule>
  </conditionalFormatting>
  <conditionalFormatting sqref="Q608 Q610 Q612 Q614 Q616 Q618 Q620">
    <cfRule type="cellIs" dxfId="1448" priority="280" stopIfTrue="1" operator="equal">
      <formula>0</formula>
    </cfRule>
  </conditionalFormatting>
  <conditionalFormatting sqref="Q608:Q621">
    <cfRule type="cellIs" dxfId="1447" priority="279" stopIfTrue="1" operator="equal">
      <formula>0</formula>
    </cfRule>
  </conditionalFormatting>
  <conditionalFormatting sqref="Q608:Q621">
    <cfRule type="cellIs" dxfId="1446" priority="278" stopIfTrue="1" operator="equal">
      <formula>0</formula>
    </cfRule>
  </conditionalFormatting>
  <conditionalFormatting sqref="Q608 Q610 Q612 Q614 Q616 Q618 Q620">
    <cfRule type="cellIs" dxfId="1445" priority="277" stopIfTrue="1" operator="equal">
      <formula>0</formula>
    </cfRule>
  </conditionalFormatting>
  <conditionalFormatting sqref="Q608:Q621">
    <cfRule type="cellIs" dxfId="1444" priority="276" stopIfTrue="1" operator="equal">
      <formula>0</formula>
    </cfRule>
  </conditionalFormatting>
  <conditionalFormatting sqref="Q608 Q610 Q612 Q614 Q616 Q618 Q620">
    <cfRule type="cellIs" dxfId="1443" priority="275" stopIfTrue="1" operator="equal">
      <formula>0</formula>
    </cfRule>
  </conditionalFormatting>
  <conditionalFormatting sqref="Q608 Q610 Q612 Q614 Q616 Q618 Q620">
    <cfRule type="cellIs" dxfId="1442" priority="274" stopIfTrue="1" operator="equal">
      <formula>0</formula>
    </cfRule>
  </conditionalFormatting>
  <conditionalFormatting sqref="Q608:Q621">
    <cfRule type="cellIs" dxfId="1441" priority="273" stopIfTrue="1" operator="equal">
      <formula>0</formula>
    </cfRule>
  </conditionalFormatting>
  <conditionalFormatting sqref="Q608 Q610 Q612 Q614 Q616 Q618 Q620">
    <cfRule type="cellIs" dxfId="1440" priority="272" stopIfTrue="1" operator="equal">
      <formula>0</formula>
    </cfRule>
  </conditionalFormatting>
  <conditionalFormatting sqref="Q608:Q621">
    <cfRule type="cellIs" dxfId="1439" priority="271" stopIfTrue="1" operator="equal">
      <formula>0</formula>
    </cfRule>
  </conditionalFormatting>
  <conditionalFormatting sqref="Q608 Q610 Q612 Q614 Q616 Q618 Q620">
    <cfRule type="cellIs" dxfId="1438" priority="270" stopIfTrue="1" operator="equal">
      <formula>0</formula>
    </cfRule>
  </conditionalFormatting>
  <conditionalFormatting sqref="Q608:Q621">
    <cfRule type="cellIs" dxfId="1437" priority="269" stopIfTrue="1" operator="equal">
      <formula>0</formula>
    </cfRule>
  </conditionalFormatting>
  <conditionalFormatting sqref="Q608 Q610 Q612 Q614 Q616 Q618 Q620">
    <cfRule type="cellIs" dxfId="1436" priority="268" stopIfTrue="1" operator="equal">
      <formula>0</formula>
    </cfRule>
  </conditionalFormatting>
  <conditionalFormatting sqref="Q608 Q610 Q612 Q614 Q616 Q618 Q620">
    <cfRule type="cellIs" dxfId="1435" priority="267" stopIfTrue="1" operator="equal">
      <formula>0</formula>
    </cfRule>
  </conditionalFormatting>
  <conditionalFormatting sqref="Q608:Q621">
    <cfRule type="cellIs" dxfId="1434" priority="266" stopIfTrue="1" operator="equal">
      <formula>0</formula>
    </cfRule>
  </conditionalFormatting>
  <conditionalFormatting sqref="Q608 Q610 Q612 Q614 Q616 Q618 Q620">
    <cfRule type="cellIs" dxfId="1433" priority="265" stopIfTrue="1" operator="equal">
      <formula>0</formula>
    </cfRule>
  </conditionalFormatting>
  <conditionalFormatting sqref="Q608:Q621">
    <cfRule type="cellIs" dxfId="1432" priority="264" stopIfTrue="1" operator="equal">
      <formula>0</formula>
    </cfRule>
  </conditionalFormatting>
  <conditionalFormatting sqref="Q608 Q610 Q612 Q614 Q616 Q618 Q620">
    <cfRule type="cellIs" dxfId="1431" priority="263" stopIfTrue="1" operator="equal">
      <formula>0</formula>
    </cfRule>
  </conditionalFormatting>
  <conditionalFormatting sqref="Q608:Q621">
    <cfRule type="cellIs" dxfId="1430" priority="262" stopIfTrue="1" operator="equal">
      <formula>0</formula>
    </cfRule>
  </conditionalFormatting>
  <conditionalFormatting sqref="Q608 Q610 Q612 Q614 Q616 Q618 Q620">
    <cfRule type="cellIs" dxfId="1429" priority="261" stopIfTrue="1" operator="equal">
      <formula>0</formula>
    </cfRule>
  </conditionalFormatting>
  <conditionalFormatting sqref="Q608 Q610 Q612 Q614 Q616 Q618 Q620">
    <cfRule type="cellIs" dxfId="1428" priority="260" stopIfTrue="1" operator="equal">
      <formula>0</formula>
    </cfRule>
  </conditionalFormatting>
  <conditionalFormatting sqref="Q608:Q621">
    <cfRule type="cellIs" dxfId="1427" priority="259" stopIfTrue="1" operator="equal">
      <formula>0</formula>
    </cfRule>
  </conditionalFormatting>
  <conditionalFormatting sqref="Q608 Q610 Q612 Q614 Q616 Q618 Q620">
    <cfRule type="cellIs" dxfId="1426" priority="258" stopIfTrue="1" operator="equal">
      <formula>0</formula>
    </cfRule>
  </conditionalFormatting>
  <conditionalFormatting sqref="Q608 Q610 Q612 Q614 Q616 Q618 Q620">
    <cfRule type="cellIs" dxfId="1425" priority="257" stopIfTrue="1" operator="equal">
      <formula>0</formula>
    </cfRule>
  </conditionalFormatting>
  <conditionalFormatting sqref="Q608:Q621">
    <cfRule type="cellIs" dxfId="1424" priority="256" stopIfTrue="1" operator="equal">
      <formula>0</formula>
    </cfRule>
  </conditionalFormatting>
  <conditionalFormatting sqref="Q608 Q610 Q612 Q614 Q616 Q618 Q620">
    <cfRule type="cellIs" dxfId="1423" priority="255" stopIfTrue="1" operator="equal">
      <formula>0</formula>
    </cfRule>
  </conditionalFormatting>
  <conditionalFormatting sqref="Q608:Q621">
    <cfRule type="cellIs" dxfId="1422" priority="254" stopIfTrue="1" operator="equal">
      <formula>0</formula>
    </cfRule>
  </conditionalFormatting>
  <conditionalFormatting sqref="Q608 Q610 Q612 Q614 Q616 Q618 Q620">
    <cfRule type="cellIs" dxfId="1421" priority="253" stopIfTrue="1" operator="equal">
      <formula>0</formula>
    </cfRule>
  </conditionalFormatting>
  <conditionalFormatting sqref="Q608:Q621">
    <cfRule type="cellIs" dxfId="1420" priority="252" stopIfTrue="1" operator="equal">
      <formula>0</formula>
    </cfRule>
  </conditionalFormatting>
  <conditionalFormatting sqref="Q608 Q610 Q612 Q614 Q616 Q618 Q620">
    <cfRule type="cellIs" dxfId="1419" priority="251" stopIfTrue="1" operator="equal">
      <formula>0</formula>
    </cfRule>
  </conditionalFormatting>
  <conditionalFormatting sqref="R608:R621">
    <cfRule type="cellIs" dxfId="1418" priority="249" stopIfTrue="1" operator="equal">
      <formula>0</formula>
    </cfRule>
  </conditionalFormatting>
  <conditionalFormatting sqref="R608 R610 R612 R614 R616 R618 R620">
    <cfRule type="cellIs" dxfId="1417" priority="250" stopIfTrue="1" operator="equal">
      <formula>0</formula>
    </cfRule>
  </conditionalFormatting>
  <conditionalFormatting sqref="R608:R621">
    <cfRule type="cellIs" dxfId="1416" priority="248" stopIfTrue="1" operator="equal">
      <formula>0</formula>
    </cfRule>
  </conditionalFormatting>
  <conditionalFormatting sqref="G802:G825">
    <cfRule type="cellIs" dxfId="1415" priority="212" stopIfTrue="1" operator="equal">
      <formula>0</formula>
    </cfRule>
  </conditionalFormatting>
  <conditionalFormatting sqref="F802:F825">
    <cfRule type="cellIs" dxfId="1414" priority="211" stopIfTrue="1" operator="equal">
      <formula>0</formula>
    </cfRule>
  </conditionalFormatting>
  <conditionalFormatting sqref="E754">
    <cfRule type="cellIs" dxfId="1413" priority="134" stopIfTrue="1" operator="equal">
      <formula>0</formula>
    </cfRule>
  </conditionalFormatting>
  <conditionalFormatting sqref="F755:O755 Q754:Q755 F754:G754 I754:O754">
    <cfRule type="cellIs" dxfId="1412" priority="133" stopIfTrue="1" operator="equal">
      <formula>0</formula>
    </cfRule>
  </conditionalFormatting>
  <conditionalFormatting sqref="N754:O754 Q754">
    <cfRule type="cellIs" dxfId="1411" priority="132" stopIfTrue="1" operator="equal">
      <formula>0</formula>
    </cfRule>
  </conditionalFormatting>
  <conditionalFormatting sqref="R754:R755">
    <cfRule type="cellIs" dxfId="1410" priority="130" stopIfTrue="1" operator="equal">
      <formula>0</formula>
    </cfRule>
  </conditionalFormatting>
  <conditionalFormatting sqref="R754">
    <cfRule type="cellIs" dxfId="1409" priority="131" stopIfTrue="1" operator="equal">
      <formula>0</formula>
    </cfRule>
  </conditionalFormatting>
  <conditionalFormatting sqref="R754:R755">
    <cfRule type="cellIs" dxfId="1408" priority="129" stopIfTrue="1" operator="equal">
      <formula>0</formula>
    </cfRule>
  </conditionalFormatting>
  <conditionalFormatting sqref="R754">
    <cfRule type="cellIs" dxfId="1407" priority="128" stopIfTrue="1" operator="equal">
      <formula>0</formula>
    </cfRule>
  </conditionalFormatting>
  <conditionalFormatting sqref="R754:R755">
    <cfRule type="cellIs" dxfId="1406" priority="127" stopIfTrue="1" operator="equal">
      <formula>0</formula>
    </cfRule>
  </conditionalFormatting>
  <conditionalFormatting sqref="R754">
    <cfRule type="cellIs" dxfId="1405" priority="126" stopIfTrue="1" operator="equal">
      <formula>0</formula>
    </cfRule>
  </conditionalFormatting>
  <conditionalFormatting sqref="Q756:Q763 F756:G763 I756:O763">
    <cfRule type="cellIs" dxfId="1404" priority="125" stopIfTrue="1" operator="equal">
      <formula>0</formula>
    </cfRule>
  </conditionalFormatting>
  <conditionalFormatting sqref="N756:O756 N758:O758 N760:O760 N762:O762 Q756 Q758 Q760 Q762">
    <cfRule type="cellIs" dxfId="1403" priority="124" stopIfTrue="1" operator="equal">
      <formula>0</formula>
    </cfRule>
  </conditionalFormatting>
  <conditionalFormatting sqref="R756:R763">
    <cfRule type="cellIs" dxfId="1402" priority="122" stopIfTrue="1" operator="equal">
      <formula>0</formula>
    </cfRule>
  </conditionalFormatting>
  <conditionalFormatting sqref="R756 R758 R760 R762">
    <cfRule type="cellIs" dxfId="1401" priority="123" stopIfTrue="1" operator="equal">
      <formula>0</formula>
    </cfRule>
  </conditionalFormatting>
  <conditionalFormatting sqref="R756:R763">
    <cfRule type="cellIs" dxfId="1400" priority="121" stopIfTrue="1" operator="equal">
      <formula>0</formula>
    </cfRule>
  </conditionalFormatting>
  <conditionalFormatting sqref="R756 R758 R760 R762">
    <cfRule type="cellIs" dxfId="1399" priority="120" stopIfTrue="1" operator="equal">
      <formula>0</formula>
    </cfRule>
  </conditionalFormatting>
  <conditionalFormatting sqref="R756:R763">
    <cfRule type="cellIs" dxfId="1398" priority="119" stopIfTrue="1" operator="equal">
      <formula>0</formula>
    </cfRule>
  </conditionalFormatting>
  <conditionalFormatting sqref="R756 R758 R760 R762">
    <cfRule type="cellIs" dxfId="1397" priority="118" stopIfTrue="1" operator="equal">
      <formula>0</formula>
    </cfRule>
  </conditionalFormatting>
  <conditionalFormatting sqref="E755">
    <cfRule type="cellIs" dxfId="1396" priority="114" stopIfTrue="1" operator="equal">
      <formula>0</formula>
    </cfRule>
  </conditionalFormatting>
  <conditionalFormatting sqref="Q764:Q765 F764:G765 I764:O765">
    <cfRule type="cellIs" dxfId="1395" priority="111" stopIfTrue="1" operator="equal">
      <formula>0</formula>
    </cfRule>
  </conditionalFormatting>
  <conditionalFormatting sqref="N764:O764 Q764">
    <cfRule type="cellIs" dxfId="1394" priority="110" stopIfTrue="1" operator="equal">
      <formula>0</formula>
    </cfRule>
  </conditionalFormatting>
  <conditionalFormatting sqref="R764:R765">
    <cfRule type="cellIs" dxfId="1393" priority="108" stopIfTrue="1" operator="equal">
      <formula>0</formula>
    </cfRule>
  </conditionalFormatting>
  <conditionalFormatting sqref="R764">
    <cfRule type="cellIs" dxfId="1392" priority="109" stopIfTrue="1" operator="equal">
      <formula>0</formula>
    </cfRule>
  </conditionalFormatting>
  <conditionalFormatting sqref="R764:R765">
    <cfRule type="cellIs" dxfId="1391" priority="107" stopIfTrue="1" operator="equal">
      <formula>0</formula>
    </cfRule>
  </conditionalFormatting>
  <conditionalFormatting sqref="R764">
    <cfRule type="cellIs" dxfId="1390" priority="106" stopIfTrue="1" operator="equal">
      <formula>0</formula>
    </cfRule>
  </conditionalFormatting>
  <conditionalFormatting sqref="R764:R765">
    <cfRule type="cellIs" dxfId="1389" priority="105" stopIfTrue="1" operator="equal">
      <formula>0</formula>
    </cfRule>
  </conditionalFormatting>
  <conditionalFormatting sqref="R764">
    <cfRule type="cellIs" dxfId="1388" priority="104" stopIfTrue="1" operator="equal">
      <formula>0</formula>
    </cfRule>
  </conditionalFormatting>
  <conditionalFormatting sqref="P754 P756 P758 P760 P762 P764">
    <cfRule type="cellIs" dxfId="1387" priority="101" stopIfTrue="1" operator="equal">
      <formula>0</formula>
    </cfRule>
  </conditionalFormatting>
  <conditionalFormatting sqref="P755">
    <cfRule type="cellIs" dxfId="1386" priority="100" stopIfTrue="1" operator="equal">
      <formula>0</formula>
    </cfRule>
  </conditionalFormatting>
  <conditionalFormatting sqref="P757">
    <cfRule type="cellIs" dxfId="1385" priority="99" stopIfTrue="1" operator="equal">
      <formula>0</formula>
    </cfRule>
  </conditionalFormatting>
  <conditionalFormatting sqref="P759">
    <cfRule type="cellIs" dxfId="1384" priority="98" stopIfTrue="1" operator="equal">
      <formula>0</formula>
    </cfRule>
  </conditionalFormatting>
  <conditionalFormatting sqref="P761">
    <cfRule type="cellIs" dxfId="1383" priority="97" stopIfTrue="1" operator="equal">
      <formula>0</formula>
    </cfRule>
  </conditionalFormatting>
  <conditionalFormatting sqref="P763">
    <cfRule type="cellIs" dxfId="1382" priority="96" stopIfTrue="1" operator="equal">
      <formula>0</formula>
    </cfRule>
  </conditionalFormatting>
  <conditionalFormatting sqref="P765">
    <cfRule type="cellIs" dxfId="1381" priority="95" stopIfTrue="1" operator="equal">
      <formula>0</formula>
    </cfRule>
  </conditionalFormatting>
  <conditionalFormatting sqref="H754">
    <cfRule type="cellIs" dxfId="1380" priority="94" stopIfTrue="1" operator="equal">
      <formula>0</formula>
    </cfRule>
  </conditionalFormatting>
  <conditionalFormatting sqref="H757 H759 H761 H763 H765">
    <cfRule type="cellIs" dxfId="1379" priority="93" stopIfTrue="1" operator="equal">
      <formula>0</formula>
    </cfRule>
  </conditionalFormatting>
  <conditionalFormatting sqref="H756 H758 H760 H762 H764">
    <cfRule type="cellIs" dxfId="1378" priority="92" stopIfTrue="1" operator="equal">
      <formula>0</formula>
    </cfRule>
  </conditionalFormatting>
  <conditionalFormatting sqref="E756 E758 E760 E762 E764">
    <cfRule type="cellIs" dxfId="1377" priority="91" stopIfTrue="1" operator="equal">
      <formula>0</formula>
    </cfRule>
  </conditionalFormatting>
  <conditionalFormatting sqref="E757 E759 E761 E763 E765">
    <cfRule type="cellIs" dxfId="1376" priority="90" stopIfTrue="1" operator="equal">
      <formula>0</formula>
    </cfRule>
  </conditionalFormatting>
  <conditionalFormatting sqref="E766 E778 E790">
    <cfRule type="cellIs" dxfId="1375" priority="88" stopIfTrue="1" operator="equal">
      <formula>0</formula>
    </cfRule>
  </conditionalFormatting>
  <conditionalFormatting sqref="F767:O767 F779:O779 F791:O791 Q766:Q767 Q778:Q779 Q790:Q791 F766:G766 F778:G778 F790:G790 I766:O766 I778:O778 I790:O790">
    <cfRule type="cellIs" dxfId="1374" priority="87" stopIfTrue="1" operator="equal">
      <formula>0</formula>
    </cfRule>
  </conditionalFormatting>
  <conditionalFormatting sqref="N766:O766 N778:O778 N790:O790 Q766 Q778 Q790">
    <cfRule type="cellIs" dxfId="1373" priority="86" stopIfTrue="1" operator="equal">
      <formula>0</formula>
    </cfRule>
  </conditionalFormatting>
  <conditionalFormatting sqref="R766:R767 R778:R779 R790:R791">
    <cfRule type="cellIs" dxfId="1372" priority="84" stopIfTrue="1" operator="equal">
      <formula>0</formula>
    </cfRule>
  </conditionalFormatting>
  <conditionalFormatting sqref="R766 R778 R790">
    <cfRule type="cellIs" dxfId="1371" priority="85" stopIfTrue="1" operator="equal">
      <formula>0</formula>
    </cfRule>
  </conditionalFormatting>
  <conditionalFormatting sqref="R766:R767 R778:R779 R790:R791">
    <cfRule type="cellIs" dxfId="1370" priority="83" stopIfTrue="1" operator="equal">
      <formula>0</formula>
    </cfRule>
  </conditionalFormatting>
  <conditionalFormatting sqref="R766 R778 R790">
    <cfRule type="cellIs" dxfId="1369" priority="82" stopIfTrue="1" operator="equal">
      <formula>0</formula>
    </cfRule>
  </conditionalFormatting>
  <conditionalFormatting sqref="R766:R767 R778:R779 R790:R791">
    <cfRule type="cellIs" dxfId="1368" priority="81" stopIfTrue="1" operator="equal">
      <formula>0</formula>
    </cfRule>
  </conditionalFormatting>
  <conditionalFormatting sqref="R766 R778 R790">
    <cfRule type="cellIs" dxfId="1367" priority="80" stopIfTrue="1" operator="equal">
      <formula>0</formula>
    </cfRule>
  </conditionalFormatting>
  <conditionalFormatting sqref="Q768:Q775 Q780:Q787 Q792:Q799 F768:G775 F780:G787 F792:G799 I768:O775 I780:O787 I792:O799">
    <cfRule type="cellIs" dxfId="1366"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365" priority="78" stopIfTrue="1" operator="equal">
      <formula>0</formula>
    </cfRule>
  </conditionalFormatting>
  <conditionalFormatting sqref="R768:R775 R780:R787 R792:R799">
    <cfRule type="cellIs" dxfId="1364" priority="76" stopIfTrue="1" operator="equal">
      <formula>0</formula>
    </cfRule>
  </conditionalFormatting>
  <conditionalFormatting sqref="R768 R780 R792 R770 R782 R794 R772 R784 R796 R774 R786 R798">
    <cfRule type="cellIs" dxfId="1363" priority="77" stopIfTrue="1" operator="equal">
      <formula>0</formula>
    </cfRule>
  </conditionalFormatting>
  <conditionalFormatting sqref="R768:R775 R780:R787 R792:R799">
    <cfRule type="cellIs" dxfId="1362" priority="75" stopIfTrue="1" operator="equal">
      <formula>0</formula>
    </cfRule>
  </conditionalFormatting>
  <conditionalFormatting sqref="R768 R780 R792 R770 R782 R794 R772 R784 R796 R774 R786 R798">
    <cfRule type="cellIs" dxfId="1361" priority="74" stopIfTrue="1" operator="equal">
      <formula>0</formula>
    </cfRule>
  </conditionalFormatting>
  <conditionalFormatting sqref="R768:R775 R780:R787 R792:R799">
    <cfRule type="cellIs" dxfId="1360" priority="73" stopIfTrue="1" operator="equal">
      <formula>0</formula>
    </cfRule>
  </conditionalFormatting>
  <conditionalFormatting sqref="R768 R780 R792 R770 R782 R794 R772 R784 R796 R774 R786 R798">
    <cfRule type="cellIs" dxfId="1359" priority="72" stopIfTrue="1" operator="equal">
      <formula>0</formula>
    </cfRule>
  </conditionalFormatting>
  <conditionalFormatting sqref="E767 E779 E791">
    <cfRule type="cellIs" dxfId="1358" priority="71" stopIfTrue="1" operator="equal">
      <formula>0</formula>
    </cfRule>
  </conditionalFormatting>
  <conditionalFormatting sqref="Q776:Q777 Q788:Q789 Q800:Q801 F776:G777 F788:G789 F800:G801 I776:O777 I788:O789 I800:O801">
    <cfRule type="cellIs" dxfId="1357" priority="70" stopIfTrue="1" operator="equal">
      <formula>0</formula>
    </cfRule>
  </conditionalFormatting>
  <conditionalFormatting sqref="N776:O776 N788:O788 N800:O800 Q776 Q788 Q800">
    <cfRule type="cellIs" dxfId="1356" priority="69" stopIfTrue="1" operator="equal">
      <formula>0</formula>
    </cfRule>
  </conditionalFormatting>
  <conditionalFormatting sqref="R776:R777 R788:R789 R800:R801">
    <cfRule type="cellIs" dxfId="1355" priority="67" stopIfTrue="1" operator="equal">
      <formula>0</formula>
    </cfRule>
  </conditionalFormatting>
  <conditionalFormatting sqref="R776 R788 R800">
    <cfRule type="cellIs" dxfId="1354" priority="68" stopIfTrue="1" operator="equal">
      <formula>0</formula>
    </cfRule>
  </conditionalFormatting>
  <conditionalFormatting sqref="R776:R777 R788:R789 R800:R801">
    <cfRule type="cellIs" dxfId="1353" priority="66" stopIfTrue="1" operator="equal">
      <formula>0</formula>
    </cfRule>
  </conditionalFormatting>
  <conditionalFormatting sqref="R776 R788 R800">
    <cfRule type="cellIs" dxfId="1352" priority="65" stopIfTrue="1" operator="equal">
      <formula>0</formula>
    </cfRule>
  </conditionalFormatting>
  <conditionalFormatting sqref="R776:R777 R788:R789 R800:R801">
    <cfRule type="cellIs" dxfId="1351" priority="64" stopIfTrue="1" operator="equal">
      <formula>0</formula>
    </cfRule>
  </conditionalFormatting>
  <conditionalFormatting sqref="R776 R788 R800">
    <cfRule type="cellIs" dxfId="1350" priority="63" stopIfTrue="1" operator="equal">
      <formula>0</formula>
    </cfRule>
  </conditionalFormatting>
  <conditionalFormatting sqref="P766 P778 P790 P768 P780 P792 P770 P782 P794 P772 P784 P796 P774 P786 P798 P776 P788 P800">
    <cfRule type="cellIs" dxfId="1349" priority="62" stopIfTrue="1" operator="equal">
      <formula>0</formula>
    </cfRule>
  </conditionalFormatting>
  <conditionalFormatting sqref="P767 P779 P791">
    <cfRule type="cellIs" dxfId="1348" priority="61" stopIfTrue="1" operator="equal">
      <formula>0</formula>
    </cfRule>
  </conditionalFormatting>
  <conditionalFormatting sqref="P769 P781 P793">
    <cfRule type="cellIs" dxfId="1347" priority="60" stopIfTrue="1" operator="equal">
      <formula>0</formula>
    </cfRule>
  </conditionalFormatting>
  <conditionalFormatting sqref="P771 P783 P795">
    <cfRule type="cellIs" dxfId="1346" priority="59" stopIfTrue="1" operator="equal">
      <formula>0</formula>
    </cfRule>
  </conditionalFormatting>
  <conditionalFormatting sqref="P773 P785 P797">
    <cfRule type="cellIs" dxfId="1345" priority="58" stopIfTrue="1" operator="equal">
      <formula>0</formula>
    </cfRule>
  </conditionalFormatting>
  <conditionalFormatting sqref="P775 P787 P799">
    <cfRule type="cellIs" dxfId="1344" priority="57" stopIfTrue="1" operator="equal">
      <formula>0</formula>
    </cfRule>
  </conditionalFormatting>
  <conditionalFormatting sqref="P777 P789 P801">
    <cfRule type="cellIs" dxfId="1343" priority="56" stopIfTrue="1" operator="equal">
      <formula>0</formula>
    </cfRule>
  </conditionalFormatting>
  <conditionalFormatting sqref="H766 H778 H790">
    <cfRule type="cellIs" dxfId="1342" priority="55" stopIfTrue="1" operator="equal">
      <formula>0</formula>
    </cfRule>
  </conditionalFormatting>
  <conditionalFormatting sqref="H769 H781 H793 H771 H783 H795 H773 H785 H797 H775 H787 H799 H777 H789 H801">
    <cfRule type="cellIs" dxfId="1341" priority="54" stopIfTrue="1" operator="equal">
      <formula>0</formula>
    </cfRule>
  </conditionalFormatting>
  <conditionalFormatting sqref="H768 H780 H792 H770 H782 H794 H772 H784 H796 H774 H786 H798 H776 H788 H800">
    <cfRule type="cellIs" dxfId="1340" priority="53" stopIfTrue="1" operator="equal">
      <formula>0</formula>
    </cfRule>
  </conditionalFormatting>
  <conditionalFormatting sqref="E780 E782 E784 E786 E788">
    <cfRule type="cellIs" dxfId="1339" priority="48" stopIfTrue="1" operator="equal">
      <formula>0</formula>
    </cfRule>
  </conditionalFormatting>
  <conditionalFormatting sqref="E781 E783 E785 E787 E789">
    <cfRule type="cellIs" dxfId="1338" priority="47" stopIfTrue="1" operator="equal">
      <formula>0</formula>
    </cfRule>
  </conditionalFormatting>
  <conditionalFormatting sqref="E792 E794 E796 E798 E800 E802 E804 E806 E808 E810 E812 E814 E816 E818 E820 E822 E824">
    <cfRule type="cellIs" dxfId="1337" priority="46" stopIfTrue="1" operator="equal">
      <formula>0</formula>
    </cfRule>
  </conditionalFormatting>
  <conditionalFormatting sqref="E793 E795 E797 E799 E801 E803 E805 E807 E809 E811 E813 E815 E817 E819 E821 E823 E825">
    <cfRule type="cellIs" dxfId="1336" priority="45" stopIfTrue="1" operator="equal">
      <formula>0</formula>
    </cfRule>
  </conditionalFormatting>
  <conditionalFormatting sqref="H803 H815 Q802:Q803 Q814:Q815 J814:O815 J802:O803">
    <cfRule type="cellIs" dxfId="1335" priority="44" stopIfTrue="1" operator="equal">
      <formula>0</formula>
    </cfRule>
  </conditionalFormatting>
  <conditionalFormatting sqref="N802:O802 N814:O814 Q802 Q814">
    <cfRule type="cellIs" dxfId="1334" priority="43" stopIfTrue="1" operator="equal">
      <formula>0</formula>
    </cfRule>
  </conditionalFormatting>
  <conditionalFormatting sqref="R802:R803 R814:R815">
    <cfRule type="cellIs" dxfId="1333" priority="41" stopIfTrue="1" operator="equal">
      <formula>0</formula>
    </cfRule>
  </conditionalFormatting>
  <conditionalFormatting sqref="R802 R814">
    <cfRule type="cellIs" dxfId="1332" priority="42" stopIfTrue="1" operator="equal">
      <formula>0</formula>
    </cfRule>
  </conditionalFormatting>
  <conditionalFormatting sqref="R802:R803 R814:R815">
    <cfRule type="cellIs" dxfId="1331" priority="40" stopIfTrue="1" operator="equal">
      <formula>0</formula>
    </cfRule>
  </conditionalFormatting>
  <conditionalFormatting sqref="R802 R814">
    <cfRule type="cellIs" dxfId="1330" priority="39" stopIfTrue="1" operator="equal">
      <formula>0</formula>
    </cfRule>
  </conditionalFormatting>
  <conditionalFormatting sqref="R802:R803 R814:R815">
    <cfRule type="cellIs" dxfId="1329" priority="38" stopIfTrue="1" operator="equal">
      <formula>0</formula>
    </cfRule>
  </conditionalFormatting>
  <conditionalFormatting sqref="R802 R814">
    <cfRule type="cellIs" dxfId="1328" priority="37" stopIfTrue="1" operator="equal">
      <formula>0</formula>
    </cfRule>
  </conditionalFormatting>
  <conditionalFormatting sqref="Q804:Q811 Q816:Q823 J804:O811 J816:O823">
    <cfRule type="cellIs" dxfId="1327" priority="36" stopIfTrue="1" operator="equal">
      <formula>0</formula>
    </cfRule>
  </conditionalFormatting>
  <conditionalFormatting sqref="N804:O804 N816:O816 N806:O806 N818:O818 N808:O808 N820:O820 N810:O810 N822:O822 Q804 Q816 Q806 Q818 Q808 Q820 Q810 Q822">
    <cfRule type="cellIs" dxfId="1326" priority="35" stopIfTrue="1" operator="equal">
      <formula>0</formula>
    </cfRule>
  </conditionalFormatting>
  <conditionalFormatting sqref="R804:R811 R816:R823">
    <cfRule type="cellIs" dxfId="1325" priority="33" stopIfTrue="1" operator="equal">
      <formula>0</formula>
    </cfRule>
  </conditionalFormatting>
  <conditionalFormatting sqref="R804 R816 R806 R818 R808 R820 R810 R822">
    <cfRule type="cellIs" dxfId="1324" priority="34" stopIfTrue="1" operator="equal">
      <formula>0</formula>
    </cfRule>
  </conditionalFormatting>
  <conditionalFormatting sqref="R804:R811 R816:R823">
    <cfRule type="cellIs" dxfId="1323" priority="32" stopIfTrue="1" operator="equal">
      <formula>0</formula>
    </cfRule>
  </conditionalFormatting>
  <conditionalFormatting sqref="R804 R816 R806 R818 R808 R820 R810 R822">
    <cfRule type="cellIs" dxfId="1322" priority="31" stopIfTrue="1" operator="equal">
      <formula>0</formula>
    </cfRule>
  </conditionalFormatting>
  <conditionalFormatting sqref="R804:R811 R816:R823">
    <cfRule type="cellIs" dxfId="1321" priority="30" stopIfTrue="1" operator="equal">
      <formula>0</formula>
    </cfRule>
  </conditionalFormatting>
  <conditionalFormatting sqref="R804 R816 R806 R818 R808 R820 R810 R822">
    <cfRule type="cellIs" dxfId="1320" priority="29" stopIfTrue="1" operator="equal">
      <formula>0</formula>
    </cfRule>
  </conditionalFormatting>
  <conditionalFormatting sqref="Q812:Q813 Q824:Q825 J812:O813 J824:O825">
    <cfRule type="cellIs" dxfId="1319" priority="28" stopIfTrue="1" operator="equal">
      <formula>0</formula>
    </cfRule>
  </conditionalFormatting>
  <conditionalFormatting sqref="N812:O812 N824:O824 Q812 Q824">
    <cfRule type="cellIs" dxfId="1318" priority="27" stopIfTrue="1" operator="equal">
      <formula>0</formula>
    </cfRule>
  </conditionalFormatting>
  <conditionalFormatting sqref="R812:R813 R824:R825">
    <cfRule type="cellIs" dxfId="1317" priority="25" stopIfTrue="1" operator="equal">
      <formula>0</formula>
    </cfRule>
  </conditionalFormatting>
  <conditionalFormatting sqref="R812 R824">
    <cfRule type="cellIs" dxfId="1316" priority="26" stopIfTrue="1" operator="equal">
      <formula>0</formula>
    </cfRule>
  </conditionalFormatting>
  <conditionalFormatting sqref="R812:R813 R824:R825">
    <cfRule type="cellIs" dxfId="1315" priority="24" stopIfTrue="1" operator="equal">
      <formula>0</formula>
    </cfRule>
  </conditionalFormatting>
  <conditionalFormatting sqref="R812 R824">
    <cfRule type="cellIs" dxfId="1314" priority="23" stopIfTrue="1" operator="equal">
      <formula>0</formula>
    </cfRule>
  </conditionalFormatting>
  <conditionalFormatting sqref="R812:R813 R824:R825">
    <cfRule type="cellIs" dxfId="1313" priority="22" stopIfTrue="1" operator="equal">
      <formula>0</formula>
    </cfRule>
  </conditionalFormatting>
  <conditionalFormatting sqref="R812 R824">
    <cfRule type="cellIs" dxfId="1312" priority="21" stopIfTrue="1" operator="equal">
      <formula>0</formula>
    </cfRule>
  </conditionalFormatting>
  <conditionalFormatting sqref="P802">
    <cfRule type="cellIs" dxfId="1311" priority="20" stopIfTrue="1" operator="equal">
      <formula>0</formula>
    </cfRule>
  </conditionalFormatting>
  <conditionalFormatting sqref="P803">
    <cfRule type="cellIs" dxfId="1310" priority="19" stopIfTrue="1" operator="equal">
      <formula>0</formula>
    </cfRule>
  </conditionalFormatting>
  <conditionalFormatting sqref="H802 H814">
    <cfRule type="cellIs" dxfId="1309" priority="13" stopIfTrue="1" operator="equal">
      <formula>0</formula>
    </cfRule>
  </conditionalFormatting>
  <conditionalFormatting sqref="H805 H817 H807 H819 H809 H821 H811 H823 H813 H825">
    <cfRule type="cellIs" dxfId="1308" priority="12" stopIfTrue="1" operator="equal">
      <formula>0</formula>
    </cfRule>
  </conditionalFormatting>
  <conditionalFormatting sqref="H804 H816 H806 H818 H808 H820 H810 H822 H812 H824">
    <cfRule type="cellIs" dxfId="1307" priority="11" stopIfTrue="1" operator="equal">
      <formula>0</formula>
    </cfRule>
  </conditionalFormatting>
  <conditionalFormatting sqref="P804 P806 P808 P810 P812 P814 P816 P818 P820 P822 P824">
    <cfRule type="cellIs" dxfId="1306" priority="10" stopIfTrue="1" operator="equal">
      <formula>0</formula>
    </cfRule>
  </conditionalFormatting>
  <conditionalFormatting sqref="P805 P807 P809 P811 P813 P815 P817 P819 P821 P823 P825">
    <cfRule type="cellIs" dxfId="1305" priority="9" stopIfTrue="1" operator="equal">
      <formula>0</formula>
    </cfRule>
  </conditionalFormatting>
  <conditionalFormatting sqref="E768 E770 E772 E774 E776">
    <cfRule type="cellIs" dxfId="1304" priority="8" stopIfTrue="1" operator="equal">
      <formula>0</formula>
    </cfRule>
  </conditionalFormatting>
  <conditionalFormatting sqref="E769 E771 E773 E775 E777">
    <cfRule type="cellIs" dxfId="1303" priority="7" stopIfTrue="1" operator="equal">
      <formula>0</formula>
    </cfRule>
  </conditionalFormatting>
  <conditionalFormatting sqref="I802">
    <cfRule type="cellIs" dxfId="1302" priority="6" stopIfTrue="1" operator="equal">
      <formula>0</formula>
    </cfRule>
  </conditionalFormatting>
  <conditionalFormatting sqref="I803">
    <cfRule type="cellIs" dxfId="1301" priority="5" stopIfTrue="1" operator="equal">
      <formula>0</formula>
    </cfRule>
  </conditionalFormatting>
  <conditionalFormatting sqref="I804 I806 I808 I810 I812 I814">
    <cfRule type="cellIs" dxfId="1300" priority="4" stopIfTrue="1" operator="equal">
      <formula>0</formula>
    </cfRule>
  </conditionalFormatting>
  <conditionalFormatting sqref="I805 I807 I809 I811 I813 I815">
    <cfRule type="cellIs" dxfId="1299" priority="3" stopIfTrue="1" operator="equal">
      <formula>0</formula>
    </cfRule>
  </conditionalFormatting>
  <conditionalFormatting sqref="I816 I818 I820 I822 I824">
    <cfRule type="cellIs" dxfId="1298" priority="2" stopIfTrue="1" operator="equal">
      <formula>0</formula>
    </cfRule>
  </conditionalFormatting>
  <conditionalFormatting sqref="I817 I819 I821 I823 I825">
    <cfRule type="cellIs" dxfId="129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9">
    <tabColor rgb="FF0070C0"/>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39" t="s">
        <v>30</v>
      </c>
      <c r="B1" s="540"/>
      <c r="C1" s="541" t="s">
        <v>31</v>
      </c>
      <c r="D1" s="542"/>
      <c r="E1" s="542"/>
      <c r="F1" s="542"/>
      <c r="G1" s="542"/>
      <c r="H1" s="542"/>
      <c r="I1" s="542"/>
      <c r="J1" s="542"/>
      <c r="K1" s="542"/>
      <c r="L1" s="543"/>
      <c r="M1" s="130"/>
      <c r="N1" s="538" t="s">
        <v>149</v>
      </c>
      <c r="O1" s="509"/>
      <c r="P1" s="510"/>
      <c r="Q1" s="137" t="s">
        <v>161</v>
      </c>
      <c r="R1" s="137" t="s">
        <v>182</v>
      </c>
      <c r="S1" s="64">
        <v>32</v>
      </c>
    </row>
    <row r="2" spans="1:20" ht="12" customHeight="1" x14ac:dyDescent="0.2">
      <c r="A2" s="65">
        <v>8</v>
      </c>
      <c r="B2" s="66"/>
      <c r="C2" s="544"/>
      <c r="D2" s="544"/>
      <c r="E2" s="544"/>
      <c r="F2" s="544"/>
      <c r="G2" s="544"/>
      <c r="H2" s="544"/>
      <c r="I2" s="544"/>
      <c r="J2" s="544"/>
      <c r="K2" s="544"/>
      <c r="L2" s="545"/>
      <c r="M2" s="113"/>
      <c r="N2" s="511"/>
      <c r="O2" s="512"/>
      <c r="P2" s="513"/>
      <c r="Q2" s="138" t="s">
        <v>162</v>
      </c>
      <c r="R2" s="138" t="s">
        <v>183</v>
      </c>
      <c r="S2" s="64"/>
    </row>
    <row r="3" spans="1:20"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2">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6">
        <v>32994</v>
      </c>
      <c r="B6" s="496">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2">
      <c r="A7" s="521"/>
      <c r="B7" s="521"/>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2">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2">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2">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2">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2">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2">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2">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2">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2">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2">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2">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2">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2">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2">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2">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2">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2">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2">
      <c r="A25" s="501"/>
      <c r="B25" s="501"/>
      <c r="C25" s="48" t="s">
        <v>4</v>
      </c>
      <c r="D25" s="49">
        <v>19</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2">
      <c r="A26" s="501"/>
      <c r="B26" s="501"/>
      <c r="C26" s="53" t="s">
        <v>3</v>
      </c>
      <c r="D26" s="54">
        <v>20</v>
      </c>
      <c r="E26" s="55">
        <v>9792.02</v>
      </c>
      <c r="F26" s="55">
        <v>1072.1600000000001</v>
      </c>
      <c r="G26" s="55">
        <v>0</v>
      </c>
      <c r="H26" s="55">
        <v>5652.58</v>
      </c>
      <c r="I26" s="55">
        <v>0</v>
      </c>
      <c r="J26" s="55">
        <v>1376.4</v>
      </c>
      <c r="K26" s="56">
        <v>16516.759999999998</v>
      </c>
      <c r="L26" s="46">
        <v>17893.16</v>
      </c>
      <c r="M26" s="117"/>
      <c r="N26" s="119">
        <v>16516.759999999998</v>
      </c>
      <c r="O26" s="119">
        <v>10864.18</v>
      </c>
      <c r="P26" s="119"/>
      <c r="Q26" s="119">
        <v>19848.71</v>
      </c>
      <c r="R26" s="119">
        <v>18472.310000000001</v>
      </c>
      <c r="S26" s="47"/>
    </row>
    <row r="27" spans="1:19" ht="9" customHeight="1" x14ac:dyDescent="0.2">
      <c r="A27" s="501"/>
      <c r="B27" s="501"/>
      <c r="C27" s="48" t="s">
        <v>4</v>
      </c>
      <c r="D27" s="49">
        <v>21</v>
      </c>
      <c r="E27" s="50">
        <v>18959995</v>
      </c>
      <c r="F27" s="50">
        <v>2075991</v>
      </c>
      <c r="G27" s="50">
        <v>0</v>
      </c>
      <c r="H27" s="50">
        <v>10944921</v>
      </c>
      <c r="I27" s="50">
        <v>0</v>
      </c>
      <c r="J27" s="51">
        <v>2665082</v>
      </c>
      <c r="K27" s="50">
        <v>31980907</v>
      </c>
      <c r="L27" s="73">
        <v>34645989</v>
      </c>
      <c r="M27" s="118"/>
      <c r="N27" s="120">
        <v>31980907</v>
      </c>
      <c r="O27" s="120">
        <v>21035986</v>
      </c>
      <c r="P27" s="120">
        <v>0</v>
      </c>
      <c r="Q27" s="120">
        <v>38432462</v>
      </c>
      <c r="R27" s="120">
        <v>35767380</v>
      </c>
      <c r="S27" s="47"/>
    </row>
    <row r="28" spans="1:19" ht="12.75" customHeight="1" x14ac:dyDescent="0.2">
      <c r="A28" s="501"/>
      <c r="B28" s="501"/>
      <c r="C28" s="53" t="s">
        <v>3</v>
      </c>
      <c r="D28" s="54">
        <v>22</v>
      </c>
      <c r="E28" s="55">
        <v>10058.51</v>
      </c>
      <c r="F28" s="55">
        <v>1103.1500000000001</v>
      </c>
      <c r="G28" s="55">
        <v>0</v>
      </c>
      <c r="H28" s="55">
        <v>5652.58</v>
      </c>
      <c r="I28" s="55">
        <v>0</v>
      </c>
      <c r="J28" s="55">
        <v>1401.19</v>
      </c>
      <c r="K28" s="56">
        <v>16814.240000000002</v>
      </c>
      <c r="L28" s="46">
        <v>18215.43</v>
      </c>
      <c r="M28" s="117"/>
      <c r="N28" s="119">
        <v>16814.240000000002</v>
      </c>
      <c r="O28" s="119">
        <v>11161.66</v>
      </c>
      <c r="P28" s="119"/>
      <c r="Q28" s="119">
        <v>20224.53</v>
      </c>
      <c r="R28" s="119">
        <v>18823.34</v>
      </c>
      <c r="S28" s="47"/>
    </row>
    <row r="29" spans="1:19" ht="9" customHeight="1" x14ac:dyDescent="0.2">
      <c r="A29" s="501"/>
      <c r="B29" s="501"/>
      <c r="C29" s="48" t="s">
        <v>4</v>
      </c>
      <c r="D29" s="49">
        <v>23</v>
      </c>
      <c r="E29" s="50">
        <v>19475991</v>
      </c>
      <c r="F29" s="50">
        <v>2135996</v>
      </c>
      <c r="G29" s="50">
        <v>0</v>
      </c>
      <c r="H29" s="50">
        <v>10944921</v>
      </c>
      <c r="I29" s="50">
        <v>0</v>
      </c>
      <c r="J29" s="51">
        <v>2713082</v>
      </c>
      <c r="K29" s="50">
        <v>32556908</v>
      </c>
      <c r="L29" s="73">
        <v>35269991</v>
      </c>
      <c r="M29" s="118"/>
      <c r="N29" s="120">
        <v>32556908</v>
      </c>
      <c r="O29" s="120">
        <v>21611987</v>
      </c>
      <c r="P29" s="120">
        <v>0</v>
      </c>
      <c r="Q29" s="120">
        <v>39160151</v>
      </c>
      <c r="R29" s="120">
        <v>36447069</v>
      </c>
      <c r="S29" s="47"/>
    </row>
    <row r="30" spans="1:19" ht="12.75" customHeight="1" x14ac:dyDescent="0.2">
      <c r="A30" s="501"/>
      <c r="B30" s="501"/>
      <c r="C30" s="53" t="s">
        <v>3</v>
      </c>
      <c r="D30" s="54">
        <v>24</v>
      </c>
      <c r="E30" s="55">
        <v>10331.200000000001</v>
      </c>
      <c r="F30" s="55">
        <v>1134.1400000000001</v>
      </c>
      <c r="G30" s="55">
        <v>0</v>
      </c>
      <c r="H30" s="55">
        <v>5652.58</v>
      </c>
      <c r="I30" s="55">
        <v>0</v>
      </c>
      <c r="J30" s="55">
        <v>1426.49</v>
      </c>
      <c r="K30" s="56">
        <v>17117.919999999998</v>
      </c>
      <c r="L30" s="46">
        <v>18544.41</v>
      </c>
      <c r="M30" s="117"/>
      <c r="N30" s="119">
        <v>17117.919999999998</v>
      </c>
      <c r="O30" s="119">
        <v>11465.34</v>
      </c>
      <c r="P30" s="119"/>
      <c r="Q30" s="119">
        <v>20608.169999999998</v>
      </c>
      <c r="R30" s="119">
        <v>19181.68</v>
      </c>
      <c r="S30" s="47"/>
    </row>
    <row r="31" spans="1:19" ht="9" customHeight="1" x14ac:dyDescent="0.2">
      <c r="A31" s="501"/>
      <c r="B31" s="501"/>
      <c r="C31" s="48" t="s">
        <v>4</v>
      </c>
      <c r="D31" s="49">
        <v>25</v>
      </c>
      <c r="E31" s="50">
        <v>20003993</v>
      </c>
      <c r="F31" s="50">
        <v>2196001</v>
      </c>
      <c r="G31" s="50">
        <v>0</v>
      </c>
      <c r="H31" s="50">
        <v>10944921</v>
      </c>
      <c r="I31" s="50">
        <v>0</v>
      </c>
      <c r="J31" s="51">
        <v>2762070</v>
      </c>
      <c r="K31" s="50">
        <v>33144915</v>
      </c>
      <c r="L31" s="73">
        <v>35906985</v>
      </c>
      <c r="M31" s="118"/>
      <c r="N31" s="120">
        <v>33144915</v>
      </c>
      <c r="O31" s="120">
        <v>22199994</v>
      </c>
      <c r="P31" s="120">
        <v>0</v>
      </c>
      <c r="Q31" s="120">
        <v>39902981</v>
      </c>
      <c r="R31" s="120">
        <v>37140912</v>
      </c>
      <c r="S31" s="47"/>
    </row>
    <row r="32" spans="1:19" ht="12.75" customHeight="1" x14ac:dyDescent="0.2">
      <c r="A32" s="501"/>
      <c r="B32" s="501"/>
      <c r="C32" s="53" t="s">
        <v>3</v>
      </c>
      <c r="D32" s="54">
        <v>26</v>
      </c>
      <c r="E32" s="55">
        <v>10603.89</v>
      </c>
      <c r="F32" s="55">
        <v>1165.1300000000001</v>
      </c>
      <c r="G32" s="55">
        <v>0</v>
      </c>
      <c r="H32" s="55">
        <v>5652.58</v>
      </c>
      <c r="I32" s="55">
        <v>0</v>
      </c>
      <c r="J32" s="55">
        <v>1451.8</v>
      </c>
      <c r="K32" s="56">
        <v>17421.599999999999</v>
      </c>
      <c r="L32" s="46">
        <v>18873.400000000001</v>
      </c>
      <c r="M32" s="117"/>
      <c r="N32" s="119">
        <v>17421.599999999999</v>
      </c>
      <c r="O32" s="119">
        <v>11769.02</v>
      </c>
      <c r="P32" s="119"/>
      <c r="Q32" s="119">
        <v>20991.82</v>
      </c>
      <c r="R32" s="119">
        <v>19540.02</v>
      </c>
      <c r="S32" s="47"/>
    </row>
    <row r="33" spans="1:19" ht="9" customHeight="1" x14ac:dyDescent="0.2">
      <c r="A33" s="501"/>
      <c r="B33" s="501"/>
      <c r="C33" s="48" t="s">
        <v>4</v>
      </c>
      <c r="D33" s="49">
        <v>27</v>
      </c>
      <c r="E33" s="50">
        <v>20531994</v>
      </c>
      <c r="F33" s="50">
        <v>2256006</v>
      </c>
      <c r="G33" s="50">
        <v>0</v>
      </c>
      <c r="H33" s="50">
        <v>10944921</v>
      </c>
      <c r="I33" s="50">
        <v>0</v>
      </c>
      <c r="J33" s="51">
        <v>2811077</v>
      </c>
      <c r="K33" s="50">
        <v>33732921</v>
      </c>
      <c r="L33" s="73">
        <v>36543998</v>
      </c>
      <c r="M33" s="118"/>
      <c r="N33" s="120">
        <v>33732921</v>
      </c>
      <c r="O33" s="120">
        <v>22788000</v>
      </c>
      <c r="P33" s="120">
        <v>0</v>
      </c>
      <c r="Q33" s="120">
        <v>40645831</v>
      </c>
      <c r="R33" s="120">
        <v>37834755</v>
      </c>
      <c r="S33" s="47"/>
    </row>
    <row r="34" spans="1:19" ht="12.75" customHeight="1" x14ac:dyDescent="0.2">
      <c r="A34" s="501"/>
      <c r="B34" s="501"/>
      <c r="C34" s="53" t="s">
        <v>3</v>
      </c>
      <c r="D34" s="54">
        <v>28</v>
      </c>
      <c r="E34" s="55">
        <v>10870.38</v>
      </c>
      <c r="F34" s="55">
        <v>1189.92</v>
      </c>
      <c r="G34" s="55">
        <v>0</v>
      </c>
      <c r="H34" s="55">
        <v>5652.58</v>
      </c>
      <c r="I34" s="55">
        <v>0</v>
      </c>
      <c r="J34" s="55">
        <v>1476.07</v>
      </c>
      <c r="K34" s="56">
        <v>17712.88</v>
      </c>
      <c r="L34" s="46">
        <v>19188.95</v>
      </c>
      <c r="M34" s="117"/>
      <c r="N34" s="119">
        <v>17712.88</v>
      </c>
      <c r="O34" s="119">
        <v>12060.3</v>
      </c>
      <c r="P34" s="119"/>
      <c r="Q34" s="119">
        <v>21359.8</v>
      </c>
      <c r="R34" s="119">
        <v>19883.73</v>
      </c>
      <c r="S34" s="47"/>
    </row>
    <row r="35" spans="1:19" ht="9" customHeight="1" x14ac:dyDescent="0.2">
      <c r="A35" s="501"/>
      <c r="B35" s="501"/>
      <c r="C35" s="48" t="s">
        <v>4</v>
      </c>
      <c r="D35" s="49">
        <v>29</v>
      </c>
      <c r="E35" s="50">
        <v>21047991</v>
      </c>
      <c r="F35" s="50">
        <v>2304006</v>
      </c>
      <c r="G35" s="50">
        <v>0</v>
      </c>
      <c r="H35" s="50">
        <v>10944921</v>
      </c>
      <c r="I35" s="50">
        <v>0</v>
      </c>
      <c r="J35" s="51">
        <v>2858070</v>
      </c>
      <c r="K35" s="50">
        <v>34296918</v>
      </c>
      <c r="L35" s="73">
        <v>37154988</v>
      </c>
      <c r="M35" s="118"/>
      <c r="N35" s="120">
        <v>34296918</v>
      </c>
      <c r="O35" s="120">
        <v>23351997</v>
      </c>
      <c r="P35" s="120">
        <v>0</v>
      </c>
      <c r="Q35" s="120">
        <v>41358340</v>
      </c>
      <c r="R35" s="120">
        <v>38500270</v>
      </c>
      <c r="S35" s="47"/>
    </row>
    <row r="36" spans="1:19" ht="12.75" customHeight="1" x14ac:dyDescent="0.2">
      <c r="A36" s="501"/>
      <c r="B36" s="501"/>
      <c r="C36" s="53" t="s">
        <v>3</v>
      </c>
      <c r="D36" s="54">
        <v>30</v>
      </c>
      <c r="E36" s="55">
        <v>11136.88</v>
      </c>
      <c r="F36" s="55">
        <v>1220.9000000000001</v>
      </c>
      <c r="G36" s="55">
        <v>0</v>
      </c>
      <c r="H36" s="55">
        <v>5652.58</v>
      </c>
      <c r="I36" s="55">
        <v>0</v>
      </c>
      <c r="J36" s="55">
        <v>1500.86</v>
      </c>
      <c r="K36" s="56">
        <v>18010.36</v>
      </c>
      <c r="L36" s="46">
        <v>19511.22</v>
      </c>
      <c r="M36" s="117"/>
      <c r="N36" s="119">
        <v>18010.36</v>
      </c>
      <c r="O36" s="119">
        <v>12357.78</v>
      </c>
      <c r="P36" s="119"/>
      <c r="Q36" s="119">
        <v>21735.62</v>
      </c>
      <c r="R36" s="119">
        <v>20234.759999999998</v>
      </c>
      <c r="S36" s="47"/>
    </row>
    <row r="37" spans="1:19" ht="9" customHeight="1" x14ac:dyDescent="0.2">
      <c r="A37" s="501"/>
      <c r="B37" s="501"/>
      <c r="C37" s="48" t="s">
        <v>4</v>
      </c>
      <c r="D37" s="49">
        <v>31</v>
      </c>
      <c r="E37" s="50">
        <v>21564007</v>
      </c>
      <c r="F37" s="50">
        <v>2363992</v>
      </c>
      <c r="G37" s="50">
        <v>0</v>
      </c>
      <c r="H37" s="50">
        <v>10944921</v>
      </c>
      <c r="I37" s="50">
        <v>0</v>
      </c>
      <c r="J37" s="51">
        <v>2906070</v>
      </c>
      <c r="K37" s="50">
        <v>34872920</v>
      </c>
      <c r="L37" s="73">
        <v>37778990</v>
      </c>
      <c r="M37" s="118"/>
      <c r="N37" s="120">
        <v>34872920</v>
      </c>
      <c r="O37" s="120">
        <v>23927999</v>
      </c>
      <c r="P37" s="120">
        <v>0</v>
      </c>
      <c r="Q37" s="120">
        <v>42086029</v>
      </c>
      <c r="R37" s="120">
        <v>39179959</v>
      </c>
      <c r="S37" s="47"/>
    </row>
    <row r="38" spans="1:19" ht="12.75" customHeight="1" x14ac:dyDescent="0.2">
      <c r="A38" s="501"/>
      <c r="B38" s="501"/>
      <c r="C38" s="53" t="s">
        <v>3</v>
      </c>
      <c r="D38" s="54">
        <v>32</v>
      </c>
      <c r="E38" s="55">
        <v>11409.57</v>
      </c>
      <c r="F38" s="55">
        <v>1251.8900000000001</v>
      </c>
      <c r="G38" s="55">
        <v>0</v>
      </c>
      <c r="H38" s="55">
        <v>5652.58</v>
      </c>
      <c r="I38" s="55">
        <v>0</v>
      </c>
      <c r="J38" s="55">
        <v>1526.17</v>
      </c>
      <c r="K38" s="56">
        <v>18314.04</v>
      </c>
      <c r="L38" s="46">
        <v>19840.21</v>
      </c>
      <c r="M38" s="117"/>
      <c r="N38" s="119">
        <v>18314.04</v>
      </c>
      <c r="O38" s="119">
        <v>12661.46</v>
      </c>
      <c r="P38" s="119"/>
      <c r="Q38" s="119">
        <v>22119.27</v>
      </c>
      <c r="R38" s="119">
        <v>20593.099999999999</v>
      </c>
      <c r="S38" s="47"/>
    </row>
    <row r="39" spans="1:19" ht="9" customHeight="1" x14ac:dyDescent="0.2">
      <c r="A39" s="501"/>
      <c r="B39" s="501"/>
      <c r="C39" s="48" t="s">
        <v>4</v>
      </c>
      <c r="D39" s="49">
        <v>33</v>
      </c>
      <c r="E39" s="50">
        <v>22092008</v>
      </c>
      <c r="F39" s="50">
        <v>2423997</v>
      </c>
      <c r="G39" s="50">
        <v>0</v>
      </c>
      <c r="H39" s="50">
        <v>10944921</v>
      </c>
      <c r="I39" s="50">
        <v>0</v>
      </c>
      <c r="J39" s="51">
        <v>2955077</v>
      </c>
      <c r="K39" s="50">
        <v>35460926</v>
      </c>
      <c r="L39" s="73">
        <v>38416003</v>
      </c>
      <c r="M39" s="118"/>
      <c r="N39" s="120">
        <v>35460926</v>
      </c>
      <c r="O39" s="120">
        <v>24516005</v>
      </c>
      <c r="P39" s="120">
        <v>0</v>
      </c>
      <c r="Q39" s="120">
        <v>42828879</v>
      </c>
      <c r="R39" s="120">
        <v>39873802</v>
      </c>
      <c r="S39" s="47"/>
    </row>
    <row r="40" spans="1:19" ht="12.75" customHeight="1" x14ac:dyDescent="0.2">
      <c r="A40" s="501"/>
      <c r="B40" s="501"/>
      <c r="C40" s="53" t="s">
        <v>3</v>
      </c>
      <c r="D40" s="54">
        <v>34</v>
      </c>
      <c r="E40" s="55">
        <v>11676.06</v>
      </c>
      <c r="F40" s="55">
        <v>1282.8800000000001</v>
      </c>
      <c r="G40" s="55">
        <v>0</v>
      </c>
      <c r="H40" s="55">
        <v>5652.58</v>
      </c>
      <c r="I40" s="55">
        <v>0</v>
      </c>
      <c r="J40" s="55">
        <v>1550.96</v>
      </c>
      <c r="K40" s="56">
        <v>18611.52</v>
      </c>
      <c r="L40" s="46">
        <v>20162.48</v>
      </c>
      <c r="M40" s="117"/>
      <c r="N40" s="119">
        <v>18611.52</v>
      </c>
      <c r="O40" s="119">
        <v>12958.94</v>
      </c>
      <c r="P40" s="119"/>
      <c r="Q40" s="119">
        <v>22495.09</v>
      </c>
      <c r="R40" s="119">
        <v>20944.13</v>
      </c>
      <c r="S40" s="47"/>
    </row>
    <row r="41" spans="1:19" ht="9" customHeight="1" x14ac:dyDescent="0.2">
      <c r="A41" s="501"/>
      <c r="B41" s="501"/>
      <c r="C41" s="48" t="s">
        <v>4</v>
      </c>
      <c r="D41" s="49">
        <v>35</v>
      </c>
      <c r="E41" s="50">
        <v>22608005</v>
      </c>
      <c r="F41" s="50">
        <v>2484002</v>
      </c>
      <c r="G41" s="50">
        <v>0</v>
      </c>
      <c r="H41" s="50">
        <v>10944921</v>
      </c>
      <c r="I41" s="50">
        <v>0</v>
      </c>
      <c r="J41" s="51">
        <v>3003077</v>
      </c>
      <c r="K41" s="50">
        <v>36036928</v>
      </c>
      <c r="L41" s="73">
        <v>39040005</v>
      </c>
      <c r="M41" s="118"/>
      <c r="N41" s="120">
        <v>36036928</v>
      </c>
      <c r="O41" s="120">
        <v>25092007</v>
      </c>
      <c r="P41" s="120">
        <v>0</v>
      </c>
      <c r="Q41" s="120">
        <v>43556568</v>
      </c>
      <c r="R41" s="120">
        <v>40553491</v>
      </c>
      <c r="S41" s="47"/>
    </row>
    <row r="42" spans="1:19" ht="12.75" customHeight="1" x14ac:dyDescent="0.2">
      <c r="A42" s="501"/>
      <c r="B42" s="501"/>
      <c r="C42" s="53" t="s">
        <v>3</v>
      </c>
      <c r="D42" s="54">
        <v>36</v>
      </c>
      <c r="E42" s="55">
        <v>11948.75</v>
      </c>
      <c r="F42" s="55">
        <v>1313.87</v>
      </c>
      <c r="G42" s="55">
        <v>0</v>
      </c>
      <c r="H42" s="55">
        <v>5652.58</v>
      </c>
      <c r="I42" s="55">
        <v>0</v>
      </c>
      <c r="J42" s="55">
        <v>1576.27</v>
      </c>
      <c r="K42" s="56">
        <v>18915.2</v>
      </c>
      <c r="L42" s="46">
        <v>20491.47</v>
      </c>
      <c r="M42" s="117"/>
      <c r="N42" s="119">
        <v>18915.2</v>
      </c>
      <c r="O42" s="119">
        <v>13262.62</v>
      </c>
      <c r="P42" s="119"/>
      <c r="Q42" s="119">
        <v>22878.74</v>
      </c>
      <c r="R42" s="119">
        <v>21302.47</v>
      </c>
      <c r="S42" s="47"/>
    </row>
    <row r="43" spans="1:19" ht="9" customHeight="1" x14ac:dyDescent="0.2">
      <c r="A43" s="501"/>
      <c r="B43" s="501"/>
      <c r="C43" s="48" t="s">
        <v>4</v>
      </c>
      <c r="D43" s="49">
        <v>37</v>
      </c>
      <c r="E43" s="50">
        <v>23136006</v>
      </c>
      <c r="F43" s="50">
        <v>2544007</v>
      </c>
      <c r="G43" s="50">
        <v>0</v>
      </c>
      <c r="H43" s="50">
        <v>10944921</v>
      </c>
      <c r="I43" s="50">
        <v>0</v>
      </c>
      <c r="J43" s="51">
        <v>3052084</v>
      </c>
      <c r="K43" s="50">
        <v>36624934</v>
      </c>
      <c r="L43" s="73">
        <v>39677019</v>
      </c>
      <c r="M43" s="118"/>
      <c r="N43" s="120">
        <v>36624934</v>
      </c>
      <c r="O43" s="120">
        <v>25680013</v>
      </c>
      <c r="P43" s="120">
        <v>0</v>
      </c>
      <c r="Q43" s="120">
        <v>44299418</v>
      </c>
      <c r="R43" s="120">
        <v>41247334</v>
      </c>
      <c r="S43" s="47"/>
    </row>
    <row r="44" spans="1:19" ht="12.75" customHeight="1" x14ac:dyDescent="0.2">
      <c r="A44" s="501"/>
      <c r="B44" s="501"/>
      <c r="C44" s="53" t="s">
        <v>3</v>
      </c>
      <c r="D44" s="54">
        <v>38</v>
      </c>
      <c r="E44" s="55">
        <v>12215.24</v>
      </c>
      <c r="F44" s="55">
        <v>1338.66</v>
      </c>
      <c r="G44" s="55">
        <v>0</v>
      </c>
      <c r="H44" s="55">
        <v>5652.58</v>
      </c>
      <c r="I44" s="55">
        <v>0</v>
      </c>
      <c r="J44" s="55">
        <v>1600.54</v>
      </c>
      <c r="K44" s="56">
        <v>19206.48</v>
      </c>
      <c r="L44" s="46">
        <v>20807.02</v>
      </c>
      <c r="M44" s="117"/>
      <c r="N44" s="119">
        <v>19206.48</v>
      </c>
      <c r="O44" s="119">
        <v>13553.9</v>
      </c>
      <c r="P44" s="119"/>
      <c r="Q44" s="119">
        <v>23246.720000000001</v>
      </c>
      <c r="R44" s="119">
        <v>21646.18</v>
      </c>
      <c r="S44" s="47"/>
    </row>
    <row r="45" spans="1:19" ht="9" customHeight="1" x14ac:dyDescent="0.2">
      <c r="A45" s="501"/>
      <c r="B45" s="501"/>
      <c r="C45" s="48" t="s">
        <v>4</v>
      </c>
      <c r="D45" s="49">
        <v>39</v>
      </c>
      <c r="E45" s="50">
        <v>23652003</v>
      </c>
      <c r="F45" s="50">
        <v>2592007</v>
      </c>
      <c r="G45" s="50">
        <v>0</v>
      </c>
      <c r="H45" s="50">
        <v>10944921</v>
      </c>
      <c r="I45" s="50">
        <v>0</v>
      </c>
      <c r="J45" s="51">
        <v>3099078</v>
      </c>
      <c r="K45" s="50">
        <v>37188931</v>
      </c>
      <c r="L45" s="73">
        <v>40288009</v>
      </c>
      <c r="M45" s="118"/>
      <c r="N45" s="120">
        <v>37188931</v>
      </c>
      <c r="O45" s="120">
        <v>26244010</v>
      </c>
      <c r="P45" s="120">
        <v>0</v>
      </c>
      <c r="Q45" s="120">
        <v>45011927</v>
      </c>
      <c r="R45" s="120">
        <v>41912849</v>
      </c>
      <c r="S45" s="47"/>
    </row>
    <row r="46" spans="1:19" ht="12.75" customHeight="1" x14ac:dyDescent="0.2">
      <c r="A46" s="501"/>
      <c r="B46" s="501"/>
      <c r="C46" s="53" t="s">
        <v>3</v>
      </c>
      <c r="D46" s="54">
        <v>40</v>
      </c>
      <c r="E46" s="55">
        <v>12487.93</v>
      </c>
      <c r="F46" s="55">
        <v>1369.64</v>
      </c>
      <c r="G46" s="55">
        <v>0</v>
      </c>
      <c r="H46" s="55">
        <v>5652.58</v>
      </c>
      <c r="I46" s="55">
        <v>0</v>
      </c>
      <c r="J46" s="55">
        <v>1625.85</v>
      </c>
      <c r="K46" s="56">
        <v>19510.150000000001</v>
      </c>
      <c r="L46" s="46">
        <v>21136</v>
      </c>
      <c r="M46" s="117"/>
      <c r="N46" s="119">
        <v>19510.150000000001</v>
      </c>
      <c r="O46" s="119">
        <v>13857.57</v>
      </c>
      <c r="P46" s="119"/>
      <c r="Q46" s="119">
        <v>23630.36</v>
      </c>
      <c r="R46" s="119">
        <v>22004.51</v>
      </c>
      <c r="S46" s="47"/>
    </row>
    <row r="47" spans="1:19" ht="9" customHeight="1" x14ac:dyDescent="0.2">
      <c r="A47" s="502"/>
      <c r="B47" s="502"/>
      <c r="C47" s="58"/>
      <c r="D47" s="59"/>
      <c r="E47" s="61">
        <v>24180004</v>
      </c>
      <c r="F47" s="61">
        <v>2651993</v>
      </c>
      <c r="G47" s="61">
        <v>0</v>
      </c>
      <c r="H47" s="61">
        <v>10944921</v>
      </c>
      <c r="I47" s="61">
        <v>0</v>
      </c>
      <c r="J47" s="60">
        <v>3148085</v>
      </c>
      <c r="K47" s="61">
        <v>37776918</v>
      </c>
      <c r="L47" s="73">
        <v>40925003</v>
      </c>
      <c r="M47" s="118"/>
      <c r="N47" s="123">
        <v>37776918</v>
      </c>
      <c r="O47" s="123">
        <v>26831997</v>
      </c>
      <c r="P47" s="123">
        <v>0</v>
      </c>
      <c r="Q47" s="120">
        <v>45754757</v>
      </c>
      <c r="R47" s="120">
        <v>42606673</v>
      </c>
      <c r="S47" s="47"/>
    </row>
    <row r="48" spans="1:19" ht="12.75" customHeight="1" x14ac:dyDescent="0.2">
      <c r="A48" s="496">
        <v>33178</v>
      </c>
      <c r="B48" s="496">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2">
      <c r="A49" s="521"/>
      <c r="B49" s="521"/>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2">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2">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2">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2">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2">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2">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2">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2">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2">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2">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2">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2">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2">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2">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2">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2">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2">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2">
      <c r="A67" s="501"/>
      <c r="B67" s="501"/>
      <c r="C67" s="48" t="s">
        <v>4</v>
      </c>
      <c r="D67" s="49">
        <v>19</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2">
      <c r="A68" s="501"/>
      <c r="B68" s="501"/>
      <c r="C68" s="53" t="s">
        <v>3</v>
      </c>
      <c r="D68" s="54">
        <v>20</v>
      </c>
      <c r="E68" s="55">
        <v>9792.02</v>
      </c>
      <c r="F68" s="55">
        <v>1072.1600000000001</v>
      </c>
      <c r="G68" s="55">
        <v>0</v>
      </c>
      <c r="H68" s="55">
        <v>5865</v>
      </c>
      <c r="I68" s="55">
        <v>0</v>
      </c>
      <c r="J68" s="55">
        <v>1394.1</v>
      </c>
      <c r="K68" s="56">
        <v>16729.18</v>
      </c>
      <c r="L68" s="46">
        <v>18123.28</v>
      </c>
      <c r="M68" s="117"/>
      <c r="N68" s="119">
        <v>16729.18</v>
      </c>
      <c r="O68" s="119">
        <v>10864.18</v>
      </c>
      <c r="P68" s="119"/>
      <c r="Q68" s="119">
        <v>20078.830000000002</v>
      </c>
      <c r="R68" s="119">
        <v>18684.73</v>
      </c>
      <c r="S68" s="47"/>
    </row>
    <row r="69" spans="1:19" ht="9" customHeight="1" x14ac:dyDescent="0.2">
      <c r="A69" s="501"/>
      <c r="B69" s="501"/>
      <c r="C69" s="48" t="s">
        <v>4</v>
      </c>
      <c r="D69" s="49">
        <v>21</v>
      </c>
      <c r="E69" s="50">
        <v>18959995</v>
      </c>
      <c r="F69" s="50">
        <v>2075991</v>
      </c>
      <c r="G69" s="50">
        <v>0</v>
      </c>
      <c r="H69" s="50">
        <v>11356224</v>
      </c>
      <c r="I69" s="50">
        <v>0</v>
      </c>
      <c r="J69" s="51">
        <v>2699354</v>
      </c>
      <c r="K69" s="50">
        <v>32392209</v>
      </c>
      <c r="L69" s="73">
        <v>35091563</v>
      </c>
      <c r="M69" s="118"/>
      <c r="N69" s="120">
        <v>32392209</v>
      </c>
      <c r="O69" s="120">
        <v>21035986</v>
      </c>
      <c r="P69" s="120">
        <v>0</v>
      </c>
      <c r="Q69" s="120">
        <v>38878036</v>
      </c>
      <c r="R69" s="120">
        <v>36178682</v>
      </c>
      <c r="S69" s="47"/>
    </row>
    <row r="70" spans="1:19" ht="12.75" customHeight="1" x14ac:dyDescent="0.2">
      <c r="A70" s="501"/>
      <c r="B70" s="501"/>
      <c r="C70" s="53" t="s">
        <v>3</v>
      </c>
      <c r="D70" s="54">
        <v>22</v>
      </c>
      <c r="E70" s="55">
        <v>10058.51</v>
      </c>
      <c r="F70" s="55">
        <v>1103.1500000000001</v>
      </c>
      <c r="G70" s="55">
        <v>0</v>
      </c>
      <c r="H70" s="55">
        <v>5865</v>
      </c>
      <c r="I70" s="55">
        <v>0</v>
      </c>
      <c r="J70" s="55">
        <v>1418.89</v>
      </c>
      <c r="K70" s="56">
        <v>17026.66</v>
      </c>
      <c r="L70" s="46">
        <v>18445.55</v>
      </c>
      <c r="M70" s="117"/>
      <c r="N70" s="119">
        <v>17026.66</v>
      </c>
      <c r="O70" s="119">
        <v>11161.66</v>
      </c>
      <c r="P70" s="119"/>
      <c r="Q70" s="119">
        <v>20454.650000000001</v>
      </c>
      <c r="R70" s="119">
        <v>19035.759999999998</v>
      </c>
      <c r="S70" s="47"/>
    </row>
    <row r="71" spans="1:19" ht="9" customHeight="1" x14ac:dyDescent="0.2">
      <c r="A71" s="501"/>
      <c r="B71" s="501"/>
      <c r="C71" s="48" t="s">
        <v>4</v>
      </c>
      <c r="D71" s="49">
        <v>23</v>
      </c>
      <c r="E71" s="50">
        <v>19475991</v>
      </c>
      <c r="F71" s="50">
        <v>2135996</v>
      </c>
      <c r="G71" s="50">
        <v>0</v>
      </c>
      <c r="H71" s="50">
        <v>11356224</v>
      </c>
      <c r="I71" s="50">
        <v>0</v>
      </c>
      <c r="J71" s="51">
        <v>2747354</v>
      </c>
      <c r="K71" s="50">
        <v>32968211</v>
      </c>
      <c r="L71" s="73">
        <v>35715565</v>
      </c>
      <c r="M71" s="118"/>
      <c r="N71" s="120">
        <v>32968211</v>
      </c>
      <c r="O71" s="120">
        <v>21611987</v>
      </c>
      <c r="P71" s="120">
        <v>0</v>
      </c>
      <c r="Q71" s="120">
        <v>39605725</v>
      </c>
      <c r="R71" s="120">
        <v>36858371</v>
      </c>
      <c r="S71" s="47"/>
    </row>
    <row r="72" spans="1:19" ht="12.75" customHeight="1" x14ac:dyDescent="0.2">
      <c r="A72" s="501"/>
      <c r="B72" s="501"/>
      <c r="C72" s="53" t="s">
        <v>3</v>
      </c>
      <c r="D72" s="54">
        <v>24</v>
      </c>
      <c r="E72" s="55">
        <v>10331.200000000001</v>
      </c>
      <c r="F72" s="55">
        <v>1134.1400000000001</v>
      </c>
      <c r="G72" s="55">
        <v>0</v>
      </c>
      <c r="H72" s="55">
        <v>5865</v>
      </c>
      <c r="I72" s="55">
        <v>0</v>
      </c>
      <c r="J72" s="55">
        <v>1444.2</v>
      </c>
      <c r="K72" s="56">
        <v>17330.34</v>
      </c>
      <c r="L72" s="46">
        <v>18774.54</v>
      </c>
      <c r="M72" s="117"/>
      <c r="N72" s="119">
        <v>17330.34</v>
      </c>
      <c r="O72" s="119">
        <v>11465.34</v>
      </c>
      <c r="P72" s="119"/>
      <c r="Q72" s="119">
        <v>20838.3</v>
      </c>
      <c r="R72" s="119">
        <v>19394.099999999999</v>
      </c>
      <c r="S72" s="47"/>
    </row>
    <row r="73" spans="1:19" ht="9" customHeight="1" x14ac:dyDescent="0.2">
      <c r="A73" s="501"/>
      <c r="B73" s="501"/>
      <c r="C73" s="48" t="s">
        <v>4</v>
      </c>
      <c r="D73" s="49">
        <v>25</v>
      </c>
      <c r="E73" s="50">
        <v>20003993</v>
      </c>
      <c r="F73" s="50">
        <v>2196001</v>
      </c>
      <c r="G73" s="50">
        <v>0</v>
      </c>
      <c r="H73" s="50">
        <v>11356224</v>
      </c>
      <c r="I73" s="50">
        <v>0</v>
      </c>
      <c r="J73" s="51">
        <v>2796361</v>
      </c>
      <c r="K73" s="50">
        <v>33556217</v>
      </c>
      <c r="L73" s="73">
        <v>36352579</v>
      </c>
      <c r="M73" s="118"/>
      <c r="N73" s="120">
        <v>33556217</v>
      </c>
      <c r="O73" s="120">
        <v>22199994</v>
      </c>
      <c r="P73" s="120">
        <v>0</v>
      </c>
      <c r="Q73" s="120">
        <v>40348575</v>
      </c>
      <c r="R73" s="120">
        <v>37552214</v>
      </c>
      <c r="S73" s="47"/>
    </row>
    <row r="74" spans="1:19" ht="12.75" customHeight="1" x14ac:dyDescent="0.2">
      <c r="A74" s="501"/>
      <c r="B74" s="501"/>
      <c r="C74" s="53" t="s">
        <v>3</v>
      </c>
      <c r="D74" s="54">
        <v>26</v>
      </c>
      <c r="E74" s="55">
        <v>10603.89</v>
      </c>
      <c r="F74" s="55">
        <v>1165.1300000000001</v>
      </c>
      <c r="G74" s="55">
        <v>0</v>
      </c>
      <c r="H74" s="55">
        <v>5865</v>
      </c>
      <c r="I74" s="55">
        <v>0</v>
      </c>
      <c r="J74" s="55">
        <v>1469.5</v>
      </c>
      <c r="K74" s="56">
        <v>17634.02</v>
      </c>
      <c r="L74" s="46">
        <v>19103.52</v>
      </c>
      <c r="M74" s="117"/>
      <c r="N74" s="119">
        <v>17634.02</v>
      </c>
      <c r="O74" s="119">
        <v>11769.02</v>
      </c>
      <c r="P74" s="119"/>
      <c r="Q74" s="119">
        <v>21221.94</v>
      </c>
      <c r="R74" s="119">
        <v>19752.439999999999</v>
      </c>
      <c r="S74" s="47"/>
    </row>
    <row r="75" spans="1:19" ht="9" customHeight="1" x14ac:dyDescent="0.2">
      <c r="A75" s="501"/>
      <c r="B75" s="501"/>
      <c r="C75" s="48" t="s">
        <v>4</v>
      </c>
      <c r="D75" s="49">
        <v>27</v>
      </c>
      <c r="E75" s="50">
        <v>20531994</v>
      </c>
      <c r="F75" s="50">
        <v>2256006</v>
      </c>
      <c r="G75" s="50">
        <v>0</v>
      </c>
      <c r="H75" s="50">
        <v>11356224</v>
      </c>
      <c r="I75" s="50">
        <v>0</v>
      </c>
      <c r="J75" s="51">
        <v>2845349</v>
      </c>
      <c r="K75" s="50">
        <v>34144224</v>
      </c>
      <c r="L75" s="73">
        <v>36989573</v>
      </c>
      <c r="M75" s="118"/>
      <c r="N75" s="120">
        <v>34144224</v>
      </c>
      <c r="O75" s="120">
        <v>22788000</v>
      </c>
      <c r="P75" s="120">
        <v>0</v>
      </c>
      <c r="Q75" s="120">
        <v>41091406</v>
      </c>
      <c r="R75" s="120">
        <v>38246057</v>
      </c>
      <c r="S75" s="47"/>
    </row>
    <row r="76" spans="1:19" ht="12.75" customHeight="1" x14ac:dyDescent="0.2">
      <c r="A76" s="501"/>
      <c r="B76" s="501"/>
      <c r="C76" s="53" t="s">
        <v>3</v>
      </c>
      <c r="D76" s="54">
        <v>28</v>
      </c>
      <c r="E76" s="55">
        <v>10870.38</v>
      </c>
      <c r="F76" s="55">
        <v>1189.92</v>
      </c>
      <c r="G76" s="55">
        <v>0</v>
      </c>
      <c r="H76" s="55">
        <v>5865</v>
      </c>
      <c r="I76" s="55">
        <v>0</v>
      </c>
      <c r="J76" s="55">
        <v>1493.78</v>
      </c>
      <c r="K76" s="56">
        <v>17925.3</v>
      </c>
      <c r="L76" s="46">
        <v>19419.080000000002</v>
      </c>
      <c r="M76" s="117"/>
      <c r="N76" s="119">
        <v>17925.3</v>
      </c>
      <c r="O76" s="119">
        <v>12060.3</v>
      </c>
      <c r="P76" s="119"/>
      <c r="Q76" s="119">
        <v>21589.93</v>
      </c>
      <c r="R76" s="119">
        <v>20096.150000000001</v>
      </c>
      <c r="S76" s="47"/>
    </row>
    <row r="77" spans="1:19" ht="9" customHeight="1" x14ac:dyDescent="0.2">
      <c r="A77" s="501"/>
      <c r="B77" s="501"/>
      <c r="C77" s="48" t="s">
        <v>4</v>
      </c>
      <c r="D77" s="49">
        <v>29</v>
      </c>
      <c r="E77" s="50">
        <v>21047991</v>
      </c>
      <c r="F77" s="50">
        <v>2304006</v>
      </c>
      <c r="G77" s="50">
        <v>0</v>
      </c>
      <c r="H77" s="50">
        <v>11356224</v>
      </c>
      <c r="I77" s="50">
        <v>0</v>
      </c>
      <c r="J77" s="51">
        <v>2892361</v>
      </c>
      <c r="K77" s="50">
        <v>34708221</v>
      </c>
      <c r="L77" s="73">
        <v>37600582</v>
      </c>
      <c r="M77" s="118"/>
      <c r="N77" s="120">
        <v>34708221</v>
      </c>
      <c r="O77" s="120">
        <v>23351997</v>
      </c>
      <c r="P77" s="120">
        <v>0</v>
      </c>
      <c r="Q77" s="120">
        <v>41803934</v>
      </c>
      <c r="R77" s="120">
        <v>38911572</v>
      </c>
      <c r="S77" s="47"/>
    </row>
    <row r="78" spans="1:19" ht="12.75" customHeight="1" x14ac:dyDescent="0.2">
      <c r="A78" s="501"/>
      <c r="B78" s="501"/>
      <c r="C78" s="53" t="s">
        <v>3</v>
      </c>
      <c r="D78" s="54">
        <v>30</v>
      </c>
      <c r="E78" s="55">
        <v>11136.88</v>
      </c>
      <c r="F78" s="55">
        <v>1220.9000000000001</v>
      </c>
      <c r="G78" s="55">
        <v>0</v>
      </c>
      <c r="H78" s="55">
        <v>5865</v>
      </c>
      <c r="I78" s="55">
        <v>0</v>
      </c>
      <c r="J78" s="55">
        <v>1518.57</v>
      </c>
      <c r="K78" s="56">
        <v>18222.78</v>
      </c>
      <c r="L78" s="46">
        <v>19741.349999999999</v>
      </c>
      <c r="M78" s="117"/>
      <c r="N78" s="119">
        <v>18222.78</v>
      </c>
      <c r="O78" s="119">
        <v>12357.78</v>
      </c>
      <c r="P78" s="119"/>
      <c r="Q78" s="119">
        <v>21965.75</v>
      </c>
      <c r="R78" s="119">
        <v>20447.18</v>
      </c>
      <c r="S78" s="47"/>
    </row>
    <row r="79" spans="1:19" ht="9" customHeight="1" x14ac:dyDescent="0.2">
      <c r="A79" s="501"/>
      <c r="B79" s="501"/>
      <c r="C79" s="48" t="s">
        <v>4</v>
      </c>
      <c r="D79" s="49">
        <v>31</v>
      </c>
      <c r="E79" s="50">
        <v>21564007</v>
      </c>
      <c r="F79" s="50">
        <v>2363992</v>
      </c>
      <c r="G79" s="50">
        <v>0</v>
      </c>
      <c r="H79" s="50">
        <v>11356224</v>
      </c>
      <c r="I79" s="50">
        <v>0</v>
      </c>
      <c r="J79" s="51">
        <v>2940362</v>
      </c>
      <c r="K79" s="50">
        <v>35284222</v>
      </c>
      <c r="L79" s="73">
        <v>38224584</v>
      </c>
      <c r="M79" s="118"/>
      <c r="N79" s="120">
        <v>35284222</v>
      </c>
      <c r="O79" s="120">
        <v>23927999</v>
      </c>
      <c r="P79" s="120">
        <v>0</v>
      </c>
      <c r="Q79" s="120">
        <v>42531623</v>
      </c>
      <c r="R79" s="120">
        <v>39591261</v>
      </c>
      <c r="S79" s="47"/>
    </row>
    <row r="80" spans="1:19" ht="12.75" customHeight="1" x14ac:dyDescent="0.2">
      <c r="A80" s="501"/>
      <c r="B80" s="501"/>
      <c r="C80" s="53" t="s">
        <v>3</v>
      </c>
      <c r="D80" s="54">
        <v>32</v>
      </c>
      <c r="E80" s="55">
        <v>11409.57</v>
      </c>
      <c r="F80" s="55">
        <v>1251.8900000000001</v>
      </c>
      <c r="G80" s="55">
        <v>0</v>
      </c>
      <c r="H80" s="55">
        <v>5865</v>
      </c>
      <c r="I80" s="55">
        <v>0</v>
      </c>
      <c r="J80" s="55">
        <v>1543.87</v>
      </c>
      <c r="K80" s="56">
        <v>18526.46</v>
      </c>
      <c r="L80" s="46">
        <v>20070.330000000002</v>
      </c>
      <c r="M80" s="117"/>
      <c r="N80" s="119">
        <v>18526.46</v>
      </c>
      <c r="O80" s="119">
        <v>12661.46</v>
      </c>
      <c r="P80" s="119"/>
      <c r="Q80" s="119">
        <v>22349.39</v>
      </c>
      <c r="R80" s="119">
        <v>20805.52</v>
      </c>
      <c r="S80" s="47"/>
    </row>
    <row r="81" spans="1:19" ht="9" customHeight="1" x14ac:dyDescent="0.2">
      <c r="A81" s="501"/>
      <c r="B81" s="501"/>
      <c r="C81" s="48" t="s">
        <v>4</v>
      </c>
      <c r="D81" s="49">
        <v>33</v>
      </c>
      <c r="E81" s="50">
        <v>22092008</v>
      </c>
      <c r="F81" s="50">
        <v>2423997</v>
      </c>
      <c r="G81" s="50">
        <v>0</v>
      </c>
      <c r="H81" s="50">
        <v>11356224</v>
      </c>
      <c r="I81" s="50">
        <v>0</v>
      </c>
      <c r="J81" s="51">
        <v>2989349</v>
      </c>
      <c r="K81" s="50">
        <v>35872229</v>
      </c>
      <c r="L81" s="73">
        <v>38861578</v>
      </c>
      <c r="M81" s="118"/>
      <c r="N81" s="120">
        <v>35872229</v>
      </c>
      <c r="O81" s="120">
        <v>24516005</v>
      </c>
      <c r="P81" s="120">
        <v>0</v>
      </c>
      <c r="Q81" s="120">
        <v>43274453</v>
      </c>
      <c r="R81" s="120">
        <v>40285104</v>
      </c>
      <c r="S81" s="47"/>
    </row>
    <row r="82" spans="1:19" ht="12.75" customHeight="1" x14ac:dyDescent="0.2">
      <c r="A82" s="501"/>
      <c r="B82" s="501"/>
      <c r="C82" s="53" t="s">
        <v>3</v>
      </c>
      <c r="D82" s="54">
        <v>34</v>
      </c>
      <c r="E82" s="55">
        <v>11676.06</v>
      </c>
      <c r="F82" s="55">
        <v>1282.8800000000001</v>
      </c>
      <c r="G82" s="55">
        <v>0</v>
      </c>
      <c r="H82" s="55">
        <v>5865</v>
      </c>
      <c r="I82" s="55">
        <v>0</v>
      </c>
      <c r="J82" s="55">
        <v>1568.66</v>
      </c>
      <c r="K82" s="56">
        <v>18823.939999999999</v>
      </c>
      <c r="L82" s="46">
        <v>20392.599999999999</v>
      </c>
      <c r="M82" s="117"/>
      <c r="N82" s="119">
        <v>18823.939999999999</v>
      </c>
      <c r="O82" s="119">
        <v>12958.94</v>
      </c>
      <c r="P82" s="119"/>
      <c r="Q82" s="119">
        <v>22725.21</v>
      </c>
      <c r="R82" s="119">
        <v>21156.55</v>
      </c>
      <c r="S82" s="47"/>
    </row>
    <row r="83" spans="1:19" ht="9" customHeight="1" x14ac:dyDescent="0.2">
      <c r="A83" s="501"/>
      <c r="B83" s="501"/>
      <c r="C83" s="48" t="s">
        <v>4</v>
      </c>
      <c r="D83" s="49">
        <v>35</v>
      </c>
      <c r="E83" s="50">
        <v>22608005</v>
      </c>
      <c r="F83" s="50">
        <v>2484002</v>
      </c>
      <c r="G83" s="50">
        <v>0</v>
      </c>
      <c r="H83" s="50">
        <v>11356224</v>
      </c>
      <c r="I83" s="50">
        <v>0</v>
      </c>
      <c r="J83" s="51">
        <v>3037349</v>
      </c>
      <c r="K83" s="50">
        <v>36448230</v>
      </c>
      <c r="L83" s="73">
        <v>39485580</v>
      </c>
      <c r="M83" s="118"/>
      <c r="N83" s="120">
        <v>36448230</v>
      </c>
      <c r="O83" s="120">
        <v>25092007</v>
      </c>
      <c r="P83" s="120">
        <v>0</v>
      </c>
      <c r="Q83" s="120">
        <v>44002142</v>
      </c>
      <c r="R83" s="120">
        <v>40964793</v>
      </c>
      <c r="S83" s="47"/>
    </row>
    <row r="84" spans="1:19" ht="12.75" customHeight="1" x14ac:dyDescent="0.2">
      <c r="A84" s="501"/>
      <c r="B84" s="501"/>
      <c r="C84" s="53" t="s">
        <v>3</v>
      </c>
      <c r="D84" s="54">
        <v>36</v>
      </c>
      <c r="E84" s="55">
        <v>11948.75</v>
      </c>
      <c r="F84" s="55">
        <v>1313.87</v>
      </c>
      <c r="G84" s="55">
        <v>0</v>
      </c>
      <c r="H84" s="55">
        <v>5865</v>
      </c>
      <c r="I84" s="55">
        <v>0</v>
      </c>
      <c r="J84" s="55">
        <v>1593.97</v>
      </c>
      <c r="K84" s="56">
        <v>19127.62</v>
      </c>
      <c r="L84" s="46">
        <v>20721.59</v>
      </c>
      <c r="M84" s="117"/>
      <c r="N84" s="119">
        <v>19127.62</v>
      </c>
      <c r="O84" s="119">
        <v>13262.62</v>
      </c>
      <c r="P84" s="119"/>
      <c r="Q84" s="119">
        <v>23108.86</v>
      </c>
      <c r="R84" s="119">
        <v>21514.89</v>
      </c>
      <c r="S84" s="47"/>
    </row>
    <row r="85" spans="1:19" ht="9" customHeight="1" x14ac:dyDescent="0.2">
      <c r="A85" s="501"/>
      <c r="B85" s="501"/>
      <c r="C85" s="48" t="s">
        <v>4</v>
      </c>
      <c r="D85" s="49">
        <v>37</v>
      </c>
      <c r="E85" s="50">
        <v>23136006</v>
      </c>
      <c r="F85" s="50">
        <v>2544007</v>
      </c>
      <c r="G85" s="50">
        <v>0</v>
      </c>
      <c r="H85" s="50">
        <v>11356224</v>
      </c>
      <c r="I85" s="50">
        <v>0</v>
      </c>
      <c r="J85" s="51">
        <v>3086356</v>
      </c>
      <c r="K85" s="50">
        <v>37036237</v>
      </c>
      <c r="L85" s="73">
        <v>40122593</v>
      </c>
      <c r="M85" s="118"/>
      <c r="N85" s="120">
        <v>37036237</v>
      </c>
      <c r="O85" s="120">
        <v>25680013</v>
      </c>
      <c r="P85" s="120">
        <v>0</v>
      </c>
      <c r="Q85" s="120">
        <v>44744992</v>
      </c>
      <c r="R85" s="120">
        <v>41658636</v>
      </c>
      <c r="S85" s="47"/>
    </row>
    <row r="86" spans="1:19" ht="12.75" customHeight="1" x14ac:dyDescent="0.2">
      <c r="A86" s="501"/>
      <c r="B86" s="501"/>
      <c r="C86" s="53" t="s">
        <v>3</v>
      </c>
      <c r="D86" s="54">
        <v>38</v>
      </c>
      <c r="E86" s="55">
        <v>12215.24</v>
      </c>
      <c r="F86" s="55">
        <v>1338.66</v>
      </c>
      <c r="G86" s="55">
        <v>0</v>
      </c>
      <c r="H86" s="55">
        <v>5865</v>
      </c>
      <c r="I86" s="55">
        <v>0</v>
      </c>
      <c r="J86" s="55">
        <v>1618.24</v>
      </c>
      <c r="K86" s="56">
        <v>19418.900000000001</v>
      </c>
      <c r="L86" s="46">
        <v>21037.14</v>
      </c>
      <c r="M86" s="117"/>
      <c r="N86" s="119">
        <v>19418.900000000001</v>
      </c>
      <c r="O86" s="119">
        <v>13553.9</v>
      </c>
      <c r="P86" s="119"/>
      <c r="Q86" s="119">
        <v>23476.84</v>
      </c>
      <c r="R86" s="119">
        <v>21858.6</v>
      </c>
      <c r="S86" s="47"/>
    </row>
    <row r="87" spans="1:19" ht="9" customHeight="1" x14ac:dyDescent="0.2">
      <c r="A87" s="501"/>
      <c r="B87" s="501"/>
      <c r="C87" s="48" t="s">
        <v>4</v>
      </c>
      <c r="D87" s="49">
        <v>39</v>
      </c>
      <c r="E87" s="50">
        <v>23652003</v>
      </c>
      <c r="F87" s="50">
        <v>2592007</v>
      </c>
      <c r="G87" s="50">
        <v>0</v>
      </c>
      <c r="H87" s="50">
        <v>11356224</v>
      </c>
      <c r="I87" s="50">
        <v>0</v>
      </c>
      <c r="J87" s="51">
        <v>3133350</v>
      </c>
      <c r="K87" s="50">
        <v>37600234</v>
      </c>
      <c r="L87" s="73">
        <v>40733583</v>
      </c>
      <c r="M87" s="118"/>
      <c r="N87" s="120">
        <v>37600234</v>
      </c>
      <c r="O87" s="120">
        <v>26244010</v>
      </c>
      <c r="P87" s="120">
        <v>0</v>
      </c>
      <c r="Q87" s="120">
        <v>45457501</v>
      </c>
      <c r="R87" s="120">
        <v>42324151</v>
      </c>
      <c r="S87" s="47"/>
    </row>
    <row r="88" spans="1:19" ht="12.75" customHeight="1" x14ac:dyDescent="0.2">
      <c r="A88" s="501"/>
      <c r="B88" s="501"/>
      <c r="C88" s="53" t="s">
        <v>3</v>
      </c>
      <c r="D88" s="54">
        <v>40</v>
      </c>
      <c r="E88" s="55">
        <v>12487.93</v>
      </c>
      <c r="F88" s="55">
        <v>1369.64</v>
      </c>
      <c r="G88" s="55">
        <v>0</v>
      </c>
      <c r="H88" s="55">
        <v>5865</v>
      </c>
      <c r="I88" s="55">
        <v>0</v>
      </c>
      <c r="J88" s="55">
        <v>1643.55</v>
      </c>
      <c r="K88" s="56">
        <v>19722.57</v>
      </c>
      <c r="L88" s="46">
        <v>21366.12</v>
      </c>
      <c r="M88" s="117"/>
      <c r="N88" s="119">
        <v>19722.57</v>
      </c>
      <c r="O88" s="119">
        <v>13857.57</v>
      </c>
      <c r="P88" s="119"/>
      <c r="Q88" s="119">
        <v>23860.48</v>
      </c>
      <c r="R88" s="119">
        <v>22216.93</v>
      </c>
      <c r="S88" s="47"/>
    </row>
    <row r="89" spans="1:19" ht="9" customHeight="1" x14ac:dyDescent="0.2">
      <c r="A89" s="502"/>
      <c r="B89" s="502"/>
      <c r="C89" s="58"/>
      <c r="D89" s="59"/>
      <c r="E89" s="61">
        <v>24180004</v>
      </c>
      <c r="F89" s="61">
        <v>2651993</v>
      </c>
      <c r="G89" s="61">
        <v>0</v>
      </c>
      <c r="H89" s="61">
        <v>11356224</v>
      </c>
      <c r="I89" s="61">
        <v>0</v>
      </c>
      <c r="J89" s="60">
        <v>3182357</v>
      </c>
      <c r="K89" s="61">
        <v>38188221</v>
      </c>
      <c r="L89" s="73">
        <v>41370577</v>
      </c>
      <c r="M89" s="118"/>
      <c r="N89" s="120">
        <v>38188221</v>
      </c>
      <c r="O89" s="120">
        <v>26831997</v>
      </c>
      <c r="P89" s="120">
        <v>0</v>
      </c>
      <c r="Q89" s="120">
        <v>46200332</v>
      </c>
      <c r="R89" s="120">
        <v>43017975</v>
      </c>
      <c r="S89" s="47"/>
    </row>
    <row r="90" spans="1:19" ht="12.75" customHeight="1" x14ac:dyDescent="0.2">
      <c r="A90" s="496">
        <v>33359</v>
      </c>
      <c r="B90" s="496">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2">
      <c r="A91" s="521"/>
      <c r="B91" s="521"/>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2">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2">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2">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2">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2">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2">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2">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2">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2">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2">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2">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2">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2">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2">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2">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2">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2">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2">
      <c r="A109" s="501"/>
      <c r="B109" s="501"/>
      <c r="C109" s="48" t="s">
        <v>4</v>
      </c>
      <c r="D109" s="49">
        <v>19</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2">
      <c r="A110" s="501"/>
      <c r="B110" s="501"/>
      <c r="C110" s="53" t="s">
        <v>3</v>
      </c>
      <c r="D110" s="54">
        <v>20</v>
      </c>
      <c r="E110" s="55">
        <v>9792.02</v>
      </c>
      <c r="F110" s="55">
        <v>1072.1600000000001</v>
      </c>
      <c r="G110" s="55">
        <v>0</v>
      </c>
      <c r="H110" s="55">
        <v>6147.58</v>
      </c>
      <c r="I110" s="55">
        <v>0</v>
      </c>
      <c r="J110" s="55">
        <v>1417.65</v>
      </c>
      <c r="K110" s="56">
        <v>17011.759999999998</v>
      </c>
      <c r="L110" s="46">
        <v>18429.41</v>
      </c>
      <c r="M110" s="117"/>
      <c r="N110" s="119">
        <v>17011.759999999998</v>
      </c>
      <c r="O110" s="119">
        <v>10864.18</v>
      </c>
      <c r="P110" s="119"/>
      <c r="Q110" s="119">
        <v>20384.96</v>
      </c>
      <c r="R110" s="119">
        <v>18967.310000000001</v>
      </c>
      <c r="S110" s="47"/>
    </row>
    <row r="111" spans="1:19" ht="9" customHeight="1" x14ac:dyDescent="0.2">
      <c r="A111" s="501"/>
      <c r="B111" s="501"/>
      <c r="C111" s="48" t="s">
        <v>4</v>
      </c>
      <c r="D111" s="49">
        <v>21</v>
      </c>
      <c r="E111" s="50">
        <v>18959995</v>
      </c>
      <c r="F111" s="50">
        <v>2075991</v>
      </c>
      <c r="G111" s="50">
        <v>0</v>
      </c>
      <c r="H111" s="50">
        <v>11903375</v>
      </c>
      <c r="I111" s="50">
        <v>0</v>
      </c>
      <c r="J111" s="51">
        <v>2744953</v>
      </c>
      <c r="K111" s="50">
        <v>32939361</v>
      </c>
      <c r="L111" s="73">
        <v>35684314</v>
      </c>
      <c r="M111" s="118"/>
      <c r="N111" s="120">
        <v>32939361</v>
      </c>
      <c r="O111" s="120">
        <v>21035986</v>
      </c>
      <c r="P111" s="120">
        <v>0</v>
      </c>
      <c r="Q111" s="120">
        <v>39470786</v>
      </c>
      <c r="R111" s="120">
        <v>36725833</v>
      </c>
      <c r="S111" s="47"/>
    </row>
    <row r="112" spans="1:19" ht="12.75" customHeight="1" x14ac:dyDescent="0.2">
      <c r="A112" s="501"/>
      <c r="B112" s="501"/>
      <c r="C112" s="53" t="s">
        <v>3</v>
      </c>
      <c r="D112" s="54">
        <v>22</v>
      </c>
      <c r="E112" s="55">
        <v>10058.51</v>
      </c>
      <c r="F112" s="55">
        <v>1103.1500000000001</v>
      </c>
      <c r="G112" s="55">
        <v>0</v>
      </c>
      <c r="H112" s="55">
        <v>6147.58</v>
      </c>
      <c r="I112" s="55">
        <v>0</v>
      </c>
      <c r="J112" s="55">
        <v>1442.44</v>
      </c>
      <c r="K112" s="56">
        <v>17309.240000000002</v>
      </c>
      <c r="L112" s="46">
        <v>18751.68</v>
      </c>
      <c r="M112" s="117"/>
      <c r="N112" s="119">
        <v>17309.240000000002</v>
      </c>
      <c r="O112" s="119">
        <v>11161.66</v>
      </c>
      <c r="P112" s="119"/>
      <c r="Q112" s="119">
        <v>20760.78</v>
      </c>
      <c r="R112" s="119">
        <v>19318.34</v>
      </c>
      <c r="S112" s="47"/>
    </row>
    <row r="113" spans="1:19" ht="9" customHeight="1" x14ac:dyDescent="0.2">
      <c r="A113" s="501"/>
      <c r="B113" s="501"/>
      <c r="C113" s="48" t="s">
        <v>4</v>
      </c>
      <c r="D113" s="49">
        <v>23</v>
      </c>
      <c r="E113" s="50">
        <v>19475991</v>
      </c>
      <c r="F113" s="50">
        <v>2135996</v>
      </c>
      <c r="G113" s="50">
        <v>0</v>
      </c>
      <c r="H113" s="50">
        <v>11903375</v>
      </c>
      <c r="I113" s="50">
        <v>0</v>
      </c>
      <c r="J113" s="51">
        <v>2792953</v>
      </c>
      <c r="K113" s="50">
        <v>33515362</v>
      </c>
      <c r="L113" s="73">
        <v>36308315</v>
      </c>
      <c r="M113" s="118"/>
      <c r="N113" s="120">
        <v>33515362</v>
      </c>
      <c r="O113" s="120">
        <v>21611987</v>
      </c>
      <c r="P113" s="120">
        <v>0</v>
      </c>
      <c r="Q113" s="120">
        <v>40198475</v>
      </c>
      <c r="R113" s="120">
        <v>37405522</v>
      </c>
      <c r="S113" s="47"/>
    </row>
    <row r="114" spans="1:19" ht="12.75" customHeight="1" x14ac:dyDescent="0.2">
      <c r="A114" s="501"/>
      <c r="B114" s="501"/>
      <c r="C114" s="53" t="s">
        <v>3</v>
      </c>
      <c r="D114" s="54">
        <v>24</v>
      </c>
      <c r="E114" s="55">
        <v>10331.200000000001</v>
      </c>
      <c r="F114" s="55">
        <v>1134.1400000000001</v>
      </c>
      <c r="G114" s="55">
        <v>0</v>
      </c>
      <c r="H114" s="55">
        <v>6147.58</v>
      </c>
      <c r="I114" s="55">
        <v>0</v>
      </c>
      <c r="J114" s="55">
        <v>1467.74</v>
      </c>
      <c r="K114" s="56">
        <v>17612.919999999998</v>
      </c>
      <c r="L114" s="46">
        <v>19080.66</v>
      </c>
      <c r="M114" s="117"/>
      <c r="N114" s="119">
        <v>17612.919999999998</v>
      </c>
      <c r="O114" s="119">
        <v>11465.34</v>
      </c>
      <c r="P114" s="119"/>
      <c r="Q114" s="119">
        <v>21144.42</v>
      </c>
      <c r="R114" s="119">
        <v>19676.68</v>
      </c>
      <c r="S114" s="47"/>
    </row>
    <row r="115" spans="1:19" ht="9" customHeight="1" x14ac:dyDescent="0.2">
      <c r="A115" s="501"/>
      <c r="B115" s="501"/>
      <c r="C115" s="48" t="s">
        <v>4</v>
      </c>
      <c r="D115" s="49">
        <v>25</v>
      </c>
      <c r="E115" s="50">
        <v>20003993</v>
      </c>
      <c r="F115" s="50">
        <v>2196001</v>
      </c>
      <c r="G115" s="50">
        <v>0</v>
      </c>
      <c r="H115" s="50">
        <v>11903375</v>
      </c>
      <c r="I115" s="50">
        <v>0</v>
      </c>
      <c r="J115" s="51">
        <v>2841941</v>
      </c>
      <c r="K115" s="50">
        <v>34103369</v>
      </c>
      <c r="L115" s="73">
        <v>36945310</v>
      </c>
      <c r="M115" s="118"/>
      <c r="N115" s="120">
        <v>34103369</v>
      </c>
      <c r="O115" s="120">
        <v>22199994</v>
      </c>
      <c r="P115" s="120">
        <v>0</v>
      </c>
      <c r="Q115" s="120">
        <v>40941306</v>
      </c>
      <c r="R115" s="120">
        <v>38099365</v>
      </c>
      <c r="S115" s="47"/>
    </row>
    <row r="116" spans="1:19" ht="12.75" customHeight="1" x14ac:dyDescent="0.2">
      <c r="A116" s="501"/>
      <c r="B116" s="501"/>
      <c r="C116" s="53" t="s">
        <v>3</v>
      </c>
      <c r="D116" s="54">
        <v>26</v>
      </c>
      <c r="E116" s="55">
        <v>10603.89</v>
      </c>
      <c r="F116" s="55">
        <v>1165.1300000000001</v>
      </c>
      <c r="G116" s="55">
        <v>0</v>
      </c>
      <c r="H116" s="55">
        <v>6147.58</v>
      </c>
      <c r="I116" s="55">
        <v>0</v>
      </c>
      <c r="J116" s="55">
        <v>1493.05</v>
      </c>
      <c r="K116" s="56">
        <v>17916.599999999999</v>
      </c>
      <c r="L116" s="46">
        <v>19409.650000000001</v>
      </c>
      <c r="M116" s="117"/>
      <c r="N116" s="119">
        <v>17916.599999999999</v>
      </c>
      <c r="O116" s="119">
        <v>11769.02</v>
      </c>
      <c r="P116" s="119"/>
      <c r="Q116" s="119">
        <v>21528.07</v>
      </c>
      <c r="R116" s="119">
        <v>20035.02</v>
      </c>
      <c r="S116" s="47"/>
    </row>
    <row r="117" spans="1:19" ht="9" customHeight="1" x14ac:dyDescent="0.2">
      <c r="A117" s="501"/>
      <c r="B117" s="501"/>
      <c r="C117" s="48" t="s">
        <v>4</v>
      </c>
      <c r="D117" s="49">
        <v>27</v>
      </c>
      <c r="E117" s="50">
        <v>20531994</v>
      </c>
      <c r="F117" s="50">
        <v>2256006</v>
      </c>
      <c r="G117" s="50">
        <v>0</v>
      </c>
      <c r="H117" s="50">
        <v>11903375</v>
      </c>
      <c r="I117" s="50">
        <v>0</v>
      </c>
      <c r="J117" s="51">
        <v>2890948</v>
      </c>
      <c r="K117" s="50">
        <v>34691375</v>
      </c>
      <c r="L117" s="73">
        <v>37582323</v>
      </c>
      <c r="M117" s="118"/>
      <c r="N117" s="120">
        <v>34691375</v>
      </c>
      <c r="O117" s="120">
        <v>22788000</v>
      </c>
      <c r="P117" s="120">
        <v>0</v>
      </c>
      <c r="Q117" s="120">
        <v>41684156</v>
      </c>
      <c r="R117" s="120">
        <v>38793208</v>
      </c>
      <c r="S117" s="47"/>
    </row>
    <row r="118" spans="1:19" ht="12.75" customHeight="1" x14ac:dyDescent="0.2">
      <c r="A118" s="501"/>
      <c r="B118" s="501"/>
      <c r="C118" s="53" t="s">
        <v>3</v>
      </c>
      <c r="D118" s="54">
        <v>28</v>
      </c>
      <c r="E118" s="55">
        <v>10870.38</v>
      </c>
      <c r="F118" s="55">
        <v>1189.92</v>
      </c>
      <c r="G118" s="55">
        <v>0</v>
      </c>
      <c r="H118" s="55">
        <v>6147.58</v>
      </c>
      <c r="I118" s="55">
        <v>0</v>
      </c>
      <c r="J118" s="55">
        <v>1517.32</v>
      </c>
      <c r="K118" s="56">
        <v>18207.88</v>
      </c>
      <c r="L118" s="46">
        <v>19725.2</v>
      </c>
      <c r="M118" s="117"/>
      <c r="N118" s="119">
        <v>18207.88</v>
      </c>
      <c r="O118" s="119">
        <v>12060.3</v>
      </c>
      <c r="P118" s="119"/>
      <c r="Q118" s="119">
        <v>21896.05</v>
      </c>
      <c r="R118" s="119">
        <v>20378.73</v>
      </c>
      <c r="S118" s="47"/>
    </row>
    <row r="119" spans="1:19" ht="9" customHeight="1" x14ac:dyDescent="0.2">
      <c r="A119" s="501"/>
      <c r="B119" s="501"/>
      <c r="C119" s="48" t="s">
        <v>4</v>
      </c>
      <c r="D119" s="49">
        <v>29</v>
      </c>
      <c r="E119" s="50">
        <v>21047991</v>
      </c>
      <c r="F119" s="50">
        <v>2304006</v>
      </c>
      <c r="G119" s="50">
        <v>0</v>
      </c>
      <c r="H119" s="50">
        <v>11903375</v>
      </c>
      <c r="I119" s="50">
        <v>0</v>
      </c>
      <c r="J119" s="51">
        <v>2937941</v>
      </c>
      <c r="K119" s="50">
        <v>35255372</v>
      </c>
      <c r="L119" s="73">
        <v>38193313</v>
      </c>
      <c r="M119" s="118"/>
      <c r="N119" s="120">
        <v>35255372</v>
      </c>
      <c r="O119" s="120">
        <v>23351997</v>
      </c>
      <c r="P119" s="120">
        <v>0</v>
      </c>
      <c r="Q119" s="120">
        <v>42396665</v>
      </c>
      <c r="R119" s="120">
        <v>39458724</v>
      </c>
      <c r="S119" s="47"/>
    </row>
    <row r="120" spans="1:19" ht="12.75" customHeight="1" x14ac:dyDescent="0.2">
      <c r="A120" s="501"/>
      <c r="B120" s="501"/>
      <c r="C120" s="53" t="s">
        <v>3</v>
      </c>
      <c r="D120" s="54">
        <v>30</v>
      </c>
      <c r="E120" s="55">
        <v>11136.88</v>
      </c>
      <c r="F120" s="55">
        <v>1220.9000000000001</v>
      </c>
      <c r="G120" s="55">
        <v>0</v>
      </c>
      <c r="H120" s="55">
        <v>6147.58</v>
      </c>
      <c r="I120" s="55">
        <v>0</v>
      </c>
      <c r="J120" s="55">
        <v>1542.11</v>
      </c>
      <c r="K120" s="56">
        <v>18505.36</v>
      </c>
      <c r="L120" s="46">
        <v>20047.47</v>
      </c>
      <c r="M120" s="117"/>
      <c r="N120" s="119">
        <v>18505.36</v>
      </c>
      <c r="O120" s="119">
        <v>12357.78</v>
      </c>
      <c r="P120" s="119"/>
      <c r="Q120" s="119">
        <v>22271.87</v>
      </c>
      <c r="R120" s="119">
        <v>20729.759999999998</v>
      </c>
      <c r="S120" s="47"/>
    </row>
    <row r="121" spans="1:19" ht="9" customHeight="1" x14ac:dyDescent="0.2">
      <c r="A121" s="501"/>
      <c r="B121" s="501"/>
      <c r="C121" s="48" t="s">
        <v>4</v>
      </c>
      <c r="D121" s="49">
        <v>31</v>
      </c>
      <c r="E121" s="50">
        <v>21564007</v>
      </c>
      <c r="F121" s="50">
        <v>2363992</v>
      </c>
      <c r="G121" s="50">
        <v>0</v>
      </c>
      <c r="H121" s="50">
        <v>11903375</v>
      </c>
      <c r="I121" s="50">
        <v>0</v>
      </c>
      <c r="J121" s="51">
        <v>2985941</v>
      </c>
      <c r="K121" s="50">
        <v>35831373</v>
      </c>
      <c r="L121" s="73">
        <v>38817315</v>
      </c>
      <c r="M121" s="118"/>
      <c r="N121" s="120">
        <v>35831373</v>
      </c>
      <c r="O121" s="120">
        <v>23927999</v>
      </c>
      <c r="P121" s="120">
        <v>0</v>
      </c>
      <c r="Q121" s="120">
        <v>43124354</v>
      </c>
      <c r="R121" s="120">
        <v>40138412</v>
      </c>
      <c r="S121" s="47"/>
    </row>
    <row r="122" spans="1:19" ht="12.75" customHeight="1" x14ac:dyDescent="0.2">
      <c r="A122" s="501"/>
      <c r="B122" s="501"/>
      <c r="C122" s="53" t="s">
        <v>3</v>
      </c>
      <c r="D122" s="54">
        <v>32</v>
      </c>
      <c r="E122" s="55">
        <v>11409.57</v>
      </c>
      <c r="F122" s="55">
        <v>1251.8900000000001</v>
      </c>
      <c r="G122" s="55">
        <v>0</v>
      </c>
      <c r="H122" s="55">
        <v>6147.58</v>
      </c>
      <c r="I122" s="55">
        <v>0</v>
      </c>
      <c r="J122" s="55">
        <v>1567.42</v>
      </c>
      <c r="K122" s="56">
        <v>18809.04</v>
      </c>
      <c r="L122" s="46">
        <v>20376.46</v>
      </c>
      <c r="M122" s="117"/>
      <c r="N122" s="119">
        <v>18809.04</v>
      </c>
      <c r="O122" s="119">
        <v>12661.46</v>
      </c>
      <c r="P122" s="119"/>
      <c r="Q122" s="119">
        <v>22655.52</v>
      </c>
      <c r="R122" s="119">
        <v>21088.1</v>
      </c>
      <c r="S122" s="47"/>
    </row>
    <row r="123" spans="1:19" ht="9" customHeight="1" x14ac:dyDescent="0.2">
      <c r="A123" s="501"/>
      <c r="B123" s="501"/>
      <c r="C123" s="48" t="s">
        <v>4</v>
      </c>
      <c r="D123" s="49">
        <v>33</v>
      </c>
      <c r="E123" s="50">
        <v>22092008</v>
      </c>
      <c r="F123" s="50">
        <v>2423997</v>
      </c>
      <c r="G123" s="50">
        <v>0</v>
      </c>
      <c r="H123" s="50">
        <v>11903375</v>
      </c>
      <c r="I123" s="50">
        <v>0</v>
      </c>
      <c r="J123" s="51">
        <v>3034948</v>
      </c>
      <c r="K123" s="50">
        <v>36419380</v>
      </c>
      <c r="L123" s="73">
        <v>39454328</v>
      </c>
      <c r="M123" s="118"/>
      <c r="N123" s="120">
        <v>36419380</v>
      </c>
      <c r="O123" s="120">
        <v>24516005</v>
      </c>
      <c r="P123" s="120">
        <v>0</v>
      </c>
      <c r="Q123" s="120">
        <v>43867204</v>
      </c>
      <c r="R123" s="120">
        <v>40832255</v>
      </c>
      <c r="S123" s="47"/>
    </row>
    <row r="124" spans="1:19" ht="12.75" customHeight="1" x14ac:dyDescent="0.2">
      <c r="A124" s="501"/>
      <c r="B124" s="501"/>
      <c r="C124" s="53" t="s">
        <v>3</v>
      </c>
      <c r="D124" s="54">
        <v>34</v>
      </c>
      <c r="E124" s="55">
        <v>11676.06</v>
      </c>
      <c r="F124" s="55">
        <v>1282.8800000000001</v>
      </c>
      <c r="G124" s="55">
        <v>0</v>
      </c>
      <c r="H124" s="55">
        <v>6147.58</v>
      </c>
      <c r="I124" s="55">
        <v>0</v>
      </c>
      <c r="J124" s="55">
        <v>1592.21</v>
      </c>
      <c r="K124" s="56">
        <v>19106.52</v>
      </c>
      <c r="L124" s="46">
        <v>20698.73</v>
      </c>
      <c r="M124" s="117"/>
      <c r="N124" s="119">
        <v>19106.52</v>
      </c>
      <c r="O124" s="119">
        <v>12958.94</v>
      </c>
      <c r="P124" s="119"/>
      <c r="Q124" s="119">
        <v>23031.34</v>
      </c>
      <c r="R124" s="119">
        <v>21439.13</v>
      </c>
      <c r="S124" s="47"/>
    </row>
    <row r="125" spans="1:19" ht="9" customHeight="1" x14ac:dyDescent="0.2">
      <c r="A125" s="501"/>
      <c r="B125" s="501"/>
      <c r="C125" s="48" t="s">
        <v>4</v>
      </c>
      <c r="D125" s="49">
        <v>35</v>
      </c>
      <c r="E125" s="50">
        <v>22608005</v>
      </c>
      <c r="F125" s="50">
        <v>2484002</v>
      </c>
      <c r="G125" s="50">
        <v>0</v>
      </c>
      <c r="H125" s="50">
        <v>11903375</v>
      </c>
      <c r="I125" s="50">
        <v>0</v>
      </c>
      <c r="J125" s="51">
        <v>3082948</v>
      </c>
      <c r="K125" s="50">
        <v>36995381</v>
      </c>
      <c r="L125" s="73">
        <v>40078330</v>
      </c>
      <c r="M125" s="118"/>
      <c r="N125" s="120">
        <v>36995381</v>
      </c>
      <c r="O125" s="120">
        <v>25092007</v>
      </c>
      <c r="P125" s="120">
        <v>0</v>
      </c>
      <c r="Q125" s="120">
        <v>44594893</v>
      </c>
      <c r="R125" s="120">
        <v>41511944</v>
      </c>
      <c r="S125" s="47"/>
    </row>
    <row r="126" spans="1:19" ht="12.75" customHeight="1" x14ac:dyDescent="0.2">
      <c r="A126" s="501"/>
      <c r="B126" s="501"/>
      <c r="C126" s="53" t="s">
        <v>3</v>
      </c>
      <c r="D126" s="54">
        <v>36</v>
      </c>
      <c r="E126" s="55">
        <v>11948.75</v>
      </c>
      <c r="F126" s="55">
        <v>1313.87</v>
      </c>
      <c r="G126" s="55">
        <v>0</v>
      </c>
      <c r="H126" s="55">
        <v>6147.58</v>
      </c>
      <c r="I126" s="55">
        <v>0</v>
      </c>
      <c r="J126" s="55">
        <v>1617.52</v>
      </c>
      <c r="K126" s="56">
        <v>19410.2</v>
      </c>
      <c r="L126" s="46">
        <v>21027.72</v>
      </c>
      <c r="M126" s="117"/>
      <c r="N126" s="119">
        <v>19410.2</v>
      </c>
      <c r="O126" s="119">
        <v>13262.62</v>
      </c>
      <c r="P126" s="119"/>
      <c r="Q126" s="119">
        <v>23414.99</v>
      </c>
      <c r="R126" s="119">
        <v>21797.47</v>
      </c>
      <c r="S126" s="47"/>
    </row>
    <row r="127" spans="1:19" ht="9" customHeight="1" x14ac:dyDescent="0.2">
      <c r="A127" s="501"/>
      <c r="B127" s="501"/>
      <c r="C127" s="48" t="s">
        <v>4</v>
      </c>
      <c r="D127" s="49">
        <v>37</v>
      </c>
      <c r="E127" s="50">
        <v>23136006</v>
      </c>
      <c r="F127" s="50">
        <v>2544007</v>
      </c>
      <c r="G127" s="50">
        <v>0</v>
      </c>
      <c r="H127" s="50">
        <v>11903375</v>
      </c>
      <c r="I127" s="50">
        <v>0</v>
      </c>
      <c r="J127" s="51">
        <v>3131955</v>
      </c>
      <c r="K127" s="50">
        <v>37583388</v>
      </c>
      <c r="L127" s="73">
        <v>40715343</v>
      </c>
      <c r="M127" s="118"/>
      <c r="N127" s="120">
        <v>37583388</v>
      </c>
      <c r="O127" s="120">
        <v>25680013</v>
      </c>
      <c r="P127" s="120">
        <v>0</v>
      </c>
      <c r="Q127" s="120">
        <v>45337743</v>
      </c>
      <c r="R127" s="120">
        <v>42205787</v>
      </c>
      <c r="S127" s="47"/>
    </row>
    <row r="128" spans="1:19" ht="12.75" customHeight="1" x14ac:dyDescent="0.2">
      <c r="A128" s="501"/>
      <c r="B128" s="501"/>
      <c r="C128" s="53" t="s">
        <v>3</v>
      </c>
      <c r="D128" s="54">
        <v>38</v>
      </c>
      <c r="E128" s="55">
        <v>12215.24</v>
      </c>
      <c r="F128" s="55">
        <v>1338.66</v>
      </c>
      <c r="G128" s="55">
        <v>0</v>
      </c>
      <c r="H128" s="55">
        <v>6147.58</v>
      </c>
      <c r="I128" s="55">
        <v>0</v>
      </c>
      <c r="J128" s="55">
        <v>1641.79</v>
      </c>
      <c r="K128" s="56">
        <v>19701.48</v>
      </c>
      <c r="L128" s="46">
        <v>21343.27</v>
      </c>
      <c r="M128" s="117"/>
      <c r="N128" s="119">
        <v>19701.48</v>
      </c>
      <c r="O128" s="119">
        <v>13553.9</v>
      </c>
      <c r="P128" s="119"/>
      <c r="Q128" s="119">
        <v>23782.97</v>
      </c>
      <c r="R128" s="119">
        <v>22141.18</v>
      </c>
      <c r="S128" s="47"/>
    </row>
    <row r="129" spans="1:19" ht="9" customHeight="1" x14ac:dyDescent="0.2">
      <c r="A129" s="501"/>
      <c r="B129" s="501"/>
      <c r="C129" s="48" t="s">
        <v>4</v>
      </c>
      <c r="D129" s="49">
        <v>39</v>
      </c>
      <c r="E129" s="50">
        <v>23652003</v>
      </c>
      <c r="F129" s="50">
        <v>2592007</v>
      </c>
      <c r="G129" s="50">
        <v>0</v>
      </c>
      <c r="H129" s="50">
        <v>11903375</v>
      </c>
      <c r="I129" s="50">
        <v>0</v>
      </c>
      <c r="J129" s="51">
        <v>3178949</v>
      </c>
      <c r="K129" s="50">
        <v>38147385</v>
      </c>
      <c r="L129" s="73">
        <v>41326333</v>
      </c>
      <c r="M129" s="118"/>
      <c r="N129" s="120">
        <v>38147385</v>
      </c>
      <c r="O129" s="120">
        <v>26244010</v>
      </c>
      <c r="P129" s="120">
        <v>0</v>
      </c>
      <c r="Q129" s="120">
        <v>46050251</v>
      </c>
      <c r="R129" s="120">
        <v>42871303</v>
      </c>
      <c r="S129" s="47"/>
    </row>
    <row r="130" spans="1:19" ht="12.75" customHeight="1" x14ac:dyDescent="0.2">
      <c r="A130" s="501"/>
      <c r="B130" s="501"/>
      <c r="C130" s="53" t="s">
        <v>3</v>
      </c>
      <c r="D130" s="54">
        <v>40</v>
      </c>
      <c r="E130" s="55">
        <v>12487.93</v>
      </c>
      <c r="F130" s="55">
        <v>1369.64</v>
      </c>
      <c r="G130" s="55">
        <v>0</v>
      </c>
      <c r="H130" s="55">
        <v>6147.58</v>
      </c>
      <c r="I130" s="55">
        <v>0</v>
      </c>
      <c r="J130" s="55">
        <v>1667.1</v>
      </c>
      <c r="K130" s="56">
        <v>20005.150000000001</v>
      </c>
      <c r="L130" s="46">
        <v>21672.25</v>
      </c>
      <c r="M130" s="117"/>
      <c r="N130" s="119">
        <v>20005.150000000001</v>
      </c>
      <c r="O130" s="119">
        <v>13857.57</v>
      </c>
      <c r="P130" s="119"/>
      <c r="Q130" s="119">
        <v>24166.61</v>
      </c>
      <c r="R130" s="119">
        <v>22499.51</v>
      </c>
      <c r="S130" s="47"/>
    </row>
    <row r="131" spans="1:19" ht="9" customHeight="1" x14ac:dyDescent="0.2">
      <c r="A131" s="502"/>
      <c r="B131" s="502"/>
      <c r="C131" s="58"/>
      <c r="D131" s="59"/>
      <c r="E131" s="61">
        <v>24180004</v>
      </c>
      <c r="F131" s="61">
        <v>2651993</v>
      </c>
      <c r="G131" s="61">
        <v>0</v>
      </c>
      <c r="H131" s="61">
        <v>11903375</v>
      </c>
      <c r="I131" s="61">
        <v>0</v>
      </c>
      <c r="J131" s="60">
        <v>3227956</v>
      </c>
      <c r="K131" s="61">
        <v>38735372</v>
      </c>
      <c r="L131" s="73">
        <v>41963328</v>
      </c>
      <c r="M131" s="118"/>
      <c r="N131" s="120">
        <v>38735372</v>
      </c>
      <c r="O131" s="120">
        <v>26831997</v>
      </c>
      <c r="P131" s="120">
        <v>0</v>
      </c>
      <c r="Q131" s="120">
        <v>46793082</v>
      </c>
      <c r="R131" s="120">
        <v>43565126</v>
      </c>
      <c r="S131" s="47"/>
    </row>
    <row r="132" spans="1:19" ht="12.75" customHeight="1" x14ac:dyDescent="0.2">
      <c r="A132" s="496">
        <v>33543</v>
      </c>
      <c r="B132" s="496">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2">
      <c r="A133" s="521"/>
      <c r="B133" s="521"/>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2">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2">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2">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2">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2">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2">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2">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2">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2">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2">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2">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2">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2">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2">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2">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2">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2">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2">
      <c r="A151" s="501"/>
      <c r="B151" s="501"/>
      <c r="C151" s="48" t="s">
        <v>4</v>
      </c>
      <c r="D151" s="49">
        <v>19</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2">
      <c r="A152" s="501"/>
      <c r="B152" s="501"/>
      <c r="C152" s="53" t="s">
        <v>3</v>
      </c>
      <c r="D152" s="54">
        <v>20</v>
      </c>
      <c r="E152" s="55">
        <v>9792.02</v>
      </c>
      <c r="F152" s="55">
        <v>1072.1600000000001</v>
      </c>
      <c r="G152" s="55">
        <v>0</v>
      </c>
      <c r="H152" s="55">
        <v>6384.11</v>
      </c>
      <c r="I152" s="55">
        <v>0</v>
      </c>
      <c r="J152" s="55">
        <v>1437.36</v>
      </c>
      <c r="K152" s="56">
        <v>17248.29</v>
      </c>
      <c r="L152" s="46">
        <v>18685.650000000001</v>
      </c>
      <c r="M152" s="117"/>
      <c r="N152" s="119">
        <v>17248.29</v>
      </c>
      <c r="O152" s="119">
        <v>10864.18</v>
      </c>
      <c r="P152" s="119"/>
      <c r="Q152" s="119">
        <v>20641.2</v>
      </c>
      <c r="R152" s="119">
        <v>19203.84</v>
      </c>
      <c r="S152" s="47"/>
    </row>
    <row r="153" spans="1:19" ht="9" customHeight="1" x14ac:dyDescent="0.2">
      <c r="A153" s="501"/>
      <c r="B153" s="501"/>
      <c r="C153" s="48" t="s">
        <v>4</v>
      </c>
      <c r="D153" s="49">
        <v>21</v>
      </c>
      <c r="E153" s="50">
        <v>18959995</v>
      </c>
      <c r="F153" s="50">
        <v>2075991</v>
      </c>
      <c r="G153" s="50">
        <v>0</v>
      </c>
      <c r="H153" s="50">
        <v>12361361</v>
      </c>
      <c r="I153" s="50">
        <v>0</v>
      </c>
      <c r="J153" s="51">
        <v>2783117</v>
      </c>
      <c r="K153" s="50">
        <v>33397346</v>
      </c>
      <c r="L153" s="73">
        <v>36180464</v>
      </c>
      <c r="M153" s="118"/>
      <c r="N153" s="120">
        <v>33397346</v>
      </c>
      <c r="O153" s="120">
        <v>21035986</v>
      </c>
      <c r="P153" s="120">
        <v>0</v>
      </c>
      <c r="Q153" s="120">
        <v>39966936</v>
      </c>
      <c r="R153" s="120">
        <v>37183819</v>
      </c>
      <c r="S153" s="47"/>
    </row>
    <row r="154" spans="1:19" ht="12.75" customHeight="1" x14ac:dyDescent="0.2">
      <c r="A154" s="501"/>
      <c r="B154" s="501"/>
      <c r="C154" s="53" t="s">
        <v>3</v>
      </c>
      <c r="D154" s="54">
        <v>22</v>
      </c>
      <c r="E154" s="55">
        <v>10058.51</v>
      </c>
      <c r="F154" s="55">
        <v>1103.1500000000001</v>
      </c>
      <c r="G154" s="55">
        <v>0</v>
      </c>
      <c r="H154" s="55">
        <v>6384.11</v>
      </c>
      <c r="I154" s="55">
        <v>0</v>
      </c>
      <c r="J154" s="55">
        <v>1462.15</v>
      </c>
      <c r="K154" s="56">
        <v>17545.77</v>
      </c>
      <c r="L154" s="46">
        <v>19007.919999999998</v>
      </c>
      <c r="M154" s="117"/>
      <c r="N154" s="119">
        <v>17545.77</v>
      </c>
      <c r="O154" s="119">
        <v>11161.66</v>
      </c>
      <c r="P154" s="119"/>
      <c r="Q154" s="119">
        <v>21017.02</v>
      </c>
      <c r="R154" s="119">
        <v>19554.87</v>
      </c>
      <c r="S154" s="47"/>
    </row>
    <row r="155" spans="1:19" ht="9" customHeight="1" x14ac:dyDescent="0.2">
      <c r="A155" s="501"/>
      <c r="B155" s="501"/>
      <c r="C155" s="48" t="s">
        <v>4</v>
      </c>
      <c r="D155" s="49">
        <v>23</v>
      </c>
      <c r="E155" s="50">
        <v>19475991</v>
      </c>
      <c r="F155" s="50">
        <v>2135996</v>
      </c>
      <c r="G155" s="50">
        <v>0</v>
      </c>
      <c r="H155" s="50">
        <v>12361361</v>
      </c>
      <c r="I155" s="50">
        <v>0</v>
      </c>
      <c r="J155" s="51">
        <v>2831117</v>
      </c>
      <c r="K155" s="50">
        <v>33973348</v>
      </c>
      <c r="L155" s="73">
        <v>36804465</v>
      </c>
      <c r="M155" s="118"/>
      <c r="N155" s="120">
        <v>33973348</v>
      </c>
      <c r="O155" s="120">
        <v>21611987</v>
      </c>
      <c r="P155" s="120">
        <v>0</v>
      </c>
      <c r="Q155" s="120">
        <v>40694625</v>
      </c>
      <c r="R155" s="120">
        <v>37863508</v>
      </c>
      <c r="S155" s="47"/>
    </row>
    <row r="156" spans="1:19" ht="12.75" customHeight="1" x14ac:dyDescent="0.2">
      <c r="A156" s="501"/>
      <c r="B156" s="501"/>
      <c r="C156" s="53" t="s">
        <v>3</v>
      </c>
      <c r="D156" s="54">
        <v>24</v>
      </c>
      <c r="E156" s="55">
        <v>10331.200000000001</v>
      </c>
      <c r="F156" s="55">
        <v>1134.1400000000001</v>
      </c>
      <c r="G156" s="55">
        <v>0</v>
      </c>
      <c r="H156" s="55">
        <v>6384.11</v>
      </c>
      <c r="I156" s="55">
        <v>0</v>
      </c>
      <c r="J156" s="55">
        <v>1487.45</v>
      </c>
      <c r="K156" s="56">
        <v>17849.45</v>
      </c>
      <c r="L156" s="46">
        <v>19336.900000000001</v>
      </c>
      <c r="M156" s="117"/>
      <c r="N156" s="119">
        <v>17849.45</v>
      </c>
      <c r="O156" s="119">
        <v>11465.34</v>
      </c>
      <c r="P156" s="119"/>
      <c r="Q156" s="119">
        <v>21400.66</v>
      </c>
      <c r="R156" s="119">
        <v>19913.21</v>
      </c>
      <c r="S156" s="47"/>
    </row>
    <row r="157" spans="1:19" ht="9" customHeight="1" x14ac:dyDescent="0.2">
      <c r="A157" s="501"/>
      <c r="B157" s="501"/>
      <c r="C157" s="48" t="s">
        <v>4</v>
      </c>
      <c r="D157" s="49">
        <v>25</v>
      </c>
      <c r="E157" s="50">
        <v>20003993</v>
      </c>
      <c r="F157" s="50">
        <v>2196001</v>
      </c>
      <c r="G157" s="50">
        <v>0</v>
      </c>
      <c r="H157" s="50">
        <v>12361361</v>
      </c>
      <c r="I157" s="50">
        <v>0</v>
      </c>
      <c r="J157" s="51">
        <v>2880105</v>
      </c>
      <c r="K157" s="50">
        <v>34561355</v>
      </c>
      <c r="L157" s="73">
        <v>37441459</v>
      </c>
      <c r="M157" s="118"/>
      <c r="N157" s="120">
        <v>34561355</v>
      </c>
      <c r="O157" s="120">
        <v>22199994</v>
      </c>
      <c r="P157" s="120">
        <v>0</v>
      </c>
      <c r="Q157" s="120">
        <v>41437456</v>
      </c>
      <c r="R157" s="120">
        <v>38557351</v>
      </c>
      <c r="S157" s="47"/>
    </row>
    <row r="158" spans="1:19" ht="12.75" customHeight="1" x14ac:dyDescent="0.2">
      <c r="A158" s="501"/>
      <c r="B158" s="501"/>
      <c r="C158" s="53" t="s">
        <v>3</v>
      </c>
      <c r="D158" s="54">
        <v>26</v>
      </c>
      <c r="E158" s="55">
        <v>10603.89</v>
      </c>
      <c r="F158" s="55">
        <v>1165.1300000000001</v>
      </c>
      <c r="G158" s="55">
        <v>0</v>
      </c>
      <c r="H158" s="55">
        <v>6384.11</v>
      </c>
      <c r="I158" s="55">
        <v>0</v>
      </c>
      <c r="J158" s="55">
        <v>1512.76</v>
      </c>
      <c r="K158" s="56">
        <v>18153.13</v>
      </c>
      <c r="L158" s="46">
        <v>19665.89</v>
      </c>
      <c r="M158" s="117"/>
      <c r="N158" s="119">
        <v>18153.13</v>
      </c>
      <c r="O158" s="119">
        <v>11769.02</v>
      </c>
      <c r="P158" s="119"/>
      <c r="Q158" s="119">
        <v>21784.31</v>
      </c>
      <c r="R158" s="119">
        <v>20271.55</v>
      </c>
      <c r="S158" s="47"/>
    </row>
    <row r="159" spans="1:19" ht="9" customHeight="1" x14ac:dyDescent="0.2">
      <c r="A159" s="501"/>
      <c r="B159" s="501"/>
      <c r="C159" s="48" t="s">
        <v>4</v>
      </c>
      <c r="D159" s="49">
        <v>27</v>
      </c>
      <c r="E159" s="50">
        <v>20531994</v>
      </c>
      <c r="F159" s="50">
        <v>2256006</v>
      </c>
      <c r="G159" s="50">
        <v>0</v>
      </c>
      <c r="H159" s="50">
        <v>12361361</v>
      </c>
      <c r="I159" s="50">
        <v>0</v>
      </c>
      <c r="J159" s="51">
        <v>2929112</v>
      </c>
      <c r="K159" s="50">
        <v>35149361</v>
      </c>
      <c r="L159" s="73">
        <v>38078473</v>
      </c>
      <c r="M159" s="118"/>
      <c r="N159" s="120">
        <v>35149361</v>
      </c>
      <c r="O159" s="120">
        <v>22788000</v>
      </c>
      <c r="P159" s="120">
        <v>0</v>
      </c>
      <c r="Q159" s="120">
        <v>42180306</v>
      </c>
      <c r="R159" s="120">
        <v>39251194</v>
      </c>
      <c r="S159" s="47"/>
    </row>
    <row r="160" spans="1:19" ht="12.75" customHeight="1" x14ac:dyDescent="0.2">
      <c r="A160" s="501"/>
      <c r="B160" s="501"/>
      <c r="C160" s="53" t="s">
        <v>3</v>
      </c>
      <c r="D160" s="54">
        <v>28</v>
      </c>
      <c r="E160" s="55">
        <v>10870.38</v>
      </c>
      <c r="F160" s="55">
        <v>1189.92</v>
      </c>
      <c r="G160" s="55">
        <v>0</v>
      </c>
      <c r="H160" s="55">
        <v>6384.11</v>
      </c>
      <c r="I160" s="55">
        <v>0</v>
      </c>
      <c r="J160" s="55">
        <v>1537.03</v>
      </c>
      <c r="K160" s="56">
        <v>18444.41</v>
      </c>
      <c r="L160" s="46">
        <v>19981.439999999999</v>
      </c>
      <c r="M160" s="117"/>
      <c r="N160" s="119">
        <v>18444.41</v>
      </c>
      <c r="O160" s="119">
        <v>12060.3</v>
      </c>
      <c r="P160" s="119"/>
      <c r="Q160" s="119">
        <v>22152.29</v>
      </c>
      <c r="R160" s="119">
        <v>20615.259999999998</v>
      </c>
      <c r="S160" s="47"/>
    </row>
    <row r="161" spans="1:19" ht="9" customHeight="1" x14ac:dyDescent="0.2">
      <c r="A161" s="501"/>
      <c r="B161" s="501"/>
      <c r="C161" s="48" t="s">
        <v>4</v>
      </c>
      <c r="D161" s="49">
        <v>29</v>
      </c>
      <c r="E161" s="50">
        <v>21047991</v>
      </c>
      <c r="F161" s="50">
        <v>2304006</v>
      </c>
      <c r="G161" s="50">
        <v>0</v>
      </c>
      <c r="H161" s="50">
        <v>12361361</v>
      </c>
      <c r="I161" s="50">
        <v>0</v>
      </c>
      <c r="J161" s="51">
        <v>2976105</v>
      </c>
      <c r="K161" s="50">
        <v>35713358</v>
      </c>
      <c r="L161" s="73">
        <v>38689463</v>
      </c>
      <c r="M161" s="118"/>
      <c r="N161" s="120">
        <v>35713358</v>
      </c>
      <c r="O161" s="120">
        <v>23351997</v>
      </c>
      <c r="P161" s="120">
        <v>0</v>
      </c>
      <c r="Q161" s="120">
        <v>42892815</v>
      </c>
      <c r="R161" s="120">
        <v>39916709</v>
      </c>
      <c r="S161" s="47"/>
    </row>
    <row r="162" spans="1:19" ht="12.75" customHeight="1" x14ac:dyDescent="0.2">
      <c r="A162" s="501"/>
      <c r="B162" s="501"/>
      <c r="C162" s="53" t="s">
        <v>3</v>
      </c>
      <c r="D162" s="54">
        <v>30</v>
      </c>
      <c r="E162" s="55">
        <v>11136.88</v>
      </c>
      <c r="F162" s="55">
        <v>1220.9000000000001</v>
      </c>
      <c r="G162" s="55">
        <v>0</v>
      </c>
      <c r="H162" s="55">
        <v>6384.11</v>
      </c>
      <c r="I162" s="55">
        <v>0</v>
      </c>
      <c r="J162" s="55">
        <v>1561.82</v>
      </c>
      <c r="K162" s="56">
        <v>18741.89</v>
      </c>
      <c r="L162" s="46">
        <v>20303.71</v>
      </c>
      <c r="M162" s="117"/>
      <c r="N162" s="119">
        <v>18741.89</v>
      </c>
      <c r="O162" s="119">
        <v>12357.78</v>
      </c>
      <c r="P162" s="119"/>
      <c r="Q162" s="119">
        <v>22528.11</v>
      </c>
      <c r="R162" s="119">
        <v>20966.29</v>
      </c>
      <c r="S162" s="47"/>
    </row>
    <row r="163" spans="1:19" ht="9" customHeight="1" x14ac:dyDescent="0.2">
      <c r="A163" s="501"/>
      <c r="B163" s="501"/>
      <c r="C163" s="48" t="s">
        <v>4</v>
      </c>
      <c r="D163" s="49">
        <v>31</v>
      </c>
      <c r="E163" s="50">
        <v>21564007</v>
      </c>
      <c r="F163" s="50">
        <v>2363992</v>
      </c>
      <c r="G163" s="50">
        <v>0</v>
      </c>
      <c r="H163" s="50">
        <v>12361361</v>
      </c>
      <c r="I163" s="50">
        <v>0</v>
      </c>
      <c r="J163" s="51">
        <v>3024105</v>
      </c>
      <c r="K163" s="50">
        <v>36289359</v>
      </c>
      <c r="L163" s="73">
        <v>39313465</v>
      </c>
      <c r="M163" s="118"/>
      <c r="N163" s="120">
        <v>36289359</v>
      </c>
      <c r="O163" s="120">
        <v>23927999</v>
      </c>
      <c r="P163" s="120">
        <v>0</v>
      </c>
      <c r="Q163" s="120">
        <v>43620504</v>
      </c>
      <c r="R163" s="120">
        <v>40596398</v>
      </c>
      <c r="S163" s="47"/>
    </row>
    <row r="164" spans="1:19" ht="12.75" customHeight="1" x14ac:dyDescent="0.2">
      <c r="A164" s="501"/>
      <c r="B164" s="501"/>
      <c r="C164" s="53" t="s">
        <v>3</v>
      </c>
      <c r="D164" s="54">
        <v>32</v>
      </c>
      <c r="E164" s="55">
        <v>11409.57</v>
      </c>
      <c r="F164" s="55">
        <v>1251.8900000000001</v>
      </c>
      <c r="G164" s="55">
        <v>0</v>
      </c>
      <c r="H164" s="55">
        <v>6384.11</v>
      </c>
      <c r="I164" s="55">
        <v>0</v>
      </c>
      <c r="J164" s="55">
        <v>1587.13</v>
      </c>
      <c r="K164" s="56">
        <v>19045.57</v>
      </c>
      <c r="L164" s="46">
        <v>20632.7</v>
      </c>
      <c r="M164" s="117"/>
      <c r="N164" s="119">
        <v>19045.57</v>
      </c>
      <c r="O164" s="119">
        <v>12661.46</v>
      </c>
      <c r="P164" s="119"/>
      <c r="Q164" s="119">
        <v>22911.759999999998</v>
      </c>
      <c r="R164" s="119">
        <v>21324.63</v>
      </c>
      <c r="S164" s="47"/>
    </row>
    <row r="165" spans="1:19" ht="9" customHeight="1" x14ac:dyDescent="0.2">
      <c r="A165" s="501"/>
      <c r="B165" s="501"/>
      <c r="C165" s="48" t="s">
        <v>4</v>
      </c>
      <c r="D165" s="49">
        <v>33</v>
      </c>
      <c r="E165" s="50">
        <v>22092008</v>
      </c>
      <c r="F165" s="50">
        <v>2423997</v>
      </c>
      <c r="G165" s="50">
        <v>0</v>
      </c>
      <c r="H165" s="50">
        <v>12361361</v>
      </c>
      <c r="I165" s="50">
        <v>0</v>
      </c>
      <c r="J165" s="51">
        <v>3073112</v>
      </c>
      <c r="K165" s="50">
        <v>36877366</v>
      </c>
      <c r="L165" s="73">
        <v>39950478</v>
      </c>
      <c r="M165" s="118"/>
      <c r="N165" s="120">
        <v>36877366</v>
      </c>
      <c r="O165" s="120">
        <v>24516005</v>
      </c>
      <c r="P165" s="120">
        <v>0</v>
      </c>
      <c r="Q165" s="120">
        <v>44363354</v>
      </c>
      <c r="R165" s="120">
        <v>41290241</v>
      </c>
      <c r="S165" s="47"/>
    </row>
    <row r="166" spans="1:19" ht="12.75" customHeight="1" x14ac:dyDescent="0.2">
      <c r="A166" s="501"/>
      <c r="B166" s="501"/>
      <c r="C166" s="53" t="s">
        <v>3</v>
      </c>
      <c r="D166" s="54">
        <v>34</v>
      </c>
      <c r="E166" s="55">
        <v>11676.06</v>
      </c>
      <c r="F166" s="55">
        <v>1282.8800000000001</v>
      </c>
      <c r="G166" s="55">
        <v>0</v>
      </c>
      <c r="H166" s="55">
        <v>6384.11</v>
      </c>
      <c r="I166" s="55">
        <v>0</v>
      </c>
      <c r="J166" s="55">
        <v>1611.92</v>
      </c>
      <c r="K166" s="56">
        <v>19343.05</v>
      </c>
      <c r="L166" s="46">
        <v>20954.97</v>
      </c>
      <c r="M166" s="117"/>
      <c r="N166" s="119">
        <v>19343.05</v>
      </c>
      <c r="O166" s="119">
        <v>12958.94</v>
      </c>
      <c r="P166" s="119"/>
      <c r="Q166" s="119">
        <v>23287.58</v>
      </c>
      <c r="R166" s="119">
        <v>21675.66</v>
      </c>
      <c r="S166" s="47"/>
    </row>
    <row r="167" spans="1:19" ht="9" customHeight="1" x14ac:dyDescent="0.2">
      <c r="A167" s="501"/>
      <c r="B167" s="501"/>
      <c r="C167" s="48" t="s">
        <v>4</v>
      </c>
      <c r="D167" s="49">
        <v>35</v>
      </c>
      <c r="E167" s="50">
        <v>22608005</v>
      </c>
      <c r="F167" s="50">
        <v>2484002</v>
      </c>
      <c r="G167" s="50">
        <v>0</v>
      </c>
      <c r="H167" s="50">
        <v>12361361</v>
      </c>
      <c r="I167" s="50">
        <v>0</v>
      </c>
      <c r="J167" s="51">
        <v>3121112</v>
      </c>
      <c r="K167" s="50">
        <v>37453367</v>
      </c>
      <c r="L167" s="73">
        <v>40574480</v>
      </c>
      <c r="M167" s="118"/>
      <c r="N167" s="120">
        <v>37453367</v>
      </c>
      <c r="O167" s="120">
        <v>25092007</v>
      </c>
      <c r="P167" s="120">
        <v>0</v>
      </c>
      <c r="Q167" s="120">
        <v>45091043</v>
      </c>
      <c r="R167" s="120">
        <v>41969930</v>
      </c>
      <c r="S167" s="47"/>
    </row>
    <row r="168" spans="1:19" ht="12.75" customHeight="1" x14ac:dyDescent="0.2">
      <c r="A168" s="501"/>
      <c r="B168" s="501"/>
      <c r="C168" s="53" t="s">
        <v>3</v>
      </c>
      <c r="D168" s="54">
        <v>36</v>
      </c>
      <c r="E168" s="55">
        <v>11948.75</v>
      </c>
      <c r="F168" s="55">
        <v>1313.87</v>
      </c>
      <c r="G168" s="55">
        <v>0</v>
      </c>
      <c r="H168" s="55">
        <v>6384.11</v>
      </c>
      <c r="I168" s="55">
        <v>0</v>
      </c>
      <c r="J168" s="55">
        <v>1637.23</v>
      </c>
      <c r="K168" s="56">
        <v>19646.73</v>
      </c>
      <c r="L168" s="46">
        <v>21283.96</v>
      </c>
      <c r="M168" s="117"/>
      <c r="N168" s="119">
        <v>19646.73</v>
      </c>
      <c r="O168" s="119">
        <v>13262.62</v>
      </c>
      <c r="P168" s="119"/>
      <c r="Q168" s="119">
        <v>23671.23</v>
      </c>
      <c r="R168" s="119">
        <v>22034</v>
      </c>
      <c r="S168" s="47"/>
    </row>
    <row r="169" spans="1:19" ht="9" customHeight="1" x14ac:dyDescent="0.2">
      <c r="A169" s="501"/>
      <c r="B169" s="501"/>
      <c r="C169" s="48" t="s">
        <v>4</v>
      </c>
      <c r="D169" s="49">
        <v>37</v>
      </c>
      <c r="E169" s="50">
        <v>23136006</v>
      </c>
      <c r="F169" s="50">
        <v>2544007</v>
      </c>
      <c r="G169" s="50">
        <v>0</v>
      </c>
      <c r="H169" s="50">
        <v>12361361</v>
      </c>
      <c r="I169" s="50">
        <v>0</v>
      </c>
      <c r="J169" s="51">
        <v>3170119</v>
      </c>
      <c r="K169" s="50">
        <v>38041374</v>
      </c>
      <c r="L169" s="73">
        <v>41211493</v>
      </c>
      <c r="M169" s="118"/>
      <c r="N169" s="120">
        <v>38041374</v>
      </c>
      <c r="O169" s="120">
        <v>25680013</v>
      </c>
      <c r="P169" s="120">
        <v>0</v>
      </c>
      <c r="Q169" s="120">
        <v>45833893</v>
      </c>
      <c r="R169" s="120">
        <v>42663773</v>
      </c>
      <c r="S169" s="47"/>
    </row>
    <row r="170" spans="1:19" ht="12.75" customHeight="1" x14ac:dyDescent="0.2">
      <c r="A170" s="501"/>
      <c r="B170" s="501"/>
      <c r="C170" s="53" t="s">
        <v>3</v>
      </c>
      <c r="D170" s="54">
        <v>38</v>
      </c>
      <c r="E170" s="55">
        <v>12215.24</v>
      </c>
      <c r="F170" s="55">
        <v>1338.66</v>
      </c>
      <c r="G170" s="55">
        <v>0</v>
      </c>
      <c r="H170" s="55">
        <v>6384.11</v>
      </c>
      <c r="I170" s="55">
        <v>0</v>
      </c>
      <c r="J170" s="55">
        <v>1661.5</v>
      </c>
      <c r="K170" s="56">
        <v>19938.009999999998</v>
      </c>
      <c r="L170" s="46">
        <v>21599.51</v>
      </c>
      <c r="M170" s="117"/>
      <c r="N170" s="119">
        <v>19938.009999999998</v>
      </c>
      <c r="O170" s="119">
        <v>13553.9</v>
      </c>
      <c r="P170" s="119"/>
      <c r="Q170" s="119">
        <v>24039.21</v>
      </c>
      <c r="R170" s="119">
        <v>22377.71</v>
      </c>
      <c r="S170" s="47"/>
    </row>
    <row r="171" spans="1:19" ht="9" customHeight="1" x14ac:dyDescent="0.2">
      <c r="A171" s="501"/>
      <c r="B171" s="501"/>
      <c r="C171" s="48" t="s">
        <v>4</v>
      </c>
      <c r="D171" s="49">
        <v>39</v>
      </c>
      <c r="E171" s="50">
        <v>23652003</v>
      </c>
      <c r="F171" s="50">
        <v>2592007</v>
      </c>
      <c r="G171" s="50">
        <v>0</v>
      </c>
      <c r="H171" s="50">
        <v>12361361</v>
      </c>
      <c r="I171" s="50">
        <v>0</v>
      </c>
      <c r="J171" s="51">
        <v>3217113</v>
      </c>
      <c r="K171" s="50">
        <v>38605371</v>
      </c>
      <c r="L171" s="73">
        <v>41822483</v>
      </c>
      <c r="M171" s="118"/>
      <c r="N171" s="120">
        <v>38605371</v>
      </c>
      <c r="O171" s="120">
        <v>26244010</v>
      </c>
      <c r="P171" s="120">
        <v>0</v>
      </c>
      <c r="Q171" s="120">
        <v>46546401</v>
      </c>
      <c r="R171" s="120">
        <v>43329289</v>
      </c>
      <c r="S171" s="47"/>
    </row>
    <row r="172" spans="1:19" ht="12.75" customHeight="1" x14ac:dyDescent="0.2">
      <c r="A172" s="501"/>
      <c r="B172" s="501"/>
      <c r="C172" s="53" t="s">
        <v>3</v>
      </c>
      <c r="D172" s="54">
        <v>40</v>
      </c>
      <c r="E172" s="55">
        <v>12487.93</v>
      </c>
      <c r="F172" s="55">
        <v>1369.64</v>
      </c>
      <c r="G172" s="55">
        <v>0</v>
      </c>
      <c r="H172" s="55">
        <v>6384.11</v>
      </c>
      <c r="I172" s="55">
        <v>0</v>
      </c>
      <c r="J172" s="55">
        <v>1686.81</v>
      </c>
      <c r="K172" s="56">
        <v>20241.68</v>
      </c>
      <c r="L172" s="46">
        <v>21928.49</v>
      </c>
      <c r="M172" s="117"/>
      <c r="N172" s="119">
        <v>20241.68</v>
      </c>
      <c r="O172" s="119">
        <v>13857.57</v>
      </c>
      <c r="P172" s="119"/>
      <c r="Q172" s="119">
        <v>24422.85</v>
      </c>
      <c r="R172" s="119">
        <v>22736.04</v>
      </c>
      <c r="S172" s="47"/>
    </row>
    <row r="173" spans="1:19" ht="9" customHeight="1" x14ac:dyDescent="0.2">
      <c r="A173" s="502"/>
      <c r="B173" s="502"/>
      <c r="C173" s="58"/>
      <c r="D173" s="59"/>
      <c r="E173" s="61">
        <v>24180004</v>
      </c>
      <c r="F173" s="61">
        <v>2651993</v>
      </c>
      <c r="G173" s="61">
        <v>0</v>
      </c>
      <c r="H173" s="61">
        <v>12361361</v>
      </c>
      <c r="I173" s="61">
        <v>0</v>
      </c>
      <c r="J173" s="60">
        <v>3266120</v>
      </c>
      <c r="K173" s="61">
        <v>39193358</v>
      </c>
      <c r="L173" s="73">
        <v>42459477</v>
      </c>
      <c r="M173" s="118"/>
      <c r="N173" s="120">
        <v>39193358</v>
      </c>
      <c r="O173" s="120">
        <v>26831997</v>
      </c>
      <c r="P173" s="120">
        <v>0</v>
      </c>
      <c r="Q173" s="120">
        <v>47289232</v>
      </c>
      <c r="R173" s="120">
        <v>44023112</v>
      </c>
      <c r="S173" s="47"/>
    </row>
    <row r="174" spans="1:19" ht="12.75" customHeight="1" x14ac:dyDescent="0.2">
      <c r="A174" s="496">
        <v>33970</v>
      </c>
      <c r="B174" s="496">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2">
      <c r="A175" s="521"/>
      <c r="B175" s="521"/>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2">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2">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2">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2">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2">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2">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2">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2">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2">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2">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2">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2">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2">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2">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2">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2">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2">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2">
      <c r="A193" s="501"/>
      <c r="B193" s="501"/>
      <c r="C193" s="48" t="s">
        <v>4</v>
      </c>
      <c r="D193" s="49">
        <v>19</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2">
      <c r="A194" s="501"/>
      <c r="B194" s="501"/>
      <c r="C194" s="53" t="s">
        <v>3</v>
      </c>
      <c r="D194" s="54">
        <v>20</v>
      </c>
      <c r="E194" s="55">
        <v>9792.02</v>
      </c>
      <c r="F194" s="55">
        <v>1072.1600000000001</v>
      </c>
      <c r="G194" s="55">
        <v>123.95</v>
      </c>
      <c r="H194" s="55">
        <v>6384.11</v>
      </c>
      <c r="I194" s="55">
        <v>0</v>
      </c>
      <c r="J194" s="55">
        <v>1447.69</v>
      </c>
      <c r="K194" s="56">
        <v>17372.240000000002</v>
      </c>
      <c r="L194" s="46">
        <v>18819.93</v>
      </c>
      <c r="M194" s="117"/>
      <c r="N194" s="119">
        <v>17372.240000000002</v>
      </c>
      <c r="O194" s="119">
        <v>10988.13</v>
      </c>
      <c r="P194" s="119"/>
      <c r="Q194" s="119">
        <v>20797.79</v>
      </c>
      <c r="R194" s="119">
        <v>19350.099999999999</v>
      </c>
      <c r="S194" s="47"/>
    </row>
    <row r="195" spans="1:19" ht="9" customHeight="1" x14ac:dyDescent="0.2">
      <c r="A195" s="501"/>
      <c r="B195" s="501"/>
      <c r="C195" s="48" t="s">
        <v>4</v>
      </c>
      <c r="D195" s="49">
        <v>21</v>
      </c>
      <c r="E195" s="50">
        <v>18959995</v>
      </c>
      <c r="F195" s="50">
        <v>2075991</v>
      </c>
      <c r="G195" s="50">
        <v>240001</v>
      </c>
      <c r="H195" s="50">
        <v>12361361</v>
      </c>
      <c r="I195" s="50">
        <v>0</v>
      </c>
      <c r="J195" s="51">
        <v>2803119</v>
      </c>
      <c r="K195" s="50">
        <v>33637347</v>
      </c>
      <c r="L195" s="73">
        <v>36440466</v>
      </c>
      <c r="M195" s="118"/>
      <c r="N195" s="120">
        <v>33637347</v>
      </c>
      <c r="O195" s="120">
        <v>21275986</v>
      </c>
      <c r="P195" s="120">
        <v>0</v>
      </c>
      <c r="Q195" s="120">
        <v>40270137</v>
      </c>
      <c r="R195" s="120">
        <v>37467018</v>
      </c>
      <c r="S195" s="47"/>
    </row>
    <row r="196" spans="1:19" ht="12.75" customHeight="1" x14ac:dyDescent="0.2">
      <c r="A196" s="501"/>
      <c r="B196" s="501"/>
      <c r="C196" s="53" t="s">
        <v>3</v>
      </c>
      <c r="D196" s="54">
        <v>22</v>
      </c>
      <c r="E196" s="55">
        <v>10058.51</v>
      </c>
      <c r="F196" s="55">
        <v>1103.1500000000001</v>
      </c>
      <c r="G196" s="55">
        <v>123.95</v>
      </c>
      <c r="H196" s="55">
        <v>6384.11</v>
      </c>
      <c r="I196" s="55">
        <v>0</v>
      </c>
      <c r="J196" s="55">
        <v>1472.48</v>
      </c>
      <c r="K196" s="56">
        <v>17669.72</v>
      </c>
      <c r="L196" s="46">
        <v>19142.2</v>
      </c>
      <c r="M196" s="117"/>
      <c r="N196" s="119">
        <v>17669.72</v>
      </c>
      <c r="O196" s="119">
        <v>11285.61</v>
      </c>
      <c r="P196" s="119"/>
      <c r="Q196" s="119">
        <v>21173.61</v>
      </c>
      <c r="R196" s="119">
        <v>19701.13</v>
      </c>
      <c r="S196" s="47"/>
    </row>
    <row r="197" spans="1:19" ht="9" customHeight="1" x14ac:dyDescent="0.2">
      <c r="A197" s="501"/>
      <c r="B197" s="501"/>
      <c r="C197" s="48" t="s">
        <v>4</v>
      </c>
      <c r="D197" s="49">
        <v>23</v>
      </c>
      <c r="E197" s="50">
        <v>19475991</v>
      </c>
      <c r="F197" s="50">
        <v>2135996</v>
      </c>
      <c r="G197" s="50">
        <v>240001</v>
      </c>
      <c r="H197" s="50">
        <v>12361361</v>
      </c>
      <c r="I197" s="50">
        <v>0</v>
      </c>
      <c r="J197" s="51">
        <v>2851119</v>
      </c>
      <c r="K197" s="50">
        <v>34213349</v>
      </c>
      <c r="L197" s="73">
        <v>37064468</v>
      </c>
      <c r="M197" s="118"/>
      <c r="N197" s="120">
        <v>34213349</v>
      </c>
      <c r="O197" s="120">
        <v>21851988</v>
      </c>
      <c r="P197" s="120">
        <v>0</v>
      </c>
      <c r="Q197" s="120">
        <v>40997826</v>
      </c>
      <c r="R197" s="120">
        <v>38146707</v>
      </c>
      <c r="S197" s="47"/>
    </row>
    <row r="198" spans="1:19" ht="12.75" customHeight="1" x14ac:dyDescent="0.2">
      <c r="A198" s="501"/>
      <c r="B198" s="501"/>
      <c r="C198" s="53" t="s">
        <v>3</v>
      </c>
      <c r="D198" s="54">
        <v>24</v>
      </c>
      <c r="E198" s="55">
        <v>10331.200000000001</v>
      </c>
      <c r="F198" s="55">
        <v>1134.1400000000001</v>
      </c>
      <c r="G198" s="55">
        <v>123.95</v>
      </c>
      <c r="H198" s="55">
        <v>6384.11</v>
      </c>
      <c r="I198" s="55">
        <v>0</v>
      </c>
      <c r="J198" s="55">
        <v>1497.78</v>
      </c>
      <c r="K198" s="56">
        <v>17973.400000000001</v>
      </c>
      <c r="L198" s="46">
        <v>19471.18</v>
      </c>
      <c r="M198" s="117"/>
      <c r="N198" s="119">
        <v>17973.400000000001</v>
      </c>
      <c r="O198" s="119">
        <v>11589.29</v>
      </c>
      <c r="P198" s="119"/>
      <c r="Q198" s="119">
        <v>21557.25</v>
      </c>
      <c r="R198" s="119">
        <v>20059.47</v>
      </c>
      <c r="S198" s="47"/>
    </row>
    <row r="199" spans="1:19" ht="9" customHeight="1" x14ac:dyDescent="0.2">
      <c r="A199" s="501"/>
      <c r="B199" s="501"/>
      <c r="C199" s="48" t="s">
        <v>4</v>
      </c>
      <c r="D199" s="49">
        <v>25</v>
      </c>
      <c r="E199" s="50">
        <v>20003993</v>
      </c>
      <c r="F199" s="50">
        <v>2196001</v>
      </c>
      <c r="G199" s="50">
        <v>240001</v>
      </c>
      <c r="H199" s="50">
        <v>12361361</v>
      </c>
      <c r="I199" s="50">
        <v>0</v>
      </c>
      <c r="J199" s="51">
        <v>2900106</v>
      </c>
      <c r="K199" s="50">
        <v>34801355</v>
      </c>
      <c r="L199" s="73">
        <v>37701462</v>
      </c>
      <c r="M199" s="118"/>
      <c r="N199" s="120">
        <v>34801355</v>
      </c>
      <c r="O199" s="120">
        <v>22439995</v>
      </c>
      <c r="P199" s="120">
        <v>0</v>
      </c>
      <c r="Q199" s="120">
        <v>41740656</v>
      </c>
      <c r="R199" s="120">
        <v>38840550</v>
      </c>
      <c r="S199" s="47"/>
    </row>
    <row r="200" spans="1:19" ht="12.75" customHeight="1" x14ac:dyDescent="0.2">
      <c r="A200" s="501"/>
      <c r="B200" s="501"/>
      <c r="C200" s="53" t="s">
        <v>3</v>
      </c>
      <c r="D200" s="54">
        <v>26</v>
      </c>
      <c r="E200" s="55">
        <v>10603.89</v>
      </c>
      <c r="F200" s="55">
        <v>1165.1300000000001</v>
      </c>
      <c r="G200" s="55">
        <v>123.95</v>
      </c>
      <c r="H200" s="55">
        <v>6384.11</v>
      </c>
      <c r="I200" s="55">
        <v>0</v>
      </c>
      <c r="J200" s="55">
        <v>1523.09</v>
      </c>
      <c r="K200" s="56">
        <v>18277.080000000002</v>
      </c>
      <c r="L200" s="46">
        <v>19800.169999999998</v>
      </c>
      <c r="M200" s="117"/>
      <c r="N200" s="119">
        <v>18277.080000000002</v>
      </c>
      <c r="O200" s="119">
        <v>11892.97</v>
      </c>
      <c r="P200" s="119"/>
      <c r="Q200" s="119">
        <v>21940.9</v>
      </c>
      <c r="R200" s="119">
        <v>20417.810000000001</v>
      </c>
      <c r="S200" s="47"/>
    </row>
    <row r="201" spans="1:19" ht="9" customHeight="1" x14ac:dyDescent="0.2">
      <c r="A201" s="501"/>
      <c r="B201" s="501"/>
      <c r="C201" s="48" t="s">
        <v>4</v>
      </c>
      <c r="D201" s="49">
        <v>27</v>
      </c>
      <c r="E201" s="50">
        <v>20531994</v>
      </c>
      <c r="F201" s="50">
        <v>2256006</v>
      </c>
      <c r="G201" s="50">
        <v>240001</v>
      </c>
      <c r="H201" s="50">
        <v>12361361</v>
      </c>
      <c r="I201" s="50">
        <v>0</v>
      </c>
      <c r="J201" s="51">
        <v>2949113</v>
      </c>
      <c r="K201" s="50">
        <v>35389362</v>
      </c>
      <c r="L201" s="73">
        <v>38338475</v>
      </c>
      <c r="M201" s="118"/>
      <c r="N201" s="120">
        <v>35389362</v>
      </c>
      <c r="O201" s="120">
        <v>23028001</v>
      </c>
      <c r="P201" s="120">
        <v>0</v>
      </c>
      <c r="Q201" s="120">
        <v>42483506</v>
      </c>
      <c r="R201" s="120">
        <v>39534393</v>
      </c>
      <c r="S201" s="47"/>
    </row>
    <row r="202" spans="1:19" ht="12.75" customHeight="1" x14ac:dyDescent="0.2">
      <c r="A202" s="501"/>
      <c r="B202" s="501"/>
      <c r="C202" s="53" t="s">
        <v>3</v>
      </c>
      <c r="D202" s="54">
        <v>28</v>
      </c>
      <c r="E202" s="55">
        <v>10870.38</v>
      </c>
      <c r="F202" s="55">
        <v>1189.92</v>
      </c>
      <c r="G202" s="55">
        <v>123.95</v>
      </c>
      <c r="H202" s="55">
        <v>6384.11</v>
      </c>
      <c r="I202" s="55">
        <v>0</v>
      </c>
      <c r="J202" s="55">
        <v>1547.36</v>
      </c>
      <c r="K202" s="56">
        <v>18568.36</v>
      </c>
      <c r="L202" s="46">
        <v>20115.72</v>
      </c>
      <c r="M202" s="117"/>
      <c r="N202" s="119">
        <v>18568.36</v>
      </c>
      <c r="O202" s="119">
        <v>12184.25</v>
      </c>
      <c r="P202" s="119"/>
      <c r="Q202" s="119">
        <v>22308.89</v>
      </c>
      <c r="R202" s="119">
        <v>20761.53</v>
      </c>
      <c r="S202" s="47"/>
    </row>
    <row r="203" spans="1:19" ht="9" customHeight="1" x14ac:dyDescent="0.2">
      <c r="A203" s="501"/>
      <c r="B203" s="501"/>
      <c r="C203" s="48" t="s">
        <v>4</v>
      </c>
      <c r="D203" s="49">
        <v>29</v>
      </c>
      <c r="E203" s="50">
        <v>21047991</v>
      </c>
      <c r="F203" s="50">
        <v>2304006</v>
      </c>
      <c r="G203" s="50">
        <v>240001</v>
      </c>
      <c r="H203" s="50">
        <v>12361361</v>
      </c>
      <c r="I203" s="50">
        <v>0</v>
      </c>
      <c r="J203" s="51">
        <v>2996107</v>
      </c>
      <c r="K203" s="50">
        <v>35953358</v>
      </c>
      <c r="L203" s="73">
        <v>38949465</v>
      </c>
      <c r="M203" s="118"/>
      <c r="N203" s="120">
        <v>35953358</v>
      </c>
      <c r="O203" s="120">
        <v>23591998</v>
      </c>
      <c r="P203" s="120">
        <v>0</v>
      </c>
      <c r="Q203" s="120">
        <v>43196034</v>
      </c>
      <c r="R203" s="120">
        <v>40199928</v>
      </c>
      <c r="S203" s="47"/>
    </row>
    <row r="204" spans="1:19" ht="12.75" customHeight="1" x14ac:dyDescent="0.2">
      <c r="A204" s="501"/>
      <c r="B204" s="501"/>
      <c r="C204" s="53" t="s">
        <v>3</v>
      </c>
      <c r="D204" s="54">
        <v>30</v>
      </c>
      <c r="E204" s="55">
        <v>11136.88</v>
      </c>
      <c r="F204" s="55">
        <v>1220.9000000000001</v>
      </c>
      <c r="G204" s="55">
        <v>123.95</v>
      </c>
      <c r="H204" s="55">
        <v>6384.11</v>
      </c>
      <c r="I204" s="55">
        <v>0</v>
      </c>
      <c r="J204" s="55">
        <v>1572.15</v>
      </c>
      <c r="K204" s="56">
        <v>18865.84</v>
      </c>
      <c r="L204" s="46">
        <v>20437.990000000002</v>
      </c>
      <c r="M204" s="117"/>
      <c r="N204" s="119">
        <v>18865.84</v>
      </c>
      <c r="O204" s="119">
        <v>12481.73</v>
      </c>
      <c r="P204" s="119"/>
      <c r="Q204" s="119">
        <v>22684.7</v>
      </c>
      <c r="R204" s="119">
        <v>21112.55</v>
      </c>
      <c r="S204" s="47"/>
    </row>
    <row r="205" spans="1:19" ht="9" customHeight="1" x14ac:dyDescent="0.2">
      <c r="A205" s="501"/>
      <c r="B205" s="501"/>
      <c r="C205" s="48" t="s">
        <v>4</v>
      </c>
      <c r="D205" s="49">
        <v>31</v>
      </c>
      <c r="E205" s="50">
        <v>21564007</v>
      </c>
      <c r="F205" s="50">
        <v>2363992</v>
      </c>
      <c r="G205" s="50">
        <v>240001</v>
      </c>
      <c r="H205" s="50">
        <v>12361361</v>
      </c>
      <c r="I205" s="50">
        <v>0</v>
      </c>
      <c r="J205" s="51">
        <v>3044107</v>
      </c>
      <c r="K205" s="50">
        <v>36529360</v>
      </c>
      <c r="L205" s="73">
        <v>39573467</v>
      </c>
      <c r="M205" s="118"/>
      <c r="N205" s="120">
        <v>36529360</v>
      </c>
      <c r="O205" s="120">
        <v>24167999</v>
      </c>
      <c r="P205" s="120">
        <v>0</v>
      </c>
      <c r="Q205" s="120">
        <v>43923704</v>
      </c>
      <c r="R205" s="120">
        <v>40879597</v>
      </c>
      <c r="S205" s="47"/>
    </row>
    <row r="206" spans="1:19" ht="12.75" customHeight="1" x14ac:dyDescent="0.2">
      <c r="A206" s="501"/>
      <c r="B206" s="501"/>
      <c r="C206" s="53" t="s">
        <v>3</v>
      </c>
      <c r="D206" s="54">
        <v>32</v>
      </c>
      <c r="E206" s="55">
        <v>11409.57</v>
      </c>
      <c r="F206" s="55">
        <v>1251.8900000000001</v>
      </c>
      <c r="G206" s="55">
        <v>123.95</v>
      </c>
      <c r="H206" s="55">
        <v>6384.11</v>
      </c>
      <c r="I206" s="55">
        <v>0</v>
      </c>
      <c r="J206" s="55">
        <v>1597.46</v>
      </c>
      <c r="K206" s="56">
        <v>19169.52</v>
      </c>
      <c r="L206" s="46">
        <v>20766.98</v>
      </c>
      <c r="M206" s="117"/>
      <c r="N206" s="119">
        <v>19169.52</v>
      </c>
      <c r="O206" s="119">
        <v>12785.41</v>
      </c>
      <c r="P206" s="119"/>
      <c r="Q206" s="119">
        <v>23068.35</v>
      </c>
      <c r="R206" s="119">
        <v>21470.89</v>
      </c>
      <c r="S206" s="47"/>
    </row>
    <row r="207" spans="1:19" ht="9" customHeight="1" x14ac:dyDescent="0.2">
      <c r="A207" s="501"/>
      <c r="B207" s="501"/>
      <c r="C207" s="48" t="s">
        <v>4</v>
      </c>
      <c r="D207" s="49">
        <v>33</v>
      </c>
      <c r="E207" s="50">
        <v>22092008</v>
      </c>
      <c r="F207" s="50">
        <v>2423997</v>
      </c>
      <c r="G207" s="50">
        <v>240001</v>
      </c>
      <c r="H207" s="50">
        <v>12361361</v>
      </c>
      <c r="I207" s="50">
        <v>0</v>
      </c>
      <c r="J207" s="51">
        <v>3093114</v>
      </c>
      <c r="K207" s="50">
        <v>37117366</v>
      </c>
      <c r="L207" s="73">
        <v>40210480</v>
      </c>
      <c r="M207" s="118"/>
      <c r="N207" s="120">
        <v>37117366</v>
      </c>
      <c r="O207" s="120">
        <v>24756006</v>
      </c>
      <c r="P207" s="120">
        <v>0</v>
      </c>
      <c r="Q207" s="120">
        <v>44666554</v>
      </c>
      <c r="R207" s="120">
        <v>41573440</v>
      </c>
      <c r="S207" s="47"/>
    </row>
    <row r="208" spans="1:19" ht="12.75" customHeight="1" x14ac:dyDescent="0.2">
      <c r="A208" s="501"/>
      <c r="B208" s="501"/>
      <c r="C208" s="53" t="s">
        <v>3</v>
      </c>
      <c r="D208" s="54">
        <v>34</v>
      </c>
      <c r="E208" s="55">
        <v>11676.06</v>
      </c>
      <c r="F208" s="55">
        <v>1282.8800000000001</v>
      </c>
      <c r="G208" s="55">
        <v>123.95</v>
      </c>
      <c r="H208" s="55">
        <v>6384.11</v>
      </c>
      <c r="I208" s="55">
        <v>0</v>
      </c>
      <c r="J208" s="55">
        <v>1622.25</v>
      </c>
      <c r="K208" s="56">
        <v>19467</v>
      </c>
      <c r="L208" s="46">
        <v>21089.25</v>
      </c>
      <c r="M208" s="117"/>
      <c r="N208" s="119">
        <v>19467</v>
      </c>
      <c r="O208" s="119">
        <v>13082.89</v>
      </c>
      <c r="P208" s="119"/>
      <c r="Q208" s="119">
        <v>23444.17</v>
      </c>
      <c r="R208" s="119">
        <v>21821.919999999998</v>
      </c>
      <c r="S208" s="47"/>
    </row>
    <row r="209" spans="1:19" ht="9" customHeight="1" x14ac:dyDescent="0.2">
      <c r="A209" s="501"/>
      <c r="B209" s="501"/>
      <c r="C209" s="48" t="s">
        <v>4</v>
      </c>
      <c r="D209" s="49">
        <v>35</v>
      </c>
      <c r="E209" s="50">
        <v>22608005</v>
      </c>
      <c r="F209" s="50">
        <v>2484002</v>
      </c>
      <c r="G209" s="50">
        <v>240001</v>
      </c>
      <c r="H209" s="50">
        <v>12361361</v>
      </c>
      <c r="I209" s="50">
        <v>0</v>
      </c>
      <c r="J209" s="51">
        <v>3141114</v>
      </c>
      <c r="K209" s="50">
        <v>37693368</v>
      </c>
      <c r="L209" s="73">
        <v>40834482</v>
      </c>
      <c r="M209" s="118"/>
      <c r="N209" s="120">
        <v>37693368</v>
      </c>
      <c r="O209" s="120">
        <v>25332007</v>
      </c>
      <c r="P209" s="120">
        <v>0</v>
      </c>
      <c r="Q209" s="120">
        <v>45394243</v>
      </c>
      <c r="R209" s="120">
        <v>42253129</v>
      </c>
      <c r="S209" s="47"/>
    </row>
    <row r="210" spans="1:19" ht="12.75" customHeight="1" x14ac:dyDescent="0.2">
      <c r="A210" s="501"/>
      <c r="B210" s="501"/>
      <c r="C210" s="53" t="s">
        <v>3</v>
      </c>
      <c r="D210" s="54">
        <v>36</v>
      </c>
      <c r="E210" s="55">
        <v>11948.75</v>
      </c>
      <c r="F210" s="55">
        <v>1313.87</v>
      </c>
      <c r="G210" s="55">
        <v>123.95</v>
      </c>
      <c r="H210" s="55">
        <v>6384.11</v>
      </c>
      <c r="I210" s="55">
        <v>0</v>
      </c>
      <c r="J210" s="55">
        <v>1647.56</v>
      </c>
      <c r="K210" s="56">
        <v>19770.68</v>
      </c>
      <c r="L210" s="46">
        <v>21418.240000000002</v>
      </c>
      <c r="M210" s="117"/>
      <c r="N210" s="119">
        <v>19770.68</v>
      </c>
      <c r="O210" s="119">
        <v>13386.57</v>
      </c>
      <c r="P210" s="119"/>
      <c r="Q210" s="119">
        <v>23827.82</v>
      </c>
      <c r="R210" s="119">
        <v>22180.26</v>
      </c>
      <c r="S210" s="47"/>
    </row>
    <row r="211" spans="1:19" ht="9" customHeight="1" x14ac:dyDescent="0.2">
      <c r="A211" s="501"/>
      <c r="B211" s="501"/>
      <c r="C211" s="48" t="s">
        <v>4</v>
      </c>
      <c r="D211" s="49">
        <v>37</v>
      </c>
      <c r="E211" s="50">
        <v>23136006</v>
      </c>
      <c r="F211" s="50">
        <v>2544007</v>
      </c>
      <c r="G211" s="50">
        <v>240001</v>
      </c>
      <c r="H211" s="50">
        <v>12361361</v>
      </c>
      <c r="I211" s="50">
        <v>0</v>
      </c>
      <c r="J211" s="51">
        <v>3190121</v>
      </c>
      <c r="K211" s="50">
        <v>38281375</v>
      </c>
      <c r="L211" s="73">
        <v>41471496</v>
      </c>
      <c r="M211" s="118"/>
      <c r="N211" s="120">
        <v>38281375</v>
      </c>
      <c r="O211" s="120">
        <v>25920014</v>
      </c>
      <c r="P211" s="120">
        <v>0</v>
      </c>
      <c r="Q211" s="120">
        <v>46137093</v>
      </c>
      <c r="R211" s="120">
        <v>42946972</v>
      </c>
      <c r="S211" s="47"/>
    </row>
    <row r="212" spans="1:19" ht="12.75" customHeight="1" x14ac:dyDescent="0.2">
      <c r="A212" s="501"/>
      <c r="B212" s="501"/>
      <c r="C212" s="53" t="s">
        <v>3</v>
      </c>
      <c r="D212" s="54">
        <v>38</v>
      </c>
      <c r="E212" s="55">
        <v>12215.24</v>
      </c>
      <c r="F212" s="55">
        <v>1338.66</v>
      </c>
      <c r="G212" s="55">
        <v>123.95</v>
      </c>
      <c r="H212" s="55">
        <v>6384.11</v>
      </c>
      <c r="I212" s="55">
        <v>0</v>
      </c>
      <c r="J212" s="55">
        <v>1671.83</v>
      </c>
      <c r="K212" s="56">
        <v>20061.96</v>
      </c>
      <c r="L212" s="46">
        <v>21733.79</v>
      </c>
      <c r="M212" s="117"/>
      <c r="N212" s="119">
        <v>20061.96</v>
      </c>
      <c r="O212" s="119">
        <v>13677.85</v>
      </c>
      <c r="P212" s="119"/>
      <c r="Q212" s="119">
        <v>24195.8</v>
      </c>
      <c r="R212" s="119">
        <v>22523.97</v>
      </c>
      <c r="S212" s="47"/>
    </row>
    <row r="213" spans="1:19" ht="9" customHeight="1" x14ac:dyDescent="0.2">
      <c r="A213" s="501"/>
      <c r="B213" s="501"/>
      <c r="C213" s="48" t="s">
        <v>4</v>
      </c>
      <c r="D213" s="49">
        <v>39</v>
      </c>
      <c r="E213" s="50">
        <v>23652003</v>
      </c>
      <c r="F213" s="50">
        <v>2592007</v>
      </c>
      <c r="G213" s="50">
        <v>240001</v>
      </c>
      <c r="H213" s="50">
        <v>12361361</v>
      </c>
      <c r="I213" s="50">
        <v>0</v>
      </c>
      <c r="J213" s="51">
        <v>3237114</v>
      </c>
      <c r="K213" s="50">
        <v>38845371</v>
      </c>
      <c r="L213" s="73">
        <v>42082486</v>
      </c>
      <c r="M213" s="118"/>
      <c r="N213" s="120">
        <v>38845371</v>
      </c>
      <c r="O213" s="120">
        <v>26484011</v>
      </c>
      <c r="P213" s="120">
        <v>0</v>
      </c>
      <c r="Q213" s="120">
        <v>46849602</v>
      </c>
      <c r="R213" s="120">
        <v>43612487</v>
      </c>
      <c r="S213" s="47"/>
    </row>
    <row r="214" spans="1:19" ht="12.75" customHeight="1" x14ac:dyDescent="0.2">
      <c r="A214" s="501"/>
      <c r="B214" s="501"/>
      <c r="C214" s="53" t="s">
        <v>3</v>
      </c>
      <c r="D214" s="54">
        <v>40</v>
      </c>
      <c r="E214" s="55">
        <v>12487.93</v>
      </c>
      <c r="F214" s="55">
        <v>1369.64</v>
      </c>
      <c r="G214" s="55">
        <v>123.95</v>
      </c>
      <c r="H214" s="55">
        <v>6384.11</v>
      </c>
      <c r="I214" s="55">
        <v>0</v>
      </c>
      <c r="J214" s="55">
        <v>1697.14</v>
      </c>
      <c r="K214" s="56">
        <v>20365.63</v>
      </c>
      <c r="L214" s="46">
        <v>22062.77</v>
      </c>
      <c r="M214" s="117"/>
      <c r="N214" s="119">
        <v>20365.63</v>
      </c>
      <c r="O214" s="119">
        <v>13981.52</v>
      </c>
      <c r="P214" s="119"/>
      <c r="Q214" s="119">
        <v>24579.439999999999</v>
      </c>
      <c r="R214" s="119">
        <v>22882.3</v>
      </c>
      <c r="S214" s="47"/>
    </row>
    <row r="215" spans="1:19" ht="9" customHeight="1" x14ac:dyDescent="0.2">
      <c r="A215" s="502"/>
      <c r="B215" s="502"/>
      <c r="C215" s="58"/>
      <c r="D215" s="59"/>
      <c r="E215" s="61">
        <v>24180004</v>
      </c>
      <c r="F215" s="61">
        <v>2651993</v>
      </c>
      <c r="G215" s="61">
        <v>240001</v>
      </c>
      <c r="H215" s="61">
        <v>12361361</v>
      </c>
      <c r="I215" s="61">
        <v>0</v>
      </c>
      <c r="J215" s="60">
        <v>3286121</v>
      </c>
      <c r="K215" s="61">
        <v>39433358</v>
      </c>
      <c r="L215" s="73">
        <v>42719480</v>
      </c>
      <c r="M215" s="118"/>
      <c r="N215" s="120">
        <v>39433358</v>
      </c>
      <c r="O215" s="120">
        <v>27071998</v>
      </c>
      <c r="P215" s="120">
        <v>0</v>
      </c>
      <c r="Q215" s="120">
        <v>47592432</v>
      </c>
      <c r="R215" s="120">
        <v>44306311</v>
      </c>
      <c r="S215" s="47"/>
    </row>
    <row r="216" spans="1:19" ht="12.75" customHeight="1" x14ac:dyDescent="0.2">
      <c r="A216" s="496">
        <v>34425</v>
      </c>
      <c r="B216" s="496">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2">
      <c r="A217" s="521"/>
      <c r="B217" s="521"/>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2">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2">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2">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2">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2">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2">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2">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2">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2">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2">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2">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2">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2">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2">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2">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2">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2">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2">
      <c r="A235" s="501"/>
      <c r="B235" s="501"/>
      <c r="C235" s="48" t="s">
        <v>4</v>
      </c>
      <c r="D235" s="49">
        <v>19</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2">
      <c r="A236" s="501"/>
      <c r="B236" s="501"/>
      <c r="C236" s="53" t="s">
        <v>3</v>
      </c>
      <c r="D236" s="54">
        <v>20</v>
      </c>
      <c r="E236" s="55">
        <v>9792.02</v>
      </c>
      <c r="F236" s="55">
        <v>1072.1600000000001</v>
      </c>
      <c r="G236" s="55">
        <v>123.95</v>
      </c>
      <c r="H236" s="55">
        <v>6384.11</v>
      </c>
      <c r="I236" s="55">
        <v>127.42</v>
      </c>
      <c r="J236" s="55">
        <v>1447.69</v>
      </c>
      <c r="K236" s="56">
        <v>17499.66</v>
      </c>
      <c r="L236" s="46">
        <v>18947.349999999999</v>
      </c>
      <c r="M236" s="117"/>
      <c r="N236" s="119">
        <v>17499.66</v>
      </c>
      <c r="O236" s="119">
        <v>11115.55</v>
      </c>
      <c r="P236" s="119"/>
      <c r="Q236" s="119">
        <v>20948.150000000001</v>
      </c>
      <c r="R236" s="119">
        <v>19500.46</v>
      </c>
      <c r="S236" s="47"/>
    </row>
    <row r="237" spans="1:19" ht="9" customHeight="1" x14ac:dyDescent="0.2">
      <c r="A237" s="501"/>
      <c r="B237" s="501"/>
      <c r="C237" s="48" t="s">
        <v>4</v>
      </c>
      <c r="D237" s="49">
        <v>21</v>
      </c>
      <c r="E237" s="50">
        <v>18959995</v>
      </c>
      <c r="F237" s="50">
        <v>2075991</v>
      </c>
      <c r="G237" s="50">
        <v>240001</v>
      </c>
      <c r="H237" s="50">
        <v>12361361</v>
      </c>
      <c r="I237" s="50">
        <v>246720</v>
      </c>
      <c r="J237" s="51">
        <v>2803119</v>
      </c>
      <c r="K237" s="50">
        <v>33884067</v>
      </c>
      <c r="L237" s="73">
        <v>36687185</v>
      </c>
      <c r="M237" s="118"/>
      <c r="N237" s="120">
        <v>33884067</v>
      </c>
      <c r="O237" s="120">
        <v>21522706</v>
      </c>
      <c r="P237" s="120">
        <v>0</v>
      </c>
      <c r="Q237" s="120">
        <v>40561274</v>
      </c>
      <c r="R237" s="120">
        <v>37758156</v>
      </c>
      <c r="S237" s="47"/>
    </row>
    <row r="238" spans="1:19" ht="12.75" customHeight="1" x14ac:dyDescent="0.2">
      <c r="A238" s="501"/>
      <c r="B238" s="501"/>
      <c r="C238" s="53" t="s">
        <v>3</v>
      </c>
      <c r="D238" s="54">
        <v>22</v>
      </c>
      <c r="E238" s="55">
        <v>10058.51</v>
      </c>
      <c r="F238" s="55">
        <v>1103.1500000000001</v>
      </c>
      <c r="G238" s="55">
        <v>123.95</v>
      </c>
      <c r="H238" s="55">
        <v>6384.11</v>
      </c>
      <c r="I238" s="55">
        <v>127.42</v>
      </c>
      <c r="J238" s="55">
        <v>1472.48</v>
      </c>
      <c r="K238" s="56">
        <v>17797.14</v>
      </c>
      <c r="L238" s="46">
        <v>19269.62</v>
      </c>
      <c r="M238" s="117"/>
      <c r="N238" s="119">
        <v>17797.14</v>
      </c>
      <c r="O238" s="119">
        <v>11413.03</v>
      </c>
      <c r="P238" s="119"/>
      <c r="Q238" s="119">
        <v>21323.97</v>
      </c>
      <c r="R238" s="119">
        <v>19851.490000000002</v>
      </c>
      <c r="S238" s="47"/>
    </row>
    <row r="239" spans="1:19" ht="9" customHeight="1" x14ac:dyDescent="0.2">
      <c r="A239" s="501"/>
      <c r="B239" s="501"/>
      <c r="C239" s="48" t="s">
        <v>4</v>
      </c>
      <c r="D239" s="49">
        <v>23</v>
      </c>
      <c r="E239" s="50">
        <v>19475991</v>
      </c>
      <c r="F239" s="50">
        <v>2135996</v>
      </c>
      <c r="G239" s="50">
        <v>240001</v>
      </c>
      <c r="H239" s="50">
        <v>12361361</v>
      </c>
      <c r="I239" s="50">
        <v>246720</v>
      </c>
      <c r="J239" s="51">
        <v>2851119</v>
      </c>
      <c r="K239" s="50">
        <v>34460068</v>
      </c>
      <c r="L239" s="73">
        <v>37311187</v>
      </c>
      <c r="M239" s="118"/>
      <c r="N239" s="120">
        <v>34460068</v>
      </c>
      <c r="O239" s="120">
        <v>22098708</v>
      </c>
      <c r="P239" s="120">
        <v>0</v>
      </c>
      <c r="Q239" s="120">
        <v>41288963</v>
      </c>
      <c r="R239" s="120">
        <v>38437845</v>
      </c>
      <c r="S239" s="47"/>
    </row>
    <row r="240" spans="1:19" ht="12.75" customHeight="1" x14ac:dyDescent="0.2">
      <c r="A240" s="501"/>
      <c r="B240" s="501"/>
      <c r="C240" s="53" t="s">
        <v>3</v>
      </c>
      <c r="D240" s="54">
        <v>24</v>
      </c>
      <c r="E240" s="55">
        <v>10331.200000000001</v>
      </c>
      <c r="F240" s="55">
        <v>1134.1400000000001</v>
      </c>
      <c r="G240" s="55">
        <v>123.95</v>
      </c>
      <c r="H240" s="55">
        <v>6384.11</v>
      </c>
      <c r="I240" s="55">
        <v>127.42</v>
      </c>
      <c r="J240" s="55">
        <v>1497.78</v>
      </c>
      <c r="K240" s="56">
        <v>18100.82</v>
      </c>
      <c r="L240" s="46">
        <v>19598.599999999999</v>
      </c>
      <c r="M240" s="117"/>
      <c r="N240" s="119">
        <v>18100.82</v>
      </c>
      <c r="O240" s="119">
        <v>11716.71</v>
      </c>
      <c r="P240" s="119"/>
      <c r="Q240" s="119">
        <v>21707.61</v>
      </c>
      <c r="R240" s="119">
        <v>20209.830000000002</v>
      </c>
      <c r="S240" s="47"/>
    </row>
    <row r="241" spans="1:19" ht="9" customHeight="1" x14ac:dyDescent="0.2">
      <c r="A241" s="501"/>
      <c r="B241" s="501"/>
      <c r="C241" s="48" t="s">
        <v>4</v>
      </c>
      <c r="D241" s="49">
        <v>25</v>
      </c>
      <c r="E241" s="50">
        <v>20003993</v>
      </c>
      <c r="F241" s="50">
        <v>2196001</v>
      </c>
      <c r="G241" s="50">
        <v>240001</v>
      </c>
      <c r="H241" s="50">
        <v>12361361</v>
      </c>
      <c r="I241" s="50">
        <v>246720</v>
      </c>
      <c r="J241" s="51">
        <v>2900106</v>
      </c>
      <c r="K241" s="50">
        <v>35048075</v>
      </c>
      <c r="L241" s="73">
        <v>37948181</v>
      </c>
      <c r="M241" s="118"/>
      <c r="N241" s="120">
        <v>35048075</v>
      </c>
      <c r="O241" s="120">
        <v>22686714</v>
      </c>
      <c r="P241" s="120">
        <v>0</v>
      </c>
      <c r="Q241" s="120">
        <v>42031794</v>
      </c>
      <c r="R241" s="120">
        <v>39131688</v>
      </c>
      <c r="S241" s="47"/>
    </row>
    <row r="242" spans="1:19" ht="12.75" customHeight="1" x14ac:dyDescent="0.2">
      <c r="A242" s="501"/>
      <c r="B242" s="501"/>
      <c r="C242" s="53" t="s">
        <v>3</v>
      </c>
      <c r="D242" s="54">
        <v>26</v>
      </c>
      <c r="E242" s="55">
        <v>10603.89</v>
      </c>
      <c r="F242" s="55">
        <v>1165.1300000000001</v>
      </c>
      <c r="G242" s="55">
        <v>123.95</v>
      </c>
      <c r="H242" s="55">
        <v>6384.11</v>
      </c>
      <c r="I242" s="55">
        <v>127.42</v>
      </c>
      <c r="J242" s="55">
        <v>1523.09</v>
      </c>
      <c r="K242" s="56">
        <v>18404.5</v>
      </c>
      <c r="L242" s="46">
        <v>19927.59</v>
      </c>
      <c r="M242" s="117"/>
      <c r="N242" s="119">
        <v>18404.5</v>
      </c>
      <c r="O242" s="119">
        <v>12020.39</v>
      </c>
      <c r="P242" s="119"/>
      <c r="Q242" s="119">
        <v>22091.26</v>
      </c>
      <c r="R242" s="119">
        <v>20568.169999999998</v>
      </c>
      <c r="S242" s="47"/>
    </row>
    <row r="243" spans="1:19" ht="9" customHeight="1" x14ac:dyDescent="0.2">
      <c r="A243" s="501"/>
      <c r="B243" s="501"/>
      <c r="C243" s="48" t="s">
        <v>4</v>
      </c>
      <c r="D243" s="49">
        <v>27</v>
      </c>
      <c r="E243" s="50">
        <v>20531994</v>
      </c>
      <c r="F243" s="50">
        <v>2256006</v>
      </c>
      <c r="G243" s="50">
        <v>240001</v>
      </c>
      <c r="H243" s="50">
        <v>12361361</v>
      </c>
      <c r="I243" s="50">
        <v>246720</v>
      </c>
      <c r="J243" s="51">
        <v>2949113</v>
      </c>
      <c r="K243" s="50">
        <v>35636081</v>
      </c>
      <c r="L243" s="73">
        <v>38585195</v>
      </c>
      <c r="M243" s="118"/>
      <c r="N243" s="120">
        <v>35636081</v>
      </c>
      <c r="O243" s="120">
        <v>23274721</v>
      </c>
      <c r="P243" s="120">
        <v>0</v>
      </c>
      <c r="Q243" s="120">
        <v>42774644</v>
      </c>
      <c r="R243" s="120">
        <v>39825531</v>
      </c>
      <c r="S243" s="47"/>
    </row>
    <row r="244" spans="1:19" ht="12.75" customHeight="1" x14ac:dyDescent="0.2">
      <c r="A244" s="501"/>
      <c r="B244" s="501"/>
      <c r="C244" s="53" t="s">
        <v>3</v>
      </c>
      <c r="D244" s="54">
        <v>28</v>
      </c>
      <c r="E244" s="55">
        <v>10870.38</v>
      </c>
      <c r="F244" s="55">
        <v>1189.92</v>
      </c>
      <c r="G244" s="55">
        <v>123.95</v>
      </c>
      <c r="H244" s="55">
        <v>6384.11</v>
      </c>
      <c r="I244" s="55">
        <v>127.42</v>
      </c>
      <c r="J244" s="55">
        <v>1547.36</v>
      </c>
      <c r="K244" s="56">
        <v>18695.78</v>
      </c>
      <c r="L244" s="46">
        <v>20243.14</v>
      </c>
      <c r="M244" s="117"/>
      <c r="N244" s="119">
        <v>18695.78</v>
      </c>
      <c r="O244" s="119">
        <v>12311.67</v>
      </c>
      <c r="P244" s="119"/>
      <c r="Q244" s="119">
        <v>22459.24</v>
      </c>
      <c r="R244" s="119">
        <v>20911.88</v>
      </c>
      <c r="S244" s="47"/>
    </row>
    <row r="245" spans="1:19" ht="9" customHeight="1" x14ac:dyDescent="0.2">
      <c r="A245" s="501"/>
      <c r="B245" s="501"/>
      <c r="C245" s="48" t="s">
        <v>4</v>
      </c>
      <c r="D245" s="49">
        <v>29</v>
      </c>
      <c r="E245" s="50">
        <v>21047991</v>
      </c>
      <c r="F245" s="50">
        <v>2304006</v>
      </c>
      <c r="G245" s="50">
        <v>240001</v>
      </c>
      <c r="H245" s="50">
        <v>12361361</v>
      </c>
      <c r="I245" s="50">
        <v>246720</v>
      </c>
      <c r="J245" s="51">
        <v>2996107</v>
      </c>
      <c r="K245" s="50">
        <v>36200078</v>
      </c>
      <c r="L245" s="73">
        <v>39196185</v>
      </c>
      <c r="M245" s="118"/>
      <c r="N245" s="120">
        <v>36200078</v>
      </c>
      <c r="O245" s="120">
        <v>23838717</v>
      </c>
      <c r="P245" s="120">
        <v>0</v>
      </c>
      <c r="Q245" s="120">
        <v>43487153</v>
      </c>
      <c r="R245" s="120">
        <v>40491046</v>
      </c>
      <c r="S245" s="47"/>
    </row>
    <row r="246" spans="1:19" ht="12.75" customHeight="1" x14ac:dyDescent="0.2">
      <c r="A246" s="501"/>
      <c r="B246" s="501"/>
      <c r="C246" s="53" t="s">
        <v>3</v>
      </c>
      <c r="D246" s="54">
        <v>30</v>
      </c>
      <c r="E246" s="55">
        <v>11136.88</v>
      </c>
      <c r="F246" s="55">
        <v>1220.9000000000001</v>
      </c>
      <c r="G246" s="55">
        <v>123.95</v>
      </c>
      <c r="H246" s="55">
        <v>6384.11</v>
      </c>
      <c r="I246" s="55">
        <v>127.42</v>
      </c>
      <c r="J246" s="55">
        <v>1572.15</v>
      </c>
      <c r="K246" s="56">
        <v>18993.259999999998</v>
      </c>
      <c r="L246" s="46">
        <v>20565.41</v>
      </c>
      <c r="M246" s="117"/>
      <c r="N246" s="119">
        <v>18993.259999999998</v>
      </c>
      <c r="O246" s="119">
        <v>12609.15</v>
      </c>
      <c r="P246" s="119"/>
      <c r="Q246" s="119">
        <v>22835.06</v>
      </c>
      <c r="R246" s="119">
        <v>21262.91</v>
      </c>
      <c r="S246" s="47"/>
    </row>
    <row r="247" spans="1:19" ht="9" customHeight="1" x14ac:dyDescent="0.2">
      <c r="A247" s="501"/>
      <c r="B247" s="501"/>
      <c r="C247" s="48" t="s">
        <v>4</v>
      </c>
      <c r="D247" s="49">
        <v>31</v>
      </c>
      <c r="E247" s="50">
        <v>21564007</v>
      </c>
      <c r="F247" s="50">
        <v>2363992</v>
      </c>
      <c r="G247" s="50">
        <v>240001</v>
      </c>
      <c r="H247" s="50">
        <v>12361361</v>
      </c>
      <c r="I247" s="50">
        <v>246720</v>
      </c>
      <c r="J247" s="51">
        <v>3044107</v>
      </c>
      <c r="K247" s="50">
        <v>36776080</v>
      </c>
      <c r="L247" s="73">
        <v>39820186</v>
      </c>
      <c r="M247" s="118"/>
      <c r="N247" s="120">
        <v>36776080</v>
      </c>
      <c r="O247" s="120">
        <v>24414719</v>
      </c>
      <c r="P247" s="120">
        <v>0</v>
      </c>
      <c r="Q247" s="120">
        <v>44214842</v>
      </c>
      <c r="R247" s="120">
        <v>41170735</v>
      </c>
      <c r="S247" s="47"/>
    </row>
    <row r="248" spans="1:19" ht="12.75" customHeight="1" x14ac:dyDescent="0.2">
      <c r="A248" s="501"/>
      <c r="B248" s="501"/>
      <c r="C248" s="53" t="s">
        <v>3</v>
      </c>
      <c r="D248" s="54">
        <v>32</v>
      </c>
      <c r="E248" s="55">
        <v>11409.57</v>
      </c>
      <c r="F248" s="55">
        <v>1251.8900000000001</v>
      </c>
      <c r="G248" s="55">
        <v>123.95</v>
      </c>
      <c r="H248" s="55">
        <v>6384.11</v>
      </c>
      <c r="I248" s="55">
        <v>127.42</v>
      </c>
      <c r="J248" s="55">
        <v>1597.46</v>
      </c>
      <c r="K248" s="56">
        <v>19296.939999999999</v>
      </c>
      <c r="L248" s="46">
        <v>20894.400000000001</v>
      </c>
      <c r="M248" s="117"/>
      <c r="N248" s="119">
        <v>19296.939999999999</v>
      </c>
      <c r="O248" s="119">
        <v>12912.83</v>
      </c>
      <c r="P248" s="119"/>
      <c r="Q248" s="119">
        <v>23218.71</v>
      </c>
      <c r="R248" s="119">
        <v>21621.25</v>
      </c>
      <c r="S248" s="47"/>
    </row>
    <row r="249" spans="1:19" ht="9" customHeight="1" x14ac:dyDescent="0.2">
      <c r="A249" s="501"/>
      <c r="B249" s="501"/>
      <c r="C249" s="48" t="s">
        <v>4</v>
      </c>
      <c r="D249" s="49">
        <v>33</v>
      </c>
      <c r="E249" s="50">
        <v>22092008</v>
      </c>
      <c r="F249" s="50">
        <v>2423997</v>
      </c>
      <c r="G249" s="50">
        <v>240001</v>
      </c>
      <c r="H249" s="50">
        <v>12361361</v>
      </c>
      <c r="I249" s="50">
        <v>246720</v>
      </c>
      <c r="J249" s="51">
        <v>3093114</v>
      </c>
      <c r="K249" s="50">
        <v>37364086</v>
      </c>
      <c r="L249" s="73">
        <v>40457200</v>
      </c>
      <c r="M249" s="118"/>
      <c r="N249" s="120">
        <v>37364086</v>
      </c>
      <c r="O249" s="120">
        <v>25002725</v>
      </c>
      <c r="P249" s="120">
        <v>0</v>
      </c>
      <c r="Q249" s="120">
        <v>44957692</v>
      </c>
      <c r="R249" s="120">
        <v>41864578</v>
      </c>
      <c r="S249" s="47"/>
    </row>
    <row r="250" spans="1:19" ht="12.75" customHeight="1" x14ac:dyDescent="0.2">
      <c r="A250" s="501"/>
      <c r="B250" s="501"/>
      <c r="C250" s="53" t="s">
        <v>3</v>
      </c>
      <c r="D250" s="54">
        <v>34</v>
      </c>
      <c r="E250" s="55">
        <v>11676.06</v>
      </c>
      <c r="F250" s="55">
        <v>1282.8800000000001</v>
      </c>
      <c r="G250" s="55">
        <v>123.95</v>
      </c>
      <c r="H250" s="55">
        <v>6384.11</v>
      </c>
      <c r="I250" s="55">
        <v>127.42</v>
      </c>
      <c r="J250" s="55">
        <v>1622.25</v>
      </c>
      <c r="K250" s="56">
        <v>19594.419999999998</v>
      </c>
      <c r="L250" s="46">
        <v>21216.67</v>
      </c>
      <c r="M250" s="117"/>
      <c r="N250" s="119">
        <v>19594.419999999998</v>
      </c>
      <c r="O250" s="119">
        <v>13210.31</v>
      </c>
      <c r="P250" s="119"/>
      <c r="Q250" s="119">
        <v>23594.53</v>
      </c>
      <c r="R250" s="119">
        <v>21972.28</v>
      </c>
      <c r="S250" s="47"/>
    </row>
    <row r="251" spans="1:19" ht="9" customHeight="1" x14ac:dyDescent="0.2">
      <c r="A251" s="501"/>
      <c r="B251" s="501"/>
      <c r="C251" s="48" t="s">
        <v>4</v>
      </c>
      <c r="D251" s="49">
        <v>35</v>
      </c>
      <c r="E251" s="50">
        <v>22608005</v>
      </c>
      <c r="F251" s="50">
        <v>2484002</v>
      </c>
      <c r="G251" s="50">
        <v>240001</v>
      </c>
      <c r="H251" s="50">
        <v>12361361</v>
      </c>
      <c r="I251" s="50">
        <v>246720</v>
      </c>
      <c r="J251" s="51">
        <v>3141114</v>
      </c>
      <c r="K251" s="50">
        <v>37940088</v>
      </c>
      <c r="L251" s="73">
        <v>41081202</v>
      </c>
      <c r="M251" s="118"/>
      <c r="N251" s="120">
        <v>37940088</v>
      </c>
      <c r="O251" s="120">
        <v>25578727</v>
      </c>
      <c r="P251" s="120">
        <v>0</v>
      </c>
      <c r="Q251" s="120">
        <v>45685381</v>
      </c>
      <c r="R251" s="120">
        <v>42544267</v>
      </c>
      <c r="S251" s="47"/>
    </row>
    <row r="252" spans="1:19" ht="12.75" customHeight="1" x14ac:dyDescent="0.2">
      <c r="A252" s="501"/>
      <c r="B252" s="501"/>
      <c r="C252" s="53" t="s">
        <v>3</v>
      </c>
      <c r="D252" s="54">
        <v>36</v>
      </c>
      <c r="E252" s="55">
        <v>11948.75</v>
      </c>
      <c r="F252" s="55">
        <v>1313.87</v>
      </c>
      <c r="G252" s="55">
        <v>123.95</v>
      </c>
      <c r="H252" s="55">
        <v>6384.11</v>
      </c>
      <c r="I252" s="55">
        <v>127.42</v>
      </c>
      <c r="J252" s="55">
        <v>1647.56</v>
      </c>
      <c r="K252" s="56">
        <v>19898.099999999999</v>
      </c>
      <c r="L252" s="46">
        <v>21545.66</v>
      </c>
      <c r="M252" s="117"/>
      <c r="N252" s="119">
        <v>19898.099999999999</v>
      </c>
      <c r="O252" s="119">
        <v>13513.99</v>
      </c>
      <c r="P252" s="119"/>
      <c r="Q252" s="119">
        <v>23978.18</v>
      </c>
      <c r="R252" s="119">
        <v>22330.62</v>
      </c>
      <c r="S252" s="47"/>
    </row>
    <row r="253" spans="1:19" ht="9" customHeight="1" x14ac:dyDescent="0.2">
      <c r="A253" s="501"/>
      <c r="B253" s="501"/>
      <c r="C253" s="48" t="s">
        <v>4</v>
      </c>
      <c r="D253" s="49">
        <v>37</v>
      </c>
      <c r="E253" s="50">
        <v>23136006</v>
      </c>
      <c r="F253" s="50">
        <v>2544007</v>
      </c>
      <c r="G253" s="50">
        <v>240001</v>
      </c>
      <c r="H253" s="50">
        <v>12361361</v>
      </c>
      <c r="I253" s="50">
        <v>246720</v>
      </c>
      <c r="J253" s="51">
        <v>3190121</v>
      </c>
      <c r="K253" s="50">
        <v>38528094</v>
      </c>
      <c r="L253" s="73">
        <v>41718215</v>
      </c>
      <c r="M253" s="118"/>
      <c r="N253" s="120">
        <v>38528094</v>
      </c>
      <c r="O253" s="120">
        <v>26166733</v>
      </c>
      <c r="P253" s="120">
        <v>0</v>
      </c>
      <c r="Q253" s="120">
        <v>46428231</v>
      </c>
      <c r="R253" s="120">
        <v>43238110</v>
      </c>
      <c r="S253" s="47"/>
    </row>
    <row r="254" spans="1:19" ht="12.75" customHeight="1" x14ac:dyDescent="0.2">
      <c r="A254" s="501"/>
      <c r="B254" s="501"/>
      <c r="C254" s="53" t="s">
        <v>3</v>
      </c>
      <c r="D254" s="54">
        <v>38</v>
      </c>
      <c r="E254" s="55">
        <v>12215.24</v>
      </c>
      <c r="F254" s="55">
        <v>1338.66</v>
      </c>
      <c r="G254" s="55">
        <v>123.95</v>
      </c>
      <c r="H254" s="55">
        <v>6384.11</v>
      </c>
      <c r="I254" s="55">
        <v>127.42</v>
      </c>
      <c r="J254" s="55">
        <v>1671.83</v>
      </c>
      <c r="K254" s="56">
        <v>20189.38</v>
      </c>
      <c r="L254" s="46">
        <v>21861.21</v>
      </c>
      <c r="M254" s="117"/>
      <c r="N254" s="119">
        <v>20189.38</v>
      </c>
      <c r="O254" s="119">
        <v>13805.27</v>
      </c>
      <c r="P254" s="119"/>
      <c r="Q254" s="119">
        <v>24346.16</v>
      </c>
      <c r="R254" s="119">
        <v>22674.33</v>
      </c>
      <c r="S254" s="47"/>
    </row>
    <row r="255" spans="1:19" ht="9" customHeight="1" x14ac:dyDescent="0.2">
      <c r="A255" s="501"/>
      <c r="B255" s="501"/>
      <c r="C255" s="48" t="s">
        <v>4</v>
      </c>
      <c r="D255" s="49">
        <v>39</v>
      </c>
      <c r="E255" s="50">
        <v>23652003</v>
      </c>
      <c r="F255" s="50">
        <v>2592007</v>
      </c>
      <c r="G255" s="50">
        <v>240001</v>
      </c>
      <c r="H255" s="50">
        <v>12361361</v>
      </c>
      <c r="I255" s="50">
        <v>246720</v>
      </c>
      <c r="J255" s="51">
        <v>3237114</v>
      </c>
      <c r="K255" s="50">
        <v>39092091</v>
      </c>
      <c r="L255" s="73">
        <v>42329205</v>
      </c>
      <c r="M255" s="118"/>
      <c r="N255" s="120">
        <v>39092091</v>
      </c>
      <c r="O255" s="120">
        <v>26730730</v>
      </c>
      <c r="P255" s="120">
        <v>0</v>
      </c>
      <c r="Q255" s="120">
        <v>47140739</v>
      </c>
      <c r="R255" s="120">
        <v>43903625</v>
      </c>
      <c r="S255" s="47"/>
    </row>
    <row r="256" spans="1:19" ht="12.75" customHeight="1" x14ac:dyDescent="0.2">
      <c r="A256" s="501"/>
      <c r="B256" s="501"/>
      <c r="C256" s="53" t="s">
        <v>3</v>
      </c>
      <c r="D256" s="54">
        <v>40</v>
      </c>
      <c r="E256" s="55">
        <v>12487.93</v>
      </c>
      <c r="F256" s="55">
        <v>1369.64</v>
      </c>
      <c r="G256" s="55">
        <v>123.95</v>
      </c>
      <c r="H256" s="55">
        <v>6384.11</v>
      </c>
      <c r="I256" s="55">
        <v>127.42</v>
      </c>
      <c r="J256" s="55">
        <v>1697.14</v>
      </c>
      <c r="K256" s="56">
        <v>20493.05</v>
      </c>
      <c r="L256" s="46">
        <v>22190.19</v>
      </c>
      <c r="M256" s="117"/>
      <c r="N256" s="119">
        <v>20493.05</v>
      </c>
      <c r="O256" s="119">
        <v>14108.94</v>
      </c>
      <c r="P256" s="119"/>
      <c r="Q256" s="119">
        <v>24729.8</v>
      </c>
      <c r="R256" s="119">
        <v>23032.66</v>
      </c>
      <c r="S256" s="47"/>
    </row>
    <row r="257" spans="1:19" ht="9" customHeight="1" x14ac:dyDescent="0.2">
      <c r="A257" s="502"/>
      <c r="B257" s="502"/>
      <c r="C257" s="58"/>
      <c r="D257" s="59"/>
      <c r="E257" s="61">
        <v>24180004</v>
      </c>
      <c r="F257" s="61">
        <v>2651993</v>
      </c>
      <c r="G257" s="61">
        <v>240001</v>
      </c>
      <c r="H257" s="61">
        <v>12361361</v>
      </c>
      <c r="I257" s="61">
        <v>246720</v>
      </c>
      <c r="J257" s="60">
        <v>3286121</v>
      </c>
      <c r="K257" s="61">
        <v>39680078</v>
      </c>
      <c r="L257" s="73">
        <v>42966199</v>
      </c>
      <c r="M257" s="118"/>
      <c r="N257" s="120">
        <v>39680078</v>
      </c>
      <c r="O257" s="120">
        <v>27318717</v>
      </c>
      <c r="P257" s="120">
        <v>0</v>
      </c>
      <c r="Q257" s="120">
        <v>47883570</v>
      </c>
      <c r="R257" s="120">
        <v>44597449</v>
      </c>
      <c r="S257" s="47"/>
    </row>
    <row r="258" spans="1:19" ht="12.75" customHeight="1" x14ac:dyDescent="0.2">
      <c r="A258" s="496">
        <v>34516</v>
      </c>
      <c r="B258" s="496">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2">
      <c r="A259" s="521"/>
      <c r="B259" s="521"/>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2">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2">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2">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2">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2">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2">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2">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2">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2">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2">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2">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2">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2">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2">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2">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2">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2">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2">
      <c r="A277" s="501"/>
      <c r="B277" s="501"/>
      <c r="C277" s="48" t="s">
        <v>4</v>
      </c>
      <c r="D277" s="49">
        <v>19</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2">
      <c r="A278" s="501"/>
      <c r="B278" s="501"/>
      <c r="C278" s="53" t="s">
        <v>3</v>
      </c>
      <c r="D278" s="54">
        <v>20</v>
      </c>
      <c r="E278" s="55">
        <v>9792.02</v>
      </c>
      <c r="F278" s="55">
        <v>1072.1600000000001</v>
      </c>
      <c r="G278" s="55">
        <v>123.95</v>
      </c>
      <c r="H278" s="55">
        <v>6384.11</v>
      </c>
      <c r="I278" s="55">
        <v>212.37</v>
      </c>
      <c r="J278" s="55">
        <v>1447.69</v>
      </c>
      <c r="K278" s="56">
        <v>17584.61</v>
      </c>
      <c r="L278" s="46">
        <v>19032.3</v>
      </c>
      <c r="M278" s="117"/>
      <c r="N278" s="119">
        <v>17584.61</v>
      </c>
      <c r="O278" s="119">
        <v>11200.5</v>
      </c>
      <c r="P278" s="119"/>
      <c r="Q278" s="119">
        <v>21048.39</v>
      </c>
      <c r="R278" s="119">
        <v>19600.7</v>
      </c>
      <c r="S278" s="47"/>
    </row>
    <row r="279" spans="1:19" ht="9" customHeight="1" x14ac:dyDescent="0.2">
      <c r="A279" s="501"/>
      <c r="B279" s="501"/>
      <c r="C279" s="48" t="s">
        <v>4</v>
      </c>
      <c r="D279" s="49">
        <v>21</v>
      </c>
      <c r="E279" s="50">
        <v>18959995</v>
      </c>
      <c r="F279" s="50">
        <v>2075991</v>
      </c>
      <c r="G279" s="50">
        <v>240001</v>
      </c>
      <c r="H279" s="50">
        <v>12361361</v>
      </c>
      <c r="I279" s="50">
        <v>411206</v>
      </c>
      <c r="J279" s="51">
        <v>2803119</v>
      </c>
      <c r="K279" s="50">
        <v>34048553</v>
      </c>
      <c r="L279" s="73">
        <v>36851672</v>
      </c>
      <c r="M279" s="118"/>
      <c r="N279" s="120">
        <v>34048553</v>
      </c>
      <c r="O279" s="120">
        <v>21687192</v>
      </c>
      <c r="P279" s="120">
        <v>0</v>
      </c>
      <c r="Q279" s="120">
        <v>40755366</v>
      </c>
      <c r="R279" s="120">
        <v>37952247</v>
      </c>
      <c r="S279" s="47"/>
    </row>
    <row r="280" spans="1:19" ht="12.75" customHeight="1" x14ac:dyDescent="0.2">
      <c r="A280" s="501"/>
      <c r="B280" s="501"/>
      <c r="C280" s="53" t="s">
        <v>3</v>
      </c>
      <c r="D280" s="54">
        <v>22</v>
      </c>
      <c r="E280" s="55">
        <v>10058.51</v>
      </c>
      <c r="F280" s="55">
        <v>1103.1500000000001</v>
      </c>
      <c r="G280" s="55">
        <v>123.95</v>
      </c>
      <c r="H280" s="55">
        <v>6384.11</v>
      </c>
      <c r="I280" s="55">
        <v>212.37</v>
      </c>
      <c r="J280" s="55">
        <v>1472.48</v>
      </c>
      <c r="K280" s="56">
        <v>17882.09</v>
      </c>
      <c r="L280" s="46">
        <v>19354.57</v>
      </c>
      <c r="M280" s="117"/>
      <c r="N280" s="119">
        <v>17882.09</v>
      </c>
      <c r="O280" s="119">
        <v>11497.98</v>
      </c>
      <c r="P280" s="119"/>
      <c r="Q280" s="119">
        <v>21424.21</v>
      </c>
      <c r="R280" s="119">
        <v>19951.73</v>
      </c>
      <c r="S280" s="47"/>
    </row>
    <row r="281" spans="1:19" ht="9" customHeight="1" x14ac:dyDescent="0.2">
      <c r="A281" s="501"/>
      <c r="B281" s="501"/>
      <c r="C281" s="48" t="s">
        <v>4</v>
      </c>
      <c r="D281" s="49">
        <v>23</v>
      </c>
      <c r="E281" s="50">
        <v>19475991</v>
      </c>
      <c r="F281" s="50">
        <v>2135996</v>
      </c>
      <c r="G281" s="50">
        <v>240001</v>
      </c>
      <c r="H281" s="50">
        <v>12361361</v>
      </c>
      <c r="I281" s="50">
        <v>411206</v>
      </c>
      <c r="J281" s="51">
        <v>2851119</v>
      </c>
      <c r="K281" s="50">
        <v>34624554</v>
      </c>
      <c r="L281" s="73">
        <v>37475673</v>
      </c>
      <c r="M281" s="118"/>
      <c r="N281" s="120">
        <v>34624554</v>
      </c>
      <c r="O281" s="120">
        <v>22263194</v>
      </c>
      <c r="P281" s="120">
        <v>0</v>
      </c>
      <c r="Q281" s="120">
        <v>41483055</v>
      </c>
      <c r="R281" s="120">
        <v>38631936</v>
      </c>
      <c r="S281" s="47"/>
    </row>
    <row r="282" spans="1:19" ht="12.75" customHeight="1" x14ac:dyDescent="0.2">
      <c r="A282" s="501"/>
      <c r="B282" s="501"/>
      <c r="C282" s="53" t="s">
        <v>3</v>
      </c>
      <c r="D282" s="54">
        <v>24</v>
      </c>
      <c r="E282" s="55">
        <v>10331.200000000001</v>
      </c>
      <c r="F282" s="55">
        <v>1134.1400000000001</v>
      </c>
      <c r="G282" s="55">
        <v>123.95</v>
      </c>
      <c r="H282" s="55">
        <v>6384.11</v>
      </c>
      <c r="I282" s="55">
        <v>212.37</v>
      </c>
      <c r="J282" s="55">
        <v>1497.78</v>
      </c>
      <c r="K282" s="56">
        <v>18185.77</v>
      </c>
      <c r="L282" s="46">
        <v>19683.55</v>
      </c>
      <c r="M282" s="117"/>
      <c r="N282" s="119">
        <v>18185.77</v>
      </c>
      <c r="O282" s="119">
        <v>11801.66</v>
      </c>
      <c r="P282" s="119"/>
      <c r="Q282" s="119">
        <v>21807.85</v>
      </c>
      <c r="R282" s="119">
        <v>20310.07</v>
      </c>
      <c r="S282" s="47"/>
    </row>
    <row r="283" spans="1:19" ht="9" customHeight="1" x14ac:dyDescent="0.2">
      <c r="A283" s="501"/>
      <c r="B283" s="501"/>
      <c r="C283" s="48" t="s">
        <v>4</v>
      </c>
      <c r="D283" s="49">
        <v>25</v>
      </c>
      <c r="E283" s="50">
        <v>20003993</v>
      </c>
      <c r="F283" s="50">
        <v>2196001</v>
      </c>
      <c r="G283" s="50">
        <v>240001</v>
      </c>
      <c r="H283" s="50">
        <v>12361361</v>
      </c>
      <c r="I283" s="50">
        <v>411206</v>
      </c>
      <c r="J283" s="51">
        <v>2900106</v>
      </c>
      <c r="K283" s="50">
        <v>35212561</v>
      </c>
      <c r="L283" s="73">
        <v>38112667</v>
      </c>
      <c r="M283" s="118"/>
      <c r="N283" s="120">
        <v>35212561</v>
      </c>
      <c r="O283" s="120">
        <v>22851200</v>
      </c>
      <c r="P283" s="120">
        <v>0</v>
      </c>
      <c r="Q283" s="120">
        <v>42225886</v>
      </c>
      <c r="R283" s="120">
        <v>39325779</v>
      </c>
      <c r="S283" s="47"/>
    </row>
    <row r="284" spans="1:19" ht="12.75" customHeight="1" x14ac:dyDescent="0.2">
      <c r="A284" s="501"/>
      <c r="B284" s="501"/>
      <c r="C284" s="53" t="s">
        <v>3</v>
      </c>
      <c r="D284" s="54">
        <v>26</v>
      </c>
      <c r="E284" s="55">
        <v>10603.89</v>
      </c>
      <c r="F284" s="55">
        <v>1165.1300000000001</v>
      </c>
      <c r="G284" s="55">
        <v>123.95</v>
      </c>
      <c r="H284" s="55">
        <v>6384.11</v>
      </c>
      <c r="I284" s="55">
        <v>212.37</v>
      </c>
      <c r="J284" s="55">
        <v>1523.09</v>
      </c>
      <c r="K284" s="56">
        <v>18489.45</v>
      </c>
      <c r="L284" s="46">
        <v>20012.54</v>
      </c>
      <c r="M284" s="117"/>
      <c r="N284" s="119">
        <v>18489.45</v>
      </c>
      <c r="O284" s="119">
        <v>12105.34</v>
      </c>
      <c r="P284" s="119"/>
      <c r="Q284" s="119">
        <v>22191.5</v>
      </c>
      <c r="R284" s="119">
        <v>20668.41</v>
      </c>
      <c r="S284" s="47"/>
    </row>
    <row r="285" spans="1:19" ht="9" customHeight="1" x14ac:dyDescent="0.2">
      <c r="A285" s="501"/>
      <c r="B285" s="501"/>
      <c r="C285" s="48" t="s">
        <v>4</v>
      </c>
      <c r="D285" s="49">
        <v>27</v>
      </c>
      <c r="E285" s="50">
        <v>20531994</v>
      </c>
      <c r="F285" s="50">
        <v>2256006</v>
      </c>
      <c r="G285" s="50">
        <v>240001</v>
      </c>
      <c r="H285" s="50">
        <v>12361361</v>
      </c>
      <c r="I285" s="50">
        <v>411206</v>
      </c>
      <c r="J285" s="51">
        <v>2949113</v>
      </c>
      <c r="K285" s="50">
        <v>35800567</v>
      </c>
      <c r="L285" s="73">
        <v>38749681</v>
      </c>
      <c r="M285" s="118"/>
      <c r="N285" s="120">
        <v>35800567</v>
      </c>
      <c r="O285" s="120">
        <v>23439207</v>
      </c>
      <c r="P285" s="120">
        <v>0</v>
      </c>
      <c r="Q285" s="120">
        <v>42968736</v>
      </c>
      <c r="R285" s="120">
        <v>40019622</v>
      </c>
      <c r="S285" s="47"/>
    </row>
    <row r="286" spans="1:19" ht="12.75" customHeight="1" x14ac:dyDescent="0.2">
      <c r="A286" s="501"/>
      <c r="B286" s="501"/>
      <c r="C286" s="53" t="s">
        <v>3</v>
      </c>
      <c r="D286" s="54">
        <v>28</v>
      </c>
      <c r="E286" s="55">
        <v>10870.38</v>
      </c>
      <c r="F286" s="55">
        <v>1189.92</v>
      </c>
      <c r="G286" s="55">
        <v>123.95</v>
      </c>
      <c r="H286" s="55">
        <v>6384.11</v>
      </c>
      <c r="I286" s="55">
        <v>212.37</v>
      </c>
      <c r="J286" s="55">
        <v>1547.36</v>
      </c>
      <c r="K286" s="56">
        <v>18780.73</v>
      </c>
      <c r="L286" s="46">
        <v>20328.09</v>
      </c>
      <c r="M286" s="117"/>
      <c r="N286" s="119">
        <v>18780.73</v>
      </c>
      <c r="O286" s="119">
        <v>12396.62</v>
      </c>
      <c r="P286" s="119"/>
      <c r="Q286" s="119">
        <v>22559.48</v>
      </c>
      <c r="R286" s="119">
        <v>21012.12</v>
      </c>
      <c r="S286" s="47"/>
    </row>
    <row r="287" spans="1:19" ht="9" customHeight="1" x14ac:dyDescent="0.2">
      <c r="A287" s="501"/>
      <c r="B287" s="501"/>
      <c r="C287" s="48" t="s">
        <v>4</v>
      </c>
      <c r="D287" s="49">
        <v>29</v>
      </c>
      <c r="E287" s="50">
        <v>21047991</v>
      </c>
      <c r="F287" s="50">
        <v>2304006</v>
      </c>
      <c r="G287" s="50">
        <v>240001</v>
      </c>
      <c r="H287" s="50">
        <v>12361361</v>
      </c>
      <c r="I287" s="50">
        <v>411206</v>
      </c>
      <c r="J287" s="51">
        <v>2996107</v>
      </c>
      <c r="K287" s="50">
        <v>36364564</v>
      </c>
      <c r="L287" s="73">
        <v>39360671</v>
      </c>
      <c r="M287" s="118"/>
      <c r="N287" s="120">
        <v>36364564</v>
      </c>
      <c r="O287" s="120">
        <v>24003203</v>
      </c>
      <c r="P287" s="120">
        <v>0</v>
      </c>
      <c r="Q287" s="120">
        <v>43681244</v>
      </c>
      <c r="R287" s="120">
        <v>40685138</v>
      </c>
      <c r="S287" s="47"/>
    </row>
    <row r="288" spans="1:19" ht="12.75" customHeight="1" x14ac:dyDescent="0.2">
      <c r="A288" s="501"/>
      <c r="B288" s="501"/>
      <c r="C288" s="53" t="s">
        <v>3</v>
      </c>
      <c r="D288" s="54">
        <v>30</v>
      </c>
      <c r="E288" s="55">
        <v>11136.88</v>
      </c>
      <c r="F288" s="55">
        <v>1220.9000000000001</v>
      </c>
      <c r="G288" s="55">
        <v>123.95</v>
      </c>
      <c r="H288" s="55">
        <v>6384.11</v>
      </c>
      <c r="I288" s="55">
        <v>212.37</v>
      </c>
      <c r="J288" s="55">
        <v>1572.15</v>
      </c>
      <c r="K288" s="56">
        <v>19078.21</v>
      </c>
      <c r="L288" s="46">
        <v>20650.36</v>
      </c>
      <c r="M288" s="117"/>
      <c r="N288" s="119">
        <v>19078.21</v>
      </c>
      <c r="O288" s="119">
        <v>12694.1</v>
      </c>
      <c r="P288" s="119"/>
      <c r="Q288" s="119">
        <v>22935.3</v>
      </c>
      <c r="R288" s="119">
        <v>21363.15</v>
      </c>
      <c r="S288" s="47"/>
    </row>
    <row r="289" spans="1:19" ht="9" customHeight="1" x14ac:dyDescent="0.2">
      <c r="A289" s="501"/>
      <c r="B289" s="501"/>
      <c r="C289" s="48" t="s">
        <v>4</v>
      </c>
      <c r="D289" s="49">
        <v>31</v>
      </c>
      <c r="E289" s="50">
        <v>21564007</v>
      </c>
      <c r="F289" s="50">
        <v>2363992</v>
      </c>
      <c r="G289" s="50">
        <v>240001</v>
      </c>
      <c r="H289" s="50">
        <v>12361361</v>
      </c>
      <c r="I289" s="50">
        <v>411206</v>
      </c>
      <c r="J289" s="51">
        <v>3044107</v>
      </c>
      <c r="K289" s="50">
        <v>36940566</v>
      </c>
      <c r="L289" s="73">
        <v>39984673</v>
      </c>
      <c r="M289" s="118"/>
      <c r="N289" s="120">
        <v>36940566</v>
      </c>
      <c r="O289" s="120">
        <v>24579205</v>
      </c>
      <c r="P289" s="120">
        <v>0</v>
      </c>
      <c r="Q289" s="120">
        <v>44408933</v>
      </c>
      <c r="R289" s="120">
        <v>41364826</v>
      </c>
      <c r="S289" s="47"/>
    </row>
    <row r="290" spans="1:19" ht="12.75" customHeight="1" x14ac:dyDescent="0.2">
      <c r="A290" s="501"/>
      <c r="B290" s="501"/>
      <c r="C290" s="53" t="s">
        <v>3</v>
      </c>
      <c r="D290" s="54">
        <v>32</v>
      </c>
      <c r="E290" s="55">
        <v>11409.57</v>
      </c>
      <c r="F290" s="55">
        <v>1251.8900000000001</v>
      </c>
      <c r="G290" s="55">
        <v>123.95</v>
      </c>
      <c r="H290" s="55">
        <v>6384.11</v>
      </c>
      <c r="I290" s="55">
        <v>212.37</v>
      </c>
      <c r="J290" s="55">
        <v>1597.46</v>
      </c>
      <c r="K290" s="56">
        <v>19381.89</v>
      </c>
      <c r="L290" s="46">
        <v>20979.35</v>
      </c>
      <c r="M290" s="117"/>
      <c r="N290" s="119">
        <v>19381.89</v>
      </c>
      <c r="O290" s="119">
        <v>12997.78</v>
      </c>
      <c r="P290" s="119"/>
      <c r="Q290" s="119">
        <v>23318.95</v>
      </c>
      <c r="R290" s="119">
        <v>21721.49</v>
      </c>
      <c r="S290" s="47"/>
    </row>
    <row r="291" spans="1:19" ht="9" customHeight="1" x14ac:dyDescent="0.2">
      <c r="A291" s="501"/>
      <c r="B291" s="501"/>
      <c r="C291" s="48" t="s">
        <v>4</v>
      </c>
      <c r="D291" s="49">
        <v>33</v>
      </c>
      <c r="E291" s="50">
        <v>22092008</v>
      </c>
      <c r="F291" s="50">
        <v>2423997</v>
      </c>
      <c r="G291" s="50">
        <v>240001</v>
      </c>
      <c r="H291" s="50">
        <v>12361361</v>
      </c>
      <c r="I291" s="50">
        <v>411206</v>
      </c>
      <c r="J291" s="51">
        <v>3093114</v>
      </c>
      <c r="K291" s="50">
        <v>37528572</v>
      </c>
      <c r="L291" s="73">
        <v>40621686</v>
      </c>
      <c r="M291" s="118"/>
      <c r="N291" s="120">
        <v>37528572</v>
      </c>
      <c r="O291" s="120">
        <v>25167211</v>
      </c>
      <c r="P291" s="120">
        <v>0</v>
      </c>
      <c r="Q291" s="120">
        <v>45151783</v>
      </c>
      <c r="R291" s="120">
        <v>42058669</v>
      </c>
      <c r="S291" s="47"/>
    </row>
    <row r="292" spans="1:19" ht="12.75" customHeight="1" x14ac:dyDescent="0.2">
      <c r="A292" s="501"/>
      <c r="B292" s="501"/>
      <c r="C292" s="53" t="s">
        <v>3</v>
      </c>
      <c r="D292" s="54">
        <v>34</v>
      </c>
      <c r="E292" s="55">
        <v>11676.06</v>
      </c>
      <c r="F292" s="55">
        <v>1282.8800000000001</v>
      </c>
      <c r="G292" s="55">
        <v>123.95</v>
      </c>
      <c r="H292" s="55">
        <v>6384.11</v>
      </c>
      <c r="I292" s="55">
        <v>212.37</v>
      </c>
      <c r="J292" s="55">
        <v>1622.25</v>
      </c>
      <c r="K292" s="56">
        <v>19679.37</v>
      </c>
      <c r="L292" s="46">
        <v>21301.62</v>
      </c>
      <c r="M292" s="117"/>
      <c r="N292" s="119">
        <v>19679.37</v>
      </c>
      <c r="O292" s="119">
        <v>13295.26</v>
      </c>
      <c r="P292" s="119"/>
      <c r="Q292" s="119">
        <v>23694.77</v>
      </c>
      <c r="R292" s="119">
        <v>22072.52</v>
      </c>
      <c r="S292" s="47"/>
    </row>
    <row r="293" spans="1:19" ht="9" customHeight="1" x14ac:dyDescent="0.2">
      <c r="A293" s="501"/>
      <c r="B293" s="501"/>
      <c r="C293" s="48" t="s">
        <v>4</v>
      </c>
      <c r="D293" s="49">
        <v>35</v>
      </c>
      <c r="E293" s="50">
        <v>22608005</v>
      </c>
      <c r="F293" s="50">
        <v>2484002</v>
      </c>
      <c r="G293" s="50">
        <v>240001</v>
      </c>
      <c r="H293" s="50">
        <v>12361361</v>
      </c>
      <c r="I293" s="50">
        <v>411206</v>
      </c>
      <c r="J293" s="51">
        <v>3141114</v>
      </c>
      <c r="K293" s="50">
        <v>38104574</v>
      </c>
      <c r="L293" s="73">
        <v>41245688</v>
      </c>
      <c r="M293" s="118"/>
      <c r="N293" s="120">
        <v>38104574</v>
      </c>
      <c r="O293" s="120">
        <v>25743213</v>
      </c>
      <c r="P293" s="120">
        <v>0</v>
      </c>
      <c r="Q293" s="120">
        <v>45879472</v>
      </c>
      <c r="R293" s="120">
        <v>42738358</v>
      </c>
      <c r="S293" s="47"/>
    </row>
    <row r="294" spans="1:19" ht="12.75" customHeight="1" x14ac:dyDescent="0.2">
      <c r="A294" s="501"/>
      <c r="B294" s="501"/>
      <c r="C294" s="53" t="s">
        <v>3</v>
      </c>
      <c r="D294" s="54">
        <v>36</v>
      </c>
      <c r="E294" s="55">
        <v>11948.75</v>
      </c>
      <c r="F294" s="55">
        <v>1313.87</v>
      </c>
      <c r="G294" s="55">
        <v>123.95</v>
      </c>
      <c r="H294" s="55">
        <v>6384.11</v>
      </c>
      <c r="I294" s="55">
        <v>212.37</v>
      </c>
      <c r="J294" s="55">
        <v>1647.56</v>
      </c>
      <c r="K294" s="56">
        <v>19983.05</v>
      </c>
      <c r="L294" s="46">
        <v>21630.61</v>
      </c>
      <c r="M294" s="117"/>
      <c r="N294" s="119">
        <v>19983.05</v>
      </c>
      <c r="O294" s="119">
        <v>13598.94</v>
      </c>
      <c r="P294" s="119"/>
      <c r="Q294" s="119">
        <v>24078.42</v>
      </c>
      <c r="R294" s="119">
        <v>22430.86</v>
      </c>
      <c r="S294" s="47"/>
    </row>
    <row r="295" spans="1:19" ht="9" customHeight="1" x14ac:dyDescent="0.2">
      <c r="A295" s="501"/>
      <c r="B295" s="501"/>
      <c r="C295" s="48" t="s">
        <v>4</v>
      </c>
      <c r="D295" s="49">
        <v>37</v>
      </c>
      <c r="E295" s="50">
        <v>23136006</v>
      </c>
      <c r="F295" s="50">
        <v>2544007</v>
      </c>
      <c r="G295" s="50">
        <v>240001</v>
      </c>
      <c r="H295" s="50">
        <v>12361361</v>
      </c>
      <c r="I295" s="50">
        <v>411206</v>
      </c>
      <c r="J295" s="51">
        <v>3190121</v>
      </c>
      <c r="K295" s="50">
        <v>38692580</v>
      </c>
      <c r="L295" s="73">
        <v>41882701</v>
      </c>
      <c r="M295" s="118"/>
      <c r="N295" s="120">
        <v>38692580</v>
      </c>
      <c r="O295" s="120">
        <v>26331220</v>
      </c>
      <c r="P295" s="120">
        <v>0</v>
      </c>
      <c r="Q295" s="120">
        <v>46622322</v>
      </c>
      <c r="R295" s="120">
        <v>43432201</v>
      </c>
      <c r="S295" s="47"/>
    </row>
    <row r="296" spans="1:19" ht="12.75" customHeight="1" x14ac:dyDescent="0.2">
      <c r="A296" s="501"/>
      <c r="B296" s="501"/>
      <c r="C296" s="53" t="s">
        <v>3</v>
      </c>
      <c r="D296" s="54">
        <v>38</v>
      </c>
      <c r="E296" s="55">
        <v>12215.24</v>
      </c>
      <c r="F296" s="55">
        <v>1338.66</v>
      </c>
      <c r="G296" s="55">
        <v>123.95</v>
      </c>
      <c r="H296" s="55">
        <v>6384.11</v>
      </c>
      <c r="I296" s="55">
        <v>212.37</v>
      </c>
      <c r="J296" s="55">
        <v>1671.83</v>
      </c>
      <c r="K296" s="56">
        <v>20274.330000000002</v>
      </c>
      <c r="L296" s="46">
        <v>21946.16</v>
      </c>
      <c r="M296" s="117"/>
      <c r="N296" s="119">
        <v>20274.330000000002</v>
      </c>
      <c r="O296" s="119">
        <v>13890.22</v>
      </c>
      <c r="P296" s="119"/>
      <c r="Q296" s="119">
        <v>24446.400000000001</v>
      </c>
      <c r="R296" s="119">
        <v>22774.57</v>
      </c>
      <c r="S296" s="47"/>
    </row>
    <row r="297" spans="1:19" ht="9" customHeight="1" x14ac:dyDescent="0.2">
      <c r="A297" s="501"/>
      <c r="B297" s="501"/>
      <c r="C297" s="48" t="s">
        <v>4</v>
      </c>
      <c r="D297" s="49">
        <v>39</v>
      </c>
      <c r="E297" s="50">
        <v>23652003</v>
      </c>
      <c r="F297" s="50">
        <v>2592007</v>
      </c>
      <c r="G297" s="50">
        <v>240001</v>
      </c>
      <c r="H297" s="50">
        <v>12361361</v>
      </c>
      <c r="I297" s="50">
        <v>411206</v>
      </c>
      <c r="J297" s="51">
        <v>3237114</v>
      </c>
      <c r="K297" s="50">
        <v>39256577</v>
      </c>
      <c r="L297" s="73">
        <v>42493691</v>
      </c>
      <c r="M297" s="118"/>
      <c r="N297" s="120">
        <v>39256577</v>
      </c>
      <c r="O297" s="120">
        <v>26895216</v>
      </c>
      <c r="P297" s="120">
        <v>0</v>
      </c>
      <c r="Q297" s="120">
        <v>47334831</v>
      </c>
      <c r="R297" s="120">
        <v>44097717</v>
      </c>
      <c r="S297" s="47"/>
    </row>
    <row r="298" spans="1:19" ht="12.75" customHeight="1" x14ac:dyDescent="0.2">
      <c r="A298" s="501"/>
      <c r="B298" s="501"/>
      <c r="C298" s="53" t="s">
        <v>3</v>
      </c>
      <c r="D298" s="54">
        <v>40</v>
      </c>
      <c r="E298" s="55">
        <v>12487.93</v>
      </c>
      <c r="F298" s="55">
        <v>1369.64</v>
      </c>
      <c r="G298" s="55">
        <v>123.95</v>
      </c>
      <c r="H298" s="55">
        <v>6384.11</v>
      </c>
      <c r="I298" s="55">
        <v>212.37</v>
      </c>
      <c r="J298" s="55">
        <v>1697.14</v>
      </c>
      <c r="K298" s="56">
        <v>20578</v>
      </c>
      <c r="L298" s="46">
        <v>22275.14</v>
      </c>
      <c r="M298" s="117"/>
      <c r="N298" s="119">
        <v>20578</v>
      </c>
      <c r="O298" s="119">
        <v>14193.89</v>
      </c>
      <c r="P298" s="119"/>
      <c r="Q298" s="119">
        <v>24830.04</v>
      </c>
      <c r="R298" s="119">
        <v>23132.9</v>
      </c>
      <c r="S298" s="47"/>
    </row>
    <row r="299" spans="1:19" ht="9" customHeight="1" x14ac:dyDescent="0.2">
      <c r="A299" s="502"/>
      <c r="B299" s="502"/>
      <c r="C299" s="58"/>
      <c r="D299" s="59"/>
      <c r="E299" s="61">
        <v>24180004</v>
      </c>
      <c r="F299" s="61">
        <v>2651993</v>
      </c>
      <c r="G299" s="61">
        <v>240001</v>
      </c>
      <c r="H299" s="61">
        <v>12361361</v>
      </c>
      <c r="I299" s="61">
        <v>411206</v>
      </c>
      <c r="J299" s="60">
        <v>3286121</v>
      </c>
      <c r="K299" s="61">
        <v>39844564</v>
      </c>
      <c r="L299" s="73">
        <v>43130685</v>
      </c>
      <c r="M299" s="118"/>
      <c r="N299" s="120">
        <v>39844564</v>
      </c>
      <c r="O299" s="120">
        <v>27483203</v>
      </c>
      <c r="P299" s="120">
        <v>0</v>
      </c>
      <c r="Q299" s="120">
        <v>48077662</v>
      </c>
      <c r="R299" s="120">
        <v>44791540</v>
      </c>
      <c r="S299" s="47"/>
    </row>
    <row r="300" spans="1:19" ht="12.75" customHeight="1" x14ac:dyDescent="0.2">
      <c r="A300" s="496">
        <v>34700</v>
      </c>
      <c r="B300" s="496">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2">
      <c r="A301" s="521"/>
      <c r="B301" s="521"/>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2">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2">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2">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2">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2">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2">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2">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2">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2">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2">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2">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2">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2">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2">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2">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2">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2">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2">
      <c r="A319" s="501"/>
      <c r="B319" s="501"/>
      <c r="C319" s="48" t="s">
        <v>4</v>
      </c>
      <c r="D319" s="49">
        <v>19</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2">
      <c r="A320" s="501"/>
      <c r="B320" s="501"/>
      <c r="C320" s="53" t="s">
        <v>3</v>
      </c>
      <c r="D320" s="54">
        <v>20</v>
      </c>
      <c r="E320" s="55">
        <v>10282.040000000001</v>
      </c>
      <c r="F320" s="55">
        <v>1072.1600000000001</v>
      </c>
      <c r="G320" s="55">
        <v>123.95</v>
      </c>
      <c r="H320" s="55">
        <v>6384.11</v>
      </c>
      <c r="I320" s="55">
        <v>0</v>
      </c>
      <c r="J320" s="55">
        <v>1488.52</v>
      </c>
      <c r="K320" s="56">
        <v>17862.259999999998</v>
      </c>
      <c r="L320" s="76">
        <v>19350.78</v>
      </c>
      <c r="M320" s="117"/>
      <c r="N320" s="119">
        <v>17862.259999999998</v>
      </c>
      <c r="O320" s="119">
        <v>11478.15</v>
      </c>
      <c r="P320" s="119"/>
      <c r="Q320" s="119">
        <v>21416.85</v>
      </c>
      <c r="R320" s="119">
        <v>19928.330000000002</v>
      </c>
      <c r="S320" s="47"/>
    </row>
    <row r="321" spans="1:19" ht="9" customHeight="1" x14ac:dyDescent="0.2">
      <c r="A321" s="501"/>
      <c r="B321" s="501"/>
      <c r="C321" s="48" t="s">
        <v>4</v>
      </c>
      <c r="D321" s="49">
        <v>21</v>
      </c>
      <c r="E321" s="50">
        <v>19908806</v>
      </c>
      <c r="F321" s="50">
        <v>2075991</v>
      </c>
      <c r="G321" s="50">
        <v>240001</v>
      </c>
      <c r="H321" s="50">
        <v>12361361</v>
      </c>
      <c r="I321" s="50">
        <v>0</v>
      </c>
      <c r="J321" s="51">
        <v>2882177</v>
      </c>
      <c r="K321" s="50">
        <v>34586158</v>
      </c>
      <c r="L321" s="75">
        <v>37468335</v>
      </c>
      <c r="M321" s="118"/>
      <c r="N321" s="120">
        <v>34586158</v>
      </c>
      <c r="O321" s="120">
        <v>22224798</v>
      </c>
      <c r="P321" s="120">
        <v>0</v>
      </c>
      <c r="Q321" s="120">
        <v>41468804</v>
      </c>
      <c r="R321" s="120">
        <v>38586628</v>
      </c>
      <c r="S321" s="47"/>
    </row>
    <row r="322" spans="1:19" ht="12.75" customHeight="1" x14ac:dyDescent="0.2">
      <c r="A322" s="501"/>
      <c r="B322" s="501"/>
      <c r="C322" s="53" t="s">
        <v>3</v>
      </c>
      <c r="D322" s="54">
        <v>22</v>
      </c>
      <c r="E322" s="55">
        <v>10605.73</v>
      </c>
      <c r="F322" s="55">
        <v>1103.1500000000001</v>
      </c>
      <c r="G322" s="55">
        <v>123.95</v>
      </c>
      <c r="H322" s="55">
        <v>6384.11</v>
      </c>
      <c r="I322" s="55">
        <v>0</v>
      </c>
      <c r="J322" s="55">
        <v>1518.08</v>
      </c>
      <c r="K322" s="56">
        <v>18216.939999999999</v>
      </c>
      <c r="L322" s="76">
        <v>19735.02</v>
      </c>
      <c r="M322" s="117"/>
      <c r="N322" s="119">
        <v>18216.939999999999</v>
      </c>
      <c r="O322" s="119">
        <v>11832.83</v>
      </c>
      <c r="P322" s="119"/>
      <c r="Q322" s="119">
        <v>21864.93</v>
      </c>
      <c r="R322" s="119">
        <v>20346.849999999999</v>
      </c>
      <c r="S322" s="47"/>
    </row>
    <row r="323" spans="1:19" ht="9" customHeight="1" x14ac:dyDescent="0.2">
      <c r="A323" s="501"/>
      <c r="B323" s="501"/>
      <c r="C323" s="48" t="s">
        <v>4</v>
      </c>
      <c r="D323" s="49">
        <v>23</v>
      </c>
      <c r="E323" s="50">
        <v>20535557</v>
      </c>
      <c r="F323" s="50">
        <v>2135996</v>
      </c>
      <c r="G323" s="50">
        <v>240001</v>
      </c>
      <c r="H323" s="50">
        <v>12361361</v>
      </c>
      <c r="I323" s="50">
        <v>0</v>
      </c>
      <c r="J323" s="51">
        <v>2939413</v>
      </c>
      <c r="K323" s="50">
        <v>35272914</v>
      </c>
      <c r="L323" s="75">
        <v>38212327</v>
      </c>
      <c r="M323" s="118"/>
      <c r="N323" s="120">
        <v>35272914</v>
      </c>
      <c r="O323" s="120">
        <v>22911554</v>
      </c>
      <c r="P323" s="120">
        <v>0</v>
      </c>
      <c r="Q323" s="120">
        <v>42336408</v>
      </c>
      <c r="R323" s="120">
        <v>39396995</v>
      </c>
      <c r="S323" s="47"/>
    </row>
    <row r="324" spans="1:19" ht="12.75" customHeight="1" x14ac:dyDescent="0.2">
      <c r="A324" s="501"/>
      <c r="B324" s="501"/>
      <c r="C324" s="53" t="s">
        <v>3</v>
      </c>
      <c r="D324" s="54">
        <v>24</v>
      </c>
      <c r="E324" s="55">
        <v>10878.42</v>
      </c>
      <c r="F324" s="55">
        <v>1134.1400000000001</v>
      </c>
      <c r="G324" s="55">
        <v>123.95</v>
      </c>
      <c r="H324" s="55">
        <v>6384.11</v>
      </c>
      <c r="I324" s="55">
        <v>0</v>
      </c>
      <c r="J324" s="55">
        <v>1543.39</v>
      </c>
      <c r="K324" s="56">
        <v>18520.62</v>
      </c>
      <c r="L324" s="76">
        <v>20064.009999999998</v>
      </c>
      <c r="M324" s="117"/>
      <c r="N324" s="119">
        <v>18520.62</v>
      </c>
      <c r="O324" s="119">
        <v>12136.51</v>
      </c>
      <c r="P324" s="119"/>
      <c r="Q324" s="119">
        <v>22248.58</v>
      </c>
      <c r="R324" s="119">
        <v>20705.189999999999</v>
      </c>
      <c r="S324" s="47"/>
    </row>
    <row r="325" spans="1:19" ht="9" customHeight="1" x14ac:dyDescent="0.2">
      <c r="A325" s="501"/>
      <c r="B325" s="501"/>
      <c r="C325" s="48" t="s">
        <v>4</v>
      </c>
      <c r="D325" s="49">
        <v>25</v>
      </c>
      <c r="E325" s="50">
        <v>21063558</v>
      </c>
      <c r="F325" s="50">
        <v>2196001</v>
      </c>
      <c r="G325" s="50">
        <v>240001</v>
      </c>
      <c r="H325" s="50">
        <v>12361361</v>
      </c>
      <c r="I325" s="50">
        <v>0</v>
      </c>
      <c r="J325" s="51">
        <v>2988420</v>
      </c>
      <c r="K325" s="50">
        <v>35860921</v>
      </c>
      <c r="L325" s="75">
        <v>38849341</v>
      </c>
      <c r="M325" s="118"/>
      <c r="N325" s="120">
        <v>35860921</v>
      </c>
      <c r="O325" s="120">
        <v>23499560</v>
      </c>
      <c r="P325" s="120">
        <v>0</v>
      </c>
      <c r="Q325" s="120">
        <v>43079258</v>
      </c>
      <c r="R325" s="120">
        <v>40090838</v>
      </c>
      <c r="S325" s="47"/>
    </row>
    <row r="326" spans="1:19" ht="12.75" customHeight="1" x14ac:dyDescent="0.2">
      <c r="A326" s="501"/>
      <c r="B326" s="501"/>
      <c r="C326" s="53" t="s">
        <v>3</v>
      </c>
      <c r="D326" s="54">
        <v>26</v>
      </c>
      <c r="E326" s="55">
        <v>11151.11</v>
      </c>
      <c r="F326" s="55">
        <v>1165.1300000000001</v>
      </c>
      <c r="G326" s="55">
        <v>123.95</v>
      </c>
      <c r="H326" s="55">
        <v>6384.11</v>
      </c>
      <c r="I326" s="55">
        <v>0</v>
      </c>
      <c r="J326" s="55">
        <v>1568.69</v>
      </c>
      <c r="K326" s="56">
        <v>18824.3</v>
      </c>
      <c r="L326" s="76">
        <v>20392.990000000002</v>
      </c>
      <c r="M326" s="117"/>
      <c r="N326" s="119">
        <v>18824.3</v>
      </c>
      <c r="O326" s="119">
        <v>12440.19</v>
      </c>
      <c r="P326" s="119"/>
      <c r="Q326" s="119">
        <v>22632.22</v>
      </c>
      <c r="R326" s="119">
        <v>21063.53</v>
      </c>
      <c r="S326" s="47"/>
    </row>
    <row r="327" spans="1:19" ht="9" customHeight="1" x14ac:dyDescent="0.2">
      <c r="A327" s="501"/>
      <c r="B327" s="501"/>
      <c r="C327" s="48" t="s">
        <v>4</v>
      </c>
      <c r="D327" s="49">
        <v>27</v>
      </c>
      <c r="E327" s="50">
        <v>21591560</v>
      </c>
      <c r="F327" s="50">
        <v>2256006</v>
      </c>
      <c r="G327" s="50">
        <v>240001</v>
      </c>
      <c r="H327" s="50">
        <v>12361361</v>
      </c>
      <c r="I327" s="50">
        <v>0</v>
      </c>
      <c r="J327" s="51">
        <v>3037407</v>
      </c>
      <c r="K327" s="50">
        <v>36448927</v>
      </c>
      <c r="L327" s="75">
        <v>39486335</v>
      </c>
      <c r="M327" s="118"/>
      <c r="N327" s="120">
        <v>36448927</v>
      </c>
      <c r="O327" s="120">
        <v>24087567</v>
      </c>
      <c r="P327" s="120">
        <v>0</v>
      </c>
      <c r="Q327" s="120">
        <v>43822089</v>
      </c>
      <c r="R327" s="120">
        <v>40784681</v>
      </c>
      <c r="S327" s="47"/>
    </row>
    <row r="328" spans="1:19" ht="12.75" customHeight="1" x14ac:dyDescent="0.2">
      <c r="A328" s="501"/>
      <c r="B328" s="501"/>
      <c r="C328" s="53" t="s">
        <v>3</v>
      </c>
      <c r="D328" s="54">
        <v>28</v>
      </c>
      <c r="E328" s="55">
        <v>11455.28</v>
      </c>
      <c r="F328" s="55">
        <v>1189.92</v>
      </c>
      <c r="G328" s="55">
        <v>123.95</v>
      </c>
      <c r="H328" s="55">
        <v>6384.11</v>
      </c>
      <c r="I328" s="55">
        <v>0</v>
      </c>
      <c r="J328" s="55">
        <v>1596.11</v>
      </c>
      <c r="K328" s="56">
        <v>19153.259999999998</v>
      </c>
      <c r="L328" s="76">
        <v>20749.37</v>
      </c>
      <c r="M328" s="117"/>
      <c r="N328" s="119">
        <v>19153.259999999998</v>
      </c>
      <c r="O328" s="119">
        <v>12769.15</v>
      </c>
      <c r="P328" s="119"/>
      <c r="Q328" s="119">
        <v>23047.82</v>
      </c>
      <c r="R328" s="119">
        <v>21451.71</v>
      </c>
      <c r="S328" s="47"/>
    </row>
    <row r="329" spans="1:19" ht="9" customHeight="1" x14ac:dyDescent="0.2">
      <c r="A329" s="501"/>
      <c r="B329" s="501"/>
      <c r="C329" s="48" t="s">
        <v>4</v>
      </c>
      <c r="D329" s="49">
        <v>29</v>
      </c>
      <c r="E329" s="50">
        <v>22180515</v>
      </c>
      <c r="F329" s="50">
        <v>2304006</v>
      </c>
      <c r="G329" s="50">
        <v>240001</v>
      </c>
      <c r="H329" s="50">
        <v>12361361</v>
      </c>
      <c r="I329" s="50">
        <v>0</v>
      </c>
      <c r="J329" s="51">
        <v>3090500</v>
      </c>
      <c r="K329" s="50">
        <v>37085883</v>
      </c>
      <c r="L329" s="75">
        <v>40176383</v>
      </c>
      <c r="M329" s="118"/>
      <c r="N329" s="120">
        <v>37085883</v>
      </c>
      <c r="O329" s="120">
        <v>24724522</v>
      </c>
      <c r="P329" s="120">
        <v>0</v>
      </c>
      <c r="Q329" s="120">
        <v>44626802</v>
      </c>
      <c r="R329" s="120">
        <v>41536303</v>
      </c>
      <c r="S329" s="47"/>
    </row>
    <row r="330" spans="1:19" ht="12.75" customHeight="1" x14ac:dyDescent="0.2">
      <c r="A330" s="501"/>
      <c r="B330" s="501"/>
      <c r="C330" s="53" t="s">
        <v>3</v>
      </c>
      <c r="D330" s="54">
        <v>30</v>
      </c>
      <c r="E330" s="55">
        <v>11721.77</v>
      </c>
      <c r="F330" s="55">
        <v>1220.9000000000001</v>
      </c>
      <c r="G330" s="55">
        <v>123.95</v>
      </c>
      <c r="H330" s="55">
        <v>6384.11</v>
      </c>
      <c r="I330" s="55">
        <v>0</v>
      </c>
      <c r="J330" s="55">
        <v>1620.89</v>
      </c>
      <c r="K330" s="56">
        <v>19450.73</v>
      </c>
      <c r="L330" s="76">
        <v>21071.62</v>
      </c>
      <c r="M330" s="117"/>
      <c r="N330" s="119">
        <v>19450.73</v>
      </c>
      <c r="O330" s="119">
        <v>13066.62</v>
      </c>
      <c r="P330" s="119"/>
      <c r="Q330" s="119">
        <v>23423.61</v>
      </c>
      <c r="R330" s="119">
        <v>21802.720000000001</v>
      </c>
      <c r="S330" s="47"/>
    </row>
    <row r="331" spans="1:19" ht="9" customHeight="1" x14ac:dyDescent="0.2">
      <c r="A331" s="501"/>
      <c r="B331" s="501"/>
      <c r="C331" s="48" t="s">
        <v>4</v>
      </c>
      <c r="D331" s="49">
        <v>31</v>
      </c>
      <c r="E331" s="50">
        <v>22696512</v>
      </c>
      <c r="F331" s="50">
        <v>2363992</v>
      </c>
      <c r="G331" s="50">
        <v>240001</v>
      </c>
      <c r="H331" s="50">
        <v>12361361</v>
      </c>
      <c r="I331" s="50">
        <v>0</v>
      </c>
      <c r="J331" s="51">
        <v>3138481</v>
      </c>
      <c r="K331" s="50">
        <v>37661865</v>
      </c>
      <c r="L331" s="75">
        <v>40800346</v>
      </c>
      <c r="M331" s="118"/>
      <c r="N331" s="120">
        <v>37661865</v>
      </c>
      <c r="O331" s="120">
        <v>25300504</v>
      </c>
      <c r="P331" s="120">
        <v>0</v>
      </c>
      <c r="Q331" s="120">
        <v>45354433</v>
      </c>
      <c r="R331" s="120">
        <v>42215953</v>
      </c>
      <c r="S331" s="47"/>
    </row>
    <row r="332" spans="1:19" ht="12.75" customHeight="1" x14ac:dyDescent="0.2">
      <c r="A332" s="501"/>
      <c r="B332" s="501"/>
      <c r="C332" s="53" t="s">
        <v>3</v>
      </c>
      <c r="D332" s="54">
        <v>32</v>
      </c>
      <c r="E332" s="55">
        <v>11994.46</v>
      </c>
      <c r="F332" s="55">
        <v>1251.8900000000001</v>
      </c>
      <c r="G332" s="55">
        <v>123.95</v>
      </c>
      <c r="H332" s="55">
        <v>6384.11</v>
      </c>
      <c r="I332" s="55">
        <v>0</v>
      </c>
      <c r="J332" s="55">
        <v>1646.2</v>
      </c>
      <c r="K332" s="56">
        <v>19754.41</v>
      </c>
      <c r="L332" s="76">
        <v>21400.61</v>
      </c>
      <c r="M332" s="117"/>
      <c r="N332" s="119">
        <v>19754.41</v>
      </c>
      <c r="O332" s="119">
        <v>13370.3</v>
      </c>
      <c r="P332" s="119"/>
      <c r="Q332" s="119">
        <v>23807.26</v>
      </c>
      <c r="R332" s="119">
        <v>22161.06</v>
      </c>
      <c r="S332" s="47"/>
    </row>
    <row r="333" spans="1:19" ht="9" customHeight="1" x14ac:dyDescent="0.2">
      <c r="A333" s="501"/>
      <c r="B333" s="501"/>
      <c r="C333" s="48" t="s">
        <v>4</v>
      </c>
      <c r="D333" s="49">
        <v>33</v>
      </c>
      <c r="E333" s="50">
        <v>23224513</v>
      </c>
      <c r="F333" s="50">
        <v>2423997</v>
      </c>
      <c r="G333" s="50">
        <v>240001</v>
      </c>
      <c r="H333" s="50">
        <v>12361361</v>
      </c>
      <c r="I333" s="50">
        <v>0</v>
      </c>
      <c r="J333" s="51">
        <v>3187488</v>
      </c>
      <c r="K333" s="50">
        <v>38249871</v>
      </c>
      <c r="L333" s="75">
        <v>41437359</v>
      </c>
      <c r="M333" s="118"/>
      <c r="N333" s="120">
        <v>38249871</v>
      </c>
      <c r="O333" s="120">
        <v>25888511</v>
      </c>
      <c r="P333" s="120">
        <v>0</v>
      </c>
      <c r="Q333" s="120">
        <v>46097283</v>
      </c>
      <c r="R333" s="120">
        <v>42909796</v>
      </c>
      <c r="S333" s="47"/>
    </row>
    <row r="334" spans="1:19" ht="12.75" customHeight="1" x14ac:dyDescent="0.2">
      <c r="A334" s="501"/>
      <c r="B334" s="501"/>
      <c r="C334" s="53" t="s">
        <v>3</v>
      </c>
      <c r="D334" s="54">
        <v>34</v>
      </c>
      <c r="E334" s="55">
        <v>12260.95</v>
      </c>
      <c r="F334" s="55">
        <v>1282.8800000000001</v>
      </c>
      <c r="G334" s="55">
        <v>123.95</v>
      </c>
      <c r="H334" s="55">
        <v>6384.11</v>
      </c>
      <c r="I334" s="55">
        <v>0</v>
      </c>
      <c r="J334" s="55">
        <v>1670.99</v>
      </c>
      <c r="K334" s="56">
        <v>20051.89</v>
      </c>
      <c r="L334" s="76">
        <v>21722.880000000001</v>
      </c>
      <c r="M334" s="117"/>
      <c r="N334" s="119">
        <v>20051.89</v>
      </c>
      <c r="O334" s="119">
        <v>13667.78</v>
      </c>
      <c r="P334" s="119"/>
      <c r="Q334" s="119">
        <v>24183.08</v>
      </c>
      <c r="R334" s="119">
        <v>22512.09</v>
      </c>
      <c r="S334" s="47"/>
    </row>
    <row r="335" spans="1:19" ht="9" customHeight="1" x14ac:dyDescent="0.2">
      <c r="A335" s="501"/>
      <c r="B335" s="501"/>
      <c r="C335" s="48" t="s">
        <v>4</v>
      </c>
      <c r="D335" s="49">
        <v>35</v>
      </c>
      <c r="E335" s="50">
        <v>23740510</v>
      </c>
      <c r="F335" s="50">
        <v>2484002</v>
      </c>
      <c r="G335" s="50">
        <v>240001</v>
      </c>
      <c r="H335" s="50">
        <v>12361361</v>
      </c>
      <c r="I335" s="50">
        <v>0</v>
      </c>
      <c r="J335" s="51">
        <v>3235488</v>
      </c>
      <c r="K335" s="50">
        <v>38825873</v>
      </c>
      <c r="L335" s="75">
        <v>42061361</v>
      </c>
      <c r="M335" s="118"/>
      <c r="N335" s="120">
        <v>38825873</v>
      </c>
      <c r="O335" s="120">
        <v>26464512</v>
      </c>
      <c r="P335" s="120">
        <v>0</v>
      </c>
      <c r="Q335" s="120">
        <v>46824972</v>
      </c>
      <c r="R335" s="120">
        <v>43589485</v>
      </c>
      <c r="S335" s="47"/>
    </row>
    <row r="336" spans="1:19" ht="12.75" customHeight="1" x14ac:dyDescent="0.2">
      <c r="A336" s="501"/>
      <c r="B336" s="501"/>
      <c r="C336" s="53" t="s">
        <v>3</v>
      </c>
      <c r="D336" s="54">
        <v>36</v>
      </c>
      <c r="E336" s="55">
        <v>12561.95</v>
      </c>
      <c r="F336" s="55">
        <v>1313.87</v>
      </c>
      <c r="G336" s="55">
        <v>123.95</v>
      </c>
      <c r="H336" s="55">
        <v>6384.11</v>
      </c>
      <c r="I336" s="55">
        <v>0</v>
      </c>
      <c r="J336" s="55">
        <v>1698.66</v>
      </c>
      <c r="K336" s="56">
        <v>20383.88</v>
      </c>
      <c r="L336" s="76">
        <v>22082.54</v>
      </c>
      <c r="M336" s="117"/>
      <c r="N336" s="119">
        <v>20383.88</v>
      </c>
      <c r="O336" s="119">
        <v>13999.77</v>
      </c>
      <c r="P336" s="119"/>
      <c r="Q336" s="119">
        <v>24602.5</v>
      </c>
      <c r="R336" s="119">
        <v>22903.84</v>
      </c>
      <c r="S336" s="47"/>
    </row>
    <row r="337" spans="1:19" ht="9" customHeight="1" x14ac:dyDescent="0.2">
      <c r="A337" s="501"/>
      <c r="B337" s="501"/>
      <c r="C337" s="48" t="s">
        <v>4</v>
      </c>
      <c r="D337" s="49">
        <v>37</v>
      </c>
      <c r="E337" s="50">
        <v>24323327</v>
      </c>
      <c r="F337" s="50">
        <v>2544007</v>
      </c>
      <c r="G337" s="50">
        <v>240001</v>
      </c>
      <c r="H337" s="50">
        <v>12361361</v>
      </c>
      <c r="I337" s="50">
        <v>0</v>
      </c>
      <c r="J337" s="51">
        <v>3289064</v>
      </c>
      <c r="K337" s="50">
        <v>39468695</v>
      </c>
      <c r="L337" s="75">
        <v>42757760</v>
      </c>
      <c r="M337" s="118"/>
      <c r="N337" s="120">
        <v>39468695</v>
      </c>
      <c r="O337" s="120">
        <v>27107335</v>
      </c>
      <c r="P337" s="120">
        <v>0</v>
      </c>
      <c r="Q337" s="120">
        <v>47637083</v>
      </c>
      <c r="R337" s="120">
        <v>44348018</v>
      </c>
      <c r="S337" s="47"/>
    </row>
    <row r="338" spans="1:19" ht="12.75" customHeight="1" x14ac:dyDescent="0.2">
      <c r="A338" s="501"/>
      <c r="B338" s="501"/>
      <c r="C338" s="53" t="s">
        <v>3</v>
      </c>
      <c r="D338" s="54">
        <v>38</v>
      </c>
      <c r="E338" s="55">
        <v>12828.44</v>
      </c>
      <c r="F338" s="55">
        <v>1338.66</v>
      </c>
      <c r="G338" s="55">
        <v>123.95</v>
      </c>
      <c r="H338" s="55">
        <v>6384.11</v>
      </c>
      <c r="I338" s="55">
        <v>0</v>
      </c>
      <c r="J338" s="55">
        <v>1722.93</v>
      </c>
      <c r="K338" s="56">
        <v>20675.16</v>
      </c>
      <c r="L338" s="76">
        <v>22398.09</v>
      </c>
      <c r="M338" s="117"/>
      <c r="N338" s="119">
        <v>20675.16</v>
      </c>
      <c r="O338" s="119">
        <v>14291.05</v>
      </c>
      <c r="P338" s="119"/>
      <c r="Q338" s="119">
        <v>24970.48</v>
      </c>
      <c r="R338" s="119">
        <v>23247.55</v>
      </c>
      <c r="S338" s="47"/>
    </row>
    <row r="339" spans="1:19" ht="9" customHeight="1" x14ac:dyDescent="0.2">
      <c r="A339" s="501"/>
      <c r="B339" s="501"/>
      <c r="C339" s="48" t="s">
        <v>4</v>
      </c>
      <c r="D339" s="49">
        <v>39</v>
      </c>
      <c r="E339" s="50">
        <v>24839324</v>
      </c>
      <c r="F339" s="50">
        <v>2592007</v>
      </c>
      <c r="G339" s="50">
        <v>240001</v>
      </c>
      <c r="H339" s="50">
        <v>12361361</v>
      </c>
      <c r="I339" s="50">
        <v>0</v>
      </c>
      <c r="J339" s="51">
        <v>3336058</v>
      </c>
      <c r="K339" s="50">
        <v>40032692</v>
      </c>
      <c r="L339" s="75">
        <v>43368750</v>
      </c>
      <c r="M339" s="118"/>
      <c r="N339" s="120">
        <v>40032692</v>
      </c>
      <c r="O339" s="120">
        <v>27671331</v>
      </c>
      <c r="P339" s="120">
        <v>0</v>
      </c>
      <c r="Q339" s="120">
        <v>48349591</v>
      </c>
      <c r="R339" s="120">
        <v>45013534</v>
      </c>
      <c r="S339" s="47"/>
    </row>
    <row r="340" spans="1:19" ht="12.75" customHeight="1" x14ac:dyDescent="0.2">
      <c r="A340" s="501"/>
      <c r="B340" s="501"/>
      <c r="C340" s="53" t="s">
        <v>3</v>
      </c>
      <c r="D340" s="54">
        <v>40</v>
      </c>
      <c r="E340" s="55">
        <v>13101.13</v>
      </c>
      <c r="F340" s="55">
        <v>1369.64</v>
      </c>
      <c r="G340" s="55">
        <v>123.95</v>
      </c>
      <c r="H340" s="55">
        <v>6384.11</v>
      </c>
      <c r="I340" s="55">
        <v>0</v>
      </c>
      <c r="J340" s="55">
        <v>1748.24</v>
      </c>
      <c r="K340" s="56">
        <v>20978.83</v>
      </c>
      <c r="L340" s="76">
        <v>22727.07</v>
      </c>
      <c r="M340" s="117"/>
      <c r="N340" s="119">
        <v>20978.83</v>
      </c>
      <c r="O340" s="119">
        <v>14594.72</v>
      </c>
      <c r="P340" s="119"/>
      <c r="Q340" s="119">
        <v>25354.12</v>
      </c>
      <c r="R340" s="119">
        <v>23605.88</v>
      </c>
      <c r="S340" s="47"/>
    </row>
    <row r="341" spans="1:19" ht="9" customHeight="1" x14ac:dyDescent="0.2">
      <c r="A341" s="502"/>
      <c r="B341" s="502"/>
      <c r="C341" s="58"/>
      <c r="D341" s="59"/>
      <c r="E341" s="61">
        <v>25367325</v>
      </c>
      <c r="F341" s="61">
        <v>2651993</v>
      </c>
      <c r="G341" s="61">
        <v>240001</v>
      </c>
      <c r="H341" s="61">
        <v>12361361</v>
      </c>
      <c r="I341" s="61">
        <v>0</v>
      </c>
      <c r="J341" s="60">
        <v>3385065</v>
      </c>
      <c r="K341" s="61">
        <v>40620679</v>
      </c>
      <c r="L341" s="77">
        <v>44005744</v>
      </c>
      <c r="M341" s="118"/>
      <c r="N341" s="120">
        <v>40620679</v>
      </c>
      <c r="O341" s="120">
        <v>28259318</v>
      </c>
      <c r="P341" s="120">
        <v>0</v>
      </c>
      <c r="Q341" s="120">
        <v>49092422</v>
      </c>
      <c r="R341" s="120">
        <v>45707357</v>
      </c>
      <c r="S341" s="47"/>
    </row>
    <row r="342" spans="1:19" ht="12.75" customHeight="1" x14ac:dyDescent="0.2">
      <c r="A342" s="496">
        <v>35034</v>
      </c>
      <c r="B342" s="496">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2">
      <c r="A343" s="521"/>
      <c r="B343" s="521"/>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2">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2">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2">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2">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2">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2">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2">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2">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2">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2">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2">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2">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2">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2">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2">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2">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2">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2">
      <c r="A361" s="501"/>
      <c r="B361" s="501"/>
      <c r="C361" s="48" t="s">
        <v>4</v>
      </c>
      <c r="D361" s="49">
        <v>19</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2">
      <c r="A362" s="501"/>
      <c r="B362" s="501"/>
      <c r="C362" s="53" t="s">
        <v>3</v>
      </c>
      <c r="D362" s="54">
        <v>20</v>
      </c>
      <c r="E362" s="55">
        <v>10849.34</v>
      </c>
      <c r="F362" s="55">
        <v>1072.1600000000001</v>
      </c>
      <c r="G362" s="55">
        <v>0</v>
      </c>
      <c r="H362" s="55">
        <v>6384.11</v>
      </c>
      <c r="I362" s="55">
        <v>0</v>
      </c>
      <c r="J362" s="55">
        <v>1525.47</v>
      </c>
      <c r="K362" s="56">
        <v>18305.61</v>
      </c>
      <c r="L362" s="46">
        <v>19831.080000000002</v>
      </c>
      <c r="M362" s="117"/>
      <c r="N362" s="119">
        <v>18305.61</v>
      </c>
      <c r="O362" s="119">
        <v>11921.5</v>
      </c>
      <c r="P362" s="119"/>
      <c r="Q362" s="119">
        <v>21976.95</v>
      </c>
      <c r="R362" s="119">
        <v>20451.48</v>
      </c>
      <c r="S362" s="47"/>
    </row>
    <row r="363" spans="1:19" ht="9" customHeight="1" x14ac:dyDescent="0.2">
      <c r="A363" s="501"/>
      <c r="B363" s="501"/>
      <c r="C363" s="48" t="s">
        <v>4</v>
      </c>
      <c r="D363" s="49">
        <v>21</v>
      </c>
      <c r="E363" s="50">
        <v>21007252</v>
      </c>
      <c r="F363" s="50">
        <v>2075991</v>
      </c>
      <c r="G363" s="50">
        <v>0</v>
      </c>
      <c r="H363" s="50">
        <v>12361361</v>
      </c>
      <c r="I363" s="50">
        <v>0</v>
      </c>
      <c r="J363" s="51">
        <v>2953722</v>
      </c>
      <c r="K363" s="50">
        <v>35444603</v>
      </c>
      <c r="L363" s="73">
        <v>38398325</v>
      </c>
      <c r="M363" s="118"/>
      <c r="N363" s="120">
        <v>35444603</v>
      </c>
      <c r="O363" s="120">
        <v>23083243</v>
      </c>
      <c r="P363" s="120">
        <v>0</v>
      </c>
      <c r="Q363" s="120">
        <v>42553309</v>
      </c>
      <c r="R363" s="120">
        <v>39599587</v>
      </c>
      <c r="S363" s="47"/>
    </row>
    <row r="364" spans="1:19" ht="12.75" customHeight="1" x14ac:dyDescent="0.2">
      <c r="A364" s="501"/>
      <c r="B364" s="501"/>
      <c r="C364" s="53" t="s">
        <v>3</v>
      </c>
      <c r="D364" s="54">
        <v>22</v>
      </c>
      <c r="E364" s="55">
        <v>11224.79</v>
      </c>
      <c r="F364" s="55">
        <v>1103.1500000000001</v>
      </c>
      <c r="G364" s="55">
        <v>0</v>
      </c>
      <c r="H364" s="55">
        <v>6384.11</v>
      </c>
      <c r="I364" s="55">
        <v>0</v>
      </c>
      <c r="J364" s="55">
        <v>1559.34</v>
      </c>
      <c r="K364" s="56">
        <v>18712.05</v>
      </c>
      <c r="L364" s="46">
        <v>20271.39</v>
      </c>
      <c r="M364" s="117"/>
      <c r="N364" s="119">
        <v>18712.05</v>
      </c>
      <c r="O364" s="119">
        <v>12327.94</v>
      </c>
      <c r="P364" s="119"/>
      <c r="Q364" s="119">
        <v>22490.42</v>
      </c>
      <c r="R364" s="119">
        <v>20931.080000000002</v>
      </c>
      <c r="S364" s="47"/>
    </row>
    <row r="365" spans="1:19" ht="9" customHeight="1" x14ac:dyDescent="0.2">
      <c r="A365" s="501"/>
      <c r="B365" s="501"/>
      <c r="C365" s="48" t="s">
        <v>4</v>
      </c>
      <c r="D365" s="49">
        <v>23</v>
      </c>
      <c r="E365" s="50">
        <v>21734224</v>
      </c>
      <c r="F365" s="50">
        <v>2135996</v>
      </c>
      <c r="G365" s="50">
        <v>0</v>
      </c>
      <c r="H365" s="50">
        <v>12361361</v>
      </c>
      <c r="I365" s="50">
        <v>0</v>
      </c>
      <c r="J365" s="51">
        <v>3019303</v>
      </c>
      <c r="K365" s="50">
        <v>36231581</v>
      </c>
      <c r="L365" s="73">
        <v>39250884</v>
      </c>
      <c r="M365" s="118"/>
      <c r="N365" s="120">
        <v>36231581</v>
      </c>
      <c r="O365" s="120">
        <v>23870220</v>
      </c>
      <c r="P365" s="120">
        <v>0</v>
      </c>
      <c r="Q365" s="120">
        <v>43547526</v>
      </c>
      <c r="R365" s="120">
        <v>40528222</v>
      </c>
      <c r="S365" s="47"/>
    </row>
    <row r="366" spans="1:19" ht="12.75" customHeight="1" x14ac:dyDescent="0.2">
      <c r="A366" s="501"/>
      <c r="B366" s="501"/>
      <c r="C366" s="53" t="s">
        <v>3</v>
      </c>
      <c r="D366" s="54">
        <v>24</v>
      </c>
      <c r="E366" s="55">
        <v>11497.48</v>
      </c>
      <c r="F366" s="55">
        <v>1134.1400000000001</v>
      </c>
      <c r="G366" s="55">
        <v>0</v>
      </c>
      <c r="H366" s="55">
        <v>6384.11</v>
      </c>
      <c r="I366" s="55">
        <v>0</v>
      </c>
      <c r="J366" s="55">
        <v>1584.64</v>
      </c>
      <c r="K366" s="56">
        <v>19015.73</v>
      </c>
      <c r="L366" s="46">
        <v>20600.37</v>
      </c>
      <c r="M366" s="117"/>
      <c r="N366" s="119">
        <v>19015.73</v>
      </c>
      <c r="O366" s="119">
        <v>12631.62</v>
      </c>
      <c r="P366" s="119"/>
      <c r="Q366" s="119">
        <v>22874.06</v>
      </c>
      <c r="R366" s="119">
        <v>21289.42</v>
      </c>
      <c r="S366" s="47"/>
    </row>
    <row r="367" spans="1:19" ht="9" customHeight="1" x14ac:dyDescent="0.2">
      <c r="A367" s="501"/>
      <c r="B367" s="501"/>
      <c r="C367" s="48" t="s">
        <v>4</v>
      </c>
      <c r="D367" s="49">
        <v>25</v>
      </c>
      <c r="E367" s="50">
        <v>22262226</v>
      </c>
      <c r="F367" s="50">
        <v>2196001</v>
      </c>
      <c r="G367" s="50">
        <v>0</v>
      </c>
      <c r="H367" s="50">
        <v>12361361</v>
      </c>
      <c r="I367" s="50">
        <v>0</v>
      </c>
      <c r="J367" s="51">
        <v>3068291</v>
      </c>
      <c r="K367" s="50">
        <v>36819588</v>
      </c>
      <c r="L367" s="73">
        <v>39887878</v>
      </c>
      <c r="M367" s="118"/>
      <c r="N367" s="120">
        <v>36819588</v>
      </c>
      <c r="O367" s="120">
        <v>24458227</v>
      </c>
      <c r="P367" s="120">
        <v>0</v>
      </c>
      <c r="Q367" s="120">
        <v>44290356</v>
      </c>
      <c r="R367" s="120">
        <v>41222065</v>
      </c>
      <c r="S367" s="47"/>
    </row>
    <row r="368" spans="1:19" ht="12.75" customHeight="1" x14ac:dyDescent="0.2">
      <c r="A368" s="501"/>
      <c r="B368" s="501"/>
      <c r="C368" s="53" t="s">
        <v>3</v>
      </c>
      <c r="D368" s="54">
        <v>26</v>
      </c>
      <c r="E368" s="55">
        <v>11770.17</v>
      </c>
      <c r="F368" s="55">
        <v>1165.1300000000001</v>
      </c>
      <c r="G368" s="55">
        <v>0</v>
      </c>
      <c r="H368" s="55">
        <v>6384.11</v>
      </c>
      <c r="I368" s="55">
        <v>0</v>
      </c>
      <c r="J368" s="55">
        <v>1609.95</v>
      </c>
      <c r="K368" s="56">
        <v>19319.41</v>
      </c>
      <c r="L368" s="46">
        <v>20929.36</v>
      </c>
      <c r="M368" s="117"/>
      <c r="N368" s="119">
        <v>19319.41</v>
      </c>
      <c r="O368" s="119">
        <v>12935.3</v>
      </c>
      <c r="P368" s="119"/>
      <c r="Q368" s="119">
        <v>23257.71</v>
      </c>
      <c r="R368" s="119">
        <v>21647.759999999998</v>
      </c>
      <c r="S368" s="47"/>
    </row>
    <row r="369" spans="1:19" ht="9" customHeight="1" x14ac:dyDescent="0.2">
      <c r="A369" s="501"/>
      <c r="B369" s="501"/>
      <c r="C369" s="48" t="s">
        <v>4</v>
      </c>
      <c r="D369" s="49">
        <v>27</v>
      </c>
      <c r="E369" s="50">
        <v>22790227</v>
      </c>
      <c r="F369" s="50">
        <v>2256006</v>
      </c>
      <c r="G369" s="50">
        <v>0</v>
      </c>
      <c r="H369" s="50">
        <v>12361361</v>
      </c>
      <c r="I369" s="50">
        <v>0</v>
      </c>
      <c r="J369" s="51">
        <v>3117298</v>
      </c>
      <c r="K369" s="50">
        <v>37407594</v>
      </c>
      <c r="L369" s="73">
        <v>40524892</v>
      </c>
      <c r="M369" s="118"/>
      <c r="N369" s="120">
        <v>37407594</v>
      </c>
      <c r="O369" s="120">
        <v>25046233</v>
      </c>
      <c r="P369" s="120">
        <v>0</v>
      </c>
      <c r="Q369" s="120">
        <v>45033206</v>
      </c>
      <c r="R369" s="120">
        <v>41915908</v>
      </c>
      <c r="S369" s="47"/>
    </row>
    <row r="370" spans="1:19" ht="12.75" customHeight="1" x14ac:dyDescent="0.2">
      <c r="A370" s="501"/>
      <c r="B370" s="501"/>
      <c r="C370" s="53" t="s">
        <v>3</v>
      </c>
      <c r="D370" s="54">
        <v>28</v>
      </c>
      <c r="E370" s="55">
        <v>12108.42</v>
      </c>
      <c r="F370" s="55">
        <v>1189.92</v>
      </c>
      <c r="G370" s="55">
        <v>0</v>
      </c>
      <c r="H370" s="55">
        <v>6384.11</v>
      </c>
      <c r="I370" s="55">
        <v>0</v>
      </c>
      <c r="J370" s="55">
        <v>1640.2</v>
      </c>
      <c r="K370" s="56">
        <v>19682.45</v>
      </c>
      <c r="L370" s="46">
        <v>21322.65</v>
      </c>
      <c r="M370" s="117"/>
      <c r="N370" s="119">
        <v>19682.45</v>
      </c>
      <c r="O370" s="119">
        <v>13298.34</v>
      </c>
      <c r="P370" s="119"/>
      <c r="Q370" s="119">
        <v>23716.35</v>
      </c>
      <c r="R370" s="119">
        <v>22076.15</v>
      </c>
      <c r="S370" s="47"/>
    </row>
    <row r="371" spans="1:19" ht="9" customHeight="1" x14ac:dyDescent="0.2">
      <c r="A371" s="501"/>
      <c r="B371" s="501"/>
      <c r="C371" s="48" t="s">
        <v>4</v>
      </c>
      <c r="D371" s="49">
        <v>29</v>
      </c>
      <c r="E371" s="50">
        <v>23445170</v>
      </c>
      <c r="F371" s="50">
        <v>2304006</v>
      </c>
      <c r="G371" s="50">
        <v>0</v>
      </c>
      <c r="H371" s="50">
        <v>12361361</v>
      </c>
      <c r="I371" s="50">
        <v>0</v>
      </c>
      <c r="J371" s="51">
        <v>3175870</v>
      </c>
      <c r="K371" s="50">
        <v>38110537</v>
      </c>
      <c r="L371" s="73">
        <v>41286408</v>
      </c>
      <c r="M371" s="118"/>
      <c r="N371" s="120">
        <v>38110537</v>
      </c>
      <c r="O371" s="120">
        <v>25749177</v>
      </c>
      <c r="P371" s="120">
        <v>0</v>
      </c>
      <c r="Q371" s="120">
        <v>45921257</v>
      </c>
      <c r="R371" s="120">
        <v>42745387</v>
      </c>
      <c r="S371" s="47"/>
    </row>
    <row r="372" spans="1:19" ht="12.75" customHeight="1" x14ac:dyDescent="0.2">
      <c r="A372" s="501"/>
      <c r="B372" s="501"/>
      <c r="C372" s="53" t="s">
        <v>3</v>
      </c>
      <c r="D372" s="54">
        <v>30</v>
      </c>
      <c r="E372" s="55">
        <v>12374.92</v>
      </c>
      <c r="F372" s="55">
        <v>1220.9000000000001</v>
      </c>
      <c r="G372" s="55">
        <v>0</v>
      </c>
      <c r="H372" s="55">
        <v>6384.11</v>
      </c>
      <c r="I372" s="55">
        <v>0</v>
      </c>
      <c r="J372" s="55">
        <v>1664.99</v>
      </c>
      <c r="K372" s="56">
        <v>19979.93</v>
      </c>
      <c r="L372" s="46">
        <v>21644.92</v>
      </c>
      <c r="M372" s="117"/>
      <c r="N372" s="119">
        <v>19979.93</v>
      </c>
      <c r="O372" s="119">
        <v>13595.82</v>
      </c>
      <c r="P372" s="119"/>
      <c r="Q372" s="119">
        <v>24092.17</v>
      </c>
      <c r="R372" s="119">
        <v>22427.18</v>
      </c>
      <c r="S372" s="47"/>
    </row>
    <row r="373" spans="1:19" ht="9" customHeight="1" x14ac:dyDescent="0.2">
      <c r="A373" s="501"/>
      <c r="B373" s="501"/>
      <c r="C373" s="48" t="s">
        <v>4</v>
      </c>
      <c r="D373" s="49">
        <v>31</v>
      </c>
      <c r="E373" s="50">
        <v>23961186</v>
      </c>
      <c r="F373" s="50">
        <v>2363992</v>
      </c>
      <c r="G373" s="50">
        <v>0</v>
      </c>
      <c r="H373" s="50">
        <v>12361361</v>
      </c>
      <c r="I373" s="50">
        <v>0</v>
      </c>
      <c r="J373" s="51">
        <v>3223870</v>
      </c>
      <c r="K373" s="50">
        <v>38686539</v>
      </c>
      <c r="L373" s="73">
        <v>41910409</v>
      </c>
      <c r="M373" s="118"/>
      <c r="N373" s="120">
        <v>38686539</v>
      </c>
      <c r="O373" s="120">
        <v>26325178</v>
      </c>
      <c r="P373" s="120">
        <v>0</v>
      </c>
      <c r="Q373" s="120">
        <v>46648946</v>
      </c>
      <c r="R373" s="120">
        <v>43425076</v>
      </c>
      <c r="S373" s="47"/>
    </row>
    <row r="374" spans="1:19" ht="12.75" customHeight="1" x14ac:dyDescent="0.2">
      <c r="A374" s="501"/>
      <c r="B374" s="501"/>
      <c r="C374" s="53" t="s">
        <v>3</v>
      </c>
      <c r="D374" s="54">
        <v>32</v>
      </c>
      <c r="E374" s="55">
        <v>12647.61</v>
      </c>
      <c r="F374" s="55">
        <v>1251.8900000000001</v>
      </c>
      <c r="G374" s="55">
        <v>0</v>
      </c>
      <c r="H374" s="55">
        <v>6384.11</v>
      </c>
      <c r="I374" s="55">
        <v>0</v>
      </c>
      <c r="J374" s="55">
        <v>1690.3</v>
      </c>
      <c r="K374" s="56">
        <v>20283.61</v>
      </c>
      <c r="L374" s="46">
        <v>21973.91</v>
      </c>
      <c r="M374" s="117"/>
      <c r="N374" s="119">
        <v>20283.61</v>
      </c>
      <c r="O374" s="119">
        <v>13899.5</v>
      </c>
      <c r="P374" s="119"/>
      <c r="Q374" s="119">
        <v>24475.82</v>
      </c>
      <c r="R374" s="119">
        <v>22785.52</v>
      </c>
      <c r="S374" s="47"/>
    </row>
    <row r="375" spans="1:19" ht="9" customHeight="1" x14ac:dyDescent="0.2">
      <c r="A375" s="501"/>
      <c r="B375" s="501"/>
      <c r="C375" s="48" t="s">
        <v>4</v>
      </c>
      <c r="D375" s="49">
        <v>33</v>
      </c>
      <c r="E375" s="50">
        <v>24489188</v>
      </c>
      <c r="F375" s="50">
        <v>2423997</v>
      </c>
      <c r="G375" s="50">
        <v>0</v>
      </c>
      <c r="H375" s="50">
        <v>12361361</v>
      </c>
      <c r="I375" s="50">
        <v>0</v>
      </c>
      <c r="J375" s="51">
        <v>3272877</v>
      </c>
      <c r="K375" s="50">
        <v>39274546</v>
      </c>
      <c r="L375" s="73">
        <v>42547423</v>
      </c>
      <c r="M375" s="118"/>
      <c r="N375" s="120">
        <v>39274546</v>
      </c>
      <c r="O375" s="120">
        <v>26913185</v>
      </c>
      <c r="P375" s="120">
        <v>0</v>
      </c>
      <c r="Q375" s="120">
        <v>47391796</v>
      </c>
      <c r="R375" s="120">
        <v>44118919</v>
      </c>
      <c r="S375" s="47"/>
    </row>
    <row r="376" spans="1:19" ht="12.75" customHeight="1" x14ac:dyDescent="0.2">
      <c r="A376" s="501"/>
      <c r="B376" s="501"/>
      <c r="C376" s="53" t="s">
        <v>3</v>
      </c>
      <c r="D376" s="54">
        <v>34</v>
      </c>
      <c r="E376" s="55">
        <v>12914.1</v>
      </c>
      <c r="F376" s="55">
        <v>1282.8800000000001</v>
      </c>
      <c r="G376" s="55">
        <v>0</v>
      </c>
      <c r="H376" s="55">
        <v>6384.11</v>
      </c>
      <c r="I376" s="55">
        <v>0</v>
      </c>
      <c r="J376" s="55">
        <v>1715.09</v>
      </c>
      <c r="K376" s="56">
        <v>20581.09</v>
      </c>
      <c r="L376" s="46">
        <v>22296.18</v>
      </c>
      <c r="M376" s="117"/>
      <c r="N376" s="119">
        <v>20581.09</v>
      </c>
      <c r="O376" s="119">
        <v>14196.98</v>
      </c>
      <c r="P376" s="119"/>
      <c r="Q376" s="119">
        <v>24851.64</v>
      </c>
      <c r="R376" s="119">
        <v>23136.55</v>
      </c>
      <c r="S376" s="47"/>
    </row>
    <row r="377" spans="1:19" ht="9" customHeight="1" x14ac:dyDescent="0.2">
      <c r="A377" s="501"/>
      <c r="B377" s="501"/>
      <c r="C377" s="48" t="s">
        <v>4</v>
      </c>
      <c r="D377" s="49">
        <v>35</v>
      </c>
      <c r="E377" s="50">
        <v>25005184</v>
      </c>
      <c r="F377" s="50">
        <v>2484002</v>
      </c>
      <c r="G377" s="50">
        <v>0</v>
      </c>
      <c r="H377" s="50">
        <v>12361361</v>
      </c>
      <c r="I377" s="50">
        <v>0</v>
      </c>
      <c r="J377" s="51">
        <v>3320877</v>
      </c>
      <c r="K377" s="50">
        <v>39850547</v>
      </c>
      <c r="L377" s="73">
        <v>43171424</v>
      </c>
      <c r="M377" s="118"/>
      <c r="N377" s="120">
        <v>39850547</v>
      </c>
      <c r="O377" s="120">
        <v>27489186</v>
      </c>
      <c r="P377" s="120">
        <v>0</v>
      </c>
      <c r="Q377" s="120">
        <v>48119485</v>
      </c>
      <c r="R377" s="120">
        <v>44798608</v>
      </c>
      <c r="S377" s="47"/>
    </row>
    <row r="378" spans="1:19" ht="12.75" customHeight="1" x14ac:dyDescent="0.2">
      <c r="A378" s="501"/>
      <c r="B378" s="501"/>
      <c r="C378" s="53" t="s">
        <v>3</v>
      </c>
      <c r="D378" s="54">
        <v>36</v>
      </c>
      <c r="E378" s="55">
        <v>13240.71</v>
      </c>
      <c r="F378" s="55">
        <v>1313.87</v>
      </c>
      <c r="G378" s="55">
        <v>0</v>
      </c>
      <c r="H378" s="55">
        <v>6384.11</v>
      </c>
      <c r="I378" s="55">
        <v>0</v>
      </c>
      <c r="J378" s="55">
        <v>1744.89</v>
      </c>
      <c r="K378" s="56">
        <v>20938.689999999999</v>
      </c>
      <c r="L378" s="46">
        <v>22683.58</v>
      </c>
      <c r="M378" s="117"/>
      <c r="N378" s="119">
        <v>20938.689999999999</v>
      </c>
      <c r="O378" s="119">
        <v>14554.58</v>
      </c>
      <c r="P378" s="119"/>
      <c r="Q378" s="119">
        <v>25303.4</v>
      </c>
      <c r="R378" s="119">
        <v>23558.51</v>
      </c>
      <c r="S378" s="47"/>
    </row>
    <row r="379" spans="1:19" ht="9" customHeight="1" x14ac:dyDescent="0.2">
      <c r="A379" s="501"/>
      <c r="B379" s="501"/>
      <c r="C379" s="48" t="s">
        <v>4</v>
      </c>
      <c r="D379" s="49">
        <v>37</v>
      </c>
      <c r="E379" s="50">
        <v>25637590</v>
      </c>
      <c r="F379" s="50">
        <v>2544007</v>
      </c>
      <c r="G379" s="50">
        <v>0</v>
      </c>
      <c r="H379" s="50">
        <v>12361361</v>
      </c>
      <c r="I379" s="50">
        <v>0</v>
      </c>
      <c r="J379" s="51">
        <v>3378578</v>
      </c>
      <c r="K379" s="50">
        <v>40542957</v>
      </c>
      <c r="L379" s="73">
        <v>43921535</v>
      </c>
      <c r="M379" s="118"/>
      <c r="N379" s="120">
        <v>40542957</v>
      </c>
      <c r="O379" s="120">
        <v>28181597</v>
      </c>
      <c r="P379" s="120">
        <v>0</v>
      </c>
      <c r="Q379" s="120">
        <v>48994214</v>
      </c>
      <c r="R379" s="120">
        <v>45615636</v>
      </c>
      <c r="S379" s="47"/>
    </row>
    <row r="380" spans="1:19" ht="12.75" customHeight="1" x14ac:dyDescent="0.2">
      <c r="A380" s="501"/>
      <c r="B380" s="501"/>
      <c r="C380" s="53" t="s">
        <v>3</v>
      </c>
      <c r="D380" s="54">
        <v>38</v>
      </c>
      <c r="E380" s="55">
        <v>13507.2</v>
      </c>
      <c r="F380" s="55">
        <v>1338.66</v>
      </c>
      <c r="G380" s="55">
        <v>0</v>
      </c>
      <c r="H380" s="55">
        <v>6384.11</v>
      </c>
      <c r="I380" s="55">
        <v>0</v>
      </c>
      <c r="J380" s="55">
        <v>1769.16</v>
      </c>
      <c r="K380" s="56">
        <v>21229.97</v>
      </c>
      <c r="L380" s="46">
        <v>22999.13</v>
      </c>
      <c r="M380" s="117"/>
      <c r="N380" s="119">
        <v>21229.97</v>
      </c>
      <c r="O380" s="119">
        <v>14845.86</v>
      </c>
      <c r="P380" s="119"/>
      <c r="Q380" s="119">
        <v>25671.38</v>
      </c>
      <c r="R380" s="119">
        <v>23902.22</v>
      </c>
      <c r="S380" s="47"/>
    </row>
    <row r="381" spans="1:19" ht="9" customHeight="1" x14ac:dyDescent="0.2">
      <c r="A381" s="501"/>
      <c r="B381" s="501"/>
      <c r="C381" s="48" t="s">
        <v>4</v>
      </c>
      <c r="D381" s="49">
        <v>39</v>
      </c>
      <c r="E381" s="50">
        <v>26153586</v>
      </c>
      <c r="F381" s="50">
        <v>2592007</v>
      </c>
      <c r="G381" s="50">
        <v>0</v>
      </c>
      <c r="H381" s="50">
        <v>12361361</v>
      </c>
      <c r="I381" s="50">
        <v>0</v>
      </c>
      <c r="J381" s="51">
        <v>3425571</v>
      </c>
      <c r="K381" s="50">
        <v>41106954</v>
      </c>
      <c r="L381" s="73">
        <v>44532525</v>
      </c>
      <c r="M381" s="118"/>
      <c r="N381" s="120">
        <v>41106954</v>
      </c>
      <c r="O381" s="120">
        <v>28745593</v>
      </c>
      <c r="P381" s="120">
        <v>0</v>
      </c>
      <c r="Q381" s="120">
        <v>49706723</v>
      </c>
      <c r="R381" s="120">
        <v>46281152</v>
      </c>
      <c r="S381" s="47"/>
    </row>
    <row r="382" spans="1:19" ht="12.75" customHeight="1" x14ac:dyDescent="0.2">
      <c r="A382" s="501"/>
      <c r="B382" s="501"/>
      <c r="C382" s="53" t="s">
        <v>3</v>
      </c>
      <c r="D382" s="54">
        <v>40</v>
      </c>
      <c r="E382" s="55">
        <v>13779.89</v>
      </c>
      <c r="F382" s="55">
        <v>1369.64</v>
      </c>
      <c r="G382" s="55">
        <v>0</v>
      </c>
      <c r="H382" s="55">
        <v>6384.11</v>
      </c>
      <c r="I382" s="55">
        <v>0</v>
      </c>
      <c r="J382" s="55">
        <v>1794.47</v>
      </c>
      <c r="K382" s="56">
        <v>21533.64</v>
      </c>
      <c r="L382" s="46">
        <v>23328.11</v>
      </c>
      <c r="M382" s="117"/>
      <c r="N382" s="119">
        <v>21533.64</v>
      </c>
      <c r="O382" s="119">
        <v>15149.53</v>
      </c>
      <c r="P382" s="119"/>
      <c r="Q382" s="119">
        <v>26055.03</v>
      </c>
      <c r="R382" s="119">
        <v>24260.560000000001</v>
      </c>
      <c r="S382" s="47"/>
    </row>
    <row r="383" spans="1:19" ht="9" customHeight="1" x14ac:dyDescent="0.2">
      <c r="A383" s="502"/>
      <c r="B383" s="502"/>
      <c r="C383" s="58"/>
      <c r="D383" s="59"/>
      <c r="E383" s="61">
        <v>26681588</v>
      </c>
      <c r="F383" s="61">
        <v>2651993</v>
      </c>
      <c r="G383" s="61">
        <v>0</v>
      </c>
      <c r="H383" s="61">
        <v>12361361</v>
      </c>
      <c r="I383" s="61">
        <v>0</v>
      </c>
      <c r="J383" s="60">
        <v>3474578</v>
      </c>
      <c r="K383" s="61">
        <v>41694941</v>
      </c>
      <c r="L383" s="73">
        <v>45169520</v>
      </c>
      <c r="M383" s="118"/>
      <c r="N383" s="120">
        <v>41694941</v>
      </c>
      <c r="O383" s="120">
        <v>29333580</v>
      </c>
      <c r="P383" s="120">
        <v>0</v>
      </c>
      <c r="Q383" s="120">
        <v>50449573</v>
      </c>
      <c r="R383" s="120">
        <v>46974995</v>
      </c>
      <c r="S383" s="47"/>
    </row>
    <row r="384" spans="1:19" ht="12.75" customHeight="1" x14ac:dyDescent="0.2">
      <c r="A384" s="496">
        <v>35065</v>
      </c>
      <c r="B384" s="496">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2">
      <c r="A385" s="521"/>
      <c r="B385" s="521"/>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2">
      <c r="A386" s="519">
        <v>35065</v>
      </c>
      <c r="B386" s="519">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2">
      <c r="A387" s="579"/>
      <c r="B387" s="579"/>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2">
      <c r="A388" s="579"/>
      <c r="B388" s="579"/>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2">
      <c r="A389" s="579"/>
      <c r="B389" s="579"/>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2">
      <c r="A390" s="579"/>
      <c r="B390" s="579"/>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2">
      <c r="A391" s="579"/>
      <c r="B391" s="579"/>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2">
      <c r="A392" s="579"/>
      <c r="B392" s="579"/>
      <c r="C392" s="53" t="s">
        <v>3</v>
      </c>
      <c r="D392" s="54">
        <v>21</v>
      </c>
      <c r="E392" s="55">
        <v>12488.96</v>
      </c>
      <c r="F392" s="55">
        <v>0</v>
      </c>
      <c r="G392" s="55">
        <v>0</v>
      </c>
      <c r="H392" s="55">
        <v>6384.11</v>
      </c>
      <c r="I392" s="55">
        <v>0</v>
      </c>
      <c r="J392" s="55">
        <v>1572.76</v>
      </c>
      <c r="K392" s="56">
        <v>18873.07</v>
      </c>
      <c r="L392" s="46">
        <v>20445.830000000002</v>
      </c>
      <c r="M392" s="117"/>
      <c r="N392" s="119">
        <v>18873.07</v>
      </c>
      <c r="O392" s="119">
        <v>12488.96</v>
      </c>
      <c r="P392" s="119"/>
      <c r="Q392" s="119">
        <v>22693.84</v>
      </c>
      <c r="R392" s="119">
        <v>21121.08</v>
      </c>
      <c r="S392" s="47"/>
    </row>
    <row r="393" spans="1:19" ht="9" customHeight="1" x14ac:dyDescent="0.2">
      <c r="A393" s="579"/>
      <c r="B393" s="579"/>
      <c r="C393" s="48" t="s">
        <v>4</v>
      </c>
      <c r="D393" s="49">
        <v>27</v>
      </c>
      <c r="E393" s="50">
        <v>24181999</v>
      </c>
      <c r="F393" s="50">
        <v>0</v>
      </c>
      <c r="G393" s="50">
        <v>0</v>
      </c>
      <c r="H393" s="50">
        <v>12361361</v>
      </c>
      <c r="I393" s="50">
        <v>0</v>
      </c>
      <c r="J393" s="51">
        <v>3045288</v>
      </c>
      <c r="K393" s="50">
        <v>36543359</v>
      </c>
      <c r="L393" s="73">
        <v>39588647</v>
      </c>
      <c r="M393" s="118"/>
      <c r="N393" s="120">
        <v>36543359</v>
      </c>
      <c r="O393" s="120">
        <v>24181999</v>
      </c>
      <c r="P393" s="120">
        <v>0</v>
      </c>
      <c r="Q393" s="120">
        <v>43941402</v>
      </c>
      <c r="R393" s="120">
        <v>40896114</v>
      </c>
      <c r="S393" s="47"/>
    </row>
    <row r="394" spans="1:19" ht="12.75" customHeight="1" x14ac:dyDescent="0.2">
      <c r="A394" s="579"/>
      <c r="B394" s="579"/>
      <c r="C394" s="53" t="s">
        <v>3</v>
      </c>
      <c r="D394" s="54">
        <v>28</v>
      </c>
      <c r="E394" s="55">
        <v>13787.85</v>
      </c>
      <c r="F394" s="55">
        <v>0</v>
      </c>
      <c r="G394" s="55">
        <v>0</v>
      </c>
      <c r="H394" s="55">
        <v>6384.11</v>
      </c>
      <c r="I394" s="55">
        <v>0</v>
      </c>
      <c r="J394" s="55">
        <v>1681</v>
      </c>
      <c r="K394" s="56">
        <v>20171.96</v>
      </c>
      <c r="L394" s="46">
        <v>21852.959999999999</v>
      </c>
      <c r="M394" s="117"/>
      <c r="N394" s="119">
        <v>20171.96</v>
      </c>
      <c r="O394" s="119">
        <v>13787.85</v>
      </c>
      <c r="P394" s="119"/>
      <c r="Q394" s="119">
        <v>24334.77</v>
      </c>
      <c r="R394" s="119">
        <v>22653.77</v>
      </c>
      <c r="S394" s="47"/>
    </row>
    <row r="395" spans="1:19" ht="9" customHeight="1" x14ac:dyDescent="0.2">
      <c r="A395" s="579"/>
      <c r="B395" s="579"/>
      <c r="C395" s="48" t="s">
        <v>4</v>
      </c>
      <c r="D395" s="49">
        <v>34</v>
      </c>
      <c r="E395" s="50">
        <v>26697000</v>
      </c>
      <c r="F395" s="50">
        <v>0</v>
      </c>
      <c r="G395" s="50">
        <v>0</v>
      </c>
      <c r="H395" s="50">
        <v>12361361</v>
      </c>
      <c r="I395" s="50">
        <v>0</v>
      </c>
      <c r="J395" s="51">
        <v>3254870</v>
      </c>
      <c r="K395" s="50">
        <v>39058361</v>
      </c>
      <c r="L395" s="73">
        <v>42313231</v>
      </c>
      <c r="M395" s="118"/>
      <c r="N395" s="120">
        <v>39058361</v>
      </c>
      <c r="O395" s="120">
        <v>26697000</v>
      </c>
      <c r="P395" s="120">
        <v>0</v>
      </c>
      <c r="Q395" s="120">
        <v>47118685</v>
      </c>
      <c r="R395" s="120">
        <v>43863815</v>
      </c>
      <c r="S395" s="47"/>
    </row>
    <row r="396" spans="1:19" ht="12.75" customHeight="1" x14ac:dyDescent="0.2">
      <c r="A396" s="579"/>
      <c r="B396" s="579"/>
      <c r="C396" s="53" t="s">
        <v>3</v>
      </c>
      <c r="D396" s="54">
        <v>35</v>
      </c>
      <c r="E396" s="55">
        <v>14765.5</v>
      </c>
      <c r="F396" s="55">
        <v>0</v>
      </c>
      <c r="G396" s="55">
        <v>0</v>
      </c>
      <c r="H396" s="55">
        <v>6384.11</v>
      </c>
      <c r="I396" s="55">
        <v>0</v>
      </c>
      <c r="J396" s="55">
        <v>1762.47</v>
      </c>
      <c r="K396" s="56">
        <v>21149.61</v>
      </c>
      <c r="L396" s="46">
        <v>22912.080000000002</v>
      </c>
      <c r="M396" s="117"/>
      <c r="N396" s="119">
        <v>21149.61</v>
      </c>
      <c r="O396" s="119">
        <v>14765.5</v>
      </c>
      <c r="P396" s="119"/>
      <c r="Q396" s="119">
        <v>25569.87</v>
      </c>
      <c r="R396" s="119">
        <v>23807.4</v>
      </c>
      <c r="S396" s="47"/>
    </row>
    <row r="397" spans="1:19" ht="9" customHeight="1" x14ac:dyDescent="0.2">
      <c r="A397" s="580"/>
      <c r="B397" s="580"/>
      <c r="C397" s="58" t="s">
        <v>4</v>
      </c>
      <c r="D397" s="59"/>
      <c r="E397" s="61">
        <v>28589995</v>
      </c>
      <c r="F397" s="61">
        <v>0</v>
      </c>
      <c r="G397" s="61">
        <v>0</v>
      </c>
      <c r="H397" s="61">
        <v>12361361</v>
      </c>
      <c r="I397" s="61">
        <v>0</v>
      </c>
      <c r="J397" s="60">
        <v>3412618</v>
      </c>
      <c r="K397" s="61">
        <v>40951355</v>
      </c>
      <c r="L397" s="73">
        <v>44363973</v>
      </c>
      <c r="M397" s="118"/>
      <c r="N397" s="120">
        <v>40951355</v>
      </c>
      <c r="O397" s="120">
        <v>28589995</v>
      </c>
      <c r="P397" s="120">
        <v>0</v>
      </c>
      <c r="Q397" s="120">
        <v>49510172</v>
      </c>
      <c r="R397" s="120">
        <v>46097554</v>
      </c>
      <c r="S397" s="47"/>
    </row>
    <row r="398" spans="1:19" ht="12.75" customHeight="1" x14ac:dyDescent="0.2">
      <c r="A398" s="496">
        <v>35370</v>
      </c>
      <c r="B398" s="496">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2">
      <c r="A399" s="521"/>
      <c r="B399" s="521"/>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2">
      <c r="A400" s="519">
        <v>35370</v>
      </c>
      <c r="B400" s="519">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2">
      <c r="A401" s="579"/>
      <c r="B401" s="579"/>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2">
      <c r="A402" s="579"/>
      <c r="B402" s="579"/>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2">
      <c r="A403" s="579"/>
      <c r="B403" s="579"/>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2">
      <c r="A404" s="579"/>
      <c r="B404" s="579"/>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2">
      <c r="A405" s="579"/>
      <c r="B405" s="579"/>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2">
      <c r="A406" s="579"/>
      <c r="B406" s="579"/>
      <c r="C406" s="53" t="s">
        <v>3</v>
      </c>
      <c r="D406" s="54">
        <v>21</v>
      </c>
      <c r="E406" s="55">
        <v>13133.5</v>
      </c>
      <c r="F406" s="55">
        <v>0</v>
      </c>
      <c r="G406" s="55">
        <v>0</v>
      </c>
      <c r="H406" s="55">
        <v>6384.11</v>
      </c>
      <c r="I406" s="55">
        <v>0</v>
      </c>
      <c r="J406" s="55">
        <v>1626.47</v>
      </c>
      <c r="K406" s="56">
        <v>19517.61</v>
      </c>
      <c r="L406" s="46">
        <v>21144.080000000002</v>
      </c>
      <c r="M406" s="117"/>
      <c r="N406" s="119">
        <v>19517.61</v>
      </c>
      <c r="O406" s="119">
        <v>13133.5</v>
      </c>
      <c r="P406" s="119"/>
      <c r="Q406" s="119">
        <v>23508.11</v>
      </c>
      <c r="R406" s="119">
        <v>21881.64</v>
      </c>
      <c r="S406" s="47"/>
    </row>
    <row r="407" spans="1:19" ht="9" customHeight="1" x14ac:dyDescent="0.2">
      <c r="A407" s="579"/>
      <c r="B407" s="579"/>
      <c r="C407" s="48" t="s">
        <v>4</v>
      </c>
      <c r="D407" s="49">
        <v>27</v>
      </c>
      <c r="E407" s="50">
        <v>25430002</v>
      </c>
      <c r="F407" s="50">
        <v>0</v>
      </c>
      <c r="G407" s="50">
        <v>0</v>
      </c>
      <c r="H407" s="50">
        <v>12361361</v>
      </c>
      <c r="I407" s="50">
        <v>0</v>
      </c>
      <c r="J407" s="51">
        <v>3149285</v>
      </c>
      <c r="K407" s="50">
        <v>37791363</v>
      </c>
      <c r="L407" s="73">
        <v>40940648</v>
      </c>
      <c r="M407" s="118"/>
      <c r="N407" s="120">
        <v>37791363</v>
      </c>
      <c r="O407" s="120">
        <v>25430002</v>
      </c>
      <c r="P407" s="120">
        <v>0</v>
      </c>
      <c r="Q407" s="120">
        <v>45518048</v>
      </c>
      <c r="R407" s="120">
        <v>42368763</v>
      </c>
      <c r="S407" s="47"/>
    </row>
    <row r="408" spans="1:19" ht="12.75" customHeight="1" x14ac:dyDescent="0.2">
      <c r="A408" s="579"/>
      <c r="B408" s="579"/>
      <c r="C408" s="53" t="s">
        <v>3</v>
      </c>
      <c r="D408" s="54">
        <v>28</v>
      </c>
      <c r="E408" s="55">
        <v>14475.77</v>
      </c>
      <c r="F408" s="55">
        <v>0</v>
      </c>
      <c r="G408" s="55">
        <v>0</v>
      </c>
      <c r="H408" s="55">
        <v>6384.11</v>
      </c>
      <c r="I408" s="55">
        <v>0</v>
      </c>
      <c r="J408" s="55">
        <v>1738.32</v>
      </c>
      <c r="K408" s="56">
        <v>20859.88</v>
      </c>
      <c r="L408" s="46">
        <v>22598.2</v>
      </c>
      <c r="M408" s="117"/>
      <c r="N408" s="119">
        <v>20859.88</v>
      </c>
      <c r="O408" s="119">
        <v>14475.77</v>
      </c>
      <c r="P408" s="119"/>
      <c r="Q408" s="119">
        <v>25203.84</v>
      </c>
      <c r="R408" s="119">
        <v>23465.52</v>
      </c>
      <c r="S408" s="47"/>
    </row>
    <row r="409" spans="1:19" ht="9" customHeight="1" x14ac:dyDescent="0.2">
      <c r="A409" s="579"/>
      <c r="B409" s="579"/>
      <c r="C409" s="48" t="s">
        <v>4</v>
      </c>
      <c r="D409" s="49">
        <v>34</v>
      </c>
      <c r="E409" s="50">
        <v>28028999</v>
      </c>
      <c r="F409" s="50">
        <v>0</v>
      </c>
      <c r="G409" s="50">
        <v>0</v>
      </c>
      <c r="H409" s="50">
        <v>12361361</v>
      </c>
      <c r="I409" s="50">
        <v>0</v>
      </c>
      <c r="J409" s="51">
        <v>3365857</v>
      </c>
      <c r="K409" s="50">
        <v>40390360</v>
      </c>
      <c r="L409" s="73">
        <v>43756217</v>
      </c>
      <c r="M409" s="118"/>
      <c r="N409" s="120">
        <v>40390360</v>
      </c>
      <c r="O409" s="120">
        <v>28028999</v>
      </c>
      <c r="P409" s="120">
        <v>0</v>
      </c>
      <c r="Q409" s="120">
        <v>48801439</v>
      </c>
      <c r="R409" s="120">
        <v>45435582</v>
      </c>
      <c r="S409" s="47"/>
    </row>
    <row r="410" spans="1:19" ht="12.75" customHeight="1" x14ac:dyDescent="0.2">
      <c r="A410" s="579"/>
      <c r="B410" s="579"/>
      <c r="C410" s="53" t="s">
        <v>3</v>
      </c>
      <c r="D410" s="54">
        <v>35</v>
      </c>
      <c r="E410" s="55">
        <v>15490.61</v>
      </c>
      <c r="F410" s="55">
        <v>0</v>
      </c>
      <c r="G410" s="55">
        <v>0</v>
      </c>
      <c r="H410" s="55">
        <v>6384.11</v>
      </c>
      <c r="I410" s="55">
        <v>0</v>
      </c>
      <c r="J410" s="55">
        <v>1822.89</v>
      </c>
      <c r="K410" s="56">
        <v>21874.720000000001</v>
      </c>
      <c r="L410" s="46">
        <v>23697.61</v>
      </c>
      <c r="M410" s="117"/>
      <c r="N410" s="119">
        <v>21874.720000000001</v>
      </c>
      <c r="O410" s="119">
        <v>15490.61</v>
      </c>
      <c r="P410" s="119"/>
      <c r="Q410" s="119">
        <v>26485.919999999998</v>
      </c>
      <c r="R410" s="119">
        <v>24663.03</v>
      </c>
      <c r="S410" s="47"/>
    </row>
    <row r="411" spans="1:19" ht="9" customHeight="1" x14ac:dyDescent="0.2">
      <c r="A411" s="580"/>
      <c r="B411" s="580"/>
      <c r="C411" s="58" t="s">
        <v>4</v>
      </c>
      <c r="D411" s="59"/>
      <c r="E411" s="61">
        <v>29994003</v>
      </c>
      <c r="F411" s="61">
        <v>0</v>
      </c>
      <c r="G411" s="61">
        <v>0</v>
      </c>
      <c r="H411" s="61">
        <v>12361361</v>
      </c>
      <c r="I411" s="61">
        <v>0</v>
      </c>
      <c r="J411" s="60">
        <v>3529607</v>
      </c>
      <c r="K411" s="61">
        <v>42355364</v>
      </c>
      <c r="L411" s="73">
        <v>45884971</v>
      </c>
      <c r="M411" s="118"/>
      <c r="N411" s="120">
        <v>42355364</v>
      </c>
      <c r="O411" s="120">
        <v>29994003</v>
      </c>
      <c r="P411" s="120">
        <v>0</v>
      </c>
      <c r="Q411" s="120">
        <v>51283892</v>
      </c>
      <c r="R411" s="120">
        <v>47754285</v>
      </c>
      <c r="S411" s="47"/>
    </row>
    <row r="412" spans="1:19" ht="12.75" customHeight="1" x14ac:dyDescent="0.2">
      <c r="A412" s="496">
        <v>35612</v>
      </c>
      <c r="B412" s="496">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2">
      <c r="A413" s="521"/>
      <c r="B413" s="521"/>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2">
      <c r="A414" s="519">
        <v>35612</v>
      </c>
      <c r="B414" s="519">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2">
      <c r="A415" s="579"/>
      <c r="B415" s="579"/>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2">
      <c r="A416" s="579"/>
      <c r="B416" s="579"/>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2">
      <c r="A417" s="579"/>
      <c r="B417" s="579"/>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2">
      <c r="A418" s="579"/>
      <c r="B418" s="579"/>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2">
      <c r="A419" s="579"/>
      <c r="B419" s="579"/>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2">
      <c r="A420" s="579"/>
      <c r="B420" s="579"/>
      <c r="C420" s="53" t="s">
        <v>3</v>
      </c>
      <c r="D420" s="54">
        <v>21</v>
      </c>
      <c r="E420" s="55">
        <v>13703.67</v>
      </c>
      <c r="F420" s="55">
        <v>0</v>
      </c>
      <c r="G420" s="55">
        <v>0</v>
      </c>
      <c r="H420" s="55">
        <v>6384.11</v>
      </c>
      <c r="I420" s="55">
        <v>0</v>
      </c>
      <c r="J420" s="55">
        <v>1673.98</v>
      </c>
      <c r="K420" s="56">
        <v>20087.78</v>
      </c>
      <c r="L420" s="46">
        <v>21761.759999999998</v>
      </c>
      <c r="M420" s="117"/>
      <c r="N420" s="119">
        <v>20087.78</v>
      </c>
      <c r="O420" s="119">
        <v>13703.67</v>
      </c>
      <c r="P420" s="119"/>
      <c r="Q420" s="119">
        <v>24228.42</v>
      </c>
      <c r="R420" s="119">
        <v>22554.44</v>
      </c>
      <c r="S420" s="47"/>
    </row>
    <row r="421" spans="1:19" ht="9" customHeight="1" x14ac:dyDescent="0.2">
      <c r="A421" s="579"/>
      <c r="B421" s="579"/>
      <c r="C421" s="48" t="s">
        <v>4</v>
      </c>
      <c r="D421" s="49">
        <v>27</v>
      </c>
      <c r="E421" s="50">
        <v>26534005</v>
      </c>
      <c r="F421" s="50">
        <v>0</v>
      </c>
      <c r="G421" s="50">
        <v>0</v>
      </c>
      <c r="H421" s="50">
        <v>12361361</v>
      </c>
      <c r="I421" s="50">
        <v>0</v>
      </c>
      <c r="J421" s="51">
        <v>3241277</v>
      </c>
      <c r="K421" s="50">
        <v>38895366</v>
      </c>
      <c r="L421" s="73">
        <v>42136643</v>
      </c>
      <c r="M421" s="118"/>
      <c r="N421" s="120">
        <v>38895366</v>
      </c>
      <c r="O421" s="120">
        <v>26534005</v>
      </c>
      <c r="P421" s="120">
        <v>0</v>
      </c>
      <c r="Q421" s="120">
        <v>46912763</v>
      </c>
      <c r="R421" s="120">
        <v>43671486</v>
      </c>
      <c r="S421" s="47"/>
    </row>
    <row r="422" spans="1:19" ht="12.75" customHeight="1" x14ac:dyDescent="0.2">
      <c r="A422" s="579"/>
      <c r="B422" s="579"/>
      <c r="C422" s="53" t="s">
        <v>3</v>
      </c>
      <c r="D422" s="54">
        <v>28</v>
      </c>
      <c r="E422" s="55">
        <v>15083.12</v>
      </c>
      <c r="F422" s="55">
        <v>0</v>
      </c>
      <c r="G422" s="55">
        <v>0</v>
      </c>
      <c r="H422" s="55">
        <v>6384.11</v>
      </c>
      <c r="I422" s="55">
        <v>0</v>
      </c>
      <c r="J422" s="55">
        <v>1788.94</v>
      </c>
      <c r="K422" s="56">
        <v>21467.23</v>
      </c>
      <c r="L422" s="46">
        <v>23256.17</v>
      </c>
      <c r="M422" s="117"/>
      <c r="N422" s="119">
        <v>21467.23</v>
      </c>
      <c r="O422" s="119">
        <v>15083.12</v>
      </c>
      <c r="P422" s="119"/>
      <c r="Q422" s="119">
        <v>25971.13</v>
      </c>
      <c r="R422" s="119">
        <v>24182.19</v>
      </c>
      <c r="S422" s="47"/>
    </row>
    <row r="423" spans="1:19" ht="9" customHeight="1" x14ac:dyDescent="0.2">
      <c r="A423" s="579"/>
      <c r="B423" s="579"/>
      <c r="C423" s="48" t="s">
        <v>4</v>
      </c>
      <c r="D423" s="49">
        <v>34</v>
      </c>
      <c r="E423" s="50">
        <v>29204993</v>
      </c>
      <c r="F423" s="50">
        <v>0</v>
      </c>
      <c r="G423" s="50">
        <v>0</v>
      </c>
      <c r="H423" s="50">
        <v>12361361</v>
      </c>
      <c r="I423" s="50">
        <v>0</v>
      </c>
      <c r="J423" s="51">
        <v>3463871</v>
      </c>
      <c r="K423" s="50">
        <v>41566353</v>
      </c>
      <c r="L423" s="73">
        <v>45030224</v>
      </c>
      <c r="M423" s="118"/>
      <c r="N423" s="120">
        <v>41566353</v>
      </c>
      <c r="O423" s="120">
        <v>29204993</v>
      </c>
      <c r="P423" s="120">
        <v>0</v>
      </c>
      <c r="Q423" s="120">
        <v>50287120</v>
      </c>
      <c r="R423" s="120">
        <v>46823249</v>
      </c>
      <c r="S423" s="47"/>
    </row>
    <row r="424" spans="1:19" ht="12.75" customHeight="1" x14ac:dyDescent="0.2">
      <c r="A424" s="579"/>
      <c r="B424" s="579"/>
      <c r="C424" s="53" t="s">
        <v>3</v>
      </c>
      <c r="D424" s="54">
        <v>35</v>
      </c>
      <c r="E424" s="55">
        <v>16128.95</v>
      </c>
      <c r="F424" s="55">
        <v>0</v>
      </c>
      <c r="G424" s="55">
        <v>0</v>
      </c>
      <c r="H424" s="55">
        <v>6384.11</v>
      </c>
      <c r="I424" s="55">
        <v>0</v>
      </c>
      <c r="J424" s="55">
        <v>1876.09</v>
      </c>
      <c r="K424" s="56">
        <v>22513.06</v>
      </c>
      <c r="L424" s="46">
        <v>24389.15</v>
      </c>
      <c r="M424" s="117"/>
      <c r="N424" s="119">
        <v>22513.06</v>
      </c>
      <c r="O424" s="119">
        <v>16128.95</v>
      </c>
      <c r="P424" s="119"/>
      <c r="Q424" s="119">
        <v>27292.36</v>
      </c>
      <c r="R424" s="119">
        <v>25416.27</v>
      </c>
      <c r="S424" s="47"/>
    </row>
    <row r="425" spans="1:19" ht="9" customHeight="1" x14ac:dyDescent="0.2">
      <c r="A425" s="580"/>
      <c r="B425" s="580"/>
      <c r="C425" s="58" t="s">
        <v>4</v>
      </c>
      <c r="D425" s="59"/>
      <c r="E425" s="61">
        <v>31230002</v>
      </c>
      <c r="F425" s="61">
        <v>0</v>
      </c>
      <c r="G425" s="61">
        <v>0</v>
      </c>
      <c r="H425" s="61">
        <v>12361361</v>
      </c>
      <c r="I425" s="61">
        <v>0</v>
      </c>
      <c r="J425" s="60">
        <v>3632617</v>
      </c>
      <c r="K425" s="61">
        <v>43591363</v>
      </c>
      <c r="L425" s="73">
        <v>47223979</v>
      </c>
      <c r="M425" s="118"/>
      <c r="N425" s="120">
        <v>43591363</v>
      </c>
      <c r="O425" s="120">
        <v>31230002</v>
      </c>
      <c r="P425" s="120">
        <v>0</v>
      </c>
      <c r="Q425" s="120">
        <v>52845378</v>
      </c>
      <c r="R425" s="120">
        <v>49212761</v>
      </c>
      <c r="S425" s="47"/>
    </row>
    <row r="426" spans="1:19" ht="12.75" customHeight="1" x14ac:dyDescent="0.2">
      <c r="A426" s="496">
        <v>36100</v>
      </c>
      <c r="B426" s="496">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2">
      <c r="A427" s="521"/>
      <c r="B427" s="521"/>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2">
      <c r="A428" s="519">
        <v>36100</v>
      </c>
      <c r="B428" s="519">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2">
      <c r="A429" s="579"/>
      <c r="B429" s="579"/>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2">
      <c r="A430" s="579"/>
      <c r="B430" s="579"/>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2">
      <c r="A431" s="579"/>
      <c r="B431" s="579"/>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2">
      <c r="A432" s="579"/>
      <c r="B432" s="579"/>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2">
      <c r="A433" s="579"/>
      <c r="B433" s="579"/>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2">
      <c r="A434" s="579"/>
      <c r="B434" s="579"/>
      <c r="C434" s="53" t="s">
        <v>3</v>
      </c>
      <c r="D434" s="54">
        <v>21</v>
      </c>
      <c r="E434" s="55">
        <v>14063.12</v>
      </c>
      <c r="F434" s="55">
        <v>0</v>
      </c>
      <c r="G434" s="55">
        <v>0</v>
      </c>
      <c r="H434" s="55">
        <v>6384.11</v>
      </c>
      <c r="I434" s="55">
        <v>0</v>
      </c>
      <c r="J434" s="55">
        <v>1703.94</v>
      </c>
      <c r="K434" s="56">
        <v>20447.23</v>
      </c>
      <c r="L434" s="46">
        <v>22151.17</v>
      </c>
      <c r="M434" s="117"/>
      <c r="N434" s="119">
        <v>20447.23</v>
      </c>
      <c r="O434" s="119">
        <v>14063.12</v>
      </c>
      <c r="P434" s="119"/>
      <c r="Q434" s="119">
        <v>24682.53</v>
      </c>
      <c r="R434" s="119">
        <v>22978.59</v>
      </c>
      <c r="S434" s="47"/>
    </row>
    <row r="435" spans="1:19" ht="9" customHeight="1" x14ac:dyDescent="0.2">
      <c r="A435" s="579"/>
      <c r="B435" s="579"/>
      <c r="C435" s="48" t="s">
        <v>4</v>
      </c>
      <c r="D435" s="49">
        <v>27</v>
      </c>
      <c r="E435" s="50">
        <v>27229997</v>
      </c>
      <c r="F435" s="50">
        <v>0</v>
      </c>
      <c r="G435" s="50">
        <v>0</v>
      </c>
      <c r="H435" s="50">
        <v>12361361</v>
      </c>
      <c r="I435" s="50">
        <v>0</v>
      </c>
      <c r="J435" s="51">
        <v>3299288</v>
      </c>
      <c r="K435" s="50">
        <v>39591358</v>
      </c>
      <c r="L435" s="73">
        <v>42890646</v>
      </c>
      <c r="M435" s="118"/>
      <c r="N435" s="120">
        <v>39591358</v>
      </c>
      <c r="O435" s="120">
        <v>27229997</v>
      </c>
      <c r="P435" s="120">
        <v>0</v>
      </c>
      <c r="Q435" s="120">
        <v>47792042</v>
      </c>
      <c r="R435" s="120">
        <v>44492754</v>
      </c>
      <c r="S435" s="47"/>
    </row>
    <row r="436" spans="1:19" ht="12.75" customHeight="1" x14ac:dyDescent="0.2">
      <c r="A436" s="579"/>
      <c r="B436" s="579"/>
      <c r="C436" s="53" t="s">
        <v>3</v>
      </c>
      <c r="D436" s="54">
        <v>28</v>
      </c>
      <c r="E436" s="55">
        <v>15467.37</v>
      </c>
      <c r="F436" s="55">
        <v>0</v>
      </c>
      <c r="G436" s="55">
        <v>0</v>
      </c>
      <c r="H436" s="55">
        <v>6384.11</v>
      </c>
      <c r="I436" s="55">
        <v>0</v>
      </c>
      <c r="J436" s="55">
        <v>1820.96</v>
      </c>
      <c r="K436" s="56">
        <v>21851.48</v>
      </c>
      <c r="L436" s="46">
        <v>23672.44</v>
      </c>
      <c r="M436" s="117"/>
      <c r="N436" s="119">
        <v>21851.48</v>
      </c>
      <c r="O436" s="119">
        <v>15467.37</v>
      </c>
      <c r="P436" s="119"/>
      <c r="Q436" s="119">
        <v>26456.57</v>
      </c>
      <c r="R436" s="119">
        <v>24635.61</v>
      </c>
      <c r="S436" s="47"/>
    </row>
    <row r="437" spans="1:19" ht="9" customHeight="1" x14ac:dyDescent="0.2">
      <c r="A437" s="579"/>
      <c r="B437" s="579"/>
      <c r="C437" s="48" t="s">
        <v>4</v>
      </c>
      <c r="D437" s="49">
        <v>34</v>
      </c>
      <c r="E437" s="50">
        <v>29949005</v>
      </c>
      <c r="F437" s="50">
        <v>0</v>
      </c>
      <c r="G437" s="50">
        <v>0</v>
      </c>
      <c r="H437" s="50">
        <v>12361361</v>
      </c>
      <c r="I437" s="50">
        <v>0</v>
      </c>
      <c r="J437" s="51">
        <v>3525870</v>
      </c>
      <c r="K437" s="50">
        <v>42310365</v>
      </c>
      <c r="L437" s="73">
        <v>45836235</v>
      </c>
      <c r="M437" s="118"/>
      <c r="N437" s="120">
        <v>42310365</v>
      </c>
      <c r="O437" s="120">
        <v>29949005</v>
      </c>
      <c r="P437" s="120">
        <v>0</v>
      </c>
      <c r="Q437" s="120">
        <v>51227063</v>
      </c>
      <c r="R437" s="120">
        <v>47701193</v>
      </c>
      <c r="S437" s="47"/>
    </row>
    <row r="438" spans="1:19" ht="12.75" customHeight="1" x14ac:dyDescent="0.2">
      <c r="A438" s="579"/>
      <c r="B438" s="579"/>
      <c r="C438" s="53" t="s">
        <v>3</v>
      </c>
      <c r="D438" s="54">
        <v>35</v>
      </c>
      <c r="E438" s="55">
        <v>16531.79</v>
      </c>
      <c r="F438" s="55">
        <v>0</v>
      </c>
      <c r="G438" s="55">
        <v>0</v>
      </c>
      <c r="H438" s="55">
        <v>6384.11</v>
      </c>
      <c r="I438" s="55">
        <v>0</v>
      </c>
      <c r="J438" s="55">
        <v>1909.66</v>
      </c>
      <c r="K438" s="56">
        <v>22915.9</v>
      </c>
      <c r="L438" s="46">
        <v>24825.56</v>
      </c>
      <c r="M438" s="117"/>
      <c r="N438" s="119">
        <v>22915.9</v>
      </c>
      <c r="O438" s="119">
        <v>16531.79</v>
      </c>
      <c r="P438" s="119"/>
      <c r="Q438" s="119">
        <v>27801.279999999999</v>
      </c>
      <c r="R438" s="119">
        <v>25891.62</v>
      </c>
      <c r="S438" s="47"/>
    </row>
    <row r="439" spans="1:19" ht="9" customHeight="1" x14ac:dyDescent="0.2">
      <c r="A439" s="580"/>
      <c r="B439" s="580"/>
      <c r="C439" s="58" t="s">
        <v>4</v>
      </c>
      <c r="D439" s="59"/>
      <c r="E439" s="61">
        <v>32010009</v>
      </c>
      <c r="F439" s="61">
        <v>0</v>
      </c>
      <c r="G439" s="61">
        <v>0</v>
      </c>
      <c r="H439" s="61">
        <v>12361361</v>
      </c>
      <c r="I439" s="61">
        <v>0</v>
      </c>
      <c r="J439" s="60">
        <v>3697617</v>
      </c>
      <c r="K439" s="61">
        <v>44371370</v>
      </c>
      <c r="L439" s="73">
        <v>48068987</v>
      </c>
      <c r="M439" s="118"/>
      <c r="N439" s="120">
        <v>44371370</v>
      </c>
      <c r="O439" s="120">
        <v>32010009</v>
      </c>
      <c r="P439" s="120">
        <v>0</v>
      </c>
      <c r="Q439" s="120">
        <v>53830784</v>
      </c>
      <c r="R439" s="120">
        <v>50133167</v>
      </c>
      <c r="S439" s="47"/>
    </row>
    <row r="440" spans="1:19" ht="12.75" customHeight="1" x14ac:dyDescent="0.2">
      <c r="A440" s="496">
        <v>36312</v>
      </c>
      <c r="B440" s="496">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2">
      <c r="A441" s="521"/>
      <c r="B441" s="521"/>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2">
      <c r="A442" s="519">
        <v>36312</v>
      </c>
      <c r="B442" s="519">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2">
      <c r="A443" s="579"/>
      <c r="B443" s="579"/>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2">
      <c r="A444" s="579"/>
      <c r="B444" s="579"/>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2">
      <c r="A445" s="579"/>
      <c r="B445" s="579"/>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2">
      <c r="A446" s="579"/>
      <c r="B446" s="579"/>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2">
      <c r="A447" s="579"/>
      <c r="B447" s="579"/>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2">
      <c r="A448" s="579"/>
      <c r="B448" s="579"/>
      <c r="C448" s="53" t="s">
        <v>3</v>
      </c>
      <c r="D448" s="54">
        <v>21</v>
      </c>
      <c r="E448" s="55">
        <v>14366.8</v>
      </c>
      <c r="F448" s="55">
        <v>0</v>
      </c>
      <c r="G448" s="55">
        <v>0</v>
      </c>
      <c r="H448" s="55">
        <v>6384.11</v>
      </c>
      <c r="I448" s="55">
        <v>0</v>
      </c>
      <c r="J448" s="55">
        <v>1729.24</v>
      </c>
      <c r="K448" s="56">
        <v>20750.91</v>
      </c>
      <c r="L448" s="46">
        <v>22480.15</v>
      </c>
      <c r="M448" s="117"/>
      <c r="N448" s="119">
        <v>20750.91</v>
      </c>
      <c r="O448" s="119">
        <v>14366.8</v>
      </c>
      <c r="P448" s="119"/>
      <c r="Q448" s="119">
        <v>25066.17</v>
      </c>
      <c r="R448" s="119">
        <v>23336.93</v>
      </c>
      <c r="S448" s="47"/>
    </row>
    <row r="449" spans="1:19" ht="9" customHeight="1" x14ac:dyDescent="0.2">
      <c r="A449" s="579"/>
      <c r="B449" s="579"/>
      <c r="C449" s="48" t="s">
        <v>4</v>
      </c>
      <c r="D449" s="49">
        <v>27</v>
      </c>
      <c r="E449" s="50">
        <v>27818004</v>
      </c>
      <c r="F449" s="50">
        <v>0</v>
      </c>
      <c r="G449" s="50">
        <v>0</v>
      </c>
      <c r="H449" s="50">
        <v>12361361</v>
      </c>
      <c r="I449" s="50">
        <v>0</v>
      </c>
      <c r="J449" s="51">
        <v>3348276</v>
      </c>
      <c r="K449" s="50">
        <v>40179365</v>
      </c>
      <c r="L449" s="73">
        <v>43527640</v>
      </c>
      <c r="M449" s="118"/>
      <c r="N449" s="120">
        <v>40179365</v>
      </c>
      <c r="O449" s="120">
        <v>27818004</v>
      </c>
      <c r="P449" s="120">
        <v>0</v>
      </c>
      <c r="Q449" s="120">
        <v>48534873</v>
      </c>
      <c r="R449" s="120">
        <v>45186597</v>
      </c>
      <c r="S449" s="47"/>
    </row>
    <row r="450" spans="1:19" ht="12.75" customHeight="1" x14ac:dyDescent="0.2">
      <c r="A450" s="579"/>
      <c r="B450" s="579"/>
      <c r="C450" s="53" t="s">
        <v>3</v>
      </c>
      <c r="D450" s="54">
        <v>28</v>
      </c>
      <c r="E450" s="55">
        <v>15789.64</v>
      </c>
      <c r="F450" s="55">
        <v>0</v>
      </c>
      <c r="G450" s="55">
        <v>0</v>
      </c>
      <c r="H450" s="55">
        <v>6384.11</v>
      </c>
      <c r="I450" s="55">
        <v>0</v>
      </c>
      <c r="J450" s="55">
        <v>1847.81</v>
      </c>
      <c r="K450" s="56">
        <v>22173.75</v>
      </c>
      <c r="L450" s="46">
        <v>24021.56</v>
      </c>
      <c r="M450" s="117"/>
      <c r="N450" s="119">
        <v>22173.75</v>
      </c>
      <c r="O450" s="119">
        <v>15789.64</v>
      </c>
      <c r="P450" s="119"/>
      <c r="Q450" s="119">
        <v>26863.7</v>
      </c>
      <c r="R450" s="119">
        <v>25015.89</v>
      </c>
      <c r="S450" s="47"/>
    </row>
    <row r="451" spans="1:19" ht="9" customHeight="1" x14ac:dyDescent="0.2">
      <c r="A451" s="579"/>
      <c r="B451" s="579"/>
      <c r="C451" s="48" t="s">
        <v>4</v>
      </c>
      <c r="D451" s="49">
        <v>34</v>
      </c>
      <c r="E451" s="50">
        <v>30573006</v>
      </c>
      <c r="F451" s="50">
        <v>0</v>
      </c>
      <c r="G451" s="50">
        <v>0</v>
      </c>
      <c r="H451" s="50">
        <v>12361361</v>
      </c>
      <c r="I451" s="50">
        <v>0</v>
      </c>
      <c r="J451" s="51">
        <v>3577859</v>
      </c>
      <c r="K451" s="50">
        <v>42934367</v>
      </c>
      <c r="L451" s="73">
        <v>46512226</v>
      </c>
      <c r="M451" s="118"/>
      <c r="N451" s="120">
        <v>42934367</v>
      </c>
      <c r="O451" s="120">
        <v>30573006</v>
      </c>
      <c r="P451" s="120">
        <v>0</v>
      </c>
      <c r="Q451" s="120">
        <v>52015376</v>
      </c>
      <c r="R451" s="120">
        <v>48437517</v>
      </c>
      <c r="S451" s="47"/>
    </row>
    <row r="452" spans="1:19" ht="12.75" customHeight="1" x14ac:dyDescent="0.2">
      <c r="A452" s="579"/>
      <c r="B452" s="579"/>
      <c r="C452" s="53" t="s">
        <v>3</v>
      </c>
      <c r="D452" s="54">
        <v>35</v>
      </c>
      <c r="E452" s="55">
        <v>16866.45</v>
      </c>
      <c r="F452" s="55">
        <v>0</v>
      </c>
      <c r="G452" s="55">
        <v>0</v>
      </c>
      <c r="H452" s="55">
        <v>6384.11</v>
      </c>
      <c r="I452" s="55">
        <v>0</v>
      </c>
      <c r="J452" s="55">
        <v>1937.55</v>
      </c>
      <c r="K452" s="56">
        <v>23250.560000000001</v>
      </c>
      <c r="L452" s="46">
        <v>25188.11</v>
      </c>
      <c r="M452" s="117"/>
      <c r="N452" s="119">
        <v>23250.560000000001</v>
      </c>
      <c r="O452" s="119">
        <v>16866.45</v>
      </c>
      <c r="P452" s="119"/>
      <c r="Q452" s="119">
        <v>28224.07</v>
      </c>
      <c r="R452" s="119">
        <v>26286.52</v>
      </c>
      <c r="S452" s="47"/>
    </row>
    <row r="453" spans="1:19" ht="9" customHeight="1" x14ac:dyDescent="0.2">
      <c r="A453" s="580"/>
      <c r="B453" s="580"/>
      <c r="C453" s="58" t="s">
        <v>4</v>
      </c>
      <c r="D453" s="59"/>
      <c r="E453" s="61">
        <v>32658001</v>
      </c>
      <c r="F453" s="61">
        <v>0</v>
      </c>
      <c r="G453" s="61">
        <v>0</v>
      </c>
      <c r="H453" s="61">
        <v>12361361</v>
      </c>
      <c r="I453" s="61">
        <v>0</v>
      </c>
      <c r="J453" s="60">
        <v>3751620</v>
      </c>
      <c r="K453" s="61">
        <v>45019362</v>
      </c>
      <c r="L453" s="73">
        <v>48770982</v>
      </c>
      <c r="M453" s="118"/>
      <c r="N453" s="120">
        <v>45019362</v>
      </c>
      <c r="O453" s="120">
        <v>32658001</v>
      </c>
      <c r="P453" s="120">
        <v>0</v>
      </c>
      <c r="Q453" s="120">
        <v>54649420</v>
      </c>
      <c r="R453" s="120">
        <v>50897800</v>
      </c>
      <c r="S453" s="47"/>
    </row>
    <row r="454" spans="1:19" ht="12.75" customHeight="1" x14ac:dyDescent="0.2">
      <c r="A454" s="496">
        <v>36708</v>
      </c>
      <c r="B454" s="496">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2">
      <c r="A455" s="521"/>
      <c r="B455" s="521"/>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2">
      <c r="A456" s="519">
        <v>36708</v>
      </c>
      <c r="B456" s="519">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2">
      <c r="A457" s="579"/>
      <c r="B457" s="579"/>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2">
      <c r="A458" s="579"/>
      <c r="B458" s="579"/>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2">
      <c r="A459" s="579"/>
      <c r="B459" s="579"/>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2">
      <c r="A460" s="579"/>
      <c r="B460" s="579"/>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2">
      <c r="A461" s="579"/>
      <c r="B461" s="579"/>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2">
      <c r="A462" s="579"/>
      <c r="B462" s="579"/>
      <c r="C462" s="53" t="s">
        <v>3</v>
      </c>
      <c r="D462" s="54">
        <v>21</v>
      </c>
      <c r="E462" s="55">
        <v>14614.7</v>
      </c>
      <c r="F462" s="55">
        <v>0</v>
      </c>
      <c r="G462" s="55">
        <v>0</v>
      </c>
      <c r="H462" s="55">
        <v>6384.11</v>
      </c>
      <c r="I462" s="55">
        <v>0</v>
      </c>
      <c r="J462" s="55">
        <v>1749.9</v>
      </c>
      <c r="K462" s="56">
        <v>20998.81</v>
      </c>
      <c r="L462" s="46">
        <v>22748.71</v>
      </c>
      <c r="M462" s="117"/>
      <c r="N462" s="119">
        <v>20998.81</v>
      </c>
      <c r="O462" s="119">
        <v>14614.7</v>
      </c>
      <c r="P462" s="119"/>
      <c r="Q462" s="119">
        <v>25379.360000000001</v>
      </c>
      <c r="R462" s="119">
        <v>23629.46</v>
      </c>
      <c r="S462" s="47"/>
    </row>
    <row r="463" spans="1:19" ht="9" customHeight="1" x14ac:dyDescent="0.2">
      <c r="A463" s="579"/>
      <c r="B463" s="579"/>
      <c r="C463" s="48" t="s">
        <v>4</v>
      </c>
      <c r="D463" s="49">
        <v>27</v>
      </c>
      <c r="E463" s="50">
        <v>28298005</v>
      </c>
      <c r="F463" s="50">
        <v>0</v>
      </c>
      <c r="G463" s="50">
        <v>0</v>
      </c>
      <c r="H463" s="50">
        <v>12361361</v>
      </c>
      <c r="I463" s="50">
        <v>0</v>
      </c>
      <c r="J463" s="51">
        <v>3388279</v>
      </c>
      <c r="K463" s="50">
        <v>40659366</v>
      </c>
      <c r="L463" s="73">
        <v>44047645</v>
      </c>
      <c r="M463" s="118"/>
      <c r="N463" s="120">
        <v>40659366</v>
      </c>
      <c r="O463" s="120">
        <v>28298005</v>
      </c>
      <c r="P463" s="120">
        <v>0</v>
      </c>
      <c r="Q463" s="120">
        <v>49141293</v>
      </c>
      <c r="R463" s="120">
        <v>45753015</v>
      </c>
      <c r="S463" s="47"/>
    </row>
    <row r="464" spans="1:19" ht="12.75" customHeight="1" x14ac:dyDescent="0.2">
      <c r="A464" s="579"/>
      <c r="B464" s="579"/>
      <c r="C464" s="53" t="s">
        <v>3</v>
      </c>
      <c r="D464" s="54">
        <v>28</v>
      </c>
      <c r="E464" s="55">
        <v>16056.13</v>
      </c>
      <c r="F464" s="55">
        <v>0</v>
      </c>
      <c r="G464" s="55">
        <v>0</v>
      </c>
      <c r="H464" s="55">
        <v>6384.11</v>
      </c>
      <c r="I464" s="55">
        <v>0</v>
      </c>
      <c r="J464" s="55">
        <v>1870.02</v>
      </c>
      <c r="K464" s="56">
        <v>22440.240000000002</v>
      </c>
      <c r="L464" s="46">
        <v>24310.26</v>
      </c>
      <c r="M464" s="117"/>
      <c r="N464" s="119">
        <v>22440.240000000002</v>
      </c>
      <c r="O464" s="119">
        <v>16056.13</v>
      </c>
      <c r="P464" s="119"/>
      <c r="Q464" s="119">
        <v>27200.36</v>
      </c>
      <c r="R464" s="119">
        <v>25330.34</v>
      </c>
      <c r="S464" s="47"/>
    </row>
    <row r="465" spans="1:19" ht="9" customHeight="1" x14ac:dyDescent="0.2">
      <c r="A465" s="579"/>
      <c r="B465" s="579"/>
      <c r="C465" s="48" t="s">
        <v>4</v>
      </c>
      <c r="D465" s="49">
        <v>34</v>
      </c>
      <c r="E465" s="50">
        <v>31089003</v>
      </c>
      <c r="F465" s="50">
        <v>0</v>
      </c>
      <c r="G465" s="50">
        <v>0</v>
      </c>
      <c r="H465" s="50">
        <v>12361361</v>
      </c>
      <c r="I465" s="50">
        <v>0</v>
      </c>
      <c r="J465" s="51">
        <v>3620864</v>
      </c>
      <c r="K465" s="50">
        <v>43450364</v>
      </c>
      <c r="L465" s="73">
        <v>47071227</v>
      </c>
      <c r="M465" s="118"/>
      <c r="N465" s="120">
        <v>43450364</v>
      </c>
      <c r="O465" s="120">
        <v>31089003</v>
      </c>
      <c r="P465" s="120">
        <v>0</v>
      </c>
      <c r="Q465" s="120">
        <v>52667241</v>
      </c>
      <c r="R465" s="120">
        <v>49046377</v>
      </c>
      <c r="S465" s="47"/>
    </row>
    <row r="466" spans="1:19" ht="12.75" customHeight="1" x14ac:dyDescent="0.2">
      <c r="A466" s="579"/>
      <c r="B466" s="579"/>
      <c r="C466" s="53" t="s">
        <v>3</v>
      </c>
      <c r="D466" s="54">
        <v>35</v>
      </c>
      <c r="E466" s="55">
        <v>17145.34</v>
      </c>
      <c r="F466" s="55">
        <v>0</v>
      </c>
      <c r="G466" s="55">
        <v>0</v>
      </c>
      <c r="H466" s="55">
        <v>6384.11</v>
      </c>
      <c r="I466" s="55">
        <v>0</v>
      </c>
      <c r="J466" s="55">
        <v>1960.79</v>
      </c>
      <c r="K466" s="56">
        <v>23529.45</v>
      </c>
      <c r="L466" s="46">
        <v>25490.240000000002</v>
      </c>
      <c r="M466" s="117"/>
      <c r="N466" s="119">
        <v>23529.45</v>
      </c>
      <c r="O466" s="119">
        <v>17145.34</v>
      </c>
      <c r="P466" s="119"/>
      <c r="Q466" s="119">
        <v>28576.400000000001</v>
      </c>
      <c r="R466" s="119">
        <v>26615.61</v>
      </c>
      <c r="S466" s="47"/>
    </row>
    <row r="467" spans="1:19" ht="9" customHeight="1" x14ac:dyDescent="0.2">
      <c r="A467" s="580"/>
      <c r="B467" s="580"/>
      <c r="C467" s="58" t="s">
        <v>4</v>
      </c>
      <c r="D467" s="59"/>
      <c r="E467" s="61">
        <v>33198007</v>
      </c>
      <c r="F467" s="61">
        <v>0</v>
      </c>
      <c r="G467" s="61">
        <v>0</v>
      </c>
      <c r="H467" s="61">
        <v>12361361</v>
      </c>
      <c r="I467" s="61">
        <v>0</v>
      </c>
      <c r="J467" s="60">
        <v>3796619</v>
      </c>
      <c r="K467" s="61">
        <v>45559368</v>
      </c>
      <c r="L467" s="73">
        <v>49355987</v>
      </c>
      <c r="M467" s="118"/>
      <c r="N467" s="120">
        <v>45559368</v>
      </c>
      <c r="O467" s="120">
        <v>33198007</v>
      </c>
      <c r="P467" s="120">
        <v>0</v>
      </c>
      <c r="Q467" s="120">
        <v>55331626</v>
      </c>
      <c r="R467" s="120">
        <v>51535007</v>
      </c>
      <c r="S467" s="47"/>
    </row>
    <row r="468" spans="1:19" ht="12.75" customHeight="1" x14ac:dyDescent="0.2">
      <c r="A468" s="496">
        <v>36770</v>
      </c>
      <c r="B468" s="496">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2">
      <c r="A469" s="521"/>
      <c r="B469" s="521"/>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2">
      <c r="A470" s="519">
        <v>36770</v>
      </c>
      <c r="B470" s="519">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2">
      <c r="A471" s="579"/>
      <c r="B471" s="579"/>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2">
      <c r="A472" s="579"/>
      <c r="B472" s="579"/>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2">
      <c r="A473" s="579"/>
      <c r="B473" s="579"/>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2">
      <c r="A474" s="579"/>
      <c r="B474" s="579"/>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2">
      <c r="A475" s="579"/>
      <c r="B475" s="579"/>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2">
      <c r="A476" s="579"/>
      <c r="B476" s="579"/>
      <c r="C476" s="53" t="s">
        <v>3</v>
      </c>
      <c r="D476" s="54">
        <v>21</v>
      </c>
      <c r="E476" s="55">
        <v>14614.7</v>
      </c>
      <c r="F476" s="55">
        <v>0</v>
      </c>
      <c r="G476" s="55">
        <v>0</v>
      </c>
      <c r="H476" s="55">
        <v>6384.11</v>
      </c>
      <c r="I476" s="55">
        <v>0</v>
      </c>
      <c r="J476" s="55">
        <v>1749.9</v>
      </c>
      <c r="K476" s="56">
        <v>20998.81</v>
      </c>
      <c r="L476" s="46">
        <v>22748.71</v>
      </c>
      <c r="M476" s="117"/>
      <c r="N476" s="119">
        <v>20998.81</v>
      </c>
      <c r="O476" s="119">
        <v>14614.7</v>
      </c>
      <c r="P476" s="119"/>
      <c r="Q476" s="119">
        <v>25379.360000000001</v>
      </c>
      <c r="R476" s="119">
        <v>23629.46</v>
      </c>
      <c r="S476" s="47"/>
    </row>
    <row r="477" spans="1:19" ht="9" customHeight="1" x14ac:dyDescent="0.2">
      <c r="A477" s="579"/>
      <c r="B477" s="579"/>
      <c r="C477" s="48" t="s">
        <v>4</v>
      </c>
      <c r="D477" s="49">
        <v>27</v>
      </c>
      <c r="E477" s="50">
        <v>28298005</v>
      </c>
      <c r="F477" s="50">
        <v>0</v>
      </c>
      <c r="G477" s="50">
        <v>0</v>
      </c>
      <c r="H477" s="50">
        <v>12361361</v>
      </c>
      <c r="I477" s="50">
        <v>0</v>
      </c>
      <c r="J477" s="51">
        <v>3388279</v>
      </c>
      <c r="K477" s="50">
        <v>40659366</v>
      </c>
      <c r="L477" s="73">
        <v>44047645</v>
      </c>
      <c r="M477" s="118"/>
      <c r="N477" s="120">
        <v>40659366</v>
      </c>
      <c r="O477" s="120">
        <v>28298005</v>
      </c>
      <c r="P477" s="120">
        <v>0</v>
      </c>
      <c r="Q477" s="120">
        <v>49141293</v>
      </c>
      <c r="R477" s="120">
        <v>45753015</v>
      </c>
      <c r="S477" s="47"/>
    </row>
    <row r="478" spans="1:19" ht="12.75" customHeight="1" x14ac:dyDescent="0.2">
      <c r="A478" s="579"/>
      <c r="B478" s="579"/>
      <c r="C478" s="53" t="s">
        <v>3</v>
      </c>
      <c r="D478" s="54">
        <v>28</v>
      </c>
      <c r="E478" s="55">
        <v>16056.13</v>
      </c>
      <c r="F478" s="55">
        <v>0</v>
      </c>
      <c r="G478" s="55">
        <v>0</v>
      </c>
      <c r="H478" s="55">
        <v>6384.11</v>
      </c>
      <c r="I478" s="55">
        <v>0</v>
      </c>
      <c r="J478" s="55">
        <v>1870.02</v>
      </c>
      <c r="K478" s="56">
        <v>22440.240000000002</v>
      </c>
      <c r="L478" s="46">
        <v>24310.26</v>
      </c>
      <c r="M478" s="117"/>
      <c r="N478" s="119">
        <v>22440.240000000002</v>
      </c>
      <c r="O478" s="119">
        <v>16056.13</v>
      </c>
      <c r="P478" s="119"/>
      <c r="Q478" s="119">
        <v>27200.36</v>
      </c>
      <c r="R478" s="119">
        <v>25330.34</v>
      </c>
      <c r="S478" s="47"/>
    </row>
    <row r="479" spans="1:19" ht="9" customHeight="1" x14ac:dyDescent="0.2">
      <c r="A479" s="579"/>
      <c r="B479" s="579"/>
      <c r="C479" s="48" t="s">
        <v>4</v>
      </c>
      <c r="D479" s="49">
        <v>34</v>
      </c>
      <c r="E479" s="50">
        <v>31089003</v>
      </c>
      <c r="F479" s="50">
        <v>0</v>
      </c>
      <c r="G479" s="50">
        <v>0</v>
      </c>
      <c r="H479" s="50">
        <v>12361361</v>
      </c>
      <c r="I479" s="50">
        <v>0</v>
      </c>
      <c r="J479" s="51">
        <v>3620864</v>
      </c>
      <c r="K479" s="50">
        <v>43450364</v>
      </c>
      <c r="L479" s="73">
        <v>47071227</v>
      </c>
      <c r="M479" s="118"/>
      <c r="N479" s="120">
        <v>43450364</v>
      </c>
      <c r="O479" s="120">
        <v>31089003</v>
      </c>
      <c r="P479" s="120">
        <v>0</v>
      </c>
      <c r="Q479" s="120">
        <v>52667241</v>
      </c>
      <c r="R479" s="120">
        <v>49046377</v>
      </c>
      <c r="S479" s="47"/>
    </row>
    <row r="480" spans="1:19" ht="12.75" customHeight="1" x14ac:dyDescent="0.2">
      <c r="A480" s="579"/>
      <c r="B480" s="579"/>
      <c r="C480" s="53" t="s">
        <v>3</v>
      </c>
      <c r="D480" s="54">
        <v>35</v>
      </c>
      <c r="E480" s="55">
        <v>17145.34</v>
      </c>
      <c r="F480" s="55">
        <v>0</v>
      </c>
      <c r="G480" s="55">
        <v>0</v>
      </c>
      <c r="H480" s="55">
        <v>6384.11</v>
      </c>
      <c r="I480" s="55">
        <v>0</v>
      </c>
      <c r="J480" s="55">
        <v>1960.79</v>
      </c>
      <c r="K480" s="56">
        <v>23529.45</v>
      </c>
      <c r="L480" s="46">
        <v>25490.240000000002</v>
      </c>
      <c r="M480" s="117"/>
      <c r="N480" s="119">
        <v>23529.45</v>
      </c>
      <c r="O480" s="119">
        <v>17145.34</v>
      </c>
      <c r="P480" s="119"/>
      <c r="Q480" s="119">
        <v>28576.400000000001</v>
      </c>
      <c r="R480" s="119">
        <v>26615.61</v>
      </c>
      <c r="S480" s="47"/>
    </row>
    <row r="481" spans="1:19" ht="9" customHeight="1" x14ac:dyDescent="0.2">
      <c r="A481" s="580"/>
      <c r="B481" s="580"/>
      <c r="C481" s="58" t="s">
        <v>4</v>
      </c>
      <c r="D481" s="59"/>
      <c r="E481" s="61">
        <v>33198007</v>
      </c>
      <c r="F481" s="61">
        <v>0</v>
      </c>
      <c r="G481" s="61">
        <v>0</v>
      </c>
      <c r="H481" s="61">
        <v>12361361</v>
      </c>
      <c r="I481" s="61">
        <v>0</v>
      </c>
      <c r="J481" s="60">
        <v>3796619</v>
      </c>
      <c r="K481" s="61">
        <v>45559368</v>
      </c>
      <c r="L481" s="73">
        <v>49355987</v>
      </c>
      <c r="M481" s="118"/>
      <c r="N481" s="120">
        <v>45559368</v>
      </c>
      <c r="O481" s="120">
        <v>33198007</v>
      </c>
      <c r="P481" s="120">
        <v>0</v>
      </c>
      <c r="Q481" s="120">
        <v>55331626</v>
      </c>
      <c r="R481" s="120">
        <v>51535007</v>
      </c>
      <c r="S481" s="47"/>
    </row>
    <row r="482" spans="1:19" ht="12.75" customHeight="1" x14ac:dyDescent="0.2">
      <c r="A482" s="496">
        <v>36892</v>
      </c>
      <c r="B482" s="496">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2">
      <c r="A483" s="521"/>
      <c r="B483" s="521"/>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2">
      <c r="A484" s="519">
        <v>36892</v>
      </c>
      <c r="B484" s="519">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2">
      <c r="A485" s="579"/>
      <c r="B485" s="579"/>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2">
      <c r="A486" s="579"/>
      <c r="B486" s="579"/>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2">
      <c r="A487" s="579"/>
      <c r="B487" s="579"/>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2">
      <c r="A488" s="579"/>
      <c r="B488" s="579"/>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2">
      <c r="A489" s="579"/>
      <c r="B489" s="579"/>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2">
      <c r="A490" s="579"/>
      <c r="B490" s="579"/>
      <c r="C490" s="53" t="s">
        <v>3</v>
      </c>
      <c r="D490" s="54">
        <v>21</v>
      </c>
      <c r="E490" s="55">
        <v>15036.13</v>
      </c>
      <c r="F490" s="55">
        <v>0</v>
      </c>
      <c r="G490" s="55">
        <v>0</v>
      </c>
      <c r="H490" s="55">
        <v>6384.11</v>
      </c>
      <c r="I490" s="55">
        <v>0</v>
      </c>
      <c r="J490" s="55">
        <v>1785.02</v>
      </c>
      <c r="K490" s="56">
        <v>21420.240000000002</v>
      </c>
      <c r="L490" s="46">
        <v>23205.26</v>
      </c>
      <c r="M490" s="117"/>
      <c r="N490" s="119">
        <v>21420.240000000002</v>
      </c>
      <c r="O490" s="119">
        <v>15036.13</v>
      </c>
      <c r="P490" s="119">
        <v>1667.16</v>
      </c>
      <c r="Q490" s="119">
        <v>25911.759999999998</v>
      </c>
      <c r="R490" s="119">
        <v>24126.74</v>
      </c>
      <c r="S490" s="47"/>
    </row>
    <row r="491" spans="1:19" ht="9" customHeight="1" x14ac:dyDescent="0.2">
      <c r="A491" s="579"/>
      <c r="B491" s="579"/>
      <c r="C491" s="48" t="s">
        <v>4</v>
      </c>
      <c r="D491" s="49">
        <v>27</v>
      </c>
      <c r="E491" s="50">
        <v>29114007</v>
      </c>
      <c r="F491" s="50">
        <v>0</v>
      </c>
      <c r="G491" s="50">
        <v>0</v>
      </c>
      <c r="H491" s="50">
        <v>12361361</v>
      </c>
      <c r="I491" s="50">
        <v>0</v>
      </c>
      <c r="J491" s="51">
        <v>3456281</v>
      </c>
      <c r="K491" s="50">
        <v>41475368</v>
      </c>
      <c r="L491" s="73">
        <v>44931649</v>
      </c>
      <c r="M491" s="118"/>
      <c r="N491" s="120">
        <v>41475368</v>
      </c>
      <c r="O491" s="120">
        <v>29114007</v>
      </c>
      <c r="P491" s="120">
        <v>3228072</v>
      </c>
      <c r="Q491" s="120">
        <v>50172164</v>
      </c>
      <c r="R491" s="120">
        <v>46715883</v>
      </c>
      <c r="S491" s="47"/>
    </row>
    <row r="492" spans="1:19" ht="12.75" customHeight="1" x14ac:dyDescent="0.2">
      <c r="A492" s="579"/>
      <c r="B492" s="579"/>
      <c r="C492" s="53" t="s">
        <v>3</v>
      </c>
      <c r="D492" s="54">
        <v>28</v>
      </c>
      <c r="E492" s="55">
        <v>16502.349999999999</v>
      </c>
      <c r="F492" s="55">
        <v>0</v>
      </c>
      <c r="G492" s="55">
        <v>0</v>
      </c>
      <c r="H492" s="55">
        <v>6384.11</v>
      </c>
      <c r="I492" s="55">
        <v>0</v>
      </c>
      <c r="J492" s="55">
        <v>1907.21</v>
      </c>
      <c r="K492" s="56">
        <v>22886.46</v>
      </c>
      <c r="L492" s="46">
        <v>24793.67</v>
      </c>
      <c r="M492" s="117"/>
      <c r="N492" s="119">
        <v>22886.46</v>
      </c>
      <c r="O492" s="119">
        <v>16502.349999999999</v>
      </c>
      <c r="P492" s="119">
        <v>1865.4</v>
      </c>
      <c r="Q492" s="119">
        <v>27764.09</v>
      </c>
      <c r="R492" s="119">
        <v>25856.880000000001</v>
      </c>
      <c r="S492" s="47"/>
    </row>
    <row r="493" spans="1:19" ht="9" customHeight="1" x14ac:dyDescent="0.2">
      <c r="A493" s="579"/>
      <c r="B493" s="579"/>
      <c r="C493" s="48" t="s">
        <v>4</v>
      </c>
      <c r="D493" s="49">
        <v>34</v>
      </c>
      <c r="E493" s="50">
        <v>31953005</v>
      </c>
      <c r="F493" s="50">
        <v>0</v>
      </c>
      <c r="G493" s="50">
        <v>0</v>
      </c>
      <c r="H493" s="50">
        <v>12361361</v>
      </c>
      <c r="I493" s="50">
        <v>0</v>
      </c>
      <c r="J493" s="51">
        <v>3692874</v>
      </c>
      <c r="K493" s="50">
        <v>44314366</v>
      </c>
      <c r="L493" s="73">
        <v>48007239</v>
      </c>
      <c r="M493" s="118"/>
      <c r="N493" s="120">
        <v>44314366</v>
      </c>
      <c r="O493" s="120">
        <v>31953005</v>
      </c>
      <c r="P493" s="120">
        <v>3611918</v>
      </c>
      <c r="Q493" s="120">
        <v>53758775</v>
      </c>
      <c r="R493" s="120">
        <v>50065901</v>
      </c>
      <c r="S493" s="47"/>
    </row>
    <row r="494" spans="1:19" ht="12.75" customHeight="1" x14ac:dyDescent="0.2">
      <c r="A494" s="579"/>
      <c r="B494" s="579"/>
      <c r="C494" s="53" t="s">
        <v>3</v>
      </c>
      <c r="D494" s="54">
        <v>35</v>
      </c>
      <c r="E494" s="55">
        <v>17616.34</v>
      </c>
      <c r="F494" s="55">
        <v>0</v>
      </c>
      <c r="G494" s="55">
        <v>0</v>
      </c>
      <c r="H494" s="55">
        <v>6384.11</v>
      </c>
      <c r="I494" s="55">
        <v>0</v>
      </c>
      <c r="J494" s="55">
        <v>2000.04</v>
      </c>
      <c r="K494" s="56">
        <v>24000.45</v>
      </c>
      <c r="L494" s="46">
        <v>26000.49</v>
      </c>
      <c r="M494" s="117"/>
      <c r="N494" s="119">
        <v>24000.45</v>
      </c>
      <c r="O494" s="119">
        <v>17616.34</v>
      </c>
      <c r="P494" s="119">
        <v>1865.4</v>
      </c>
      <c r="Q494" s="119">
        <v>29171.43</v>
      </c>
      <c r="R494" s="119">
        <v>27171.39</v>
      </c>
      <c r="S494" s="47"/>
    </row>
    <row r="495" spans="1:19" ht="9" customHeight="1" x14ac:dyDescent="0.2">
      <c r="A495" s="580"/>
      <c r="B495" s="580"/>
      <c r="C495" s="58" t="s">
        <v>4</v>
      </c>
      <c r="D495" s="59"/>
      <c r="E495" s="61">
        <v>34109991</v>
      </c>
      <c r="F495" s="61">
        <v>0</v>
      </c>
      <c r="G495" s="61">
        <v>0</v>
      </c>
      <c r="H495" s="61">
        <v>12361361</v>
      </c>
      <c r="I495" s="61">
        <v>0</v>
      </c>
      <c r="J495" s="60">
        <v>3872617</v>
      </c>
      <c r="K495" s="61">
        <v>46471351</v>
      </c>
      <c r="L495" s="73">
        <v>50343969</v>
      </c>
      <c r="M495" s="118"/>
      <c r="N495" s="120">
        <v>46471351</v>
      </c>
      <c r="O495" s="120">
        <v>34109991</v>
      </c>
      <c r="P495" s="120">
        <v>3611918</v>
      </c>
      <c r="Q495" s="120">
        <v>56483765</v>
      </c>
      <c r="R495" s="120">
        <v>52611147</v>
      </c>
      <c r="S495" s="47"/>
    </row>
    <row r="496" spans="1:19" ht="12.75" customHeight="1" x14ac:dyDescent="0.2">
      <c r="A496" s="496">
        <v>37257</v>
      </c>
      <c r="B496" s="496">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2">
      <c r="A497" s="521"/>
      <c r="B497" s="521"/>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2">
      <c r="A498" s="519">
        <v>37257</v>
      </c>
      <c r="B498" s="519">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2">
      <c r="A499" s="579"/>
      <c r="B499" s="579"/>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2">
      <c r="A500" s="579"/>
      <c r="B500" s="579"/>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2">
      <c r="A501" s="579"/>
      <c r="B501" s="579"/>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2">
      <c r="A502" s="579"/>
      <c r="B502" s="579"/>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2">
      <c r="A503" s="579"/>
      <c r="B503" s="579"/>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2">
      <c r="A504" s="579"/>
      <c r="B504" s="579"/>
      <c r="C504" s="53" t="s">
        <v>3</v>
      </c>
      <c r="D504" s="54">
        <v>21</v>
      </c>
      <c r="E504" s="55">
        <v>15577.09</v>
      </c>
      <c r="F504" s="55">
        <v>0</v>
      </c>
      <c r="G504" s="55">
        <v>0</v>
      </c>
      <c r="H504" s="55">
        <v>6384.11</v>
      </c>
      <c r="I504" s="55">
        <v>0</v>
      </c>
      <c r="J504" s="55">
        <v>1830.1</v>
      </c>
      <c r="K504" s="56">
        <v>21961.200000000001</v>
      </c>
      <c r="L504" s="46">
        <v>23791.3</v>
      </c>
      <c r="M504" s="117"/>
      <c r="N504" s="119">
        <v>21961.200000000001</v>
      </c>
      <c r="O504" s="119">
        <v>15577.09</v>
      </c>
      <c r="P504" s="119">
        <v>1955.16</v>
      </c>
      <c r="Q504" s="119">
        <v>26595.18</v>
      </c>
      <c r="R504" s="119">
        <v>24765.08</v>
      </c>
      <c r="S504" s="47"/>
    </row>
    <row r="505" spans="1:19" ht="9" customHeight="1" x14ac:dyDescent="0.2">
      <c r="A505" s="579"/>
      <c r="B505" s="579"/>
      <c r="C505" s="48" t="s">
        <v>4</v>
      </c>
      <c r="D505" s="49">
        <v>27</v>
      </c>
      <c r="E505" s="50">
        <v>30161452</v>
      </c>
      <c r="F505" s="50">
        <v>0</v>
      </c>
      <c r="G505" s="50">
        <v>0</v>
      </c>
      <c r="H505" s="50">
        <v>12361361</v>
      </c>
      <c r="I505" s="50">
        <v>0</v>
      </c>
      <c r="J505" s="51">
        <v>3543568</v>
      </c>
      <c r="K505" s="50">
        <v>42522813</v>
      </c>
      <c r="L505" s="73">
        <v>46066380</v>
      </c>
      <c r="M505" s="118"/>
      <c r="N505" s="120">
        <v>42522813</v>
      </c>
      <c r="O505" s="120">
        <v>30161452</v>
      </c>
      <c r="P505" s="120">
        <v>3785718</v>
      </c>
      <c r="Q505" s="120">
        <v>51495449</v>
      </c>
      <c r="R505" s="120">
        <v>47951881</v>
      </c>
      <c r="S505" s="47"/>
    </row>
    <row r="506" spans="1:19" ht="12.75" customHeight="1" x14ac:dyDescent="0.2">
      <c r="A506" s="579"/>
      <c r="B506" s="579"/>
      <c r="C506" s="53" t="s">
        <v>3</v>
      </c>
      <c r="D506" s="54">
        <v>28</v>
      </c>
      <c r="E506" s="55">
        <v>17080.39</v>
      </c>
      <c r="F506" s="55">
        <v>0</v>
      </c>
      <c r="G506" s="55">
        <v>0</v>
      </c>
      <c r="H506" s="55">
        <v>6384.11</v>
      </c>
      <c r="I506" s="55">
        <v>0</v>
      </c>
      <c r="J506" s="55">
        <v>1955.38</v>
      </c>
      <c r="K506" s="56">
        <v>23464.5</v>
      </c>
      <c r="L506" s="46">
        <v>25419.88</v>
      </c>
      <c r="M506" s="117"/>
      <c r="N506" s="119">
        <v>23464.5</v>
      </c>
      <c r="O506" s="119">
        <v>17080.39</v>
      </c>
      <c r="P506" s="119">
        <v>2333.4</v>
      </c>
      <c r="Q506" s="119">
        <v>28494.35</v>
      </c>
      <c r="R506" s="119">
        <v>26538.97</v>
      </c>
      <c r="S506" s="47"/>
    </row>
    <row r="507" spans="1:19" ht="9" customHeight="1" x14ac:dyDescent="0.2">
      <c r="A507" s="579"/>
      <c r="B507" s="579"/>
      <c r="C507" s="48" t="s">
        <v>4</v>
      </c>
      <c r="D507" s="49">
        <v>34</v>
      </c>
      <c r="E507" s="50">
        <v>33072247</v>
      </c>
      <c r="F507" s="50">
        <v>0</v>
      </c>
      <c r="G507" s="50">
        <v>0</v>
      </c>
      <c r="H507" s="50">
        <v>12361361</v>
      </c>
      <c r="I507" s="50">
        <v>0</v>
      </c>
      <c r="J507" s="51">
        <v>3786144</v>
      </c>
      <c r="K507" s="50">
        <v>45433607</v>
      </c>
      <c r="L507" s="73">
        <v>49219751</v>
      </c>
      <c r="M507" s="118"/>
      <c r="N507" s="120">
        <v>45433607</v>
      </c>
      <c r="O507" s="120">
        <v>33072247</v>
      </c>
      <c r="P507" s="120">
        <v>4518092</v>
      </c>
      <c r="Q507" s="120">
        <v>55172755</v>
      </c>
      <c r="R507" s="120">
        <v>51386611</v>
      </c>
      <c r="S507" s="47"/>
    </row>
    <row r="508" spans="1:19" ht="12.75" customHeight="1" x14ac:dyDescent="0.2">
      <c r="A508" s="579"/>
      <c r="B508" s="579"/>
      <c r="C508" s="53" t="s">
        <v>3</v>
      </c>
      <c r="D508" s="54">
        <v>35</v>
      </c>
      <c r="E508" s="55">
        <v>18222.46</v>
      </c>
      <c r="F508" s="55">
        <v>0</v>
      </c>
      <c r="G508" s="55">
        <v>0</v>
      </c>
      <c r="H508" s="55">
        <v>6384.11</v>
      </c>
      <c r="I508" s="55">
        <v>0</v>
      </c>
      <c r="J508" s="55">
        <v>2050.5500000000002</v>
      </c>
      <c r="K508" s="56">
        <v>24606.57</v>
      </c>
      <c r="L508" s="46">
        <v>26657.119999999999</v>
      </c>
      <c r="M508" s="117"/>
      <c r="N508" s="119">
        <v>24606.57</v>
      </c>
      <c r="O508" s="119">
        <v>18222.46</v>
      </c>
      <c r="P508" s="119">
        <v>2333.4</v>
      </c>
      <c r="Q508" s="119">
        <v>29937.16</v>
      </c>
      <c r="R508" s="119">
        <v>27886.61</v>
      </c>
      <c r="S508" s="47"/>
    </row>
    <row r="509" spans="1:19" ht="9" customHeight="1" x14ac:dyDescent="0.2">
      <c r="A509" s="580"/>
      <c r="B509" s="580"/>
      <c r="C509" s="58" t="s">
        <v>4</v>
      </c>
      <c r="D509" s="59"/>
      <c r="E509" s="61">
        <v>35283603</v>
      </c>
      <c r="F509" s="61">
        <v>0</v>
      </c>
      <c r="G509" s="61">
        <v>0</v>
      </c>
      <c r="H509" s="61">
        <v>12361361</v>
      </c>
      <c r="I509" s="61">
        <v>0</v>
      </c>
      <c r="J509" s="60">
        <v>3970418</v>
      </c>
      <c r="K509" s="61">
        <v>47644963</v>
      </c>
      <c r="L509" s="73">
        <v>51615382</v>
      </c>
      <c r="M509" s="118"/>
      <c r="N509" s="120">
        <v>47644963</v>
      </c>
      <c r="O509" s="120">
        <v>35283603</v>
      </c>
      <c r="P509" s="120">
        <v>4518092</v>
      </c>
      <c r="Q509" s="120">
        <v>57966425</v>
      </c>
      <c r="R509" s="120">
        <v>53996006</v>
      </c>
      <c r="S509" s="47"/>
    </row>
    <row r="510" spans="1:19" ht="12.75" customHeight="1" x14ac:dyDescent="0.2">
      <c r="A510" s="496">
        <v>37622</v>
      </c>
      <c r="B510" s="496">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2">
      <c r="A511" s="521"/>
      <c r="B511" s="521"/>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2">
      <c r="A512" s="519">
        <v>37622</v>
      </c>
      <c r="B512" s="519">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2">
      <c r="A513" s="579"/>
      <c r="B513" s="579"/>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2">
      <c r="A514" s="579"/>
      <c r="B514" s="579"/>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2">
      <c r="A515" s="579"/>
      <c r="B515" s="579"/>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2">
      <c r="A516" s="579"/>
      <c r="B516" s="579"/>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2">
      <c r="A517" s="579"/>
      <c r="B517" s="579"/>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2">
      <c r="A518" s="579"/>
      <c r="B518" s="579"/>
      <c r="C518" s="53" t="s">
        <v>3</v>
      </c>
      <c r="D518" s="54">
        <v>21</v>
      </c>
      <c r="E518" s="55">
        <v>16132.69</v>
      </c>
      <c r="F518" s="55">
        <v>0</v>
      </c>
      <c r="G518" s="55">
        <v>0</v>
      </c>
      <c r="H518" s="55">
        <v>6384.11</v>
      </c>
      <c r="I518" s="55">
        <v>0</v>
      </c>
      <c r="J518" s="55">
        <v>1876.4</v>
      </c>
      <c r="K518" s="56">
        <v>22516.799999999999</v>
      </c>
      <c r="L518" s="46">
        <v>24393.200000000001</v>
      </c>
      <c r="M518" s="117"/>
      <c r="N518" s="119">
        <v>22516.799999999999</v>
      </c>
      <c r="O518" s="119">
        <v>16132.69</v>
      </c>
      <c r="P518" s="119">
        <v>2111.16</v>
      </c>
      <c r="Q518" s="119">
        <v>27297.08</v>
      </c>
      <c r="R518" s="119">
        <v>25420.68</v>
      </c>
      <c r="S518" s="47"/>
    </row>
    <row r="519" spans="1:19" ht="9" customHeight="1" x14ac:dyDescent="0.2">
      <c r="A519" s="579"/>
      <c r="B519" s="579"/>
      <c r="C519" s="48" t="s">
        <v>4</v>
      </c>
      <c r="D519" s="49">
        <v>27</v>
      </c>
      <c r="E519" s="50">
        <v>31237244</v>
      </c>
      <c r="F519" s="50">
        <v>0</v>
      </c>
      <c r="G519" s="50">
        <v>0</v>
      </c>
      <c r="H519" s="50">
        <v>12361361</v>
      </c>
      <c r="I519" s="50">
        <v>0</v>
      </c>
      <c r="J519" s="51">
        <v>3633217</v>
      </c>
      <c r="K519" s="50">
        <v>43598604</v>
      </c>
      <c r="L519" s="73">
        <v>47231821</v>
      </c>
      <c r="M519" s="118"/>
      <c r="N519" s="120">
        <v>43598604</v>
      </c>
      <c r="O519" s="120">
        <v>31237244</v>
      </c>
      <c r="P519" s="120">
        <v>4087776</v>
      </c>
      <c r="Q519" s="120">
        <v>52854517</v>
      </c>
      <c r="R519" s="120">
        <v>49221300</v>
      </c>
      <c r="S519" s="47"/>
    </row>
    <row r="520" spans="1:19" ht="12.75" customHeight="1" x14ac:dyDescent="0.2">
      <c r="A520" s="579"/>
      <c r="B520" s="579"/>
      <c r="C520" s="53" t="s">
        <v>3</v>
      </c>
      <c r="D520" s="54">
        <v>28</v>
      </c>
      <c r="E520" s="55">
        <v>17674.03</v>
      </c>
      <c r="F520" s="55">
        <v>0</v>
      </c>
      <c r="G520" s="55">
        <v>0</v>
      </c>
      <c r="H520" s="55">
        <v>6384.11</v>
      </c>
      <c r="I520" s="55">
        <v>0</v>
      </c>
      <c r="J520" s="55">
        <v>2004.85</v>
      </c>
      <c r="K520" s="56">
        <v>24058.14</v>
      </c>
      <c r="L520" s="46">
        <v>26062.99</v>
      </c>
      <c r="M520" s="117"/>
      <c r="N520" s="119">
        <v>24058.14</v>
      </c>
      <c r="O520" s="119">
        <v>17674.03</v>
      </c>
      <c r="P520" s="119">
        <v>2585.4</v>
      </c>
      <c r="Q520" s="119">
        <v>29244.32</v>
      </c>
      <c r="R520" s="119">
        <v>27239.47</v>
      </c>
      <c r="S520" s="47"/>
    </row>
    <row r="521" spans="1:19" ht="9" customHeight="1" x14ac:dyDescent="0.2">
      <c r="A521" s="579"/>
      <c r="B521" s="579"/>
      <c r="C521" s="48" t="s">
        <v>4</v>
      </c>
      <c r="D521" s="49">
        <v>34</v>
      </c>
      <c r="E521" s="50">
        <v>34221694</v>
      </c>
      <c r="F521" s="50">
        <v>0</v>
      </c>
      <c r="G521" s="50">
        <v>0</v>
      </c>
      <c r="H521" s="50">
        <v>12361361</v>
      </c>
      <c r="I521" s="50">
        <v>0</v>
      </c>
      <c r="J521" s="51">
        <v>3881931</v>
      </c>
      <c r="K521" s="50">
        <v>46583055</v>
      </c>
      <c r="L521" s="73">
        <v>50464986</v>
      </c>
      <c r="M521" s="118"/>
      <c r="N521" s="120">
        <v>46583055</v>
      </c>
      <c r="O521" s="120">
        <v>34221694</v>
      </c>
      <c r="P521" s="120">
        <v>5006032</v>
      </c>
      <c r="Q521" s="120">
        <v>56624899</v>
      </c>
      <c r="R521" s="120">
        <v>52742969</v>
      </c>
      <c r="S521" s="47"/>
    </row>
    <row r="522" spans="1:19" ht="12.75" customHeight="1" x14ac:dyDescent="0.2">
      <c r="A522" s="579"/>
      <c r="B522" s="579"/>
      <c r="C522" s="53" t="s">
        <v>3</v>
      </c>
      <c r="D522" s="54">
        <v>35</v>
      </c>
      <c r="E522" s="55">
        <v>18845.02</v>
      </c>
      <c r="F522" s="55">
        <v>0</v>
      </c>
      <c r="G522" s="55">
        <v>0</v>
      </c>
      <c r="H522" s="55">
        <v>6384.11</v>
      </c>
      <c r="I522" s="55">
        <v>0</v>
      </c>
      <c r="J522" s="55">
        <v>2102.4299999999998</v>
      </c>
      <c r="K522" s="56">
        <v>25229.13</v>
      </c>
      <c r="L522" s="46">
        <v>27331.56</v>
      </c>
      <c r="M522" s="117"/>
      <c r="N522" s="119">
        <v>25229.13</v>
      </c>
      <c r="O522" s="119">
        <v>18845.02</v>
      </c>
      <c r="P522" s="119">
        <v>2585.4</v>
      </c>
      <c r="Q522" s="119">
        <v>30723.66</v>
      </c>
      <c r="R522" s="119">
        <v>28621.23</v>
      </c>
      <c r="S522" s="47"/>
    </row>
    <row r="523" spans="1:19" ht="9" customHeight="1" x14ac:dyDescent="0.2">
      <c r="A523" s="580"/>
      <c r="B523" s="580"/>
      <c r="C523" s="58" t="s">
        <v>4</v>
      </c>
      <c r="D523" s="59"/>
      <c r="E523" s="61">
        <v>36489047</v>
      </c>
      <c r="F523" s="61">
        <v>0</v>
      </c>
      <c r="G523" s="61">
        <v>0</v>
      </c>
      <c r="H523" s="61">
        <v>12361361</v>
      </c>
      <c r="I523" s="61">
        <v>0</v>
      </c>
      <c r="J523" s="60">
        <v>4070872</v>
      </c>
      <c r="K523" s="61">
        <v>48850408</v>
      </c>
      <c r="L523" s="73">
        <v>52921280</v>
      </c>
      <c r="M523" s="118"/>
      <c r="N523" s="120">
        <v>48850408</v>
      </c>
      <c r="O523" s="120">
        <v>36489047</v>
      </c>
      <c r="P523" s="120">
        <v>5006032</v>
      </c>
      <c r="Q523" s="120">
        <v>59489301</v>
      </c>
      <c r="R523" s="120">
        <v>55418429</v>
      </c>
      <c r="S523" s="47"/>
    </row>
    <row r="524" spans="1:19" ht="12.75" customHeight="1" x14ac:dyDescent="0.2">
      <c r="A524" s="496">
        <v>37987</v>
      </c>
      <c r="B524" s="496">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2">
      <c r="A525" s="521"/>
      <c r="B525" s="521"/>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2">
      <c r="A526" s="519">
        <v>37987</v>
      </c>
      <c r="B526" s="519">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2">
      <c r="A527" s="579"/>
      <c r="B527" s="579"/>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2">
      <c r="A528" s="579"/>
      <c r="B528" s="579"/>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2">
      <c r="A529" s="579"/>
      <c r="B529" s="579"/>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2">
      <c r="A530" s="579"/>
      <c r="B530" s="579"/>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2">
      <c r="A531" s="579"/>
      <c r="B531" s="579"/>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2">
      <c r="A532" s="579"/>
      <c r="B532" s="579"/>
      <c r="C532" s="53" t="s">
        <v>3</v>
      </c>
      <c r="D532" s="54">
        <v>21</v>
      </c>
      <c r="E532" s="55">
        <v>16676.89</v>
      </c>
      <c r="F532" s="55">
        <v>0</v>
      </c>
      <c r="G532" s="55">
        <v>0</v>
      </c>
      <c r="H532" s="55">
        <v>6384.11</v>
      </c>
      <c r="I532" s="55">
        <v>0</v>
      </c>
      <c r="J532" s="55">
        <v>1921.75</v>
      </c>
      <c r="K532" s="56">
        <v>23061</v>
      </c>
      <c r="L532" s="46">
        <v>24982.75</v>
      </c>
      <c r="M532" s="117"/>
      <c r="N532" s="119">
        <v>23061</v>
      </c>
      <c r="O532" s="119">
        <v>16676.89</v>
      </c>
      <c r="P532" s="119">
        <v>2287.8000000000002</v>
      </c>
      <c r="Q532" s="119">
        <v>27984.59</v>
      </c>
      <c r="R532" s="119">
        <v>26062.84</v>
      </c>
      <c r="S532" s="47"/>
    </row>
    <row r="533" spans="1:19" ht="9" customHeight="1" x14ac:dyDescent="0.2">
      <c r="A533" s="579"/>
      <c r="B533" s="579"/>
      <c r="C533" s="48" t="s">
        <v>4</v>
      </c>
      <c r="D533" s="49">
        <v>27</v>
      </c>
      <c r="E533" s="50">
        <v>32290962</v>
      </c>
      <c r="F533" s="50">
        <v>0</v>
      </c>
      <c r="G533" s="50">
        <v>0</v>
      </c>
      <c r="H533" s="50">
        <v>12361361</v>
      </c>
      <c r="I533" s="50">
        <v>0</v>
      </c>
      <c r="J533" s="51">
        <v>3721027</v>
      </c>
      <c r="K533" s="50">
        <v>44652322</v>
      </c>
      <c r="L533" s="73">
        <v>48373349</v>
      </c>
      <c r="M533" s="118"/>
      <c r="N533" s="120">
        <v>44652322</v>
      </c>
      <c r="O533" s="120">
        <v>32290962</v>
      </c>
      <c r="P533" s="120">
        <v>4429799</v>
      </c>
      <c r="Q533" s="120">
        <v>54185722</v>
      </c>
      <c r="R533" s="120">
        <v>50464695</v>
      </c>
      <c r="S533" s="47"/>
    </row>
    <row r="534" spans="1:19" ht="12.75" customHeight="1" x14ac:dyDescent="0.2">
      <c r="A534" s="579"/>
      <c r="B534" s="579"/>
      <c r="C534" s="53" t="s">
        <v>3</v>
      </c>
      <c r="D534" s="54">
        <v>28</v>
      </c>
      <c r="E534" s="55">
        <v>18255.55</v>
      </c>
      <c r="F534" s="55">
        <v>0</v>
      </c>
      <c r="G534" s="55">
        <v>0</v>
      </c>
      <c r="H534" s="55">
        <v>6384.11</v>
      </c>
      <c r="I534" s="55">
        <v>0</v>
      </c>
      <c r="J534" s="55">
        <v>2053.31</v>
      </c>
      <c r="K534" s="56">
        <v>24639.66</v>
      </c>
      <c r="L534" s="46">
        <v>26692.97</v>
      </c>
      <c r="M534" s="117"/>
      <c r="N534" s="119">
        <v>24639.66</v>
      </c>
      <c r="O534" s="119">
        <v>18255.55</v>
      </c>
      <c r="P534" s="119">
        <v>2870.04</v>
      </c>
      <c r="Q534" s="119">
        <v>29978.97</v>
      </c>
      <c r="R534" s="119">
        <v>27925.66</v>
      </c>
      <c r="S534" s="47"/>
    </row>
    <row r="535" spans="1:19" ht="9" customHeight="1" x14ac:dyDescent="0.2">
      <c r="A535" s="579"/>
      <c r="B535" s="579"/>
      <c r="C535" s="48" t="s">
        <v>4</v>
      </c>
      <c r="D535" s="49">
        <v>34</v>
      </c>
      <c r="E535" s="50">
        <v>35347674</v>
      </c>
      <c r="F535" s="50">
        <v>0</v>
      </c>
      <c r="G535" s="50">
        <v>0</v>
      </c>
      <c r="H535" s="50">
        <v>12361361</v>
      </c>
      <c r="I535" s="50">
        <v>0</v>
      </c>
      <c r="J535" s="51">
        <v>3975763</v>
      </c>
      <c r="K535" s="50">
        <v>47709034</v>
      </c>
      <c r="L535" s="73">
        <v>51684797</v>
      </c>
      <c r="M535" s="118"/>
      <c r="N535" s="120">
        <v>47709034</v>
      </c>
      <c r="O535" s="120">
        <v>35347674</v>
      </c>
      <c r="P535" s="120">
        <v>5557172</v>
      </c>
      <c r="Q535" s="120">
        <v>58047380</v>
      </c>
      <c r="R535" s="120">
        <v>54071618</v>
      </c>
      <c r="S535" s="47"/>
    </row>
    <row r="536" spans="1:19" ht="12.75" customHeight="1" x14ac:dyDescent="0.2">
      <c r="A536" s="579"/>
      <c r="B536" s="579"/>
      <c r="C536" s="53" t="s">
        <v>3</v>
      </c>
      <c r="D536" s="54">
        <v>35</v>
      </c>
      <c r="E536" s="55">
        <v>19454.740000000002</v>
      </c>
      <c r="F536" s="55">
        <v>0</v>
      </c>
      <c r="G536" s="55">
        <v>0</v>
      </c>
      <c r="H536" s="55">
        <v>6384.11</v>
      </c>
      <c r="I536" s="55">
        <v>0</v>
      </c>
      <c r="J536" s="55">
        <v>2153.2399999999998</v>
      </c>
      <c r="K536" s="56">
        <v>25838.85</v>
      </c>
      <c r="L536" s="46">
        <v>27992.09</v>
      </c>
      <c r="M536" s="117"/>
      <c r="N536" s="119">
        <v>25838.85</v>
      </c>
      <c r="O536" s="119">
        <v>19454.740000000002</v>
      </c>
      <c r="P536" s="119">
        <v>2870.04</v>
      </c>
      <c r="Q536" s="119">
        <v>31493.94</v>
      </c>
      <c r="R536" s="119">
        <v>29340.7</v>
      </c>
      <c r="S536" s="47"/>
    </row>
    <row r="537" spans="1:19" ht="9" customHeight="1" x14ac:dyDescent="0.2">
      <c r="A537" s="580"/>
      <c r="B537" s="580"/>
      <c r="C537" s="58" t="s">
        <v>4</v>
      </c>
      <c r="D537" s="59"/>
      <c r="E537" s="61">
        <v>37669629</v>
      </c>
      <c r="F537" s="61">
        <v>0</v>
      </c>
      <c r="G537" s="61">
        <v>0</v>
      </c>
      <c r="H537" s="61">
        <v>12361361</v>
      </c>
      <c r="I537" s="61">
        <v>0</v>
      </c>
      <c r="J537" s="60">
        <v>4169254</v>
      </c>
      <c r="K537" s="61">
        <v>50030990</v>
      </c>
      <c r="L537" s="73">
        <v>54200244</v>
      </c>
      <c r="M537" s="118"/>
      <c r="N537" s="120">
        <v>50030990</v>
      </c>
      <c r="O537" s="120">
        <v>37669629</v>
      </c>
      <c r="P537" s="120">
        <v>5557172</v>
      </c>
      <c r="Q537" s="120">
        <v>60980771</v>
      </c>
      <c r="R537" s="120">
        <v>56811517</v>
      </c>
      <c r="S537" s="47"/>
    </row>
    <row r="538" spans="1:19" ht="12.75" customHeight="1" x14ac:dyDescent="0.2">
      <c r="A538" s="496">
        <v>38384</v>
      </c>
      <c r="B538" s="496">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2">
      <c r="A539" s="521"/>
      <c r="B539" s="521"/>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2">
      <c r="A540" s="519">
        <v>38384</v>
      </c>
      <c r="B540" s="519">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2">
      <c r="A541" s="579"/>
      <c r="B541" s="579"/>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2">
      <c r="A542" s="579"/>
      <c r="B542" s="579"/>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2">
      <c r="A543" s="579"/>
      <c r="B543" s="579"/>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2">
      <c r="A544" s="579"/>
      <c r="B544" s="579"/>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2">
      <c r="A545" s="579"/>
      <c r="B545" s="579"/>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2">
      <c r="A546" s="579"/>
      <c r="B546" s="579"/>
      <c r="C546" s="53" t="s">
        <v>3</v>
      </c>
      <c r="D546" s="54">
        <v>21</v>
      </c>
      <c r="E546" s="55">
        <v>17317.21</v>
      </c>
      <c r="F546" s="55">
        <v>0</v>
      </c>
      <c r="G546" s="55">
        <v>0</v>
      </c>
      <c r="H546" s="55">
        <v>6384.11</v>
      </c>
      <c r="I546" s="55">
        <v>0</v>
      </c>
      <c r="J546" s="55">
        <v>1975.11</v>
      </c>
      <c r="K546" s="56">
        <v>23701.32</v>
      </c>
      <c r="L546" s="46">
        <v>25676.43</v>
      </c>
      <c r="M546" s="117"/>
      <c r="N546" s="119">
        <v>23701.32</v>
      </c>
      <c r="O546" s="119">
        <v>17317.21</v>
      </c>
      <c r="P546" s="119">
        <v>2287.8000000000002</v>
      </c>
      <c r="Q546" s="119">
        <v>28793.53</v>
      </c>
      <c r="R546" s="119">
        <v>26818.42</v>
      </c>
      <c r="S546" s="47"/>
    </row>
    <row r="547" spans="1:19" ht="9" customHeight="1" x14ac:dyDescent="0.2">
      <c r="A547" s="579"/>
      <c r="B547" s="579"/>
      <c r="C547" s="48" t="s">
        <v>4</v>
      </c>
      <c r="D547" s="49">
        <v>27</v>
      </c>
      <c r="E547" s="50">
        <v>33530794</v>
      </c>
      <c r="F547" s="50">
        <v>0</v>
      </c>
      <c r="G547" s="50">
        <v>0</v>
      </c>
      <c r="H547" s="50">
        <v>12361361</v>
      </c>
      <c r="I547" s="50">
        <v>0</v>
      </c>
      <c r="J547" s="51">
        <v>3824346</v>
      </c>
      <c r="K547" s="50">
        <v>45892155</v>
      </c>
      <c r="L547" s="73">
        <v>49716501</v>
      </c>
      <c r="M547" s="118"/>
      <c r="N547" s="120">
        <v>45892155</v>
      </c>
      <c r="O547" s="120">
        <v>33530794</v>
      </c>
      <c r="P547" s="120">
        <v>4429799</v>
      </c>
      <c r="Q547" s="120">
        <v>55752048</v>
      </c>
      <c r="R547" s="120">
        <v>51927702</v>
      </c>
      <c r="S547" s="47"/>
    </row>
    <row r="548" spans="1:19" ht="12.75" customHeight="1" x14ac:dyDescent="0.2">
      <c r="A548" s="579"/>
      <c r="B548" s="579"/>
      <c r="C548" s="53" t="s">
        <v>3</v>
      </c>
      <c r="D548" s="54">
        <v>28</v>
      </c>
      <c r="E548" s="55">
        <v>18939.669999999998</v>
      </c>
      <c r="F548" s="55">
        <v>0</v>
      </c>
      <c r="G548" s="55">
        <v>0</v>
      </c>
      <c r="H548" s="55">
        <v>6384.11</v>
      </c>
      <c r="I548" s="55">
        <v>0</v>
      </c>
      <c r="J548" s="55">
        <v>2110.3200000000002</v>
      </c>
      <c r="K548" s="56">
        <v>25323.78</v>
      </c>
      <c r="L548" s="46">
        <v>27434.1</v>
      </c>
      <c r="M548" s="117"/>
      <c r="N548" s="119">
        <v>25323.78</v>
      </c>
      <c r="O548" s="119">
        <v>18939.669999999998</v>
      </c>
      <c r="P548" s="119">
        <v>2870.04</v>
      </c>
      <c r="Q548" s="119">
        <v>30843.24</v>
      </c>
      <c r="R548" s="119">
        <v>28732.92</v>
      </c>
      <c r="S548" s="47"/>
    </row>
    <row r="549" spans="1:19" ht="9" customHeight="1" x14ac:dyDescent="0.2">
      <c r="A549" s="579"/>
      <c r="B549" s="579"/>
      <c r="C549" s="48" t="s">
        <v>4</v>
      </c>
      <c r="D549" s="49">
        <v>34</v>
      </c>
      <c r="E549" s="50">
        <v>36672315</v>
      </c>
      <c r="F549" s="50">
        <v>0</v>
      </c>
      <c r="G549" s="50">
        <v>0</v>
      </c>
      <c r="H549" s="50">
        <v>12361361</v>
      </c>
      <c r="I549" s="50">
        <v>0</v>
      </c>
      <c r="J549" s="51">
        <v>4086149</v>
      </c>
      <c r="K549" s="50">
        <v>49033676</v>
      </c>
      <c r="L549" s="73">
        <v>53119825</v>
      </c>
      <c r="M549" s="118"/>
      <c r="N549" s="120">
        <v>49033676</v>
      </c>
      <c r="O549" s="120">
        <v>36672315</v>
      </c>
      <c r="P549" s="120">
        <v>5557172</v>
      </c>
      <c r="Q549" s="120">
        <v>59720840</v>
      </c>
      <c r="R549" s="120">
        <v>55634691</v>
      </c>
      <c r="S549" s="47"/>
    </row>
    <row r="550" spans="1:19" ht="12.75" customHeight="1" x14ac:dyDescent="0.2">
      <c r="A550" s="579"/>
      <c r="B550" s="579"/>
      <c r="C550" s="53" t="s">
        <v>3</v>
      </c>
      <c r="D550" s="54">
        <v>35</v>
      </c>
      <c r="E550" s="55">
        <v>20172.22</v>
      </c>
      <c r="F550" s="55">
        <v>0</v>
      </c>
      <c r="G550" s="55">
        <v>0</v>
      </c>
      <c r="H550" s="55">
        <v>6384.11</v>
      </c>
      <c r="I550" s="55">
        <v>0</v>
      </c>
      <c r="J550" s="55">
        <v>2213.0300000000002</v>
      </c>
      <c r="K550" s="56">
        <v>26556.33</v>
      </c>
      <c r="L550" s="46">
        <v>28769.360000000001</v>
      </c>
      <c r="M550" s="117"/>
      <c r="N550" s="119">
        <v>26556.33</v>
      </c>
      <c r="O550" s="119">
        <v>20172.22</v>
      </c>
      <c r="P550" s="119">
        <v>2870.04</v>
      </c>
      <c r="Q550" s="119">
        <v>32400.36</v>
      </c>
      <c r="R550" s="119">
        <v>30187.33</v>
      </c>
      <c r="S550" s="47"/>
    </row>
    <row r="551" spans="1:19" ht="9" customHeight="1" x14ac:dyDescent="0.2">
      <c r="A551" s="580"/>
      <c r="B551" s="580"/>
      <c r="C551" s="58" t="s">
        <v>4</v>
      </c>
      <c r="D551" s="59"/>
      <c r="E551" s="61">
        <v>39058864</v>
      </c>
      <c r="F551" s="61">
        <v>0</v>
      </c>
      <c r="G551" s="61">
        <v>0</v>
      </c>
      <c r="H551" s="61">
        <v>12361361</v>
      </c>
      <c r="I551" s="61">
        <v>0</v>
      </c>
      <c r="J551" s="60">
        <v>4285024</v>
      </c>
      <c r="K551" s="61">
        <v>51420225</v>
      </c>
      <c r="L551" s="73">
        <v>55705249</v>
      </c>
      <c r="M551" s="118"/>
      <c r="N551" s="120">
        <v>51420225</v>
      </c>
      <c r="O551" s="120">
        <v>39058864</v>
      </c>
      <c r="P551" s="120">
        <v>5557172</v>
      </c>
      <c r="Q551" s="120">
        <v>62735845</v>
      </c>
      <c r="R551" s="120">
        <v>58450821</v>
      </c>
      <c r="S551" s="47"/>
    </row>
    <row r="552" spans="1:19" ht="12.75" customHeight="1" x14ac:dyDescent="0.2">
      <c r="A552" s="496">
        <v>38718</v>
      </c>
      <c r="B552" s="496">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2">
      <c r="A553" s="521"/>
      <c r="B553" s="521"/>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2">
      <c r="A554" s="519">
        <v>38718</v>
      </c>
      <c r="B554" s="519">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2">
      <c r="A555" s="579"/>
      <c r="B555" s="579"/>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2">
      <c r="A556" s="579"/>
      <c r="B556" s="579"/>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2">
      <c r="A557" s="579"/>
      <c r="B557" s="579"/>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2">
      <c r="A558" s="579"/>
      <c r="B558" s="579"/>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2">
      <c r="A559" s="579"/>
      <c r="B559" s="579"/>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2">
      <c r="A560" s="579"/>
      <c r="B560" s="579"/>
      <c r="C560" s="53" t="s">
        <v>3</v>
      </c>
      <c r="D560" s="54">
        <v>21</v>
      </c>
      <c r="E560" s="44">
        <v>17427.009999999998</v>
      </c>
      <c r="F560" s="44">
        <v>0</v>
      </c>
      <c r="G560" s="44">
        <v>0</v>
      </c>
      <c r="H560" s="44">
        <v>6384.11</v>
      </c>
      <c r="I560" s="44">
        <v>0</v>
      </c>
      <c r="J560" s="55">
        <v>1984.26</v>
      </c>
      <c r="K560" s="56">
        <v>23811.119999999999</v>
      </c>
      <c r="L560" s="57">
        <v>25795.38</v>
      </c>
      <c r="M560" s="117"/>
      <c r="N560" s="119">
        <v>23811.119999999999</v>
      </c>
      <c r="O560" s="119">
        <v>17427.009999999998</v>
      </c>
      <c r="P560" s="119">
        <v>2424</v>
      </c>
      <c r="Q560" s="119">
        <v>28932.240000000002</v>
      </c>
      <c r="R560" s="119">
        <v>26947.98</v>
      </c>
      <c r="S560" s="47"/>
    </row>
    <row r="561" spans="1:19" ht="9" customHeight="1" x14ac:dyDescent="0.2">
      <c r="A561" s="579"/>
      <c r="B561" s="579"/>
      <c r="C561" s="48" t="s">
        <v>4</v>
      </c>
      <c r="D561" s="49">
        <v>27</v>
      </c>
      <c r="E561" s="50">
        <v>33743397</v>
      </c>
      <c r="F561" s="50">
        <v>0</v>
      </c>
      <c r="G561" s="50">
        <v>0</v>
      </c>
      <c r="H561" s="50">
        <v>12361361</v>
      </c>
      <c r="I561" s="50">
        <v>0</v>
      </c>
      <c r="J561" s="51">
        <v>3842063</v>
      </c>
      <c r="K561" s="50">
        <v>46104757</v>
      </c>
      <c r="L561" s="52">
        <v>49946820</v>
      </c>
      <c r="M561" s="118"/>
      <c r="N561" s="120">
        <v>46104757</v>
      </c>
      <c r="O561" s="120">
        <v>33743397</v>
      </c>
      <c r="P561" s="120">
        <v>4693518</v>
      </c>
      <c r="Q561" s="120">
        <v>56020628</v>
      </c>
      <c r="R561" s="120">
        <v>52178565</v>
      </c>
      <c r="S561" s="47"/>
    </row>
    <row r="562" spans="1:19" ht="12.75" customHeight="1" x14ac:dyDescent="0.2">
      <c r="A562" s="579"/>
      <c r="B562" s="579"/>
      <c r="C562" s="53" t="s">
        <v>3</v>
      </c>
      <c r="D562" s="54">
        <v>28</v>
      </c>
      <c r="E562" s="44">
        <v>19056.91</v>
      </c>
      <c r="F562" s="44">
        <v>0</v>
      </c>
      <c r="G562" s="44">
        <v>0</v>
      </c>
      <c r="H562" s="44">
        <v>6384.11</v>
      </c>
      <c r="I562" s="44">
        <v>0</v>
      </c>
      <c r="J562" s="55">
        <v>2120.09</v>
      </c>
      <c r="K562" s="56">
        <v>25441.02</v>
      </c>
      <c r="L562" s="57">
        <v>27561.11</v>
      </c>
      <c r="M562" s="117"/>
      <c r="N562" s="119">
        <v>25441.02</v>
      </c>
      <c r="O562" s="119">
        <v>19056.91</v>
      </c>
      <c r="P562" s="119">
        <v>3090</v>
      </c>
      <c r="Q562" s="119">
        <v>30991.35</v>
      </c>
      <c r="R562" s="119">
        <v>28871.26</v>
      </c>
      <c r="S562" s="47"/>
    </row>
    <row r="563" spans="1:19" ht="9" customHeight="1" x14ac:dyDescent="0.2">
      <c r="A563" s="579"/>
      <c r="B563" s="579"/>
      <c r="C563" s="48" t="s">
        <v>4</v>
      </c>
      <c r="D563" s="49">
        <v>34</v>
      </c>
      <c r="E563" s="50">
        <v>36899323</v>
      </c>
      <c r="F563" s="50">
        <v>0</v>
      </c>
      <c r="G563" s="50">
        <v>0</v>
      </c>
      <c r="H563" s="50">
        <v>12361361</v>
      </c>
      <c r="I563" s="50">
        <v>0</v>
      </c>
      <c r="J563" s="51">
        <v>4105067</v>
      </c>
      <c r="K563" s="50">
        <v>49260684</v>
      </c>
      <c r="L563" s="52">
        <v>53365750</v>
      </c>
      <c r="M563" s="118"/>
      <c r="N563" s="120">
        <v>49260684</v>
      </c>
      <c r="O563" s="120">
        <v>36899323</v>
      </c>
      <c r="P563" s="120">
        <v>5983074</v>
      </c>
      <c r="Q563" s="120">
        <v>60007621</v>
      </c>
      <c r="R563" s="120">
        <v>55902555</v>
      </c>
      <c r="S563" s="47"/>
    </row>
    <row r="564" spans="1:19" ht="12.75" customHeight="1" x14ac:dyDescent="0.2">
      <c r="A564" s="579"/>
      <c r="B564" s="579"/>
      <c r="C564" s="53" t="s">
        <v>3</v>
      </c>
      <c r="D564" s="54">
        <v>35</v>
      </c>
      <c r="E564" s="44">
        <v>20295.22</v>
      </c>
      <c r="F564" s="44">
        <v>0</v>
      </c>
      <c r="G564" s="44">
        <v>0</v>
      </c>
      <c r="H564" s="44">
        <v>6384.11</v>
      </c>
      <c r="I564" s="44">
        <v>0</v>
      </c>
      <c r="J564" s="55">
        <v>2223.2800000000002</v>
      </c>
      <c r="K564" s="56">
        <v>26679.33</v>
      </c>
      <c r="L564" s="57">
        <v>28902.61</v>
      </c>
      <c r="M564" s="117"/>
      <c r="N564" s="119">
        <v>26679.33</v>
      </c>
      <c r="O564" s="119">
        <v>20295.22</v>
      </c>
      <c r="P564" s="119">
        <v>3090</v>
      </c>
      <c r="Q564" s="119">
        <v>32555.75</v>
      </c>
      <c r="R564" s="119">
        <v>30332.47</v>
      </c>
      <c r="S564" s="47"/>
    </row>
    <row r="565" spans="1:19" ht="9" customHeight="1" x14ac:dyDescent="0.2">
      <c r="A565" s="580"/>
      <c r="B565" s="580"/>
      <c r="C565" s="58" t="s">
        <v>4</v>
      </c>
      <c r="D565" s="59"/>
      <c r="E565" s="50">
        <v>39297026</v>
      </c>
      <c r="F565" s="50">
        <v>0</v>
      </c>
      <c r="G565" s="50">
        <v>0</v>
      </c>
      <c r="H565" s="50">
        <v>12361361</v>
      </c>
      <c r="I565" s="50">
        <v>0</v>
      </c>
      <c r="J565" s="60">
        <v>4304870</v>
      </c>
      <c r="K565" s="61">
        <v>51658386</v>
      </c>
      <c r="L565" s="62">
        <v>55963257</v>
      </c>
      <c r="M565" s="118"/>
      <c r="N565" s="120">
        <v>51658386</v>
      </c>
      <c r="O565" s="120">
        <v>39297026</v>
      </c>
      <c r="P565" s="120">
        <v>5983074</v>
      </c>
      <c r="Q565" s="120">
        <v>63036722</v>
      </c>
      <c r="R565" s="120">
        <v>58731852</v>
      </c>
      <c r="S565" s="47"/>
    </row>
    <row r="566" spans="1:19" ht="12.75" customHeight="1" x14ac:dyDescent="0.2">
      <c r="A566" s="496">
        <v>39083</v>
      </c>
      <c r="B566" s="496">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2">
      <c r="A567" s="521"/>
      <c r="B567" s="521"/>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2">
      <c r="A568" s="519">
        <v>39083</v>
      </c>
      <c r="B568" s="519">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2">
      <c r="A569" s="579"/>
      <c r="B569" s="579"/>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2">
      <c r="A570" s="579"/>
      <c r="B570" s="579"/>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2">
      <c r="A571" s="579"/>
      <c r="B571" s="579"/>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2">
      <c r="A572" s="579"/>
      <c r="B572" s="579"/>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2">
      <c r="A573" s="579"/>
      <c r="B573" s="579"/>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2">
      <c r="A574" s="579"/>
      <c r="B574" s="579"/>
      <c r="C574" s="53" t="s">
        <v>3</v>
      </c>
      <c r="D574" s="54">
        <v>21</v>
      </c>
      <c r="E574" s="44">
        <v>17880.25</v>
      </c>
      <c r="F574" s="44">
        <v>0</v>
      </c>
      <c r="G574" s="44">
        <v>0</v>
      </c>
      <c r="H574" s="44">
        <v>6384.11</v>
      </c>
      <c r="I574" s="44">
        <v>0</v>
      </c>
      <c r="J574" s="55">
        <v>2022.03</v>
      </c>
      <c r="K574" s="56">
        <v>24264.36</v>
      </c>
      <c r="L574" s="57">
        <v>26286.39</v>
      </c>
      <c r="M574" s="117"/>
      <c r="N574" s="119">
        <v>24264.36</v>
      </c>
      <c r="O574" s="119">
        <v>17880.25</v>
      </c>
      <c r="P574" s="119">
        <v>2424</v>
      </c>
      <c r="Q574" s="119">
        <v>29504.84</v>
      </c>
      <c r="R574" s="119">
        <v>27482.81</v>
      </c>
      <c r="S574" s="47"/>
    </row>
    <row r="575" spans="1:19" ht="9" customHeight="1" x14ac:dyDescent="0.2">
      <c r="A575" s="579"/>
      <c r="B575" s="579"/>
      <c r="C575" s="48" t="s">
        <v>4</v>
      </c>
      <c r="D575" s="49">
        <v>27</v>
      </c>
      <c r="E575" s="50">
        <v>34620992</v>
      </c>
      <c r="F575" s="50">
        <v>0</v>
      </c>
      <c r="G575" s="50">
        <v>0</v>
      </c>
      <c r="H575" s="50">
        <v>12361361</v>
      </c>
      <c r="I575" s="50">
        <v>0</v>
      </c>
      <c r="J575" s="51">
        <v>3915196</v>
      </c>
      <c r="K575" s="50">
        <v>46982352</v>
      </c>
      <c r="L575" s="52">
        <v>50897548</v>
      </c>
      <c r="M575" s="118"/>
      <c r="N575" s="120">
        <v>46982352</v>
      </c>
      <c r="O575" s="120">
        <v>34620992</v>
      </c>
      <c r="P575" s="120">
        <v>4693518</v>
      </c>
      <c r="Q575" s="120">
        <v>57129337</v>
      </c>
      <c r="R575" s="120">
        <v>53214141</v>
      </c>
      <c r="S575" s="47"/>
    </row>
    <row r="576" spans="1:19" ht="12.75" customHeight="1" x14ac:dyDescent="0.2">
      <c r="A576" s="579"/>
      <c r="B576" s="579"/>
      <c r="C576" s="53" t="s">
        <v>3</v>
      </c>
      <c r="D576" s="54">
        <v>28</v>
      </c>
      <c r="E576" s="44">
        <v>19541.23</v>
      </c>
      <c r="F576" s="44">
        <v>0</v>
      </c>
      <c r="G576" s="44">
        <v>0</v>
      </c>
      <c r="H576" s="44">
        <v>6384.11</v>
      </c>
      <c r="I576" s="44">
        <v>0</v>
      </c>
      <c r="J576" s="55">
        <v>2160.4499999999998</v>
      </c>
      <c r="K576" s="56">
        <v>25925.34</v>
      </c>
      <c r="L576" s="57">
        <v>28085.79</v>
      </c>
      <c r="M576" s="117"/>
      <c r="N576" s="119">
        <v>25925.34</v>
      </c>
      <c r="O576" s="119">
        <v>19541.23</v>
      </c>
      <c r="P576" s="119">
        <v>3090</v>
      </c>
      <c r="Q576" s="119">
        <v>31603.21</v>
      </c>
      <c r="R576" s="119">
        <v>29442.76</v>
      </c>
      <c r="S576" s="47"/>
    </row>
    <row r="577" spans="1:19" ht="9" customHeight="1" x14ac:dyDescent="0.2">
      <c r="A577" s="579"/>
      <c r="B577" s="579"/>
      <c r="C577" s="48" t="s">
        <v>4</v>
      </c>
      <c r="D577" s="49">
        <v>34</v>
      </c>
      <c r="E577" s="50">
        <v>37837097</v>
      </c>
      <c r="F577" s="50">
        <v>0</v>
      </c>
      <c r="G577" s="50">
        <v>0</v>
      </c>
      <c r="H577" s="50">
        <v>12361361</v>
      </c>
      <c r="I577" s="50">
        <v>0</v>
      </c>
      <c r="J577" s="51">
        <v>4183215</v>
      </c>
      <c r="K577" s="50">
        <v>50198458</v>
      </c>
      <c r="L577" s="52">
        <v>54381673</v>
      </c>
      <c r="M577" s="118"/>
      <c r="N577" s="120">
        <v>50198458</v>
      </c>
      <c r="O577" s="120">
        <v>37837097</v>
      </c>
      <c r="P577" s="120">
        <v>5983074</v>
      </c>
      <c r="Q577" s="120">
        <v>61192347</v>
      </c>
      <c r="R577" s="120">
        <v>57009133</v>
      </c>
      <c r="S577" s="47"/>
    </row>
    <row r="578" spans="1:19" ht="12.75" customHeight="1" x14ac:dyDescent="0.2">
      <c r="A578" s="579"/>
      <c r="B578" s="579"/>
      <c r="C578" s="53" t="s">
        <v>3</v>
      </c>
      <c r="D578" s="54">
        <v>35</v>
      </c>
      <c r="E578" s="44">
        <v>20803.060000000001</v>
      </c>
      <c r="F578" s="44">
        <v>0</v>
      </c>
      <c r="G578" s="44">
        <v>0</v>
      </c>
      <c r="H578" s="44">
        <v>6384.11</v>
      </c>
      <c r="I578" s="44">
        <v>0</v>
      </c>
      <c r="J578" s="55">
        <v>2265.6</v>
      </c>
      <c r="K578" s="56">
        <v>27187.17</v>
      </c>
      <c r="L578" s="57">
        <v>29452.77</v>
      </c>
      <c r="M578" s="117"/>
      <c r="N578" s="119">
        <v>27187.17</v>
      </c>
      <c r="O578" s="119">
        <v>20803.060000000001</v>
      </c>
      <c r="P578" s="119">
        <v>3090</v>
      </c>
      <c r="Q578" s="119">
        <v>33197.32</v>
      </c>
      <c r="R578" s="119">
        <v>30931.72</v>
      </c>
      <c r="S578" s="47"/>
    </row>
    <row r="579" spans="1:19" ht="9" customHeight="1" x14ac:dyDescent="0.2">
      <c r="A579" s="580"/>
      <c r="B579" s="580"/>
      <c r="C579" s="58" t="s">
        <v>4</v>
      </c>
      <c r="D579" s="59"/>
      <c r="E579" s="50">
        <v>40280341</v>
      </c>
      <c r="F579" s="50">
        <v>0</v>
      </c>
      <c r="G579" s="50">
        <v>0</v>
      </c>
      <c r="H579" s="50">
        <v>12361361</v>
      </c>
      <c r="I579" s="50">
        <v>0</v>
      </c>
      <c r="J579" s="60">
        <v>4386813</v>
      </c>
      <c r="K579" s="61">
        <v>52641702</v>
      </c>
      <c r="L579" s="62">
        <v>57028515</v>
      </c>
      <c r="M579" s="118"/>
      <c r="N579" s="120">
        <v>52641702</v>
      </c>
      <c r="O579" s="120">
        <v>40280341</v>
      </c>
      <c r="P579" s="120">
        <v>5983074</v>
      </c>
      <c r="Q579" s="120">
        <v>64278975</v>
      </c>
      <c r="R579" s="120">
        <v>59892161</v>
      </c>
      <c r="S579" s="47"/>
    </row>
    <row r="580" spans="1:19" ht="12.75" customHeight="1" x14ac:dyDescent="0.2">
      <c r="A580" s="496">
        <v>39114</v>
      </c>
      <c r="B580" s="496">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2">
      <c r="A581" s="521"/>
      <c r="B581" s="521"/>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2">
      <c r="A582" s="519">
        <v>39114</v>
      </c>
      <c r="B582" s="519">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2">
      <c r="A583" s="579"/>
      <c r="B583" s="579"/>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2">
      <c r="A584" s="579"/>
      <c r="B584" s="579"/>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2">
      <c r="A585" s="579"/>
      <c r="B585" s="579"/>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2">
      <c r="A586" s="579"/>
      <c r="B586" s="579"/>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2">
      <c r="A587" s="579"/>
      <c r="B587" s="579"/>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2">
      <c r="A588" s="579"/>
      <c r="B588" s="579"/>
      <c r="C588" s="53" t="s">
        <v>3</v>
      </c>
      <c r="D588" s="54">
        <v>21</v>
      </c>
      <c r="E588" s="44">
        <v>18541.689999999999</v>
      </c>
      <c r="F588" s="44">
        <v>0</v>
      </c>
      <c r="G588" s="44">
        <v>0</v>
      </c>
      <c r="H588" s="44">
        <v>6384.11</v>
      </c>
      <c r="I588" s="44">
        <v>0</v>
      </c>
      <c r="J588" s="55">
        <v>2077.15</v>
      </c>
      <c r="K588" s="56">
        <v>24925.8</v>
      </c>
      <c r="L588" s="57">
        <v>27002.95</v>
      </c>
      <c r="M588" s="117"/>
      <c r="N588" s="119">
        <v>24925.8</v>
      </c>
      <c r="O588" s="119">
        <v>18541.689999999999</v>
      </c>
      <c r="P588" s="119">
        <v>2424</v>
      </c>
      <c r="Q588" s="119">
        <v>30340.45</v>
      </c>
      <c r="R588" s="119">
        <v>28263.3</v>
      </c>
      <c r="S588" s="47"/>
    </row>
    <row r="589" spans="1:19" ht="9" customHeight="1" x14ac:dyDescent="0.2">
      <c r="A589" s="579"/>
      <c r="B589" s="579"/>
      <c r="C589" s="48" t="s">
        <v>4</v>
      </c>
      <c r="D589" s="49">
        <v>27</v>
      </c>
      <c r="E589" s="50">
        <v>35901718</v>
      </c>
      <c r="F589" s="50">
        <v>0</v>
      </c>
      <c r="G589" s="50">
        <v>0</v>
      </c>
      <c r="H589" s="50">
        <v>12361361</v>
      </c>
      <c r="I589" s="50">
        <v>0</v>
      </c>
      <c r="J589" s="51">
        <v>4021923</v>
      </c>
      <c r="K589" s="50">
        <v>48263079</v>
      </c>
      <c r="L589" s="52">
        <v>52285002</v>
      </c>
      <c r="M589" s="118"/>
      <c r="N589" s="120">
        <v>48263079</v>
      </c>
      <c r="O589" s="120">
        <v>35901718</v>
      </c>
      <c r="P589" s="120">
        <v>4693518</v>
      </c>
      <c r="Q589" s="120">
        <v>58747303</v>
      </c>
      <c r="R589" s="120">
        <v>54725380</v>
      </c>
      <c r="S589" s="47"/>
    </row>
    <row r="590" spans="1:19" ht="12.75" customHeight="1" x14ac:dyDescent="0.2">
      <c r="A590" s="579"/>
      <c r="B590" s="579"/>
      <c r="C590" s="53" t="s">
        <v>3</v>
      </c>
      <c r="D590" s="54">
        <v>28</v>
      </c>
      <c r="E590" s="44">
        <v>20248.03</v>
      </c>
      <c r="F590" s="44">
        <v>0</v>
      </c>
      <c r="G590" s="44">
        <v>0</v>
      </c>
      <c r="H590" s="44">
        <v>6384.11</v>
      </c>
      <c r="I590" s="44">
        <v>0</v>
      </c>
      <c r="J590" s="55">
        <v>2219.35</v>
      </c>
      <c r="K590" s="56">
        <v>26632.14</v>
      </c>
      <c r="L590" s="57">
        <v>28851.49</v>
      </c>
      <c r="M590" s="117"/>
      <c r="N590" s="119">
        <v>26632.14</v>
      </c>
      <c r="O590" s="119">
        <v>20248.03</v>
      </c>
      <c r="P590" s="119">
        <v>3090</v>
      </c>
      <c r="Q590" s="119">
        <v>32496.14</v>
      </c>
      <c r="R590" s="119">
        <v>30276.79</v>
      </c>
      <c r="S590" s="47"/>
    </row>
    <row r="591" spans="1:19" ht="9" customHeight="1" x14ac:dyDescent="0.2">
      <c r="A591" s="579"/>
      <c r="B591" s="579"/>
      <c r="C591" s="48" t="s">
        <v>4</v>
      </c>
      <c r="D591" s="49">
        <v>34</v>
      </c>
      <c r="E591" s="50">
        <v>39205653</v>
      </c>
      <c r="F591" s="50">
        <v>0</v>
      </c>
      <c r="G591" s="50">
        <v>0</v>
      </c>
      <c r="H591" s="50">
        <v>12361361</v>
      </c>
      <c r="I591" s="50">
        <v>0</v>
      </c>
      <c r="J591" s="51">
        <v>4297261</v>
      </c>
      <c r="K591" s="50">
        <v>51567014</v>
      </c>
      <c r="L591" s="52">
        <v>55864275</v>
      </c>
      <c r="M591" s="118"/>
      <c r="N591" s="120">
        <v>51567014</v>
      </c>
      <c r="O591" s="120">
        <v>39205653</v>
      </c>
      <c r="P591" s="120">
        <v>5983074</v>
      </c>
      <c r="Q591" s="120">
        <v>62921301</v>
      </c>
      <c r="R591" s="120">
        <v>58624040</v>
      </c>
      <c r="S591" s="47"/>
    </row>
    <row r="592" spans="1:19" ht="12.75" customHeight="1" x14ac:dyDescent="0.2">
      <c r="A592" s="579"/>
      <c r="B592" s="579"/>
      <c r="C592" s="53" t="s">
        <v>3</v>
      </c>
      <c r="D592" s="54">
        <v>35</v>
      </c>
      <c r="E592" s="44">
        <v>21544.18</v>
      </c>
      <c r="F592" s="44">
        <v>0</v>
      </c>
      <c r="G592" s="44">
        <v>0</v>
      </c>
      <c r="H592" s="44">
        <v>6384.11</v>
      </c>
      <c r="I592" s="44">
        <v>0</v>
      </c>
      <c r="J592" s="55">
        <v>2327.36</v>
      </c>
      <c r="K592" s="56">
        <v>27928.29</v>
      </c>
      <c r="L592" s="57">
        <v>30255.65</v>
      </c>
      <c r="M592" s="117"/>
      <c r="N592" s="119">
        <v>27928.29</v>
      </c>
      <c r="O592" s="119">
        <v>21544.18</v>
      </c>
      <c r="P592" s="119">
        <v>3090</v>
      </c>
      <c r="Q592" s="119">
        <v>34133.599999999999</v>
      </c>
      <c r="R592" s="119">
        <v>31806.240000000002</v>
      </c>
      <c r="S592" s="47"/>
    </row>
    <row r="593" spans="1:19" ht="9" customHeight="1" x14ac:dyDescent="0.2">
      <c r="A593" s="580"/>
      <c r="B593" s="580"/>
      <c r="C593" s="58" t="s">
        <v>4</v>
      </c>
      <c r="D593" s="59"/>
      <c r="E593" s="61">
        <v>41715349</v>
      </c>
      <c r="F593" s="61">
        <v>0</v>
      </c>
      <c r="G593" s="61">
        <v>0</v>
      </c>
      <c r="H593" s="61">
        <v>12361361</v>
      </c>
      <c r="I593" s="61">
        <v>0</v>
      </c>
      <c r="J593" s="60">
        <v>4506397</v>
      </c>
      <c r="K593" s="61">
        <v>54076710</v>
      </c>
      <c r="L593" s="62">
        <v>58583107</v>
      </c>
      <c r="M593" s="118"/>
      <c r="N593" s="120">
        <v>54076710</v>
      </c>
      <c r="O593" s="120">
        <v>41715349</v>
      </c>
      <c r="P593" s="120">
        <v>5983074</v>
      </c>
      <c r="Q593" s="120">
        <v>66091866</v>
      </c>
      <c r="R593" s="120">
        <v>61585468</v>
      </c>
      <c r="S593" s="47"/>
    </row>
    <row r="594" spans="1:19" ht="12.75" customHeight="1" x14ac:dyDescent="0.2">
      <c r="A594" s="496">
        <f>B582+1</f>
        <v>39447</v>
      </c>
      <c r="B594" s="496">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2">
      <c r="A595" s="497"/>
      <c r="B595" s="497"/>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2">
      <c r="A596" s="519">
        <f>A594</f>
        <v>39447</v>
      </c>
      <c r="B596" s="519">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2">
      <c r="A597" s="519"/>
      <c r="B597" s="519"/>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2">
      <c r="A598" s="519"/>
      <c r="B598" s="519"/>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2">
      <c r="A599" s="519"/>
      <c r="B599" s="519"/>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2">
      <c r="A600" s="519"/>
      <c r="B600" s="519"/>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2">
      <c r="A601" s="519"/>
      <c r="B601" s="519"/>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2">
      <c r="A602" s="519"/>
      <c r="B602" s="519"/>
      <c r="C602" s="53" t="s">
        <v>3</v>
      </c>
      <c r="D602" s="54">
        <v>21</v>
      </c>
      <c r="E602" s="44">
        <v>18701.650000000001</v>
      </c>
      <c r="F602" s="44">
        <v>0</v>
      </c>
      <c r="G602" s="44">
        <v>0</v>
      </c>
      <c r="H602" s="44">
        <v>6384.11</v>
      </c>
      <c r="I602" s="44">
        <v>0</v>
      </c>
      <c r="J602" s="55">
        <v>2090.48</v>
      </c>
      <c r="K602" s="56">
        <v>25085.759999999998</v>
      </c>
      <c r="L602" s="57">
        <v>27176.240000000002</v>
      </c>
      <c r="M602" s="117"/>
      <c r="N602" s="119">
        <v>25085.759999999998</v>
      </c>
      <c r="O602" s="119">
        <v>18701.650000000001</v>
      </c>
      <c r="P602" s="119">
        <v>2424</v>
      </c>
      <c r="Q602" s="119">
        <v>30542.54</v>
      </c>
      <c r="R602" s="119">
        <v>28452.06</v>
      </c>
      <c r="S602" s="47"/>
    </row>
    <row r="603" spans="1:19" ht="9" customHeight="1" x14ac:dyDescent="0.2">
      <c r="A603" s="519"/>
      <c r="B603" s="519"/>
      <c r="C603" s="48" t="s">
        <v>4</v>
      </c>
      <c r="D603" s="49">
        <v>27</v>
      </c>
      <c r="E603" s="50">
        <v>36211444</v>
      </c>
      <c r="F603" s="50">
        <v>0</v>
      </c>
      <c r="G603" s="50">
        <v>0</v>
      </c>
      <c r="H603" s="50">
        <v>12361361</v>
      </c>
      <c r="I603" s="50">
        <v>0</v>
      </c>
      <c r="J603" s="51">
        <v>4047734</v>
      </c>
      <c r="K603" s="50">
        <v>48572805</v>
      </c>
      <c r="L603" s="52">
        <v>52620538</v>
      </c>
      <c r="M603" s="118"/>
      <c r="N603" s="120">
        <v>48572805</v>
      </c>
      <c r="O603" s="120">
        <v>36211444</v>
      </c>
      <c r="P603" s="120">
        <v>4693518</v>
      </c>
      <c r="Q603" s="120">
        <v>59138604</v>
      </c>
      <c r="R603" s="120">
        <v>55090870</v>
      </c>
      <c r="S603" s="47"/>
    </row>
    <row r="604" spans="1:19" ht="12.75" customHeight="1" x14ac:dyDescent="0.2">
      <c r="A604" s="519"/>
      <c r="B604" s="519"/>
      <c r="C604" s="53" t="s">
        <v>3</v>
      </c>
      <c r="D604" s="54">
        <v>28</v>
      </c>
      <c r="E604" s="44">
        <v>20418.91</v>
      </c>
      <c r="F604" s="44">
        <v>0</v>
      </c>
      <c r="G604" s="44">
        <v>0</v>
      </c>
      <c r="H604" s="44">
        <v>6384.11</v>
      </c>
      <c r="I604" s="44">
        <v>0</v>
      </c>
      <c r="J604" s="55">
        <v>2233.59</v>
      </c>
      <c r="K604" s="56">
        <v>26803.02</v>
      </c>
      <c r="L604" s="57">
        <v>29036.61</v>
      </c>
      <c r="M604" s="117"/>
      <c r="N604" s="119">
        <v>26803.02</v>
      </c>
      <c r="O604" s="119">
        <v>20418.91</v>
      </c>
      <c r="P604" s="119">
        <v>3090</v>
      </c>
      <c r="Q604" s="119">
        <v>32712.01</v>
      </c>
      <c r="R604" s="119">
        <v>30478.42</v>
      </c>
      <c r="S604" s="47"/>
    </row>
    <row r="605" spans="1:19" ht="9" customHeight="1" x14ac:dyDescent="0.2">
      <c r="A605" s="519"/>
      <c r="B605" s="519"/>
      <c r="C605" s="48" t="s">
        <v>4</v>
      </c>
      <c r="D605" s="49">
        <v>34</v>
      </c>
      <c r="E605" s="50">
        <v>39536523</v>
      </c>
      <c r="F605" s="50">
        <v>0</v>
      </c>
      <c r="G605" s="50">
        <v>0</v>
      </c>
      <c r="H605" s="50">
        <v>12361361</v>
      </c>
      <c r="I605" s="50">
        <v>0</v>
      </c>
      <c r="J605" s="51">
        <v>4324833</v>
      </c>
      <c r="K605" s="50">
        <v>51897884</v>
      </c>
      <c r="L605" s="52">
        <v>56222717</v>
      </c>
      <c r="M605" s="118"/>
      <c r="N605" s="120">
        <v>51897884</v>
      </c>
      <c r="O605" s="120">
        <v>39536523</v>
      </c>
      <c r="P605" s="120">
        <v>5983074</v>
      </c>
      <c r="Q605" s="120">
        <v>63339284</v>
      </c>
      <c r="R605" s="120">
        <v>59014450</v>
      </c>
      <c r="S605" s="47"/>
    </row>
    <row r="606" spans="1:19" ht="12.75" customHeight="1" x14ac:dyDescent="0.2">
      <c r="A606" s="519"/>
      <c r="B606" s="519"/>
      <c r="C606" s="53" t="s">
        <v>3</v>
      </c>
      <c r="D606" s="54">
        <v>35</v>
      </c>
      <c r="E606" s="44">
        <v>21723.46</v>
      </c>
      <c r="F606" s="44">
        <v>0</v>
      </c>
      <c r="G606" s="44">
        <v>0</v>
      </c>
      <c r="H606" s="44">
        <v>6384.11</v>
      </c>
      <c r="I606" s="44">
        <v>0</v>
      </c>
      <c r="J606" s="55">
        <v>2342.3000000000002</v>
      </c>
      <c r="K606" s="56">
        <v>28107.57</v>
      </c>
      <c r="L606" s="57">
        <v>30449.87</v>
      </c>
      <c r="M606" s="117"/>
      <c r="N606" s="119">
        <v>28107.57</v>
      </c>
      <c r="O606" s="119">
        <v>21723.46</v>
      </c>
      <c r="P606" s="119">
        <v>3090</v>
      </c>
      <c r="Q606" s="119">
        <v>34360.089999999997</v>
      </c>
      <c r="R606" s="119">
        <v>32017.79</v>
      </c>
      <c r="S606" s="47"/>
    </row>
    <row r="607" spans="1:19" ht="9" customHeight="1" x14ac:dyDescent="0.2">
      <c r="A607" s="520"/>
      <c r="B607" s="520"/>
      <c r="C607" s="58" t="s">
        <v>4</v>
      </c>
      <c r="D607" s="59"/>
      <c r="E607" s="61">
        <v>42062484</v>
      </c>
      <c r="F607" s="61">
        <v>0</v>
      </c>
      <c r="G607" s="61">
        <v>0</v>
      </c>
      <c r="H607" s="61">
        <v>12361361</v>
      </c>
      <c r="I607" s="61">
        <v>0</v>
      </c>
      <c r="J607" s="60">
        <v>4535325</v>
      </c>
      <c r="K607" s="61">
        <v>54423845</v>
      </c>
      <c r="L607" s="62">
        <v>58959170</v>
      </c>
      <c r="M607" s="118"/>
      <c r="N607" s="120">
        <v>54423845</v>
      </c>
      <c r="O607" s="120">
        <v>42062484</v>
      </c>
      <c r="P607" s="120">
        <v>5983074</v>
      </c>
      <c r="Q607" s="120">
        <v>66530411</v>
      </c>
      <c r="R607" s="120">
        <v>61995086</v>
      </c>
      <c r="S607" s="47"/>
    </row>
    <row r="608" spans="1:19" ht="12.75" customHeight="1" x14ac:dyDescent="0.2">
      <c r="A608" s="496">
        <f>B596+1</f>
        <v>39448</v>
      </c>
      <c r="B608" s="496">
        <v>39538</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2">
      <c r="A609" s="497"/>
      <c r="B609" s="497"/>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2">
      <c r="A610" s="519">
        <f>A608</f>
        <v>39448</v>
      </c>
      <c r="B610" s="519">
        <f>B608</f>
        <v>39538</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2">
      <c r="A611" s="519"/>
      <c r="B611" s="519"/>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2">
      <c r="A612" s="519"/>
      <c r="B612" s="519"/>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2">
      <c r="A613" s="519"/>
      <c r="B613" s="519"/>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2">
      <c r="A614" s="519"/>
      <c r="B614" s="519"/>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2">
      <c r="A615" s="519"/>
      <c r="B615" s="519"/>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2">
      <c r="A616" s="519"/>
      <c r="B616" s="519"/>
      <c r="C616" s="53" t="s">
        <v>3</v>
      </c>
      <c r="D616" s="54">
        <v>21</v>
      </c>
      <c r="E616" s="44">
        <v>18701.650000000001</v>
      </c>
      <c r="F616" s="44">
        <v>0</v>
      </c>
      <c r="G616" s="44">
        <v>0</v>
      </c>
      <c r="H616" s="44">
        <v>6384.11</v>
      </c>
      <c r="I616" s="44">
        <v>0</v>
      </c>
      <c r="J616" s="55">
        <v>2090.48</v>
      </c>
      <c r="K616" s="56">
        <v>25085.759999999998</v>
      </c>
      <c r="L616" s="57">
        <v>27176.240000000002</v>
      </c>
      <c r="M616" s="117"/>
      <c r="N616" s="119">
        <v>25085.759999999998</v>
      </c>
      <c r="O616" s="119">
        <v>18701.650000000001</v>
      </c>
      <c r="P616" s="119">
        <v>2424</v>
      </c>
      <c r="Q616" s="119">
        <v>30542.54</v>
      </c>
      <c r="R616" s="119">
        <v>28452.06</v>
      </c>
      <c r="S616" s="47"/>
    </row>
    <row r="617" spans="1:19" ht="9" customHeight="1" x14ac:dyDescent="0.2">
      <c r="A617" s="519"/>
      <c r="B617" s="519"/>
      <c r="C617" s="48" t="s">
        <v>4</v>
      </c>
      <c r="D617" s="49">
        <v>27</v>
      </c>
      <c r="E617" s="50">
        <v>36211444</v>
      </c>
      <c r="F617" s="50">
        <v>0</v>
      </c>
      <c r="G617" s="50">
        <v>0</v>
      </c>
      <c r="H617" s="50">
        <v>12361361</v>
      </c>
      <c r="I617" s="50">
        <v>0</v>
      </c>
      <c r="J617" s="51">
        <v>4047734</v>
      </c>
      <c r="K617" s="50">
        <v>48572805</v>
      </c>
      <c r="L617" s="52">
        <v>52620538</v>
      </c>
      <c r="M617" s="118"/>
      <c r="N617" s="120">
        <v>48572805</v>
      </c>
      <c r="O617" s="120">
        <v>36211444</v>
      </c>
      <c r="P617" s="120">
        <v>4693518</v>
      </c>
      <c r="Q617" s="120">
        <v>59138604</v>
      </c>
      <c r="R617" s="120">
        <v>55090870</v>
      </c>
      <c r="S617" s="47"/>
    </row>
    <row r="618" spans="1:19" ht="12.75" customHeight="1" x14ac:dyDescent="0.2">
      <c r="A618" s="519"/>
      <c r="B618" s="519"/>
      <c r="C618" s="53" t="s">
        <v>3</v>
      </c>
      <c r="D618" s="54">
        <v>28</v>
      </c>
      <c r="E618" s="44">
        <v>20418.91</v>
      </c>
      <c r="F618" s="44">
        <v>0</v>
      </c>
      <c r="G618" s="44">
        <v>0</v>
      </c>
      <c r="H618" s="44">
        <v>6384.11</v>
      </c>
      <c r="I618" s="44">
        <v>0</v>
      </c>
      <c r="J618" s="55">
        <v>2233.59</v>
      </c>
      <c r="K618" s="56">
        <v>26803.02</v>
      </c>
      <c r="L618" s="57">
        <v>29036.61</v>
      </c>
      <c r="M618" s="117"/>
      <c r="N618" s="119">
        <v>26803.02</v>
      </c>
      <c r="O618" s="119">
        <v>20418.91</v>
      </c>
      <c r="P618" s="119">
        <v>3090</v>
      </c>
      <c r="Q618" s="119">
        <v>32712.01</v>
      </c>
      <c r="R618" s="119">
        <v>30478.42</v>
      </c>
      <c r="S618" s="47"/>
    </row>
    <row r="619" spans="1:19" ht="9" customHeight="1" x14ac:dyDescent="0.2">
      <c r="A619" s="519"/>
      <c r="B619" s="519"/>
      <c r="C619" s="48" t="s">
        <v>4</v>
      </c>
      <c r="D619" s="49">
        <v>34</v>
      </c>
      <c r="E619" s="50">
        <v>39536523</v>
      </c>
      <c r="F619" s="50">
        <v>0</v>
      </c>
      <c r="G619" s="50">
        <v>0</v>
      </c>
      <c r="H619" s="50">
        <v>12361361</v>
      </c>
      <c r="I619" s="50">
        <v>0</v>
      </c>
      <c r="J619" s="51">
        <v>4324833</v>
      </c>
      <c r="K619" s="50">
        <v>51897884</v>
      </c>
      <c r="L619" s="52">
        <v>56222717</v>
      </c>
      <c r="M619" s="118"/>
      <c r="N619" s="120">
        <v>51897884</v>
      </c>
      <c r="O619" s="120">
        <v>39536523</v>
      </c>
      <c r="P619" s="120">
        <v>5983074</v>
      </c>
      <c r="Q619" s="120">
        <v>63339284</v>
      </c>
      <c r="R619" s="120">
        <v>59014450</v>
      </c>
      <c r="S619" s="47"/>
    </row>
    <row r="620" spans="1:19" ht="12.75" customHeight="1" x14ac:dyDescent="0.2">
      <c r="A620" s="519"/>
      <c r="B620" s="519"/>
      <c r="C620" s="53" t="s">
        <v>3</v>
      </c>
      <c r="D620" s="54">
        <v>35</v>
      </c>
      <c r="E620" s="44">
        <v>21723.46</v>
      </c>
      <c r="F620" s="44">
        <v>0</v>
      </c>
      <c r="G620" s="44">
        <v>0</v>
      </c>
      <c r="H620" s="44">
        <v>6384.11</v>
      </c>
      <c r="I620" s="44">
        <v>0</v>
      </c>
      <c r="J620" s="55">
        <v>2342.3000000000002</v>
      </c>
      <c r="K620" s="56">
        <v>28107.57</v>
      </c>
      <c r="L620" s="57">
        <v>30449.87</v>
      </c>
      <c r="M620" s="117"/>
      <c r="N620" s="119">
        <v>28107.57</v>
      </c>
      <c r="O620" s="119">
        <v>21723.46</v>
      </c>
      <c r="P620" s="119">
        <v>3090</v>
      </c>
      <c r="Q620" s="119">
        <v>34360.089999999997</v>
      </c>
      <c r="R620" s="119">
        <v>32017.79</v>
      </c>
      <c r="S620" s="47"/>
    </row>
    <row r="621" spans="1:19" ht="9" customHeight="1" x14ac:dyDescent="0.2">
      <c r="A621" s="520"/>
      <c r="B621" s="520"/>
      <c r="C621" s="58" t="s">
        <v>4</v>
      </c>
      <c r="D621" s="59"/>
      <c r="E621" s="61">
        <v>42062484</v>
      </c>
      <c r="F621" s="61">
        <v>0</v>
      </c>
      <c r="G621" s="61">
        <v>0</v>
      </c>
      <c r="H621" s="61">
        <v>12361361</v>
      </c>
      <c r="I621" s="61">
        <v>0</v>
      </c>
      <c r="J621" s="60">
        <v>4535325</v>
      </c>
      <c r="K621" s="61">
        <v>54423845</v>
      </c>
      <c r="L621" s="62">
        <v>58959170</v>
      </c>
      <c r="M621" s="118"/>
      <c r="N621" s="120">
        <v>54423845</v>
      </c>
      <c r="O621" s="120">
        <v>42062484</v>
      </c>
      <c r="P621" s="120">
        <v>5983074</v>
      </c>
      <c r="Q621" s="120">
        <v>66530411</v>
      </c>
      <c r="R621" s="120">
        <v>61995086</v>
      </c>
      <c r="S621" s="47"/>
    </row>
    <row r="622" spans="1:19" ht="12.75" customHeight="1" x14ac:dyDescent="0.2">
      <c r="A622" s="496">
        <v>39539</v>
      </c>
      <c r="B622" s="496">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2">
      <c r="A623" s="521"/>
      <c r="B623" s="521"/>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2">
      <c r="A624" s="519">
        <v>39539</v>
      </c>
      <c r="B624" s="519">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2">
      <c r="A625" s="579"/>
      <c r="B625" s="579"/>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2">
      <c r="A626" s="579"/>
      <c r="B626" s="579"/>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2">
      <c r="A627" s="579"/>
      <c r="B627" s="579"/>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2">
      <c r="A628" s="579"/>
      <c r="B628" s="579"/>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2">
      <c r="A629" s="579"/>
      <c r="B629" s="579"/>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2">
      <c r="A630" s="579"/>
      <c r="B630" s="579"/>
      <c r="C630" s="53" t="s">
        <v>3</v>
      </c>
      <c r="D630" s="54">
        <v>21</v>
      </c>
      <c r="E630" s="44">
        <v>18796.57</v>
      </c>
      <c r="F630" s="44">
        <v>0</v>
      </c>
      <c r="G630" s="44">
        <v>0</v>
      </c>
      <c r="H630" s="44">
        <v>6384.11</v>
      </c>
      <c r="I630" s="44">
        <v>0</v>
      </c>
      <c r="J630" s="55">
        <v>2098.39</v>
      </c>
      <c r="K630" s="56">
        <v>25180.68</v>
      </c>
      <c r="L630" s="57">
        <v>27279.07</v>
      </c>
      <c r="M630" s="117"/>
      <c r="N630" s="119">
        <v>25180.68</v>
      </c>
      <c r="O630" s="119">
        <v>18796.57</v>
      </c>
      <c r="P630" s="119">
        <v>2424</v>
      </c>
      <c r="Q630" s="119">
        <v>30662.45</v>
      </c>
      <c r="R630" s="119">
        <v>28564.06</v>
      </c>
      <c r="S630" s="47"/>
    </row>
    <row r="631" spans="1:19" ht="9" customHeight="1" x14ac:dyDescent="0.2">
      <c r="A631" s="579"/>
      <c r="B631" s="579"/>
      <c r="C631" s="48" t="s">
        <v>4</v>
      </c>
      <c r="D631" s="49">
        <v>27</v>
      </c>
      <c r="E631" s="50">
        <v>36395235</v>
      </c>
      <c r="F631" s="50">
        <v>0</v>
      </c>
      <c r="G631" s="50">
        <v>0</v>
      </c>
      <c r="H631" s="50">
        <v>12361361</v>
      </c>
      <c r="I631" s="50">
        <v>0</v>
      </c>
      <c r="J631" s="51">
        <v>4063050</v>
      </c>
      <c r="K631" s="50">
        <v>48756595</v>
      </c>
      <c r="L631" s="52">
        <v>52819645</v>
      </c>
      <c r="M631" s="118"/>
      <c r="N631" s="120">
        <v>48756595</v>
      </c>
      <c r="O631" s="120">
        <v>36395235</v>
      </c>
      <c r="P631" s="120">
        <v>4693518</v>
      </c>
      <c r="Q631" s="120">
        <v>59370782</v>
      </c>
      <c r="R631" s="120">
        <v>55307732</v>
      </c>
      <c r="S631" s="47"/>
    </row>
    <row r="632" spans="1:19" ht="12.75" customHeight="1" x14ac:dyDescent="0.2">
      <c r="A632" s="579"/>
      <c r="B632" s="579"/>
      <c r="C632" s="53" t="s">
        <v>3</v>
      </c>
      <c r="D632" s="54">
        <v>28</v>
      </c>
      <c r="E632" s="44">
        <v>20513.830000000002</v>
      </c>
      <c r="F632" s="44">
        <v>0</v>
      </c>
      <c r="G632" s="44">
        <v>0</v>
      </c>
      <c r="H632" s="44">
        <v>6384.11</v>
      </c>
      <c r="I632" s="44">
        <v>0</v>
      </c>
      <c r="J632" s="55">
        <v>2241.5</v>
      </c>
      <c r="K632" s="56">
        <v>26897.94</v>
      </c>
      <c r="L632" s="57">
        <v>29139.439999999999</v>
      </c>
      <c r="M632" s="117"/>
      <c r="N632" s="119">
        <v>26897.94</v>
      </c>
      <c r="O632" s="119">
        <v>20513.830000000002</v>
      </c>
      <c r="P632" s="119">
        <v>3090</v>
      </c>
      <c r="Q632" s="119">
        <v>32831.93</v>
      </c>
      <c r="R632" s="119">
        <v>30590.43</v>
      </c>
      <c r="S632" s="47"/>
    </row>
    <row r="633" spans="1:19" ht="9" customHeight="1" x14ac:dyDescent="0.2">
      <c r="A633" s="579"/>
      <c r="B633" s="579"/>
      <c r="C633" s="48" t="s">
        <v>4</v>
      </c>
      <c r="D633" s="49">
        <v>34</v>
      </c>
      <c r="E633" s="50">
        <v>39720314</v>
      </c>
      <c r="F633" s="50">
        <v>0</v>
      </c>
      <c r="G633" s="50">
        <v>0</v>
      </c>
      <c r="H633" s="50">
        <v>12361361</v>
      </c>
      <c r="I633" s="50">
        <v>0</v>
      </c>
      <c r="J633" s="51">
        <v>4340149</v>
      </c>
      <c r="K633" s="50">
        <v>52081674</v>
      </c>
      <c r="L633" s="52">
        <v>56421823</v>
      </c>
      <c r="M633" s="118"/>
      <c r="N633" s="120">
        <v>52081674</v>
      </c>
      <c r="O633" s="120">
        <v>39720314</v>
      </c>
      <c r="P633" s="120">
        <v>5983074</v>
      </c>
      <c r="Q633" s="120">
        <v>63571481</v>
      </c>
      <c r="R633" s="120">
        <v>59231332</v>
      </c>
      <c r="S633" s="47"/>
    </row>
    <row r="634" spans="1:19" ht="12.75" customHeight="1" x14ac:dyDescent="0.2">
      <c r="A634" s="579"/>
      <c r="B634" s="579"/>
      <c r="C634" s="53" t="s">
        <v>3</v>
      </c>
      <c r="D634" s="54">
        <v>35</v>
      </c>
      <c r="E634" s="44">
        <v>21818.38</v>
      </c>
      <c r="F634" s="44">
        <v>0</v>
      </c>
      <c r="G634" s="44">
        <v>0</v>
      </c>
      <c r="H634" s="44">
        <v>6384.11</v>
      </c>
      <c r="I634" s="44">
        <v>0</v>
      </c>
      <c r="J634" s="55">
        <v>2350.21</v>
      </c>
      <c r="K634" s="56">
        <v>28202.49</v>
      </c>
      <c r="L634" s="57">
        <v>30552.7</v>
      </c>
      <c r="M634" s="117"/>
      <c r="N634" s="119">
        <v>28202.49</v>
      </c>
      <c r="O634" s="119">
        <v>21818.38</v>
      </c>
      <c r="P634" s="119">
        <v>3090</v>
      </c>
      <c r="Q634" s="119">
        <v>34480.01</v>
      </c>
      <c r="R634" s="119">
        <v>32129.8</v>
      </c>
      <c r="S634" s="47"/>
    </row>
    <row r="635" spans="1:19" ht="9" customHeight="1" x14ac:dyDescent="0.2">
      <c r="A635" s="580"/>
      <c r="B635" s="580"/>
      <c r="C635" s="58" t="s">
        <v>4</v>
      </c>
      <c r="D635" s="59"/>
      <c r="E635" s="50">
        <v>42246275</v>
      </c>
      <c r="F635" s="50">
        <v>0</v>
      </c>
      <c r="G635" s="50">
        <v>0</v>
      </c>
      <c r="H635" s="50">
        <v>12361361</v>
      </c>
      <c r="I635" s="50">
        <v>0</v>
      </c>
      <c r="J635" s="60">
        <v>4550641</v>
      </c>
      <c r="K635" s="61">
        <v>54607635</v>
      </c>
      <c r="L635" s="62">
        <v>59158276</v>
      </c>
      <c r="M635" s="118"/>
      <c r="N635" s="120">
        <v>54607635</v>
      </c>
      <c r="O635" s="120">
        <v>42246275</v>
      </c>
      <c r="P635" s="120">
        <v>5983074</v>
      </c>
      <c r="Q635" s="120">
        <v>66762609</v>
      </c>
      <c r="R635" s="120">
        <v>62211968</v>
      </c>
      <c r="S635" s="47"/>
    </row>
    <row r="636" spans="1:19" ht="12.75" customHeight="1" x14ac:dyDescent="0.2">
      <c r="A636" s="496">
        <v>39630</v>
      </c>
      <c r="B636" s="496">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2">
      <c r="A637" s="521"/>
      <c r="B637" s="521"/>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2">
      <c r="A638" s="519">
        <v>39630</v>
      </c>
      <c r="B638" s="519">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2">
      <c r="A639" s="579"/>
      <c r="B639" s="579"/>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2">
      <c r="A640" s="579"/>
      <c r="B640" s="579"/>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2">
      <c r="A641" s="579"/>
      <c r="B641" s="579"/>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2">
      <c r="A642" s="579"/>
      <c r="B642" s="579"/>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2">
      <c r="A643" s="579"/>
      <c r="B643" s="579"/>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2">
      <c r="A644" s="579"/>
      <c r="B644" s="579"/>
      <c r="C644" s="53" t="s">
        <v>3</v>
      </c>
      <c r="D644" s="54">
        <v>21</v>
      </c>
      <c r="E644" s="44">
        <v>18859.810000000001</v>
      </c>
      <c r="F644" s="44">
        <v>0</v>
      </c>
      <c r="G644" s="44">
        <v>0</v>
      </c>
      <c r="H644" s="44">
        <v>6384.11</v>
      </c>
      <c r="I644" s="44">
        <v>0</v>
      </c>
      <c r="J644" s="55">
        <v>2103.66</v>
      </c>
      <c r="K644" s="56">
        <v>25243.919999999998</v>
      </c>
      <c r="L644" s="57">
        <v>27347.58</v>
      </c>
      <c r="M644" s="117"/>
      <c r="N644" s="119">
        <v>25243.919999999998</v>
      </c>
      <c r="O644" s="119">
        <v>18859.810000000001</v>
      </c>
      <c r="P644" s="119">
        <v>2424</v>
      </c>
      <c r="Q644" s="119">
        <v>30742.35</v>
      </c>
      <c r="R644" s="119">
        <v>28638.69</v>
      </c>
      <c r="S644" s="47"/>
    </row>
    <row r="645" spans="1:19" ht="9" customHeight="1" x14ac:dyDescent="0.2">
      <c r="A645" s="579"/>
      <c r="B645" s="579"/>
      <c r="C645" s="48" t="s">
        <v>4</v>
      </c>
      <c r="D645" s="49">
        <v>27</v>
      </c>
      <c r="E645" s="50">
        <v>36517684</v>
      </c>
      <c r="F645" s="50">
        <v>0</v>
      </c>
      <c r="G645" s="50">
        <v>0</v>
      </c>
      <c r="H645" s="50">
        <v>12361361</v>
      </c>
      <c r="I645" s="50">
        <v>0</v>
      </c>
      <c r="J645" s="51">
        <v>4073254</v>
      </c>
      <c r="K645" s="50">
        <v>48879045</v>
      </c>
      <c r="L645" s="52">
        <v>52952299</v>
      </c>
      <c r="M645" s="118"/>
      <c r="N645" s="120">
        <v>48879045</v>
      </c>
      <c r="O645" s="120">
        <v>36517684</v>
      </c>
      <c r="P645" s="120">
        <v>4693518</v>
      </c>
      <c r="Q645" s="120">
        <v>59525490</v>
      </c>
      <c r="R645" s="120">
        <v>55452236</v>
      </c>
      <c r="S645" s="47"/>
    </row>
    <row r="646" spans="1:19" ht="12.75" customHeight="1" x14ac:dyDescent="0.2">
      <c r="A646" s="579"/>
      <c r="B646" s="579"/>
      <c r="C646" s="53" t="s">
        <v>3</v>
      </c>
      <c r="D646" s="54">
        <v>28</v>
      </c>
      <c r="E646" s="44">
        <v>20577.07</v>
      </c>
      <c r="F646" s="44">
        <v>0</v>
      </c>
      <c r="G646" s="44">
        <v>0</v>
      </c>
      <c r="H646" s="44">
        <v>6384.11</v>
      </c>
      <c r="I646" s="44">
        <v>0</v>
      </c>
      <c r="J646" s="55">
        <v>2246.77</v>
      </c>
      <c r="K646" s="56">
        <v>26961.18</v>
      </c>
      <c r="L646" s="57">
        <v>29207.95</v>
      </c>
      <c r="M646" s="117"/>
      <c r="N646" s="119">
        <v>26961.18</v>
      </c>
      <c r="O646" s="119">
        <v>20577.07</v>
      </c>
      <c r="P646" s="119">
        <v>3090</v>
      </c>
      <c r="Q646" s="119">
        <v>32911.82</v>
      </c>
      <c r="R646" s="119">
        <v>30665.05</v>
      </c>
      <c r="S646" s="47"/>
    </row>
    <row r="647" spans="1:19" ht="9" customHeight="1" x14ac:dyDescent="0.2">
      <c r="A647" s="579"/>
      <c r="B647" s="579"/>
      <c r="C647" s="48" t="s">
        <v>4</v>
      </c>
      <c r="D647" s="49">
        <v>34</v>
      </c>
      <c r="E647" s="50">
        <v>39842763</v>
      </c>
      <c r="F647" s="50">
        <v>0</v>
      </c>
      <c r="G647" s="50">
        <v>0</v>
      </c>
      <c r="H647" s="50">
        <v>12361361</v>
      </c>
      <c r="I647" s="50">
        <v>0</v>
      </c>
      <c r="J647" s="51">
        <v>4350353</v>
      </c>
      <c r="K647" s="50">
        <v>52204124</v>
      </c>
      <c r="L647" s="52">
        <v>56554477</v>
      </c>
      <c r="M647" s="118"/>
      <c r="N647" s="120">
        <v>52204124</v>
      </c>
      <c r="O647" s="120">
        <v>39842763</v>
      </c>
      <c r="P647" s="120">
        <v>5983074</v>
      </c>
      <c r="Q647" s="120">
        <v>63726170</v>
      </c>
      <c r="R647" s="120">
        <v>59375816</v>
      </c>
      <c r="S647" s="47"/>
    </row>
    <row r="648" spans="1:19" ht="12.75" customHeight="1" x14ac:dyDescent="0.2">
      <c r="A648" s="579"/>
      <c r="B648" s="579"/>
      <c r="C648" s="53" t="s">
        <v>3</v>
      </c>
      <c r="D648" s="54">
        <v>35</v>
      </c>
      <c r="E648" s="44">
        <v>21881.62</v>
      </c>
      <c r="F648" s="44">
        <v>0</v>
      </c>
      <c r="G648" s="44">
        <v>0</v>
      </c>
      <c r="H648" s="44">
        <v>6384.11</v>
      </c>
      <c r="I648" s="44">
        <v>0</v>
      </c>
      <c r="J648" s="55">
        <v>2355.48</v>
      </c>
      <c r="K648" s="56">
        <v>28265.73</v>
      </c>
      <c r="L648" s="57">
        <v>30621.21</v>
      </c>
      <c r="M648" s="117"/>
      <c r="N648" s="119">
        <v>28265.73</v>
      </c>
      <c r="O648" s="119">
        <v>21881.62</v>
      </c>
      <c r="P648" s="119">
        <v>3090</v>
      </c>
      <c r="Q648" s="119">
        <v>34559.9</v>
      </c>
      <c r="R648" s="119">
        <v>32204.42</v>
      </c>
      <c r="S648" s="47"/>
    </row>
    <row r="649" spans="1:19" ht="9" customHeight="1" x14ac:dyDescent="0.2">
      <c r="A649" s="580"/>
      <c r="B649" s="580"/>
      <c r="C649" s="58" t="s">
        <v>4</v>
      </c>
      <c r="D649" s="59"/>
      <c r="E649" s="50">
        <v>42368724</v>
      </c>
      <c r="F649" s="50">
        <v>0</v>
      </c>
      <c r="G649" s="50">
        <v>0</v>
      </c>
      <c r="H649" s="50">
        <v>12361361</v>
      </c>
      <c r="I649" s="50">
        <v>0</v>
      </c>
      <c r="J649" s="60">
        <v>4560845</v>
      </c>
      <c r="K649" s="61">
        <v>54730085</v>
      </c>
      <c r="L649" s="62">
        <v>59290930</v>
      </c>
      <c r="M649" s="118"/>
      <c r="N649" s="120">
        <v>54730085</v>
      </c>
      <c r="O649" s="120">
        <v>42368724</v>
      </c>
      <c r="P649" s="120">
        <v>5983074</v>
      </c>
      <c r="Q649" s="120">
        <v>66917298</v>
      </c>
      <c r="R649" s="120">
        <v>62356452</v>
      </c>
      <c r="S649" s="47"/>
    </row>
    <row r="650" spans="1:19" ht="12.75" customHeight="1" x14ac:dyDescent="0.2">
      <c r="A650" s="496">
        <v>39814</v>
      </c>
      <c r="B650" s="496">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2">
      <c r="A651" s="521"/>
      <c r="B651" s="521"/>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2">
      <c r="A652" s="519">
        <v>39814</v>
      </c>
      <c r="B652" s="519">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2">
      <c r="A653" s="579"/>
      <c r="B653" s="579"/>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2">
      <c r="A654" s="579"/>
      <c r="B654" s="579"/>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2">
      <c r="A655" s="579"/>
      <c r="B655" s="579"/>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2">
      <c r="A656" s="579"/>
      <c r="B656" s="579"/>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2">
      <c r="A657" s="579"/>
      <c r="B657" s="579"/>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2">
      <c r="A658" s="579"/>
      <c r="B658" s="579"/>
      <c r="C658" s="53" t="s">
        <v>3</v>
      </c>
      <c r="D658" s="54">
        <v>21</v>
      </c>
      <c r="E658" s="44">
        <v>19665.490000000002</v>
      </c>
      <c r="F658" s="44">
        <v>0</v>
      </c>
      <c r="G658" s="44">
        <v>0</v>
      </c>
      <c r="H658" s="44">
        <v>6384.11</v>
      </c>
      <c r="I658" s="44">
        <v>0</v>
      </c>
      <c r="J658" s="55">
        <v>2170.8000000000002</v>
      </c>
      <c r="K658" s="56">
        <v>26049.599999999999</v>
      </c>
      <c r="L658" s="57">
        <v>28220.400000000001</v>
      </c>
      <c r="M658" s="117"/>
      <c r="N658" s="119">
        <v>26049.599999999999</v>
      </c>
      <c r="O658" s="119">
        <v>19665.490000000002</v>
      </c>
      <c r="P658" s="119">
        <v>2424</v>
      </c>
      <c r="Q658" s="119">
        <v>31760.19</v>
      </c>
      <c r="R658" s="119">
        <v>29589.39</v>
      </c>
      <c r="S658" s="47"/>
    </row>
    <row r="659" spans="1:19" ht="9" customHeight="1" x14ac:dyDescent="0.2">
      <c r="A659" s="579"/>
      <c r="B659" s="579"/>
      <c r="C659" s="48" t="s">
        <v>4</v>
      </c>
      <c r="D659" s="49">
        <v>27</v>
      </c>
      <c r="E659" s="50">
        <v>38077698</v>
      </c>
      <c r="F659" s="50">
        <v>0</v>
      </c>
      <c r="G659" s="50">
        <v>0</v>
      </c>
      <c r="H659" s="50">
        <v>12361361</v>
      </c>
      <c r="I659" s="50">
        <v>0</v>
      </c>
      <c r="J659" s="51">
        <v>4203255</v>
      </c>
      <c r="K659" s="50">
        <v>50439059</v>
      </c>
      <c r="L659" s="52">
        <v>54642314</v>
      </c>
      <c r="M659" s="118"/>
      <c r="N659" s="120">
        <v>50439059</v>
      </c>
      <c r="O659" s="120">
        <v>38077698</v>
      </c>
      <c r="P659" s="120">
        <v>4693518</v>
      </c>
      <c r="Q659" s="120">
        <v>61496303</v>
      </c>
      <c r="R659" s="120">
        <v>57293048</v>
      </c>
      <c r="S659" s="47"/>
    </row>
    <row r="660" spans="1:19" ht="12.75" customHeight="1" x14ac:dyDescent="0.2">
      <c r="A660" s="579"/>
      <c r="B660" s="579"/>
      <c r="C660" s="53" t="s">
        <v>3</v>
      </c>
      <c r="D660" s="54">
        <v>28</v>
      </c>
      <c r="E660" s="44">
        <v>21448.75</v>
      </c>
      <c r="F660" s="44">
        <v>0</v>
      </c>
      <c r="G660" s="44">
        <v>0</v>
      </c>
      <c r="H660" s="44">
        <v>6384.11</v>
      </c>
      <c r="I660" s="44">
        <v>0</v>
      </c>
      <c r="J660" s="55">
        <v>2319.41</v>
      </c>
      <c r="K660" s="56">
        <v>27832.86</v>
      </c>
      <c r="L660" s="57">
        <v>30152.27</v>
      </c>
      <c r="M660" s="117"/>
      <c r="N660" s="119">
        <v>27832.86</v>
      </c>
      <c r="O660" s="119">
        <v>21448.75</v>
      </c>
      <c r="P660" s="119">
        <v>3090</v>
      </c>
      <c r="Q660" s="119">
        <v>34013.050000000003</v>
      </c>
      <c r="R660" s="119">
        <v>31693.64</v>
      </c>
      <c r="S660" s="47"/>
    </row>
    <row r="661" spans="1:19" ht="9" customHeight="1" x14ac:dyDescent="0.2">
      <c r="A661" s="579"/>
      <c r="B661" s="579"/>
      <c r="C661" s="48" t="s">
        <v>4</v>
      </c>
      <c r="D661" s="49">
        <v>34</v>
      </c>
      <c r="E661" s="50">
        <v>41530571</v>
      </c>
      <c r="F661" s="50">
        <v>0</v>
      </c>
      <c r="G661" s="50">
        <v>0</v>
      </c>
      <c r="H661" s="50">
        <v>12361361</v>
      </c>
      <c r="I661" s="50">
        <v>0</v>
      </c>
      <c r="J661" s="51">
        <v>4491004</v>
      </c>
      <c r="K661" s="50">
        <v>53891932</v>
      </c>
      <c r="L661" s="52">
        <v>58382936</v>
      </c>
      <c r="M661" s="118"/>
      <c r="N661" s="120">
        <v>53891932</v>
      </c>
      <c r="O661" s="120">
        <v>41530571</v>
      </c>
      <c r="P661" s="120">
        <v>5983074</v>
      </c>
      <c r="Q661" s="120">
        <v>65858448</v>
      </c>
      <c r="R661" s="120">
        <v>61367444</v>
      </c>
      <c r="S661" s="47"/>
    </row>
    <row r="662" spans="1:19" ht="12.75" customHeight="1" x14ac:dyDescent="0.2">
      <c r="A662" s="579"/>
      <c r="B662" s="579"/>
      <c r="C662" s="53" t="s">
        <v>3</v>
      </c>
      <c r="D662" s="54">
        <v>35</v>
      </c>
      <c r="E662" s="44">
        <v>22803.34</v>
      </c>
      <c r="F662" s="44">
        <v>0</v>
      </c>
      <c r="G662" s="44">
        <v>0</v>
      </c>
      <c r="H662" s="44">
        <v>6384.11</v>
      </c>
      <c r="I662" s="44">
        <v>0</v>
      </c>
      <c r="J662" s="55">
        <v>2432.29</v>
      </c>
      <c r="K662" s="56">
        <v>29187.45</v>
      </c>
      <c r="L662" s="57">
        <v>31619.74</v>
      </c>
      <c r="M662" s="117"/>
      <c r="N662" s="119">
        <v>29187.45</v>
      </c>
      <c r="O662" s="119">
        <v>22803.34</v>
      </c>
      <c r="P662" s="119">
        <v>3090</v>
      </c>
      <c r="Q662" s="119">
        <v>35724.339999999997</v>
      </c>
      <c r="R662" s="119">
        <v>33292.050000000003</v>
      </c>
      <c r="S662" s="47"/>
    </row>
    <row r="663" spans="1:19" ht="9" customHeight="1" x14ac:dyDescent="0.2">
      <c r="A663" s="580"/>
      <c r="B663" s="580"/>
      <c r="C663" s="58" t="s">
        <v>4</v>
      </c>
      <c r="D663" s="59"/>
      <c r="E663" s="61">
        <v>44153423</v>
      </c>
      <c r="F663" s="61">
        <v>0</v>
      </c>
      <c r="G663" s="61">
        <v>0</v>
      </c>
      <c r="H663" s="61">
        <v>12361361</v>
      </c>
      <c r="I663" s="61">
        <v>0</v>
      </c>
      <c r="J663" s="60">
        <v>4709570</v>
      </c>
      <c r="K663" s="61">
        <v>56514784</v>
      </c>
      <c r="L663" s="62">
        <v>61224354</v>
      </c>
      <c r="M663" s="118"/>
      <c r="N663" s="120">
        <v>56514784</v>
      </c>
      <c r="O663" s="120">
        <v>44153423</v>
      </c>
      <c r="P663" s="120">
        <v>5983074</v>
      </c>
      <c r="Q663" s="120">
        <v>69171968</v>
      </c>
      <c r="R663" s="120">
        <v>64462398</v>
      </c>
      <c r="S663" s="47"/>
    </row>
    <row r="664" spans="1:19" ht="12.75" customHeight="1" x14ac:dyDescent="0.2">
      <c r="A664" s="496">
        <v>40269</v>
      </c>
      <c r="B664" s="496">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2">
      <c r="A665" s="521"/>
      <c r="B665" s="521"/>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2">
      <c r="A666" s="519">
        <v>40269</v>
      </c>
      <c r="B666" s="519">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2">
      <c r="A667" s="579"/>
      <c r="B667" s="579"/>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2">
      <c r="A668" s="579"/>
      <c r="B668" s="579"/>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2">
      <c r="A669" s="579"/>
      <c r="B669" s="579"/>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2">
      <c r="A670" s="579"/>
      <c r="B670" s="579"/>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2">
      <c r="A671" s="579"/>
      <c r="B671" s="579"/>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2">
      <c r="A672" s="579"/>
      <c r="B672" s="579"/>
      <c r="C672" s="53" t="s">
        <v>3</v>
      </c>
      <c r="D672" s="54">
        <v>21</v>
      </c>
      <c r="E672" s="44">
        <v>19665.490000000002</v>
      </c>
      <c r="F672" s="44">
        <v>0</v>
      </c>
      <c r="G672" s="44">
        <v>0</v>
      </c>
      <c r="H672" s="44">
        <v>6384.11</v>
      </c>
      <c r="I672" s="44">
        <v>86.96</v>
      </c>
      <c r="J672" s="55">
        <v>2170.8000000000002</v>
      </c>
      <c r="K672" s="56">
        <v>26136.560000000001</v>
      </c>
      <c r="L672" s="57">
        <v>28307.360000000001</v>
      </c>
      <c r="M672" s="117"/>
      <c r="N672" s="119">
        <v>26136.560000000001</v>
      </c>
      <c r="O672" s="119">
        <v>19752.45</v>
      </c>
      <c r="P672" s="119">
        <v>2424</v>
      </c>
      <c r="Q672" s="119">
        <v>31862.799999999999</v>
      </c>
      <c r="R672" s="119">
        <v>29692</v>
      </c>
      <c r="S672" s="47"/>
    </row>
    <row r="673" spans="1:19" ht="9" customHeight="1" x14ac:dyDescent="0.2">
      <c r="A673" s="579"/>
      <c r="B673" s="579"/>
      <c r="C673" s="48" t="s">
        <v>4</v>
      </c>
      <c r="D673" s="49">
        <v>27</v>
      </c>
      <c r="E673" s="50">
        <v>38077698</v>
      </c>
      <c r="F673" s="50">
        <v>0</v>
      </c>
      <c r="G673" s="50">
        <v>0</v>
      </c>
      <c r="H673" s="50">
        <v>12361361</v>
      </c>
      <c r="I673" s="50">
        <v>168378</v>
      </c>
      <c r="J673" s="51">
        <v>4203255</v>
      </c>
      <c r="K673" s="50">
        <v>50607437</v>
      </c>
      <c r="L673" s="52">
        <v>54810692</v>
      </c>
      <c r="M673" s="118"/>
      <c r="N673" s="120">
        <v>50607437</v>
      </c>
      <c r="O673" s="120">
        <v>38246076</v>
      </c>
      <c r="P673" s="120">
        <v>4693518</v>
      </c>
      <c r="Q673" s="120">
        <v>61694984</v>
      </c>
      <c r="R673" s="120">
        <v>57491729</v>
      </c>
      <c r="S673" s="47"/>
    </row>
    <row r="674" spans="1:19" ht="12.75" customHeight="1" x14ac:dyDescent="0.2">
      <c r="A674" s="579"/>
      <c r="B674" s="579"/>
      <c r="C674" s="53" t="s">
        <v>3</v>
      </c>
      <c r="D674" s="54">
        <v>28</v>
      </c>
      <c r="E674" s="44">
        <v>21448.75</v>
      </c>
      <c r="F674" s="44">
        <v>0</v>
      </c>
      <c r="G674" s="44">
        <v>0</v>
      </c>
      <c r="H674" s="44">
        <v>6384.11</v>
      </c>
      <c r="I674" s="44">
        <v>86.96</v>
      </c>
      <c r="J674" s="55">
        <v>2319.41</v>
      </c>
      <c r="K674" s="56">
        <v>27919.82</v>
      </c>
      <c r="L674" s="57">
        <v>30239.23</v>
      </c>
      <c r="M674" s="117"/>
      <c r="N674" s="119">
        <v>27919.82</v>
      </c>
      <c r="O674" s="119">
        <v>21535.71</v>
      </c>
      <c r="P674" s="119">
        <v>3090</v>
      </c>
      <c r="Q674" s="119">
        <v>34115.660000000003</v>
      </c>
      <c r="R674" s="119">
        <v>31796.25</v>
      </c>
      <c r="S674" s="47"/>
    </row>
    <row r="675" spans="1:19" ht="9" customHeight="1" x14ac:dyDescent="0.2">
      <c r="A675" s="579"/>
      <c r="B675" s="579"/>
      <c r="C675" s="48" t="s">
        <v>4</v>
      </c>
      <c r="D675" s="49">
        <v>34</v>
      </c>
      <c r="E675" s="50">
        <v>41530571</v>
      </c>
      <c r="F675" s="50">
        <v>0</v>
      </c>
      <c r="G675" s="50">
        <v>0</v>
      </c>
      <c r="H675" s="50">
        <v>12361361</v>
      </c>
      <c r="I675" s="50">
        <v>168378</v>
      </c>
      <c r="J675" s="51">
        <v>4491004</v>
      </c>
      <c r="K675" s="50">
        <v>54060310</v>
      </c>
      <c r="L675" s="52">
        <v>58551314</v>
      </c>
      <c r="M675" s="118"/>
      <c r="N675" s="120">
        <v>54060310</v>
      </c>
      <c r="O675" s="120">
        <v>41698949</v>
      </c>
      <c r="P675" s="120">
        <v>5983074</v>
      </c>
      <c r="Q675" s="120">
        <v>66057129</v>
      </c>
      <c r="R675" s="120">
        <v>61566125</v>
      </c>
      <c r="S675" s="47"/>
    </row>
    <row r="676" spans="1:19" ht="12.75" customHeight="1" x14ac:dyDescent="0.2">
      <c r="A676" s="579"/>
      <c r="B676" s="579"/>
      <c r="C676" s="53" t="s">
        <v>3</v>
      </c>
      <c r="D676" s="54">
        <v>35</v>
      </c>
      <c r="E676" s="44">
        <v>22803.34</v>
      </c>
      <c r="F676" s="44">
        <v>0</v>
      </c>
      <c r="G676" s="44">
        <v>0</v>
      </c>
      <c r="H676" s="44">
        <v>6384.11</v>
      </c>
      <c r="I676" s="44">
        <v>86.96</v>
      </c>
      <c r="J676" s="55">
        <v>2432.29</v>
      </c>
      <c r="K676" s="56">
        <v>29274.41</v>
      </c>
      <c r="L676" s="57">
        <v>31706.7</v>
      </c>
      <c r="M676" s="117"/>
      <c r="N676" s="119">
        <v>29274.41</v>
      </c>
      <c r="O676" s="119">
        <v>22890.3</v>
      </c>
      <c r="P676" s="119">
        <v>3090</v>
      </c>
      <c r="Q676" s="119">
        <v>35826.949999999997</v>
      </c>
      <c r="R676" s="119">
        <v>33394.660000000003</v>
      </c>
      <c r="S676" s="47"/>
    </row>
    <row r="677" spans="1:19" ht="9" customHeight="1" x14ac:dyDescent="0.2">
      <c r="A677" s="580"/>
      <c r="B677" s="580"/>
      <c r="C677" s="58" t="s">
        <v>4</v>
      </c>
      <c r="D677" s="59"/>
      <c r="E677" s="50">
        <v>44153423</v>
      </c>
      <c r="F677" s="50">
        <v>0</v>
      </c>
      <c r="G677" s="50">
        <v>0</v>
      </c>
      <c r="H677" s="50">
        <v>12361361</v>
      </c>
      <c r="I677" s="50">
        <v>168378</v>
      </c>
      <c r="J677" s="60">
        <v>4709570</v>
      </c>
      <c r="K677" s="61">
        <v>56683162</v>
      </c>
      <c r="L677" s="62">
        <v>61392732</v>
      </c>
      <c r="M677" s="118"/>
      <c r="N677" s="123">
        <v>56683162</v>
      </c>
      <c r="O677" s="123">
        <v>44321801</v>
      </c>
      <c r="P677" s="120">
        <v>5983074</v>
      </c>
      <c r="Q677" s="123">
        <v>69370648</v>
      </c>
      <c r="R677" s="120">
        <v>64661078</v>
      </c>
      <c r="S677" s="47"/>
    </row>
    <row r="678" spans="1:19" ht="12.75" customHeight="1" x14ac:dyDescent="0.2">
      <c r="A678" s="496">
        <v>40360</v>
      </c>
      <c r="B678" s="496">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2">
      <c r="A679" s="521"/>
      <c r="B679" s="521"/>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2">
      <c r="A680" s="519">
        <v>40360</v>
      </c>
      <c r="B680" s="519">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2">
      <c r="A681" s="579"/>
      <c r="B681" s="579"/>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2">
      <c r="A682" s="579"/>
      <c r="B682" s="579"/>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2">
      <c r="A683" s="579"/>
      <c r="B683" s="579"/>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2">
      <c r="A684" s="579"/>
      <c r="B684" s="579"/>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2">
      <c r="A685" s="579"/>
      <c r="B685" s="579"/>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2">
      <c r="A686" s="579"/>
      <c r="B686" s="579"/>
      <c r="C686" s="53" t="s">
        <v>3</v>
      </c>
      <c r="D686" s="54">
        <v>21</v>
      </c>
      <c r="E686" s="44">
        <v>19665.490000000002</v>
      </c>
      <c r="F686" s="44">
        <v>0</v>
      </c>
      <c r="G686" s="44">
        <v>0</v>
      </c>
      <c r="H686" s="44">
        <v>6384.11</v>
      </c>
      <c r="I686" s="44">
        <v>144.93</v>
      </c>
      <c r="J686" s="55">
        <v>2170.8000000000002</v>
      </c>
      <c r="K686" s="56">
        <v>26194.53</v>
      </c>
      <c r="L686" s="57">
        <v>28365.33</v>
      </c>
      <c r="N686" s="119">
        <v>26194.53</v>
      </c>
      <c r="O686" s="119">
        <v>19810.419999999998</v>
      </c>
      <c r="P686" s="119">
        <v>2424</v>
      </c>
      <c r="Q686" s="119">
        <v>31931.21</v>
      </c>
      <c r="R686" s="119">
        <v>29760.41</v>
      </c>
      <c r="S686" s="47"/>
    </row>
    <row r="687" spans="1:19" ht="9" customHeight="1" x14ac:dyDescent="0.2">
      <c r="A687" s="579"/>
      <c r="B687" s="579"/>
      <c r="C687" s="48" t="s">
        <v>4</v>
      </c>
      <c r="D687" s="49">
        <v>27</v>
      </c>
      <c r="E687" s="50">
        <v>38077698</v>
      </c>
      <c r="F687" s="50">
        <v>0</v>
      </c>
      <c r="G687" s="50">
        <v>0</v>
      </c>
      <c r="H687" s="50">
        <v>12361361</v>
      </c>
      <c r="I687" s="50">
        <v>280624</v>
      </c>
      <c r="J687" s="51">
        <v>4203255</v>
      </c>
      <c r="K687" s="50">
        <v>50719683</v>
      </c>
      <c r="L687" s="52">
        <v>54922938</v>
      </c>
      <c r="N687" s="120">
        <v>50719683</v>
      </c>
      <c r="O687" s="120">
        <v>38358322</v>
      </c>
      <c r="P687" s="120">
        <v>4693518</v>
      </c>
      <c r="Q687" s="123">
        <v>61827444</v>
      </c>
      <c r="R687" s="120">
        <v>57624189</v>
      </c>
      <c r="S687" s="47"/>
    </row>
    <row r="688" spans="1:19" ht="12.75" customHeight="1" x14ac:dyDescent="0.2">
      <c r="A688" s="579"/>
      <c r="B688" s="579"/>
      <c r="C688" s="53" t="s">
        <v>3</v>
      </c>
      <c r="D688" s="54">
        <v>28</v>
      </c>
      <c r="E688" s="44">
        <v>21448.75</v>
      </c>
      <c r="F688" s="44">
        <v>0</v>
      </c>
      <c r="G688" s="44">
        <v>0</v>
      </c>
      <c r="H688" s="44">
        <v>6384.11</v>
      </c>
      <c r="I688" s="44">
        <v>144.93</v>
      </c>
      <c r="J688" s="55">
        <v>2319.41</v>
      </c>
      <c r="K688" s="56">
        <v>27977.79</v>
      </c>
      <c r="L688" s="57">
        <v>30297.200000000001</v>
      </c>
      <c r="N688" s="119">
        <v>27977.79</v>
      </c>
      <c r="O688" s="119">
        <v>21593.68</v>
      </c>
      <c r="P688" s="119">
        <v>3090</v>
      </c>
      <c r="Q688" s="119">
        <v>34184.06</v>
      </c>
      <c r="R688" s="119">
        <v>31864.65</v>
      </c>
      <c r="S688" s="47"/>
    </row>
    <row r="689" spans="1:19" ht="9" customHeight="1" x14ac:dyDescent="0.2">
      <c r="A689" s="579"/>
      <c r="B689" s="579"/>
      <c r="C689" s="48" t="s">
        <v>4</v>
      </c>
      <c r="D689" s="49">
        <v>34</v>
      </c>
      <c r="E689" s="50">
        <v>41530571</v>
      </c>
      <c r="F689" s="50">
        <v>0</v>
      </c>
      <c r="G689" s="50">
        <v>0</v>
      </c>
      <c r="H689" s="50">
        <v>12361361</v>
      </c>
      <c r="I689" s="50">
        <v>280624</v>
      </c>
      <c r="J689" s="51">
        <v>4491004</v>
      </c>
      <c r="K689" s="50">
        <v>54172555</v>
      </c>
      <c r="L689" s="52">
        <v>58663559</v>
      </c>
      <c r="N689" s="120">
        <v>54172555</v>
      </c>
      <c r="O689" s="120">
        <v>41811195</v>
      </c>
      <c r="P689" s="120">
        <v>5983074</v>
      </c>
      <c r="Q689" s="123">
        <v>66189570</v>
      </c>
      <c r="R689" s="120">
        <v>61698566</v>
      </c>
      <c r="S689" s="47"/>
    </row>
    <row r="690" spans="1:19" ht="12.75" customHeight="1" x14ac:dyDescent="0.2">
      <c r="A690" s="579"/>
      <c r="B690" s="579"/>
      <c r="C690" s="53" t="s">
        <v>3</v>
      </c>
      <c r="D690" s="54">
        <v>35</v>
      </c>
      <c r="E690" s="44">
        <v>22803.34</v>
      </c>
      <c r="F690" s="44">
        <v>0</v>
      </c>
      <c r="G690" s="44">
        <v>0</v>
      </c>
      <c r="H690" s="44">
        <v>6384.11</v>
      </c>
      <c r="I690" s="44">
        <v>144.93</v>
      </c>
      <c r="J690" s="55">
        <v>2432.29</v>
      </c>
      <c r="K690" s="56">
        <v>29332.38</v>
      </c>
      <c r="L690" s="57">
        <v>31764.67</v>
      </c>
      <c r="N690" s="119">
        <v>29332.38</v>
      </c>
      <c r="O690" s="119">
        <v>22948.27</v>
      </c>
      <c r="P690" s="119">
        <v>3090</v>
      </c>
      <c r="Q690" s="119">
        <v>35895.360000000001</v>
      </c>
      <c r="R690" s="119">
        <v>33463.07</v>
      </c>
      <c r="S690" s="47"/>
    </row>
    <row r="691" spans="1:19" ht="9" customHeight="1" x14ac:dyDescent="0.2">
      <c r="A691" s="580"/>
      <c r="B691" s="580"/>
      <c r="C691" s="58" t="s">
        <v>4</v>
      </c>
      <c r="D691" s="59"/>
      <c r="E691" s="61">
        <v>44153423</v>
      </c>
      <c r="F691" s="61">
        <v>0</v>
      </c>
      <c r="G691" s="61">
        <v>0</v>
      </c>
      <c r="H691" s="61">
        <v>12361361</v>
      </c>
      <c r="I691" s="61">
        <v>280624</v>
      </c>
      <c r="J691" s="60">
        <v>4709570</v>
      </c>
      <c r="K691" s="61">
        <v>56795407</v>
      </c>
      <c r="L691" s="62">
        <v>61504978</v>
      </c>
      <c r="N691" s="123">
        <v>56795407</v>
      </c>
      <c r="O691" s="123">
        <v>44434047</v>
      </c>
      <c r="P691" s="123">
        <v>5983074</v>
      </c>
      <c r="Q691" s="123">
        <v>69503109</v>
      </c>
      <c r="R691" s="120">
        <v>64793539</v>
      </c>
      <c r="S691" s="47"/>
    </row>
    <row r="692" spans="1:19" ht="12.75" customHeight="1" x14ac:dyDescent="0.2">
      <c r="A692" s="496">
        <v>40544</v>
      </c>
      <c r="B692" s="496">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2">
      <c r="A693" s="497"/>
      <c r="B693" s="497"/>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2">
      <c r="A694" s="519">
        <v>40544</v>
      </c>
      <c r="B694" s="519">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2">
      <c r="A695" s="519"/>
      <c r="B695" s="519"/>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2">
      <c r="A696" s="519"/>
      <c r="B696" s="519"/>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2">
      <c r="A697" s="519"/>
      <c r="B697" s="519"/>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2">
      <c r="A698" s="519"/>
      <c r="B698" s="519"/>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2">
      <c r="A699" s="519"/>
      <c r="B699" s="519"/>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2">
      <c r="A700" s="519"/>
      <c r="B700" s="519"/>
      <c r="C700" s="53" t="s">
        <v>3</v>
      </c>
      <c r="D700" s="54">
        <v>21</v>
      </c>
      <c r="E700" s="44">
        <v>19665.490000000002</v>
      </c>
      <c r="F700" s="44">
        <v>0</v>
      </c>
      <c r="G700" s="44">
        <v>0</v>
      </c>
      <c r="H700" s="44">
        <v>6384.11</v>
      </c>
      <c r="I700" s="44">
        <v>144.93</v>
      </c>
      <c r="J700" s="44">
        <v>2182.88</v>
      </c>
      <c r="K700" s="44">
        <v>26194.53</v>
      </c>
      <c r="L700" s="46">
        <v>28377.41</v>
      </c>
      <c r="M700" s="117"/>
      <c r="N700" s="119">
        <v>26194.53</v>
      </c>
      <c r="O700" s="119">
        <v>19810.419999999998</v>
      </c>
      <c r="P700" s="119">
        <v>2424</v>
      </c>
      <c r="Q700" s="119">
        <v>31943.29</v>
      </c>
      <c r="R700" s="119">
        <v>29760.41</v>
      </c>
      <c r="S700" s="47"/>
    </row>
    <row r="701" spans="1:19" ht="9" customHeight="1" x14ac:dyDescent="0.2">
      <c r="A701" s="519"/>
      <c r="B701" s="519"/>
      <c r="C701" s="48" t="s">
        <v>4</v>
      </c>
      <c r="D701" s="49">
        <v>27</v>
      </c>
      <c r="E701" s="61">
        <v>38077698</v>
      </c>
      <c r="F701" s="50">
        <v>0</v>
      </c>
      <c r="G701" s="50">
        <v>0</v>
      </c>
      <c r="H701" s="61">
        <v>12361361</v>
      </c>
      <c r="I701" s="61">
        <v>280624</v>
      </c>
      <c r="J701" s="51">
        <v>4226645</v>
      </c>
      <c r="K701" s="61">
        <v>50719683</v>
      </c>
      <c r="L701" s="61">
        <v>54946328</v>
      </c>
      <c r="M701" s="118"/>
      <c r="N701" s="120">
        <v>50719683</v>
      </c>
      <c r="O701" s="120">
        <v>38358322</v>
      </c>
      <c r="P701" s="123">
        <v>4693518</v>
      </c>
      <c r="Q701" s="120">
        <v>61850834</v>
      </c>
      <c r="R701" s="120">
        <v>57624189</v>
      </c>
      <c r="S701" s="47"/>
    </row>
    <row r="702" spans="1:19" ht="12.75" customHeight="1" x14ac:dyDescent="0.2">
      <c r="A702" s="519"/>
      <c r="B702" s="519"/>
      <c r="C702" s="53" t="s">
        <v>3</v>
      </c>
      <c r="D702" s="54">
        <v>28</v>
      </c>
      <c r="E702" s="44">
        <v>21448.75</v>
      </c>
      <c r="F702" s="44">
        <v>0</v>
      </c>
      <c r="G702" s="44">
        <v>0</v>
      </c>
      <c r="H702" s="44">
        <v>6384.11</v>
      </c>
      <c r="I702" s="44">
        <v>144.93</v>
      </c>
      <c r="J702" s="44">
        <v>2331.48</v>
      </c>
      <c r="K702" s="44">
        <v>27977.79</v>
      </c>
      <c r="L702" s="46">
        <v>30309.27</v>
      </c>
      <c r="M702" s="117"/>
      <c r="N702" s="119">
        <v>27977.79</v>
      </c>
      <c r="O702" s="119">
        <v>21593.68</v>
      </c>
      <c r="P702" s="119">
        <v>3090</v>
      </c>
      <c r="Q702" s="119">
        <v>34196.129999999997</v>
      </c>
      <c r="R702" s="119">
        <v>31864.65</v>
      </c>
      <c r="S702" s="47"/>
    </row>
    <row r="703" spans="1:19" ht="9" customHeight="1" x14ac:dyDescent="0.2">
      <c r="A703" s="519"/>
      <c r="B703" s="519"/>
      <c r="C703" s="48" t="s">
        <v>4</v>
      </c>
      <c r="D703" s="49">
        <v>34</v>
      </c>
      <c r="E703" s="61">
        <v>41530571</v>
      </c>
      <c r="F703" s="50">
        <v>0</v>
      </c>
      <c r="G703" s="50">
        <v>0</v>
      </c>
      <c r="H703" s="61">
        <v>12361361</v>
      </c>
      <c r="I703" s="61">
        <v>280624</v>
      </c>
      <c r="J703" s="51">
        <v>4514375</v>
      </c>
      <c r="K703" s="61">
        <v>54172555</v>
      </c>
      <c r="L703" s="61">
        <v>58686930</v>
      </c>
      <c r="M703" s="118"/>
      <c r="N703" s="120">
        <v>54172555</v>
      </c>
      <c r="O703" s="120">
        <v>41811195</v>
      </c>
      <c r="P703" s="123">
        <v>5983074</v>
      </c>
      <c r="Q703" s="120">
        <v>66212941</v>
      </c>
      <c r="R703" s="120">
        <v>61698566</v>
      </c>
      <c r="S703" s="47"/>
    </row>
    <row r="704" spans="1:19" ht="12.75" customHeight="1" x14ac:dyDescent="0.2">
      <c r="A704" s="519"/>
      <c r="B704" s="519"/>
      <c r="C704" s="53" t="s">
        <v>3</v>
      </c>
      <c r="D704" s="54">
        <v>35</v>
      </c>
      <c r="E704" s="44">
        <v>22803.34</v>
      </c>
      <c r="F704" s="44">
        <v>0</v>
      </c>
      <c r="G704" s="44">
        <v>0</v>
      </c>
      <c r="H704" s="44">
        <v>6384.11</v>
      </c>
      <c r="I704" s="44">
        <v>144.93</v>
      </c>
      <c r="J704" s="44">
        <v>2444.37</v>
      </c>
      <c r="K704" s="44">
        <v>29332.38</v>
      </c>
      <c r="L704" s="46">
        <v>31776.75</v>
      </c>
      <c r="M704" s="117"/>
      <c r="N704" s="119">
        <v>29332.38</v>
      </c>
      <c r="O704" s="119">
        <v>22948.27</v>
      </c>
      <c r="P704" s="119">
        <v>3090</v>
      </c>
      <c r="Q704" s="119">
        <v>35907.440000000002</v>
      </c>
      <c r="R704" s="119">
        <v>33463.07</v>
      </c>
      <c r="S704" s="47"/>
    </row>
    <row r="705" spans="1:19" ht="9" customHeight="1" x14ac:dyDescent="0.2">
      <c r="A705" s="520"/>
      <c r="B705" s="520"/>
      <c r="C705" s="58" t="s">
        <v>4</v>
      </c>
      <c r="D705" s="59"/>
      <c r="E705" s="61">
        <v>44153423</v>
      </c>
      <c r="F705" s="61">
        <v>0</v>
      </c>
      <c r="G705" s="61">
        <v>0</v>
      </c>
      <c r="H705" s="61">
        <v>12361361</v>
      </c>
      <c r="I705" s="61">
        <v>280624</v>
      </c>
      <c r="J705" s="61">
        <v>4732960</v>
      </c>
      <c r="K705" s="61">
        <v>56795407</v>
      </c>
      <c r="L705" s="61">
        <v>61528368</v>
      </c>
      <c r="M705" s="118"/>
      <c r="N705" s="123">
        <v>56795407</v>
      </c>
      <c r="O705" s="123">
        <v>44434047</v>
      </c>
      <c r="P705" s="123">
        <v>5983074</v>
      </c>
      <c r="Q705" s="123">
        <v>69526499</v>
      </c>
      <c r="R705" s="120">
        <v>64793539</v>
      </c>
      <c r="S705" s="47"/>
    </row>
    <row r="706" spans="1:19" ht="12.75" customHeight="1" x14ac:dyDescent="0.2">
      <c r="A706" s="496">
        <v>42370</v>
      </c>
      <c r="B706" s="496">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2">
      <c r="A707" s="497"/>
      <c r="B707" s="497"/>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2">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2">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2">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2">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2">
      <c r="A712" s="494"/>
      <c r="B712" s="494"/>
      <c r="C712" s="53" t="s">
        <v>3</v>
      </c>
      <c r="D712" s="54">
        <v>21</v>
      </c>
      <c r="E712" s="44">
        <v>19767.490000000002</v>
      </c>
      <c r="F712" s="44">
        <v>0</v>
      </c>
      <c r="G712" s="44">
        <v>0</v>
      </c>
      <c r="H712" s="44">
        <v>6384.11</v>
      </c>
      <c r="I712" s="44">
        <v>144.93</v>
      </c>
      <c r="J712" s="44">
        <v>2191.38</v>
      </c>
      <c r="K712" s="44">
        <v>26296.53</v>
      </c>
      <c r="L712" s="46">
        <v>28487.91</v>
      </c>
      <c r="M712" s="117"/>
      <c r="N712" s="119">
        <v>26296.53</v>
      </c>
      <c r="O712" s="119">
        <v>19912.419999999998</v>
      </c>
      <c r="P712" s="119">
        <v>2424</v>
      </c>
      <c r="Q712" s="119">
        <v>32072.15</v>
      </c>
      <c r="R712" s="119">
        <v>29880.77</v>
      </c>
      <c r="S712" s="47"/>
    </row>
    <row r="713" spans="1:19" ht="9" customHeight="1" x14ac:dyDescent="0.2">
      <c r="A713" s="494"/>
      <c r="B713" s="494"/>
      <c r="C713" s="48" t="s">
        <v>4</v>
      </c>
      <c r="D713" s="49">
        <v>27</v>
      </c>
      <c r="E713" s="61">
        <v>38275198</v>
      </c>
      <c r="F713" s="50">
        <v>0</v>
      </c>
      <c r="G713" s="50">
        <v>0</v>
      </c>
      <c r="H713" s="61">
        <v>12361361</v>
      </c>
      <c r="I713" s="61">
        <v>280624</v>
      </c>
      <c r="J713" s="51">
        <v>4243103</v>
      </c>
      <c r="K713" s="61">
        <v>50917182</v>
      </c>
      <c r="L713" s="61">
        <v>55160285</v>
      </c>
      <c r="M713" s="118"/>
      <c r="N713" s="120">
        <v>50917182</v>
      </c>
      <c r="O713" s="120">
        <v>38555821</v>
      </c>
      <c r="P713" s="123">
        <v>4693518</v>
      </c>
      <c r="Q713" s="120">
        <v>62100342</v>
      </c>
      <c r="R713" s="120">
        <v>57857239</v>
      </c>
      <c r="S713" s="47"/>
    </row>
    <row r="714" spans="1:19" ht="12.75" customHeight="1" x14ac:dyDescent="0.2">
      <c r="A714" s="494"/>
      <c r="B714" s="494"/>
      <c r="C714" s="53" t="s">
        <v>3</v>
      </c>
      <c r="D714" s="54">
        <v>28</v>
      </c>
      <c r="E714" s="44">
        <v>21557.95</v>
      </c>
      <c r="F714" s="44">
        <v>0</v>
      </c>
      <c r="G714" s="44">
        <v>0</v>
      </c>
      <c r="H714" s="44">
        <v>6384.11</v>
      </c>
      <c r="I714" s="44">
        <v>144.93</v>
      </c>
      <c r="J714" s="44">
        <v>2340.58</v>
      </c>
      <c r="K714" s="44">
        <v>28086.99</v>
      </c>
      <c r="L714" s="46">
        <v>30427.57</v>
      </c>
      <c r="M714" s="117"/>
      <c r="N714" s="119">
        <v>28086.99</v>
      </c>
      <c r="O714" s="119">
        <v>21702.880000000001</v>
      </c>
      <c r="P714" s="119">
        <v>3090</v>
      </c>
      <c r="Q714" s="119">
        <v>34334.089999999997</v>
      </c>
      <c r="R714" s="119">
        <v>31993.51</v>
      </c>
      <c r="S714" s="47"/>
    </row>
    <row r="715" spans="1:19" ht="9" customHeight="1" x14ac:dyDescent="0.2">
      <c r="A715" s="494"/>
      <c r="B715" s="494"/>
      <c r="C715" s="48" t="s">
        <v>4</v>
      </c>
      <c r="D715" s="49">
        <v>34</v>
      </c>
      <c r="E715" s="61">
        <v>41742012</v>
      </c>
      <c r="F715" s="50">
        <v>0</v>
      </c>
      <c r="G715" s="50">
        <v>0</v>
      </c>
      <c r="H715" s="61">
        <v>12361361</v>
      </c>
      <c r="I715" s="61">
        <v>280624</v>
      </c>
      <c r="J715" s="51">
        <v>4531995</v>
      </c>
      <c r="K715" s="61">
        <v>54383996</v>
      </c>
      <c r="L715" s="61">
        <v>58915991</v>
      </c>
      <c r="M715" s="118"/>
      <c r="N715" s="120">
        <v>54383996</v>
      </c>
      <c r="O715" s="120">
        <v>42022635</v>
      </c>
      <c r="P715" s="123">
        <v>5983074</v>
      </c>
      <c r="Q715" s="120">
        <v>66480068</v>
      </c>
      <c r="R715" s="120">
        <v>61948074</v>
      </c>
      <c r="S715" s="47"/>
    </row>
    <row r="716" spans="1:19" ht="12.75" customHeight="1" x14ac:dyDescent="0.2">
      <c r="A716" s="494"/>
      <c r="B716" s="494"/>
      <c r="C716" s="53" t="s">
        <v>3</v>
      </c>
      <c r="D716" s="54">
        <v>35</v>
      </c>
      <c r="E716" s="44">
        <v>22918.54</v>
      </c>
      <c r="F716" s="44">
        <v>0</v>
      </c>
      <c r="G716" s="44">
        <v>0</v>
      </c>
      <c r="H716" s="44">
        <v>6384.11</v>
      </c>
      <c r="I716" s="44">
        <v>144.93</v>
      </c>
      <c r="J716" s="44">
        <v>2453.9699999999998</v>
      </c>
      <c r="K716" s="44">
        <v>29447.58</v>
      </c>
      <c r="L716" s="46">
        <v>31901.55</v>
      </c>
      <c r="M716" s="117"/>
      <c r="N716" s="119">
        <v>29447.58</v>
      </c>
      <c r="O716" s="119">
        <v>23063.47</v>
      </c>
      <c r="P716" s="119">
        <v>3090</v>
      </c>
      <c r="Q716" s="119">
        <v>36052.97</v>
      </c>
      <c r="R716" s="119">
        <v>33599</v>
      </c>
      <c r="S716" s="47"/>
    </row>
    <row r="717" spans="1:19" ht="9" customHeight="1" x14ac:dyDescent="0.2">
      <c r="A717" s="495"/>
      <c r="B717" s="495"/>
      <c r="C717" s="58" t="s">
        <v>4</v>
      </c>
      <c r="D717" s="59"/>
      <c r="E717" s="61">
        <v>44376481</v>
      </c>
      <c r="F717" s="50">
        <v>0</v>
      </c>
      <c r="G717" s="50">
        <v>0</v>
      </c>
      <c r="H717" s="61">
        <v>12361361</v>
      </c>
      <c r="I717" s="61">
        <v>280624</v>
      </c>
      <c r="J717" s="61">
        <v>4751548</v>
      </c>
      <c r="K717" s="61">
        <v>57018466</v>
      </c>
      <c r="L717" s="61">
        <v>61770014</v>
      </c>
      <c r="M717" s="118"/>
      <c r="N717" s="123">
        <v>57018466</v>
      </c>
      <c r="O717" s="123">
        <v>44657105</v>
      </c>
      <c r="P717" s="123">
        <v>5983074</v>
      </c>
      <c r="Q717" s="123">
        <v>69808284</v>
      </c>
      <c r="R717" s="120">
        <v>65056736</v>
      </c>
      <c r="S717" s="47"/>
    </row>
    <row r="718" spans="1:19" ht="12.75" customHeight="1" x14ac:dyDescent="0.2">
      <c r="A718" s="496">
        <v>42736</v>
      </c>
      <c r="B718" s="496">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2">
      <c r="A719" s="497"/>
      <c r="B719" s="497"/>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2">
      <c r="A720" s="517">
        <v>42736</v>
      </c>
      <c r="B720" s="517">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2">
      <c r="A721" s="517"/>
      <c r="B721" s="517"/>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2">
      <c r="A722" s="517"/>
      <c r="B722" s="517"/>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2">
      <c r="A723" s="517"/>
      <c r="B723" s="517"/>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2">
      <c r="A724" s="517"/>
      <c r="B724" s="517"/>
      <c r="C724" s="53" t="s">
        <v>3</v>
      </c>
      <c r="D724" s="54">
        <v>21</v>
      </c>
      <c r="E724" s="44">
        <v>19975.09</v>
      </c>
      <c r="F724" s="44">
        <v>0</v>
      </c>
      <c r="G724" s="44">
        <v>0</v>
      </c>
      <c r="H724" s="44">
        <v>6384.11</v>
      </c>
      <c r="I724" s="44">
        <v>144.93</v>
      </c>
      <c r="J724" s="44">
        <v>2208.6799999999998</v>
      </c>
      <c r="K724" s="44">
        <v>26504.13</v>
      </c>
      <c r="L724" s="46">
        <v>28712.81</v>
      </c>
      <c r="M724" s="117"/>
      <c r="N724" s="119">
        <v>26504.13</v>
      </c>
      <c r="O724" s="119">
        <v>20120.02</v>
      </c>
      <c r="P724" s="119">
        <v>2424</v>
      </c>
      <c r="Q724" s="119">
        <v>32334.41</v>
      </c>
      <c r="R724" s="119">
        <v>30125.73</v>
      </c>
      <c r="S724" s="47"/>
    </row>
    <row r="725" spans="1:19" ht="9" customHeight="1" x14ac:dyDescent="0.2">
      <c r="A725" s="517"/>
      <c r="B725" s="517"/>
      <c r="C725" s="48" t="s">
        <v>4</v>
      </c>
      <c r="D725" s="49">
        <v>27</v>
      </c>
      <c r="E725" s="61">
        <v>38677168</v>
      </c>
      <c r="F725" s="50">
        <v>0</v>
      </c>
      <c r="G725" s="50">
        <v>0</v>
      </c>
      <c r="H725" s="61">
        <v>12361361</v>
      </c>
      <c r="I725" s="61">
        <v>280624</v>
      </c>
      <c r="J725" s="51">
        <v>4276601</v>
      </c>
      <c r="K725" s="61">
        <v>51319152</v>
      </c>
      <c r="L725" s="61">
        <v>55595753</v>
      </c>
      <c r="M725" s="118"/>
      <c r="N725" s="120">
        <v>51319152</v>
      </c>
      <c r="O725" s="120">
        <v>38957791</v>
      </c>
      <c r="P725" s="123">
        <v>4693518</v>
      </c>
      <c r="Q725" s="120">
        <v>62608148</v>
      </c>
      <c r="R725" s="120">
        <v>58331547</v>
      </c>
      <c r="S725" s="47"/>
    </row>
    <row r="726" spans="1:19" ht="12.75" customHeight="1" x14ac:dyDescent="0.2">
      <c r="A726" s="517"/>
      <c r="B726" s="517"/>
      <c r="C726" s="53" t="s">
        <v>3</v>
      </c>
      <c r="D726" s="54">
        <v>28</v>
      </c>
      <c r="E726" s="44">
        <v>21779.95</v>
      </c>
      <c r="F726" s="44">
        <v>0</v>
      </c>
      <c r="G726" s="44">
        <v>0</v>
      </c>
      <c r="H726" s="44">
        <v>6384.11</v>
      </c>
      <c r="I726" s="44">
        <v>144.93</v>
      </c>
      <c r="J726" s="44">
        <v>2359.08</v>
      </c>
      <c r="K726" s="44">
        <v>28308.99</v>
      </c>
      <c r="L726" s="46">
        <v>30668.07</v>
      </c>
      <c r="M726" s="117"/>
      <c r="N726" s="119">
        <v>28308.99</v>
      </c>
      <c r="O726" s="119">
        <v>21924.880000000001</v>
      </c>
      <c r="P726" s="119">
        <v>3090</v>
      </c>
      <c r="Q726" s="119">
        <v>34614.550000000003</v>
      </c>
      <c r="R726" s="119">
        <v>32255.47</v>
      </c>
      <c r="S726" s="47"/>
    </row>
    <row r="727" spans="1:19" ht="9" customHeight="1" x14ac:dyDescent="0.2">
      <c r="A727" s="517"/>
      <c r="B727" s="517"/>
      <c r="C727" s="48" t="s">
        <v>4</v>
      </c>
      <c r="D727" s="49">
        <v>34</v>
      </c>
      <c r="E727" s="61">
        <v>42171864</v>
      </c>
      <c r="F727" s="50">
        <v>0</v>
      </c>
      <c r="G727" s="50">
        <v>0</v>
      </c>
      <c r="H727" s="61">
        <v>12361361</v>
      </c>
      <c r="I727" s="61">
        <v>280624</v>
      </c>
      <c r="J727" s="51">
        <v>4567816</v>
      </c>
      <c r="K727" s="61">
        <v>54813848</v>
      </c>
      <c r="L727" s="61">
        <v>59381664</v>
      </c>
      <c r="M727" s="118"/>
      <c r="N727" s="120">
        <v>54813848</v>
      </c>
      <c r="O727" s="120">
        <v>42452487</v>
      </c>
      <c r="P727" s="123">
        <v>5983074</v>
      </c>
      <c r="Q727" s="120">
        <v>67023115</v>
      </c>
      <c r="R727" s="120">
        <v>62455299</v>
      </c>
      <c r="S727" s="47"/>
    </row>
    <row r="728" spans="1:19" ht="12.75" customHeight="1" x14ac:dyDescent="0.2">
      <c r="A728" s="517"/>
      <c r="B728" s="517"/>
      <c r="C728" s="53" t="s">
        <v>3</v>
      </c>
      <c r="D728" s="54">
        <v>35</v>
      </c>
      <c r="E728" s="44">
        <v>23151.34</v>
      </c>
      <c r="F728" s="44">
        <v>0</v>
      </c>
      <c r="G728" s="44">
        <v>0</v>
      </c>
      <c r="H728" s="44">
        <v>6384.11</v>
      </c>
      <c r="I728" s="44">
        <v>144.93</v>
      </c>
      <c r="J728" s="44">
        <v>2473.37</v>
      </c>
      <c r="K728" s="44">
        <v>29680.38</v>
      </c>
      <c r="L728" s="46">
        <v>32153.75</v>
      </c>
      <c r="M728" s="117"/>
      <c r="N728" s="119">
        <v>29680.38</v>
      </c>
      <c r="O728" s="119">
        <v>23296.27</v>
      </c>
      <c r="P728" s="119">
        <v>3090</v>
      </c>
      <c r="Q728" s="119">
        <v>36347.08</v>
      </c>
      <c r="R728" s="119">
        <v>33873.71</v>
      </c>
      <c r="S728" s="47"/>
    </row>
    <row r="729" spans="1:19" ht="9" customHeight="1" x14ac:dyDescent="0.2">
      <c r="A729" s="518"/>
      <c r="B729" s="518"/>
      <c r="C729" s="58" t="s">
        <v>4</v>
      </c>
      <c r="D729" s="59"/>
      <c r="E729" s="61">
        <v>44827245</v>
      </c>
      <c r="F729" s="61">
        <v>0</v>
      </c>
      <c r="G729" s="61">
        <v>0</v>
      </c>
      <c r="H729" s="61">
        <v>12361361</v>
      </c>
      <c r="I729" s="61">
        <v>280624</v>
      </c>
      <c r="J729" s="61">
        <v>4789112</v>
      </c>
      <c r="K729" s="61">
        <v>57469229</v>
      </c>
      <c r="L729" s="61">
        <v>62258342</v>
      </c>
      <c r="M729" s="118"/>
      <c r="N729" s="123">
        <v>57469229</v>
      </c>
      <c r="O729" s="123">
        <v>45107869</v>
      </c>
      <c r="P729" s="123">
        <v>5983074</v>
      </c>
      <c r="Q729" s="123">
        <v>70377761</v>
      </c>
      <c r="R729" s="120">
        <v>65588648</v>
      </c>
      <c r="S729" s="47"/>
    </row>
    <row r="730" spans="1:19" ht="12.75" customHeight="1" x14ac:dyDescent="0.2">
      <c r="A730" s="496">
        <v>43160</v>
      </c>
      <c r="B730" s="496">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2">
      <c r="A731" s="497"/>
      <c r="B731" s="497"/>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2">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2">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2">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2">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2">
      <c r="A736" s="494"/>
      <c r="B736" s="494"/>
      <c r="C736" s="53" t="s">
        <v>3</v>
      </c>
      <c r="D736" s="54">
        <v>21</v>
      </c>
      <c r="E736" s="44">
        <v>20565.490000000002</v>
      </c>
      <c r="F736" s="44">
        <v>0</v>
      </c>
      <c r="G736" s="44">
        <v>0</v>
      </c>
      <c r="H736" s="44">
        <v>6384.11</v>
      </c>
      <c r="I736" s="44">
        <v>144.93</v>
      </c>
      <c r="J736" s="44">
        <v>2257.88</v>
      </c>
      <c r="K736" s="44">
        <v>27094.53</v>
      </c>
      <c r="L736" s="46">
        <v>29352.41</v>
      </c>
      <c r="M736" s="117"/>
      <c r="N736" s="119">
        <v>27094.53</v>
      </c>
      <c r="O736" s="119">
        <v>20710.419999999998</v>
      </c>
      <c r="P736" s="119">
        <v>2577.6</v>
      </c>
      <c r="Q736" s="119">
        <v>33080.29</v>
      </c>
      <c r="R736" s="119">
        <v>30822.41</v>
      </c>
      <c r="S736" s="47"/>
    </row>
    <row r="737" spans="1:19" ht="9" customHeight="1" x14ac:dyDescent="0.2">
      <c r="A737" s="494"/>
      <c r="B737" s="494"/>
      <c r="C737" s="48" t="s">
        <v>4</v>
      </c>
      <c r="D737" s="49">
        <v>27</v>
      </c>
      <c r="E737" s="61">
        <v>39820341</v>
      </c>
      <c r="F737" s="50">
        <v>0</v>
      </c>
      <c r="G737" s="50">
        <v>0</v>
      </c>
      <c r="H737" s="61">
        <v>12361361</v>
      </c>
      <c r="I737" s="61">
        <v>280624</v>
      </c>
      <c r="J737" s="51">
        <v>4371865</v>
      </c>
      <c r="K737" s="61">
        <v>52462326</v>
      </c>
      <c r="L737" s="61">
        <v>56834191</v>
      </c>
      <c r="M737" s="118"/>
      <c r="N737" s="120">
        <v>52462326</v>
      </c>
      <c r="O737" s="120">
        <v>40100965</v>
      </c>
      <c r="P737" s="123">
        <v>4990930</v>
      </c>
      <c r="Q737" s="120">
        <v>64052373</v>
      </c>
      <c r="R737" s="120">
        <v>59680508</v>
      </c>
      <c r="S737" s="47"/>
    </row>
    <row r="738" spans="1:19" ht="12.75" customHeight="1" x14ac:dyDescent="0.2">
      <c r="A738" s="494"/>
      <c r="B738" s="494"/>
      <c r="C738" s="53" t="s">
        <v>3</v>
      </c>
      <c r="D738" s="54">
        <v>28</v>
      </c>
      <c r="E738" s="44">
        <v>22408.75</v>
      </c>
      <c r="F738" s="44">
        <v>0</v>
      </c>
      <c r="G738" s="44">
        <v>0</v>
      </c>
      <c r="H738" s="44">
        <v>6384.11</v>
      </c>
      <c r="I738" s="44">
        <v>144.93</v>
      </c>
      <c r="J738" s="44">
        <v>2411.48</v>
      </c>
      <c r="K738" s="44">
        <v>28937.79</v>
      </c>
      <c r="L738" s="46">
        <v>31349.27</v>
      </c>
      <c r="M738" s="117"/>
      <c r="N738" s="119">
        <v>28937.79</v>
      </c>
      <c r="O738" s="119">
        <v>22553.68</v>
      </c>
      <c r="P738" s="119">
        <v>3278.4</v>
      </c>
      <c r="Q738" s="119">
        <v>35408.93</v>
      </c>
      <c r="R738" s="119">
        <v>32997.449999999997</v>
      </c>
      <c r="S738" s="47"/>
    </row>
    <row r="739" spans="1:19" ht="9" customHeight="1" x14ac:dyDescent="0.2">
      <c r="A739" s="494"/>
      <c r="B739" s="494"/>
      <c r="C739" s="48" t="s">
        <v>4</v>
      </c>
      <c r="D739" s="49">
        <v>34</v>
      </c>
      <c r="E739" s="61">
        <v>43389390</v>
      </c>
      <c r="F739" s="50">
        <v>0</v>
      </c>
      <c r="G739" s="50">
        <v>0</v>
      </c>
      <c r="H739" s="61">
        <v>12361361</v>
      </c>
      <c r="I739" s="61">
        <v>280624</v>
      </c>
      <c r="J739" s="51">
        <v>4669276</v>
      </c>
      <c r="K739" s="61">
        <v>56031375</v>
      </c>
      <c r="L739" s="61">
        <v>60700651</v>
      </c>
      <c r="M739" s="118"/>
      <c r="N739" s="120">
        <v>56031375</v>
      </c>
      <c r="O739" s="120">
        <v>43670014</v>
      </c>
      <c r="P739" s="123">
        <v>6347868</v>
      </c>
      <c r="Q739" s="120">
        <v>68561249</v>
      </c>
      <c r="R739" s="120">
        <v>63891973</v>
      </c>
      <c r="S739" s="47"/>
    </row>
    <row r="740" spans="1:19" ht="12.75" customHeight="1" x14ac:dyDescent="0.2">
      <c r="A740" s="494"/>
      <c r="B740" s="494"/>
      <c r="C740" s="53" t="s">
        <v>3</v>
      </c>
      <c r="D740" s="54">
        <v>35</v>
      </c>
      <c r="E740" s="44">
        <v>23811.34</v>
      </c>
      <c r="F740" s="44">
        <v>0</v>
      </c>
      <c r="G740" s="44">
        <v>0</v>
      </c>
      <c r="H740" s="44">
        <v>6384.11</v>
      </c>
      <c r="I740" s="44">
        <v>144.93</v>
      </c>
      <c r="J740" s="44">
        <v>2528.37</v>
      </c>
      <c r="K740" s="44">
        <v>30340.38</v>
      </c>
      <c r="L740" s="46">
        <v>32868.75</v>
      </c>
      <c r="M740" s="117"/>
      <c r="N740" s="119">
        <v>30340.38</v>
      </c>
      <c r="O740" s="119">
        <v>23956.27</v>
      </c>
      <c r="P740" s="119">
        <v>3278.4</v>
      </c>
      <c r="Q740" s="119">
        <v>37180.879999999997</v>
      </c>
      <c r="R740" s="119">
        <v>34652.51</v>
      </c>
      <c r="S740" s="47"/>
    </row>
    <row r="741" spans="1:19" ht="9" customHeight="1" x14ac:dyDescent="0.2">
      <c r="A741" s="495"/>
      <c r="B741" s="495"/>
      <c r="C741" s="58" t="s">
        <v>4</v>
      </c>
      <c r="D741" s="59"/>
      <c r="E741" s="61">
        <v>46105183</v>
      </c>
      <c r="F741" s="61">
        <v>0</v>
      </c>
      <c r="G741" s="61">
        <v>0</v>
      </c>
      <c r="H741" s="61">
        <v>12361361</v>
      </c>
      <c r="I741" s="61">
        <v>280624</v>
      </c>
      <c r="J741" s="61">
        <v>4895607</v>
      </c>
      <c r="K741" s="61">
        <v>58747168</v>
      </c>
      <c r="L741" s="61">
        <v>63642775</v>
      </c>
      <c r="M741" s="118"/>
      <c r="N741" s="123">
        <v>58747168</v>
      </c>
      <c r="O741" s="123">
        <v>46385807</v>
      </c>
      <c r="P741" s="123">
        <v>6347868</v>
      </c>
      <c r="Q741" s="123">
        <v>71992223</v>
      </c>
      <c r="R741" s="120">
        <v>67096616</v>
      </c>
      <c r="S741" s="47"/>
    </row>
    <row r="742" spans="1:19" ht="12.75" customHeight="1" x14ac:dyDescent="0.2">
      <c r="A742" s="496">
        <v>43191</v>
      </c>
      <c r="B742" s="496">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2">
      <c r="A743" s="497"/>
      <c r="B743" s="497"/>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123">
        <v>4054549</v>
      </c>
      <c r="Q743" s="120">
        <v>47043519</v>
      </c>
      <c r="R743" s="120">
        <v>43793606</v>
      </c>
      <c r="S743" s="47"/>
    </row>
    <row r="744" spans="1:19" ht="12.75" customHeight="1" x14ac:dyDescent="0.2">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2">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123">
        <v>4054549</v>
      </c>
      <c r="Q745" s="120">
        <v>52429409</v>
      </c>
      <c r="R745" s="120">
        <v>48824229</v>
      </c>
      <c r="S745" s="47"/>
    </row>
    <row r="746" spans="1:19" ht="12.75" customHeight="1" x14ac:dyDescent="0.2">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2">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123">
        <v>4990930</v>
      </c>
      <c r="Q747" s="120">
        <v>57169882</v>
      </c>
      <c r="R747" s="120">
        <v>53252014</v>
      </c>
      <c r="S747" s="47"/>
    </row>
    <row r="748" spans="1:19" ht="12.75" customHeight="1" x14ac:dyDescent="0.2">
      <c r="A748" s="494"/>
      <c r="B748" s="494"/>
      <c r="C748" s="53" t="s">
        <v>3</v>
      </c>
      <c r="D748" s="54">
        <v>21</v>
      </c>
      <c r="E748" s="44">
        <v>20710.419999999998</v>
      </c>
      <c r="F748" s="44">
        <v>0</v>
      </c>
      <c r="G748" s="44">
        <v>0</v>
      </c>
      <c r="H748" s="44">
        <v>6384.11</v>
      </c>
      <c r="I748" s="44"/>
      <c r="J748" s="44">
        <v>2257.88</v>
      </c>
      <c r="K748" s="44">
        <v>27094.53</v>
      </c>
      <c r="L748" s="46">
        <v>29352.41</v>
      </c>
      <c r="M748" s="117"/>
      <c r="N748" s="119">
        <v>27094.53</v>
      </c>
      <c r="O748" s="119">
        <v>20710.419999999998</v>
      </c>
      <c r="P748" s="119">
        <v>2577.6</v>
      </c>
      <c r="Q748" s="119">
        <v>33080.29</v>
      </c>
      <c r="R748" s="119">
        <v>30822.41</v>
      </c>
      <c r="S748" s="47"/>
    </row>
    <row r="749" spans="1:19" ht="9" customHeight="1" x14ac:dyDescent="0.2">
      <c r="A749" s="494"/>
      <c r="B749" s="494"/>
      <c r="C749" s="48" t="s">
        <v>4</v>
      </c>
      <c r="D749" s="49">
        <v>27</v>
      </c>
      <c r="E749" s="61">
        <v>40100965</v>
      </c>
      <c r="F749" s="50">
        <v>0</v>
      </c>
      <c r="G749" s="50">
        <v>0</v>
      </c>
      <c r="H749" s="61">
        <v>12361361</v>
      </c>
      <c r="I749" s="61"/>
      <c r="J749" s="51">
        <v>4371865</v>
      </c>
      <c r="K749" s="61">
        <v>52462326</v>
      </c>
      <c r="L749" s="61">
        <v>56834191</v>
      </c>
      <c r="M749" s="118"/>
      <c r="N749" s="120">
        <v>52462326</v>
      </c>
      <c r="O749" s="120">
        <v>40100965</v>
      </c>
      <c r="P749" s="123">
        <v>4990930</v>
      </c>
      <c r="Q749" s="120">
        <v>64052373</v>
      </c>
      <c r="R749" s="120">
        <v>59680508</v>
      </c>
      <c r="S749" s="47"/>
    </row>
    <row r="750" spans="1:19" ht="12.75" customHeight="1" x14ac:dyDescent="0.2">
      <c r="A750" s="494"/>
      <c r="B750" s="494"/>
      <c r="C750" s="53" t="s">
        <v>3</v>
      </c>
      <c r="D750" s="54">
        <v>28</v>
      </c>
      <c r="E750" s="44">
        <v>22553.68</v>
      </c>
      <c r="F750" s="44">
        <v>0</v>
      </c>
      <c r="G750" s="44">
        <v>0</v>
      </c>
      <c r="H750" s="44">
        <v>6384.11</v>
      </c>
      <c r="I750" s="44"/>
      <c r="J750" s="44">
        <v>2411.48</v>
      </c>
      <c r="K750" s="44">
        <v>28937.79</v>
      </c>
      <c r="L750" s="46">
        <v>31349.27</v>
      </c>
      <c r="M750" s="117"/>
      <c r="N750" s="119">
        <v>28937.79</v>
      </c>
      <c r="O750" s="119">
        <v>22553.68</v>
      </c>
      <c r="P750" s="119">
        <v>3278.4</v>
      </c>
      <c r="Q750" s="119">
        <v>35408.93</v>
      </c>
      <c r="R750" s="119">
        <v>32997.449999999997</v>
      </c>
      <c r="S750" s="47"/>
    </row>
    <row r="751" spans="1:19" ht="9" customHeight="1" x14ac:dyDescent="0.2">
      <c r="A751" s="494"/>
      <c r="B751" s="494"/>
      <c r="C751" s="48" t="s">
        <v>4</v>
      </c>
      <c r="D751" s="49">
        <v>34</v>
      </c>
      <c r="E751" s="61">
        <v>43670014</v>
      </c>
      <c r="F751" s="50">
        <v>0</v>
      </c>
      <c r="G751" s="50">
        <v>0</v>
      </c>
      <c r="H751" s="61">
        <v>12361361</v>
      </c>
      <c r="I751" s="61"/>
      <c r="J751" s="51">
        <v>4669276</v>
      </c>
      <c r="K751" s="61">
        <v>56031375</v>
      </c>
      <c r="L751" s="61">
        <v>60700651</v>
      </c>
      <c r="M751" s="118"/>
      <c r="N751" s="120">
        <v>56031375</v>
      </c>
      <c r="O751" s="120">
        <v>43670014</v>
      </c>
      <c r="P751" s="123">
        <v>6347868</v>
      </c>
      <c r="Q751" s="120">
        <v>68561249</v>
      </c>
      <c r="R751" s="120">
        <v>63891973</v>
      </c>
      <c r="S751" s="47"/>
    </row>
    <row r="752" spans="1:19" ht="12.75" customHeight="1" x14ac:dyDescent="0.2">
      <c r="A752" s="494"/>
      <c r="B752" s="494"/>
      <c r="C752" s="53" t="s">
        <v>3</v>
      </c>
      <c r="D752" s="54">
        <v>35</v>
      </c>
      <c r="E752" s="44">
        <v>23956.27</v>
      </c>
      <c r="F752" s="44">
        <v>0</v>
      </c>
      <c r="G752" s="44">
        <v>0</v>
      </c>
      <c r="H752" s="44">
        <v>6384.11</v>
      </c>
      <c r="I752" s="44"/>
      <c r="J752" s="44">
        <v>2528.37</v>
      </c>
      <c r="K752" s="44">
        <v>30340.38</v>
      </c>
      <c r="L752" s="46">
        <v>32868.75</v>
      </c>
      <c r="M752" s="117"/>
      <c r="N752" s="119">
        <v>30340.38</v>
      </c>
      <c r="O752" s="119">
        <v>23956.27</v>
      </c>
      <c r="P752" s="119">
        <v>3278.4</v>
      </c>
      <c r="Q752" s="119">
        <v>37180.879999999997</v>
      </c>
      <c r="R752" s="119">
        <v>34652.51</v>
      </c>
      <c r="S752" s="47"/>
    </row>
    <row r="753" spans="1:19" ht="9" customHeight="1" x14ac:dyDescent="0.2">
      <c r="A753" s="495"/>
      <c r="B753" s="495"/>
      <c r="C753" s="58" t="s">
        <v>4</v>
      </c>
      <c r="D753" s="59"/>
      <c r="E753" s="61">
        <v>46385807</v>
      </c>
      <c r="F753" s="61">
        <v>0</v>
      </c>
      <c r="G753" s="61">
        <v>0</v>
      </c>
      <c r="H753" s="61">
        <v>12361361</v>
      </c>
      <c r="I753" s="61"/>
      <c r="J753" s="61">
        <v>4895607</v>
      </c>
      <c r="K753" s="61">
        <v>58747168</v>
      </c>
      <c r="L753" s="61">
        <v>63642775</v>
      </c>
      <c r="M753" s="118"/>
      <c r="N753" s="123">
        <v>58747168</v>
      </c>
      <c r="O753" s="123">
        <v>46385807</v>
      </c>
      <c r="P753" s="123">
        <v>6347868</v>
      </c>
      <c r="Q753" s="123">
        <v>71992223</v>
      </c>
      <c r="R753" s="120">
        <v>67096616</v>
      </c>
      <c r="S753" s="47"/>
    </row>
    <row r="754" spans="1:19" ht="12.75" customHeight="1" x14ac:dyDescent="0.2">
      <c r="A754" s="496">
        <f>B742+1</f>
        <v>43466</v>
      </c>
      <c r="B754" s="496">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2">
      <c r="A755" s="497"/>
      <c r="B755" s="497"/>
      <c r="C755" s="48" t="s">
        <v>4</v>
      </c>
      <c r="D755" s="49">
        <v>8</v>
      </c>
      <c r="E755" s="50">
        <f t="shared" ref="E755:L755" si="0">E754*1936.27</f>
        <v>26999910</v>
      </c>
      <c r="F755" s="50">
        <f t="shared" si="0"/>
        <v>0</v>
      </c>
      <c r="G755" s="50">
        <f t="shared" si="0"/>
        <v>0</v>
      </c>
      <c r="H755" s="61">
        <f t="shared" si="0"/>
        <v>12361361</v>
      </c>
      <c r="I755" s="61">
        <f t="shared" si="0"/>
        <v>0</v>
      </c>
      <c r="J755" s="51">
        <f t="shared" si="0"/>
        <v>3280099</v>
      </c>
      <c r="K755" s="61">
        <f t="shared" si="0"/>
        <v>39361271</v>
      </c>
      <c r="L755" s="61">
        <f t="shared" si="0"/>
        <v>42641371</v>
      </c>
      <c r="M755" s="118"/>
      <c r="N755" s="120">
        <f t="shared" ref="N755:R765" si="1">N754*1936.27</f>
        <v>39361271</v>
      </c>
      <c r="O755" s="120">
        <f t="shared" si="1"/>
        <v>26999910</v>
      </c>
      <c r="P755" s="61">
        <f t="shared" si="1"/>
        <v>4054549</v>
      </c>
      <c r="Q755" s="120">
        <f t="shared" si="1"/>
        <v>47501350</v>
      </c>
      <c r="R755" s="120">
        <f t="shared" si="1"/>
        <v>44221251</v>
      </c>
      <c r="S755" s="47"/>
    </row>
    <row r="756" spans="1:19" ht="12.75" customHeight="1" x14ac:dyDescent="0.2">
      <c r="A756" s="517">
        <f>A754</f>
        <v>43466</v>
      </c>
      <c r="B756" s="517">
        <f>B754</f>
        <v>43830</v>
      </c>
      <c r="C756" s="53" t="s">
        <v>3</v>
      </c>
      <c r="D756" s="54">
        <v>9</v>
      </c>
      <c r="E756" s="44">
        <v>16166.48</v>
      </c>
      <c r="F756" s="44">
        <v>0</v>
      </c>
      <c r="G756" s="44"/>
      <c r="H756" s="44">
        <v>6384.11</v>
      </c>
      <c r="I756" s="44"/>
      <c r="J756" s="44">
        <f t="shared" ref="J756" si="2">K756/12</f>
        <v>1879.22</v>
      </c>
      <c r="K756" s="44">
        <f t="shared" ref="K756" si="3">SUM(E756:I756)</f>
        <v>22550.59</v>
      </c>
      <c r="L756" s="46">
        <f t="shared" ref="L756" si="4">SUM(E756:J756)</f>
        <v>24429.81</v>
      </c>
      <c r="M756" s="117"/>
      <c r="N756" s="119">
        <f t="shared" ref="N756" si="5">K756</f>
        <v>22550.59</v>
      </c>
      <c r="O756" s="119">
        <f t="shared" ref="O756" si="6">E756+F756+G756+I756</f>
        <v>16166.48</v>
      </c>
      <c r="P756" s="119">
        <v>2094</v>
      </c>
      <c r="Q756" s="119">
        <f t="shared" ref="Q756" si="7">L756+(IF(P756&gt;O756*0.18,P756,O756*0.18))</f>
        <v>27339.78</v>
      </c>
      <c r="R756" s="119">
        <f t="shared" ref="R756" si="8">N756+O756*0.18</f>
        <v>25460.560000000001</v>
      </c>
      <c r="S756" s="47"/>
    </row>
    <row r="757" spans="1:19" ht="9" customHeight="1" x14ac:dyDescent="0.2">
      <c r="A757" s="517"/>
      <c r="B757" s="517"/>
      <c r="C757" s="48" t="s">
        <v>4</v>
      </c>
      <c r="D757" s="49">
        <v>14</v>
      </c>
      <c r="E757" s="50">
        <f t="shared" ref="E757" si="9">E756*1936.27</f>
        <v>31302670</v>
      </c>
      <c r="F757" s="50">
        <f t="shared" ref="F757:L757" si="10">F756*1936.27</f>
        <v>0</v>
      </c>
      <c r="G757" s="50">
        <f t="shared" si="10"/>
        <v>0</v>
      </c>
      <c r="H757" s="61">
        <f t="shared" si="10"/>
        <v>12361361</v>
      </c>
      <c r="I757" s="61">
        <f t="shared" si="10"/>
        <v>0</v>
      </c>
      <c r="J757" s="51">
        <f t="shared" si="10"/>
        <v>3638677</v>
      </c>
      <c r="K757" s="61">
        <f t="shared" si="10"/>
        <v>43664031</v>
      </c>
      <c r="L757" s="61">
        <f t="shared" si="10"/>
        <v>47302708</v>
      </c>
      <c r="M757" s="118"/>
      <c r="N757" s="120">
        <f t="shared" ref="N757:R757" si="11">N756*1936.27</f>
        <v>43664031</v>
      </c>
      <c r="O757" s="120">
        <f t="shared" si="11"/>
        <v>31302670</v>
      </c>
      <c r="P757" s="61">
        <f t="shared" si="1"/>
        <v>4054549</v>
      </c>
      <c r="Q757" s="120">
        <f t="shared" si="11"/>
        <v>52937196</v>
      </c>
      <c r="R757" s="120">
        <f t="shared" si="11"/>
        <v>49298519</v>
      </c>
      <c r="S757" s="47"/>
    </row>
    <row r="758" spans="1:19" ht="12.75" customHeight="1" x14ac:dyDescent="0.2">
      <c r="A758" s="517"/>
      <c r="B758" s="517"/>
      <c r="C758" s="53" t="s">
        <v>3</v>
      </c>
      <c r="D758" s="54">
        <v>15</v>
      </c>
      <c r="E758" s="44">
        <v>18122.48</v>
      </c>
      <c r="F758" s="44">
        <v>0</v>
      </c>
      <c r="G758" s="44"/>
      <c r="H758" s="44">
        <v>6384.11</v>
      </c>
      <c r="I758" s="44"/>
      <c r="J758" s="44">
        <f t="shared" ref="J758" si="12">K758/12</f>
        <v>2042.22</v>
      </c>
      <c r="K758" s="44">
        <f t="shared" ref="K758" si="13">SUM(E758:I758)</f>
        <v>24506.59</v>
      </c>
      <c r="L758" s="46">
        <f t="shared" ref="L758" si="14">SUM(E758:J758)</f>
        <v>26548.81</v>
      </c>
      <c r="M758" s="117"/>
      <c r="N758" s="119">
        <f t="shared" ref="N758" si="15">K758</f>
        <v>24506.59</v>
      </c>
      <c r="O758" s="119">
        <f t="shared" ref="O758" si="16">E758+F758+G758+I758</f>
        <v>18122.48</v>
      </c>
      <c r="P758" s="119">
        <v>2577.6</v>
      </c>
      <c r="Q758" s="119">
        <f t="shared" ref="Q758" si="17">L758+(IF(P758&gt;O758*0.18,P758,O758*0.18))</f>
        <v>29810.86</v>
      </c>
      <c r="R758" s="119">
        <f t="shared" ref="R758" si="18">N758+O758*0.18</f>
        <v>27768.639999999999</v>
      </c>
      <c r="S758" s="47"/>
    </row>
    <row r="759" spans="1:19" ht="9" customHeight="1" x14ac:dyDescent="0.2">
      <c r="A759" s="517"/>
      <c r="B759" s="517"/>
      <c r="C759" s="48" t="s">
        <v>4</v>
      </c>
      <c r="D759" s="49">
        <v>20</v>
      </c>
      <c r="E759" s="50">
        <f t="shared" ref="E759" si="19">E758*1936.27</f>
        <v>35090014</v>
      </c>
      <c r="F759" s="50">
        <f t="shared" ref="F759:L759" si="20">F758*1936.27</f>
        <v>0</v>
      </c>
      <c r="G759" s="50">
        <f t="shared" si="20"/>
        <v>0</v>
      </c>
      <c r="H759" s="61">
        <f t="shared" si="20"/>
        <v>12361361</v>
      </c>
      <c r="I759" s="61">
        <f t="shared" si="20"/>
        <v>0</v>
      </c>
      <c r="J759" s="51">
        <f t="shared" si="20"/>
        <v>3954289</v>
      </c>
      <c r="K759" s="61">
        <f t="shared" si="20"/>
        <v>47451375</v>
      </c>
      <c r="L759" s="61">
        <f t="shared" si="20"/>
        <v>51405664</v>
      </c>
      <c r="M759" s="118"/>
      <c r="N759" s="120">
        <f t="shared" ref="N759:R759" si="21">N758*1936.27</f>
        <v>47451375</v>
      </c>
      <c r="O759" s="120">
        <f t="shared" si="21"/>
        <v>35090014</v>
      </c>
      <c r="P759" s="61">
        <f t="shared" si="1"/>
        <v>4990930</v>
      </c>
      <c r="Q759" s="120">
        <f t="shared" si="21"/>
        <v>57721874</v>
      </c>
      <c r="R759" s="120">
        <f t="shared" si="21"/>
        <v>53767585</v>
      </c>
      <c r="S759" s="47"/>
    </row>
    <row r="760" spans="1:19" ht="12.75" customHeight="1" x14ac:dyDescent="0.2">
      <c r="A760" s="517"/>
      <c r="B760" s="517"/>
      <c r="C760" s="53" t="s">
        <v>3</v>
      </c>
      <c r="D760" s="54">
        <v>21</v>
      </c>
      <c r="E760" s="44">
        <v>20962.45</v>
      </c>
      <c r="F760" s="44">
        <v>0</v>
      </c>
      <c r="G760" s="44"/>
      <c r="H760" s="44">
        <v>6384.11</v>
      </c>
      <c r="I760" s="44"/>
      <c r="J760" s="44">
        <f t="shared" ref="J760" si="22">K760/12</f>
        <v>2278.88</v>
      </c>
      <c r="K760" s="44">
        <f t="shared" ref="K760" si="23">SUM(E760:I760)</f>
        <v>27346.560000000001</v>
      </c>
      <c r="L760" s="46">
        <f t="shared" ref="L760" si="24">SUM(E760:J760)</f>
        <v>29625.439999999999</v>
      </c>
      <c r="M760" s="117"/>
      <c r="N760" s="119">
        <f t="shared" ref="N760" si="25">K760</f>
        <v>27346.560000000001</v>
      </c>
      <c r="O760" s="119">
        <f t="shared" ref="O760" si="26">E760+F760+G760+I760</f>
        <v>20962.45</v>
      </c>
      <c r="P760" s="119">
        <v>2577.6</v>
      </c>
      <c r="Q760" s="119">
        <f t="shared" ref="Q760" si="27">L760+(IF(P760&gt;O760*0.18,P760,O760*0.18))</f>
        <v>33398.68</v>
      </c>
      <c r="R760" s="119">
        <f t="shared" ref="R760" si="28">N760+O760*0.18</f>
        <v>31119.8</v>
      </c>
      <c r="S760" s="47"/>
    </row>
    <row r="761" spans="1:19" ht="9" customHeight="1" x14ac:dyDescent="0.2">
      <c r="A761" s="517"/>
      <c r="B761" s="517"/>
      <c r="C761" s="48" t="s">
        <v>4</v>
      </c>
      <c r="D761" s="49">
        <v>27</v>
      </c>
      <c r="E761" s="50">
        <f t="shared" ref="E761" si="29">E760*1936.27</f>
        <v>40588963</v>
      </c>
      <c r="F761" s="50">
        <f t="shared" ref="F761:L761" si="30">F760*1936.27</f>
        <v>0</v>
      </c>
      <c r="G761" s="50">
        <f t="shared" si="30"/>
        <v>0</v>
      </c>
      <c r="H761" s="61">
        <f t="shared" si="30"/>
        <v>12361361</v>
      </c>
      <c r="I761" s="61">
        <f t="shared" si="30"/>
        <v>0</v>
      </c>
      <c r="J761" s="51">
        <f t="shared" si="30"/>
        <v>4412527</v>
      </c>
      <c r="K761" s="61">
        <f t="shared" si="30"/>
        <v>52950324</v>
      </c>
      <c r="L761" s="61">
        <f t="shared" si="30"/>
        <v>57362851</v>
      </c>
      <c r="M761" s="118"/>
      <c r="N761" s="120">
        <f t="shared" ref="N761:R761" si="31">N760*1936.27</f>
        <v>52950324</v>
      </c>
      <c r="O761" s="120">
        <f t="shared" si="31"/>
        <v>40588963</v>
      </c>
      <c r="P761" s="61">
        <f t="shared" si="1"/>
        <v>4990930</v>
      </c>
      <c r="Q761" s="120">
        <f t="shared" si="31"/>
        <v>64668862</v>
      </c>
      <c r="R761" s="120">
        <f t="shared" si="31"/>
        <v>60256335</v>
      </c>
      <c r="S761" s="47"/>
    </row>
    <row r="762" spans="1:19" ht="12.75" customHeight="1" x14ac:dyDescent="0.2">
      <c r="A762" s="517"/>
      <c r="B762" s="517"/>
      <c r="C762" s="53" t="s">
        <v>3</v>
      </c>
      <c r="D762" s="54">
        <v>28</v>
      </c>
      <c r="E762" s="44">
        <v>22822.48</v>
      </c>
      <c r="F762" s="44">
        <v>0</v>
      </c>
      <c r="G762" s="44"/>
      <c r="H762" s="44">
        <v>6384.11</v>
      </c>
      <c r="I762" s="44"/>
      <c r="J762" s="44">
        <f t="shared" ref="J762" si="32">K762/12</f>
        <v>2433.88</v>
      </c>
      <c r="K762" s="44">
        <f t="shared" ref="K762" si="33">SUM(E762:I762)</f>
        <v>29206.59</v>
      </c>
      <c r="L762" s="46">
        <f t="shared" ref="L762" si="34">SUM(E762:J762)</f>
        <v>31640.47</v>
      </c>
      <c r="M762" s="117"/>
      <c r="N762" s="119">
        <f t="shared" ref="N762" si="35">K762</f>
        <v>29206.59</v>
      </c>
      <c r="O762" s="119">
        <f t="shared" ref="O762" si="36">E762+F762+G762+I762</f>
        <v>22822.48</v>
      </c>
      <c r="P762" s="119">
        <v>3278.4</v>
      </c>
      <c r="Q762" s="119">
        <f t="shared" ref="Q762" si="37">L762+(IF(P762&gt;O762*0.18,P762,O762*0.18))</f>
        <v>35748.519999999997</v>
      </c>
      <c r="R762" s="119">
        <f t="shared" ref="R762" si="38">N762+O762*0.18</f>
        <v>33314.639999999999</v>
      </c>
      <c r="S762" s="47"/>
    </row>
    <row r="763" spans="1:19" ht="9" customHeight="1" x14ac:dyDescent="0.2">
      <c r="A763" s="517"/>
      <c r="B763" s="517"/>
      <c r="C763" s="48" t="s">
        <v>4</v>
      </c>
      <c r="D763" s="49">
        <v>34</v>
      </c>
      <c r="E763" s="50">
        <f t="shared" ref="E763" si="39">E762*1936.27</f>
        <v>44190483</v>
      </c>
      <c r="F763" s="50">
        <f t="shared" ref="F763:L763" si="40">F762*1936.27</f>
        <v>0</v>
      </c>
      <c r="G763" s="50">
        <f t="shared" si="40"/>
        <v>0</v>
      </c>
      <c r="H763" s="61">
        <f t="shared" si="40"/>
        <v>12361361</v>
      </c>
      <c r="I763" s="61">
        <f t="shared" si="40"/>
        <v>0</v>
      </c>
      <c r="J763" s="51">
        <f t="shared" si="40"/>
        <v>4712649</v>
      </c>
      <c r="K763" s="61">
        <f t="shared" si="40"/>
        <v>56551844</v>
      </c>
      <c r="L763" s="61">
        <f t="shared" si="40"/>
        <v>61264493</v>
      </c>
      <c r="M763" s="118"/>
      <c r="N763" s="120">
        <f t="shared" ref="N763:R763" si="41">N762*1936.27</f>
        <v>56551844</v>
      </c>
      <c r="O763" s="120">
        <f t="shared" si="41"/>
        <v>44190483</v>
      </c>
      <c r="P763" s="61">
        <f t="shared" si="1"/>
        <v>6347868</v>
      </c>
      <c r="Q763" s="120">
        <f t="shared" si="41"/>
        <v>69218787</v>
      </c>
      <c r="R763" s="120">
        <f t="shared" si="41"/>
        <v>64506138</v>
      </c>
      <c r="S763" s="47"/>
    </row>
    <row r="764" spans="1:19" ht="12.75" customHeight="1" x14ac:dyDescent="0.2">
      <c r="A764" s="517"/>
      <c r="B764" s="517"/>
      <c r="C764" s="53" t="s">
        <v>3</v>
      </c>
      <c r="D764" s="54">
        <v>35</v>
      </c>
      <c r="E764" s="44">
        <v>24238.31</v>
      </c>
      <c r="F764" s="44">
        <v>0</v>
      </c>
      <c r="G764" s="44"/>
      <c r="H764" s="44">
        <v>6384.11</v>
      </c>
      <c r="I764" s="44"/>
      <c r="J764" s="44">
        <f t="shared" ref="J764" si="42">K764/12</f>
        <v>2551.87</v>
      </c>
      <c r="K764" s="44">
        <f t="shared" ref="K764" si="43">SUM(E764:I764)</f>
        <v>30622.42</v>
      </c>
      <c r="L764" s="46">
        <f t="shared" ref="L764" si="44">SUM(E764:J764)</f>
        <v>33174.29</v>
      </c>
      <c r="M764" s="117"/>
      <c r="N764" s="119">
        <f t="shared" ref="N764" si="45">K764</f>
        <v>30622.42</v>
      </c>
      <c r="O764" s="119">
        <f t="shared" ref="O764" si="46">E764+F764+G764+I764</f>
        <v>24238.31</v>
      </c>
      <c r="P764" s="119">
        <v>3278.4</v>
      </c>
      <c r="Q764" s="119">
        <f t="shared" ref="Q764" si="47">L764+(IF(P764&gt;O764*0.18,P764,O764*0.18))</f>
        <v>37537.19</v>
      </c>
      <c r="R764" s="119">
        <f t="shared" ref="R764" si="48">N764+O764*0.18</f>
        <v>34985.32</v>
      </c>
      <c r="S764" s="47"/>
    </row>
    <row r="765" spans="1:19" ht="9" customHeight="1" x14ac:dyDescent="0.2">
      <c r="A765" s="518"/>
      <c r="B765" s="518"/>
      <c r="C765" s="58" t="s">
        <v>4</v>
      </c>
      <c r="D765" s="59"/>
      <c r="E765" s="50">
        <f t="shared" ref="E765" si="49">E764*1936.27</f>
        <v>46931913</v>
      </c>
      <c r="F765" s="50">
        <f t="shared" ref="F765:L765" si="50">F764*1936.27</f>
        <v>0</v>
      </c>
      <c r="G765" s="50">
        <f t="shared" si="50"/>
        <v>0</v>
      </c>
      <c r="H765" s="61">
        <f t="shared" si="50"/>
        <v>12361361</v>
      </c>
      <c r="I765" s="61">
        <f t="shared" si="50"/>
        <v>0</v>
      </c>
      <c r="J765" s="51">
        <f t="shared" si="50"/>
        <v>4941109</v>
      </c>
      <c r="K765" s="61">
        <f t="shared" si="50"/>
        <v>59293273</v>
      </c>
      <c r="L765" s="61">
        <f t="shared" si="50"/>
        <v>64234382</v>
      </c>
      <c r="M765" s="118"/>
      <c r="N765" s="120">
        <f t="shared" ref="N765:R765" si="51">N764*1936.27</f>
        <v>59293273</v>
      </c>
      <c r="O765" s="120">
        <f t="shared" si="51"/>
        <v>46931913</v>
      </c>
      <c r="P765" s="61">
        <f t="shared" si="1"/>
        <v>6347868</v>
      </c>
      <c r="Q765" s="120">
        <f t="shared" si="51"/>
        <v>72682135</v>
      </c>
      <c r="R765" s="120">
        <f t="shared" si="51"/>
        <v>67741026</v>
      </c>
      <c r="S765" s="47"/>
    </row>
    <row r="766" spans="1:19" ht="12.75" customHeight="1" x14ac:dyDescent="0.2">
      <c r="A766" s="496">
        <f>B754+1</f>
        <v>43831</v>
      </c>
      <c r="B766" s="496">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2">
      <c r="A767" s="497"/>
      <c r="B767" s="497"/>
      <c r="C767" s="48" t="s">
        <v>4</v>
      </c>
      <c r="D767" s="49">
        <v>8</v>
      </c>
      <c r="E767" s="50">
        <f t="shared" ref="E767:L767" si="59">E766*1936.27</f>
        <v>27304292</v>
      </c>
      <c r="F767" s="50">
        <f t="shared" si="59"/>
        <v>0</v>
      </c>
      <c r="G767" s="50">
        <f t="shared" si="59"/>
        <v>0</v>
      </c>
      <c r="H767" s="61">
        <f t="shared" si="59"/>
        <v>12361361</v>
      </c>
      <c r="I767" s="61">
        <f t="shared" si="59"/>
        <v>0</v>
      </c>
      <c r="J767" s="51">
        <f t="shared" si="59"/>
        <v>3305465</v>
      </c>
      <c r="K767" s="61">
        <f t="shared" si="59"/>
        <v>39665653</v>
      </c>
      <c r="L767" s="61">
        <f t="shared" si="59"/>
        <v>42971117</v>
      </c>
      <c r="M767" s="118"/>
      <c r="N767" s="120">
        <f t="shared" ref="N767:R767" si="60">N766*1936.27</f>
        <v>39665653</v>
      </c>
      <c r="O767" s="120">
        <f t="shared" si="60"/>
        <v>27304292</v>
      </c>
      <c r="P767" s="61">
        <f t="shared" si="60"/>
        <v>4054549</v>
      </c>
      <c r="Q767" s="120">
        <f t="shared" si="60"/>
        <v>47885893</v>
      </c>
      <c r="R767" s="120">
        <f t="shared" si="60"/>
        <v>44580429</v>
      </c>
      <c r="S767" s="47"/>
    </row>
    <row r="768" spans="1:19" ht="12.75" customHeight="1" x14ac:dyDescent="0.2">
      <c r="A768" s="517">
        <f>A766</f>
        <v>43831</v>
      </c>
      <c r="B768" s="517">
        <f>B766</f>
        <v>44196</v>
      </c>
      <c r="C768" s="53" t="s">
        <v>3</v>
      </c>
      <c r="D768" s="54">
        <v>9</v>
      </c>
      <c r="E768" s="44">
        <v>16341.68</v>
      </c>
      <c r="F768" s="44">
        <v>0</v>
      </c>
      <c r="G768" s="44"/>
      <c r="H768" s="44">
        <v>6384.11</v>
      </c>
      <c r="I768" s="44"/>
      <c r="J768" s="44">
        <f t="shared" ref="J768" si="61">K768/12</f>
        <v>1893.82</v>
      </c>
      <c r="K768" s="44">
        <f t="shared" ref="K768" si="62">SUM(E768:I768)</f>
        <v>22725.79</v>
      </c>
      <c r="L768" s="46">
        <f t="shared" ref="L768" si="63">SUM(E768:J768)</f>
        <v>24619.61</v>
      </c>
      <c r="M768" s="117"/>
      <c r="N768" s="119">
        <f t="shared" ref="N768" si="64">K768</f>
        <v>22725.79</v>
      </c>
      <c r="O768" s="119">
        <f t="shared" ref="O768" si="65">E768+F768+G768+I768</f>
        <v>16341.68</v>
      </c>
      <c r="P768" s="119">
        <v>2094</v>
      </c>
      <c r="Q768" s="119">
        <f t="shared" ref="Q768" si="66">L768+(IF(P768&gt;O768*0.18,P768,O768*0.18))</f>
        <v>27561.11</v>
      </c>
      <c r="R768" s="119">
        <f t="shared" ref="R768" si="67">N768+O768*0.18</f>
        <v>25667.29</v>
      </c>
      <c r="S768" s="47"/>
    </row>
    <row r="769" spans="1:19" ht="9" customHeight="1" x14ac:dyDescent="0.2">
      <c r="A769" s="517"/>
      <c r="B769" s="517"/>
      <c r="C769" s="48" t="s">
        <v>4</v>
      </c>
      <c r="D769" s="49">
        <v>14</v>
      </c>
      <c r="E769" s="50">
        <f t="shared" ref="E769" si="68">E768*1936.27</f>
        <v>31641905</v>
      </c>
      <c r="F769" s="50">
        <f t="shared" ref="F769:L781" si="69">F768*1936.27</f>
        <v>0</v>
      </c>
      <c r="G769" s="50">
        <f t="shared" si="69"/>
        <v>0</v>
      </c>
      <c r="H769" s="61">
        <f t="shared" si="69"/>
        <v>12361361</v>
      </c>
      <c r="I769" s="61">
        <f t="shared" si="69"/>
        <v>0</v>
      </c>
      <c r="J769" s="51">
        <f t="shared" si="69"/>
        <v>3666947</v>
      </c>
      <c r="K769" s="61">
        <f t="shared" si="69"/>
        <v>44003265</v>
      </c>
      <c r="L769" s="61">
        <f t="shared" si="69"/>
        <v>47670212</v>
      </c>
      <c r="M769" s="118"/>
      <c r="N769" s="120">
        <f t="shared" ref="N769:R769" si="70">N768*1936.27</f>
        <v>44003265</v>
      </c>
      <c r="O769" s="120">
        <f t="shared" si="70"/>
        <v>31641905</v>
      </c>
      <c r="P769" s="61">
        <f t="shared" si="70"/>
        <v>4054549</v>
      </c>
      <c r="Q769" s="120">
        <f t="shared" si="70"/>
        <v>53365750</v>
      </c>
      <c r="R769" s="120">
        <f t="shared" si="70"/>
        <v>49698804</v>
      </c>
      <c r="S769" s="47"/>
    </row>
    <row r="770" spans="1:19" ht="12.75" customHeight="1" x14ac:dyDescent="0.2">
      <c r="A770" s="517"/>
      <c r="B770" s="517"/>
      <c r="C770" s="53" t="s">
        <v>3</v>
      </c>
      <c r="D770" s="54">
        <v>15</v>
      </c>
      <c r="E770" s="44">
        <v>18312.080000000002</v>
      </c>
      <c r="F770" s="44">
        <v>0</v>
      </c>
      <c r="G770" s="44"/>
      <c r="H770" s="44">
        <v>6384.11</v>
      </c>
      <c r="I770" s="44"/>
      <c r="J770" s="44">
        <f t="shared" ref="J770" si="71">K770/12</f>
        <v>2058.02</v>
      </c>
      <c r="K770" s="44">
        <f t="shared" ref="K770" si="72">SUM(E770:I770)</f>
        <v>24696.19</v>
      </c>
      <c r="L770" s="46">
        <f t="shared" ref="L770" si="73">SUM(E770:J770)</f>
        <v>26754.21</v>
      </c>
      <c r="M770" s="117"/>
      <c r="N770" s="119">
        <f t="shared" ref="N770" si="74">K770</f>
        <v>24696.19</v>
      </c>
      <c r="O770" s="119">
        <f t="shared" ref="O770" si="75">E770+F770+G770+I770</f>
        <v>18312.080000000002</v>
      </c>
      <c r="P770" s="119">
        <v>2577.6</v>
      </c>
      <c r="Q770" s="119">
        <f t="shared" ref="Q770" si="76">L770+(IF(P770&gt;O770*0.18,P770,O770*0.18))</f>
        <v>30050.38</v>
      </c>
      <c r="R770" s="119">
        <f t="shared" ref="R770" si="77">N770+O770*0.18</f>
        <v>27992.36</v>
      </c>
      <c r="S770" s="47"/>
    </row>
    <row r="771" spans="1:19" ht="9" customHeight="1" x14ac:dyDescent="0.2">
      <c r="A771" s="517"/>
      <c r="B771" s="517"/>
      <c r="C771" s="48" t="s">
        <v>4</v>
      </c>
      <c r="D771" s="49">
        <v>20</v>
      </c>
      <c r="E771" s="50">
        <f t="shared" ref="E771" si="78">E770*1936.27</f>
        <v>35457131</v>
      </c>
      <c r="F771" s="50">
        <f t="shared" ref="F771:L783" si="79">F770*1936.27</f>
        <v>0</v>
      </c>
      <c r="G771" s="50">
        <f t="shared" si="79"/>
        <v>0</v>
      </c>
      <c r="H771" s="61">
        <f t="shared" si="79"/>
        <v>12361361</v>
      </c>
      <c r="I771" s="61">
        <f t="shared" si="79"/>
        <v>0</v>
      </c>
      <c r="J771" s="51">
        <f t="shared" si="79"/>
        <v>3984882</v>
      </c>
      <c r="K771" s="61">
        <f t="shared" si="79"/>
        <v>47818492</v>
      </c>
      <c r="L771" s="61">
        <f t="shared" si="79"/>
        <v>51803374</v>
      </c>
      <c r="M771" s="118"/>
      <c r="N771" s="120">
        <f t="shared" ref="N771:R771" si="80">N770*1936.27</f>
        <v>47818492</v>
      </c>
      <c r="O771" s="120">
        <f t="shared" si="80"/>
        <v>35457131</v>
      </c>
      <c r="P771" s="61">
        <f t="shared" si="80"/>
        <v>4990930</v>
      </c>
      <c r="Q771" s="120">
        <f t="shared" si="80"/>
        <v>58185649</v>
      </c>
      <c r="R771" s="120">
        <f t="shared" si="80"/>
        <v>54200767</v>
      </c>
      <c r="S771" s="47"/>
    </row>
    <row r="772" spans="1:19" ht="12.75" customHeight="1" x14ac:dyDescent="0.2">
      <c r="A772" s="517"/>
      <c r="B772" s="517"/>
      <c r="C772" s="53" t="s">
        <v>3</v>
      </c>
      <c r="D772" s="54">
        <v>21</v>
      </c>
      <c r="E772" s="44">
        <v>21173.65</v>
      </c>
      <c r="F772" s="44">
        <v>0</v>
      </c>
      <c r="G772" s="44"/>
      <c r="H772" s="44">
        <v>6384.11</v>
      </c>
      <c r="I772" s="44"/>
      <c r="J772" s="44">
        <f t="shared" ref="J772" si="81">K772/12</f>
        <v>2296.48</v>
      </c>
      <c r="K772" s="44">
        <f t="shared" ref="K772" si="82">SUM(E772:I772)</f>
        <v>27557.759999999998</v>
      </c>
      <c r="L772" s="46">
        <f t="shared" ref="L772" si="83">SUM(E772:J772)</f>
        <v>29854.240000000002</v>
      </c>
      <c r="M772" s="117"/>
      <c r="N772" s="119">
        <f t="shared" ref="N772" si="84">K772</f>
        <v>27557.759999999998</v>
      </c>
      <c r="O772" s="119">
        <f t="shared" ref="O772" si="85">E772+F772+G772+I772</f>
        <v>21173.65</v>
      </c>
      <c r="P772" s="119">
        <v>2577.6</v>
      </c>
      <c r="Q772" s="119">
        <f t="shared" ref="Q772" si="86">L772+(IF(P772&gt;O772*0.18,P772,O772*0.18))</f>
        <v>33665.5</v>
      </c>
      <c r="R772" s="119">
        <f t="shared" ref="R772" si="87">N772+O772*0.18</f>
        <v>31369.02</v>
      </c>
      <c r="S772" s="47"/>
    </row>
    <row r="773" spans="1:19" ht="9" customHeight="1" x14ac:dyDescent="0.2">
      <c r="A773" s="517"/>
      <c r="B773" s="517"/>
      <c r="C773" s="48" t="s">
        <v>4</v>
      </c>
      <c r="D773" s="49">
        <v>27</v>
      </c>
      <c r="E773" s="50">
        <f t="shared" ref="E773" si="88">E772*1936.27</f>
        <v>40997903</v>
      </c>
      <c r="F773" s="50">
        <f t="shared" ref="F773:L785" si="89">F772*1936.27</f>
        <v>0</v>
      </c>
      <c r="G773" s="50">
        <f t="shared" si="89"/>
        <v>0</v>
      </c>
      <c r="H773" s="61">
        <f t="shared" si="89"/>
        <v>12361361</v>
      </c>
      <c r="I773" s="61">
        <f t="shared" si="89"/>
        <v>0</v>
      </c>
      <c r="J773" s="51">
        <f t="shared" si="89"/>
        <v>4446605</v>
      </c>
      <c r="K773" s="61">
        <f t="shared" si="89"/>
        <v>53359264</v>
      </c>
      <c r="L773" s="61">
        <f t="shared" si="89"/>
        <v>57805869</v>
      </c>
      <c r="M773" s="118"/>
      <c r="N773" s="120">
        <f t="shared" ref="N773:R773" si="90">N772*1936.27</f>
        <v>53359264</v>
      </c>
      <c r="O773" s="120">
        <f t="shared" si="90"/>
        <v>40997903</v>
      </c>
      <c r="P773" s="61">
        <f t="shared" si="90"/>
        <v>4990930</v>
      </c>
      <c r="Q773" s="120">
        <f t="shared" si="90"/>
        <v>65185498</v>
      </c>
      <c r="R773" s="120">
        <f t="shared" si="90"/>
        <v>60738892</v>
      </c>
      <c r="S773" s="47"/>
    </row>
    <row r="774" spans="1:19" ht="12.75" customHeight="1" x14ac:dyDescent="0.2">
      <c r="A774" s="517"/>
      <c r="B774" s="517"/>
      <c r="C774" s="53" t="s">
        <v>3</v>
      </c>
      <c r="D774" s="54">
        <v>28</v>
      </c>
      <c r="E774" s="44">
        <v>23049.279999999999</v>
      </c>
      <c r="F774" s="44">
        <v>0</v>
      </c>
      <c r="G774" s="44"/>
      <c r="H774" s="44">
        <v>6384.11</v>
      </c>
      <c r="I774" s="44"/>
      <c r="J774" s="44">
        <f t="shared" ref="J774" si="91">K774/12</f>
        <v>2452.7800000000002</v>
      </c>
      <c r="K774" s="44">
        <f t="shared" ref="K774" si="92">SUM(E774:I774)</f>
        <v>29433.39</v>
      </c>
      <c r="L774" s="46">
        <f t="shared" ref="L774" si="93">SUM(E774:J774)</f>
        <v>31886.17</v>
      </c>
      <c r="M774" s="117"/>
      <c r="N774" s="119">
        <f t="shared" ref="N774" si="94">K774</f>
        <v>29433.39</v>
      </c>
      <c r="O774" s="119">
        <f t="shared" ref="O774" si="95">E774+F774+G774+I774</f>
        <v>23049.279999999999</v>
      </c>
      <c r="P774" s="119">
        <v>3278.4</v>
      </c>
      <c r="Q774" s="119">
        <f t="shared" ref="Q774" si="96">L774+(IF(P774&gt;O774*0.18,P774,O774*0.18))</f>
        <v>36035.040000000001</v>
      </c>
      <c r="R774" s="119">
        <f t="shared" ref="R774" si="97">N774+O774*0.18</f>
        <v>33582.26</v>
      </c>
      <c r="S774" s="47"/>
    </row>
    <row r="775" spans="1:19" ht="9" customHeight="1" x14ac:dyDescent="0.2">
      <c r="A775" s="517"/>
      <c r="B775" s="517"/>
      <c r="C775" s="48" t="s">
        <v>4</v>
      </c>
      <c r="D775" s="49">
        <v>34</v>
      </c>
      <c r="E775" s="50">
        <f t="shared" ref="E775" si="98">E774*1936.27</f>
        <v>44629629</v>
      </c>
      <c r="F775" s="50">
        <f t="shared" ref="F775:L787" si="99">F774*1936.27</f>
        <v>0</v>
      </c>
      <c r="G775" s="50">
        <f t="shared" si="99"/>
        <v>0</v>
      </c>
      <c r="H775" s="61">
        <f t="shared" si="99"/>
        <v>12361361</v>
      </c>
      <c r="I775" s="61">
        <f t="shared" si="99"/>
        <v>0</v>
      </c>
      <c r="J775" s="51">
        <f t="shared" si="99"/>
        <v>4749244</v>
      </c>
      <c r="K775" s="61">
        <f t="shared" si="99"/>
        <v>56990990</v>
      </c>
      <c r="L775" s="61">
        <f t="shared" si="99"/>
        <v>61740234</v>
      </c>
      <c r="M775" s="118"/>
      <c r="N775" s="120">
        <f t="shared" ref="N775:R775" si="100">N774*1936.27</f>
        <v>56990990</v>
      </c>
      <c r="O775" s="120">
        <f t="shared" si="100"/>
        <v>44629629</v>
      </c>
      <c r="P775" s="61">
        <f t="shared" si="100"/>
        <v>6347868</v>
      </c>
      <c r="Q775" s="120">
        <f t="shared" si="100"/>
        <v>69773567</v>
      </c>
      <c r="R775" s="120">
        <f t="shared" si="100"/>
        <v>65024323</v>
      </c>
      <c r="S775" s="47"/>
    </row>
    <row r="776" spans="1:19" ht="12.75" customHeight="1" x14ac:dyDescent="0.2">
      <c r="A776" s="517"/>
      <c r="B776" s="517"/>
      <c r="C776" s="53" t="s">
        <v>3</v>
      </c>
      <c r="D776" s="54">
        <v>35</v>
      </c>
      <c r="E776" s="44">
        <v>24475.91</v>
      </c>
      <c r="F776" s="44">
        <v>0</v>
      </c>
      <c r="G776" s="44"/>
      <c r="H776" s="44">
        <v>6384.11</v>
      </c>
      <c r="I776" s="44"/>
      <c r="J776" s="44">
        <f t="shared" ref="J776" si="101">K776/12</f>
        <v>2571.67</v>
      </c>
      <c r="K776" s="44">
        <f t="shared" ref="K776" si="102">SUM(E776:I776)</f>
        <v>30860.02</v>
      </c>
      <c r="L776" s="46">
        <f t="shared" ref="L776" si="103">SUM(E776:J776)</f>
        <v>33431.69</v>
      </c>
      <c r="M776" s="117"/>
      <c r="N776" s="119">
        <f t="shared" ref="N776" si="104">K776</f>
        <v>30860.02</v>
      </c>
      <c r="O776" s="119">
        <f t="shared" ref="O776" si="105">E776+F776+G776+I776</f>
        <v>24475.91</v>
      </c>
      <c r="P776" s="119">
        <v>3278.4</v>
      </c>
      <c r="Q776" s="119">
        <f t="shared" ref="Q776" si="106">L776+(IF(P776&gt;O776*0.18,P776,O776*0.18))</f>
        <v>37837.35</v>
      </c>
      <c r="R776" s="119">
        <f t="shared" ref="R776" si="107">N776+O776*0.18</f>
        <v>35265.68</v>
      </c>
      <c r="S776" s="47"/>
    </row>
    <row r="777" spans="1:19" ht="9" customHeight="1" x14ac:dyDescent="0.2">
      <c r="A777" s="518"/>
      <c r="B777" s="518"/>
      <c r="C777" s="58" t="s">
        <v>4</v>
      </c>
      <c r="D777" s="59"/>
      <c r="E777" s="50">
        <f t="shared" ref="E777" si="108">E776*1936.27</f>
        <v>47391970</v>
      </c>
      <c r="F777" s="50">
        <f t="shared" ref="F777:L789" si="109">F776*1936.27</f>
        <v>0</v>
      </c>
      <c r="G777" s="50">
        <f t="shared" si="109"/>
        <v>0</v>
      </c>
      <c r="H777" s="61">
        <f t="shared" si="109"/>
        <v>12361361</v>
      </c>
      <c r="I777" s="61">
        <f t="shared" si="109"/>
        <v>0</v>
      </c>
      <c r="J777" s="51">
        <f t="shared" si="109"/>
        <v>4979447</v>
      </c>
      <c r="K777" s="61">
        <f t="shared" si="109"/>
        <v>59753331</v>
      </c>
      <c r="L777" s="61">
        <f t="shared" si="109"/>
        <v>64732778</v>
      </c>
      <c r="M777" s="118"/>
      <c r="N777" s="120">
        <f t="shared" ref="N777:R777" si="110">N776*1936.27</f>
        <v>59753331</v>
      </c>
      <c r="O777" s="120">
        <f t="shared" si="110"/>
        <v>47391970</v>
      </c>
      <c r="P777" s="61">
        <f t="shared" si="110"/>
        <v>6347868</v>
      </c>
      <c r="Q777" s="120">
        <f t="shared" si="110"/>
        <v>73263326</v>
      </c>
      <c r="R777" s="120">
        <f t="shared" si="110"/>
        <v>68283878</v>
      </c>
      <c r="S777" s="47"/>
    </row>
    <row r="778" spans="1:19" ht="12.75" customHeight="1" x14ac:dyDescent="0.2">
      <c r="A778" s="496">
        <f>B766+1</f>
        <v>44197</v>
      </c>
      <c r="B778" s="496">
        <v>44561</v>
      </c>
      <c r="C778" s="42" t="s">
        <v>3</v>
      </c>
      <c r="D778" s="43">
        <v>0</v>
      </c>
      <c r="E778" s="44">
        <v>14513.09</v>
      </c>
      <c r="F778" s="44">
        <v>0</v>
      </c>
      <c r="G778" s="44"/>
      <c r="H778" s="44">
        <v>6384.11</v>
      </c>
      <c r="I778" s="44"/>
      <c r="J778" s="44">
        <f t="shared" ref="J778" si="111">K778/12</f>
        <v>1741.43</v>
      </c>
      <c r="K778" s="44">
        <f t="shared" ref="K778" si="112">SUM(E778:I778)</f>
        <v>20897.2</v>
      </c>
      <c r="L778" s="46">
        <f t="shared" ref="L778" si="113">SUM(E778:J778)</f>
        <v>22638.63</v>
      </c>
      <c r="M778" s="117"/>
      <c r="N778" s="119">
        <f t="shared" ref="N778" si="114">K778</f>
        <v>20897.2</v>
      </c>
      <c r="O778" s="119">
        <f t="shared" ref="O778" si="115">E778+F778+G778+I778</f>
        <v>14513.09</v>
      </c>
      <c r="P778" s="119">
        <v>2094</v>
      </c>
      <c r="Q778" s="119">
        <f t="shared" ref="Q778" si="116">L778+(IF(P778&gt;O778*0.18,P778,O778*0.18))</f>
        <v>25250.99</v>
      </c>
      <c r="R778" s="119">
        <f t="shared" ref="R778" si="117">N778+O778*0.18</f>
        <v>23509.56</v>
      </c>
      <c r="S778" s="47"/>
    </row>
    <row r="779" spans="1:19" ht="9" customHeight="1" x14ac:dyDescent="0.2">
      <c r="A779" s="497"/>
      <c r="B779" s="497"/>
      <c r="C779" s="48" t="s">
        <v>4</v>
      </c>
      <c r="D779" s="49">
        <v>8</v>
      </c>
      <c r="E779" s="50">
        <f t="shared" ref="E779:L779" si="118">E778*1936.27</f>
        <v>28101261</v>
      </c>
      <c r="F779" s="50">
        <f t="shared" si="118"/>
        <v>0</v>
      </c>
      <c r="G779" s="50">
        <f t="shared" si="118"/>
        <v>0</v>
      </c>
      <c r="H779" s="61">
        <f t="shared" si="118"/>
        <v>12361361</v>
      </c>
      <c r="I779" s="61">
        <f t="shared" si="118"/>
        <v>0</v>
      </c>
      <c r="J779" s="51">
        <f t="shared" si="118"/>
        <v>3371879</v>
      </c>
      <c r="K779" s="61">
        <f t="shared" si="118"/>
        <v>40462621</v>
      </c>
      <c r="L779" s="61">
        <f t="shared" si="118"/>
        <v>43834500</v>
      </c>
      <c r="M779" s="118"/>
      <c r="N779" s="120">
        <f t="shared" ref="N779:R779" si="119">N778*1936.27</f>
        <v>40462621</v>
      </c>
      <c r="O779" s="120">
        <f t="shared" si="119"/>
        <v>28101261</v>
      </c>
      <c r="P779" s="61">
        <f t="shared" si="119"/>
        <v>4054549</v>
      </c>
      <c r="Q779" s="120">
        <f t="shared" si="119"/>
        <v>48892734</v>
      </c>
      <c r="R779" s="120">
        <f t="shared" si="119"/>
        <v>45520856</v>
      </c>
      <c r="S779" s="47"/>
    </row>
    <row r="780" spans="1:19" ht="12.75" customHeight="1" x14ac:dyDescent="0.2">
      <c r="A780" s="517">
        <f>A778</f>
        <v>44197</v>
      </c>
      <c r="B780" s="517">
        <f>B778</f>
        <v>44561</v>
      </c>
      <c r="C780" s="53" t="s">
        <v>3</v>
      </c>
      <c r="D780" s="54">
        <v>9</v>
      </c>
      <c r="E780" s="44">
        <v>16798.88</v>
      </c>
      <c r="F780" s="44">
        <v>0</v>
      </c>
      <c r="G780" s="44"/>
      <c r="H780" s="44">
        <v>6384.11</v>
      </c>
      <c r="I780" s="44"/>
      <c r="J780" s="44">
        <f t="shared" ref="J780" si="120">K780/12</f>
        <v>1931.92</v>
      </c>
      <c r="K780" s="44">
        <f t="shared" ref="K780" si="121">SUM(E780:I780)</f>
        <v>23182.99</v>
      </c>
      <c r="L780" s="46">
        <f t="shared" ref="L780" si="122">SUM(E780:J780)</f>
        <v>25114.91</v>
      </c>
      <c r="M780" s="117"/>
      <c r="N780" s="119">
        <f t="shared" ref="N780" si="123">K780</f>
        <v>23182.99</v>
      </c>
      <c r="O780" s="119">
        <f t="shared" ref="O780" si="124">E780+F780+G780+I780</f>
        <v>16798.88</v>
      </c>
      <c r="P780" s="119">
        <v>2094</v>
      </c>
      <c r="Q780" s="119">
        <f t="shared" ref="Q780" si="125">L780+(IF(P780&gt;O780*0.18,P780,O780*0.18))</f>
        <v>28138.71</v>
      </c>
      <c r="R780" s="119">
        <f t="shared" ref="R780" si="126">N780+O780*0.18</f>
        <v>26206.79</v>
      </c>
      <c r="S780" s="47"/>
    </row>
    <row r="781" spans="1:19" ht="9" customHeight="1" x14ac:dyDescent="0.2">
      <c r="A781" s="517"/>
      <c r="B781" s="517"/>
      <c r="C781" s="48" t="s">
        <v>4</v>
      </c>
      <c r="D781" s="49">
        <v>14</v>
      </c>
      <c r="E781" s="50">
        <f t="shared" ref="E781" si="127">E780*1936.27</f>
        <v>32527167</v>
      </c>
      <c r="F781" s="50">
        <f t="shared" si="69"/>
        <v>0</v>
      </c>
      <c r="G781" s="50">
        <f t="shared" si="69"/>
        <v>0</v>
      </c>
      <c r="H781" s="61">
        <f t="shared" si="69"/>
        <v>12361361</v>
      </c>
      <c r="I781" s="61">
        <f t="shared" si="69"/>
        <v>0</v>
      </c>
      <c r="J781" s="51">
        <f t="shared" si="69"/>
        <v>3740719</v>
      </c>
      <c r="K781" s="61">
        <f t="shared" si="69"/>
        <v>44888528</v>
      </c>
      <c r="L781" s="61">
        <f t="shared" si="69"/>
        <v>48629247</v>
      </c>
      <c r="M781" s="118"/>
      <c r="N781" s="120">
        <f t="shared" ref="N781:R781" si="128">N780*1936.27</f>
        <v>44888528</v>
      </c>
      <c r="O781" s="120">
        <f t="shared" si="128"/>
        <v>32527167</v>
      </c>
      <c r="P781" s="61">
        <f t="shared" si="128"/>
        <v>4054549</v>
      </c>
      <c r="Q781" s="120">
        <f t="shared" si="128"/>
        <v>54484140</v>
      </c>
      <c r="R781" s="120">
        <f t="shared" si="128"/>
        <v>50743421</v>
      </c>
      <c r="S781" s="47"/>
    </row>
    <row r="782" spans="1:19" ht="12.75" customHeight="1" x14ac:dyDescent="0.2">
      <c r="A782" s="517"/>
      <c r="B782" s="517"/>
      <c r="C782" s="53" t="s">
        <v>3</v>
      </c>
      <c r="D782" s="54">
        <v>15</v>
      </c>
      <c r="E782" s="44">
        <v>18820.88</v>
      </c>
      <c r="F782" s="44">
        <v>0</v>
      </c>
      <c r="G782" s="44"/>
      <c r="H782" s="44">
        <v>6384.11</v>
      </c>
      <c r="I782" s="44"/>
      <c r="J782" s="44">
        <f t="shared" ref="J782" si="129">K782/12</f>
        <v>2100.42</v>
      </c>
      <c r="K782" s="44">
        <f t="shared" ref="K782" si="130">SUM(E782:I782)</f>
        <v>25204.99</v>
      </c>
      <c r="L782" s="46">
        <f t="shared" ref="L782" si="131">SUM(E782:J782)</f>
        <v>27305.41</v>
      </c>
      <c r="M782" s="117"/>
      <c r="N782" s="119">
        <f t="shared" ref="N782" si="132">K782</f>
        <v>25204.99</v>
      </c>
      <c r="O782" s="119">
        <f t="shared" ref="O782" si="133">E782+F782+G782+I782</f>
        <v>18820.88</v>
      </c>
      <c r="P782" s="119">
        <v>2577.6</v>
      </c>
      <c r="Q782" s="119">
        <f t="shared" ref="Q782" si="134">L782+(IF(P782&gt;O782*0.18,P782,O782*0.18))</f>
        <v>30693.17</v>
      </c>
      <c r="R782" s="119">
        <f t="shared" ref="R782" si="135">N782+O782*0.18</f>
        <v>28592.75</v>
      </c>
      <c r="S782" s="47"/>
    </row>
    <row r="783" spans="1:19" ht="9" customHeight="1" x14ac:dyDescent="0.2">
      <c r="A783" s="517"/>
      <c r="B783" s="517"/>
      <c r="C783" s="48" t="s">
        <v>4</v>
      </c>
      <c r="D783" s="49">
        <v>20</v>
      </c>
      <c r="E783" s="50">
        <f t="shared" ref="E783" si="136">E782*1936.27</f>
        <v>36442305</v>
      </c>
      <c r="F783" s="50">
        <f t="shared" si="79"/>
        <v>0</v>
      </c>
      <c r="G783" s="50">
        <f t="shared" si="79"/>
        <v>0</v>
      </c>
      <c r="H783" s="61">
        <f t="shared" si="79"/>
        <v>12361361</v>
      </c>
      <c r="I783" s="61">
        <f t="shared" si="79"/>
        <v>0</v>
      </c>
      <c r="J783" s="51">
        <f t="shared" si="79"/>
        <v>4066980</v>
      </c>
      <c r="K783" s="61">
        <f t="shared" si="79"/>
        <v>48803666</v>
      </c>
      <c r="L783" s="61">
        <f t="shared" si="79"/>
        <v>52870646</v>
      </c>
      <c r="M783" s="118"/>
      <c r="N783" s="120">
        <f t="shared" ref="N783:R783" si="137">N782*1936.27</f>
        <v>48803666</v>
      </c>
      <c r="O783" s="120">
        <f t="shared" si="137"/>
        <v>36442305</v>
      </c>
      <c r="P783" s="61">
        <f t="shared" si="137"/>
        <v>4990930</v>
      </c>
      <c r="Q783" s="120">
        <f t="shared" si="137"/>
        <v>59430264</v>
      </c>
      <c r="R783" s="120">
        <f t="shared" si="137"/>
        <v>55363284</v>
      </c>
      <c r="S783" s="47"/>
    </row>
    <row r="784" spans="1:19" ht="12.75" customHeight="1" x14ac:dyDescent="0.2">
      <c r="A784" s="517"/>
      <c r="B784" s="517"/>
      <c r="C784" s="53" t="s">
        <v>3</v>
      </c>
      <c r="D784" s="54">
        <v>21</v>
      </c>
      <c r="E784" s="44">
        <v>21742.45</v>
      </c>
      <c r="F784" s="44">
        <v>0</v>
      </c>
      <c r="G784" s="44"/>
      <c r="H784" s="44">
        <v>6384.11</v>
      </c>
      <c r="I784" s="44"/>
      <c r="J784" s="44">
        <f t="shared" ref="J784" si="138">K784/12</f>
        <v>2343.88</v>
      </c>
      <c r="K784" s="44">
        <f t="shared" ref="K784" si="139">SUM(E784:I784)</f>
        <v>28126.560000000001</v>
      </c>
      <c r="L784" s="46">
        <f t="shared" ref="L784" si="140">SUM(E784:J784)</f>
        <v>30470.44</v>
      </c>
      <c r="M784" s="117"/>
      <c r="N784" s="119">
        <f t="shared" ref="N784" si="141">K784</f>
        <v>28126.560000000001</v>
      </c>
      <c r="O784" s="119">
        <f t="shared" ref="O784" si="142">E784+F784+G784+I784</f>
        <v>21742.45</v>
      </c>
      <c r="P784" s="119">
        <v>2577.6</v>
      </c>
      <c r="Q784" s="119">
        <f t="shared" ref="Q784" si="143">L784+(IF(P784&gt;O784*0.18,P784,O784*0.18))</f>
        <v>34384.080000000002</v>
      </c>
      <c r="R784" s="119">
        <f t="shared" ref="R784" si="144">N784+O784*0.18</f>
        <v>32040.2</v>
      </c>
      <c r="S784" s="47"/>
    </row>
    <row r="785" spans="1:19" ht="9" customHeight="1" x14ac:dyDescent="0.2">
      <c r="A785" s="517"/>
      <c r="B785" s="517"/>
      <c r="C785" s="48" t="s">
        <v>4</v>
      </c>
      <c r="D785" s="49">
        <v>27</v>
      </c>
      <c r="E785" s="50">
        <f t="shared" ref="E785" si="145">E784*1936.27</f>
        <v>42099254</v>
      </c>
      <c r="F785" s="50">
        <f t="shared" si="89"/>
        <v>0</v>
      </c>
      <c r="G785" s="50">
        <f t="shared" si="89"/>
        <v>0</v>
      </c>
      <c r="H785" s="61">
        <f t="shared" si="89"/>
        <v>12361361</v>
      </c>
      <c r="I785" s="61">
        <f t="shared" si="89"/>
        <v>0</v>
      </c>
      <c r="J785" s="51">
        <f t="shared" si="89"/>
        <v>4538385</v>
      </c>
      <c r="K785" s="61">
        <f t="shared" si="89"/>
        <v>54460614</v>
      </c>
      <c r="L785" s="61">
        <f t="shared" si="89"/>
        <v>58998999</v>
      </c>
      <c r="M785" s="118"/>
      <c r="N785" s="120">
        <f t="shared" ref="N785:R785" si="146">N784*1936.27</f>
        <v>54460614</v>
      </c>
      <c r="O785" s="120">
        <f t="shared" si="146"/>
        <v>42099254</v>
      </c>
      <c r="P785" s="61">
        <f t="shared" si="146"/>
        <v>4990930</v>
      </c>
      <c r="Q785" s="120">
        <f t="shared" si="146"/>
        <v>66576863</v>
      </c>
      <c r="R785" s="120">
        <f t="shared" si="146"/>
        <v>62038478</v>
      </c>
      <c r="S785" s="47"/>
    </row>
    <row r="786" spans="1:19" ht="12.75" customHeight="1" x14ac:dyDescent="0.2">
      <c r="A786" s="517"/>
      <c r="B786" s="517"/>
      <c r="C786" s="53" t="s">
        <v>3</v>
      </c>
      <c r="D786" s="54">
        <v>28</v>
      </c>
      <c r="E786" s="44">
        <v>23645.68</v>
      </c>
      <c r="F786" s="44">
        <v>0</v>
      </c>
      <c r="G786" s="44"/>
      <c r="H786" s="44">
        <v>6384.11</v>
      </c>
      <c r="I786" s="44"/>
      <c r="J786" s="44">
        <f t="shared" ref="J786" si="147">K786/12</f>
        <v>2502.48</v>
      </c>
      <c r="K786" s="44">
        <f t="shared" ref="K786" si="148">SUM(E786:I786)</f>
        <v>30029.79</v>
      </c>
      <c r="L786" s="46">
        <f t="shared" ref="L786" si="149">SUM(E786:J786)</f>
        <v>32532.27</v>
      </c>
      <c r="M786" s="117"/>
      <c r="N786" s="119">
        <f t="shared" ref="N786" si="150">K786</f>
        <v>30029.79</v>
      </c>
      <c r="O786" s="119">
        <f t="shared" ref="O786" si="151">E786+F786+G786+I786</f>
        <v>23645.68</v>
      </c>
      <c r="P786" s="119">
        <v>3278.4</v>
      </c>
      <c r="Q786" s="119">
        <f t="shared" ref="Q786" si="152">L786+(IF(P786&gt;O786*0.18,P786,O786*0.18))</f>
        <v>36788.49</v>
      </c>
      <c r="R786" s="119">
        <f t="shared" ref="R786" si="153">N786+O786*0.18</f>
        <v>34286.01</v>
      </c>
      <c r="S786" s="47"/>
    </row>
    <row r="787" spans="1:19" ht="9" customHeight="1" x14ac:dyDescent="0.2">
      <c r="A787" s="517"/>
      <c r="B787" s="517"/>
      <c r="C787" s="48" t="s">
        <v>4</v>
      </c>
      <c r="D787" s="49">
        <v>34</v>
      </c>
      <c r="E787" s="50">
        <f t="shared" ref="E787" si="154">E786*1936.27</f>
        <v>45784421</v>
      </c>
      <c r="F787" s="50">
        <f t="shared" si="99"/>
        <v>0</v>
      </c>
      <c r="G787" s="50">
        <f t="shared" si="99"/>
        <v>0</v>
      </c>
      <c r="H787" s="61">
        <f t="shared" si="99"/>
        <v>12361361</v>
      </c>
      <c r="I787" s="61">
        <f t="shared" si="99"/>
        <v>0</v>
      </c>
      <c r="J787" s="51">
        <f t="shared" si="99"/>
        <v>4845477</v>
      </c>
      <c r="K787" s="61">
        <f t="shared" si="99"/>
        <v>58145781</v>
      </c>
      <c r="L787" s="61">
        <f t="shared" si="99"/>
        <v>62991258</v>
      </c>
      <c r="M787" s="118"/>
      <c r="N787" s="120">
        <f t="shared" ref="N787:R787" si="155">N786*1936.27</f>
        <v>58145781</v>
      </c>
      <c r="O787" s="120">
        <f t="shared" si="155"/>
        <v>45784421</v>
      </c>
      <c r="P787" s="61">
        <f t="shared" si="155"/>
        <v>6347868</v>
      </c>
      <c r="Q787" s="120">
        <f t="shared" si="155"/>
        <v>71232450</v>
      </c>
      <c r="R787" s="120">
        <f t="shared" si="155"/>
        <v>66386973</v>
      </c>
      <c r="S787" s="47"/>
    </row>
    <row r="788" spans="1:19" ht="12.75" customHeight="1" x14ac:dyDescent="0.2">
      <c r="A788" s="517"/>
      <c r="B788" s="517"/>
      <c r="C788" s="53" t="s">
        <v>3</v>
      </c>
      <c r="D788" s="54">
        <v>35</v>
      </c>
      <c r="E788" s="44">
        <v>25108.31</v>
      </c>
      <c r="F788" s="44">
        <v>0</v>
      </c>
      <c r="G788" s="44"/>
      <c r="H788" s="44">
        <v>6384.11</v>
      </c>
      <c r="I788" s="44"/>
      <c r="J788" s="44">
        <f t="shared" ref="J788" si="156">K788/12</f>
        <v>2624.37</v>
      </c>
      <c r="K788" s="44">
        <f t="shared" ref="K788" si="157">SUM(E788:I788)</f>
        <v>31492.42</v>
      </c>
      <c r="L788" s="46">
        <f t="shared" ref="L788" si="158">SUM(E788:J788)</f>
        <v>34116.79</v>
      </c>
      <c r="M788" s="117"/>
      <c r="N788" s="119">
        <f t="shared" ref="N788" si="159">K788</f>
        <v>31492.42</v>
      </c>
      <c r="O788" s="119">
        <f t="shared" ref="O788" si="160">E788+F788+G788+I788</f>
        <v>25108.31</v>
      </c>
      <c r="P788" s="119">
        <v>3278.4</v>
      </c>
      <c r="Q788" s="119">
        <f t="shared" ref="Q788" si="161">L788+(IF(P788&gt;O788*0.18,P788,O788*0.18))</f>
        <v>38636.29</v>
      </c>
      <c r="R788" s="119">
        <f t="shared" ref="R788" si="162">N788+O788*0.18</f>
        <v>36011.919999999998</v>
      </c>
      <c r="S788" s="47"/>
    </row>
    <row r="789" spans="1:19" ht="9" customHeight="1" x14ac:dyDescent="0.2">
      <c r="A789" s="518"/>
      <c r="B789" s="518"/>
      <c r="C789" s="58" t="s">
        <v>4</v>
      </c>
      <c r="D789" s="59"/>
      <c r="E789" s="50">
        <f t="shared" ref="E789" si="163">E788*1936.27</f>
        <v>48616467</v>
      </c>
      <c r="F789" s="50">
        <f t="shared" si="109"/>
        <v>0</v>
      </c>
      <c r="G789" s="50">
        <f t="shared" si="109"/>
        <v>0</v>
      </c>
      <c r="H789" s="61">
        <f t="shared" si="109"/>
        <v>12361361</v>
      </c>
      <c r="I789" s="61">
        <f t="shared" si="109"/>
        <v>0</v>
      </c>
      <c r="J789" s="51">
        <f t="shared" si="109"/>
        <v>5081489</v>
      </c>
      <c r="K789" s="61">
        <f t="shared" si="109"/>
        <v>60977828</v>
      </c>
      <c r="L789" s="61">
        <f t="shared" si="109"/>
        <v>66059317</v>
      </c>
      <c r="M789" s="118"/>
      <c r="N789" s="120">
        <f t="shared" ref="N789:R789" si="164">N788*1936.27</f>
        <v>60977828</v>
      </c>
      <c r="O789" s="120">
        <f t="shared" si="164"/>
        <v>48616467</v>
      </c>
      <c r="P789" s="61">
        <f t="shared" si="164"/>
        <v>6347868</v>
      </c>
      <c r="Q789" s="120">
        <f t="shared" si="164"/>
        <v>74810289</v>
      </c>
      <c r="R789" s="120">
        <f t="shared" si="164"/>
        <v>69728800</v>
      </c>
      <c r="S789" s="47"/>
    </row>
    <row r="790" spans="1:19" ht="12.75" customHeight="1" x14ac:dyDescent="0.2">
      <c r="A790" s="496">
        <f>B778+1</f>
        <v>44562</v>
      </c>
      <c r="B790" s="496">
        <v>44651</v>
      </c>
      <c r="C790" s="42" t="s">
        <v>3</v>
      </c>
      <c r="D790" s="43">
        <v>0</v>
      </c>
      <c r="E790" s="44">
        <f>E778</f>
        <v>14513.09</v>
      </c>
      <c r="F790" s="44">
        <v>0</v>
      </c>
      <c r="G790" s="44"/>
      <c r="H790" s="44">
        <v>6384.11</v>
      </c>
      <c r="I790" s="44"/>
      <c r="J790" s="44">
        <f t="shared" ref="J790" si="165">K790/12</f>
        <v>1741.43</v>
      </c>
      <c r="K790" s="44">
        <f t="shared" ref="K790" si="166">SUM(E790:I790)</f>
        <v>20897.2</v>
      </c>
      <c r="L790" s="46">
        <f t="shared" ref="L790" si="167">SUM(E790:J790)</f>
        <v>22638.63</v>
      </c>
      <c r="M790" s="117"/>
      <c r="N790" s="119">
        <f t="shared" ref="N790" si="168">K790</f>
        <v>20897.2</v>
      </c>
      <c r="O790" s="119">
        <f t="shared" ref="O790" si="169">E790+F790+G790+I790</f>
        <v>14513.09</v>
      </c>
      <c r="P790" s="119">
        <f>K832</f>
        <v>2214</v>
      </c>
      <c r="Q790" s="119">
        <f t="shared" ref="Q790" si="170">L790+(IF(P790&gt;O790*0.18,P790,O790*0.18))</f>
        <v>25250.99</v>
      </c>
      <c r="R790" s="119">
        <f t="shared" ref="R790" si="171">N790+O790*0.18</f>
        <v>23509.56</v>
      </c>
      <c r="S790" s="47"/>
    </row>
    <row r="791" spans="1:19" ht="9" customHeight="1" x14ac:dyDescent="0.2">
      <c r="A791" s="497"/>
      <c r="B791" s="497"/>
      <c r="C791" s="48" t="s">
        <v>4</v>
      </c>
      <c r="D791" s="49">
        <v>8</v>
      </c>
      <c r="E791" s="50">
        <f t="shared" ref="E791:L791" si="172">E790*1936.27</f>
        <v>28101261</v>
      </c>
      <c r="F791" s="50">
        <f t="shared" si="172"/>
        <v>0</v>
      </c>
      <c r="G791" s="50">
        <f t="shared" si="172"/>
        <v>0</v>
      </c>
      <c r="H791" s="61">
        <f t="shared" si="172"/>
        <v>12361361</v>
      </c>
      <c r="I791" s="61">
        <f t="shared" si="172"/>
        <v>0</v>
      </c>
      <c r="J791" s="51">
        <f t="shared" si="172"/>
        <v>3371879</v>
      </c>
      <c r="K791" s="61">
        <f t="shared" si="172"/>
        <v>40462621</v>
      </c>
      <c r="L791" s="61">
        <f t="shared" si="172"/>
        <v>43834500</v>
      </c>
      <c r="M791" s="118"/>
      <c r="N791" s="120">
        <f t="shared" ref="N791:R791" si="173">N790*1936.27</f>
        <v>40462621</v>
      </c>
      <c r="O791" s="120">
        <f t="shared" si="173"/>
        <v>28101261</v>
      </c>
      <c r="P791" s="61">
        <f t="shared" si="173"/>
        <v>4286902</v>
      </c>
      <c r="Q791" s="120">
        <f t="shared" si="173"/>
        <v>48892734</v>
      </c>
      <c r="R791" s="120">
        <f t="shared" si="173"/>
        <v>45520856</v>
      </c>
      <c r="S791" s="47"/>
    </row>
    <row r="792" spans="1:19" ht="12.75" customHeight="1" x14ac:dyDescent="0.2">
      <c r="A792" s="517">
        <f>A790</f>
        <v>44562</v>
      </c>
      <c r="B792" s="517">
        <f>B790</f>
        <v>44651</v>
      </c>
      <c r="C792" s="53" t="s">
        <v>3</v>
      </c>
      <c r="D792" s="54">
        <v>9</v>
      </c>
      <c r="E792" s="44">
        <f t="shared" ref="E792" si="174">E780</f>
        <v>16798.88</v>
      </c>
      <c r="F792" s="44">
        <v>0</v>
      </c>
      <c r="G792" s="44"/>
      <c r="H792" s="44">
        <v>6384.11</v>
      </c>
      <c r="I792" s="44"/>
      <c r="J792" s="44">
        <f t="shared" ref="J792" si="175">K792/12</f>
        <v>1931.92</v>
      </c>
      <c r="K792" s="44">
        <f t="shared" ref="K792" si="176">SUM(E792:I792)</f>
        <v>23182.99</v>
      </c>
      <c r="L792" s="46">
        <f t="shared" ref="L792" si="177">SUM(E792:J792)</f>
        <v>25114.91</v>
      </c>
      <c r="M792" s="117"/>
      <c r="N792" s="119">
        <f t="shared" ref="N792" si="178">K792</f>
        <v>23182.99</v>
      </c>
      <c r="O792" s="119">
        <f t="shared" ref="O792" si="179">E792+F792+G792+I792</f>
        <v>16798.88</v>
      </c>
      <c r="P792" s="119">
        <f>P790</f>
        <v>2214</v>
      </c>
      <c r="Q792" s="119">
        <f t="shared" ref="Q792" si="180">L792+(IF(P792&gt;O792*0.18,P792,O792*0.18))</f>
        <v>28138.71</v>
      </c>
      <c r="R792" s="119">
        <f t="shared" ref="R792" si="181">N792+O792*0.18</f>
        <v>26206.79</v>
      </c>
      <c r="S792" s="47"/>
    </row>
    <row r="793" spans="1:19" ht="9" customHeight="1" x14ac:dyDescent="0.2">
      <c r="A793" s="517"/>
      <c r="B793" s="517"/>
      <c r="C793" s="48" t="s">
        <v>4</v>
      </c>
      <c r="D793" s="49">
        <v>14</v>
      </c>
      <c r="E793" s="50">
        <f t="shared" ref="E793:L793" si="182">E792*1936.27</f>
        <v>32527167</v>
      </c>
      <c r="F793" s="50">
        <f t="shared" si="182"/>
        <v>0</v>
      </c>
      <c r="G793" s="50">
        <f t="shared" si="182"/>
        <v>0</v>
      </c>
      <c r="H793" s="61">
        <f t="shared" si="182"/>
        <v>12361361</v>
      </c>
      <c r="I793" s="61">
        <f t="shared" si="182"/>
        <v>0</v>
      </c>
      <c r="J793" s="51">
        <f t="shared" si="182"/>
        <v>3740719</v>
      </c>
      <c r="K793" s="61">
        <f t="shared" si="182"/>
        <v>44888528</v>
      </c>
      <c r="L793" s="61">
        <f t="shared" si="182"/>
        <v>48629247</v>
      </c>
      <c r="M793" s="118"/>
      <c r="N793" s="120">
        <f t="shared" ref="N793:R793" si="183">N792*1936.27</f>
        <v>44888528</v>
      </c>
      <c r="O793" s="120">
        <f t="shared" si="183"/>
        <v>32527167</v>
      </c>
      <c r="P793" s="61">
        <f t="shared" si="183"/>
        <v>4286902</v>
      </c>
      <c r="Q793" s="120">
        <f t="shared" si="183"/>
        <v>54484140</v>
      </c>
      <c r="R793" s="120">
        <f t="shared" si="183"/>
        <v>50743421</v>
      </c>
      <c r="S793" s="47"/>
    </row>
    <row r="794" spans="1:19" ht="12.75" customHeight="1" x14ac:dyDescent="0.2">
      <c r="A794" s="517"/>
      <c r="B794" s="517"/>
      <c r="C794" s="53" t="s">
        <v>3</v>
      </c>
      <c r="D794" s="54">
        <v>15</v>
      </c>
      <c r="E794" s="44">
        <f t="shared" ref="E794" si="184">E782</f>
        <v>18820.88</v>
      </c>
      <c r="F794" s="44">
        <v>0</v>
      </c>
      <c r="G794" s="44"/>
      <c r="H794" s="44">
        <v>6384.11</v>
      </c>
      <c r="I794" s="44"/>
      <c r="J794" s="44">
        <f t="shared" ref="J794" si="185">K794/12</f>
        <v>2100.42</v>
      </c>
      <c r="K794" s="44">
        <f t="shared" ref="K794" si="186">SUM(E794:I794)</f>
        <v>25204.99</v>
      </c>
      <c r="L794" s="46">
        <f t="shared" ref="L794" si="187">SUM(E794:J794)</f>
        <v>27305.41</v>
      </c>
      <c r="M794" s="117"/>
      <c r="N794" s="119">
        <f t="shared" ref="N794" si="188">K794</f>
        <v>25204.99</v>
      </c>
      <c r="O794" s="119">
        <f t="shared" ref="O794" si="189">E794+F794+G794+I794</f>
        <v>18820.88</v>
      </c>
      <c r="P794" s="119">
        <f>K834</f>
        <v>2721.6</v>
      </c>
      <c r="Q794" s="119">
        <f t="shared" ref="Q794" si="190">L794+(IF(P794&gt;O794*0.18,P794,O794*0.18))</f>
        <v>30693.17</v>
      </c>
      <c r="R794" s="119">
        <f t="shared" ref="R794" si="191">N794+O794*0.18</f>
        <v>28592.75</v>
      </c>
      <c r="S794" s="47"/>
    </row>
    <row r="795" spans="1:19" ht="9" customHeight="1" x14ac:dyDescent="0.2">
      <c r="A795" s="517"/>
      <c r="B795" s="517"/>
      <c r="C795" s="48" t="s">
        <v>4</v>
      </c>
      <c r="D795" s="49">
        <v>20</v>
      </c>
      <c r="E795" s="50">
        <f t="shared" ref="E795:L795" si="192">E794*1936.27</f>
        <v>36442305</v>
      </c>
      <c r="F795" s="50">
        <f t="shared" si="192"/>
        <v>0</v>
      </c>
      <c r="G795" s="50">
        <f t="shared" si="192"/>
        <v>0</v>
      </c>
      <c r="H795" s="61">
        <f t="shared" si="192"/>
        <v>12361361</v>
      </c>
      <c r="I795" s="61">
        <f t="shared" si="192"/>
        <v>0</v>
      </c>
      <c r="J795" s="51">
        <f t="shared" si="192"/>
        <v>4066980</v>
      </c>
      <c r="K795" s="61">
        <f t="shared" si="192"/>
        <v>48803666</v>
      </c>
      <c r="L795" s="61">
        <f t="shared" si="192"/>
        <v>52870646</v>
      </c>
      <c r="M795" s="118"/>
      <c r="N795" s="120">
        <f t="shared" ref="N795:R795" si="193">N794*1936.27</f>
        <v>48803666</v>
      </c>
      <c r="O795" s="120">
        <f t="shared" si="193"/>
        <v>36442305</v>
      </c>
      <c r="P795" s="61">
        <f t="shared" si="193"/>
        <v>5269752</v>
      </c>
      <c r="Q795" s="120">
        <f t="shared" si="193"/>
        <v>59430264</v>
      </c>
      <c r="R795" s="120">
        <f t="shared" si="193"/>
        <v>55363284</v>
      </c>
      <c r="S795" s="47"/>
    </row>
    <row r="796" spans="1:19" ht="12.75" customHeight="1" x14ac:dyDescent="0.2">
      <c r="A796" s="517"/>
      <c r="B796" s="517"/>
      <c r="C796" s="53" t="s">
        <v>3</v>
      </c>
      <c r="D796" s="54">
        <v>21</v>
      </c>
      <c r="E796" s="44">
        <f t="shared" ref="E796" si="194">E784</f>
        <v>21742.45</v>
      </c>
      <c r="F796" s="44">
        <v>0</v>
      </c>
      <c r="G796" s="44"/>
      <c r="H796" s="44">
        <v>6384.11</v>
      </c>
      <c r="I796" s="44"/>
      <c r="J796" s="44">
        <f t="shared" ref="J796" si="195">K796/12</f>
        <v>2343.88</v>
      </c>
      <c r="K796" s="44">
        <f t="shared" ref="K796" si="196">SUM(E796:I796)</f>
        <v>28126.560000000001</v>
      </c>
      <c r="L796" s="46">
        <f t="shared" ref="L796" si="197">SUM(E796:J796)</f>
        <v>30470.44</v>
      </c>
      <c r="M796" s="117"/>
      <c r="N796" s="119">
        <f t="shared" ref="N796" si="198">K796</f>
        <v>28126.560000000001</v>
      </c>
      <c r="O796" s="119">
        <f t="shared" ref="O796" si="199">E796+F796+G796+I796</f>
        <v>21742.45</v>
      </c>
      <c r="P796" s="119">
        <f>P794</f>
        <v>2721.6</v>
      </c>
      <c r="Q796" s="119">
        <f t="shared" ref="Q796" si="200">L796+(IF(P796&gt;O796*0.18,P796,O796*0.18))</f>
        <v>34384.080000000002</v>
      </c>
      <c r="R796" s="119">
        <f t="shared" ref="R796" si="201">N796+O796*0.18</f>
        <v>32040.2</v>
      </c>
      <c r="S796" s="47"/>
    </row>
    <row r="797" spans="1:19" ht="9" customHeight="1" x14ac:dyDescent="0.2">
      <c r="A797" s="517"/>
      <c r="B797" s="517"/>
      <c r="C797" s="48" t="s">
        <v>4</v>
      </c>
      <c r="D797" s="49">
        <v>27</v>
      </c>
      <c r="E797" s="50">
        <f t="shared" ref="E797:L797" si="202">E796*1936.27</f>
        <v>42099254</v>
      </c>
      <c r="F797" s="50">
        <f t="shared" si="202"/>
        <v>0</v>
      </c>
      <c r="G797" s="50">
        <f t="shared" si="202"/>
        <v>0</v>
      </c>
      <c r="H797" s="61">
        <f t="shared" si="202"/>
        <v>12361361</v>
      </c>
      <c r="I797" s="61">
        <f t="shared" si="202"/>
        <v>0</v>
      </c>
      <c r="J797" s="51">
        <f t="shared" si="202"/>
        <v>4538385</v>
      </c>
      <c r="K797" s="61">
        <f t="shared" si="202"/>
        <v>54460614</v>
      </c>
      <c r="L797" s="61">
        <f t="shared" si="202"/>
        <v>58998999</v>
      </c>
      <c r="M797" s="118"/>
      <c r="N797" s="120">
        <f t="shared" ref="N797:R797" si="203">N796*1936.27</f>
        <v>54460614</v>
      </c>
      <c r="O797" s="120">
        <f t="shared" si="203"/>
        <v>42099254</v>
      </c>
      <c r="P797" s="61">
        <f t="shared" si="203"/>
        <v>5269752</v>
      </c>
      <c r="Q797" s="120">
        <f t="shared" si="203"/>
        <v>66576863</v>
      </c>
      <c r="R797" s="120">
        <f t="shared" si="203"/>
        <v>62038478</v>
      </c>
      <c r="S797" s="47"/>
    </row>
    <row r="798" spans="1:19" ht="12.75" customHeight="1" x14ac:dyDescent="0.2">
      <c r="A798" s="517"/>
      <c r="B798" s="517"/>
      <c r="C798" s="53" t="s">
        <v>3</v>
      </c>
      <c r="D798" s="54">
        <v>28</v>
      </c>
      <c r="E798" s="44">
        <f t="shared" ref="E798" si="204">E786</f>
        <v>23645.68</v>
      </c>
      <c r="F798" s="44">
        <v>0</v>
      </c>
      <c r="G798" s="44"/>
      <c r="H798" s="44">
        <v>6384.11</v>
      </c>
      <c r="I798" s="44"/>
      <c r="J798" s="44">
        <f t="shared" ref="J798" si="205">K798/12</f>
        <v>2502.48</v>
      </c>
      <c r="K798" s="44">
        <f t="shared" ref="K798" si="206">SUM(E798:I798)</f>
        <v>30029.79</v>
      </c>
      <c r="L798" s="46">
        <f t="shared" ref="L798" si="207">SUM(E798:J798)</f>
        <v>32532.27</v>
      </c>
      <c r="M798" s="117"/>
      <c r="N798" s="119">
        <f t="shared" ref="N798" si="208">K798</f>
        <v>30029.79</v>
      </c>
      <c r="O798" s="119">
        <f t="shared" ref="O798" si="209">E798+F798+G798+I798</f>
        <v>23645.68</v>
      </c>
      <c r="P798" s="119">
        <f>K836</f>
        <v>3458.4</v>
      </c>
      <c r="Q798" s="119">
        <f t="shared" ref="Q798" si="210">L798+(IF(P798&gt;O798*0.18,P798,O798*0.18))</f>
        <v>36788.49</v>
      </c>
      <c r="R798" s="119">
        <f t="shared" ref="R798" si="211">N798+O798*0.18</f>
        <v>34286.01</v>
      </c>
      <c r="S798" s="47"/>
    </row>
    <row r="799" spans="1:19" ht="9" customHeight="1" x14ac:dyDescent="0.2">
      <c r="A799" s="517"/>
      <c r="B799" s="517"/>
      <c r="C799" s="48" t="s">
        <v>4</v>
      </c>
      <c r="D799" s="49">
        <v>34</v>
      </c>
      <c r="E799" s="50">
        <f t="shared" ref="E799:L799" si="212">E798*1936.27</f>
        <v>45784421</v>
      </c>
      <c r="F799" s="50">
        <f t="shared" si="212"/>
        <v>0</v>
      </c>
      <c r="G799" s="50">
        <f t="shared" si="212"/>
        <v>0</v>
      </c>
      <c r="H799" s="61">
        <f t="shared" si="212"/>
        <v>12361361</v>
      </c>
      <c r="I799" s="61">
        <f t="shared" si="212"/>
        <v>0</v>
      </c>
      <c r="J799" s="51">
        <f t="shared" si="212"/>
        <v>4845477</v>
      </c>
      <c r="K799" s="61">
        <f t="shared" si="212"/>
        <v>58145781</v>
      </c>
      <c r="L799" s="61">
        <f t="shared" si="212"/>
        <v>62991258</v>
      </c>
      <c r="M799" s="118"/>
      <c r="N799" s="120">
        <f t="shared" ref="N799:R799" si="213">N798*1936.27</f>
        <v>58145781</v>
      </c>
      <c r="O799" s="120">
        <f t="shared" si="213"/>
        <v>45784421</v>
      </c>
      <c r="P799" s="61">
        <f t="shared" si="213"/>
        <v>6696396</v>
      </c>
      <c r="Q799" s="120">
        <f t="shared" si="213"/>
        <v>71232450</v>
      </c>
      <c r="R799" s="120">
        <f t="shared" si="213"/>
        <v>66386973</v>
      </c>
      <c r="S799" s="47"/>
    </row>
    <row r="800" spans="1:19" ht="12.75" customHeight="1" x14ac:dyDescent="0.2">
      <c r="A800" s="517"/>
      <c r="B800" s="517"/>
      <c r="C800" s="53" t="s">
        <v>3</v>
      </c>
      <c r="D800" s="54">
        <v>35</v>
      </c>
      <c r="E800" s="44">
        <f t="shared" ref="E800" si="214">E788</f>
        <v>25108.31</v>
      </c>
      <c r="F800" s="44">
        <v>0</v>
      </c>
      <c r="G800" s="44"/>
      <c r="H800" s="44">
        <v>6384.11</v>
      </c>
      <c r="I800" s="44"/>
      <c r="J800" s="44">
        <f t="shared" ref="J800" si="215">K800/12</f>
        <v>2624.37</v>
      </c>
      <c r="K800" s="44">
        <f t="shared" ref="K800" si="216">SUM(E800:I800)</f>
        <v>31492.42</v>
      </c>
      <c r="L800" s="46">
        <f t="shared" ref="L800" si="217">SUM(E800:J800)</f>
        <v>34116.79</v>
      </c>
      <c r="M800" s="117"/>
      <c r="N800" s="119">
        <f t="shared" ref="N800" si="218">K800</f>
        <v>31492.42</v>
      </c>
      <c r="O800" s="119">
        <f t="shared" ref="O800" si="219">E800+F800+G800+I800</f>
        <v>25108.31</v>
      </c>
      <c r="P800" s="119">
        <f>P798</f>
        <v>3458.4</v>
      </c>
      <c r="Q800" s="119">
        <f t="shared" ref="Q800" si="220">L800+(IF(P800&gt;O800*0.18,P800,O800*0.18))</f>
        <v>38636.29</v>
      </c>
      <c r="R800" s="119">
        <f t="shared" ref="R800" si="221">N800+O800*0.18</f>
        <v>36011.919999999998</v>
      </c>
      <c r="S800" s="47"/>
    </row>
    <row r="801" spans="1:20" ht="9" customHeight="1" x14ac:dyDescent="0.2">
      <c r="A801" s="518"/>
      <c r="B801" s="518"/>
      <c r="C801" s="58" t="s">
        <v>4</v>
      </c>
      <c r="D801" s="59"/>
      <c r="E801" s="50">
        <f t="shared" ref="E801:L801" si="222">E800*1936.27</f>
        <v>48616467</v>
      </c>
      <c r="F801" s="50">
        <f t="shared" si="222"/>
        <v>0</v>
      </c>
      <c r="G801" s="50">
        <f t="shared" si="222"/>
        <v>0</v>
      </c>
      <c r="H801" s="61">
        <f t="shared" si="222"/>
        <v>12361361</v>
      </c>
      <c r="I801" s="61">
        <f t="shared" si="222"/>
        <v>0</v>
      </c>
      <c r="J801" s="51">
        <f t="shared" si="222"/>
        <v>5081489</v>
      </c>
      <c r="K801" s="61">
        <f t="shared" si="222"/>
        <v>60977828</v>
      </c>
      <c r="L801" s="61">
        <f t="shared" si="222"/>
        <v>66059317</v>
      </c>
      <c r="M801" s="118"/>
      <c r="N801" s="120">
        <f t="shared" ref="N801:R801" si="223">N800*1936.27</f>
        <v>60977828</v>
      </c>
      <c r="O801" s="120">
        <f t="shared" si="223"/>
        <v>48616467</v>
      </c>
      <c r="P801" s="61">
        <f t="shared" si="223"/>
        <v>6696396</v>
      </c>
      <c r="Q801" s="120">
        <f t="shared" si="223"/>
        <v>74810289</v>
      </c>
      <c r="R801" s="120">
        <f t="shared" si="223"/>
        <v>69728800</v>
      </c>
      <c r="S801" s="47"/>
    </row>
    <row r="802" spans="1:20" ht="12.75" customHeight="1" x14ac:dyDescent="0.2">
      <c r="A802" s="496">
        <f>B790+1</f>
        <v>44652</v>
      </c>
      <c r="B802" s="496">
        <v>44742</v>
      </c>
      <c r="C802" s="42" t="s">
        <v>3</v>
      </c>
      <c r="D802" s="43">
        <v>0</v>
      </c>
      <c r="E802" s="44">
        <f t="shared" ref="E802" si="224">E790</f>
        <v>14513.09</v>
      </c>
      <c r="F802" s="44"/>
      <c r="G802" s="44"/>
      <c r="H802" s="44">
        <v>6384.11</v>
      </c>
      <c r="I802" s="44">
        <f>(E802+H802)*0.3%</f>
        <v>62.69</v>
      </c>
      <c r="J802" s="44">
        <f t="shared" ref="J802:J814" si="225">K802/12</f>
        <v>1746.66</v>
      </c>
      <c r="K802" s="44">
        <f t="shared" ref="K802" si="226">SUM(E802:I802)</f>
        <v>20959.89</v>
      </c>
      <c r="L802" s="46">
        <f t="shared" ref="L802" si="227">SUM(E802:J802)</f>
        <v>22706.55</v>
      </c>
      <c r="M802" s="117"/>
      <c r="N802" s="119">
        <f t="shared" ref="N802" si="228">K802</f>
        <v>20959.89</v>
      </c>
      <c r="O802" s="119">
        <f t="shared" ref="O802" si="229">E802+F802+G802+I802</f>
        <v>14575.78</v>
      </c>
      <c r="P802" s="119">
        <f>P790</f>
        <v>2214</v>
      </c>
      <c r="Q802" s="119">
        <f t="shared" ref="Q802" si="230">L802+(IF(P802&gt;O802*0.18,P802,O802*0.18))</f>
        <v>25330.19</v>
      </c>
      <c r="R802" s="119">
        <f t="shared" ref="R802" si="231">N802+O802*0.18</f>
        <v>23583.53</v>
      </c>
      <c r="S802" s="47"/>
      <c r="T802" s="194"/>
    </row>
    <row r="803" spans="1:20" ht="9" customHeight="1" x14ac:dyDescent="0.2">
      <c r="A803" s="497"/>
      <c r="B803" s="497"/>
      <c r="C803" s="48" t="s">
        <v>4</v>
      </c>
      <c r="D803" s="49">
        <v>8</v>
      </c>
      <c r="E803" s="50">
        <f t="shared" ref="E803" si="232">E802*1936.27</f>
        <v>28101261</v>
      </c>
      <c r="F803" s="61"/>
      <c r="G803" s="50">
        <v>0</v>
      </c>
      <c r="H803" s="61">
        <f t="shared" ref="H803" si="233">H802*1936.27</f>
        <v>12361361</v>
      </c>
      <c r="I803" s="61">
        <f>I802*1936.27</f>
        <v>121385</v>
      </c>
      <c r="J803" s="51">
        <f t="shared" ref="J803:L803" si="234">J802*1936.27</f>
        <v>3382005</v>
      </c>
      <c r="K803" s="61">
        <f t="shared" si="234"/>
        <v>40584006</v>
      </c>
      <c r="L803" s="61">
        <f t="shared" si="234"/>
        <v>43966012</v>
      </c>
      <c r="M803" s="118"/>
      <c r="N803" s="120">
        <f t="shared" ref="N803:R803" si="235">N802*1936.27</f>
        <v>40584006</v>
      </c>
      <c r="O803" s="120">
        <f t="shared" si="235"/>
        <v>28222646</v>
      </c>
      <c r="P803" s="61">
        <f t="shared" si="235"/>
        <v>4286902</v>
      </c>
      <c r="Q803" s="120">
        <f t="shared" si="235"/>
        <v>49046087</v>
      </c>
      <c r="R803" s="120">
        <f t="shared" si="235"/>
        <v>45664082</v>
      </c>
      <c r="S803" s="47"/>
    </row>
    <row r="804" spans="1:20" ht="12.75" customHeight="1" x14ac:dyDescent="0.2">
      <c r="A804" s="517">
        <f>A802</f>
        <v>44652</v>
      </c>
      <c r="B804" s="517">
        <f>B802</f>
        <v>44742</v>
      </c>
      <c r="C804" s="53" t="s">
        <v>3</v>
      </c>
      <c r="D804" s="54">
        <v>9</v>
      </c>
      <c r="E804" s="44">
        <f t="shared" ref="E804" si="236">E792</f>
        <v>16798.88</v>
      </c>
      <c r="F804" s="44"/>
      <c r="G804" s="44">
        <v>0</v>
      </c>
      <c r="H804" s="44">
        <v>6384.11</v>
      </c>
      <c r="I804" s="44">
        <f t="shared" ref="I804" si="237">(E804+H804)*0.3%</f>
        <v>69.55</v>
      </c>
      <c r="J804" s="44">
        <f t="shared" ref="J804" si="238">K804/12</f>
        <v>1937.71</v>
      </c>
      <c r="K804" s="44">
        <f t="shared" ref="K804" si="239">SUM(E804:I804)</f>
        <v>23252.54</v>
      </c>
      <c r="L804" s="46">
        <f t="shared" ref="L804" si="240">SUM(E804:J804)</f>
        <v>25190.25</v>
      </c>
      <c r="M804" s="117"/>
      <c r="N804" s="119">
        <f t="shared" ref="N804" si="241">K804</f>
        <v>23252.54</v>
      </c>
      <c r="O804" s="119">
        <f t="shared" ref="O804" si="242">E804+F804+G804+I804</f>
        <v>16868.43</v>
      </c>
      <c r="P804" s="119">
        <f t="shared" ref="P804" si="243">P792</f>
        <v>2214</v>
      </c>
      <c r="Q804" s="119">
        <f t="shared" ref="Q804" si="244">L804+(IF(P804&gt;O804*0.18,P804,O804*0.18))</f>
        <v>28226.57</v>
      </c>
      <c r="R804" s="119">
        <f t="shared" ref="R804" si="245">N804+O804*0.18</f>
        <v>26288.86</v>
      </c>
      <c r="S804" s="47"/>
      <c r="T804" s="194"/>
    </row>
    <row r="805" spans="1:20" ht="9" customHeight="1" x14ac:dyDescent="0.2">
      <c r="A805" s="517"/>
      <c r="B805" s="517"/>
      <c r="C805" s="48" t="s">
        <v>4</v>
      </c>
      <c r="D805" s="49">
        <v>14</v>
      </c>
      <c r="E805" s="50">
        <f t="shared" ref="E805" si="246">E804*1936.27</f>
        <v>32527167</v>
      </c>
      <c r="F805" s="50"/>
      <c r="G805" s="50">
        <v>0</v>
      </c>
      <c r="H805" s="61">
        <f t="shared" ref="H805:I805" si="247">H804*1936.27</f>
        <v>12361361</v>
      </c>
      <c r="I805" s="61">
        <f t="shared" si="247"/>
        <v>134668</v>
      </c>
      <c r="J805" s="51">
        <f t="shared" ref="J805:L805" si="248">J804*1936.27</f>
        <v>3751930</v>
      </c>
      <c r="K805" s="61">
        <f t="shared" si="248"/>
        <v>45023196</v>
      </c>
      <c r="L805" s="61">
        <f t="shared" si="248"/>
        <v>48775125</v>
      </c>
      <c r="M805" s="118"/>
      <c r="N805" s="120">
        <f t="shared" ref="N805:R805" si="249">N804*1936.27</f>
        <v>45023196</v>
      </c>
      <c r="O805" s="120">
        <f t="shared" si="249"/>
        <v>32661835</v>
      </c>
      <c r="P805" s="61">
        <f t="shared" si="249"/>
        <v>4286902</v>
      </c>
      <c r="Q805" s="120">
        <f t="shared" si="249"/>
        <v>54654261</v>
      </c>
      <c r="R805" s="120">
        <f t="shared" si="249"/>
        <v>50902331</v>
      </c>
      <c r="S805" s="47"/>
    </row>
    <row r="806" spans="1:20" ht="12.75" customHeight="1" x14ac:dyDescent="0.2">
      <c r="A806" s="517"/>
      <c r="B806" s="517"/>
      <c r="C806" s="53" t="s">
        <v>3</v>
      </c>
      <c r="D806" s="54">
        <v>15</v>
      </c>
      <c r="E806" s="44">
        <f t="shared" ref="E806" si="250">E794</f>
        <v>18820.88</v>
      </c>
      <c r="F806" s="44"/>
      <c r="G806" s="44">
        <v>0</v>
      </c>
      <c r="H806" s="44">
        <v>6384.11</v>
      </c>
      <c r="I806" s="44">
        <f t="shared" ref="I806" si="251">(E806+H806)*0.3%</f>
        <v>75.61</v>
      </c>
      <c r="J806" s="44">
        <f t="shared" ref="J806" si="252">K806/12</f>
        <v>2106.7199999999998</v>
      </c>
      <c r="K806" s="44">
        <f t="shared" ref="K806" si="253">SUM(E806:I806)</f>
        <v>25280.6</v>
      </c>
      <c r="L806" s="46">
        <f t="shared" ref="L806" si="254">SUM(E806:J806)</f>
        <v>27387.32</v>
      </c>
      <c r="M806" s="117"/>
      <c r="N806" s="119">
        <f t="shared" ref="N806" si="255">K806</f>
        <v>25280.6</v>
      </c>
      <c r="O806" s="119">
        <f t="shared" ref="O806" si="256">E806+F806+G806+I806</f>
        <v>18896.490000000002</v>
      </c>
      <c r="P806" s="119">
        <f t="shared" ref="P806" si="257">P794</f>
        <v>2721.6</v>
      </c>
      <c r="Q806" s="119">
        <f t="shared" ref="Q806" si="258">L806+(IF(P806&gt;O806*0.18,P806,O806*0.18))</f>
        <v>30788.69</v>
      </c>
      <c r="R806" s="119">
        <f t="shared" ref="R806" si="259">N806+O806*0.18</f>
        <v>28681.97</v>
      </c>
      <c r="S806" s="47"/>
    </row>
    <row r="807" spans="1:20" ht="9" customHeight="1" x14ac:dyDescent="0.2">
      <c r="A807" s="517"/>
      <c r="B807" s="517"/>
      <c r="C807" s="48" t="s">
        <v>4</v>
      </c>
      <c r="D807" s="49">
        <v>20</v>
      </c>
      <c r="E807" s="50">
        <f t="shared" ref="E807" si="260">E806*1936.27</f>
        <v>36442305</v>
      </c>
      <c r="F807" s="50"/>
      <c r="G807" s="50">
        <v>0</v>
      </c>
      <c r="H807" s="61">
        <f t="shared" ref="H807:I807" si="261">H806*1936.27</f>
        <v>12361361</v>
      </c>
      <c r="I807" s="61">
        <f t="shared" si="261"/>
        <v>146401</v>
      </c>
      <c r="J807" s="51">
        <f t="shared" ref="J807:L807" si="262">J806*1936.27</f>
        <v>4079179</v>
      </c>
      <c r="K807" s="61">
        <f t="shared" si="262"/>
        <v>48950067</v>
      </c>
      <c r="L807" s="61">
        <f t="shared" si="262"/>
        <v>53029246</v>
      </c>
      <c r="M807" s="118"/>
      <c r="N807" s="120">
        <f t="shared" ref="N807:R807" si="263">N806*1936.27</f>
        <v>48950067</v>
      </c>
      <c r="O807" s="120">
        <f t="shared" si="263"/>
        <v>36588707</v>
      </c>
      <c r="P807" s="61">
        <f t="shared" si="263"/>
        <v>5269752</v>
      </c>
      <c r="Q807" s="120">
        <f t="shared" si="263"/>
        <v>59615217</v>
      </c>
      <c r="R807" s="120">
        <f t="shared" si="263"/>
        <v>55536038</v>
      </c>
      <c r="S807" s="47"/>
    </row>
    <row r="808" spans="1:20" ht="12.75" customHeight="1" x14ac:dyDescent="0.2">
      <c r="A808" s="517"/>
      <c r="B808" s="517"/>
      <c r="C808" s="53" t="s">
        <v>3</v>
      </c>
      <c r="D808" s="54">
        <v>21</v>
      </c>
      <c r="E808" s="44">
        <f t="shared" ref="E808" si="264">E796</f>
        <v>21742.45</v>
      </c>
      <c r="F808" s="44"/>
      <c r="G808" s="44">
        <v>0</v>
      </c>
      <c r="H808" s="44">
        <v>6384.11</v>
      </c>
      <c r="I808" s="44">
        <f t="shared" ref="I808" si="265">(E808+H808)*0.3%</f>
        <v>84.38</v>
      </c>
      <c r="J808" s="44">
        <f t="shared" ref="J808" si="266">K808/12</f>
        <v>2350.91</v>
      </c>
      <c r="K808" s="44">
        <f t="shared" ref="K808" si="267">SUM(E808:I808)</f>
        <v>28210.94</v>
      </c>
      <c r="L808" s="46">
        <f t="shared" ref="L808" si="268">SUM(E808:J808)</f>
        <v>30561.85</v>
      </c>
      <c r="M808" s="117"/>
      <c r="N808" s="119">
        <f t="shared" ref="N808" si="269">K808</f>
        <v>28210.94</v>
      </c>
      <c r="O808" s="119">
        <f t="shared" ref="O808" si="270">E808+F808+G808+I808</f>
        <v>21826.83</v>
      </c>
      <c r="P808" s="119">
        <f t="shared" ref="P808" si="271">P796</f>
        <v>2721.6</v>
      </c>
      <c r="Q808" s="119">
        <f t="shared" ref="Q808" si="272">L808+(IF(P808&gt;O808*0.18,P808,O808*0.18))</f>
        <v>34490.68</v>
      </c>
      <c r="R808" s="119">
        <f t="shared" ref="R808" si="273">N808+O808*0.18</f>
        <v>32139.77</v>
      </c>
      <c r="S808" s="47"/>
    </row>
    <row r="809" spans="1:20" ht="9" customHeight="1" x14ac:dyDescent="0.2">
      <c r="A809" s="517"/>
      <c r="B809" s="517"/>
      <c r="C809" s="48" t="s">
        <v>4</v>
      </c>
      <c r="D809" s="49">
        <v>27</v>
      </c>
      <c r="E809" s="50">
        <f t="shared" ref="E809" si="274">E808*1936.27</f>
        <v>42099254</v>
      </c>
      <c r="F809" s="50"/>
      <c r="G809" s="50">
        <v>0</v>
      </c>
      <c r="H809" s="61">
        <f t="shared" ref="H809:I809" si="275">H808*1936.27</f>
        <v>12361361</v>
      </c>
      <c r="I809" s="61">
        <f t="shared" si="275"/>
        <v>163382</v>
      </c>
      <c r="J809" s="51">
        <f t="shared" ref="J809:L809" si="276">J808*1936.27</f>
        <v>4551997</v>
      </c>
      <c r="K809" s="61">
        <f t="shared" si="276"/>
        <v>54623997</v>
      </c>
      <c r="L809" s="61">
        <f t="shared" si="276"/>
        <v>59175993</v>
      </c>
      <c r="M809" s="118"/>
      <c r="N809" s="120">
        <f t="shared" ref="N809:R809" si="277">N808*1936.27</f>
        <v>54623997</v>
      </c>
      <c r="O809" s="120">
        <f t="shared" si="277"/>
        <v>42262636</v>
      </c>
      <c r="P809" s="61">
        <f t="shared" si="277"/>
        <v>5269752</v>
      </c>
      <c r="Q809" s="120">
        <f t="shared" si="277"/>
        <v>66783269</v>
      </c>
      <c r="R809" s="120">
        <f t="shared" si="277"/>
        <v>62231272</v>
      </c>
      <c r="S809" s="47"/>
    </row>
    <row r="810" spans="1:20" ht="12.75" customHeight="1" x14ac:dyDescent="0.2">
      <c r="A810" s="517"/>
      <c r="B810" s="517"/>
      <c r="C810" s="53" t="s">
        <v>3</v>
      </c>
      <c r="D810" s="54">
        <v>28</v>
      </c>
      <c r="E810" s="44">
        <f t="shared" ref="E810" si="278">E798</f>
        <v>23645.68</v>
      </c>
      <c r="F810" s="44"/>
      <c r="G810" s="44">
        <v>0</v>
      </c>
      <c r="H810" s="44">
        <v>6384.11</v>
      </c>
      <c r="I810" s="44">
        <f t="shared" ref="I810" si="279">(E810+H810)*0.3%</f>
        <v>90.09</v>
      </c>
      <c r="J810" s="44">
        <f t="shared" ref="J810" si="280">K810/12</f>
        <v>2509.9899999999998</v>
      </c>
      <c r="K810" s="44">
        <f t="shared" ref="K810" si="281">SUM(E810:I810)</f>
        <v>30119.88</v>
      </c>
      <c r="L810" s="46">
        <f t="shared" ref="L810" si="282">SUM(E810:J810)</f>
        <v>32629.87</v>
      </c>
      <c r="M810" s="117"/>
      <c r="N810" s="119">
        <f t="shared" ref="N810" si="283">K810</f>
        <v>30119.88</v>
      </c>
      <c r="O810" s="119">
        <f t="shared" ref="O810" si="284">E810+F810+G810+I810</f>
        <v>23735.77</v>
      </c>
      <c r="P810" s="119">
        <f t="shared" ref="P810" si="285">P798</f>
        <v>3458.4</v>
      </c>
      <c r="Q810" s="119">
        <f t="shared" ref="Q810" si="286">L810+(IF(P810&gt;O810*0.18,P810,O810*0.18))</f>
        <v>36902.31</v>
      </c>
      <c r="R810" s="119">
        <f t="shared" ref="R810" si="287">N810+O810*0.18</f>
        <v>34392.32</v>
      </c>
      <c r="S810" s="47"/>
    </row>
    <row r="811" spans="1:20" ht="9" customHeight="1" x14ac:dyDescent="0.2">
      <c r="A811" s="517"/>
      <c r="B811" s="517"/>
      <c r="C811" s="48" t="s">
        <v>4</v>
      </c>
      <c r="D811" s="49">
        <v>34</v>
      </c>
      <c r="E811" s="50">
        <f t="shared" ref="E811" si="288">E810*1936.27</f>
        <v>45784421</v>
      </c>
      <c r="F811" s="50"/>
      <c r="G811" s="50">
        <v>0</v>
      </c>
      <c r="H811" s="61">
        <f t="shared" ref="H811:I811" si="289">H810*1936.27</f>
        <v>12361361</v>
      </c>
      <c r="I811" s="61">
        <f t="shared" si="289"/>
        <v>174439</v>
      </c>
      <c r="J811" s="51">
        <f t="shared" ref="J811:L811" si="290">J810*1936.27</f>
        <v>4860018</v>
      </c>
      <c r="K811" s="61">
        <f t="shared" si="290"/>
        <v>58320220</v>
      </c>
      <c r="L811" s="61">
        <f t="shared" si="290"/>
        <v>63180238</v>
      </c>
      <c r="M811" s="118"/>
      <c r="N811" s="120">
        <f t="shared" ref="N811:R811" si="291">N810*1936.27</f>
        <v>58320220</v>
      </c>
      <c r="O811" s="120">
        <f t="shared" si="291"/>
        <v>45958859</v>
      </c>
      <c r="P811" s="61">
        <f t="shared" si="291"/>
        <v>6696396</v>
      </c>
      <c r="Q811" s="120">
        <f t="shared" si="291"/>
        <v>71452836</v>
      </c>
      <c r="R811" s="120">
        <f t="shared" si="291"/>
        <v>66592817</v>
      </c>
      <c r="S811" s="47"/>
    </row>
    <row r="812" spans="1:20" ht="12.75" customHeight="1" x14ac:dyDescent="0.2">
      <c r="A812" s="517"/>
      <c r="B812" s="517"/>
      <c r="C812" s="53" t="s">
        <v>3</v>
      </c>
      <c r="D812" s="54">
        <v>35</v>
      </c>
      <c r="E812" s="44">
        <f t="shared" ref="E812" si="292">E800</f>
        <v>25108.31</v>
      </c>
      <c r="F812" s="44"/>
      <c r="G812" s="44">
        <v>0</v>
      </c>
      <c r="H812" s="44">
        <v>6384.11</v>
      </c>
      <c r="I812" s="44">
        <f t="shared" ref="I812" si="293">(E812+H812)*0.3%</f>
        <v>94.48</v>
      </c>
      <c r="J812" s="44">
        <f t="shared" ref="J812" si="294">K812/12</f>
        <v>2632.24</v>
      </c>
      <c r="K812" s="44">
        <f t="shared" ref="K812" si="295">SUM(E812:I812)</f>
        <v>31586.9</v>
      </c>
      <c r="L812" s="46">
        <f t="shared" ref="L812" si="296">SUM(E812:J812)</f>
        <v>34219.14</v>
      </c>
      <c r="M812" s="117"/>
      <c r="N812" s="119">
        <f t="shared" ref="N812" si="297">K812</f>
        <v>31586.9</v>
      </c>
      <c r="O812" s="119">
        <f t="shared" ref="O812" si="298">E812+F812+G812+I812</f>
        <v>25202.79</v>
      </c>
      <c r="P812" s="119">
        <f t="shared" ref="P812" si="299">P800</f>
        <v>3458.4</v>
      </c>
      <c r="Q812" s="119">
        <f t="shared" ref="Q812" si="300">L812+(IF(P812&gt;O812*0.18,P812,O812*0.18))</f>
        <v>38755.64</v>
      </c>
      <c r="R812" s="119">
        <f t="shared" ref="R812" si="301">N812+O812*0.18</f>
        <v>36123.4</v>
      </c>
      <c r="S812" s="47"/>
    </row>
    <row r="813" spans="1:20" ht="9" customHeight="1" x14ac:dyDescent="0.2">
      <c r="A813" s="518"/>
      <c r="B813" s="518"/>
      <c r="C813" s="58" t="s">
        <v>4</v>
      </c>
      <c r="D813" s="59"/>
      <c r="E813" s="50">
        <f t="shared" ref="E813" si="302">E812*1936.27</f>
        <v>48616467</v>
      </c>
      <c r="F813" s="50"/>
      <c r="G813" s="61">
        <v>0</v>
      </c>
      <c r="H813" s="61">
        <f t="shared" ref="H813:I813" si="303">H812*1936.27</f>
        <v>12361361</v>
      </c>
      <c r="I813" s="61">
        <f t="shared" si="303"/>
        <v>182939</v>
      </c>
      <c r="J813" s="51">
        <f t="shared" ref="J813:L813" si="304">J812*1936.27</f>
        <v>5096727</v>
      </c>
      <c r="K813" s="61">
        <f t="shared" si="304"/>
        <v>61160767</v>
      </c>
      <c r="L813" s="61">
        <f t="shared" si="304"/>
        <v>66257494</v>
      </c>
      <c r="M813" s="118"/>
      <c r="N813" s="120">
        <f t="shared" ref="N813:R813" si="305">N812*1936.27</f>
        <v>61160767</v>
      </c>
      <c r="O813" s="120">
        <f t="shared" si="305"/>
        <v>48799406</v>
      </c>
      <c r="P813" s="61">
        <f t="shared" si="305"/>
        <v>6696396</v>
      </c>
      <c r="Q813" s="120">
        <f t="shared" si="305"/>
        <v>75041383</v>
      </c>
      <c r="R813" s="120">
        <f t="shared" si="305"/>
        <v>69944656</v>
      </c>
      <c r="S813" s="47"/>
    </row>
    <row r="814" spans="1:20" ht="12.75" customHeight="1" x14ac:dyDescent="0.2">
      <c r="A814" s="496">
        <f>B804+1</f>
        <v>44743</v>
      </c>
      <c r="B814" s="496">
        <v>44926</v>
      </c>
      <c r="C814" s="42" t="s">
        <v>3</v>
      </c>
      <c r="D814" s="43">
        <v>0</v>
      </c>
      <c r="E814" s="44">
        <f t="shared" ref="E814" si="306">E802</f>
        <v>14513.09</v>
      </c>
      <c r="F814" s="44"/>
      <c r="G814" s="44"/>
      <c r="H814" s="44">
        <v>6384.11</v>
      </c>
      <c r="I814" s="44">
        <f>(E814+H814)*0.5%</f>
        <v>104.49</v>
      </c>
      <c r="J814" s="44">
        <f t="shared" si="225"/>
        <v>1750.14</v>
      </c>
      <c r="K814" s="44">
        <f t="shared" ref="K814" si="307">SUM(E814:I814)</f>
        <v>21001.69</v>
      </c>
      <c r="L814" s="46">
        <f t="shared" ref="L814" si="308">SUM(E814:J814)</f>
        <v>22751.83</v>
      </c>
      <c r="M814" s="117"/>
      <c r="N814" s="119">
        <f t="shared" ref="N814" si="309">K814</f>
        <v>21001.69</v>
      </c>
      <c r="O814" s="119">
        <f t="shared" ref="O814" si="310">E814+F814+G814+I814</f>
        <v>14617.58</v>
      </c>
      <c r="P814" s="119">
        <f t="shared" ref="P814" si="311">P802</f>
        <v>2214</v>
      </c>
      <c r="Q814" s="119">
        <f t="shared" ref="Q814" si="312">L814+(IF(P814&gt;O814*0.18,P814,O814*0.18))</f>
        <v>25382.99</v>
      </c>
      <c r="R814" s="119">
        <f t="shared" ref="R814" si="313">N814+O814*0.18</f>
        <v>23632.85</v>
      </c>
      <c r="S814" s="47"/>
    </row>
    <row r="815" spans="1:20" ht="9" customHeight="1" x14ac:dyDescent="0.2">
      <c r="A815" s="497"/>
      <c r="B815" s="497"/>
      <c r="C815" s="48" t="s">
        <v>4</v>
      </c>
      <c r="D815" s="49">
        <v>8</v>
      </c>
      <c r="E815" s="50">
        <f t="shared" ref="E815" si="314">E814*1936.27</f>
        <v>28101261</v>
      </c>
      <c r="F815" s="61"/>
      <c r="G815" s="50">
        <v>0</v>
      </c>
      <c r="H815" s="61">
        <f t="shared" ref="H815:I825" si="315">H814*1936.27</f>
        <v>12361361</v>
      </c>
      <c r="I815" s="61">
        <f t="shared" si="315"/>
        <v>202321</v>
      </c>
      <c r="J815" s="51">
        <f t="shared" ref="J815:L815" si="316">J814*1936.27</f>
        <v>3388744</v>
      </c>
      <c r="K815" s="61">
        <f t="shared" si="316"/>
        <v>40664942</v>
      </c>
      <c r="L815" s="61">
        <f t="shared" si="316"/>
        <v>44053686</v>
      </c>
      <c r="M815" s="118"/>
      <c r="N815" s="120">
        <f t="shared" ref="N815:R815" si="317">N814*1936.27</f>
        <v>40664942</v>
      </c>
      <c r="O815" s="120">
        <f t="shared" si="317"/>
        <v>28303582</v>
      </c>
      <c r="P815" s="61">
        <f t="shared" si="317"/>
        <v>4286902</v>
      </c>
      <c r="Q815" s="120">
        <f t="shared" si="317"/>
        <v>49148322</v>
      </c>
      <c r="R815" s="120">
        <f t="shared" si="317"/>
        <v>45759578</v>
      </c>
      <c r="S815" s="47"/>
    </row>
    <row r="816" spans="1:20" ht="12.75" customHeight="1" x14ac:dyDescent="0.2">
      <c r="A816" s="517">
        <f>A814</f>
        <v>44743</v>
      </c>
      <c r="B816" s="517">
        <f>B814</f>
        <v>44926</v>
      </c>
      <c r="C816" s="53" t="s">
        <v>3</v>
      </c>
      <c r="D816" s="54">
        <v>9</v>
      </c>
      <c r="E816" s="44">
        <f t="shared" ref="E816" si="318">E804</f>
        <v>16798.88</v>
      </c>
      <c r="F816" s="44"/>
      <c r="G816" s="44">
        <v>0</v>
      </c>
      <c r="H816" s="44">
        <v>6384.11</v>
      </c>
      <c r="I816" s="44">
        <f t="shared" ref="I816" si="319">(E816+H816)*0.5%</f>
        <v>115.91</v>
      </c>
      <c r="J816" s="44">
        <f t="shared" ref="J816" si="320">K816/12</f>
        <v>1941.58</v>
      </c>
      <c r="K816" s="44">
        <f t="shared" ref="K816" si="321">SUM(E816:I816)</f>
        <v>23298.9</v>
      </c>
      <c r="L816" s="46">
        <f t="shared" ref="L816" si="322">SUM(E816:J816)</f>
        <v>25240.48</v>
      </c>
      <c r="M816" s="117"/>
      <c r="N816" s="119">
        <f t="shared" ref="N816" si="323">K816</f>
        <v>23298.9</v>
      </c>
      <c r="O816" s="119">
        <f t="shared" ref="O816" si="324">E816+F816+G816+I816</f>
        <v>16914.79</v>
      </c>
      <c r="P816" s="119">
        <f t="shared" ref="P816" si="325">P804</f>
        <v>2214</v>
      </c>
      <c r="Q816" s="119">
        <f t="shared" ref="Q816" si="326">L816+(IF(P816&gt;O816*0.18,P816,O816*0.18))</f>
        <v>28285.14</v>
      </c>
      <c r="R816" s="119">
        <f t="shared" ref="R816" si="327">N816+O816*0.18</f>
        <v>26343.56</v>
      </c>
      <c r="S816" s="47"/>
    </row>
    <row r="817" spans="1:19" ht="9" customHeight="1" x14ac:dyDescent="0.2">
      <c r="A817" s="517"/>
      <c r="B817" s="517"/>
      <c r="C817" s="48" t="s">
        <v>4</v>
      </c>
      <c r="D817" s="49">
        <v>14</v>
      </c>
      <c r="E817" s="50">
        <f t="shared" ref="E817" si="328">E816*1936.27</f>
        <v>32527167</v>
      </c>
      <c r="F817" s="50"/>
      <c r="G817" s="50">
        <v>0</v>
      </c>
      <c r="H817" s="61">
        <f t="shared" ref="H817" si="329">H816*1936.27</f>
        <v>12361361</v>
      </c>
      <c r="I817" s="61">
        <f t="shared" si="315"/>
        <v>224433</v>
      </c>
      <c r="J817" s="51">
        <f t="shared" ref="J817:L817" si="330">J816*1936.27</f>
        <v>3759423</v>
      </c>
      <c r="K817" s="61">
        <f t="shared" si="330"/>
        <v>45112961</v>
      </c>
      <c r="L817" s="61">
        <f t="shared" si="330"/>
        <v>48872384</v>
      </c>
      <c r="M817" s="118"/>
      <c r="N817" s="120">
        <f t="shared" ref="N817:R817" si="331">N816*1936.27</f>
        <v>45112961</v>
      </c>
      <c r="O817" s="120">
        <f t="shared" si="331"/>
        <v>32751600</v>
      </c>
      <c r="P817" s="61">
        <f t="shared" si="331"/>
        <v>4286902</v>
      </c>
      <c r="Q817" s="120">
        <f t="shared" si="331"/>
        <v>54767668</v>
      </c>
      <c r="R817" s="120">
        <f t="shared" si="331"/>
        <v>51008245</v>
      </c>
      <c r="S817" s="47"/>
    </row>
    <row r="818" spans="1:19" ht="12.75" customHeight="1" x14ac:dyDescent="0.2">
      <c r="A818" s="517"/>
      <c r="B818" s="517"/>
      <c r="C818" s="53" t="s">
        <v>3</v>
      </c>
      <c r="D818" s="54">
        <v>15</v>
      </c>
      <c r="E818" s="44">
        <f t="shared" ref="E818" si="332">E806</f>
        <v>18820.88</v>
      </c>
      <c r="F818" s="44"/>
      <c r="G818" s="44">
        <v>0</v>
      </c>
      <c r="H818" s="44">
        <v>6384.11</v>
      </c>
      <c r="I818" s="44">
        <f t="shared" ref="I818" si="333">(E818+H818)*0.5%</f>
        <v>126.02</v>
      </c>
      <c r="J818" s="44">
        <f t="shared" ref="J818" si="334">K818/12</f>
        <v>2110.92</v>
      </c>
      <c r="K818" s="44">
        <f t="shared" ref="K818" si="335">SUM(E818:I818)</f>
        <v>25331.01</v>
      </c>
      <c r="L818" s="46">
        <f t="shared" ref="L818" si="336">SUM(E818:J818)</f>
        <v>27441.93</v>
      </c>
      <c r="M818" s="117"/>
      <c r="N818" s="119">
        <f t="shared" ref="N818" si="337">K818</f>
        <v>25331.01</v>
      </c>
      <c r="O818" s="119">
        <f t="shared" ref="O818" si="338">E818+F818+G818+I818</f>
        <v>18946.900000000001</v>
      </c>
      <c r="P818" s="119">
        <f t="shared" ref="P818" si="339">P806</f>
        <v>2721.6</v>
      </c>
      <c r="Q818" s="119">
        <f t="shared" ref="Q818" si="340">L818+(IF(P818&gt;O818*0.18,P818,O818*0.18))</f>
        <v>30852.37</v>
      </c>
      <c r="R818" s="119">
        <f t="shared" ref="R818" si="341">N818+O818*0.18</f>
        <v>28741.45</v>
      </c>
      <c r="S818" s="47"/>
    </row>
    <row r="819" spans="1:19" ht="9" customHeight="1" x14ac:dyDescent="0.2">
      <c r="A819" s="517"/>
      <c r="B819" s="517"/>
      <c r="C819" s="48" t="s">
        <v>4</v>
      </c>
      <c r="D819" s="49">
        <v>20</v>
      </c>
      <c r="E819" s="50">
        <f t="shared" ref="E819" si="342">E818*1936.27</f>
        <v>36442305</v>
      </c>
      <c r="F819" s="50"/>
      <c r="G819" s="50">
        <v>0</v>
      </c>
      <c r="H819" s="61">
        <f t="shared" ref="H819" si="343">H818*1936.27</f>
        <v>12361361</v>
      </c>
      <c r="I819" s="61">
        <f t="shared" si="315"/>
        <v>244009</v>
      </c>
      <c r="J819" s="51">
        <f t="shared" ref="J819:L819" si="344">J818*1936.27</f>
        <v>4087311</v>
      </c>
      <c r="K819" s="61">
        <f t="shared" si="344"/>
        <v>49047675</v>
      </c>
      <c r="L819" s="61">
        <f t="shared" si="344"/>
        <v>53134986</v>
      </c>
      <c r="M819" s="118"/>
      <c r="N819" s="120">
        <f t="shared" ref="N819:R819" si="345">N818*1936.27</f>
        <v>49047675</v>
      </c>
      <c r="O819" s="120">
        <f t="shared" si="345"/>
        <v>36686314</v>
      </c>
      <c r="P819" s="61">
        <f t="shared" si="345"/>
        <v>5269752</v>
      </c>
      <c r="Q819" s="120">
        <f t="shared" si="345"/>
        <v>59738518</v>
      </c>
      <c r="R819" s="120">
        <f t="shared" si="345"/>
        <v>55651207</v>
      </c>
      <c r="S819" s="47"/>
    </row>
    <row r="820" spans="1:19" ht="12.75" customHeight="1" x14ac:dyDescent="0.2">
      <c r="A820" s="517"/>
      <c r="B820" s="517"/>
      <c r="C820" s="53" t="s">
        <v>3</v>
      </c>
      <c r="D820" s="54">
        <v>21</v>
      </c>
      <c r="E820" s="44">
        <f t="shared" ref="E820" si="346">E808</f>
        <v>21742.45</v>
      </c>
      <c r="F820" s="44"/>
      <c r="G820" s="44">
        <v>0</v>
      </c>
      <c r="H820" s="44">
        <v>6384.11</v>
      </c>
      <c r="I820" s="44">
        <f t="shared" ref="I820" si="347">(E820+H820)*0.5%</f>
        <v>140.63</v>
      </c>
      <c r="J820" s="44">
        <f t="shared" ref="J820" si="348">K820/12</f>
        <v>2355.6</v>
      </c>
      <c r="K820" s="44">
        <f t="shared" ref="K820" si="349">SUM(E820:I820)</f>
        <v>28267.19</v>
      </c>
      <c r="L820" s="46">
        <f t="shared" ref="L820" si="350">SUM(E820:J820)</f>
        <v>30622.79</v>
      </c>
      <c r="M820" s="117"/>
      <c r="N820" s="119">
        <f t="shared" ref="N820" si="351">K820</f>
        <v>28267.19</v>
      </c>
      <c r="O820" s="119">
        <f t="shared" ref="O820" si="352">E820+F820+G820+I820</f>
        <v>21883.08</v>
      </c>
      <c r="P820" s="119">
        <f t="shared" ref="P820" si="353">P808</f>
        <v>2721.6</v>
      </c>
      <c r="Q820" s="119">
        <f t="shared" ref="Q820" si="354">L820+(IF(P820&gt;O820*0.18,P820,O820*0.18))</f>
        <v>34561.74</v>
      </c>
      <c r="R820" s="119">
        <f t="shared" ref="R820" si="355">N820+O820*0.18</f>
        <v>32206.14</v>
      </c>
      <c r="S820" s="47"/>
    </row>
    <row r="821" spans="1:19" ht="9" customHeight="1" x14ac:dyDescent="0.2">
      <c r="A821" s="517"/>
      <c r="B821" s="517"/>
      <c r="C821" s="48" t="s">
        <v>4</v>
      </c>
      <c r="D821" s="49">
        <v>27</v>
      </c>
      <c r="E821" s="50">
        <f t="shared" ref="E821" si="356">E820*1936.27</f>
        <v>42099254</v>
      </c>
      <c r="F821" s="50"/>
      <c r="G821" s="50">
        <v>0</v>
      </c>
      <c r="H821" s="61">
        <f t="shared" ref="H821" si="357">H820*1936.27</f>
        <v>12361361</v>
      </c>
      <c r="I821" s="61">
        <f t="shared" si="315"/>
        <v>272298</v>
      </c>
      <c r="J821" s="51">
        <f t="shared" ref="J821:L821" si="358">J820*1936.27</f>
        <v>4561078</v>
      </c>
      <c r="K821" s="61">
        <f t="shared" si="358"/>
        <v>54732912</v>
      </c>
      <c r="L821" s="61">
        <f t="shared" si="358"/>
        <v>59293990</v>
      </c>
      <c r="M821" s="118"/>
      <c r="N821" s="120">
        <f t="shared" ref="N821:R821" si="359">N820*1936.27</f>
        <v>54732912</v>
      </c>
      <c r="O821" s="120">
        <f t="shared" si="359"/>
        <v>42371551</v>
      </c>
      <c r="P821" s="61">
        <f t="shared" si="359"/>
        <v>5269752</v>
      </c>
      <c r="Q821" s="120">
        <f t="shared" si="359"/>
        <v>66920860</v>
      </c>
      <c r="R821" s="120">
        <f t="shared" si="359"/>
        <v>62359783</v>
      </c>
      <c r="S821" s="47"/>
    </row>
    <row r="822" spans="1:19" ht="12.75" customHeight="1" x14ac:dyDescent="0.2">
      <c r="A822" s="517"/>
      <c r="B822" s="517"/>
      <c r="C822" s="53" t="s">
        <v>3</v>
      </c>
      <c r="D822" s="54">
        <v>28</v>
      </c>
      <c r="E822" s="44">
        <f t="shared" ref="E822" si="360">E810</f>
        <v>23645.68</v>
      </c>
      <c r="F822" s="44"/>
      <c r="G822" s="44">
        <v>0</v>
      </c>
      <c r="H822" s="44">
        <v>6384.11</v>
      </c>
      <c r="I822" s="44">
        <f t="shared" ref="I822" si="361">(E822+H822)*0.5%</f>
        <v>150.15</v>
      </c>
      <c r="J822" s="44">
        <f t="shared" ref="J822" si="362">K822/12</f>
        <v>2515</v>
      </c>
      <c r="K822" s="44">
        <f t="shared" ref="K822" si="363">SUM(E822:I822)</f>
        <v>30179.94</v>
      </c>
      <c r="L822" s="46">
        <f t="shared" ref="L822" si="364">SUM(E822:J822)</f>
        <v>32694.94</v>
      </c>
      <c r="M822" s="117"/>
      <c r="N822" s="119">
        <f t="shared" ref="N822" si="365">K822</f>
        <v>30179.94</v>
      </c>
      <c r="O822" s="119">
        <f t="shared" ref="O822" si="366">E822+F822+G822+I822</f>
        <v>23795.83</v>
      </c>
      <c r="P822" s="119">
        <f t="shared" ref="P822" si="367">P810</f>
        <v>3458.4</v>
      </c>
      <c r="Q822" s="119">
        <f t="shared" ref="Q822" si="368">L822+(IF(P822&gt;O822*0.18,P822,O822*0.18))</f>
        <v>36978.19</v>
      </c>
      <c r="R822" s="119">
        <f t="shared" ref="R822" si="369">N822+O822*0.18</f>
        <v>34463.19</v>
      </c>
      <c r="S822" s="47"/>
    </row>
    <row r="823" spans="1:19" ht="9" customHeight="1" x14ac:dyDescent="0.2">
      <c r="A823" s="517"/>
      <c r="B823" s="517"/>
      <c r="C823" s="48" t="s">
        <v>4</v>
      </c>
      <c r="D823" s="49">
        <v>34</v>
      </c>
      <c r="E823" s="50">
        <f t="shared" ref="E823" si="370">E822*1936.27</f>
        <v>45784421</v>
      </c>
      <c r="F823" s="50"/>
      <c r="G823" s="50">
        <v>0</v>
      </c>
      <c r="H823" s="61">
        <f t="shared" ref="H823" si="371">H822*1936.27</f>
        <v>12361361</v>
      </c>
      <c r="I823" s="61">
        <f t="shared" si="315"/>
        <v>290731</v>
      </c>
      <c r="J823" s="51">
        <f t="shared" ref="J823:L823" si="372">J822*1936.27</f>
        <v>4869719</v>
      </c>
      <c r="K823" s="61">
        <f t="shared" si="372"/>
        <v>58436512</v>
      </c>
      <c r="L823" s="61">
        <f t="shared" si="372"/>
        <v>63306231</v>
      </c>
      <c r="M823" s="118"/>
      <c r="N823" s="120">
        <f t="shared" ref="N823:R823" si="373">N822*1936.27</f>
        <v>58436512</v>
      </c>
      <c r="O823" s="120">
        <f t="shared" si="373"/>
        <v>46075152</v>
      </c>
      <c r="P823" s="61">
        <f t="shared" si="373"/>
        <v>6696396</v>
      </c>
      <c r="Q823" s="120">
        <f t="shared" si="373"/>
        <v>71599760</v>
      </c>
      <c r="R823" s="120">
        <f t="shared" si="373"/>
        <v>66730041</v>
      </c>
      <c r="S823" s="47"/>
    </row>
    <row r="824" spans="1:19" ht="12.75" customHeight="1" x14ac:dyDescent="0.2">
      <c r="A824" s="517"/>
      <c r="B824" s="517"/>
      <c r="C824" s="53" t="s">
        <v>3</v>
      </c>
      <c r="D824" s="54">
        <v>35</v>
      </c>
      <c r="E824" s="44">
        <f t="shared" ref="E824" si="374">E812</f>
        <v>25108.31</v>
      </c>
      <c r="F824" s="44"/>
      <c r="G824" s="44">
        <v>0</v>
      </c>
      <c r="H824" s="44">
        <v>6384.11</v>
      </c>
      <c r="I824" s="44">
        <f t="shared" ref="I824" si="375">(E824+H824)*0.5%</f>
        <v>157.46</v>
      </c>
      <c r="J824" s="44">
        <f t="shared" ref="J824" si="376">K824/12</f>
        <v>2637.49</v>
      </c>
      <c r="K824" s="44">
        <f t="shared" ref="K824" si="377">SUM(E824:I824)</f>
        <v>31649.88</v>
      </c>
      <c r="L824" s="46">
        <f t="shared" ref="L824" si="378">SUM(E824:J824)</f>
        <v>34287.370000000003</v>
      </c>
      <c r="M824" s="117"/>
      <c r="N824" s="119">
        <f t="shared" ref="N824" si="379">K824</f>
        <v>31649.88</v>
      </c>
      <c r="O824" s="119">
        <f t="shared" ref="O824" si="380">E824+F824+G824+I824</f>
        <v>25265.77</v>
      </c>
      <c r="P824" s="119">
        <f t="shared" ref="P824" si="381">P812</f>
        <v>3458.4</v>
      </c>
      <c r="Q824" s="119">
        <f t="shared" ref="Q824" si="382">L824+(IF(P824&gt;O824*0.18,P824,O824*0.18))</f>
        <v>38835.21</v>
      </c>
      <c r="R824" s="119">
        <f t="shared" ref="R824" si="383">N824+O824*0.18</f>
        <v>36197.72</v>
      </c>
      <c r="S824" s="47"/>
    </row>
    <row r="825" spans="1:19" ht="9" customHeight="1" x14ac:dyDescent="0.2">
      <c r="A825" s="518"/>
      <c r="B825" s="518"/>
      <c r="C825" s="58" t="s">
        <v>4</v>
      </c>
      <c r="D825" s="59"/>
      <c r="E825" s="61">
        <f t="shared" ref="E825" si="384">E824*1936.27</f>
        <v>48616467</v>
      </c>
      <c r="F825" s="61"/>
      <c r="G825" s="61">
        <v>0</v>
      </c>
      <c r="H825" s="61">
        <f t="shared" ref="H825" si="385">H824*1936.27</f>
        <v>12361361</v>
      </c>
      <c r="I825" s="61">
        <f t="shared" si="315"/>
        <v>304885</v>
      </c>
      <c r="J825" s="61">
        <f t="shared" ref="J825:L825" si="386">J824*1936.27</f>
        <v>5106893</v>
      </c>
      <c r="K825" s="61">
        <f t="shared" si="386"/>
        <v>61282713</v>
      </c>
      <c r="L825" s="61">
        <f t="shared" si="386"/>
        <v>66389606</v>
      </c>
      <c r="M825" s="118"/>
      <c r="N825" s="123">
        <f t="shared" ref="N825:R825" si="387">N824*1936.27</f>
        <v>61282713</v>
      </c>
      <c r="O825" s="123">
        <f t="shared" si="387"/>
        <v>48921352</v>
      </c>
      <c r="P825" s="61">
        <f t="shared" si="387"/>
        <v>6696396</v>
      </c>
      <c r="Q825" s="123">
        <f t="shared" si="387"/>
        <v>75195452</v>
      </c>
      <c r="R825" s="123">
        <f t="shared" si="387"/>
        <v>70088559</v>
      </c>
      <c r="S825" s="47"/>
    </row>
    <row r="826" spans="1:19" ht="9" customHeight="1" x14ac:dyDescent="0.2">
      <c r="A826" s="78"/>
      <c r="B826" s="78"/>
      <c r="C826" s="79"/>
      <c r="D826" s="79"/>
      <c r="E826" s="80"/>
      <c r="F826" s="80"/>
      <c r="G826" s="80"/>
      <c r="H826" s="80"/>
      <c r="I826" s="80"/>
      <c r="J826" s="80"/>
      <c r="K826" s="80"/>
      <c r="Q826" s="81"/>
      <c r="S826" s="47"/>
    </row>
    <row r="827" spans="1:19" ht="9" customHeight="1" x14ac:dyDescent="0.2">
      <c r="A827" s="78"/>
      <c r="B827" s="78"/>
      <c r="C827" s="79"/>
      <c r="D827" s="79"/>
      <c r="E827" s="80"/>
      <c r="F827" s="80"/>
      <c r="G827" s="80"/>
      <c r="H827" s="80"/>
      <c r="I827" s="80"/>
      <c r="J827" s="80"/>
      <c r="K827" s="80"/>
      <c r="Q827" s="81"/>
      <c r="S827" s="47"/>
    </row>
    <row r="828" spans="1:19" ht="9" customHeight="1" x14ac:dyDescent="0.2">
      <c r="A828" s="78"/>
      <c r="B828" s="78"/>
      <c r="C828" s="79"/>
      <c r="D828" s="79"/>
      <c r="E828" s="80"/>
      <c r="F828" s="80"/>
      <c r="G828" s="80"/>
      <c r="H828" s="80"/>
      <c r="I828" s="80"/>
      <c r="J828" s="80"/>
      <c r="K828" s="80"/>
      <c r="Q828" s="81"/>
      <c r="S828" s="47"/>
    </row>
    <row r="829" spans="1:19" x14ac:dyDescent="0.2">
      <c r="Q829" s="81"/>
    </row>
    <row r="830" spans="1:19" ht="24.75" customHeight="1" x14ac:dyDescent="0.2">
      <c r="B830" s="524" t="s">
        <v>23</v>
      </c>
      <c r="C830" s="525"/>
      <c r="D830" s="525"/>
      <c r="E830" s="525"/>
      <c r="F830" s="525"/>
      <c r="G830" s="525"/>
      <c r="H830" s="525"/>
      <c r="I830" s="525"/>
      <c r="J830" s="525"/>
      <c r="K830" s="578"/>
      <c r="Q830" s="81"/>
    </row>
    <row r="831" spans="1:19" ht="19.5" customHeight="1" x14ac:dyDescent="0.2">
      <c r="B831" s="82" t="s">
        <v>16</v>
      </c>
      <c r="C831" s="83"/>
      <c r="D831" s="84"/>
      <c r="E831" s="127">
        <v>36892</v>
      </c>
      <c r="F831" s="127">
        <v>37257</v>
      </c>
      <c r="G831" s="127">
        <v>37622</v>
      </c>
      <c r="H831" s="127">
        <v>37987</v>
      </c>
      <c r="I831" s="136">
        <v>38718</v>
      </c>
      <c r="J831" s="128">
        <v>43160</v>
      </c>
      <c r="K831" s="128">
        <v>44562</v>
      </c>
      <c r="Q831" s="81"/>
    </row>
    <row r="832" spans="1:19" ht="12.75" customHeight="1" x14ac:dyDescent="0.2">
      <c r="B832" s="581" t="s">
        <v>15</v>
      </c>
      <c r="C832" s="86" t="s">
        <v>3</v>
      </c>
      <c r="D832" s="101">
        <v>0</v>
      </c>
      <c r="E832" s="44">
        <v>1338.6</v>
      </c>
      <c r="F832" s="44">
        <v>1578.6</v>
      </c>
      <c r="G832" s="44">
        <v>1710.6</v>
      </c>
      <c r="H832" s="44">
        <v>1857.84</v>
      </c>
      <c r="I832" s="44">
        <v>1968</v>
      </c>
      <c r="J832" s="44">
        <v>2094</v>
      </c>
      <c r="K832" s="44">
        <f>J832+10*12</f>
        <v>2214</v>
      </c>
      <c r="Q832" s="81"/>
    </row>
    <row r="833" spans="2:17" x14ac:dyDescent="0.2">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2">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2">
      <c r="B835" s="582"/>
      <c r="C835" s="59" t="s">
        <v>4</v>
      </c>
      <c r="D835" s="102">
        <v>27</v>
      </c>
      <c r="E835" s="90">
        <v>3228072</v>
      </c>
      <c r="F835" s="90">
        <v>3785718</v>
      </c>
      <c r="G835" s="90">
        <v>4087776</v>
      </c>
      <c r="H835" s="90">
        <v>4429799</v>
      </c>
      <c r="I835" s="90">
        <v>4693518</v>
      </c>
      <c r="J835" s="90">
        <v>4990930</v>
      </c>
      <c r="K835" s="90">
        <f t="shared" ref="K835" si="388">K834*1936.27</f>
        <v>5269752</v>
      </c>
      <c r="Q835" s="81"/>
    </row>
    <row r="836" spans="2:17" x14ac:dyDescent="0.2">
      <c r="B836" s="582"/>
      <c r="C836" s="86" t="s">
        <v>3</v>
      </c>
      <c r="D836" s="101">
        <v>28</v>
      </c>
      <c r="E836" s="44">
        <v>1865.4</v>
      </c>
      <c r="F836" s="44">
        <v>2333.4</v>
      </c>
      <c r="G836" s="44">
        <v>2585.4</v>
      </c>
      <c r="H836" s="44">
        <v>2870.04</v>
      </c>
      <c r="I836" s="44">
        <v>3090</v>
      </c>
      <c r="J836" s="44">
        <v>3278.4</v>
      </c>
      <c r="K836" s="44">
        <f>J836+15*12</f>
        <v>3458.4</v>
      </c>
      <c r="Q836" s="81"/>
    </row>
    <row r="837" spans="2:17" x14ac:dyDescent="0.2">
      <c r="B837" s="583"/>
      <c r="C837" s="59" t="s">
        <v>4</v>
      </c>
      <c r="D837" s="102"/>
      <c r="E837" s="90">
        <v>3611918</v>
      </c>
      <c r="F837" s="90">
        <v>4518092</v>
      </c>
      <c r="G837" s="90">
        <v>5006032</v>
      </c>
      <c r="H837" s="90">
        <v>5557172</v>
      </c>
      <c r="I837" s="90">
        <v>5983074</v>
      </c>
      <c r="J837" s="90">
        <v>6347868</v>
      </c>
      <c r="K837" s="90">
        <f t="shared" ref="K837" si="389">K836*1936.27</f>
        <v>6696396</v>
      </c>
      <c r="Q837" s="81"/>
    </row>
    <row r="838" spans="2:17" x14ac:dyDescent="0.2">
      <c r="B838" s="47" t="s">
        <v>24</v>
      </c>
      <c r="Q838" s="81"/>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624:A635"/>
    <mergeCell ref="B624:B635"/>
    <mergeCell ref="A50:A89"/>
    <mergeCell ref="B50:B89"/>
    <mergeCell ref="L3:L4"/>
    <mergeCell ref="C5:D5"/>
    <mergeCell ref="A6:A7"/>
    <mergeCell ref="B6:B7"/>
    <mergeCell ref="A3:B3"/>
    <mergeCell ref="C3:D4"/>
    <mergeCell ref="E3:J3"/>
    <mergeCell ref="K3:K4"/>
    <mergeCell ref="A8:A47"/>
    <mergeCell ref="B8:B47"/>
    <mergeCell ref="A48:A49"/>
    <mergeCell ref="B48:B49"/>
    <mergeCell ref="A176:A215"/>
    <mergeCell ref="B176:B215"/>
    <mergeCell ref="A90:A91"/>
    <mergeCell ref="B90:B91"/>
    <mergeCell ref="A92:A131"/>
    <mergeCell ref="B92:B131"/>
    <mergeCell ref="A132:A133"/>
    <mergeCell ref="B132:B133"/>
    <mergeCell ref="A134:A173"/>
    <mergeCell ref="B134:B173"/>
    <mergeCell ref="A174:A175"/>
    <mergeCell ref="B174:B175"/>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608:A609"/>
    <mergeCell ref="B608:B609"/>
    <mergeCell ref="A610:A621"/>
    <mergeCell ref="B610:B621"/>
    <mergeCell ref="B496:B497"/>
    <mergeCell ref="A482:A483"/>
    <mergeCell ref="A566:A567"/>
    <mergeCell ref="B566:B567"/>
    <mergeCell ref="A582:A593"/>
    <mergeCell ref="A594:A595"/>
    <mergeCell ref="B594:B595"/>
    <mergeCell ref="A554:A565"/>
    <mergeCell ref="B554:B565"/>
    <mergeCell ref="B582:B593"/>
    <mergeCell ref="A596:A607"/>
    <mergeCell ref="B596:B607"/>
    <mergeCell ref="B482:B483"/>
    <mergeCell ref="B526:B537"/>
    <mergeCell ref="A524:A525"/>
    <mergeCell ref="B524:B525"/>
    <mergeCell ref="A538:A539"/>
    <mergeCell ref="B538:B539"/>
    <mergeCell ref="B830:K830"/>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296" priority="7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295" priority="70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294"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3" priority="699"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292" priority="6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1" priority="69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290"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289" priority="6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8"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7" priority="6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6"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5" priority="6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4"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3" priority="6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2"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1" priority="6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80"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9" priority="6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8"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7"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6"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5"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4"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3" priority="6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72"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71" priority="6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0"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9" priority="6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8"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7"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66"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5"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4"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3"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2"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1"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0"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59" priority="6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8"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7" priority="6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6"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5" priority="6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4"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3" priority="6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2"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1" priority="6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50"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9"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8"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7"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6"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5" priority="6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4"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3" priority="6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2"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1"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0"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8"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7"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6"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5"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4"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3"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2"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1"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0"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9"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8"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7"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26"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5"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4"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3"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2"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1"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0"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9"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8"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7"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6"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5"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4"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3"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2"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1"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0"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9"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8"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7"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6"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5"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04"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3"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2"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1"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0"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9"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8"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7"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96"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5"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4"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3" priority="5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2"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1" priority="5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0"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89"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8"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7"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6"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5"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4"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3"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2"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1" priority="5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80"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9" priority="5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8"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7" priority="5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6"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5"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4"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3"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2"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1" priority="5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0"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9" priority="5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68"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7" priority="5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6"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5" priority="5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4"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3"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2"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1"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0"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9" priority="5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8"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57" priority="5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6"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5" priority="5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4"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3"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2"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1"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0"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9" priority="5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8"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7" priority="5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6"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5" priority="5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4"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3" priority="5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2"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1"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0"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9"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8"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7" priority="5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36"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35"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4"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3"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2"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1" priority="5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0"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9" priority="5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8"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7" priority="5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6"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5" priority="5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4"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3" priority="5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2"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1" priority="5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0"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9" priority="5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8"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7"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6"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5"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4"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3" priority="519" stopIfTrue="1" operator="equal">
      <formula>0</formula>
    </cfRule>
  </conditionalFormatting>
  <conditionalFormatting sqref="Q6:Q607 Q622:Q691">
    <cfRule type="cellIs" dxfId="1112"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1" priority="517" stopIfTrue="1" operator="equal">
      <formula>0</formula>
    </cfRule>
  </conditionalFormatting>
  <conditionalFormatting sqref="Q6:Q607 Q622:Q691">
    <cfRule type="cellIs" dxfId="1110" priority="516"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9" priority="515" stopIfTrue="1" operator="equal">
      <formula>0</formula>
    </cfRule>
  </conditionalFormatting>
  <conditionalFormatting sqref="E826:Q827">
    <cfRule type="cellIs" dxfId="1108" priority="514" stopIfTrue="1" operator="equal">
      <formula>0</formula>
    </cfRule>
  </conditionalFormatting>
  <conditionalFormatting sqref="P692 P694 P696 P698 P700 P702 P704 P706 P708 P710 P712 P714 P716 P718 P720 P722 P724 P726 P728 P730">
    <cfRule type="cellIs" dxfId="1107" priority="500" stopIfTrue="1" operator="equal">
      <formula>0</formula>
    </cfRule>
  </conditionalFormatting>
  <conditionalFormatting sqref="F718:H729 J718:O729 Q718:Q729">
    <cfRule type="cellIs" dxfId="1106" priority="509" stopIfTrue="1" operator="equal">
      <formula>0</formula>
    </cfRule>
  </conditionalFormatting>
  <conditionalFormatting sqref="F730:H741 J730:O741 Q730:Q741">
    <cfRule type="cellIs" dxfId="1105" priority="507" stopIfTrue="1" operator="equal">
      <formula>0</formula>
    </cfRule>
  </conditionalFormatting>
  <conditionalFormatting sqref="N718:O718 N720:O720 N722:O722 N724:O724 N726:O726 N728:O728 Q728 Q726 Q724 Q722 Q720 Q718">
    <cfRule type="cellIs" dxfId="1104" priority="508" stopIfTrue="1" operator="equal">
      <formula>0</formula>
    </cfRule>
  </conditionalFormatting>
  <conditionalFormatting sqref="N730:O730 N732:O732 N734:O734 N736:O736 N738:O738 N740:O740 Q740 Q738 Q736 Q734 Q732 Q730">
    <cfRule type="cellIs" dxfId="1103" priority="506" stopIfTrue="1" operator="equal">
      <formula>0</formula>
    </cfRule>
  </conditionalFormatting>
  <conditionalFormatting sqref="F742:O753 Q742:Q753">
    <cfRule type="cellIs" dxfId="1102" priority="505" stopIfTrue="1" operator="equal">
      <formula>0</formula>
    </cfRule>
  </conditionalFormatting>
  <conditionalFormatting sqref="N742:O742 N744:O744 N746:O746 N748:O748 N750:O750 N752:O752 Q752 Q750 Q748 Q746 Q744 Q742">
    <cfRule type="cellIs" dxfId="1101" priority="504" stopIfTrue="1" operator="equal">
      <formula>0</formula>
    </cfRule>
  </conditionalFormatting>
  <conditionalFormatting sqref="I718:I741">
    <cfRule type="cellIs" dxfId="1100" priority="503" stopIfTrue="1" operator="equal">
      <formula>0</formula>
    </cfRule>
  </conditionalFormatting>
  <conditionalFormatting sqref="E710:E741">
    <cfRule type="cellIs" dxfId="1099" priority="501" stopIfTrue="1" operator="equal">
      <formula>0</formula>
    </cfRule>
  </conditionalFormatting>
  <conditionalFormatting sqref="E706:O709 Q706:Q717 F710:O717 E710:E741">
    <cfRule type="cellIs" dxfId="1098" priority="513" stopIfTrue="1" operator="equal">
      <formula>0</formula>
    </cfRule>
  </conditionalFormatting>
  <conditionalFormatting sqref="E692:O705 Q692:Q705">
    <cfRule type="cellIs" dxfId="1097" priority="511" stopIfTrue="1" operator="equal">
      <formula>0</formula>
    </cfRule>
  </conditionalFormatting>
  <conditionalFormatting sqref="N692:O692 N694:O694 N696:O696 N698:O698 N700:O700 N702:O702 N704:O704 Q704 Q702 Q700 Q698 Q696 Q694 Q692">
    <cfRule type="cellIs" dxfId="1096" priority="512" stopIfTrue="1" operator="equal">
      <formula>0</formula>
    </cfRule>
  </conditionalFormatting>
  <conditionalFormatting sqref="N706:O706 N708:O708 N710:O710 N712:O712 N714:O714 N716:O716 Q716 Q714 Q712 Q710 Q708 Q706">
    <cfRule type="cellIs" dxfId="1095" priority="510" stopIfTrue="1" operator="equal">
      <formula>0</formula>
    </cfRule>
  </conditionalFormatting>
  <conditionalFormatting sqref="E742:E753">
    <cfRule type="cellIs" dxfId="1094" priority="502" stopIfTrue="1" operator="equal">
      <formula>0</formula>
    </cfRule>
  </conditionalFormatting>
  <conditionalFormatting sqref="P732 P734 P736 P738 P740 P742 P744 P746 P748 P750 P752">
    <cfRule type="cellIs" dxfId="1093" priority="499" stopIfTrue="1" operator="equal">
      <formula>0</formula>
    </cfRule>
  </conditionalFormatting>
  <conditionalFormatting sqref="R6:R607 R622:R753">
    <cfRule type="cellIs" dxfId="1092" priority="45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91" priority="454" stopIfTrue="1" operator="equal">
      <formula>0</formula>
    </cfRule>
  </conditionalFormatting>
  <conditionalFormatting sqref="R6:R607 R622:R753">
    <cfRule type="cellIs" dxfId="1090" priority="45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89" priority="451" stopIfTrue="1" operator="equal">
      <formula>0</formula>
    </cfRule>
  </conditionalFormatting>
  <conditionalFormatting sqref="R692:R703">
    <cfRule type="cellIs" dxfId="1088" priority="450" stopIfTrue="1" operator="equal">
      <formula>0</formula>
    </cfRule>
  </conditionalFormatting>
  <conditionalFormatting sqref="R678:R691">
    <cfRule type="cellIs" dxfId="1087" priority="448" stopIfTrue="1" operator="equal">
      <formula>0</formula>
    </cfRule>
  </conditionalFormatting>
  <conditionalFormatting sqref="R678 R680 R682 R684 R686 R688 R690">
    <cfRule type="cellIs" dxfId="1086" priority="449" stopIfTrue="1" operator="equal">
      <formula>0</formula>
    </cfRule>
  </conditionalFormatting>
  <conditionalFormatting sqref="R740">
    <cfRule type="cellIs" dxfId="1085" priority="440" stopIfTrue="1" operator="equal">
      <formula>0</formula>
    </cfRule>
  </conditionalFormatting>
  <conditionalFormatting sqref="R692 R694 R696 R698 R700 R702">
    <cfRule type="cellIs" dxfId="1084" priority="447" stopIfTrue="1" operator="equal">
      <formula>0</formula>
    </cfRule>
  </conditionalFormatting>
  <conditionalFormatting sqref="R738 R736 R734 R732 R730 R728">
    <cfRule type="cellIs" dxfId="1083" priority="441" stopIfTrue="1" operator="equal">
      <formula>0</formula>
    </cfRule>
  </conditionalFormatting>
  <conditionalFormatting sqref="R704:R715">
    <cfRule type="cellIs" dxfId="1082" priority="446" stopIfTrue="1" operator="equal">
      <formula>0</formula>
    </cfRule>
  </conditionalFormatting>
  <conditionalFormatting sqref="R704 R706 R708 R710 R712 R714">
    <cfRule type="cellIs" dxfId="1081" priority="445" stopIfTrue="1" operator="equal">
      <formula>0</formula>
    </cfRule>
  </conditionalFormatting>
  <conditionalFormatting sqref="R716:R727">
    <cfRule type="cellIs" dxfId="1080" priority="444" stopIfTrue="1" operator="equal">
      <formula>0</formula>
    </cfRule>
  </conditionalFormatting>
  <conditionalFormatting sqref="R716 R726 R724 R722 R720 R718">
    <cfRule type="cellIs" dxfId="1079" priority="443" stopIfTrue="1" operator="equal">
      <formula>0</formula>
    </cfRule>
  </conditionalFormatting>
  <conditionalFormatting sqref="R728:R739">
    <cfRule type="cellIs" dxfId="1078" priority="442" stopIfTrue="1" operator="equal">
      <formula>0</formula>
    </cfRule>
  </conditionalFormatting>
  <conditionalFormatting sqref="R740">
    <cfRule type="cellIs" dxfId="1077" priority="439" stopIfTrue="1" operator="equal">
      <formula>0</formula>
    </cfRule>
  </conditionalFormatting>
  <conditionalFormatting sqref="R741">
    <cfRule type="cellIs" dxfId="1076" priority="438" stopIfTrue="1" operator="equal">
      <formula>0</formula>
    </cfRule>
  </conditionalFormatting>
  <conditionalFormatting sqref="R742 R744 R746 R748 R750">
    <cfRule type="cellIs" dxfId="1075" priority="437" stopIfTrue="1" operator="equal">
      <formula>0</formula>
    </cfRule>
  </conditionalFormatting>
  <conditionalFormatting sqref="R742 R744 R746 R748 R750">
    <cfRule type="cellIs" dxfId="1074" priority="436" stopIfTrue="1" operator="equal">
      <formula>0</formula>
    </cfRule>
  </conditionalFormatting>
  <conditionalFormatting sqref="R743 R745 R747 R749 R751">
    <cfRule type="cellIs" dxfId="1073" priority="435" stopIfTrue="1" operator="equal">
      <formula>0</formula>
    </cfRule>
  </conditionalFormatting>
  <conditionalFormatting sqref="R752">
    <cfRule type="cellIs" dxfId="1072" priority="434" stopIfTrue="1" operator="equal">
      <formula>0</formula>
    </cfRule>
  </conditionalFormatting>
  <conditionalFormatting sqref="R752">
    <cfRule type="cellIs" dxfId="1071" priority="433" stopIfTrue="1" operator="equal">
      <formula>0</formula>
    </cfRule>
  </conditionalFormatting>
  <conditionalFormatting sqref="R753">
    <cfRule type="cellIs" dxfId="1070" priority="432" stopIfTrue="1" operator="equal">
      <formula>0</formula>
    </cfRule>
  </conditionalFormatting>
  <conditionalFormatting sqref="E608:Q621">
    <cfRule type="cellIs" dxfId="1069" priority="372" stopIfTrue="1" operator="equal">
      <formula>0</formula>
    </cfRule>
  </conditionalFormatting>
  <conditionalFormatting sqref="M608:Q621">
    <cfRule type="cellIs" dxfId="1068" priority="371" stopIfTrue="1" operator="equal">
      <formula>0</formula>
    </cfRule>
  </conditionalFormatting>
  <conditionalFormatting sqref="N608:Q608 N610:Q610 N612:Q612 N614:Q614 N616:Q616 N618:Q618 N620:Q620">
    <cfRule type="cellIs" dxfId="1067" priority="370" stopIfTrue="1" operator="equal">
      <formula>0</formula>
    </cfRule>
  </conditionalFormatting>
  <conditionalFormatting sqref="N608:Q608 N610:Q610 N612:Q612 N614:Q614 N616:Q616 N618:Q618 N620:Q620">
    <cfRule type="cellIs" dxfId="1066" priority="369" stopIfTrue="1" operator="equal">
      <formula>0</formula>
    </cfRule>
  </conditionalFormatting>
  <conditionalFormatting sqref="Q608 Q610 Q612 Q614 Q616 Q618 Q620">
    <cfRule type="cellIs" dxfId="1065" priority="368" stopIfTrue="1" operator="equal">
      <formula>0</formula>
    </cfRule>
  </conditionalFormatting>
  <conditionalFormatting sqref="Q608:Q621">
    <cfRule type="cellIs" dxfId="1064" priority="367" stopIfTrue="1" operator="equal">
      <formula>0</formula>
    </cfRule>
  </conditionalFormatting>
  <conditionalFormatting sqref="Q608:Q621">
    <cfRule type="cellIs" dxfId="1063" priority="366" stopIfTrue="1" operator="equal">
      <formula>0</formula>
    </cfRule>
  </conditionalFormatting>
  <conditionalFormatting sqref="Q608:Q621">
    <cfRule type="cellIs" dxfId="1062" priority="365" stopIfTrue="1" operator="equal">
      <formula>0</formula>
    </cfRule>
  </conditionalFormatting>
  <conditionalFormatting sqref="Q608:Q621">
    <cfRule type="cellIs" dxfId="1061" priority="364" stopIfTrue="1" operator="equal">
      <formula>0</formula>
    </cfRule>
  </conditionalFormatting>
  <conditionalFormatting sqref="Q608 Q610 Q612 Q614 Q616 Q618 Q620">
    <cfRule type="cellIs" dxfId="1060" priority="363" stopIfTrue="1" operator="equal">
      <formula>0</formula>
    </cfRule>
  </conditionalFormatting>
  <conditionalFormatting sqref="Q608:Q621">
    <cfRule type="cellIs" dxfId="1059" priority="362" stopIfTrue="1" operator="equal">
      <formula>0</formula>
    </cfRule>
  </conditionalFormatting>
  <conditionalFormatting sqref="Q608 Q610 Q612 Q614 Q616 Q618 Q620">
    <cfRule type="cellIs" dxfId="1058" priority="361" stopIfTrue="1" operator="equal">
      <formula>0</formula>
    </cfRule>
  </conditionalFormatting>
  <conditionalFormatting sqref="Q608 Q610 Q612 Q614 Q616 Q618 Q620">
    <cfRule type="cellIs" dxfId="1057" priority="360" stopIfTrue="1" operator="equal">
      <formula>0</formula>
    </cfRule>
  </conditionalFormatting>
  <conditionalFormatting sqref="Q608:Q621">
    <cfRule type="cellIs" dxfId="1056" priority="359" stopIfTrue="1" operator="equal">
      <formula>0</formula>
    </cfRule>
  </conditionalFormatting>
  <conditionalFormatting sqref="Q608 Q610 Q612 Q614 Q616 Q618 Q620">
    <cfRule type="cellIs" dxfId="1055" priority="358" stopIfTrue="1" operator="equal">
      <formula>0</formula>
    </cfRule>
  </conditionalFormatting>
  <conditionalFormatting sqref="Q608:Q621">
    <cfRule type="cellIs" dxfId="1054" priority="357" stopIfTrue="1" operator="equal">
      <formula>0</formula>
    </cfRule>
  </conditionalFormatting>
  <conditionalFormatting sqref="Q608 Q610 Q612 Q614 Q616 Q618 Q620">
    <cfRule type="cellIs" dxfId="1053" priority="356" stopIfTrue="1" operator="equal">
      <formula>0</formula>
    </cfRule>
  </conditionalFormatting>
  <conditionalFormatting sqref="Q608:Q621">
    <cfRule type="cellIs" dxfId="1052" priority="355" stopIfTrue="1" operator="equal">
      <formula>0</formula>
    </cfRule>
  </conditionalFormatting>
  <conditionalFormatting sqref="Q608 Q610 Q612 Q614 Q616 Q618 Q620">
    <cfRule type="cellIs" dxfId="1051" priority="354" stopIfTrue="1" operator="equal">
      <formula>0</formula>
    </cfRule>
  </conditionalFormatting>
  <conditionalFormatting sqref="Q608 Q610 Q612 Q614 Q616 Q618 Q620">
    <cfRule type="cellIs" dxfId="1050" priority="353" stopIfTrue="1" operator="equal">
      <formula>0</formula>
    </cfRule>
  </conditionalFormatting>
  <conditionalFormatting sqref="Q608:Q621">
    <cfRule type="cellIs" dxfId="1049" priority="352" stopIfTrue="1" operator="equal">
      <formula>0</formula>
    </cfRule>
  </conditionalFormatting>
  <conditionalFormatting sqref="Q608 Q610 Q612 Q614 Q616 Q618 Q620">
    <cfRule type="cellIs" dxfId="1048" priority="351" stopIfTrue="1" operator="equal">
      <formula>0</formula>
    </cfRule>
  </conditionalFormatting>
  <conditionalFormatting sqref="Q608:Q621">
    <cfRule type="cellIs" dxfId="1047" priority="350" stopIfTrue="1" operator="equal">
      <formula>0</formula>
    </cfRule>
  </conditionalFormatting>
  <conditionalFormatting sqref="Q608:Q621">
    <cfRule type="cellIs" dxfId="1046" priority="349" stopIfTrue="1" operator="equal">
      <formula>0</formula>
    </cfRule>
  </conditionalFormatting>
  <conditionalFormatting sqref="Q608 Q610 Q612 Q614 Q616 Q618 Q620">
    <cfRule type="cellIs" dxfId="1045" priority="348" stopIfTrue="1" operator="equal">
      <formula>0</formula>
    </cfRule>
  </conditionalFormatting>
  <conditionalFormatting sqref="Q608:Q621">
    <cfRule type="cellIs" dxfId="1044" priority="347" stopIfTrue="1" operator="equal">
      <formula>0</formula>
    </cfRule>
  </conditionalFormatting>
  <conditionalFormatting sqref="Q608 Q610 Q612 Q614 Q616 Q618 Q620">
    <cfRule type="cellIs" dxfId="1043" priority="346" stopIfTrue="1" operator="equal">
      <formula>0</formula>
    </cfRule>
  </conditionalFormatting>
  <conditionalFormatting sqref="Q608 Q610 Q612 Q614 Q616 Q618 Q620">
    <cfRule type="cellIs" dxfId="1042" priority="345" stopIfTrue="1" operator="equal">
      <formula>0</formula>
    </cfRule>
  </conditionalFormatting>
  <conditionalFormatting sqref="Q608:Q621">
    <cfRule type="cellIs" dxfId="1041" priority="344" stopIfTrue="1" operator="equal">
      <formula>0</formula>
    </cfRule>
  </conditionalFormatting>
  <conditionalFormatting sqref="Q608 Q610 Q612 Q614 Q616 Q618 Q620">
    <cfRule type="cellIs" dxfId="1040" priority="343" stopIfTrue="1" operator="equal">
      <formula>0</formula>
    </cfRule>
  </conditionalFormatting>
  <conditionalFormatting sqref="Q608:Q621">
    <cfRule type="cellIs" dxfId="1039" priority="342" stopIfTrue="1" operator="equal">
      <formula>0</formula>
    </cfRule>
  </conditionalFormatting>
  <conditionalFormatting sqref="Q608 Q610 Q612 Q614 Q616 Q618 Q620">
    <cfRule type="cellIs" dxfId="1038" priority="341" stopIfTrue="1" operator="equal">
      <formula>0</formula>
    </cfRule>
  </conditionalFormatting>
  <conditionalFormatting sqref="Q608:Q621">
    <cfRule type="cellIs" dxfId="1037" priority="340" stopIfTrue="1" operator="equal">
      <formula>0</formula>
    </cfRule>
  </conditionalFormatting>
  <conditionalFormatting sqref="Q608 Q610 Q612 Q614 Q616 Q618 Q620">
    <cfRule type="cellIs" dxfId="1036" priority="339" stopIfTrue="1" operator="equal">
      <formula>0</formula>
    </cfRule>
  </conditionalFormatting>
  <conditionalFormatting sqref="Q608 Q610 Q612 Q614 Q616 Q618 Q620">
    <cfRule type="cellIs" dxfId="1035" priority="338" stopIfTrue="1" operator="equal">
      <formula>0</formula>
    </cfRule>
  </conditionalFormatting>
  <conditionalFormatting sqref="Q608:Q621">
    <cfRule type="cellIs" dxfId="1034" priority="337" stopIfTrue="1" operator="equal">
      <formula>0</formula>
    </cfRule>
  </conditionalFormatting>
  <conditionalFormatting sqref="Q608 Q610 Q612 Q614 Q616 Q618 Q620">
    <cfRule type="cellIs" dxfId="1033" priority="336" stopIfTrue="1" operator="equal">
      <formula>0</formula>
    </cfRule>
  </conditionalFormatting>
  <conditionalFormatting sqref="Q608:Q621">
    <cfRule type="cellIs" dxfId="1032" priority="335" stopIfTrue="1" operator="equal">
      <formula>0</formula>
    </cfRule>
  </conditionalFormatting>
  <conditionalFormatting sqref="Q608:Q621">
    <cfRule type="cellIs" dxfId="1031" priority="334" stopIfTrue="1" operator="equal">
      <formula>0</formula>
    </cfRule>
  </conditionalFormatting>
  <conditionalFormatting sqref="Q608:Q621">
    <cfRule type="cellIs" dxfId="1030" priority="333" stopIfTrue="1" operator="equal">
      <formula>0</formula>
    </cfRule>
  </conditionalFormatting>
  <conditionalFormatting sqref="Q608 Q610 Q612 Q614 Q616 Q618 Q620">
    <cfRule type="cellIs" dxfId="1029" priority="332" stopIfTrue="1" operator="equal">
      <formula>0</formula>
    </cfRule>
  </conditionalFormatting>
  <conditionalFormatting sqref="Q608:Q621">
    <cfRule type="cellIs" dxfId="1028" priority="331" stopIfTrue="1" operator="equal">
      <formula>0</formula>
    </cfRule>
  </conditionalFormatting>
  <conditionalFormatting sqref="Q608 Q610 Q612 Q614 Q616 Q618 Q620">
    <cfRule type="cellIs" dxfId="1027" priority="330" stopIfTrue="1" operator="equal">
      <formula>0</formula>
    </cfRule>
  </conditionalFormatting>
  <conditionalFormatting sqref="Q608 Q610 Q612 Q614 Q616 Q618 Q620">
    <cfRule type="cellIs" dxfId="1026" priority="329" stopIfTrue="1" operator="equal">
      <formula>0</formula>
    </cfRule>
  </conditionalFormatting>
  <conditionalFormatting sqref="Q608:Q621">
    <cfRule type="cellIs" dxfId="1025" priority="328" stopIfTrue="1" operator="equal">
      <formula>0</formula>
    </cfRule>
  </conditionalFormatting>
  <conditionalFormatting sqref="Q608 Q610 Q612 Q614 Q616 Q618 Q620">
    <cfRule type="cellIs" dxfId="1024" priority="327" stopIfTrue="1" operator="equal">
      <formula>0</formula>
    </cfRule>
  </conditionalFormatting>
  <conditionalFormatting sqref="Q608:Q621">
    <cfRule type="cellIs" dxfId="1023" priority="326" stopIfTrue="1" operator="equal">
      <formula>0</formula>
    </cfRule>
  </conditionalFormatting>
  <conditionalFormatting sqref="Q608 Q610 Q612 Q614 Q616 Q618 Q620">
    <cfRule type="cellIs" dxfId="1022" priority="325" stopIfTrue="1" operator="equal">
      <formula>0</formula>
    </cfRule>
  </conditionalFormatting>
  <conditionalFormatting sqref="Q608:Q621">
    <cfRule type="cellIs" dxfId="1021" priority="324" stopIfTrue="1" operator="equal">
      <formula>0</formula>
    </cfRule>
  </conditionalFormatting>
  <conditionalFormatting sqref="Q608 Q610 Q612 Q614 Q616 Q618 Q620">
    <cfRule type="cellIs" dxfId="1020" priority="323" stopIfTrue="1" operator="equal">
      <formula>0</formula>
    </cfRule>
  </conditionalFormatting>
  <conditionalFormatting sqref="Q608 Q610 Q612 Q614 Q616 Q618 Q620">
    <cfRule type="cellIs" dxfId="1019" priority="322" stopIfTrue="1" operator="equal">
      <formula>0</formula>
    </cfRule>
  </conditionalFormatting>
  <conditionalFormatting sqref="Q608:Q621">
    <cfRule type="cellIs" dxfId="1018" priority="321" stopIfTrue="1" operator="equal">
      <formula>0</formula>
    </cfRule>
  </conditionalFormatting>
  <conditionalFormatting sqref="Q608 Q610 Q612 Q614 Q616 Q618 Q620">
    <cfRule type="cellIs" dxfId="1017" priority="320" stopIfTrue="1" operator="equal">
      <formula>0</formula>
    </cfRule>
  </conditionalFormatting>
  <conditionalFormatting sqref="Q608:Q621">
    <cfRule type="cellIs" dxfId="1016" priority="319" stopIfTrue="1" operator="equal">
      <formula>0</formula>
    </cfRule>
  </conditionalFormatting>
  <conditionalFormatting sqref="Q608:Q621">
    <cfRule type="cellIs" dxfId="1015" priority="318" stopIfTrue="1" operator="equal">
      <formula>0</formula>
    </cfRule>
  </conditionalFormatting>
  <conditionalFormatting sqref="Q608 Q610 Q612 Q614 Q616 Q618 Q620">
    <cfRule type="cellIs" dxfId="1014" priority="317" stopIfTrue="1" operator="equal">
      <formula>0</formula>
    </cfRule>
  </conditionalFormatting>
  <conditionalFormatting sqref="Q608:Q621">
    <cfRule type="cellIs" dxfId="1013" priority="316" stopIfTrue="1" operator="equal">
      <formula>0</formula>
    </cfRule>
  </conditionalFormatting>
  <conditionalFormatting sqref="Q608 Q610 Q612 Q614 Q616 Q618 Q620">
    <cfRule type="cellIs" dxfId="1012" priority="315" stopIfTrue="1" operator="equal">
      <formula>0</formula>
    </cfRule>
  </conditionalFormatting>
  <conditionalFormatting sqref="Q608 Q610 Q612 Q614 Q616 Q618 Q620">
    <cfRule type="cellIs" dxfId="1011" priority="314" stopIfTrue="1" operator="equal">
      <formula>0</formula>
    </cfRule>
  </conditionalFormatting>
  <conditionalFormatting sqref="Q608:Q621">
    <cfRule type="cellIs" dxfId="1010" priority="313" stopIfTrue="1" operator="equal">
      <formula>0</formula>
    </cfRule>
  </conditionalFormatting>
  <conditionalFormatting sqref="Q608 Q610 Q612 Q614 Q616 Q618 Q620">
    <cfRule type="cellIs" dxfId="1009" priority="312" stopIfTrue="1" operator="equal">
      <formula>0</formula>
    </cfRule>
  </conditionalFormatting>
  <conditionalFormatting sqref="Q608:Q621">
    <cfRule type="cellIs" dxfId="1008" priority="311" stopIfTrue="1" operator="equal">
      <formula>0</formula>
    </cfRule>
  </conditionalFormatting>
  <conditionalFormatting sqref="Q608 Q610 Q612 Q614 Q616 Q618 Q620">
    <cfRule type="cellIs" dxfId="1007" priority="310" stopIfTrue="1" operator="equal">
      <formula>0</formula>
    </cfRule>
  </conditionalFormatting>
  <conditionalFormatting sqref="Q608:Q621">
    <cfRule type="cellIs" dxfId="1006" priority="309" stopIfTrue="1" operator="equal">
      <formula>0</formula>
    </cfRule>
  </conditionalFormatting>
  <conditionalFormatting sqref="Q608 Q610 Q612 Q614 Q616 Q618 Q620">
    <cfRule type="cellIs" dxfId="1005" priority="308" stopIfTrue="1" operator="equal">
      <formula>0</formula>
    </cfRule>
  </conditionalFormatting>
  <conditionalFormatting sqref="Q608 Q610 Q612 Q614 Q616 Q618 Q620">
    <cfRule type="cellIs" dxfId="1004" priority="307" stopIfTrue="1" operator="equal">
      <formula>0</formula>
    </cfRule>
  </conditionalFormatting>
  <conditionalFormatting sqref="Q608:Q621">
    <cfRule type="cellIs" dxfId="1003" priority="306" stopIfTrue="1" operator="equal">
      <formula>0</formula>
    </cfRule>
  </conditionalFormatting>
  <conditionalFormatting sqref="Q608 Q610 Q612 Q614 Q616 Q618 Q620">
    <cfRule type="cellIs" dxfId="1002" priority="305" stopIfTrue="1" operator="equal">
      <formula>0</formula>
    </cfRule>
  </conditionalFormatting>
  <conditionalFormatting sqref="Q608:Q621">
    <cfRule type="cellIs" dxfId="1001" priority="304" stopIfTrue="1" operator="equal">
      <formula>0</formula>
    </cfRule>
  </conditionalFormatting>
  <conditionalFormatting sqref="Q608:Q621">
    <cfRule type="cellIs" dxfId="1000" priority="303" stopIfTrue="1" operator="equal">
      <formula>0</formula>
    </cfRule>
  </conditionalFormatting>
  <conditionalFormatting sqref="Q608:Q621">
    <cfRule type="cellIs" dxfId="999" priority="302" stopIfTrue="1" operator="equal">
      <formula>0</formula>
    </cfRule>
  </conditionalFormatting>
  <conditionalFormatting sqref="Q608 Q610 Q612 Q614 Q616 Q618 Q620">
    <cfRule type="cellIs" dxfId="998" priority="301" stopIfTrue="1" operator="equal">
      <formula>0</formula>
    </cfRule>
  </conditionalFormatting>
  <conditionalFormatting sqref="Q608:Q621">
    <cfRule type="cellIs" dxfId="997" priority="300" stopIfTrue="1" operator="equal">
      <formula>0</formula>
    </cfRule>
  </conditionalFormatting>
  <conditionalFormatting sqref="Q608 Q610 Q612 Q614 Q616 Q618 Q620">
    <cfRule type="cellIs" dxfId="996" priority="299" stopIfTrue="1" operator="equal">
      <formula>0</formula>
    </cfRule>
  </conditionalFormatting>
  <conditionalFormatting sqref="Q608 Q610 Q612 Q614 Q616 Q618 Q620">
    <cfRule type="cellIs" dxfId="995" priority="298" stopIfTrue="1" operator="equal">
      <formula>0</formula>
    </cfRule>
  </conditionalFormatting>
  <conditionalFormatting sqref="Q608:Q621">
    <cfRule type="cellIs" dxfId="994" priority="297" stopIfTrue="1" operator="equal">
      <formula>0</formula>
    </cfRule>
  </conditionalFormatting>
  <conditionalFormatting sqref="Q608 Q610 Q612 Q614 Q616 Q618 Q620">
    <cfRule type="cellIs" dxfId="993" priority="296" stopIfTrue="1" operator="equal">
      <formula>0</formula>
    </cfRule>
  </conditionalFormatting>
  <conditionalFormatting sqref="Q608:Q621">
    <cfRule type="cellIs" dxfId="992" priority="295" stopIfTrue="1" operator="equal">
      <formula>0</formula>
    </cfRule>
  </conditionalFormatting>
  <conditionalFormatting sqref="Q608 Q610 Q612 Q614 Q616 Q618 Q620">
    <cfRule type="cellIs" dxfId="991" priority="294" stopIfTrue="1" operator="equal">
      <formula>0</formula>
    </cfRule>
  </conditionalFormatting>
  <conditionalFormatting sqref="Q608:Q621">
    <cfRule type="cellIs" dxfId="990" priority="293" stopIfTrue="1" operator="equal">
      <formula>0</formula>
    </cfRule>
  </conditionalFormatting>
  <conditionalFormatting sqref="Q608 Q610 Q612 Q614 Q616 Q618 Q620">
    <cfRule type="cellIs" dxfId="989" priority="292" stopIfTrue="1" operator="equal">
      <formula>0</formula>
    </cfRule>
  </conditionalFormatting>
  <conditionalFormatting sqref="Q608 Q610 Q612 Q614 Q616 Q618 Q620">
    <cfRule type="cellIs" dxfId="988" priority="291" stopIfTrue="1" operator="equal">
      <formula>0</formula>
    </cfRule>
  </conditionalFormatting>
  <conditionalFormatting sqref="Q608:Q621">
    <cfRule type="cellIs" dxfId="987" priority="290" stopIfTrue="1" operator="equal">
      <formula>0</formula>
    </cfRule>
  </conditionalFormatting>
  <conditionalFormatting sqref="Q608 Q610 Q612 Q614 Q616 Q618 Q620">
    <cfRule type="cellIs" dxfId="986" priority="289" stopIfTrue="1" operator="equal">
      <formula>0</formula>
    </cfRule>
  </conditionalFormatting>
  <conditionalFormatting sqref="Q608:Q621">
    <cfRule type="cellIs" dxfId="985" priority="288" stopIfTrue="1" operator="equal">
      <formula>0</formula>
    </cfRule>
  </conditionalFormatting>
  <conditionalFormatting sqref="Q608:Q621">
    <cfRule type="cellIs" dxfId="984" priority="287" stopIfTrue="1" operator="equal">
      <formula>0</formula>
    </cfRule>
  </conditionalFormatting>
  <conditionalFormatting sqref="Q608 Q610 Q612 Q614 Q616 Q618 Q620">
    <cfRule type="cellIs" dxfId="983" priority="286" stopIfTrue="1" operator="equal">
      <formula>0</formula>
    </cfRule>
  </conditionalFormatting>
  <conditionalFormatting sqref="Q608:Q621">
    <cfRule type="cellIs" dxfId="982" priority="285" stopIfTrue="1" operator="equal">
      <formula>0</formula>
    </cfRule>
  </conditionalFormatting>
  <conditionalFormatting sqref="Q608 Q610 Q612 Q614 Q616 Q618 Q620">
    <cfRule type="cellIs" dxfId="981" priority="284" stopIfTrue="1" operator="equal">
      <formula>0</formula>
    </cfRule>
  </conditionalFormatting>
  <conditionalFormatting sqref="Q608 Q610 Q612 Q614 Q616 Q618 Q620">
    <cfRule type="cellIs" dxfId="980" priority="283" stopIfTrue="1" operator="equal">
      <formula>0</formula>
    </cfRule>
  </conditionalFormatting>
  <conditionalFormatting sqref="Q608:Q621">
    <cfRule type="cellIs" dxfId="979" priority="282" stopIfTrue="1" operator="equal">
      <formula>0</formula>
    </cfRule>
  </conditionalFormatting>
  <conditionalFormatting sqref="Q608 Q610 Q612 Q614 Q616 Q618 Q620">
    <cfRule type="cellIs" dxfId="978" priority="281" stopIfTrue="1" operator="equal">
      <formula>0</formula>
    </cfRule>
  </conditionalFormatting>
  <conditionalFormatting sqref="Q608:Q621">
    <cfRule type="cellIs" dxfId="977" priority="280" stopIfTrue="1" operator="equal">
      <formula>0</formula>
    </cfRule>
  </conditionalFormatting>
  <conditionalFormatting sqref="Q608 Q610 Q612 Q614 Q616 Q618 Q620">
    <cfRule type="cellIs" dxfId="976" priority="279" stopIfTrue="1" operator="equal">
      <formula>0</formula>
    </cfRule>
  </conditionalFormatting>
  <conditionalFormatting sqref="Q608:Q621">
    <cfRule type="cellIs" dxfId="975" priority="278" stopIfTrue="1" operator="equal">
      <formula>0</formula>
    </cfRule>
  </conditionalFormatting>
  <conditionalFormatting sqref="Q608 Q610 Q612 Q614 Q616 Q618 Q620">
    <cfRule type="cellIs" dxfId="974" priority="277" stopIfTrue="1" operator="equal">
      <formula>0</formula>
    </cfRule>
  </conditionalFormatting>
  <conditionalFormatting sqref="Q608 Q610 Q612 Q614 Q616 Q618 Q620">
    <cfRule type="cellIs" dxfId="973" priority="276" stopIfTrue="1" operator="equal">
      <formula>0</formula>
    </cfRule>
  </conditionalFormatting>
  <conditionalFormatting sqref="Q608:Q621">
    <cfRule type="cellIs" dxfId="972" priority="275" stopIfTrue="1" operator="equal">
      <formula>0</formula>
    </cfRule>
  </conditionalFormatting>
  <conditionalFormatting sqref="Q608 Q610 Q612 Q614 Q616 Q618 Q620">
    <cfRule type="cellIs" dxfId="971" priority="274" stopIfTrue="1" operator="equal">
      <formula>0</formula>
    </cfRule>
  </conditionalFormatting>
  <conditionalFormatting sqref="Q608:Q621">
    <cfRule type="cellIs" dxfId="970" priority="273" stopIfTrue="1" operator="equal">
      <formula>0</formula>
    </cfRule>
  </conditionalFormatting>
  <conditionalFormatting sqref="Q608:Q621">
    <cfRule type="cellIs" dxfId="969" priority="272" stopIfTrue="1" operator="equal">
      <formula>0</formula>
    </cfRule>
  </conditionalFormatting>
  <conditionalFormatting sqref="Q608 Q610 Q612 Q614 Q616 Q618 Q620">
    <cfRule type="cellIs" dxfId="968" priority="271" stopIfTrue="1" operator="equal">
      <formula>0</formula>
    </cfRule>
  </conditionalFormatting>
  <conditionalFormatting sqref="Q608:Q621">
    <cfRule type="cellIs" dxfId="967" priority="270" stopIfTrue="1" operator="equal">
      <formula>0</formula>
    </cfRule>
  </conditionalFormatting>
  <conditionalFormatting sqref="Q608 Q610 Q612 Q614 Q616 Q618 Q620">
    <cfRule type="cellIs" dxfId="966" priority="269" stopIfTrue="1" operator="equal">
      <formula>0</formula>
    </cfRule>
  </conditionalFormatting>
  <conditionalFormatting sqref="Q608 Q610 Q612 Q614 Q616 Q618 Q620">
    <cfRule type="cellIs" dxfId="965" priority="268" stopIfTrue="1" operator="equal">
      <formula>0</formula>
    </cfRule>
  </conditionalFormatting>
  <conditionalFormatting sqref="Q608:Q621">
    <cfRule type="cellIs" dxfId="964" priority="267" stopIfTrue="1" operator="equal">
      <formula>0</formula>
    </cfRule>
  </conditionalFormatting>
  <conditionalFormatting sqref="Q608 Q610 Q612 Q614 Q616 Q618 Q620">
    <cfRule type="cellIs" dxfId="963" priority="266" stopIfTrue="1" operator="equal">
      <formula>0</formula>
    </cfRule>
  </conditionalFormatting>
  <conditionalFormatting sqref="Q608:Q621">
    <cfRule type="cellIs" dxfId="962" priority="265" stopIfTrue="1" operator="equal">
      <formula>0</formula>
    </cfRule>
  </conditionalFormatting>
  <conditionalFormatting sqref="Q608 Q610 Q612 Q614 Q616 Q618 Q620">
    <cfRule type="cellIs" dxfId="961" priority="264" stopIfTrue="1" operator="equal">
      <formula>0</formula>
    </cfRule>
  </conditionalFormatting>
  <conditionalFormatting sqref="Q608:Q621">
    <cfRule type="cellIs" dxfId="960" priority="263" stopIfTrue="1" operator="equal">
      <formula>0</formula>
    </cfRule>
  </conditionalFormatting>
  <conditionalFormatting sqref="Q608 Q610 Q612 Q614 Q616 Q618 Q620">
    <cfRule type="cellIs" dxfId="959" priority="262" stopIfTrue="1" operator="equal">
      <formula>0</formula>
    </cfRule>
  </conditionalFormatting>
  <conditionalFormatting sqref="Q608 Q610 Q612 Q614 Q616 Q618 Q620">
    <cfRule type="cellIs" dxfId="958" priority="261" stopIfTrue="1" operator="equal">
      <formula>0</formula>
    </cfRule>
  </conditionalFormatting>
  <conditionalFormatting sqref="Q608:Q621">
    <cfRule type="cellIs" dxfId="957" priority="260" stopIfTrue="1" operator="equal">
      <formula>0</formula>
    </cfRule>
  </conditionalFormatting>
  <conditionalFormatting sqref="Q608 Q610 Q612 Q614 Q616 Q618 Q620">
    <cfRule type="cellIs" dxfId="956" priority="259" stopIfTrue="1" operator="equal">
      <formula>0</formula>
    </cfRule>
  </conditionalFormatting>
  <conditionalFormatting sqref="Q608:Q621">
    <cfRule type="cellIs" dxfId="955" priority="258" stopIfTrue="1" operator="equal">
      <formula>0</formula>
    </cfRule>
  </conditionalFormatting>
  <conditionalFormatting sqref="Q608 Q610 Q612 Q614 Q616 Q618 Q620">
    <cfRule type="cellIs" dxfId="954" priority="257" stopIfTrue="1" operator="equal">
      <formula>0</formula>
    </cfRule>
  </conditionalFormatting>
  <conditionalFormatting sqref="Q608:Q621">
    <cfRule type="cellIs" dxfId="953" priority="256" stopIfTrue="1" operator="equal">
      <formula>0</formula>
    </cfRule>
  </conditionalFormatting>
  <conditionalFormatting sqref="Q608 Q610 Q612 Q614 Q616 Q618 Q620">
    <cfRule type="cellIs" dxfId="952" priority="255" stopIfTrue="1" operator="equal">
      <formula>0</formula>
    </cfRule>
  </conditionalFormatting>
  <conditionalFormatting sqref="Q608 Q610 Q612 Q614 Q616 Q618 Q620">
    <cfRule type="cellIs" dxfId="951" priority="254" stopIfTrue="1" operator="equal">
      <formula>0</formula>
    </cfRule>
  </conditionalFormatting>
  <conditionalFormatting sqref="Q608:Q621">
    <cfRule type="cellIs" dxfId="950" priority="253" stopIfTrue="1" operator="equal">
      <formula>0</formula>
    </cfRule>
  </conditionalFormatting>
  <conditionalFormatting sqref="Q608 Q610 Q612 Q614 Q616 Q618 Q620">
    <cfRule type="cellIs" dxfId="949" priority="252" stopIfTrue="1" operator="equal">
      <formula>0</formula>
    </cfRule>
  </conditionalFormatting>
  <conditionalFormatting sqref="Q608 Q610 Q612 Q614 Q616 Q618 Q620">
    <cfRule type="cellIs" dxfId="948" priority="251" stopIfTrue="1" operator="equal">
      <formula>0</formula>
    </cfRule>
  </conditionalFormatting>
  <conditionalFormatting sqref="Q608:Q621">
    <cfRule type="cellIs" dxfId="947" priority="250" stopIfTrue="1" operator="equal">
      <formula>0</formula>
    </cfRule>
  </conditionalFormatting>
  <conditionalFormatting sqref="Q608 Q610 Q612 Q614 Q616 Q618 Q620">
    <cfRule type="cellIs" dxfId="946" priority="249" stopIfTrue="1" operator="equal">
      <formula>0</formula>
    </cfRule>
  </conditionalFormatting>
  <conditionalFormatting sqref="Q608:Q621">
    <cfRule type="cellIs" dxfId="945" priority="248" stopIfTrue="1" operator="equal">
      <formula>0</formula>
    </cfRule>
  </conditionalFormatting>
  <conditionalFormatting sqref="Q608 Q610 Q612 Q614 Q616 Q618 Q620">
    <cfRule type="cellIs" dxfId="944" priority="247" stopIfTrue="1" operator="equal">
      <formula>0</formula>
    </cfRule>
  </conditionalFormatting>
  <conditionalFormatting sqref="Q608:Q621">
    <cfRule type="cellIs" dxfId="943" priority="246" stopIfTrue="1" operator="equal">
      <formula>0</formula>
    </cfRule>
  </conditionalFormatting>
  <conditionalFormatting sqref="Q608 Q610 Q612 Q614 Q616 Q618 Q620">
    <cfRule type="cellIs" dxfId="942" priority="245" stopIfTrue="1" operator="equal">
      <formula>0</formula>
    </cfRule>
  </conditionalFormatting>
  <conditionalFormatting sqref="R608:R621">
    <cfRule type="cellIs" dxfId="941" priority="243" stopIfTrue="1" operator="equal">
      <formula>0</formula>
    </cfRule>
  </conditionalFormatting>
  <conditionalFormatting sqref="R608 R610 R612 R614 R616 R618 R620">
    <cfRule type="cellIs" dxfId="940" priority="244" stopIfTrue="1" operator="equal">
      <formula>0</formula>
    </cfRule>
  </conditionalFormatting>
  <conditionalFormatting sqref="R608:R621">
    <cfRule type="cellIs" dxfId="939" priority="242" stopIfTrue="1" operator="equal">
      <formula>0</formula>
    </cfRule>
  </conditionalFormatting>
  <conditionalFormatting sqref="R608 R610 R612 R614 R616 R618 R620">
    <cfRule type="cellIs" dxfId="938" priority="241" stopIfTrue="1" operator="equal">
      <formula>0</formula>
    </cfRule>
  </conditionalFormatting>
  <conditionalFormatting sqref="G802:G825">
    <cfRule type="cellIs" dxfId="937" priority="128" stopIfTrue="1" operator="equal">
      <formula>0</formula>
    </cfRule>
  </conditionalFormatting>
  <conditionalFormatting sqref="F802:F825">
    <cfRule type="cellIs" dxfId="936" priority="127" stopIfTrue="1" operator="equal">
      <formula>0</formula>
    </cfRule>
  </conditionalFormatting>
  <conditionalFormatting sqref="E754">
    <cfRule type="cellIs" dxfId="935" priority="126" stopIfTrue="1" operator="equal">
      <formula>0</formula>
    </cfRule>
  </conditionalFormatting>
  <conditionalFormatting sqref="F755:O755 Q754:Q755 F754:G754 I754:O754">
    <cfRule type="cellIs" dxfId="934" priority="125" stopIfTrue="1" operator="equal">
      <formula>0</formula>
    </cfRule>
  </conditionalFormatting>
  <conditionalFormatting sqref="N754:O754 Q754">
    <cfRule type="cellIs" dxfId="933" priority="124" stopIfTrue="1" operator="equal">
      <formula>0</formula>
    </cfRule>
  </conditionalFormatting>
  <conditionalFormatting sqref="R754:R755">
    <cfRule type="cellIs" dxfId="932" priority="122" stopIfTrue="1" operator="equal">
      <formula>0</formula>
    </cfRule>
  </conditionalFormatting>
  <conditionalFormatting sqref="R754">
    <cfRule type="cellIs" dxfId="931" priority="123" stopIfTrue="1" operator="equal">
      <formula>0</formula>
    </cfRule>
  </conditionalFormatting>
  <conditionalFormatting sqref="R754:R755">
    <cfRule type="cellIs" dxfId="930" priority="121" stopIfTrue="1" operator="equal">
      <formula>0</formula>
    </cfRule>
  </conditionalFormatting>
  <conditionalFormatting sqref="R754">
    <cfRule type="cellIs" dxfId="929" priority="120" stopIfTrue="1" operator="equal">
      <formula>0</formula>
    </cfRule>
  </conditionalFormatting>
  <conditionalFormatting sqref="R754:R755">
    <cfRule type="cellIs" dxfId="928" priority="119" stopIfTrue="1" operator="equal">
      <formula>0</formula>
    </cfRule>
  </conditionalFormatting>
  <conditionalFormatting sqref="R754">
    <cfRule type="cellIs" dxfId="927" priority="118" stopIfTrue="1" operator="equal">
      <formula>0</formula>
    </cfRule>
  </conditionalFormatting>
  <conditionalFormatting sqref="Q756:Q763 F756:G763 I756:O763">
    <cfRule type="cellIs" dxfId="926" priority="117" stopIfTrue="1" operator="equal">
      <formula>0</formula>
    </cfRule>
  </conditionalFormatting>
  <conditionalFormatting sqref="N756:O756 N758:O758 N760:O760 N762:O762 Q756 Q758 Q760 Q762">
    <cfRule type="cellIs" dxfId="925" priority="116" stopIfTrue="1" operator="equal">
      <formula>0</formula>
    </cfRule>
  </conditionalFormatting>
  <conditionalFormatting sqref="R756:R763">
    <cfRule type="cellIs" dxfId="924" priority="114" stopIfTrue="1" operator="equal">
      <formula>0</formula>
    </cfRule>
  </conditionalFormatting>
  <conditionalFormatting sqref="R756 R758 R760 R762">
    <cfRule type="cellIs" dxfId="923" priority="115" stopIfTrue="1" operator="equal">
      <formula>0</formula>
    </cfRule>
  </conditionalFormatting>
  <conditionalFormatting sqref="R756:R763">
    <cfRule type="cellIs" dxfId="922" priority="113" stopIfTrue="1" operator="equal">
      <formula>0</formula>
    </cfRule>
  </conditionalFormatting>
  <conditionalFormatting sqref="R756 R758 R760 R762">
    <cfRule type="cellIs" dxfId="921" priority="112" stopIfTrue="1" operator="equal">
      <formula>0</formula>
    </cfRule>
  </conditionalFormatting>
  <conditionalFormatting sqref="R756:R763">
    <cfRule type="cellIs" dxfId="920" priority="111" stopIfTrue="1" operator="equal">
      <formula>0</formula>
    </cfRule>
  </conditionalFormatting>
  <conditionalFormatting sqref="R756 R758 R760 R762">
    <cfRule type="cellIs" dxfId="919" priority="110" stopIfTrue="1" operator="equal">
      <formula>0</formula>
    </cfRule>
  </conditionalFormatting>
  <conditionalFormatting sqref="E755">
    <cfRule type="cellIs" dxfId="918" priority="109" stopIfTrue="1" operator="equal">
      <formula>0</formula>
    </cfRule>
  </conditionalFormatting>
  <conditionalFormatting sqref="Q764:Q765 F764:G765 I764:O765">
    <cfRule type="cellIs" dxfId="917" priority="108" stopIfTrue="1" operator="equal">
      <formula>0</formula>
    </cfRule>
  </conditionalFormatting>
  <conditionalFormatting sqref="N764:O764 Q764">
    <cfRule type="cellIs" dxfId="916" priority="107" stopIfTrue="1" operator="equal">
      <formula>0</formula>
    </cfRule>
  </conditionalFormatting>
  <conditionalFormatting sqref="R764:R765">
    <cfRule type="cellIs" dxfId="915" priority="105" stopIfTrue="1" operator="equal">
      <formula>0</formula>
    </cfRule>
  </conditionalFormatting>
  <conditionalFormatting sqref="R764">
    <cfRule type="cellIs" dxfId="914" priority="106" stopIfTrue="1" operator="equal">
      <formula>0</formula>
    </cfRule>
  </conditionalFormatting>
  <conditionalFormatting sqref="R764:R765">
    <cfRule type="cellIs" dxfId="913" priority="104" stopIfTrue="1" operator="equal">
      <formula>0</formula>
    </cfRule>
  </conditionalFormatting>
  <conditionalFormatting sqref="R764">
    <cfRule type="cellIs" dxfId="912" priority="103" stopIfTrue="1" operator="equal">
      <formula>0</formula>
    </cfRule>
  </conditionalFormatting>
  <conditionalFormatting sqref="R764:R765">
    <cfRule type="cellIs" dxfId="911" priority="102" stopIfTrue="1" operator="equal">
      <formula>0</formula>
    </cfRule>
  </conditionalFormatting>
  <conditionalFormatting sqref="R764">
    <cfRule type="cellIs" dxfId="910" priority="101" stopIfTrue="1" operator="equal">
      <formula>0</formula>
    </cfRule>
  </conditionalFormatting>
  <conditionalFormatting sqref="P754 P756 P758 P760 P762 P764">
    <cfRule type="cellIs" dxfId="909" priority="100" stopIfTrue="1" operator="equal">
      <formula>0</formula>
    </cfRule>
  </conditionalFormatting>
  <conditionalFormatting sqref="P755">
    <cfRule type="cellIs" dxfId="908" priority="99" stopIfTrue="1" operator="equal">
      <formula>0</formula>
    </cfRule>
  </conditionalFormatting>
  <conditionalFormatting sqref="P757">
    <cfRule type="cellIs" dxfId="907" priority="98" stopIfTrue="1" operator="equal">
      <formula>0</formula>
    </cfRule>
  </conditionalFormatting>
  <conditionalFormatting sqref="P759">
    <cfRule type="cellIs" dxfId="906" priority="97" stopIfTrue="1" operator="equal">
      <formula>0</formula>
    </cfRule>
  </conditionalFormatting>
  <conditionalFormatting sqref="P761">
    <cfRule type="cellIs" dxfId="905" priority="96" stopIfTrue="1" operator="equal">
      <formula>0</formula>
    </cfRule>
  </conditionalFormatting>
  <conditionalFormatting sqref="P763">
    <cfRule type="cellIs" dxfId="904" priority="95" stopIfTrue="1" operator="equal">
      <formula>0</formula>
    </cfRule>
  </conditionalFormatting>
  <conditionalFormatting sqref="P765">
    <cfRule type="cellIs" dxfId="903" priority="94" stopIfTrue="1" operator="equal">
      <formula>0</formula>
    </cfRule>
  </conditionalFormatting>
  <conditionalFormatting sqref="E766 E778 E790">
    <cfRule type="cellIs" dxfId="902" priority="88" stopIfTrue="1" operator="equal">
      <formula>0</formula>
    </cfRule>
  </conditionalFormatting>
  <conditionalFormatting sqref="Q766:Q767 Q778:Q779 Q790:Q791 F766:G767 F778:G779 F790:G791 I790:O791 I778:O779 I766:O767">
    <cfRule type="cellIs" dxfId="901" priority="87" stopIfTrue="1" operator="equal">
      <formula>0</formula>
    </cfRule>
  </conditionalFormatting>
  <conditionalFormatting sqref="N766:O766 N778:O778 N790:O790 Q766 Q778 Q790">
    <cfRule type="cellIs" dxfId="900" priority="86" stopIfTrue="1" operator="equal">
      <formula>0</formula>
    </cfRule>
  </conditionalFormatting>
  <conditionalFormatting sqref="R766:R767 R778:R779 R790:R791">
    <cfRule type="cellIs" dxfId="899" priority="84" stopIfTrue="1" operator="equal">
      <formula>0</formula>
    </cfRule>
  </conditionalFormatting>
  <conditionalFormatting sqref="R766 R778 R790">
    <cfRule type="cellIs" dxfId="898" priority="85" stopIfTrue="1" operator="equal">
      <formula>0</formula>
    </cfRule>
  </conditionalFormatting>
  <conditionalFormatting sqref="R766:R767 R778:R779 R790:R791">
    <cfRule type="cellIs" dxfId="897" priority="83" stopIfTrue="1" operator="equal">
      <formula>0</formula>
    </cfRule>
  </conditionalFormatting>
  <conditionalFormatting sqref="R766 R778 R790">
    <cfRule type="cellIs" dxfId="896" priority="82" stopIfTrue="1" operator="equal">
      <formula>0</formula>
    </cfRule>
  </conditionalFormatting>
  <conditionalFormatting sqref="R766:R767 R778:R779 R790:R791">
    <cfRule type="cellIs" dxfId="895" priority="81" stopIfTrue="1" operator="equal">
      <formula>0</formula>
    </cfRule>
  </conditionalFormatting>
  <conditionalFormatting sqref="R766 R778 R790">
    <cfRule type="cellIs" dxfId="894" priority="80" stopIfTrue="1" operator="equal">
      <formula>0</formula>
    </cfRule>
  </conditionalFormatting>
  <conditionalFormatting sqref="Q768:Q775 Q780:Q787 Q792:Q799 F768:G775 F780:G787 F792:G799 I768:O775 I780:O787 I792:O799">
    <cfRule type="cellIs" dxfId="893"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892" priority="78" stopIfTrue="1" operator="equal">
      <formula>0</formula>
    </cfRule>
  </conditionalFormatting>
  <conditionalFormatting sqref="R768:R775 R780:R787 R792:R799">
    <cfRule type="cellIs" dxfId="891" priority="76" stopIfTrue="1" operator="equal">
      <formula>0</formula>
    </cfRule>
  </conditionalFormatting>
  <conditionalFormatting sqref="R768 R780 R792 R770 R782 R794 R772 R784 R796 R774 R786 R798">
    <cfRule type="cellIs" dxfId="890" priority="77" stopIfTrue="1" operator="equal">
      <formula>0</formula>
    </cfRule>
  </conditionalFormatting>
  <conditionalFormatting sqref="R768:R775 R780:R787 R792:R799">
    <cfRule type="cellIs" dxfId="889" priority="75" stopIfTrue="1" operator="equal">
      <formula>0</formula>
    </cfRule>
  </conditionalFormatting>
  <conditionalFormatting sqref="R768 R780 R792 R770 R782 R794 R772 R784 R796 R774 R786 R798">
    <cfRule type="cellIs" dxfId="888" priority="74" stopIfTrue="1" operator="equal">
      <formula>0</formula>
    </cfRule>
  </conditionalFormatting>
  <conditionalFormatting sqref="R768:R775 R780:R787 R792:R799">
    <cfRule type="cellIs" dxfId="887" priority="73" stopIfTrue="1" operator="equal">
      <formula>0</formula>
    </cfRule>
  </conditionalFormatting>
  <conditionalFormatting sqref="R768 R780 R792 R770 R782 R794 R772 R784 R796 R774 R786 R798">
    <cfRule type="cellIs" dxfId="886" priority="72" stopIfTrue="1" operator="equal">
      <formula>0</formula>
    </cfRule>
  </conditionalFormatting>
  <conditionalFormatting sqref="E767 E779 E791">
    <cfRule type="cellIs" dxfId="885" priority="71" stopIfTrue="1" operator="equal">
      <formula>0</formula>
    </cfRule>
  </conditionalFormatting>
  <conditionalFormatting sqref="Q776:Q777 Q788:Q789 Q800:Q801 F776:G777 F788:G789 F800:G801 I776:O777 I788:O789 I800:O801">
    <cfRule type="cellIs" dxfId="884" priority="70" stopIfTrue="1" operator="equal">
      <formula>0</formula>
    </cfRule>
  </conditionalFormatting>
  <conditionalFormatting sqref="N776:O776 N788:O788 N800:O800 Q776 Q788 Q800">
    <cfRule type="cellIs" dxfId="883" priority="69" stopIfTrue="1" operator="equal">
      <formula>0</formula>
    </cfRule>
  </conditionalFormatting>
  <conditionalFormatting sqref="R776:R777 R788:R789 R800:R801">
    <cfRule type="cellIs" dxfId="882" priority="67" stopIfTrue="1" operator="equal">
      <formula>0</formula>
    </cfRule>
  </conditionalFormatting>
  <conditionalFormatting sqref="R776 R788 R800">
    <cfRule type="cellIs" dxfId="881" priority="68" stopIfTrue="1" operator="equal">
      <formula>0</formula>
    </cfRule>
  </conditionalFormatting>
  <conditionalFormatting sqref="R776:R777 R788:R789 R800:R801">
    <cfRule type="cellIs" dxfId="880" priority="66" stopIfTrue="1" operator="equal">
      <formula>0</formula>
    </cfRule>
  </conditionalFormatting>
  <conditionalFormatting sqref="R776 R788 R800">
    <cfRule type="cellIs" dxfId="879" priority="65" stopIfTrue="1" operator="equal">
      <formula>0</formula>
    </cfRule>
  </conditionalFormatting>
  <conditionalFormatting sqref="R776:R777 R788:R789 R800:R801">
    <cfRule type="cellIs" dxfId="878" priority="64" stopIfTrue="1" operator="equal">
      <formula>0</formula>
    </cfRule>
  </conditionalFormatting>
  <conditionalFormatting sqref="R776 R788 R800">
    <cfRule type="cellIs" dxfId="877" priority="63" stopIfTrue="1" operator="equal">
      <formula>0</formula>
    </cfRule>
  </conditionalFormatting>
  <conditionalFormatting sqref="P766 P778 P790 P768 P780 P792 P770 P782 P794 P772 P784 P796 P774 P786 P798 P776 P788 P800">
    <cfRule type="cellIs" dxfId="876" priority="62" stopIfTrue="1" operator="equal">
      <formula>0</formula>
    </cfRule>
  </conditionalFormatting>
  <conditionalFormatting sqref="P767 P779 P791">
    <cfRule type="cellIs" dxfId="875" priority="61" stopIfTrue="1" operator="equal">
      <formula>0</formula>
    </cfRule>
  </conditionalFormatting>
  <conditionalFormatting sqref="P769 P781 P793">
    <cfRule type="cellIs" dxfId="874" priority="60" stopIfTrue="1" operator="equal">
      <formula>0</formula>
    </cfRule>
  </conditionalFormatting>
  <conditionalFormatting sqref="P771 P783 P795">
    <cfRule type="cellIs" dxfId="873" priority="59" stopIfTrue="1" operator="equal">
      <formula>0</formula>
    </cfRule>
  </conditionalFormatting>
  <conditionalFormatting sqref="P773 P785 P797">
    <cfRule type="cellIs" dxfId="872" priority="58" stopIfTrue="1" operator="equal">
      <formula>0</formula>
    </cfRule>
  </conditionalFormatting>
  <conditionalFormatting sqref="P775 P787 P799">
    <cfRule type="cellIs" dxfId="871" priority="57" stopIfTrue="1" operator="equal">
      <formula>0</formula>
    </cfRule>
  </conditionalFormatting>
  <conditionalFormatting sqref="P777 P789 P801">
    <cfRule type="cellIs" dxfId="870" priority="56" stopIfTrue="1" operator="equal">
      <formula>0</formula>
    </cfRule>
  </conditionalFormatting>
  <conditionalFormatting sqref="E792 E794 E796 E798 E800 E802 E804 E806 E808 E810 E812 E814 E816 E818 E820 E822 E824">
    <cfRule type="cellIs" dxfId="869" priority="48" stopIfTrue="1" operator="equal">
      <formula>0</formula>
    </cfRule>
  </conditionalFormatting>
  <conditionalFormatting sqref="E793 E795 E797 E799 E801 E803 E805 E807 E809 E811 E813 E815 E817 E819 E821 E823 E825">
    <cfRule type="cellIs" dxfId="868" priority="47" stopIfTrue="1" operator="equal">
      <formula>0</formula>
    </cfRule>
  </conditionalFormatting>
  <conditionalFormatting sqref="Q802:Q803 Q814:Q815 J802:O803 J814:O815">
    <cfRule type="cellIs" dxfId="867" priority="46" stopIfTrue="1" operator="equal">
      <formula>0</formula>
    </cfRule>
  </conditionalFormatting>
  <conditionalFormatting sqref="N802:O802 N814:O814 Q802 Q814">
    <cfRule type="cellIs" dxfId="866" priority="45" stopIfTrue="1" operator="equal">
      <formula>0</formula>
    </cfRule>
  </conditionalFormatting>
  <conditionalFormatting sqref="R802:R803 R814:R815">
    <cfRule type="cellIs" dxfId="865" priority="43" stopIfTrue="1" operator="equal">
      <formula>0</formula>
    </cfRule>
  </conditionalFormatting>
  <conditionalFormatting sqref="R802 R814">
    <cfRule type="cellIs" dxfId="864" priority="44" stopIfTrue="1" operator="equal">
      <formula>0</formula>
    </cfRule>
  </conditionalFormatting>
  <conditionalFormatting sqref="R802:R803 R814:R815">
    <cfRule type="cellIs" dxfId="863" priority="42" stopIfTrue="1" operator="equal">
      <formula>0</formula>
    </cfRule>
  </conditionalFormatting>
  <conditionalFormatting sqref="R802 R814">
    <cfRule type="cellIs" dxfId="862" priority="41" stopIfTrue="1" operator="equal">
      <formula>0</formula>
    </cfRule>
  </conditionalFormatting>
  <conditionalFormatting sqref="R802:R803 R814:R815">
    <cfRule type="cellIs" dxfId="861" priority="40" stopIfTrue="1" operator="equal">
      <formula>0</formula>
    </cfRule>
  </conditionalFormatting>
  <conditionalFormatting sqref="R802 R814">
    <cfRule type="cellIs" dxfId="860" priority="39" stopIfTrue="1" operator="equal">
      <formula>0</formula>
    </cfRule>
  </conditionalFormatting>
  <conditionalFormatting sqref="Q804:Q811 Q816:Q823 J804:O811 J816:O823">
    <cfRule type="cellIs" dxfId="859" priority="38" stopIfTrue="1" operator="equal">
      <formula>0</formula>
    </cfRule>
  </conditionalFormatting>
  <conditionalFormatting sqref="N804:O804 N816:O816 N806:O806 N818:O818 N808:O808 N820:O820 N810:O810 N822:O822 Q804 Q816 Q806 Q818 Q808 Q820 Q810 Q822">
    <cfRule type="cellIs" dxfId="858" priority="37" stopIfTrue="1" operator="equal">
      <formula>0</formula>
    </cfRule>
  </conditionalFormatting>
  <conditionalFormatting sqref="R804:R811 R816:R823">
    <cfRule type="cellIs" dxfId="857" priority="35" stopIfTrue="1" operator="equal">
      <formula>0</formula>
    </cfRule>
  </conditionalFormatting>
  <conditionalFormatting sqref="R804 R816 R806 R818 R808 R820 R810 R822">
    <cfRule type="cellIs" dxfId="856" priority="36" stopIfTrue="1" operator="equal">
      <formula>0</formula>
    </cfRule>
  </conditionalFormatting>
  <conditionalFormatting sqref="R804:R811 R816:R823">
    <cfRule type="cellIs" dxfId="855" priority="34" stopIfTrue="1" operator="equal">
      <formula>0</formula>
    </cfRule>
  </conditionalFormatting>
  <conditionalFormatting sqref="R804 R816 R806 R818 R808 R820 R810 R822">
    <cfRule type="cellIs" dxfId="854" priority="33" stopIfTrue="1" operator="equal">
      <formula>0</formula>
    </cfRule>
  </conditionalFormatting>
  <conditionalFormatting sqref="R804:R811 R816:R823">
    <cfRule type="cellIs" dxfId="853" priority="32" stopIfTrue="1" operator="equal">
      <formula>0</formula>
    </cfRule>
  </conditionalFormatting>
  <conditionalFormatting sqref="R804 R816 R806 R818 R808 R820 R810 R822">
    <cfRule type="cellIs" dxfId="852" priority="31" stopIfTrue="1" operator="equal">
      <formula>0</formula>
    </cfRule>
  </conditionalFormatting>
  <conditionalFormatting sqref="Q812:Q813 Q824:Q825 J812:O813 J824:O825">
    <cfRule type="cellIs" dxfId="851" priority="30" stopIfTrue="1" operator="equal">
      <formula>0</formula>
    </cfRule>
  </conditionalFormatting>
  <conditionalFormatting sqref="N812:O812 N824:O824 Q812 Q824">
    <cfRule type="cellIs" dxfId="850" priority="29" stopIfTrue="1" operator="equal">
      <formula>0</formula>
    </cfRule>
  </conditionalFormatting>
  <conditionalFormatting sqref="R812:R813 R824:R825">
    <cfRule type="cellIs" dxfId="849" priority="27" stopIfTrue="1" operator="equal">
      <formula>0</formula>
    </cfRule>
  </conditionalFormatting>
  <conditionalFormatting sqref="R812 R824">
    <cfRule type="cellIs" dxfId="848" priority="28" stopIfTrue="1" operator="equal">
      <formula>0</formula>
    </cfRule>
  </conditionalFormatting>
  <conditionalFormatting sqref="R812:R813 R824:R825">
    <cfRule type="cellIs" dxfId="847" priority="26" stopIfTrue="1" operator="equal">
      <formula>0</formula>
    </cfRule>
  </conditionalFormatting>
  <conditionalFormatting sqref="R812 R824">
    <cfRule type="cellIs" dxfId="846" priority="25" stopIfTrue="1" operator="equal">
      <formula>0</formula>
    </cfRule>
  </conditionalFormatting>
  <conditionalFormatting sqref="R812:R813 R824:R825">
    <cfRule type="cellIs" dxfId="845" priority="24" stopIfTrue="1" operator="equal">
      <formula>0</formula>
    </cfRule>
  </conditionalFormatting>
  <conditionalFormatting sqref="R812 R824">
    <cfRule type="cellIs" dxfId="844" priority="23" stopIfTrue="1" operator="equal">
      <formula>0</formula>
    </cfRule>
  </conditionalFormatting>
  <conditionalFormatting sqref="P802">
    <cfRule type="cellIs" dxfId="843" priority="22" stopIfTrue="1" operator="equal">
      <formula>0</formula>
    </cfRule>
  </conditionalFormatting>
  <conditionalFormatting sqref="P803">
    <cfRule type="cellIs" dxfId="842" priority="21" stopIfTrue="1" operator="equal">
      <formula>0</formula>
    </cfRule>
  </conditionalFormatting>
  <conditionalFormatting sqref="P804 P806 P808 P810 P812 P814 P816 P818 P820 P822 P824">
    <cfRule type="cellIs" dxfId="841" priority="17" stopIfTrue="1" operator="equal">
      <formula>0</formula>
    </cfRule>
  </conditionalFormatting>
  <conditionalFormatting sqref="P805 P807 P809 P811 P813 P815 P817 P819 P821 P823 P825">
    <cfRule type="cellIs" dxfId="840" priority="16" stopIfTrue="1" operator="equal">
      <formula>0</formula>
    </cfRule>
  </conditionalFormatting>
  <conditionalFormatting sqref="H754">
    <cfRule type="cellIs" dxfId="839" priority="15" stopIfTrue="1" operator="equal">
      <formula>0</formula>
    </cfRule>
  </conditionalFormatting>
  <conditionalFormatting sqref="H757 H759 H761 H763 H765 H767 H769 H771 H773 H775 H777 H779 H781 H783 H785 H787 H789 H791 H793 H795 H797 H799 H801 H803 H805 H807 H809 H811 H813 H815 H817 H819 H821 H823 H825">
    <cfRule type="cellIs" dxfId="838" priority="14" stopIfTrue="1" operator="equal">
      <formula>0</formula>
    </cfRule>
  </conditionalFormatting>
  <conditionalFormatting sqref="H756 H758 H760 H762 H764 H766 H768 H770 H772 H774 H776 H778 H780 H782 H784 H786 H788 H790 H792 H794 H796 H798 H800 H802 H804 H806 H808 H810 H812 H814 H816 H818 H820 H822 H824">
    <cfRule type="cellIs" dxfId="837" priority="13" stopIfTrue="1" operator="equal">
      <formula>0</formula>
    </cfRule>
  </conditionalFormatting>
  <conditionalFormatting sqref="E756 E758 E760 E762 E764">
    <cfRule type="cellIs" dxfId="836" priority="12" stopIfTrue="1" operator="equal">
      <formula>0</formula>
    </cfRule>
  </conditionalFormatting>
  <conditionalFormatting sqref="E757 E759 E761 E763 E765">
    <cfRule type="cellIs" dxfId="835" priority="11" stopIfTrue="1" operator="equal">
      <formula>0</formula>
    </cfRule>
  </conditionalFormatting>
  <conditionalFormatting sqref="E768 E770 E772 E774 E776">
    <cfRule type="cellIs" dxfId="834" priority="10" stopIfTrue="1" operator="equal">
      <formula>0</formula>
    </cfRule>
  </conditionalFormatting>
  <conditionalFormatting sqref="E769 E771 E773 E775 E777">
    <cfRule type="cellIs" dxfId="833" priority="9" stopIfTrue="1" operator="equal">
      <formula>0</formula>
    </cfRule>
  </conditionalFormatting>
  <conditionalFormatting sqref="E780 E782 E784 E786 E788">
    <cfRule type="cellIs" dxfId="832" priority="8" stopIfTrue="1" operator="equal">
      <formula>0</formula>
    </cfRule>
  </conditionalFormatting>
  <conditionalFormatting sqref="E781 E783 E785 E787 E789">
    <cfRule type="cellIs" dxfId="831" priority="7" stopIfTrue="1" operator="equal">
      <formula>0</formula>
    </cfRule>
  </conditionalFormatting>
  <conditionalFormatting sqref="I802">
    <cfRule type="cellIs" dxfId="830" priority="6" stopIfTrue="1" operator="equal">
      <formula>0</formula>
    </cfRule>
  </conditionalFormatting>
  <conditionalFormatting sqref="I803">
    <cfRule type="cellIs" dxfId="829" priority="5" stopIfTrue="1" operator="equal">
      <formula>0</formula>
    </cfRule>
  </conditionalFormatting>
  <conditionalFormatting sqref="I804 I806 I808 I810 I812 I814">
    <cfRule type="cellIs" dxfId="828" priority="4" stopIfTrue="1" operator="equal">
      <formula>0</formula>
    </cfRule>
  </conditionalFormatting>
  <conditionalFormatting sqref="I805 I807 I809 I811 I813 I815">
    <cfRule type="cellIs" dxfId="827" priority="3" stopIfTrue="1" operator="equal">
      <formula>0</formula>
    </cfRule>
  </conditionalFormatting>
  <conditionalFormatting sqref="I816 I818 I820 I822 I824">
    <cfRule type="cellIs" dxfId="826" priority="2" stopIfTrue="1" operator="equal">
      <formula>0</formula>
    </cfRule>
  </conditionalFormatting>
  <conditionalFormatting sqref="I817 I819 I821 I823 I825">
    <cfRule type="cellIs" dxfId="82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1">
    <tabColor theme="6" tint="-0.249977111117893"/>
    <pageSetUpPr fitToPage="1"/>
  </sheetPr>
  <dimension ref="A1:T856"/>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2" width="6" style="47" customWidth="1"/>
    <col min="3" max="4" width="3.7109375" style="47" customWidth="1"/>
    <col min="5" max="5" width="11.7109375" style="47" customWidth="1"/>
    <col min="6" max="7" width="10.7109375" style="47" customWidth="1"/>
    <col min="8" max="8" width="12.7109375" style="47" customWidth="1"/>
    <col min="9" max="10" width="10.7109375" style="47" customWidth="1"/>
    <col min="11" max="12" width="11.7109375" style="47" customWidth="1"/>
    <col min="13" max="13" width="1.7109375" style="47" customWidth="1"/>
    <col min="14" max="17" width="11.7109375" style="47" customWidth="1"/>
    <col min="18" max="18" width="11.7109375" style="47" hidden="1" customWidth="1"/>
    <col min="19" max="19" width="5.85546875" style="81" customWidth="1"/>
    <col min="20" max="20" width="9.5703125" style="47" bestFit="1" customWidth="1"/>
    <col min="21" max="16384" width="9.140625" style="47"/>
  </cols>
  <sheetData>
    <row r="1" spans="1:20" ht="16.5" customHeight="1" x14ac:dyDescent="0.2">
      <c r="A1" s="539" t="s">
        <v>30</v>
      </c>
      <c r="B1" s="540"/>
      <c r="C1" s="503" t="s">
        <v>32</v>
      </c>
      <c r="D1" s="504"/>
      <c r="E1" s="504"/>
      <c r="F1" s="504"/>
      <c r="G1" s="504"/>
      <c r="H1" s="504"/>
      <c r="I1" s="504"/>
      <c r="J1" s="504"/>
      <c r="K1" s="504"/>
      <c r="L1" s="505"/>
      <c r="M1" s="130"/>
      <c r="N1" s="538" t="s">
        <v>149</v>
      </c>
      <c r="O1" s="509"/>
      <c r="P1" s="510"/>
      <c r="Q1" s="137" t="s">
        <v>161</v>
      </c>
      <c r="R1" s="137" t="s">
        <v>182</v>
      </c>
      <c r="S1" s="64">
        <v>42</v>
      </c>
    </row>
    <row r="2" spans="1:20" ht="12" customHeight="1" x14ac:dyDescent="0.2">
      <c r="A2" s="65">
        <v>10</v>
      </c>
      <c r="B2" s="66"/>
      <c r="C2" s="506"/>
      <c r="D2" s="506"/>
      <c r="E2" s="506"/>
      <c r="F2" s="506"/>
      <c r="G2" s="506"/>
      <c r="H2" s="506"/>
      <c r="I2" s="506"/>
      <c r="J2" s="506"/>
      <c r="K2" s="506"/>
      <c r="L2" s="507"/>
      <c r="M2" s="113"/>
      <c r="N2" s="511"/>
      <c r="O2" s="512"/>
      <c r="P2" s="513"/>
      <c r="Q2" s="138" t="s">
        <v>162</v>
      </c>
      <c r="R2" s="138" t="s">
        <v>183</v>
      </c>
      <c r="S2" s="64"/>
    </row>
    <row r="3" spans="1:20"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2">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2">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2">
      <c r="A6" s="496">
        <v>32994</v>
      </c>
      <c r="B6" s="496">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8.25" customHeight="1" x14ac:dyDescent="0.2">
      <c r="A7" s="497"/>
      <c r="B7" s="497"/>
      <c r="C7" s="48" t="s">
        <v>4</v>
      </c>
      <c r="D7" s="49">
        <v>0</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2">
      <c r="A8" s="500">
        <v>32994</v>
      </c>
      <c r="B8" s="500">
        <v>33177</v>
      </c>
      <c r="C8" s="53" t="s">
        <v>3</v>
      </c>
      <c r="D8" s="54">
        <v>1</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8.25" customHeight="1" x14ac:dyDescent="0.2">
      <c r="A9" s="500"/>
      <c r="B9" s="500"/>
      <c r="C9" s="48" t="s">
        <v>4</v>
      </c>
      <c r="D9" s="49">
        <v>2</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2">
      <c r="A10" s="501"/>
      <c r="B10" s="501"/>
      <c r="C10" s="53" t="s">
        <v>3</v>
      </c>
      <c r="D10" s="54">
        <v>3</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8.25" customHeight="1" x14ac:dyDescent="0.2">
      <c r="A11" s="501"/>
      <c r="B11" s="501"/>
      <c r="C11" s="48" t="s">
        <v>4</v>
      </c>
      <c r="D11" s="49">
        <v>4</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2">
      <c r="A12" s="501"/>
      <c r="B12" s="501"/>
      <c r="C12" s="53" t="s">
        <v>3</v>
      </c>
      <c r="D12" s="54">
        <v>5</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8.25" customHeight="1" x14ac:dyDescent="0.2">
      <c r="A13" s="501"/>
      <c r="B13" s="501"/>
      <c r="C13" s="48" t="s">
        <v>4</v>
      </c>
      <c r="D13" s="49">
        <v>6</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2">
      <c r="A14" s="501"/>
      <c r="B14" s="501"/>
      <c r="C14" s="53" t="s">
        <v>3</v>
      </c>
      <c r="D14" s="54">
        <v>7</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8.25" customHeight="1" x14ac:dyDescent="0.2">
      <c r="A15" s="501"/>
      <c r="B15" s="501"/>
      <c r="C15" s="48" t="s">
        <v>4</v>
      </c>
      <c r="D15" s="49">
        <v>8</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2">
      <c r="A16" s="501"/>
      <c r="B16" s="501"/>
      <c r="C16" s="53" t="s">
        <v>3</v>
      </c>
      <c r="D16" s="54">
        <v>9</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8.25" customHeight="1" x14ac:dyDescent="0.2">
      <c r="A17" s="501"/>
      <c r="B17" s="501"/>
      <c r="C17" s="48" t="s">
        <v>4</v>
      </c>
      <c r="D17" s="49">
        <v>10</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2">
      <c r="A18" s="501"/>
      <c r="B18" s="501"/>
      <c r="C18" s="53" t="s">
        <v>3</v>
      </c>
      <c r="D18" s="54">
        <v>11</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8.25" customHeight="1" x14ac:dyDescent="0.2">
      <c r="A19" s="501"/>
      <c r="B19" s="501"/>
      <c r="C19" s="48" t="s">
        <v>4</v>
      </c>
      <c r="D19" s="49">
        <v>12</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2">
      <c r="A20" s="501"/>
      <c r="B20" s="501"/>
      <c r="C20" s="53" t="s">
        <v>3</v>
      </c>
      <c r="D20" s="54">
        <v>13</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7.5" customHeight="1" x14ac:dyDescent="0.2">
      <c r="A21" s="501"/>
      <c r="B21" s="501"/>
      <c r="C21" s="48" t="s">
        <v>4</v>
      </c>
      <c r="D21" s="49">
        <v>14</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2">
      <c r="A22" s="501"/>
      <c r="B22" s="501"/>
      <c r="C22" s="53" t="s">
        <v>3</v>
      </c>
      <c r="D22" s="54">
        <v>15</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7.5" customHeight="1" x14ac:dyDescent="0.2">
      <c r="A23" s="501"/>
      <c r="B23" s="501"/>
      <c r="C23" s="48" t="s">
        <v>4</v>
      </c>
      <c r="D23" s="49">
        <v>16</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2">
      <c r="A24" s="501"/>
      <c r="B24" s="501"/>
      <c r="C24" s="53" t="s">
        <v>3</v>
      </c>
      <c r="D24" s="54">
        <v>17</v>
      </c>
      <c r="E24" s="55">
        <v>11037.72</v>
      </c>
      <c r="F24" s="55">
        <v>1214.71</v>
      </c>
      <c r="G24" s="55">
        <v>0</v>
      </c>
      <c r="H24" s="55">
        <v>5700.66</v>
      </c>
      <c r="I24" s="55">
        <v>0</v>
      </c>
      <c r="J24" s="55">
        <v>1496.09</v>
      </c>
      <c r="K24" s="56">
        <v>17953.09</v>
      </c>
      <c r="L24" s="46">
        <v>19449.18</v>
      </c>
      <c r="M24" s="117"/>
      <c r="N24" s="119">
        <v>17953.09</v>
      </c>
      <c r="O24" s="119">
        <v>12252.43</v>
      </c>
      <c r="P24" s="119"/>
      <c r="Q24" s="119">
        <v>21654.62</v>
      </c>
      <c r="R24" s="119">
        <v>20158.53</v>
      </c>
      <c r="S24" s="47"/>
    </row>
    <row r="25" spans="1:19" ht="8.25" customHeight="1" x14ac:dyDescent="0.2">
      <c r="A25" s="501"/>
      <c r="B25" s="501"/>
      <c r="C25" s="48" t="s">
        <v>4</v>
      </c>
      <c r="D25" s="49">
        <v>17</v>
      </c>
      <c r="E25" s="50">
        <v>21372006</v>
      </c>
      <c r="F25" s="50">
        <v>2352007</v>
      </c>
      <c r="G25" s="50">
        <v>0</v>
      </c>
      <c r="H25" s="50">
        <v>11038017</v>
      </c>
      <c r="I25" s="50">
        <v>0</v>
      </c>
      <c r="J25" s="51">
        <v>2896834</v>
      </c>
      <c r="K25" s="50">
        <v>34762030</v>
      </c>
      <c r="L25" s="73">
        <v>37658864</v>
      </c>
      <c r="M25" s="118"/>
      <c r="N25" s="120">
        <v>34762030</v>
      </c>
      <c r="O25" s="120">
        <v>23724013</v>
      </c>
      <c r="P25" s="120">
        <v>0</v>
      </c>
      <c r="Q25" s="120">
        <v>41929191</v>
      </c>
      <c r="R25" s="120">
        <v>39032357</v>
      </c>
      <c r="S25" s="47"/>
    </row>
    <row r="26" spans="1:19" ht="12.75" customHeight="1" x14ac:dyDescent="0.2">
      <c r="A26" s="501"/>
      <c r="B26" s="501"/>
      <c r="C26" s="53" t="s">
        <v>3</v>
      </c>
      <c r="D26" s="54">
        <v>18</v>
      </c>
      <c r="E26" s="55">
        <v>11347.59</v>
      </c>
      <c r="F26" s="55">
        <v>1245.69</v>
      </c>
      <c r="G26" s="55">
        <v>0</v>
      </c>
      <c r="H26" s="55">
        <v>5700.66</v>
      </c>
      <c r="I26" s="55">
        <v>0</v>
      </c>
      <c r="J26" s="55">
        <v>1524.5</v>
      </c>
      <c r="K26" s="56">
        <v>18293.939999999999</v>
      </c>
      <c r="L26" s="46">
        <v>19818.439999999999</v>
      </c>
      <c r="M26" s="117"/>
      <c r="N26" s="119">
        <v>18293.939999999999</v>
      </c>
      <c r="O26" s="119">
        <v>12593.28</v>
      </c>
      <c r="P26" s="119"/>
      <c r="Q26" s="119">
        <v>22085.23</v>
      </c>
      <c r="R26" s="119">
        <v>20560.73</v>
      </c>
      <c r="S26" s="47"/>
    </row>
    <row r="27" spans="1:19" ht="7.5" customHeight="1" x14ac:dyDescent="0.2">
      <c r="A27" s="501"/>
      <c r="B27" s="501"/>
      <c r="C27" s="48" t="s">
        <v>4</v>
      </c>
      <c r="D27" s="49">
        <v>19</v>
      </c>
      <c r="E27" s="50">
        <v>21971998</v>
      </c>
      <c r="F27" s="50">
        <v>2411992</v>
      </c>
      <c r="G27" s="50">
        <v>0</v>
      </c>
      <c r="H27" s="50">
        <v>11038017</v>
      </c>
      <c r="I27" s="50">
        <v>0</v>
      </c>
      <c r="J27" s="51">
        <v>2951844</v>
      </c>
      <c r="K27" s="50">
        <v>35422007</v>
      </c>
      <c r="L27" s="73">
        <v>38373851</v>
      </c>
      <c r="M27" s="118"/>
      <c r="N27" s="120">
        <v>35422007</v>
      </c>
      <c r="O27" s="120">
        <v>24383990</v>
      </c>
      <c r="P27" s="120">
        <v>0</v>
      </c>
      <c r="Q27" s="120">
        <v>42762968</v>
      </c>
      <c r="R27" s="120">
        <v>39811125</v>
      </c>
      <c r="S27" s="47"/>
    </row>
    <row r="28" spans="1:19" ht="12.75" customHeight="1" x14ac:dyDescent="0.2">
      <c r="A28" s="501"/>
      <c r="B28" s="501"/>
      <c r="C28" s="53" t="s">
        <v>3</v>
      </c>
      <c r="D28" s="54">
        <v>20</v>
      </c>
      <c r="E28" s="55">
        <v>11731.83</v>
      </c>
      <c r="F28" s="55">
        <v>1289.08</v>
      </c>
      <c r="G28" s="55">
        <v>0</v>
      </c>
      <c r="H28" s="55">
        <v>5700.66</v>
      </c>
      <c r="I28" s="55">
        <v>0</v>
      </c>
      <c r="J28" s="55">
        <v>1560.13</v>
      </c>
      <c r="K28" s="56">
        <v>18721.57</v>
      </c>
      <c r="L28" s="46">
        <v>20281.7</v>
      </c>
      <c r="M28" s="117"/>
      <c r="N28" s="119">
        <v>18721.57</v>
      </c>
      <c r="O28" s="119">
        <v>13020.91</v>
      </c>
      <c r="P28" s="119"/>
      <c r="Q28" s="119">
        <v>22625.46</v>
      </c>
      <c r="R28" s="119">
        <v>21065.33</v>
      </c>
      <c r="S28" s="47"/>
    </row>
    <row r="29" spans="1:19" ht="6.75" customHeight="1" x14ac:dyDescent="0.2">
      <c r="A29" s="501"/>
      <c r="B29" s="501"/>
      <c r="C29" s="48" t="s">
        <v>4</v>
      </c>
      <c r="D29" s="49">
        <v>21</v>
      </c>
      <c r="E29" s="50">
        <v>22715990</v>
      </c>
      <c r="F29" s="50">
        <v>2496007</v>
      </c>
      <c r="G29" s="50">
        <v>0</v>
      </c>
      <c r="H29" s="50">
        <v>11038017</v>
      </c>
      <c r="I29" s="50">
        <v>0</v>
      </c>
      <c r="J29" s="51">
        <v>3020833</v>
      </c>
      <c r="K29" s="50">
        <v>36250014</v>
      </c>
      <c r="L29" s="73">
        <v>39270847</v>
      </c>
      <c r="M29" s="118"/>
      <c r="N29" s="120">
        <v>36250014</v>
      </c>
      <c r="O29" s="120">
        <v>25211997</v>
      </c>
      <c r="P29" s="120">
        <v>0</v>
      </c>
      <c r="Q29" s="120">
        <v>43808999</v>
      </c>
      <c r="R29" s="120">
        <v>40788167</v>
      </c>
      <c r="S29" s="47"/>
    </row>
    <row r="30" spans="1:19" ht="12.75" customHeight="1" x14ac:dyDescent="0.2">
      <c r="A30" s="501"/>
      <c r="B30" s="501"/>
      <c r="C30" s="53" t="s">
        <v>3</v>
      </c>
      <c r="D30" s="54">
        <v>22</v>
      </c>
      <c r="E30" s="55">
        <v>11979.73</v>
      </c>
      <c r="F30" s="55">
        <v>1313.87</v>
      </c>
      <c r="G30" s="55">
        <v>0</v>
      </c>
      <c r="H30" s="55">
        <v>5700.66</v>
      </c>
      <c r="I30" s="55">
        <v>0</v>
      </c>
      <c r="J30" s="55">
        <v>1582.86</v>
      </c>
      <c r="K30" s="56">
        <v>18994.259999999998</v>
      </c>
      <c r="L30" s="46">
        <v>20577.12</v>
      </c>
      <c r="M30" s="117"/>
      <c r="N30" s="119">
        <v>18994.259999999998</v>
      </c>
      <c r="O30" s="119">
        <v>13293.6</v>
      </c>
      <c r="P30" s="119"/>
      <c r="Q30" s="119">
        <v>22969.97</v>
      </c>
      <c r="R30" s="119">
        <v>21387.11</v>
      </c>
      <c r="S30" s="47"/>
    </row>
    <row r="31" spans="1:19" ht="8.25" customHeight="1" x14ac:dyDescent="0.2">
      <c r="A31" s="501"/>
      <c r="B31" s="501"/>
      <c r="C31" s="48" t="s">
        <v>4</v>
      </c>
      <c r="D31" s="49">
        <v>23</v>
      </c>
      <c r="E31" s="50">
        <v>23195992</v>
      </c>
      <c r="F31" s="50">
        <v>2544007</v>
      </c>
      <c r="G31" s="50">
        <v>0</v>
      </c>
      <c r="H31" s="50">
        <v>11038017</v>
      </c>
      <c r="I31" s="50">
        <v>0</v>
      </c>
      <c r="J31" s="51">
        <v>3064844</v>
      </c>
      <c r="K31" s="50">
        <v>36778016</v>
      </c>
      <c r="L31" s="73">
        <v>39842860</v>
      </c>
      <c r="M31" s="118"/>
      <c r="N31" s="120">
        <v>36778016</v>
      </c>
      <c r="O31" s="120">
        <v>25739999</v>
      </c>
      <c r="P31" s="120">
        <v>0</v>
      </c>
      <c r="Q31" s="120">
        <v>44476064</v>
      </c>
      <c r="R31" s="120">
        <v>41411219</v>
      </c>
      <c r="S31" s="47"/>
    </row>
    <row r="32" spans="1:19" ht="12.75" customHeight="1" x14ac:dyDescent="0.2">
      <c r="A32" s="501"/>
      <c r="B32" s="501"/>
      <c r="C32" s="53" t="s">
        <v>3</v>
      </c>
      <c r="D32" s="54">
        <v>24</v>
      </c>
      <c r="E32" s="55">
        <v>12295.81</v>
      </c>
      <c r="F32" s="55">
        <v>1351.05</v>
      </c>
      <c r="G32" s="55">
        <v>0</v>
      </c>
      <c r="H32" s="55">
        <v>5700.66</v>
      </c>
      <c r="I32" s="55">
        <v>0</v>
      </c>
      <c r="J32" s="55">
        <v>1612.29</v>
      </c>
      <c r="K32" s="56">
        <v>19347.52</v>
      </c>
      <c r="L32" s="46">
        <v>20959.810000000001</v>
      </c>
      <c r="M32" s="117"/>
      <c r="N32" s="119">
        <v>19347.52</v>
      </c>
      <c r="O32" s="119">
        <v>13646.86</v>
      </c>
      <c r="P32" s="119"/>
      <c r="Q32" s="119">
        <v>23416.240000000002</v>
      </c>
      <c r="R32" s="119">
        <v>21803.95</v>
      </c>
      <c r="S32" s="47"/>
    </row>
    <row r="33" spans="1:19" ht="7.5" customHeight="1" x14ac:dyDescent="0.2">
      <c r="A33" s="501"/>
      <c r="B33" s="501"/>
      <c r="C33" s="48" t="s">
        <v>4</v>
      </c>
      <c r="D33" s="49">
        <v>25</v>
      </c>
      <c r="E33" s="50">
        <v>23808008</v>
      </c>
      <c r="F33" s="50">
        <v>2615998</v>
      </c>
      <c r="G33" s="50">
        <v>0</v>
      </c>
      <c r="H33" s="50">
        <v>11038017</v>
      </c>
      <c r="I33" s="50">
        <v>0</v>
      </c>
      <c r="J33" s="51">
        <v>3121829</v>
      </c>
      <c r="K33" s="50">
        <v>37462023</v>
      </c>
      <c r="L33" s="73">
        <v>40583851</v>
      </c>
      <c r="M33" s="118"/>
      <c r="N33" s="120">
        <v>37462023</v>
      </c>
      <c r="O33" s="120">
        <v>26424006</v>
      </c>
      <c r="P33" s="120">
        <v>0</v>
      </c>
      <c r="Q33" s="120">
        <v>45340163</v>
      </c>
      <c r="R33" s="120">
        <v>42218334</v>
      </c>
      <c r="S33" s="47"/>
    </row>
    <row r="34" spans="1:19" ht="12.75" customHeight="1" x14ac:dyDescent="0.2">
      <c r="A34" s="501"/>
      <c r="B34" s="501"/>
      <c r="C34" s="53" t="s">
        <v>3</v>
      </c>
      <c r="D34" s="54">
        <v>26</v>
      </c>
      <c r="E34" s="55">
        <v>12605.68</v>
      </c>
      <c r="F34" s="55">
        <v>1382.04</v>
      </c>
      <c r="G34" s="55">
        <v>0</v>
      </c>
      <c r="H34" s="55">
        <v>5700.66</v>
      </c>
      <c r="I34" s="55">
        <v>0</v>
      </c>
      <c r="J34" s="55">
        <v>1640.7</v>
      </c>
      <c r="K34" s="56">
        <v>19688.38</v>
      </c>
      <c r="L34" s="46">
        <v>21329.08</v>
      </c>
      <c r="M34" s="117"/>
      <c r="N34" s="119">
        <v>19688.38</v>
      </c>
      <c r="O34" s="119">
        <v>13987.72</v>
      </c>
      <c r="P34" s="119"/>
      <c r="Q34" s="119">
        <v>23846.87</v>
      </c>
      <c r="R34" s="119">
        <v>22206.17</v>
      </c>
      <c r="S34" s="47"/>
    </row>
    <row r="35" spans="1:19" ht="8.25" customHeight="1" x14ac:dyDescent="0.2">
      <c r="A35" s="501"/>
      <c r="B35" s="501"/>
      <c r="C35" s="48" t="s">
        <v>4</v>
      </c>
      <c r="D35" s="49">
        <v>27</v>
      </c>
      <c r="E35" s="50">
        <v>24408000</v>
      </c>
      <c r="F35" s="50">
        <v>2676003</v>
      </c>
      <c r="G35" s="50">
        <v>0</v>
      </c>
      <c r="H35" s="50">
        <v>11038017</v>
      </c>
      <c r="I35" s="50">
        <v>0</v>
      </c>
      <c r="J35" s="51">
        <v>3176838</v>
      </c>
      <c r="K35" s="50">
        <v>38122020</v>
      </c>
      <c r="L35" s="73">
        <v>41298858</v>
      </c>
      <c r="M35" s="118"/>
      <c r="N35" s="120">
        <v>38122020</v>
      </c>
      <c r="O35" s="120">
        <v>27084003</v>
      </c>
      <c r="P35" s="120">
        <v>0</v>
      </c>
      <c r="Q35" s="120">
        <v>46173979</v>
      </c>
      <c r="R35" s="120">
        <v>42997141</v>
      </c>
      <c r="S35" s="47"/>
    </row>
    <row r="36" spans="1:19" ht="12.75" customHeight="1" x14ac:dyDescent="0.2">
      <c r="A36" s="501"/>
      <c r="B36" s="501"/>
      <c r="C36" s="53" t="s">
        <v>3</v>
      </c>
      <c r="D36" s="54">
        <v>28</v>
      </c>
      <c r="E36" s="55">
        <v>12909.36</v>
      </c>
      <c r="F36" s="55">
        <v>1419.22</v>
      </c>
      <c r="G36" s="55">
        <v>0</v>
      </c>
      <c r="H36" s="55">
        <v>5700.66</v>
      </c>
      <c r="I36" s="55">
        <v>0</v>
      </c>
      <c r="J36" s="55">
        <v>1669.1</v>
      </c>
      <c r="K36" s="56">
        <v>20029.240000000002</v>
      </c>
      <c r="L36" s="46">
        <v>21698.34</v>
      </c>
      <c r="M36" s="117"/>
      <c r="N36" s="119">
        <v>20029.240000000002</v>
      </c>
      <c r="O36" s="119">
        <v>14328.58</v>
      </c>
      <c r="P36" s="119"/>
      <c r="Q36" s="119">
        <v>24277.48</v>
      </c>
      <c r="R36" s="119">
        <v>22608.38</v>
      </c>
      <c r="S36" s="47"/>
    </row>
    <row r="37" spans="1:19" ht="9" customHeight="1" x14ac:dyDescent="0.2">
      <c r="A37" s="501"/>
      <c r="B37" s="501"/>
      <c r="C37" s="48" t="s">
        <v>4</v>
      </c>
      <c r="D37" s="49">
        <v>29</v>
      </c>
      <c r="E37" s="50">
        <v>24996006</v>
      </c>
      <c r="F37" s="50">
        <v>2747993</v>
      </c>
      <c r="G37" s="50">
        <v>0</v>
      </c>
      <c r="H37" s="50">
        <v>11038017</v>
      </c>
      <c r="I37" s="50">
        <v>0</v>
      </c>
      <c r="J37" s="51">
        <v>3231828</v>
      </c>
      <c r="K37" s="50">
        <v>38782017</v>
      </c>
      <c r="L37" s="73">
        <v>42013845</v>
      </c>
      <c r="M37" s="118"/>
      <c r="N37" s="120">
        <v>38782017</v>
      </c>
      <c r="O37" s="120">
        <v>27744000</v>
      </c>
      <c r="P37" s="120">
        <v>0</v>
      </c>
      <c r="Q37" s="120">
        <v>47007756</v>
      </c>
      <c r="R37" s="120">
        <v>43775928</v>
      </c>
      <c r="S37" s="47"/>
    </row>
    <row r="38" spans="1:19" ht="12.75" customHeight="1" x14ac:dyDescent="0.2">
      <c r="A38" s="501"/>
      <c r="B38" s="501"/>
      <c r="C38" s="53" t="s">
        <v>3</v>
      </c>
      <c r="D38" s="54">
        <v>30</v>
      </c>
      <c r="E38" s="55">
        <v>13225.43</v>
      </c>
      <c r="F38" s="55">
        <v>1450.21</v>
      </c>
      <c r="G38" s="55">
        <v>0</v>
      </c>
      <c r="H38" s="55">
        <v>5700.66</v>
      </c>
      <c r="I38" s="55">
        <v>0</v>
      </c>
      <c r="J38" s="55">
        <v>1698.03</v>
      </c>
      <c r="K38" s="56">
        <v>20376.3</v>
      </c>
      <c r="L38" s="46">
        <v>22074.33</v>
      </c>
      <c r="M38" s="117"/>
      <c r="N38" s="119">
        <v>20376.3</v>
      </c>
      <c r="O38" s="119">
        <v>14675.64</v>
      </c>
      <c r="P38" s="119"/>
      <c r="Q38" s="119">
        <v>24715.95</v>
      </c>
      <c r="R38" s="119">
        <v>23017.919999999998</v>
      </c>
      <c r="S38" s="47"/>
    </row>
    <row r="39" spans="1:19" ht="9" customHeight="1" x14ac:dyDescent="0.2">
      <c r="A39" s="501"/>
      <c r="B39" s="501"/>
      <c r="C39" s="48" t="s">
        <v>4</v>
      </c>
      <c r="D39" s="49">
        <v>31</v>
      </c>
      <c r="E39" s="50">
        <v>25608003</v>
      </c>
      <c r="F39" s="50">
        <v>2807998</v>
      </c>
      <c r="G39" s="50">
        <v>0</v>
      </c>
      <c r="H39" s="50">
        <v>11038017</v>
      </c>
      <c r="I39" s="50">
        <v>0</v>
      </c>
      <c r="J39" s="51">
        <v>3287845</v>
      </c>
      <c r="K39" s="50">
        <v>39454018</v>
      </c>
      <c r="L39" s="73">
        <v>42741863</v>
      </c>
      <c r="M39" s="118"/>
      <c r="N39" s="120">
        <v>39454018</v>
      </c>
      <c r="O39" s="120">
        <v>28416001</v>
      </c>
      <c r="P39" s="120">
        <v>0</v>
      </c>
      <c r="Q39" s="120">
        <v>47856753</v>
      </c>
      <c r="R39" s="120">
        <v>44568908</v>
      </c>
      <c r="S39" s="47"/>
    </row>
    <row r="40" spans="1:19" ht="12.75" customHeight="1" x14ac:dyDescent="0.2">
      <c r="A40" s="501"/>
      <c r="B40" s="501"/>
      <c r="C40" s="53" t="s">
        <v>3</v>
      </c>
      <c r="D40" s="54">
        <v>32</v>
      </c>
      <c r="E40" s="55">
        <v>13535.3</v>
      </c>
      <c r="F40" s="55">
        <v>1487.4</v>
      </c>
      <c r="G40" s="55">
        <v>0</v>
      </c>
      <c r="H40" s="55">
        <v>5700.66</v>
      </c>
      <c r="I40" s="55">
        <v>0</v>
      </c>
      <c r="J40" s="55">
        <v>1726.95</v>
      </c>
      <c r="K40" s="56">
        <v>20723.36</v>
      </c>
      <c r="L40" s="46">
        <v>22450.31</v>
      </c>
      <c r="M40" s="117"/>
      <c r="N40" s="119">
        <v>20723.36</v>
      </c>
      <c r="O40" s="119">
        <v>15022.7</v>
      </c>
      <c r="P40" s="119"/>
      <c r="Q40" s="119">
        <v>25154.400000000001</v>
      </c>
      <c r="R40" s="119">
        <v>23427.45</v>
      </c>
      <c r="S40" s="47"/>
    </row>
    <row r="41" spans="1:19" ht="9" customHeight="1" x14ac:dyDescent="0.2">
      <c r="A41" s="501"/>
      <c r="B41" s="501"/>
      <c r="C41" s="48" t="s">
        <v>4</v>
      </c>
      <c r="D41" s="49">
        <v>33</v>
      </c>
      <c r="E41" s="50">
        <v>26207995</v>
      </c>
      <c r="F41" s="50">
        <v>2880008</v>
      </c>
      <c r="G41" s="50">
        <v>0</v>
      </c>
      <c r="H41" s="50">
        <v>11038017</v>
      </c>
      <c r="I41" s="50">
        <v>0</v>
      </c>
      <c r="J41" s="51">
        <v>3343841</v>
      </c>
      <c r="K41" s="50">
        <v>40126020</v>
      </c>
      <c r="L41" s="73">
        <v>43469862</v>
      </c>
      <c r="M41" s="118"/>
      <c r="N41" s="120">
        <v>40126020</v>
      </c>
      <c r="O41" s="120">
        <v>29088003</v>
      </c>
      <c r="P41" s="120">
        <v>0</v>
      </c>
      <c r="Q41" s="120">
        <v>48705710</v>
      </c>
      <c r="R41" s="120">
        <v>45361869</v>
      </c>
      <c r="S41" s="47"/>
    </row>
    <row r="42" spans="1:19" ht="12.75" customHeight="1" x14ac:dyDescent="0.2">
      <c r="A42" s="501"/>
      <c r="B42" s="501"/>
      <c r="C42" s="53" t="s">
        <v>3</v>
      </c>
      <c r="D42" s="54">
        <v>34</v>
      </c>
      <c r="E42" s="55">
        <v>13851.37</v>
      </c>
      <c r="F42" s="55">
        <v>1518.38</v>
      </c>
      <c r="G42" s="55">
        <v>0</v>
      </c>
      <c r="H42" s="55">
        <v>5700.66</v>
      </c>
      <c r="I42" s="55">
        <v>0</v>
      </c>
      <c r="J42" s="55">
        <v>1755.87</v>
      </c>
      <c r="K42" s="56">
        <v>21070.41</v>
      </c>
      <c r="L42" s="46">
        <v>22826.28</v>
      </c>
      <c r="M42" s="117"/>
      <c r="N42" s="119">
        <v>21070.41</v>
      </c>
      <c r="O42" s="119">
        <v>15369.75</v>
      </c>
      <c r="P42" s="119"/>
      <c r="Q42" s="119">
        <v>25592.84</v>
      </c>
      <c r="R42" s="119">
        <v>23836.97</v>
      </c>
      <c r="S42" s="47"/>
    </row>
    <row r="43" spans="1:19" ht="9" customHeight="1" x14ac:dyDescent="0.2">
      <c r="A43" s="501"/>
      <c r="B43" s="501"/>
      <c r="C43" s="48" t="s">
        <v>4</v>
      </c>
      <c r="D43" s="49">
        <v>35</v>
      </c>
      <c r="E43" s="50">
        <v>26819992</v>
      </c>
      <c r="F43" s="50">
        <v>2939994</v>
      </c>
      <c r="G43" s="50">
        <v>0</v>
      </c>
      <c r="H43" s="50">
        <v>11038017</v>
      </c>
      <c r="I43" s="50">
        <v>0</v>
      </c>
      <c r="J43" s="51">
        <v>3399838</v>
      </c>
      <c r="K43" s="50">
        <v>40798003</v>
      </c>
      <c r="L43" s="73">
        <v>44197841</v>
      </c>
      <c r="M43" s="118"/>
      <c r="N43" s="120">
        <v>40798003</v>
      </c>
      <c r="O43" s="120">
        <v>29759986</v>
      </c>
      <c r="P43" s="120">
        <v>0</v>
      </c>
      <c r="Q43" s="120">
        <v>49554648</v>
      </c>
      <c r="R43" s="120">
        <v>46154810</v>
      </c>
      <c r="S43" s="47"/>
    </row>
    <row r="44" spans="1:19" ht="12.75" customHeight="1" x14ac:dyDescent="0.2">
      <c r="A44" s="501"/>
      <c r="B44" s="501"/>
      <c r="C44" s="53" t="s">
        <v>3</v>
      </c>
      <c r="D44" s="54">
        <v>36</v>
      </c>
      <c r="E44" s="55">
        <v>14161.25</v>
      </c>
      <c r="F44" s="55">
        <v>1555.57</v>
      </c>
      <c r="G44" s="55">
        <v>0</v>
      </c>
      <c r="H44" s="55">
        <v>5700.66</v>
      </c>
      <c r="I44" s="55">
        <v>0</v>
      </c>
      <c r="J44" s="55">
        <v>1784.79</v>
      </c>
      <c r="K44" s="56">
        <v>21417.48</v>
      </c>
      <c r="L44" s="46">
        <v>23202.27</v>
      </c>
      <c r="M44" s="117"/>
      <c r="N44" s="119">
        <v>21417.48</v>
      </c>
      <c r="O44" s="119">
        <v>15716.82</v>
      </c>
      <c r="P44" s="119"/>
      <c r="Q44" s="119">
        <v>26031.3</v>
      </c>
      <c r="R44" s="119">
        <v>24246.51</v>
      </c>
      <c r="S44" s="47"/>
    </row>
    <row r="45" spans="1:19" ht="9" customHeight="1" x14ac:dyDescent="0.2">
      <c r="A45" s="501"/>
      <c r="B45" s="501"/>
      <c r="C45" s="48" t="s">
        <v>4</v>
      </c>
      <c r="D45" s="49">
        <v>37</v>
      </c>
      <c r="E45" s="50">
        <v>27420004</v>
      </c>
      <c r="F45" s="50">
        <v>3012004</v>
      </c>
      <c r="G45" s="50">
        <v>0</v>
      </c>
      <c r="H45" s="50">
        <v>11038017</v>
      </c>
      <c r="I45" s="50">
        <v>0</v>
      </c>
      <c r="J45" s="51">
        <v>3455835</v>
      </c>
      <c r="K45" s="50">
        <v>41470024</v>
      </c>
      <c r="L45" s="73">
        <v>44925859</v>
      </c>
      <c r="M45" s="118"/>
      <c r="N45" s="120">
        <v>41470024</v>
      </c>
      <c r="O45" s="120">
        <v>30432007</v>
      </c>
      <c r="P45" s="120">
        <v>0</v>
      </c>
      <c r="Q45" s="120">
        <v>50403625</v>
      </c>
      <c r="R45" s="120">
        <v>46947790</v>
      </c>
      <c r="S45" s="47"/>
    </row>
    <row r="46" spans="1:19" ht="9" customHeight="1" x14ac:dyDescent="0.2">
      <c r="A46" s="501"/>
      <c r="B46" s="501"/>
      <c r="C46" s="103" t="s">
        <v>3</v>
      </c>
      <c r="D46" s="79">
        <v>38</v>
      </c>
      <c r="E46" s="55">
        <v>14471.12</v>
      </c>
      <c r="F46" s="55">
        <v>1586.56</v>
      </c>
      <c r="G46" s="55">
        <v>0</v>
      </c>
      <c r="H46" s="55">
        <v>5700.66</v>
      </c>
      <c r="I46" s="55">
        <v>0</v>
      </c>
      <c r="J46" s="55">
        <v>1813.2</v>
      </c>
      <c r="K46" s="56">
        <v>21758.34</v>
      </c>
      <c r="L46" s="46">
        <v>23571.54</v>
      </c>
      <c r="M46" s="117"/>
      <c r="N46" s="119">
        <v>21758.34</v>
      </c>
      <c r="O46" s="119">
        <v>16057.68</v>
      </c>
      <c r="P46" s="119"/>
      <c r="Q46" s="119">
        <v>26461.919999999998</v>
      </c>
      <c r="R46" s="119">
        <v>24648.720000000001</v>
      </c>
      <c r="S46" s="47"/>
    </row>
    <row r="47" spans="1:19" ht="9" customHeight="1" x14ac:dyDescent="0.2">
      <c r="A47" s="501"/>
      <c r="B47" s="501"/>
      <c r="C47" s="103" t="s">
        <v>4</v>
      </c>
      <c r="D47" s="79">
        <v>39</v>
      </c>
      <c r="E47" s="50">
        <v>28019996</v>
      </c>
      <c r="F47" s="50">
        <v>3072009</v>
      </c>
      <c r="G47" s="50">
        <v>0</v>
      </c>
      <c r="H47" s="50">
        <v>11038017</v>
      </c>
      <c r="I47" s="50">
        <v>0</v>
      </c>
      <c r="J47" s="51">
        <v>3510845</v>
      </c>
      <c r="K47" s="50">
        <v>42130021</v>
      </c>
      <c r="L47" s="73">
        <v>45640866</v>
      </c>
      <c r="M47" s="118"/>
      <c r="N47" s="123">
        <v>42130021</v>
      </c>
      <c r="O47" s="123">
        <v>31092004</v>
      </c>
      <c r="P47" s="123">
        <v>0</v>
      </c>
      <c r="Q47" s="120">
        <v>51237422</v>
      </c>
      <c r="R47" s="120">
        <v>47726577</v>
      </c>
      <c r="S47" s="47"/>
    </row>
    <row r="48" spans="1:19" ht="12.75" customHeight="1" x14ac:dyDescent="0.2">
      <c r="A48" s="501"/>
      <c r="B48" s="501"/>
      <c r="C48" s="53" t="s">
        <v>3</v>
      </c>
      <c r="D48" s="54">
        <v>40</v>
      </c>
      <c r="E48" s="55">
        <v>14781</v>
      </c>
      <c r="F48" s="55">
        <v>1623.74</v>
      </c>
      <c r="G48" s="55">
        <v>0</v>
      </c>
      <c r="H48" s="55">
        <v>5700.66</v>
      </c>
      <c r="I48" s="55">
        <v>0</v>
      </c>
      <c r="J48" s="55">
        <v>1842.12</v>
      </c>
      <c r="K48" s="56">
        <v>22105.4</v>
      </c>
      <c r="L48" s="46">
        <v>23947.52</v>
      </c>
      <c r="M48" s="117"/>
      <c r="N48" s="119">
        <v>22105.4</v>
      </c>
      <c r="O48" s="119">
        <v>16404.740000000002</v>
      </c>
      <c r="P48" s="119"/>
      <c r="Q48" s="119">
        <v>26900.37</v>
      </c>
      <c r="R48" s="119">
        <v>25058.25</v>
      </c>
      <c r="S48" s="47"/>
    </row>
    <row r="49" spans="1:19" ht="9" customHeight="1" x14ac:dyDescent="0.2">
      <c r="A49" s="502"/>
      <c r="B49" s="502"/>
      <c r="C49" s="58"/>
      <c r="D49" s="59"/>
      <c r="E49" s="61">
        <v>28620007</v>
      </c>
      <c r="F49" s="61">
        <v>3143999</v>
      </c>
      <c r="G49" s="61">
        <v>0</v>
      </c>
      <c r="H49" s="61">
        <v>11038017</v>
      </c>
      <c r="I49" s="61">
        <v>0</v>
      </c>
      <c r="J49" s="60">
        <v>3566842</v>
      </c>
      <c r="K49" s="61">
        <v>42802023</v>
      </c>
      <c r="L49" s="73">
        <v>46368865</v>
      </c>
      <c r="M49" s="118"/>
      <c r="N49" s="120">
        <v>42802023</v>
      </c>
      <c r="O49" s="120">
        <v>31764006</v>
      </c>
      <c r="P49" s="120">
        <v>0</v>
      </c>
      <c r="Q49" s="120">
        <v>52086379</v>
      </c>
      <c r="R49" s="120">
        <v>48519538</v>
      </c>
      <c r="S49" s="47"/>
    </row>
    <row r="50" spans="1:19" ht="12.75" customHeight="1" x14ac:dyDescent="0.2">
      <c r="A50" s="496">
        <v>33178</v>
      </c>
      <c r="B50" s="496">
        <v>33358</v>
      </c>
      <c r="C50" s="42" t="s">
        <v>3</v>
      </c>
      <c r="D50" s="43">
        <v>0</v>
      </c>
      <c r="E50" s="44">
        <v>6674.69</v>
      </c>
      <c r="F50" s="44">
        <v>731.3</v>
      </c>
      <c r="G50" s="44">
        <v>0</v>
      </c>
      <c r="H50" s="44">
        <v>5921.22</v>
      </c>
      <c r="I50" s="44">
        <v>0</v>
      </c>
      <c r="J50" s="44">
        <v>1110.5999999999999</v>
      </c>
      <c r="K50" s="45">
        <v>13327.21</v>
      </c>
      <c r="L50" s="46">
        <v>14437.81</v>
      </c>
      <c r="M50" s="117"/>
      <c r="N50" s="119">
        <v>13327.21</v>
      </c>
      <c r="O50" s="119">
        <v>7405.99</v>
      </c>
      <c r="P50" s="119"/>
      <c r="Q50" s="119">
        <v>15770.89</v>
      </c>
      <c r="R50" s="119">
        <v>14660.29</v>
      </c>
      <c r="S50" s="47"/>
    </row>
    <row r="51" spans="1:19" ht="8.25" customHeight="1" x14ac:dyDescent="0.2">
      <c r="A51" s="497"/>
      <c r="B51" s="497"/>
      <c r="C51" s="48" t="s">
        <v>4</v>
      </c>
      <c r="D51" s="49">
        <v>0</v>
      </c>
      <c r="E51" s="50">
        <v>12924002</v>
      </c>
      <c r="F51" s="50">
        <v>1415994</v>
      </c>
      <c r="G51" s="50">
        <v>0</v>
      </c>
      <c r="H51" s="50">
        <v>11465081</v>
      </c>
      <c r="I51" s="50">
        <v>0</v>
      </c>
      <c r="J51" s="51">
        <v>2150421</v>
      </c>
      <c r="K51" s="50">
        <v>25805077</v>
      </c>
      <c r="L51" s="73">
        <v>27955498</v>
      </c>
      <c r="M51" s="118"/>
      <c r="N51" s="120">
        <v>25805077</v>
      </c>
      <c r="O51" s="120">
        <v>14339996</v>
      </c>
      <c r="P51" s="120">
        <v>0</v>
      </c>
      <c r="Q51" s="120">
        <v>30536701</v>
      </c>
      <c r="R51" s="120">
        <v>28386280</v>
      </c>
      <c r="S51" s="47"/>
    </row>
    <row r="52" spans="1:19" ht="12.75" customHeight="1" x14ac:dyDescent="0.2">
      <c r="A52" s="500">
        <v>33178</v>
      </c>
      <c r="B52" s="500">
        <v>33358</v>
      </c>
      <c r="C52" s="53" t="s">
        <v>3</v>
      </c>
      <c r="D52" s="54">
        <v>1</v>
      </c>
      <c r="E52" s="55">
        <v>7027.95</v>
      </c>
      <c r="F52" s="55">
        <v>768.49</v>
      </c>
      <c r="G52" s="55">
        <v>0</v>
      </c>
      <c r="H52" s="55">
        <v>5921.22</v>
      </c>
      <c r="I52" s="55">
        <v>0</v>
      </c>
      <c r="J52" s="55">
        <v>1143.1400000000001</v>
      </c>
      <c r="K52" s="56">
        <v>13717.66</v>
      </c>
      <c r="L52" s="46">
        <v>14860.8</v>
      </c>
      <c r="M52" s="117"/>
      <c r="N52" s="119">
        <v>13717.66</v>
      </c>
      <c r="O52" s="119">
        <v>7796.44</v>
      </c>
      <c r="P52" s="119"/>
      <c r="Q52" s="119">
        <v>16264.16</v>
      </c>
      <c r="R52" s="119">
        <v>15121.02</v>
      </c>
      <c r="S52" s="47"/>
    </row>
    <row r="53" spans="1:19" ht="8.25" customHeight="1" x14ac:dyDescent="0.2">
      <c r="A53" s="500"/>
      <c r="B53" s="500"/>
      <c r="C53" s="48" t="s">
        <v>4</v>
      </c>
      <c r="D53" s="49">
        <v>2</v>
      </c>
      <c r="E53" s="50">
        <v>13608009</v>
      </c>
      <c r="F53" s="50">
        <v>1488004</v>
      </c>
      <c r="G53" s="50">
        <v>0</v>
      </c>
      <c r="H53" s="50">
        <v>11465081</v>
      </c>
      <c r="I53" s="50">
        <v>0</v>
      </c>
      <c r="J53" s="51">
        <v>2213428</v>
      </c>
      <c r="K53" s="50">
        <v>26561094</v>
      </c>
      <c r="L53" s="73">
        <v>28774521</v>
      </c>
      <c r="M53" s="118"/>
      <c r="N53" s="120">
        <v>26561094</v>
      </c>
      <c r="O53" s="120">
        <v>15096013</v>
      </c>
      <c r="P53" s="120">
        <v>0</v>
      </c>
      <c r="Q53" s="120">
        <v>31491805</v>
      </c>
      <c r="R53" s="120">
        <v>29278377</v>
      </c>
      <c r="S53" s="47"/>
    </row>
    <row r="54" spans="1:19" ht="12.75" customHeight="1" x14ac:dyDescent="0.2">
      <c r="A54" s="501"/>
      <c r="B54" s="501"/>
      <c r="C54" s="53" t="s">
        <v>3</v>
      </c>
      <c r="D54" s="54">
        <v>3</v>
      </c>
      <c r="E54" s="55">
        <v>7387.4</v>
      </c>
      <c r="F54" s="55">
        <v>811.87</v>
      </c>
      <c r="G54" s="55">
        <v>0</v>
      </c>
      <c r="H54" s="55">
        <v>5921.22</v>
      </c>
      <c r="I54" s="55">
        <v>0</v>
      </c>
      <c r="J54" s="55">
        <v>1176.71</v>
      </c>
      <c r="K54" s="56">
        <v>14120.49</v>
      </c>
      <c r="L54" s="46">
        <v>15297.2</v>
      </c>
      <c r="M54" s="117"/>
      <c r="N54" s="119">
        <v>14120.49</v>
      </c>
      <c r="O54" s="119">
        <v>8199.27</v>
      </c>
      <c r="P54" s="119"/>
      <c r="Q54" s="119">
        <v>16773.07</v>
      </c>
      <c r="R54" s="119">
        <v>15596.36</v>
      </c>
      <c r="S54" s="47"/>
    </row>
    <row r="55" spans="1:19" ht="8.25" customHeight="1" x14ac:dyDescent="0.2">
      <c r="A55" s="501"/>
      <c r="B55" s="501"/>
      <c r="C55" s="48" t="s">
        <v>4</v>
      </c>
      <c r="D55" s="49">
        <v>4</v>
      </c>
      <c r="E55" s="50">
        <v>14304001</v>
      </c>
      <c r="F55" s="50">
        <v>1572000</v>
      </c>
      <c r="G55" s="50">
        <v>0</v>
      </c>
      <c r="H55" s="50">
        <v>11465081</v>
      </c>
      <c r="I55" s="50">
        <v>0</v>
      </c>
      <c r="J55" s="51">
        <v>2278428</v>
      </c>
      <c r="K55" s="50">
        <v>27341081</v>
      </c>
      <c r="L55" s="73">
        <v>29619509</v>
      </c>
      <c r="M55" s="118"/>
      <c r="N55" s="120">
        <v>27341081</v>
      </c>
      <c r="O55" s="120">
        <v>15876001</v>
      </c>
      <c r="P55" s="120">
        <v>0</v>
      </c>
      <c r="Q55" s="120">
        <v>32477192</v>
      </c>
      <c r="R55" s="120">
        <v>30198764</v>
      </c>
      <c r="S55" s="47"/>
    </row>
    <row r="56" spans="1:19" ht="12.75" customHeight="1" x14ac:dyDescent="0.2">
      <c r="A56" s="501"/>
      <c r="B56" s="501"/>
      <c r="C56" s="53" t="s">
        <v>3</v>
      </c>
      <c r="D56" s="54">
        <v>5</v>
      </c>
      <c r="E56" s="55">
        <v>7740.66</v>
      </c>
      <c r="F56" s="55">
        <v>849.06</v>
      </c>
      <c r="G56" s="55">
        <v>0</v>
      </c>
      <c r="H56" s="55">
        <v>5921.22</v>
      </c>
      <c r="I56" s="55">
        <v>0</v>
      </c>
      <c r="J56" s="55">
        <v>1209.25</v>
      </c>
      <c r="K56" s="56">
        <v>14510.94</v>
      </c>
      <c r="L56" s="46">
        <v>15720.19</v>
      </c>
      <c r="M56" s="117"/>
      <c r="N56" s="119">
        <v>14510.94</v>
      </c>
      <c r="O56" s="119">
        <v>8589.7199999999993</v>
      </c>
      <c r="P56" s="119"/>
      <c r="Q56" s="119">
        <v>17266.34</v>
      </c>
      <c r="R56" s="119">
        <v>16057.09</v>
      </c>
      <c r="S56" s="47"/>
    </row>
    <row r="57" spans="1:19" ht="8.25" customHeight="1" x14ac:dyDescent="0.2">
      <c r="A57" s="501"/>
      <c r="B57" s="501"/>
      <c r="C57" s="48" t="s">
        <v>4</v>
      </c>
      <c r="D57" s="49">
        <v>6</v>
      </c>
      <c r="E57" s="50">
        <v>14988008</v>
      </c>
      <c r="F57" s="50">
        <v>1644009</v>
      </c>
      <c r="G57" s="50">
        <v>0</v>
      </c>
      <c r="H57" s="50">
        <v>11465081</v>
      </c>
      <c r="I57" s="50">
        <v>0</v>
      </c>
      <c r="J57" s="51">
        <v>2341434</v>
      </c>
      <c r="K57" s="50">
        <v>28097098</v>
      </c>
      <c r="L57" s="73">
        <v>30438532</v>
      </c>
      <c r="M57" s="118"/>
      <c r="N57" s="120">
        <v>28097098</v>
      </c>
      <c r="O57" s="120">
        <v>16632017</v>
      </c>
      <c r="P57" s="120">
        <v>0</v>
      </c>
      <c r="Q57" s="120">
        <v>33432296</v>
      </c>
      <c r="R57" s="120">
        <v>31090862</v>
      </c>
      <c r="S57" s="47"/>
    </row>
    <row r="58" spans="1:19" ht="12.75" customHeight="1" x14ac:dyDescent="0.2">
      <c r="A58" s="501"/>
      <c r="B58" s="501"/>
      <c r="C58" s="53" t="s">
        <v>3</v>
      </c>
      <c r="D58" s="54">
        <v>7</v>
      </c>
      <c r="E58" s="55">
        <v>8155.89</v>
      </c>
      <c r="F58" s="55">
        <v>892.44</v>
      </c>
      <c r="G58" s="55">
        <v>0</v>
      </c>
      <c r="H58" s="55">
        <v>5921.22</v>
      </c>
      <c r="I58" s="55">
        <v>0</v>
      </c>
      <c r="J58" s="55">
        <v>1247.46</v>
      </c>
      <c r="K58" s="56">
        <v>14969.55</v>
      </c>
      <c r="L58" s="46">
        <v>16217.01</v>
      </c>
      <c r="M58" s="117"/>
      <c r="N58" s="119">
        <v>14969.55</v>
      </c>
      <c r="O58" s="119">
        <v>9048.33</v>
      </c>
      <c r="P58" s="119"/>
      <c r="Q58" s="119">
        <v>17845.71</v>
      </c>
      <c r="R58" s="119">
        <v>16598.25</v>
      </c>
      <c r="S58" s="47"/>
    </row>
    <row r="59" spans="1:19" ht="8.25" customHeight="1" x14ac:dyDescent="0.2">
      <c r="A59" s="501"/>
      <c r="B59" s="501"/>
      <c r="C59" s="48" t="s">
        <v>4</v>
      </c>
      <c r="D59" s="49">
        <v>8</v>
      </c>
      <c r="E59" s="50">
        <v>15792005</v>
      </c>
      <c r="F59" s="50">
        <v>1728005</v>
      </c>
      <c r="G59" s="50">
        <v>0</v>
      </c>
      <c r="H59" s="50">
        <v>11465081</v>
      </c>
      <c r="I59" s="50">
        <v>0</v>
      </c>
      <c r="J59" s="51">
        <v>2415419</v>
      </c>
      <c r="K59" s="50">
        <v>28985091</v>
      </c>
      <c r="L59" s="73">
        <v>31400510</v>
      </c>
      <c r="M59" s="118"/>
      <c r="N59" s="120">
        <v>28985091</v>
      </c>
      <c r="O59" s="120">
        <v>17520010</v>
      </c>
      <c r="P59" s="120">
        <v>0</v>
      </c>
      <c r="Q59" s="120">
        <v>34554113</v>
      </c>
      <c r="R59" s="120">
        <v>32138694</v>
      </c>
      <c r="S59" s="47"/>
    </row>
    <row r="60" spans="1:19" ht="12.75" customHeight="1" x14ac:dyDescent="0.2">
      <c r="A60" s="501"/>
      <c r="B60" s="501"/>
      <c r="C60" s="53" t="s">
        <v>3</v>
      </c>
      <c r="D60" s="54">
        <v>9</v>
      </c>
      <c r="E60" s="55">
        <v>8527.74</v>
      </c>
      <c r="F60" s="55">
        <v>935.82</v>
      </c>
      <c r="G60" s="55">
        <v>0</v>
      </c>
      <c r="H60" s="55">
        <v>5921.22</v>
      </c>
      <c r="I60" s="55">
        <v>0</v>
      </c>
      <c r="J60" s="55">
        <v>1282.07</v>
      </c>
      <c r="K60" s="56">
        <v>15384.78</v>
      </c>
      <c r="L60" s="46">
        <v>16666.849999999999</v>
      </c>
      <c r="M60" s="117"/>
      <c r="N60" s="119">
        <v>15384.78</v>
      </c>
      <c r="O60" s="119">
        <v>9463.56</v>
      </c>
      <c r="P60" s="119"/>
      <c r="Q60" s="119">
        <v>18370.29</v>
      </c>
      <c r="R60" s="119">
        <v>17088.22</v>
      </c>
      <c r="S60" s="47"/>
    </row>
    <row r="61" spans="1:19" ht="8.25" customHeight="1" x14ac:dyDescent="0.2">
      <c r="A61" s="501"/>
      <c r="B61" s="501"/>
      <c r="C61" s="48" t="s">
        <v>4</v>
      </c>
      <c r="D61" s="49">
        <v>10</v>
      </c>
      <c r="E61" s="50">
        <v>16512007</v>
      </c>
      <c r="F61" s="50">
        <v>1812000</v>
      </c>
      <c r="G61" s="50">
        <v>0</v>
      </c>
      <c r="H61" s="50">
        <v>11465081</v>
      </c>
      <c r="I61" s="50">
        <v>0</v>
      </c>
      <c r="J61" s="51">
        <v>2482434</v>
      </c>
      <c r="K61" s="50">
        <v>29789088</v>
      </c>
      <c r="L61" s="73">
        <v>32271522</v>
      </c>
      <c r="M61" s="118"/>
      <c r="N61" s="120">
        <v>29789088</v>
      </c>
      <c r="O61" s="120">
        <v>18324007</v>
      </c>
      <c r="P61" s="120">
        <v>0</v>
      </c>
      <c r="Q61" s="120">
        <v>35569841</v>
      </c>
      <c r="R61" s="120">
        <v>33087408</v>
      </c>
      <c r="S61" s="47"/>
    </row>
    <row r="62" spans="1:19" ht="12.75" customHeight="1" x14ac:dyDescent="0.2">
      <c r="A62" s="501"/>
      <c r="B62" s="501"/>
      <c r="C62" s="53" t="s">
        <v>3</v>
      </c>
      <c r="D62" s="54">
        <v>11</v>
      </c>
      <c r="E62" s="55">
        <v>8980.15</v>
      </c>
      <c r="F62" s="55">
        <v>985.4</v>
      </c>
      <c r="G62" s="55">
        <v>0</v>
      </c>
      <c r="H62" s="55">
        <v>5921.22</v>
      </c>
      <c r="I62" s="55">
        <v>0</v>
      </c>
      <c r="J62" s="55">
        <v>1323.9</v>
      </c>
      <c r="K62" s="56">
        <v>15886.77</v>
      </c>
      <c r="L62" s="46">
        <v>17210.669999999998</v>
      </c>
      <c r="M62" s="117"/>
      <c r="N62" s="119">
        <v>15886.77</v>
      </c>
      <c r="O62" s="119">
        <v>9965.5499999999993</v>
      </c>
      <c r="P62" s="119"/>
      <c r="Q62" s="119">
        <v>19004.47</v>
      </c>
      <c r="R62" s="119">
        <v>17680.57</v>
      </c>
      <c r="S62" s="47"/>
    </row>
    <row r="63" spans="1:19" ht="8.25" customHeight="1" x14ac:dyDescent="0.2">
      <c r="A63" s="501"/>
      <c r="B63" s="501"/>
      <c r="C63" s="48" t="s">
        <v>4</v>
      </c>
      <c r="D63" s="49">
        <v>12</v>
      </c>
      <c r="E63" s="50">
        <v>17387995</v>
      </c>
      <c r="F63" s="50">
        <v>1908000</v>
      </c>
      <c r="G63" s="50">
        <v>0</v>
      </c>
      <c r="H63" s="50">
        <v>11465081</v>
      </c>
      <c r="I63" s="50">
        <v>0</v>
      </c>
      <c r="J63" s="51">
        <v>2563428</v>
      </c>
      <c r="K63" s="50">
        <v>30761076</v>
      </c>
      <c r="L63" s="73">
        <v>33324504</v>
      </c>
      <c r="M63" s="118"/>
      <c r="N63" s="120">
        <v>30761076</v>
      </c>
      <c r="O63" s="120">
        <v>19295995</v>
      </c>
      <c r="P63" s="120">
        <v>0</v>
      </c>
      <c r="Q63" s="120">
        <v>36797785</v>
      </c>
      <c r="R63" s="120">
        <v>34234357</v>
      </c>
      <c r="S63" s="47"/>
    </row>
    <row r="64" spans="1:19" ht="12.75" customHeight="1" x14ac:dyDescent="0.2">
      <c r="A64" s="501"/>
      <c r="B64" s="501"/>
      <c r="C64" s="53" t="s">
        <v>3</v>
      </c>
      <c r="D64" s="54">
        <v>13</v>
      </c>
      <c r="E64" s="55">
        <v>9463.56</v>
      </c>
      <c r="F64" s="55">
        <v>1034.98</v>
      </c>
      <c r="G64" s="55">
        <v>0</v>
      </c>
      <c r="H64" s="55">
        <v>5921.22</v>
      </c>
      <c r="I64" s="55">
        <v>0</v>
      </c>
      <c r="J64" s="55">
        <v>1368.31</v>
      </c>
      <c r="K64" s="56">
        <v>16419.759999999998</v>
      </c>
      <c r="L64" s="46">
        <v>17788.07</v>
      </c>
      <c r="M64" s="117"/>
      <c r="N64" s="119">
        <v>16419.759999999998</v>
      </c>
      <c r="O64" s="119">
        <v>10498.54</v>
      </c>
      <c r="P64" s="119"/>
      <c r="Q64" s="119">
        <v>19677.810000000001</v>
      </c>
      <c r="R64" s="119">
        <v>18309.5</v>
      </c>
      <c r="S64" s="47"/>
    </row>
    <row r="65" spans="1:19" ht="7.5" customHeight="1" x14ac:dyDescent="0.2">
      <c r="A65" s="501"/>
      <c r="B65" s="501"/>
      <c r="C65" s="48" t="s">
        <v>4</v>
      </c>
      <c r="D65" s="49">
        <v>14</v>
      </c>
      <c r="E65" s="50">
        <v>18324007</v>
      </c>
      <c r="F65" s="50">
        <v>2004001</v>
      </c>
      <c r="G65" s="50">
        <v>0</v>
      </c>
      <c r="H65" s="50">
        <v>11465081</v>
      </c>
      <c r="I65" s="50">
        <v>0</v>
      </c>
      <c r="J65" s="51">
        <v>2649418</v>
      </c>
      <c r="K65" s="50">
        <v>31793089</v>
      </c>
      <c r="L65" s="73">
        <v>34442506</v>
      </c>
      <c r="M65" s="118"/>
      <c r="N65" s="120">
        <v>31793089</v>
      </c>
      <c r="O65" s="120">
        <v>20328008</v>
      </c>
      <c r="P65" s="120">
        <v>0</v>
      </c>
      <c r="Q65" s="120">
        <v>38101553</v>
      </c>
      <c r="R65" s="120">
        <v>35452136</v>
      </c>
      <c r="S65" s="47"/>
    </row>
    <row r="66" spans="1:19" ht="12.75" customHeight="1" x14ac:dyDescent="0.2">
      <c r="A66" s="501"/>
      <c r="B66" s="501"/>
      <c r="C66" s="53" t="s">
        <v>3</v>
      </c>
      <c r="D66" s="54">
        <v>15</v>
      </c>
      <c r="E66" s="55">
        <v>9940.76</v>
      </c>
      <c r="F66" s="55">
        <v>1090.76</v>
      </c>
      <c r="G66" s="55">
        <v>0</v>
      </c>
      <c r="H66" s="55">
        <v>5921.22</v>
      </c>
      <c r="I66" s="55">
        <v>0</v>
      </c>
      <c r="J66" s="55">
        <v>1412.73</v>
      </c>
      <c r="K66" s="56">
        <v>16952.740000000002</v>
      </c>
      <c r="L66" s="46">
        <v>18365.47</v>
      </c>
      <c r="M66" s="117"/>
      <c r="N66" s="119">
        <v>16952.740000000002</v>
      </c>
      <c r="O66" s="119">
        <v>11031.52</v>
      </c>
      <c r="P66" s="119"/>
      <c r="Q66" s="119">
        <v>20351.14</v>
      </c>
      <c r="R66" s="119">
        <v>18938.41</v>
      </c>
      <c r="S66" s="47"/>
    </row>
    <row r="67" spans="1:19" ht="7.5" customHeight="1" x14ac:dyDescent="0.2">
      <c r="A67" s="501"/>
      <c r="B67" s="501"/>
      <c r="C67" s="48" t="s">
        <v>4</v>
      </c>
      <c r="D67" s="49">
        <v>16</v>
      </c>
      <c r="E67" s="50">
        <v>19247995</v>
      </c>
      <c r="F67" s="50">
        <v>2112006</v>
      </c>
      <c r="G67" s="50">
        <v>0</v>
      </c>
      <c r="H67" s="50">
        <v>11465081</v>
      </c>
      <c r="I67" s="50">
        <v>0</v>
      </c>
      <c r="J67" s="51">
        <v>2735427</v>
      </c>
      <c r="K67" s="50">
        <v>32825082</v>
      </c>
      <c r="L67" s="73">
        <v>35560509</v>
      </c>
      <c r="M67" s="118"/>
      <c r="N67" s="120">
        <v>32825082</v>
      </c>
      <c r="O67" s="120">
        <v>21360001</v>
      </c>
      <c r="P67" s="120">
        <v>0</v>
      </c>
      <c r="Q67" s="120">
        <v>39405302</v>
      </c>
      <c r="R67" s="120">
        <v>36669875</v>
      </c>
      <c r="S67" s="47"/>
    </row>
    <row r="68" spans="1:19" ht="12.75" customHeight="1" x14ac:dyDescent="0.2">
      <c r="A68" s="501"/>
      <c r="B68" s="501"/>
      <c r="C68" s="53" t="s">
        <v>3</v>
      </c>
      <c r="D68" s="54">
        <v>17</v>
      </c>
      <c r="E68" s="55">
        <v>11037.72</v>
      </c>
      <c r="F68" s="55">
        <v>1214.71</v>
      </c>
      <c r="G68" s="55">
        <v>0</v>
      </c>
      <c r="H68" s="55">
        <v>5921.22</v>
      </c>
      <c r="I68" s="55">
        <v>0</v>
      </c>
      <c r="J68" s="55">
        <v>1514.47</v>
      </c>
      <c r="K68" s="56">
        <v>18173.650000000001</v>
      </c>
      <c r="L68" s="46">
        <v>19688.12</v>
      </c>
      <c r="M68" s="117"/>
      <c r="N68" s="119">
        <v>18173.650000000001</v>
      </c>
      <c r="O68" s="119">
        <v>12252.43</v>
      </c>
      <c r="P68" s="119"/>
      <c r="Q68" s="119">
        <v>21893.56</v>
      </c>
      <c r="R68" s="119">
        <v>20379.09</v>
      </c>
      <c r="S68" s="47"/>
    </row>
    <row r="69" spans="1:19" ht="8.25" customHeight="1" x14ac:dyDescent="0.2">
      <c r="A69" s="501"/>
      <c r="B69" s="501"/>
      <c r="C69" s="48" t="s">
        <v>4</v>
      </c>
      <c r="D69" s="49">
        <v>17</v>
      </c>
      <c r="E69" s="50">
        <v>21372006</v>
      </c>
      <c r="F69" s="50">
        <v>2352007</v>
      </c>
      <c r="G69" s="50">
        <v>0</v>
      </c>
      <c r="H69" s="50">
        <v>11465081</v>
      </c>
      <c r="I69" s="50">
        <v>0</v>
      </c>
      <c r="J69" s="51">
        <v>2932423</v>
      </c>
      <c r="K69" s="50">
        <v>35189093</v>
      </c>
      <c r="L69" s="73">
        <v>38121516</v>
      </c>
      <c r="M69" s="118"/>
      <c r="N69" s="120">
        <v>35189093</v>
      </c>
      <c r="O69" s="120">
        <v>23724013</v>
      </c>
      <c r="P69" s="120">
        <v>0</v>
      </c>
      <c r="Q69" s="120">
        <v>42391843</v>
      </c>
      <c r="R69" s="120">
        <v>39459421</v>
      </c>
      <c r="S69" s="47"/>
    </row>
    <row r="70" spans="1:19" ht="12.75" customHeight="1" x14ac:dyDescent="0.2">
      <c r="A70" s="501"/>
      <c r="B70" s="501"/>
      <c r="C70" s="53" t="s">
        <v>3</v>
      </c>
      <c r="D70" s="54">
        <v>18</v>
      </c>
      <c r="E70" s="55">
        <v>11347.59</v>
      </c>
      <c r="F70" s="55">
        <v>1245.69</v>
      </c>
      <c r="G70" s="55">
        <v>0</v>
      </c>
      <c r="H70" s="55">
        <v>5921.22</v>
      </c>
      <c r="I70" s="55">
        <v>0</v>
      </c>
      <c r="J70" s="55">
        <v>1542.88</v>
      </c>
      <c r="K70" s="56">
        <v>18514.5</v>
      </c>
      <c r="L70" s="46">
        <v>20057.38</v>
      </c>
      <c r="M70" s="117"/>
      <c r="N70" s="119">
        <v>18514.5</v>
      </c>
      <c r="O70" s="119">
        <v>12593.28</v>
      </c>
      <c r="P70" s="119"/>
      <c r="Q70" s="119">
        <v>22324.17</v>
      </c>
      <c r="R70" s="119">
        <v>20781.29</v>
      </c>
      <c r="S70" s="47"/>
    </row>
    <row r="71" spans="1:19" ht="7.5" customHeight="1" x14ac:dyDescent="0.2">
      <c r="A71" s="501"/>
      <c r="B71" s="501"/>
      <c r="C71" s="48" t="s">
        <v>4</v>
      </c>
      <c r="D71" s="49">
        <v>19</v>
      </c>
      <c r="E71" s="50">
        <v>21971998</v>
      </c>
      <c r="F71" s="50">
        <v>2411992</v>
      </c>
      <c r="G71" s="50">
        <v>0</v>
      </c>
      <c r="H71" s="50">
        <v>11465081</v>
      </c>
      <c r="I71" s="50">
        <v>0</v>
      </c>
      <c r="J71" s="51">
        <v>2987432</v>
      </c>
      <c r="K71" s="50">
        <v>35849071</v>
      </c>
      <c r="L71" s="73">
        <v>38836503</v>
      </c>
      <c r="M71" s="118"/>
      <c r="N71" s="120">
        <v>35849071</v>
      </c>
      <c r="O71" s="120">
        <v>24383990</v>
      </c>
      <c r="P71" s="120">
        <v>0</v>
      </c>
      <c r="Q71" s="120">
        <v>43225621</v>
      </c>
      <c r="R71" s="120">
        <v>40238188</v>
      </c>
      <c r="S71" s="47"/>
    </row>
    <row r="72" spans="1:19" ht="12.75" customHeight="1" x14ac:dyDescent="0.2">
      <c r="A72" s="501"/>
      <c r="B72" s="501"/>
      <c r="C72" s="53" t="s">
        <v>3</v>
      </c>
      <c r="D72" s="54">
        <v>20</v>
      </c>
      <c r="E72" s="55">
        <v>11731.83</v>
      </c>
      <c r="F72" s="55">
        <v>1289.08</v>
      </c>
      <c r="G72" s="55">
        <v>0</v>
      </c>
      <c r="H72" s="55">
        <v>5921.22</v>
      </c>
      <c r="I72" s="55">
        <v>0</v>
      </c>
      <c r="J72" s="55">
        <v>1578.51</v>
      </c>
      <c r="K72" s="56">
        <v>18942.13</v>
      </c>
      <c r="L72" s="46">
        <v>20520.64</v>
      </c>
      <c r="M72" s="117"/>
      <c r="N72" s="119">
        <v>18942.13</v>
      </c>
      <c r="O72" s="119">
        <v>13020.91</v>
      </c>
      <c r="P72" s="119"/>
      <c r="Q72" s="119">
        <v>22864.400000000001</v>
      </c>
      <c r="R72" s="119">
        <v>21285.89</v>
      </c>
      <c r="S72" s="47"/>
    </row>
    <row r="73" spans="1:19" ht="6.75" customHeight="1" x14ac:dyDescent="0.2">
      <c r="A73" s="501"/>
      <c r="B73" s="501"/>
      <c r="C73" s="48" t="s">
        <v>4</v>
      </c>
      <c r="D73" s="49">
        <v>21</v>
      </c>
      <c r="E73" s="50">
        <v>22715990</v>
      </c>
      <c r="F73" s="50">
        <v>2496007</v>
      </c>
      <c r="G73" s="50">
        <v>0</v>
      </c>
      <c r="H73" s="50">
        <v>11465081</v>
      </c>
      <c r="I73" s="50">
        <v>0</v>
      </c>
      <c r="J73" s="51">
        <v>3056422</v>
      </c>
      <c r="K73" s="50">
        <v>36677078</v>
      </c>
      <c r="L73" s="73">
        <v>39733500</v>
      </c>
      <c r="M73" s="118"/>
      <c r="N73" s="120">
        <v>36677078</v>
      </c>
      <c r="O73" s="120">
        <v>25211997</v>
      </c>
      <c r="P73" s="120">
        <v>0</v>
      </c>
      <c r="Q73" s="120">
        <v>44271652</v>
      </c>
      <c r="R73" s="120">
        <v>41215230</v>
      </c>
      <c r="S73" s="47"/>
    </row>
    <row r="74" spans="1:19" ht="12.75" customHeight="1" x14ac:dyDescent="0.2">
      <c r="A74" s="501"/>
      <c r="B74" s="501"/>
      <c r="C74" s="53" t="s">
        <v>3</v>
      </c>
      <c r="D74" s="54">
        <v>22</v>
      </c>
      <c r="E74" s="55">
        <v>11979.73</v>
      </c>
      <c r="F74" s="55">
        <v>1313.87</v>
      </c>
      <c r="G74" s="55">
        <v>0</v>
      </c>
      <c r="H74" s="55">
        <v>5921.22</v>
      </c>
      <c r="I74" s="55">
        <v>0</v>
      </c>
      <c r="J74" s="55">
        <v>1601.24</v>
      </c>
      <c r="K74" s="56">
        <v>19214.82</v>
      </c>
      <c r="L74" s="46">
        <v>20816.060000000001</v>
      </c>
      <c r="M74" s="117"/>
      <c r="N74" s="119">
        <v>19214.82</v>
      </c>
      <c r="O74" s="119">
        <v>13293.6</v>
      </c>
      <c r="P74" s="119"/>
      <c r="Q74" s="119">
        <v>23208.91</v>
      </c>
      <c r="R74" s="119">
        <v>21607.67</v>
      </c>
      <c r="S74" s="47"/>
    </row>
    <row r="75" spans="1:19" ht="8.25" customHeight="1" x14ac:dyDescent="0.2">
      <c r="A75" s="501"/>
      <c r="B75" s="501"/>
      <c r="C75" s="48" t="s">
        <v>4</v>
      </c>
      <c r="D75" s="49">
        <v>23</v>
      </c>
      <c r="E75" s="50">
        <v>23195992</v>
      </c>
      <c r="F75" s="50">
        <v>2544007</v>
      </c>
      <c r="G75" s="50">
        <v>0</v>
      </c>
      <c r="H75" s="50">
        <v>11465081</v>
      </c>
      <c r="I75" s="50">
        <v>0</v>
      </c>
      <c r="J75" s="51">
        <v>3100433</v>
      </c>
      <c r="K75" s="50">
        <v>37205080</v>
      </c>
      <c r="L75" s="73">
        <v>40305512</v>
      </c>
      <c r="M75" s="118"/>
      <c r="N75" s="120">
        <v>37205080</v>
      </c>
      <c r="O75" s="120">
        <v>25739999</v>
      </c>
      <c r="P75" s="120">
        <v>0</v>
      </c>
      <c r="Q75" s="120">
        <v>44938716</v>
      </c>
      <c r="R75" s="120">
        <v>41838283</v>
      </c>
      <c r="S75" s="47"/>
    </row>
    <row r="76" spans="1:19" ht="12.75" customHeight="1" x14ac:dyDescent="0.2">
      <c r="A76" s="501"/>
      <c r="B76" s="501"/>
      <c r="C76" s="53" t="s">
        <v>3</v>
      </c>
      <c r="D76" s="54">
        <v>24</v>
      </c>
      <c r="E76" s="55">
        <v>12295.81</v>
      </c>
      <c r="F76" s="55">
        <v>1351.05</v>
      </c>
      <c r="G76" s="55">
        <v>0</v>
      </c>
      <c r="H76" s="55">
        <v>5921.22</v>
      </c>
      <c r="I76" s="55">
        <v>0</v>
      </c>
      <c r="J76" s="55">
        <v>1630.67</v>
      </c>
      <c r="K76" s="56">
        <v>19568.080000000002</v>
      </c>
      <c r="L76" s="46">
        <v>21198.75</v>
      </c>
      <c r="M76" s="117"/>
      <c r="N76" s="119">
        <v>19568.080000000002</v>
      </c>
      <c r="O76" s="119">
        <v>13646.86</v>
      </c>
      <c r="P76" s="119"/>
      <c r="Q76" s="119">
        <v>23655.18</v>
      </c>
      <c r="R76" s="119">
        <v>22024.51</v>
      </c>
      <c r="S76" s="47"/>
    </row>
    <row r="77" spans="1:19" ht="7.5" customHeight="1" x14ac:dyDescent="0.2">
      <c r="A77" s="501"/>
      <c r="B77" s="501"/>
      <c r="C77" s="48" t="s">
        <v>4</v>
      </c>
      <c r="D77" s="49">
        <v>25</v>
      </c>
      <c r="E77" s="50">
        <v>23808008</v>
      </c>
      <c r="F77" s="50">
        <v>2615998</v>
      </c>
      <c r="G77" s="50">
        <v>0</v>
      </c>
      <c r="H77" s="50">
        <v>11465081</v>
      </c>
      <c r="I77" s="50">
        <v>0</v>
      </c>
      <c r="J77" s="51">
        <v>3157417</v>
      </c>
      <c r="K77" s="50">
        <v>37889086</v>
      </c>
      <c r="L77" s="73">
        <v>41046504</v>
      </c>
      <c r="M77" s="118"/>
      <c r="N77" s="120">
        <v>37889086</v>
      </c>
      <c r="O77" s="120">
        <v>26424006</v>
      </c>
      <c r="P77" s="120">
        <v>0</v>
      </c>
      <c r="Q77" s="120">
        <v>45802815</v>
      </c>
      <c r="R77" s="120">
        <v>42645398</v>
      </c>
      <c r="S77" s="47"/>
    </row>
    <row r="78" spans="1:19" ht="12.75" customHeight="1" x14ac:dyDescent="0.2">
      <c r="A78" s="501"/>
      <c r="B78" s="501"/>
      <c r="C78" s="53" t="s">
        <v>3</v>
      </c>
      <c r="D78" s="54">
        <v>26</v>
      </c>
      <c r="E78" s="55">
        <v>12605.68</v>
      </c>
      <c r="F78" s="55">
        <v>1382.04</v>
      </c>
      <c r="G78" s="55">
        <v>0</v>
      </c>
      <c r="H78" s="55">
        <v>5921.22</v>
      </c>
      <c r="I78" s="55">
        <v>0</v>
      </c>
      <c r="J78" s="55">
        <v>1659.08</v>
      </c>
      <c r="K78" s="56">
        <v>19908.939999999999</v>
      </c>
      <c r="L78" s="46">
        <v>21568.02</v>
      </c>
      <c r="M78" s="117"/>
      <c r="N78" s="119">
        <v>19908.939999999999</v>
      </c>
      <c r="O78" s="119">
        <v>13987.72</v>
      </c>
      <c r="P78" s="119"/>
      <c r="Q78" s="119">
        <v>24085.81</v>
      </c>
      <c r="R78" s="119">
        <v>22426.73</v>
      </c>
      <c r="S78" s="47"/>
    </row>
    <row r="79" spans="1:19" ht="8.25" customHeight="1" x14ac:dyDescent="0.2">
      <c r="A79" s="501"/>
      <c r="B79" s="501"/>
      <c r="C79" s="48" t="s">
        <v>4</v>
      </c>
      <c r="D79" s="49">
        <v>27</v>
      </c>
      <c r="E79" s="50">
        <v>24408000</v>
      </c>
      <c r="F79" s="50">
        <v>2676003</v>
      </c>
      <c r="G79" s="50">
        <v>0</v>
      </c>
      <c r="H79" s="50">
        <v>11465081</v>
      </c>
      <c r="I79" s="50">
        <v>0</v>
      </c>
      <c r="J79" s="51">
        <v>3212427</v>
      </c>
      <c r="K79" s="50">
        <v>38549083</v>
      </c>
      <c r="L79" s="73">
        <v>41761510</v>
      </c>
      <c r="M79" s="118"/>
      <c r="N79" s="120">
        <v>38549083</v>
      </c>
      <c r="O79" s="120">
        <v>27084003</v>
      </c>
      <c r="P79" s="120">
        <v>0</v>
      </c>
      <c r="Q79" s="120">
        <v>46636631</v>
      </c>
      <c r="R79" s="120">
        <v>43424204</v>
      </c>
      <c r="S79" s="47"/>
    </row>
    <row r="80" spans="1:19" ht="12.75" customHeight="1" x14ac:dyDescent="0.2">
      <c r="A80" s="501"/>
      <c r="B80" s="501"/>
      <c r="C80" s="53" t="s">
        <v>3</v>
      </c>
      <c r="D80" s="54">
        <v>28</v>
      </c>
      <c r="E80" s="55">
        <v>12909.36</v>
      </c>
      <c r="F80" s="55">
        <v>1419.22</v>
      </c>
      <c r="G80" s="55">
        <v>0</v>
      </c>
      <c r="H80" s="55">
        <v>5921.22</v>
      </c>
      <c r="I80" s="55">
        <v>0</v>
      </c>
      <c r="J80" s="55">
        <v>1687.48</v>
      </c>
      <c r="K80" s="56">
        <v>20249.8</v>
      </c>
      <c r="L80" s="46">
        <v>21937.279999999999</v>
      </c>
      <c r="M80" s="117"/>
      <c r="N80" s="119">
        <v>20249.8</v>
      </c>
      <c r="O80" s="119">
        <v>14328.58</v>
      </c>
      <c r="P80" s="119"/>
      <c r="Q80" s="119">
        <v>24516.42</v>
      </c>
      <c r="R80" s="119">
        <v>22828.94</v>
      </c>
      <c r="S80" s="47"/>
    </row>
    <row r="81" spans="1:19" ht="9" customHeight="1" x14ac:dyDescent="0.2">
      <c r="A81" s="501"/>
      <c r="B81" s="501"/>
      <c r="C81" s="48" t="s">
        <v>4</v>
      </c>
      <c r="D81" s="49">
        <v>29</v>
      </c>
      <c r="E81" s="50">
        <v>24996006</v>
      </c>
      <c r="F81" s="50">
        <v>2747993</v>
      </c>
      <c r="G81" s="50">
        <v>0</v>
      </c>
      <c r="H81" s="50">
        <v>11465081</v>
      </c>
      <c r="I81" s="50">
        <v>0</v>
      </c>
      <c r="J81" s="51">
        <v>3267417</v>
      </c>
      <c r="K81" s="50">
        <v>39209080</v>
      </c>
      <c r="L81" s="73">
        <v>42476497</v>
      </c>
      <c r="M81" s="118"/>
      <c r="N81" s="120">
        <v>39209080</v>
      </c>
      <c r="O81" s="120">
        <v>27744000</v>
      </c>
      <c r="P81" s="120">
        <v>0</v>
      </c>
      <c r="Q81" s="120">
        <v>47470409</v>
      </c>
      <c r="R81" s="120">
        <v>44202992</v>
      </c>
      <c r="S81" s="47"/>
    </row>
    <row r="82" spans="1:19" ht="12.75" customHeight="1" x14ac:dyDescent="0.2">
      <c r="A82" s="501"/>
      <c r="B82" s="501"/>
      <c r="C82" s="53" t="s">
        <v>3</v>
      </c>
      <c r="D82" s="54">
        <v>30</v>
      </c>
      <c r="E82" s="55">
        <v>13225.43</v>
      </c>
      <c r="F82" s="55">
        <v>1450.21</v>
      </c>
      <c r="G82" s="55">
        <v>0</v>
      </c>
      <c r="H82" s="55">
        <v>5921.22</v>
      </c>
      <c r="I82" s="55">
        <v>0</v>
      </c>
      <c r="J82" s="55">
        <v>1716.41</v>
      </c>
      <c r="K82" s="56">
        <v>20596.86</v>
      </c>
      <c r="L82" s="46">
        <v>22313.27</v>
      </c>
      <c r="M82" s="117"/>
      <c r="N82" s="119">
        <v>20596.86</v>
      </c>
      <c r="O82" s="119">
        <v>14675.64</v>
      </c>
      <c r="P82" s="119"/>
      <c r="Q82" s="119">
        <v>24954.89</v>
      </c>
      <c r="R82" s="119">
        <v>23238.48</v>
      </c>
      <c r="S82" s="47"/>
    </row>
    <row r="83" spans="1:19" ht="9" customHeight="1" x14ac:dyDescent="0.2">
      <c r="A83" s="501"/>
      <c r="B83" s="501"/>
      <c r="C83" s="48" t="s">
        <v>4</v>
      </c>
      <c r="D83" s="49">
        <v>31</v>
      </c>
      <c r="E83" s="50">
        <v>25608003</v>
      </c>
      <c r="F83" s="50">
        <v>2807998</v>
      </c>
      <c r="G83" s="50">
        <v>0</v>
      </c>
      <c r="H83" s="50">
        <v>11465081</v>
      </c>
      <c r="I83" s="50">
        <v>0</v>
      </c>
      <c r="J83" s="51">
        <v>3323433</v>
      </c>
      <c r="K83" s="50">
        <v>39881082</v>
      </c>
      <c r="L83" s="73">
        <v>43204515</v>
      </c>
      <c r="M83" s="118"/>
      <c r="N83" s="120">
        <v>39881082</v>
      </c>
      <c r="O83" s="120">
        <v>28416001</v>
      </c>
      <c r="P83" s="120">
        <v>0</v>
      </c>
      <c r="Q83" s="120">
        <v>48319405</v>
      </c>
      <c r="R83" s="120">
        <v>44995972</v>
      </c>
      <c r="S83" s="47"/>
    </row>
    <row r="84" spans="1:19" ht="12.75" customHeight="1" x14ac:dyDescent="0.2">
      <c r="A84" s="501"/>
      <c r="B84" s="501"/>
      <c r="C84" s="53" t="s">
        <v>3</v>
      </c>
      <c r="D84" s="54">
        <v>32</v>
      </c>
      <c r="E84" s="55">
        <v>13535.3</v>
      </c>
      <c r="F84" s="55">
        <v>1487.4</v>
      </c>
      <c r="G84" s="55">
        <v>0</v>
      </c>
      <c r="H84" s="55">
        <v>5921.22</v>
      </c>
      <c r="I84" s="55">
        <v>0</v>
      </c>
      <c r="J84" s="55">
        <v>1745.33</v>
      </c>
      <c r="K84" s="56">
        <v>20943.919999999998</v>
      </c>
      <c r="L84" s="46">
        <v>22689.25</v>
      </c>
      <c r="M84" s="117"/>
      <c r="N84" s="119">
        <v>20943.919999999998</v>
      </c>
      <c r="O84" s="119">
        <v>15022.7</v>
      </c>
      <c r="P84" s="119"/>
      <c r="Q84" s="119">
        <v>25393.34</v>
      </c>
      <c r="R84" s="119">
        <v>23648.01</v>
      </c>
      <c r="S84" s="47"/>
    </row>
    <row r="85" spans="1:19" ht="9" customHeight="1" x14ac:dyDescent="0.2">
      <c r="A85" s="501"/>
      <c r="B85" s="501"/>
      <c r="C85" s="48" t="s">
        <v>4</v>
      </c>
      <c r="D85" s="49">
        <v>33</v>
      </c>
      <c r="E85" s="50">
        <v>26207995</v>
      </c>
      <c r="F85" s="50">
        <v>2880008</v>
      </c>
      <c r="G85" s="50">
        <v>0</v>
      </c>
      <c r="H85" s="50">
        <v>11465081</v>
      </c>
      <c r="I85" s="50">
        <v>0</v>
      </c>
      <c r="J85" s="51">
        <v>3379430</v>
      </c>
      <c r="K85" s="50">
        <v>40553084</v>
      </c>
      <c r="L85" s="73">
        <v>43932514</v>
      </c>
      <c r="M85" s="118"/>
      <c r="N85" s="120">
        <v>40553084</v>
      </c>
      <c r="O85" s="120">
        <v>29088003</v>
      </c>
      <c r="P85" s="120">
        <v>0</v>
      </c>
      <c r="Q85" s="120">
        <v>49168362</v>
      </c>
      <c r="R85" s="120">
        <v>45788932</v>
      </c>
      <c r="S85" s="47"/>
    </row>
    <row r="86" spans="1:19" ht="12.75" customHeight="1" x14ac:dyDescent="0.2">
      <c r="A86" s="501"/>
      <c r="B86" s="501"/>
      <c r="C86" s="53" t="s">
        <v>3</v>
      </c>
      <c r="D86" s="54">
        <v>34</v>
      </c>
      <c r="E86" s="55">
        <v>13851.37</v>
      </c>
      <c r="F86" s="55">
        <v>1518.38</v>
      </c>
      <c r="G86" s="55">
        <v>0</v>
      </c>
      <c r="H86" s="55">
        <v>5921.22</v>
      </c>
      <c r="I86" s="55">
        <v>0</v>
      </c>
      <c r="J86" s="55">
        <v>1774.25</v>
      </c>
      <c r="K86" s="56">
        <v>21290.97</v>
      </c>
      <c r="L86" s="46">
        <v>23065.22</v>
      </c>
      <c r="M86" s="117"/>
      <c r="N86" s="119">
        <v>21290.97</v>
      </c>
      <c r="O86" s="119">
        <v>15369.75</v>
      </c>
      <c r="P86" s="119"/>
      <c r="Q86" s="119">
        <v>25831.78</v>
      </c>
      <c r="R86" s="119">
        <v>24057.53</v>
      </c>
      <c r="S86" s="47"/>
    </row>
    <row r="87" spans="1:19" ht="9" customHeight="1" x14ac:dyDescent="0.2">
      <c r="A87" s="501"/>
      <c r="B87" s="501"/>
      <c r="C87" s="48" t="s">
        <v>4</v>
      </c>
      <c r="D87" s="49">
        <v>35</v>
      </c>
      <c r="E87" s="50">
        <v>26819992</v>
      </c>
      <c r="F87" s="50">
        <v>2939994</v>
      </c>
      <c r="G87" s="50">
        <v>0</v>
      </c>
      <c r="H87" s="50">
        <v>11465081</v>
      </c>
      <c r="I87" s="50">
        <v>0</v>
      </c>
      <c r="J87" s="51">
        <v>3435427</v>
      </c>
      <c r="K87" s="50">
        <v>41225066</v>
      </c>
      <c r="L87" s="73">
        <v>44660494</v>
      </c>
      <c r="M87" s="118"/>
      <c r="N87" s="120">
        <v>41225066</v>
      </c>
      <c r="O87" s="120">
        <v>29759986</v>
      </c>
      <c r="P87" s="120">
        <v>0</v>
      </c>
      <c r="Q87" s="120">
        <v>50017301</v>
      </c>
      <c r="R87" s="120">
        <v>46581874</v>
      </c>
      <c r="S87" s="47"/>
    </row>
    <row r="88" spans="1:19" ht="12.75" customHeight="1" x14ac:dyDescent="0.2">
      <c r="A88" s="501"/>
      <c r="B88" s="501"/>
      <c r="C88" s="53" t="s">
        <v>3</v>
      </c>
      <c r="D88" s="54">
        <v>36</v>
      </c>
      <c r="E88" s="55">
        <v>14161.25</v>
      </c>
      <c r="F88" s="55">
        <v>1555.57</v>
      </c>
      <c r="G88" s="55">
        <v>0</v>
      </c>
      <c r="H88" s="55">
        <v>5921.22</v>
      </c>
      <c r="I88" s="55">
        <v>0</v>
      </c>
      <c r="J88" s="55">
        <v>1803.17</v>
      </c>
      <c r="K88" s="56">
        <v>21638.04</v>
      </c>
      <c r="L88" s="46">
        <v>23441.21</v>
      </c>
      <c r="M88" s="117"/>
      <c r="N88" s="119">
        <v>21638.04</v>
      </c>
      <c r="O88" s="119">
        <v>15716.82</v>
      </c>
      <c r="P88" s="119"/>
      <c r="Q88" s="119">
        <v>26270.240000000002</v>
      </c>
      <c r="R88" s="119">
        <v>24467.07</v>
      </c>
      <c r="S88" s="47"/>
    </row>
    <row r="89" spans="1:19" ht="9" customHeight="1" x14ac:dyDescent="0.2">
      <c r="A89" s="501"/>
      <c r="B89" s="501"/>
      <c r="C89" s="48" t="s">
        <v>4</v>
      </c>
      <c r="D89" s="49">
        <v>37</v>
      </c>
      <c r="E89" s="50">
        <v>27420004</v>
      </c>
      <c r="F89" s="50">
        <v>3012004</v>
      </c>
      <c r="G89" s="50">
        <v>0</v>
      </c>
      <c r="H89" s="50">
        <v>11465081</v>
      </c>
      <c r="I89" s="50">
        <v>0</v>
      </c>
      <c r="J89" s="51">
        <v>3491424</v>
      </c>
      <c r="K89" s="50">
        <v>41897088</v>
      </c>
      <c r="L89" s="73">
        <v>45388512</v>
      </c>
      <c r="M89" s="118"/>
      <c r="N89" s="120">
        <v>41897088</v>
      </c>
      <c r="O89" s="120">
        <v>30432007</v>
      </c>
      <c r="P89" s="120">
        <v>0</v>
      </c>
      <c r="Q89" s="120">
        <v>50866278</v>
      </c>
      <c r="R89" s="120">
        <v>47374854</v>
      </c>
      <c r="S89" s="47"/>
    </row>
    <row r="90" spans="1:19" ht="9" customHeight="1" x14ac:dyDescent="0.2">
      <c r="A90" s="501"/>
      <c r="B90" s="501"/>
      <c r="C90" s="103" t="s">
        <v>3</v>
      </c>
      <c r="D90" s="79">
        <v>38</v>
      </c>
      <c r="E90" s="55">
        <v>14471.12</v>
      </c>
      <c r="F90" s="55">
        <v>1586.56</v>
      </c>
      <c r="G90" s="55">
        <v>0</v>
      </c>
      <c r="H90" s="55">
        <v>5921.22</v>
      </c>
      <c r="I90" s="55">
        <v>0</v>
      </c>
      <c r="J90" s="55">
        <v>1831.58</v>
      </c>
      <c r="K90" s="56">
        <v>21978.9</v>
      </c>
      <c r="L90" s="46">
        <v>23810.48</v>
      </c>
      <c r="M90" s="117"/>
      <c r="N90" s="119">
        <v>21978.9</v>
      </c>
      <c r="O90" s="119">
        <v>16057.68</v>
      </c>
      <c r="P90" s="119"/>
      <c r="Q90" s="119">
        <v>26700.86</v>
      </c>
      <c r="R90" s="119">
        <v>24869.279999999999</v>
      </c>
      <c r="S90" s="47"/>
    </row>
    <row r="91" spans="1:19" ht="9" customHeight="1" x14ac:dyDescent="0.2">
      <c r="A91" s="501"/>
      <c r="B91" s="501"/>
      <c r="C91" s="103" t="s">
        <v>4</v>
      </c>
      <c r="D91" s="79">
        <v>39</v>
      </c>
      <c r="E91" s="50">
        <v>28019996</v>
      </c>
      <c r="F91" s="50">
        <v>3072009</v>
      </c>
      <c r="G91" s="50">
        <v>0</v>
      </c>
      <c r="H91" s="50">
        <v>11465081</v>
      </c>
      <c r="I91" s="50">
        <v>0</v>
      </c>
      <c r="J91" s="51">
        <v>3546433</v>
      </c>
      <c r="K91" s="50">
        <v>42557085</v>
      </c>
      <c r="L91" s="73">
        <v>46103518</v>
      </c>
      <c r="M91" s="118"/>
      <c r="N91" s="123">
        <v>42557085</v>
      </c>
      <c r="O91" s="123">
        <v>31092004</v>
      </c>
      <c r="P91" s="123">
        <v>0</v>
      </c>
      <c r="Q91" s="120">
        <v>51700074</v>
      </c>
      <c r="R91" s="120">
        <v>48153641</v>
      </c>
      <c r="S91" s="47"/>
    </row>
    <row r="92" spans="1:19" ht="12.75" customHeight="1" x14ac:dyDescent="0.2">
      <c r="A92" s="501"/>
      <c r="B92" s="501"/>
      <c r="C92" s="53" t="s">
        <v>3</v>
      </c>
      <c r="D92" s="54">
        <v>40</v>
      </c>
      <c r="E92" s="55">
        <v>14781</v>
      </c>
      <c r="F92" s="55">
        <v>1623.74</v>
      </c>
      <c r="G92" s="55">
        <v>0</v>
      </c>
      <c r="H92" s="55">
        <v>5921.22</v>
      </c>
      <c r="I92" s="55">
        <v>0</v>
      </c>
      <c r="J92" s="55">
        <v>1860.5</v>
      </c>
      <c r="K92" s="56">
        <v>22325.96</v>
      </c>
      <c r="L92" s="46">
        <v>24186.46</v>
      </c>
      <c r="M92" s="117"/>
      <c r="N92" s="119">
        <v>22325.96</v>
      </c>
      <c r="O92" s="119">
        <v>16404.740000000002</v>
      </c>
      <c r="P92" s="119"/>
      <c r="Q92" s="119">
        <v>27139.31</v>
      </c>
      <c r="R92" s="119">
        <v>25278.81</v>
      </c>
      <c r="S92" s="47"/>
    </row>
    <row r="93" spans="1:19" ht="9" customHeight="1" x14ac:dyDescent="0.2">
      <c r="A93" s="502"/>
      <c r="B93" s="502"/>
      <c r="C93" s="58"/>
      <c r="D93" s="59"/>
      <c r="E93" s="61">
        <v>28620007</v>
      </c>
      <c r="F93" s="61">
        <v>3143999</v>
      </c>
      <c r="G93" s="61">
        <v>0</v>
      </c>
      <c r="H93" s="61">
        <v>11465081</v>
      </c>
      <c r="I93" s="61">
        <v>0</v>
      </c>
      <c r="J93" s="60">
        <v>3602430</v>
      </c>
      <c r="K93" s="61">
        <v>43229087</v>
      </c>
      <c r="L93" s="73">
        <v>46831517</v>
      </c>
      <c r="M93" s="118"/>
      <c r="N93" s="120">
        <v>43229087</v>
      </c>
      <c r="O93" s="120">
        <v>31764006</v>
      </c>
      <c r="P93" s="120">
        <v>0</v>
      </c>
      <c r="Q93" s="120">
        <v>52549032</v>
      </c>
      <c r="R93" s="120">
        <v>48946601</v>
      </c>
      <c r="S93" s="47"/>
    </row>
    <row r="94" spans="1:19" ht="12.75" customHeight="1" x14ac:dyDescent="0.2">
      <c r="A94" s="496">
        <v>33359</v>
      </c>
      <c r="B94" s="496">
        <v>33542</v>
      </c>
      <c r="C94" s="42" t="s">
        <v>3</v>
      </c>
      <c r="D94" s="43">
        <v>0</v>
      </c>
      <c r="E94" s="44">
        <v>6674.69</v>
      </c>
      <c r="F94" s="44">
        <v>731.3</v>
      </c>
      <c r="G94" s="44">
        <v>0</v>
      </c>
      <c r="H94" s="44">
        <v>6214.43</v>
      </c>
      <c r="I94" s="44">
        <v>0</v>
      </c>
      <c r="J94" s="44">
        <v>1135.04</v>
      </c>
      <c r="K94" s="45">
        <v>13620.42</v>
      </c>
      <c r="L94" s="46">
        <v>14755.46</v>
      </c>
      <c r="M94" s="117"/>
      <c r="N94" s="119">
        <v>13620.42</v>
      </c>
      <c r="O94" s="119">
        <v>7405.99</v>
      </c>
      <c r="P94" s="119"/>
      <c r="Q94" s="119">
        <v>16088.54</v>
      </c>
      <c r="R94" s="119">
        <v>14953.5</v>
      </c>
      <c r="S94" s="47"/>
    </row>
    <row r="95" spans="1:19" ht="8.25" customHeight="1" x14ac:dyDescent="0.2">
      <c r="A95" s="497"/>
      <c r="B95" s="497"/>
      <c r="C95" s="48" t="s">
        <v>4</v>
      </c>
      <c r="D95" s="49">
        <v>0</v>
      </c>
      <c r="E95" s="50">
        <v>12924002</v>
      </c>
      <c r="F95" s="50">
        <v>1415994</v>
      </c>
      <c r="G95" s="50">
        <v>0</v>
      </c>
      <c r="H95" s="50">
        <v>12032814</v>
      </c>
      <c r="I95" s="50">
        <v>0</v>
      </c>
      <c r="J95" s="51">
        <v>2197744</v>
      </c>
      <c r="K95" s="50">
        <v>26372811</v>
      </c>
      <c r="L95" s="73">
        <v>28570555</v>
      </c>
      <c r="M95" s="118"/>
      <c r="N95" s="120">
        <v>26372811</v>
      </c>
      <c r="O95" s="120">
        <v>14339996</v>
      </c>
      <c r="P95" s="120">
        <v>0</v>
      </c>
      <c r="Q95" s="120">
        <v>31151757</v>
      </c>
      <c r="R95" s="120">
        <v>28954013</v>
      </c>
      <c r="S95" s="47"/>
    </row>
    <row r="96" spans="1:19" ht="12.75" customHeight="1" x14ac:dyDescent="0.2">
      <c r="A96" s="500">
        <v>33359</v>
      </c>
      <c r="B96" s="500">
        <v>33542</v>
      </c>
      <c r="C96" s="53" t="s">
        <v>3</v>
      </c>
      <c r="D96" s="54">
        <v>1</v>
      </c>
      <c r="E96" s="55">
        <v>7027.95</v>
      </c>
      <c r="F96" s="55">
        <v>768.49</v>
      </c>
      <c r="G96" s="55">
        <v>0</v>
      </c>
      <c r="H96" s="55">
        <v>6214.43</v>
      </c>
      <c r="I96" s="55">
        <v>0</v>
      </c>
      <c r="J96" s="55">
        <v>1167.57</v>
      </c>
      <c r="K96" s="56">
        <v>14010.87</v>
      </c>
      <c r="L96" s="46">
        <v>15178.44</v>
      </c>
      <c r="M96" s="117"/>
      <c r="N96" s="119">
        <v>14010.87</v>
      </c>
      <c r="O96" s="119">
        <v>7796.44</v>
      </c>
      <c r="P96" s="119"/>
      <c r="Q96" s="119">
        <v>16581.8</v>
      </c>
      <c r="R96" s="119">
        <v>15414.23</v>
      </c>
      <c r="S96" s="47"/>
    </row>
    <row r="97" spans="1:19" ht="8.25" customHeight="1" x14ac:dyDescent="0.2">
      <c r="A97" s="500"/>
      <c r="B97" s="500"/>
      <c r="C97" s="48" t="s">
        <v>4</v>
      </c>
      <c r="D97" s="49">
        <v>2</v>
      </c>
      <c r="E97" s="50">
        <v>13608009</v>
      </c>
      <c r="F97" s="50">
        <v>1488004</v>
      </c>
      <c r="G97" s="50">
        <v>0</v>
      </c>
      <c r="H97" s="50">
        <v>12032814</v>
      </c>
      <c r="I97" s="50">
        <v>0</v>
      </c>
      <c r="J97" s="51">
        <v>2260731</v>
      </c>
      <c r="K97" s="50">
        <v>27128827</v>
      </c>
      <c r="L97" s="73">
        <v>29389558</v>
      </c>
      <c r="M97" s="118"/>
      <c r="N97" s="120">
        <v>27128827</v>
      </c>
      <c r="O97" s="120">
        <v>15096013</v>
      </c>
      <c r="P97" s="120">
        <v>0</v>
      </c>
      <c r="Q97" s="120">
        <v>32106842</v>
      </c>
      <c r="R97" s="120">
        <v>29846111</v>
      </c>
      <c r="S97" s="47"/>
    </row>
    <row r="98" spans="1:19" ht="12.75" customHeight="1" x14ac:dyDescent="0.2">
      <c r="A98" s="501"/>
      <c r="B98" s="501"/>
      <c r="C98" s="53" t="s">
        <v>3</v>
      </c>
      <c r="D98" s="54">
        <v>3</v>
      </c>
      <c r="E98" s="55">
        <v>7387.4</v>
      </c>
      <c r="F98" s="55">
        <v>811.87</v>
      </c>
      <c r="G98" s="55">
        <v>0</v>
      </c>
      <c r="H98" s="55">
        <v>6214.43</v>
      </c>
      <c r="I98" s="55">
        <v>0</v>
      </c>
      <c r="J98" s="55">
        <v>1201.1400000000001</v>
      </c>
      <c r="K98" s="56">
        <v>14413.7</v>
      </c>
      <c r="L98" s="46">
        <v>15614.84</v>
      </c>
      <c r="M98" s="117"/>
      <c r="N98" s="119">
        <v>14413.7</v>
      </c>
      <c r="O98" s="119">
        <v>8199.27</v>
      </c>
      <c r="P98" s="119"/>
      <c r="Q98" s="119">
        <v>17090.71</v>
      </c>
      <c r="R98" s="119">
        <v>15889.57</v>
      </c>
      <c r="S98" s="47"/>
    </row>
    <row r="99" spans="1:19" ht="8.25" customHeight="1" x14ac:dyDescent="0.2">
      <c r="A99" s="501"/>
      <c r="B99" s="501"/>
      <c r="C99" s="48" t="s">
        <v>4</v>
      </c>
      <c r="D99" s="49">
        <v>4</v>
      </c>
      <c r="E99" s="50">
        <v>14304001</v>
      </c>
      <c r="F99" s="50">
        <v>1572000</v>
      </c>
      <c r="G99" s="50">
        <v>0</v>
      </c>
      <c r="H99" s="50">
        <v>12032814</v>
      </c>
      <c r="I99" s="50">
        <v>0</v>
      </c>
      <c r="J99" s="51">
        <v>2325731</v>
      </c>
      <c r="K99" s="50">
        <v>27908815</v>
      </c>
      <c r="L99" s="73">
        <v>30234546</v>
      </c>
      <c r="M99" s="118"/>
      <c r="N99" s="120">
        <v>27908815</v>
      </c>
      <c r="O99" s="120">
        <v>15876001</v>
      </c>
      <c r="P99" s="120">
        <v>0</v>
      </c>
      <c r="Q99" s="120">
        <v>33092229</v>
      </c>
      <c r="R99" s="120">
        <v>30766498</v>
      </c>
      <c r="S99" s="47"/>
    </row>
    <row r="100" spans="1:19" ht="12.75" customHeight="1" x14ac:dyDescent="0.2">
      <c r="A100" s="501"/>
      <c r="B100" s="501"/>
      <c r="C100" s="53" t="s">
        <v>3</v>
      </c>
      <c r="D100" s="54">
        <v>5</v>
      </c>
      <c r="E100" s="55">
        <v>7740.66</v>
      </c>
      <c r="F100" s="55">
        <v>849.06</v>
      </c>
      <c r="G100" s="55">
        <v>0</v>
      </c>
      <c r="H100" s="55">
        <v>6214.43</v>
      </c>
      <c r="I100" s="55">
        <v>0</v>
      </c>
      <c r="J100" s="55">
        <v>1233.68</v>
      </c>
      <c r="K100" s="56">
        <v>14804.15</v>
      </c>
      <c r="L100" s="46">
        <v>16037.83</v>
      </c>
      <c r="M100" s="117"/>
      <c r="N100" s="119">
        <v>14804.15</v>
      </c>
      <c r="O100" s="119">
        <v>8589.7199999999993</v>
      </c>
      <c r="P100" s="119"/>
      <c r="Q100" s="119">
        <v>17583.98</v>
      </c>
      <c r="R100" s="119">
        <v>16350.3</v>
      </c>
      <c r="S100" s="47"/>
    </row>
    <row r="101" spans="1:19" ht="8.25" customHeight="1" x14ac:dyDescent="0.2">
      <c r="A101" s="501"/>
      <c r="B101" s="501"/>
      <c r="C101" s="48" t="s">
        <v>4</v>
      </c>
      <c r="D101" s="49">
        <v>6</v>
      </c>
      <c r="E101" s="50">
        <v>14988008</v>
      </c>
      <c r="F101" s="50">
        <v>1644009</v>
      </c>
      <c r="G101" s="50">
        <v>0</v>
      </c>
      <c r="H101" s="50">
        <v>12032814</v>
      </c>
      <c r="I101" s="50">
        <v>0</v>
      </c>
      <c r="J101" s="51">
        <v>2388738</v>
      </c>
      <c r="K101" s="50">
        <v>28664832</v>
      </c>
      <c r="L101" s="73">
        <v>31053569</v>
      </c>
      <c r="M101" s="118"/>
      <c r="N101" s="120">
        <v>28664832</v>
      </c>
      <c r="O101" s="120">
        <v>16632017</v>
      </c>
      <c r="P101" s="120">
        <v>0</v>
      </c>
      <c r="Q101" s="120">
        <v>34047333</v>
      </c>
      <c r="R101" s="120">
        <v>31658595</v>
      </c>
      <c r="S101" s="47"/>
    </row>
    <row r="102" spans="1:19" ht="12.75" customHeight="1" x14ac:dyDescent="0.2">
      <c r="A102" s="501"/>
      <c r="B102" s="501"/>
      <c r="C102" s="53" t="s">
        <v>3</v>
      </c>
      <c r="D102" s="54">
        <v>7</v>
      </c>
      <c r="E102" s="55">
        <v>8155.89</v>
      </c>
      <c r="F102" s="55">
        <v>892.44</v>
      </c>
      <c r="G102" s="55">
        <v>0</v>
      </c>
      <c r="H102" s="55">
        <v>6214.43</v>
      </c>
      <c r="I102" s="55">
        <v>0</v>
      </c>
      <c r="J102" s="55">
        <v>1271.9000000000001</v>
      </c>
      <c r="K102" s="56">
        <v>15262.76</v>
      </c>
      <c r="L102" s="46">
        <v>16534.66</v>
      </c>
      <c r="M102" s="117"/>
      <c r="N102" s="119">
        <v>15262.76</v>
      </c>
      <c r="O102" s="119">
        <v>9048.33</v>
      </c>
      <c r="P102" s="119"/>
      <c r="Q102" s="119">
        <v>18163.36</v>
      </c>
      <c r="R102" s="119">
        <v>16891.46</v>
      </c>
      <c r="S102" s="47"/>
    </row>
    <row r="103" spans="1:19" ht="8.25" customHeight="1" x14ac:dyDescent="0.2">
      <c r="A103" s="501"/>
      <c r="B103" s="501"/>
      <c r="C103" s="48" t="s">
        <v>4</v>
      </c>
      <c r="D103" s="49">
        <v>8</v>
      </c>
      <c r="E103" s="50">
        <v>15792005</v>
      </c>
      <c r="F103" s="50">
        <v>1728005</v>
      </c>
      <c r="G103" s="50">
        <v>0</v>
      </c>
      <c r="H103" s="50">
        <v>12032814</v>
      </c>
      <c r="I103" s="50">
        <v>0</v>
      </c>
      <c r="J103" s="51">
        <v>2462742</v>
      </c>
      <c r="K103" s="50">
        <v>29552824</v>
      </c>
      <c r="L103" s="73">
        <v>32015566</v>
      </c>
      <c r="M103" s="118"/>
      <c r="N103" s="120">
        <v>29552824</v>
      </c>
      <c r="O103" s="120">
        <v>17520010</v>
      </c>
      <c r="P103" s="120">
        <v>0</v>
      </c>
      <c r="Q103" s="120">
        <v>35169169</v>
      </c>
      <c r="R103" s="120">
        <v>32706427</v>
      </c>
      <c r="S103" s="47"/>
    </row>
    <row r="104" spans="1:19" ht="12.75" customHeight="1" x14ac:dyDescent="0.2">
      <c r="A104" s="501"/>
      <c r="B104" s="501"/>
      <c r="C104" s="53" t="s">
        <v>3</v>
      </c>
      <c r="D104" s="54">
        <v>9</v>
      </c>
      <c r="E104" s="55">
        <v>8527.74</v>
      </c>
      <c r="F104" s="55">
        <v>935.82</v>
      </c>
      <c r="G104" s="55">
        <v>0</v>
      </c>
      <c r="H104" s="55">
        <v>6214.43</v>
      </c>
      <c r="I104" s="55">
        <v>0</v>
      </c>
      <c r="J104" s="55">
        <v>1306.5</v>
      </c>
      <c r="K104" s="56">
        <v>15677.99</v>
      </c>
      <c r="L104" s="46">
        <v>16984.490000000002</v>
      </c>
      <c r="M104" s="117"/>
      <c r="N104" s="119">
        <v>15677.99</v>
      </c>
      <c r="O104" s="119">
        <v>9463.56</v>
      </c>
      <c r="P104" s="119"/>
      <c r="Q104" s="119">
        <v>18687.93</v>
      </c>
      <c r="R104" s="119">
        <v>17381.43</v>
      </c>
      <c r="S104" s="47"/>
    </row>
    <row r="105" spans="1:19" ht="8.25" customHeight="1" x14ac:dyDescent="0.2">
      <c r="A105" s="501"/>
      <c r="B105" s="501"/>
      <c r="C105" s="48" t="s">
        <v>4</v>
      </c>
      <c r="D105" s="49">
        <v>10</v>
      </c>
      <c r="E105" s="50">
        <v>16512007</v>
      </c>
      <c r="F105" s="50">
        <v>1812000</v>
      </c>
      <c r="G105" s="50">
        <v>0</v>
      </c>
      <c r="H105" s="50">
        <v>12032814</v>
      </c>
      <c r="I105" s="50">
        <v>0</v>
      </c>
      <c r="J105" s="51">
        <v>2529737</v>
      </c>
      <c r="K105" s="50">
        <v>30356822</v>
      </c>
      <c r="L105" s="73">
        <v>32886558</v>
      </c>
      <c r="M105" s="118"/>
      <c r="N105" s="120">
        <v>30356822</v>
      </c>
      <c r="O105" s="120">
        <v>18324007</v>
      </c>
      <c r="P105" s="120">
        <v>0</v>
      </c>
      <c r="Q105" s="120">
        <v>36184878</v>
      </c>
      <c r="R105" s="120">
        <v>33655141</v>
      </c>
      <c r="S105" s="47"/>
    </row>
    <row r="106" spans="1:19" ht="12.75" customHeight="1" x14ac:dyDescent="0.2">
      <c r="A106" s="501"/>
      <c r="B106" s="501"/>
      <c r="C106" s="53" t="s">
        <v>3</v>
      </c>
      <c r="D106" s="54">
        <v>11</v>
      </c>
      <c r="E106" s="55">
        <v>8980.15</v>
      </c>
      <c r="F106" s="55">
        <v>985.4</v>
      </c>
      <c r="G106" s="55">
        <v>0</v>
      </c>
      <c r="H106" s="55">
        <v>6214.43</v>
      </c>
      <c r="I106" s="55">
        <v>0</v>
      </c>
      <c r="J106" s="55">
        <v>1348.33</v>
      </c>
      <c r="K106" s="56">
        <v>16179.98</v>
      </c>
      <c r="L106" s="46">
        <v>17528.310000000001</v>
      </c>
      <c r="M106" s="117"/>
      <c r="N106" s="119">
        <v>16179.98</v>
      </c>
      <c r="O106" s="119">
        <v>9965.5499999999993</v>
      </c>
      <c r="P106" s="119"/>
      <c r="Q106" s="119">
        <v>19322.11</v>
      </c>
      <c r="R106" s="119">
        <v>17973.78</v>
      </c>
      <c r="S106" s="47"/>
    </row>
    <row r="107" spans="1:19" ht="8.25" customHeight="1" x14ac:dyDescent="0.2">
      <c r="A107" s="501"/>
      <c r="B107" s="501"/>
      <c r="C107" s="48" t="s">
        <v>4</v>
      </c>
      <c r="D107" s="49">
        <v>12</v>
      </c>
      <c r="E107" s="50">
        <v>17387995</v>
      </c>
      <c r="F107" s="50">
        <v>1908000</v>
      </c>
      <c r="G107" s="50">
        <v>0</v>
      </c>
      <c r="H107" s="50">
        <v>12032814</v>
      </c>
      <c r="I107" s="50">
        <v>0</v>
      </c>
      <c r="J107" s="51">
        <v>2610731</v>
      </c>
      <c r="K107" s="50">
        <v>31328810</v>
      </c>
      <c r="L107" s="73">
        <v>33939541</v>
      </c>
      <c r="M107" s="118"/>
      <c r="N107" s="120">
        <v>31328810</v>
      </c>
      <c r="O107" s="120">
        <v>19295995</v>
      </c>
      <c r="P107" s="120">
        <v>0</v>
      </c>
      <c r="Q107" s="120">
        <v>37412822</v>
      </c>
      <c r="R107" s="120">
        <v>34802091</v>
      </c>
      <c r="S107" s="47"/>
    </row>
    <row r="108" spans="1:19" ht="12.75" customHeight="1" x14ac:dyDescent="0.2">
      <c r="A108" s="501"/>
      <c r="B108" s="501"/>
      <c r="C108" s="53" t="s">
        <v>3</v>
      </c>
      <c r="D108" s="54">
        <v>13</v>
      </c>
      <c r="E108" s="55">
        <v>9463.56</v>
      </c>
      <c r="F108" s="55">
        <v>1034.98</v>
      </c>
      <c r="G108" s="55">
        <v>0</v>
      </c>
      <c r="H108" s="55">
        <v>6214.43</v>
      </c>
      <c r="I108" s="55">
        <v>0</v>
      </c>
      <c r="J108" s="55">
        <v>1392.75</v>
      </c>
      <c r="K108" s="56">
        <v>16712.97</v>
      </c>
      <c r="L108" s="46">
        <v>18105.72</v>
      </c>
      <c r="M108" s="117"/>
      <c r="N108" s="119">
        <v>16712.97</v>
      </c>
      <c r="O108" s="119">
        <v>10498.54</v>
      </c>
      <c r="P108" s="119"/>
      <c r="Q108" s="119">
        <v>19995.46</v>
      </c>
      <c r="R108" s="119">
        <v>18602.71</v>
      </c>
      <c r="S108" s="47"/>
    </row>
    <row r="109" spans="1:19" ht="7.5" customHeight="1" x14ac:dyDescent="0.2">
      <c r="A109" s="501"/>
      <c r="B109" s="501"/>
      <c r="C109" s="48" t="s">
        <v>4</v>
      </c>
      <c r="D109" s="49">
        <v>14</v>
      </c>
      <c r="E109" s="50">
        <v>18324007</v>
      </c>
      <c r="F109" s="50">
        <v>2004001</v>
      </c>
      <c r="G109" s="50">
        <v>0</v>
      </c>
      <c r="H109" s="50">
        <v>12032814</v>
      </c>
      <c r="I109" s="50">
        <v>0</v>
      </c>
      <c r="J109" s="51">
        <v>2696740</v>
      </c>
      <c r="K109" s="50">
        <v>32360822</v>
      </c>
      <c r="L109" s="73">
        <v>35057562</v>
      </c>
      <c r="M109" s="118"/>
      <c r="N109" s="120">
        <v>32360822</v>
      </c>
      <c r="O109" s="120">
        <v>20328008</v>
      </c>
      <c r="P109" s="120">
        <v>0</v>
      </c>
      <c r="Q109" s="120">
        <v>38716609</v>
      </c>
      <c r="R109" s="120">
        <v>36019869</v>
      </c>
      <c r="S109" s="47"/>
    </row>
    <row r="110" spans="1:19" ht="12.75" customHeight="1" x14ac:dyDescent="0.2">
      <c r="A110" s="501"/>
      <c r="B110" s="501"/>
      <c r="C110" s="53" t="s">
        <v>3</v>
      </c>
      <c r="D110" s="54">
        <v>15</v>
      </c>
      <c r="E110" s="55">
        <v>9940.76</v>
      </c>
      <c r="F110" s="55">
        <v>1090.76</v>
      </c>
      <c r="G110" s="55">
        <v>0</v>
      </c>
      <c r="H110" s="55">
        <v>6214.43</v>
      </c>
      <c r="I110" s="55">
        <v>0</v>
      </c>
      <c r="J110" s="55">
        <v>1437.16</v>
      </c>
      <c r="K110" s="56">
        <v>17245.95</v>
      </c>
      <c r="L110" s="46">
        <v>18683.11</v>
      </c>
      <c r="M110" s="117"/>
      <c r="N110" s="119">
        <v>17245.95</v>
      </c>
      <c r="O110" s="119">
        <v>11031.52</v>
      </c>
      <c r="P110" s="119"/>
      <c r="Q110" s="119">
        <v>20668.78</v>
      </c>
      <c r="R110" s="119">
        <v>19231.62</v>
      </c>
      <c r="S110" s="47"/>
    </row>
    <row r="111" spans="1:19" ht="7.5" customHeight="1" x14ac:dyDescent="0.2">
      <c r="A111" s="501"/>
      <c r="B111" s="501"/>
      <c r="C111" s="48" t="s">
        <v>4</v>
      </c>
      <c r="D111" s="49">
        <v>16</v>
      </c>
      <c r="E111" s="50">
        <v>19247995</v>
      </c>
      <c r="F111" s="50">
        <v>2112006</v>
      </c>
      <c r="G111" s="50">
        <v>0</v>
      </c>
      <c r="H111" s="50">
        <v>12032814</v>
      </c>
      <c r="I111" s="50">
        <v>0</v>
      </c>
      <c r="J111" s="51">
        <v>2782730</v>
      </c>
      <c r="K111" s="50">
        <v>33392816</v>
      </c>
      <c r="L111" s="73">
        <v>36175545</v>
      </c>
      <c r="M111" s="118"/>
      <c r="N111" s="120">
        <v>33392816</v>
      </c>
      <c r="O111" s="120">
        <v>21360001</v>
      </c>
      <c r="P111" s="120">
        <v>0</v>
      </c>
      <c r="Q111" s="120">
        <v>40020339</v>
      </c>
      <c r="R111" s="120">
        <v>37237609</v>
      </c>
      <c r="S111" s="47"/>
    </row>
    <row r="112" spans="1:19" ht="12.75" customHeight="1" x14ac:dyDescent="0.2">
      <c r="A112" s="501"/>
      <c r="B112" s="501"/>
      <c r="C112" s="53" t="s">
        <v>3</v>
      </c>
      <c r="D112" s="54">
        <v>17</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8.25" customHeight="1" x14ac:dyDescent="0.2">
      <c r="A113" s="501"/>
      <c r="B113" s="501"/>
      <c r="C113" s="48" t="s">
        <v>4</v>
      </c>
      <c r="D113" s="49">
        <v>17</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2">
      <c r="A114" s="501"/>
      <c r="B114" s="501"/>
      <c r="C114" s="53" t="s">
        <v>3</v>
      </c>
      <c r="D114" s="54">
        <v>18</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7.5" customHeight="1" x14ac:dyDescent="0.2">
      <c r="A115" s="501"/>
      <c r="B115" s="501"/>
      <c r="C115" s="48" t="s">
        <v>4</v>
      </c>
      <c r="D115" s="49">
        <v>19</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2">
      <c r="A116" s="501"/>
      <c r="B116" s="501"/>
      <c r="C116" s="53" t="s">
        <v>3</v>
      </c>
      <c r="D116" s="54">
        <v>20</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6.75" customHeight="1" x14ac:dyDescent="0.2">
      <c r="A117" s="501"/>
      <c r="B117" s="501"/>
      <c r="C117" s="48" t="s">
        <v>4</v>
      </c>
      <c r="D117" s="49">
        <v>21</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2">
      <c r="A118" s="501"/>
      <c r="B118" s="501"/>
      <c r="C118" s="53" t="s">
        <v>3</v>
      </c>
      <c r="D118" s="54">
        <v>22</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8.25" customHeight="1" x14ac:dyDescent="0.2">
      <c r="A119" s="501"/>
      <c r="B119" s="501"/>
      <c r="C119" s="48" t="s">
        <v>4</v>
      </c>
      <c r="D119" s="49">
        <v>23</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2">
      <c r="A120" s="501"/>
      <c r="B120" s="501"/>
      <c r="C120" s="53" t="s">
        <v>3</v>
      </c>
      <c r="D120" s="54">
        <v>24</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7.5" customHeight="1" x14ac:dyDescent="0.2">
      <c r="A121" s="501"/>
      <c r="B121" s="501"/>
      <c r="C121" s="48" t="s">
        <v>4</v>
      </c>
      <c r="D121" s="49">
        <v>25</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2">
      <c r="A122" s="501"/>
      <c r="B122" s="501"/>
      <c r="C122" s="53" t="s">
        <v>3</v>
      </c>
      <c r="D122" s="54">
        <v>26</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8.25" customHeight="1" x14ac:dyDescent="0.2">
      <c r="A123" s="501"/>
      <c r="B123" s="501"/>
      <c r="C123" s="48" t="s">
        <v>4</v>
      </c>
      <c r="D123" s="49">
        <v>27</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2">
      <c r="A124" s="501"/>
      <c r="B124" s="501"/>
      <c r="C124" s="53" t="s">
        <v>3</v>
      </c>
      <c r="D124" s="54">
        <v>28</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2">
      <c r="A125" s="501"/>
      <c r="B125" s="501"/>
      <c r="C125" s="48" t="s">
        <v>4</v>
      </c>
      <c r="D125" s="49">
        <v>29</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2">
      <c r="A126" s="501"/>
      <c r="B126" s="501"/>
      <c r="C126" s="53" t="s">
        <v>3</v>
      </c>
      <c r="D126" s="54">
        <v>30</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2">
      <c r="A127" s="501"/>
      <c r="B127" s="501"/>
      <c r="C127" s="48" t="s">
        <v>4</v>
      </c>
      <c r="D127" s="49">
        <v>31</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2">
      <c r="A128" s="501"/>
      <c r="B128" s="501"/>
      <c r="C128" s="53" t="s">
        <v>3</v>
      </c>
      <c r="D128" s="54">
        <v>32</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2">
      <c r="A129" s="501"/>
      <c r="B129" s="501"/>
      <c r="C129" s="48" t="s">
        <v>4</v>
      </c>
      <c r="D129" s="49">
        <v>33</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2">
      <c r="A130" s="501"/>
      <c r="B130" s="501"/>
      <c r="C130" s="53" t="s">
        <v>3</v>
      </c>
      <c r="D130" s="54">
        <v>34</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2">
      <c r="A131" s="501"/>
      <c r="B131" s="501"/>
      <c r="C131" s="48" t="s">
        <v>4</v>
      </c>
      <c r="D131" s="49">
        <v>35</v>
      </c>
      <c r="E131" s="50">
        <v>26819992</v>
      </c>
      <c r="F131" s="50">
        <v>2939994</v>
      </c>
      <c r="G131" s="50">
        <v>0</v>
      </c>
      <c r="H131" s="50">
        <v>12032814</v>
      </c>
      <c r="I131" s="50">
        <v>0</v>
      </c>
      <c r="J131" s="51">
        <v>3482730</v>
      </c>
      <c r="K131" s="50">
        <v>41792800</v>
      </c>
      <c r="L131" s="73">
        <v>45275530</v>
      </c>
      <c r="M131" s="118"/>
      <c r="N131" s="120">
        <v>41792800</v>
      </c>
      <c r="O131" s="120">
        <v>29759986</v>
      </c>
      <c r="P131" s="120">
        <v>0</v>
      </c>
      <c r="Q131" s="120">
        <v>50632337</v>
      </c>
      <c r="R131" s="120">
        <v>47149607</v>
      </c>
      <c r="S131" s="47"/>
    </row>
    <row r="132" spans="1:19" ht="12.75" customHeight="1" x14ac:dyDescent="0.2">
      <c r="A132" s="501"/>
      <c r="B132" s="501"/>
      <c r="C132" s="53" t="s">
        <v>3</v>
      </c>
      <c r="D132" s="54">
        <v>36</v>
      </c>
      <c r="E132" s="55">
        <v>14161.25</v>
      </c>
      <c r="F132" s="55">
        <v>1555.57</v>
      </c>
      <c r="G132" s="55">
        <v>0</v>
      </c>
      <c r="H132" s="55">
        <v>6214.43</v>
      </c>
      <c r="I132" s="55">
        <v>0</v>
      </c>
      <c r="J132" s="55">
        <v>1827.6</v>
      </c>
      <c r="K132" s="56">
        <v>21931.25</v>
      </c>
      <c r="L132" s="46">
        <v>23758.85</v>
      </c>
      <c r="M132" s="117"/>
      <c r="N132" s="119">
        <v>21931.25</v>
      </c>
      <c r="O132" s="119">
        <v>15716.82</v>
      </c>
      <c r="P132" s="119"/>
      <c r="Q132" s="119">
        <v>26587.88</v>
      </c>
      <c r="R132" s="119">
        <v>24760.28</v>
      </c>
      <c r="S132" s="47"/>
    </row>
    <row r="133" spans="1:19" ht="9" customHeight="1" x14ac:dyDescent="0.2">
      <c r="A133" s="501"/>
      <c r="B133" s="501"/>
      <c r="C133" s="48" t="s">
        <v>4</v>
      </c>
      <c r="D133" s="49">
        <v>37</v>
      </c>
      <c r="E133" s="50">
        <v>27420004</v>
      </c>
      <c r="F133" s="50">
        <v>3012004</v>
      </c>
      <c r="G133" s="50">
        <v>0</v>
      </c>
      <c r="H133" s="50">
        <v>12032814</v>
      </c>
      <c r="I133" s="50">
        <v>0</v>
      </c>
      <c r="J133" s="51">
        <v>3538727</v>
      </c>
      <c r="K133" s="50">
        <v>42464821</v>
      </c>
      <c r="L133" s="73">
        <v>46003548</v>
      </c>
      <c r="M133" s="118"/>
      <c r="N133" s="120">
        <v>42464821</v>
      </c>
      <c r="O133" s="120">
        <v>30432007</v>
      </c>
      <c r="P133" s="120">
        <v>0</v>
      </c>
      <c r="Q133" s="120">
        <v>51481314</v>
      </c>
      <c r="R133" s="120">
        <v>47942587</v>
      </c>
      <c r="S133" s="47"/>
    </row>
    <row r="134" spans="1:19" ht="9" customHeight="1" x14ac:dyDescent="0.2">
      <c r="A134" s="501"/>
      <c r="B134" s="501"/>
      <c r="C134" s="103" t="s">
        <v>3</v>
      </c>
      <c r="D134" s="79">
        <v>38</v>
      </c>
      <c r="E134" s="55">
        <v>14471.12</v>
      </c>
      <c r="F134" s="55">
        <v>1586.56</v>
      </c>
      <c r="G134" s="55">
        <v>0</v>
      </c>
      <c r="H134" s="55">
        <v>6214.43</v>
      </c>
      <c r="I134" s="55">
        <v>0</v>
      </c>
      <c r="J134" s="55">
        <v>1856.01</v>
      </c>
      <c r="K134" s="56">
        <v>22272.11</v>
      </c>
      <c r="L134" s="46">
        <v>24128.12</v>
      </c>
      <c r="M134" s="117"/>
      <c r="N134" s="119">
        <v>22272.11</v>
      </c>
      <c r="O134" s="119">
        <v>16057.68</v>
      </c>
      <c r="P134" s="119"/>
      <c r="Q134" s="119">
        <v>27018.5</v>
      </c>
      <c r="R134" s="119">
        <v>25162.49</v>
      </c>
      <c r="S134" s="47"/>
    </row>
    <row r="135" spans="1:19" ht="9" customHeight="1" x14ac:dyDescent="0.2">
      <c r="A135" s="501"/>
      <c r="B135" s="501"/>
      <c r="C135" s="103" t="s">
        <v>4</v>
      </c>
      <c r="D135" s="79">
        <v>39</v>
      </c>
      <c r="E135" s="50">
        <v>28019996</v>
      </c>
      <c r="F135" s="50">
        <v>3072009</v>
      </c>
      <c r="G135" s="50">
        <v>0</v>
      </c>
      <c r="H135" s="50">
        <v>12032814</v>
      </c>
      <c r="I135" s="50">
        <v>0</v>
      </c>
      <c r="J135" s="51">
        <v>3593736</v>
      </c>
      <c r="K135" s="50">
        <v>43124818</v>
      </c>
      <c r="L135" s="73">
        <v>46718555</v>
      </c>
      <c r="M135" s="118"/>
      <c r="N135" s="123">
        <v>43124818</v>
      </c>
      <c r="O135" s="123">
        <v>31092004</v>
      </c>
      <c r="P135" s="123">
        <v>0</v>
      </c>
      <c r="Q135" s="120">
        <v>52315111</v>
      </c>
      <c r="R135" s="120">
        <v>48721375</v>
      </c>
      <c r="S135" s="47"/>
    </row>
    <row r="136" spans="1:19" ht="12.75" customHeight="1" x14ac:dyDescent="0.2">
      <c r="A136" s="501"/>
      <c r="B136" s="501"/>
      <c r="C136" s="53" t="s">
        <v>3</v>
      </c>
      <c r="D136" s="54">
        <v>40</v>
      </c>
      <c r="E136" s="55">
        <v>14781</v>
      </c>
      <c r="F136" s="55">
        <v>1623.74</v>
      </c>
      <c r="G136" s="55">
        <v>0</v>
      </c>
      <c r="H136" s="55">
        <v>6214.43</v>
      </c>
      <c r="I136" s="55">
        <v>0</v>
      </c>
      <c r="J136" s="55">
        <v>1884.93</v>
      </c>
      <c r="K136" s="56">
        <v>22619.17</v>
      </c>
      <c r="L136" s="46">
        <v>24504.1</v>
      </c>
      <c r="M136" s="117"/>
      <c r="N136" s="119">
        <v>22619.17</v>
      </c>
      <c r="O136" s="119">
        <v>16404.740000000002</v>
      </c>
      <c r="P136" s="119"/>
      <c r="Q136" s="119">
        <v>27456.95</v>
      </c>
      <c r="R136" s="119">
        <v>25572.02</v>
      </c>
      <c r="S136" s="47"/>
    </row>
    <row r="137" spans="1:19" ht="9" customHeight="1" x14ac:dyDescent="0.2">
      <c r="A137" s="502"/>
      <c r="B137" s="502"/>
      <c r="C137" s="58"/>
      <c r="D137" s="59"/>
      <c r="E137" s="61">
        <v>28620007</v>
      </c>
      <c r="F137" s="61">
        <v>3143999</v>
      </c>
      <c r="G137" s="61">
        <v>0</v>
      </c>
      <c r="H137" s="61">
        <v>12032814</v>
      </c>
      <c r="I137" s="61">
        <v>0</v>
      </c>
      <c r="J137" s="60">
        <v>3649733</v>
      </c>
      <c r="K137" s="61">
        <v>43796820</v>
      </c>
      <c r="L137" s="73">
        <v>47446554</v>
      </c>
      <c r="M137" s="118"/>
      <c r="N137" s="120">
        <v>43796820</v>
      </c>
      <c r="O137" s="120">
        <v>31764006</v>
      </c>
      <c r="P137" s="120">
        <v>0</v>
      </c>
      <c r="Q137" s="120">
        <v>53164069</v>
      </c>
      <c r="R137" s="120">
        <v>49514335</v>
      </c>
      <c r="S137" s="47"/>
    </row>
    <row r="138" spans="1:19" ht="12.75" customHeight="1" x14ac:dyDescent="0.2">
      <c r="A138" s="496">
        <v>33543</v>
      </c>
      <c r="B138" s="496">
        <v>33969</v>
      </c>
      <c r="C138" s="42" t="s">
        <v>3</v>
      </c>
      <c r="D138" s="43">
        <v>0</v>
      </c>
      <c r="E138" s="44">
        <v>6674.69</v>
      </c>
      <c r="F138" s="44">
        <v>731.3</v>
      </c>
      <c r="G138" s="44">
        <v>0</v>
      </c>
      <c r="H138" s="44">
        <v>6459.63</v>
      </c>
      <c r="I138" s="44">
        <v>0</v>
      </c>
      <c r="J138" s="44">
        <v>1155.47</v>
      </c>
      <c r="K138" s="45">
        <v>13865.62</v>
      </c>
      <c r="L138" s="46">
        <v>15021.09</v>
      </c>
      <c r="M138" s="117"/>
      <c r="N138" s="119">
        <v>13865.62</v>
      </c>
      <c r="O138" s="119">
        <v>7405.99</v>
      </c>
      <c r="P138" s="119"/>
      <c r="Q138" s="119">
        <v>16354.17</v>
      </c>
      <c r="R138" s="119">
        <v>15198.7</v>
      </c>
      <c r="S138" s="47"/>
    </row>
    <row r="139" spans="1:19" ht="8.25" customHeight="1" x14ac:dyDescent="0.2">
      <c r="A139" s="497"/>
      <c r="B139" s="497"/>
      <c r="C139" s="48" t="s">
        <v>4</v>
      </c>
      <c r="D139" s="49">
        <v>0</v>
      </c>
      <c r="E139" s="50">
        <v>12924002</v>
      </c>
      <c r="F139" s="50">
        <v>1415994</v>
      </c>
      <c r="G139" s="50">
        <v>0</v>
      </c>
      <c r="H139" s="50">
        <v>12507588</v>
      </c>
      <c r="I139" s="50">
        <v>0</v>
      </c>
      <c r="J139" s="51">
        <v>2237302</v>
      </c>
      <c r="K139" s="50">
        <v>26847584</v>
      </c>
      <c r="L139" s="73">
        <v>29084886</v>
      </c>
      <c r="M139" s="118"/>
      <c r="N139" s="120">
        <v>26847584</v>
      </c>
      <c r="O139" s="120">
        <v>14339996</v>
      </c>
      <c r="P139" s="120">
        <v>0</v>
      </c>
      <c r="Q139" s="120">
        <v>31666089</v>
      </c>
      <c r="R139" s="120">
        <v>29428787</v>
      </c>
      <c r="S139" s="47"/>
    </row>
    <row r="140" spans="1:19" ht="12.75" customHeight="1" x14ac:dyDescent="0.2">
      <c r="A140" s="500">
        <v>33543</v>
      </c>
      <c r="B140" s="500">
        <v>33969</v>
      </c>
      <c r="C140" s="53" t="s">
        <v>3</v>
      </c>
      <c r="D140" s="54">
        <v>1</v>
      </c>
      <c r="E140" s="55">
        <v>7027.95</v>
      </c>
      <c r="F140" s="55">
        <v>768.49</v>
      </c>
      <c r="G140" s="55">
        <v>0</v>
      </c>
      <c r="H140" s="55">
        <v>6459.63</v>
      </c>
      <c r="I140" s="55">
        <v>0</v>
      </c>
      <c r="J140" s="55">
        <v>1188.01</v>
      </c>
      <c r="K140" s="56">
        <v>14256.07</v>
      </c>
      <c r="L140" s="46">
        <v>15444.08</v>
      </c>
      <c r="M140" s="117"/>
      <c r="N140" s="119">
        <v>14256.07</v>
      </c>
      <c r="O140" s="119">
        <v>7796.44</v>
      </c>
      <c r="P140" s="119"/>
      <c r="Q140" s="119">
        <v>16847.439999999999</v>
      </c>
      <c r="R140" s="119">
        <v>15659.43</v>
      </c>
      <c r="S140" s="47"/>
    </row>
    <row r="141" spans="1:19" ht="8.25" customHeight="1" x14ac:dyDescent="0.2">
      <c r="A141" s="500"/>
      <c r="B141" s="500"/>
      <c r="C141" s="48" t="s">
        <v>4</v>
      </c>
      <c r="D141" s="49">
        <v>2</v>
      </c>
      <c r="E141" s="50">
        <v>13608009</v>
      </c>
      <c r="F141" s="50">
        <v>1488004</v>
      </c>
      <c r="G141" s="50">
        <v>0</v>
      </c>
      <c r="H141" s="50">
        <v>12507588</v>
      </c>
      <c r="I141" s="50">
        <v>0</v>
      </c>
      <c r="J141" s="51">
        <v>2300308</v>
      </c>
      <c r="K141" s="50">
        <v>27603601</v>
      </c>
      <c r="L141" s="73">
        <v>29903909</v>
      </c>
      <c r="M141" s="118"/>
      <c r="N141" s="120">
        <v>27603601</v>
      </c>
      <c r="O141" s="120">
        <v>15096013</v>
      </c>
      <c r="P141" s="120">
        <v>0</v>
      </c>
      <c r="Q141" s="120">
        <v>32621193</v>
      </c>
      <c r="R141" s="120">
        <v>30320885</v>
      </c>
      <c r="S141" s="47"/>
    </row>
    <row r="142" spans="1:19" ht="12.75" customHeight="1" x14ac:dyDescent="0.2">
      <c r="A142" s="501"/>
      <c r="B142" s="501"/>
      <c r="C142" s="53" t="s">
        <v>3</v>
      </c>
      <c r="D142" s="54">
        <v>3</v>
      </c>
      <c r="E142" s="55">
        <v>7387.4</v>
      </c>
      <c r="F142" s="55">
        <v>811.87</v>
      </c>
      <c r="G142" s="55">
        <v>0</v>
      </c>
      <c r="H142" s="55">
        <v>6459.63</v>
      </c>
      <c r="I142" s="55">
        <v>0</v>
      </c>
      <c r="J142" s="55">
        <v>1221.58</v>
      </c>
      <c r="K142" s="56">
        <v>14658.9</v>
      </c>
      <c r="L142" s="46">
        <v>15880.48</v>
      </c>
      <c r="M142" s="117"/>
      <c r="N142" s="119">
        <v>14658.9</v>
      </c>
      <c r="O142" s="119">
        <v>8199.27</v>
      </c>
      <c r="P142" s="119"/>
      <c r="Q142" s="119">
        <v>17356.349999999999</v>
      </c>
      <c r="R142" s="119">
        <v>16134.77</v>
      </c>
      <c r="S142" s="47"/>
    </row>
    <row r="143" spans="1:19" ht="8.25" customHeight="1" x14ac:dyDescent="0.2">
      <c r="A143" s="501"/>
      <c r="B143" s="501"/>
      <c r="C143" s="48" t="s">
        <v>4</v>
      </c>
      <c r="D143" s="49">
        <v>4</v>
      </c>
      <c r="E143" s="50">
        <v>14304001</v>
      </c>
      <c r="F143" s="50">
        <v>1572000</v>
      </c>
      <c r="G143" s="50">
        <v>0</v>
      </c>
      <c r="H143" s="50">
        <v>12507588</v>
      </c>
      <c r="I143" s="50">
        <v>0</v>
      </c>
      <c r="J143" s="51">
        <v>2365309</v>
      </c>
      <c r="K143" s="50">
        <v>28383588</v>
      </c>
      <c r="L143" s="73">
        <v>30748897</v>
      </c>
      <c r="M143" s="118"/>
      <c r="N143" s="120">
        <v>28383588</v>
      </c>
      <c r="O143" s="120">
        <v>15876001</v>
      </c>
      <c r="P143" s="120">
        <v>0</v>
      </c>
      <c r="Q143" s="120">
        <v>33606580</v>
      </c>
      <c r="R143" s="120">
        <v>31241271</v>
      </c>
      <c r="S143" s="47"/>
    </row>
    <row r="144" spans="1:19" ht="12.75" customHeight="1" x14ac:dyDescent="0.2">
      <c r="A144" s="501"/>
      <c r="B144" s="501"/>
      <c r="C144" s="53" t="s">
        <v>3</v>
      </c>
      <c r="D144" s="54">
        <v>5</v>
      </c>
      <c r="E144" s="55">
        <v>7740.66</v>
      </c>
      <c r="F144" s="55">
        <v>849.06</v>
      </c>
      <c r="G144" s="55">
        <v>0</v>
      </c>
      <c r="H144" s="55">
        <v>6459.63</v>
      </c>
      <c r="I144" s="55">
        <v>0</v>
      </c>
      <c r="J144" s="55">
        <v>1254.1099999999999</v>
      </c>
      <c r="K144" s="56">
        <v>15049.35</v>
      </c>
      <c r="L144" s="46">
        <v>16303.46</v>
      </c>
      <c r="M144" s="117"/>
      <c r="N144" s="119">
        <v>15049.35</v>
      </c>
      <c r="O144" s="119">
        <v>8589.7199999999993</v>
      </c>
      <c r="P144" s="119"/>
      <c r="Q144" s="119">
        <v>17849.61</v>
      </c>
      <c r="R144" s="119">
        <v>16595.5</v>
      </c>
      <c r="S144" s="47"/>
    </row>
    <row r="145" spans="1:19" ht="8.25" customHeight="1" x14ac:dyDescent="0.2">
      <c r="A145" s="501"/>
      <c r="B145" s="501"/>
      <c r="C145" s="48" t="s">
        <v>4</v>
      </c>
      <c r="D145" s="49">
        <v>6</v>
      </c>
      <c r="E145" s="50">
        <v>14988008</v>
      </c>
      <c r="F145" s="50">
        <v>1644009</v>
      </c>
      <c r="G145" s="50">
        <v>0</v>
      </c>
      <c r="H145" s="50">
        <v>12507588</v>
      </c>
      <c r="I145" s="50">
        <v>0</v>
      </c>
      <c r="J145" s="51">
        <v>2428296</v>
      </c>
      <c r="K145" s="50">
        <v>29139605</v>
      </c>
      <c r="L145" s="73">
        <v>31567900</v>
      </c>
      <c r="M145" s="118"/>
      <c r="N145" s="120">
        <v>29139605</v>
      </c>
      <c r="O145" s="120">
        <v>16632017</v>
      </c>
      <c r="P145" s="120">
        <v>0</v>
      </c>
      <c r="Q145" s="120">
        <v>34561664</v>
      </c>
      <c r="R145" s="120">
        <v>32133369</v>
      </c>
      <c r="S145" s="47"/>
    </row>
    <row r="146" spans="1:19" ht="12.75" customHeight="1" x14ac:dyDescent="0.2">
      <c r="A146" s="501"/>
      <c r="B146" s="501"/>
      <c r="C146" s="53" t="s">
        <v>3</v>
      </c>
      <c r="D146" s="54">
        <v>7</v>
      </c>
      <c r="E146" s="55">
        <v>8155.89</v>
      </c>
      <c r="F146" s="55">
        <v>892.44</v>
      </c>
      <c r="G146" s="55">
        <v>0</v>
      </c>
      <c r="H146" s="55">
        <v>6459.63</v>
      </c>
      <c r="I146" s="55">
        <v>0</v>
      </c>
      <c r="J146" s="55">
        <v>1292.33</v>
      </c>
      <c r="K146" s="56">
        <v>15507.96</v>
      </c>
      <c r="L146" s="46">
        <v>16800.29</v>
      </c>
      <c r="M146" s="117"/>
      <c r="N146" s="119">
        <v>15507.96</v>
      </c>
      <c r="O146" s="119">
        <v>9048.33</v>
      </c>
      <c r="P146" s="119"/>
      <c r="Q146" s="119">
        <v>18428.990000000002</v>
      </c>
      <c r="R146" s="119">
        <v>17136.66</v>
      </c>
      <c r="S146" s="47"/>
    </row>
    <row r="147" spans="1:19" ht="8.25" customHeight="1" x14ac:dyDescent="0.2">
      <c r="A147" s="501"/>
      <c r="B147" s="501"/>
      <c r="C147" s="48" t="s">
        <v>4</v>
      </c>
      <c r="D147" s="49">
        <v>8</v>
      </c>
      <c r="E147" s="50">
        <v>15792005</v>
      </c>
      <c r="F147" s="50">
        <v>1728005</v>
      </c>
      <c r="G147" s="50">
        <v>0</v>
      </c>
      <c r="H147" s="50">
        <v>12507588</v>
      </c>
      <c r="I147" s="50">
        <v>0</v>
      </c>
      <c r="J147" s="51">
        <v>2502300</v>
      </c>
      <c r="K147" s="50">
        <v>30027598</v>
      </c>
      <c r="L147" s="73">
        <v>32529898</v>
      </c>
      <c r="M147" s="118"/>
      <c r="N147" s="120">
        <v>30027598</v>
      </c>
      <c r="O147" s="120">
        <v>17520010</v>
      </c>
      <c r="P147" s="120">
        <v>0</v>
      </c>
      <c r="Q147" s="120">
        <v>35683500</v>
      </c>
      <c r="R147" s="120">
        <v>33181201</v>
      </c>
      <c r="S147" s="47"/>
    </row>
    <row r="148" spans="1:19" ht="12.75" customHeight="1" x14ac:dyDescent="0.2">
      <c r="A148" s="501"/>
      <c r="B148" s="501"/>
      <c r="C148" s="53" t="s">
        <v>3</v>
      </c>
      <c r="D148" s="54">
        <v>9</v>
      </c>
      <c r="E148" s="55">
        <v>8527.74</v>
      </c>
      <c r="F148" s="55">
        <v>935.82</v>
      </c>
      <c r="G148" s="55">
        <v>0</v>
      </c>
      <c r="H148" s="55">
        <v>6459.63</v>
      </c>
      <c r="I148" s="55">
        <v>0</v>
      </c>
      <c r="J148" s="55">
        <v>1326.93</v>
      </c>
      <c r="K148" s="56">
        <v>15923.19</v>
      </c>
      <c r="L148" s="46">
        <v>17250.12</v>
      </c>
      <c r="M148" s="117"/>
      <c r="N148" s="119">
        <v>15923.19</v>
      </c>
      <c r="O148" s="119">
        <v>9463.56</v>
      </c>
      <c r="P148" s="119"/>
      <c r="Q148" s="119">
        <v>18953.560000000001</v>
      </c>
      <c r="R148" s="119">
        <v>17626.63</v>
      </c>
      <c r="S148" s="47"/>
    </row>
    <row r="149" spans="1:19" ht="8.25" customHeight="1" x14ac:dyDescent="0.2">
      <c r="A149" s="501"/>
      <c r="B149" s="501"/>
      <c r="C149" s="48" t="s">
        <v>4</v>
      </c>
      <c r="D149" s="49">
        <v>10</v>
      </c>
      <c r="E149" s="50">
        <v>16512007</v>
      </c>
      <c r="F149" s="50">
        <v>1812000</v>
      </c>
      <c r="G149" s="50">
        <v>0</v>
      </c>
      <c r="H149" s="50">
        <v>12507588</v>
      </c>
      <c r="I149" s="50">
        <v>0</v>
      </c>
      <c r="J149" s="51">
        <v>2569295</v>
      </c>
      <c r="K149" s="50">
        <v>30831595</v>
      </c>
      <c r="L149" s="73">
        <v>33400890</v>
      </c>
      <c r="M149" s="118"/>
      <c r="N149" s="120">
        <v>30831595</v>
      </c>
      <c r="O149" s="120">
        <v>18324007</v>
      </c>
      <c r="P149" s="120">
        <v>0</v>
      </c>
      <c r="Q149" s="120">
        <v>36699210</v>
      </c>
      <c r="R149" s="120">
        <v>34129915</v>
      </c>
      <c r="S149" s="47"/>
    </row>
    <row r="150" spans="1:19" ht="12.75" customHeight="1" x14ac:dyDescent="0.2">
      <c r="A150" s="501"/>
      <c r="B150" s="501"/>
      <c r="C150" s="53" t="s">
        <v>3</v>
      </c>
      <c r="D150" s="54">
        <v>11</v>
      </c>
      <c r="E150" s="55">
        <v>8980.15</v>
      </c>
      <c r="F150" s="55">
        <v>985.4</v>
      </c>
      <c r="G150" s="55">
        <v>0</v>
      </c>
      <c r="H150" s="55">
        <v>6459.63</v>
      </c>
      <c r="I150" s="55">
        <v>0</v>
      </c>
      <c r="J150" s="55">
        <v>1368.77</v>
      </c>
      <c r="K150" s="56">
        <v>16425.18</v>
      </c>
      <c r="L150" s="46">
        <v>17793.95</v>
      </c>
      <c r="M150" s="117"/>
      <c r="N150" s="119">
        <v>16425.18</v>
      </c>
      <c r="O150" s="119">
        <v>9965.5499999999993</v>
      </c>
      <c r="P150" s="119"/>
      <c r="Q150" s="119">
        <v>19587.75</v>
      </c>
      <c r="R150" s="119">
        <v>18218.98</v>
      </c>
      <c r="S150" s="47"/>
    </row>
    <row r="151" spans="1:19" ht="8.25" customHeight="1" x14ac:dyDescent="0.2">
      <c r="A151" s="501"/>
      <c r="B151" s="501"/>
      <c r="C151" s="48" t="s">
        <v>4</v>
      </c>
      <c r="D151" s="49">
        <v>12</v>
      </c>
      <c r="E151" s="50">
        <v>17387995</v>
      </c>
      <c r="F151" s="50">
        <v>1908000</v>
      </c>
      <c r="G151" s="50">
        <v>0</v>
      </c>
      <c r="H151" s="50">
        <v>12507588</v>
      </c>
      <c r="I151" s="50">
        <v>0</v>
      </c>
      <c r="J151" s="51">
        <v>2650308</v>
      </c>
      <c r="K151" s="50">
        <v>31803583</v>
      </c>
      <c r="L151" s="73">
        <v>34453892</v>
      </c>
      <c r="M151" s="118"/>
      <c r="N151" s="120">
        <v>31803583</v>
      </c>
      <c r="O151" s="120">
        <v>19295995</v>
      </c>
      <c r="P151" s="120">
        <v>0</v>
      </c>
      <c r="Q151" s="120">
        <v>37927173</v>
      </c>
      <c r="R151" s="120">
        <v>35276864</v>
      </c>
      <c r="S151" s="47"/>
    </row>
    <row r="152" spans="1:19" ht="12.75" customHeight="1" x14ac:dyDescent="0.2">
      <c r="A152" s="501"/>
      <c r="B152" s="501"/>
      <c r="C152" s="53" t="s">
        <v>3</v>
      </c>
      <c r="D152" s="54">
        <v>13</v>
      </c>
      <c r="E152" s="55">
        <v>9463.56</v>
      </c>
      <c r="F152" s="55">
        <v>1034.98</v>
      </c>
      <c r="G152" s="55">
        <v>0</v>
      </c>
      <c r="H152" s="55">
        <v>6459.63</v>
      </c>
      <c r="I152" s="55">
        <v>0</v>
      </c>
      <c r="J152" s="55">
        <v>1413.18</v>
      </c>
      <c r="K152" s="56">
        <v>16958.169999999998</v>
      </c>
      <c r="L152" s="46">
        <v>18371.349999999999</v>
      </c>
      <c r="M152" s="117"/>
      <c r="N152" s="119">
        <v>16958.169999999998</v>
      </c>
      <c r="O152" s="119">
        <v>10498.54</v>
      </c>
      <c r="P152" s="119"/>
      <c r="Q152" s="119">
        <v>20261.09</v>
      </c>
      <c r="R152" s="119">
        <v>18847.91</v>
      </c>
      <c r="S152" s="47"/>
    </row>
    <row r="153" spans="1:19" ht="7.5" customHeight="1" x14ac:dyDescent="0.2">
      <c r="A153" s="501"/>
      <c r="B153" s="501"/>
      <c r="C153" s="48" t="s">
        <v>4</v>
      </c>
      <c r="D153" s="49">
        <v>14</v>
      </c>
      <c r="E153" s="50">
        <v>18324007</v>
      </c>
      <c r="F153" s="50">
        <v>2004001</v>
      </c>
      <c r="G153" s="50">
        <v>0</v>
      </c>
      <c r="H153" s="50">
        <v>12507588</v>
      </c>
      <c r="I153" s="50">
        <v>0</v>
      </c>
      <c r="J153" s="51">
        <v>2736298</v>
      </c>
      <c r="K153" s="50">
        <v>32835596</v>
      </c>
      <c r="L153" s="73">
        <v>35571894</v>
      </c>
      <c r="M153" s="118"/>
      <c r="N153" s="120">
        <v>32835596</v>
      </c>
      <c r="O153" s="120">
        <v>20328008</v>
      </c>
      <c r="P153" s="120">
        <v>0</v>
      </c>
      <c r="Q153" s="120">
        <v>39230941</v>
      </c>
      <c r="R153" s="120">
        <v>36494643</v>
      </c>
      <c r="S153" s="47"/>
    </row>
    <row r="154" spans="1:19" ht="12.75" customHeight="1" x14ac:dyDescent="0.2">
      <c r="A154" s="501"/>
      <c r="B154" s="501"/>
      <c r="C154" s="53" t="s">
        <v>3</v>
      </c>
      <c r="D154" s="54">
        <v>15</v>
      </c>
      <c r="E154" s="55">
        <v>9940.76</v>
      </c>
      <c r="F154" s="55">
        <v>1090.76</v>
      </c>
      <c r="G154" s="55">
        <v>0</v>
      </c>
      <c r="H154" s="55">
        <v>6459.63</v>
      </c>
      <c r="I154" s="55">
        <v>0</v>
      </c>
      <c r="J154" s="55">
        <v>1457.6</v>
      </c>
      <c r="K154" s="56">
        <v>17491.150000000001</v>
      </c>
      <c r="L154" s="46">
        <v>18948.75</v>
      </c>
      <c r="M154" s="117"/>
      <c r="N154" s="119">
        <v>17491.150000000001</v>
      </c>
      <c r="O154" s="119">
        <v>11031.52</v>
      </c>
      <c r="P154" s="119"/>
      <c r="Q154" s="119">
        <v>20934.419999999998</v>
      </c>
      <c r="R154" s="119">
        <v>19476.82</v>
      </c>
      <c r="S154" s="47"/>
    </row>
    <row r="155" spans="1:19" ht="7.5" customHeight="1" x14ac:dyDescent="0.2">
      <c r="A155" s="501"/>
      <c r="B155" s="501"/>
      <c r="C155" s="48" t="s">
        <v>4</v>
      </c>
      <c r="D155" s="49">
        <v>16</v>
      </c>
      <c r="E155" s="50">
        <v>19247995</v>
      </c>
      <c r="F155" s="50">
        <v>2112006</v>
      </c>
      <c r="G155" s="50">
        <v>0</v>
      </c>
      <c r="H155" s="50">
        <v>12507588</v>
      </c>
      <c r="I155" s="50">
        <v>0</v>
      </c>
      <c r="J155" s="51">
        <v>2822307</v>
      </c>
      <c r="K155" s="50">
        <v>33867589</v>
      </c>
      <c r="L155" s="73">
        <v>36689896</v>
      </c>
      <c r="M155" s="118"/>
      <c r="N155" s="120">
        <v>33867589</v>
      </c>
      <c r="O155" s="120">
        <v>21360001</v>
      </c>
      <c r="P155" s="120">
        <v>0</v>
      </c>
      <c r="Q155" s="120">
        <v>40534689</v>
      </c>
      <c r="R155" s="120">
        <v>37712382</v>
      </c>
      <c r="S155" s="47"/>
    </row>
    <row r="156" spans="1:19" ht="12.75" customHeight="1" x14ac:dyDescent="0.2">
      <c r="A156" s="501"/>
      <c r="B156" s="501"/>
      <c r="C156" s="53" t="s">
        <v>3</v>
      </c>
      <c r="D156" s="54">
        <v>17</v>
      </c>
      <c r="E156" s="55">
        <v>11037.72</v>
      </c>
      <c r="F156" s="55">
        <v>1214.71</v>
      </c>
      <c r="G156" s="55">
        <v>0</v>
      </c>
      <c r="H156" s="55">
        <v>6459.63</v>
      </c>
      <c r="I156" s="55">
        <v>0</v>
      </c>
      <c r="J156" s="55">
        <v>1559.34</v>
      </c>
      <c r="K156" s="56">
        <v>18712.060000000001</v>
      </c>
      <c r="L156" s="46">
        <v>20271.400000000001</v>
      </c>
      <c r="M156" s="117"/>
      <c r="N156" s="119">
        <v>18712.060000000001</v>
      </c>
      <c r="O156" s="119">
        <v>12252.43</v>
      </c>
      <c r="P156" s="119"/>
      <c r="Q156" s="119">
        <v>22476.84</v>
      </c>
      <c r="R156" s="119">
        <v>20917.5</v>
      </c>
      <c r="S156" s="47"/>
    </row>
    <row r="157" spans="1:19" ht="8.25" customHeight="1" x14ac:dyDescent="0.2">
      <c r="A157" s="501"/>
      <c r="B157" s="501"/>
      <c r="C157" s="48" t="s">
        <v>4</v>
      </c>
      <c r="D157" s="49">
        <v>17</v>
      </c>
      <c r="E157" s="50">
        <v>21372006</v>
      </c>
      <c r="F157" s="50">
        <v>2352007</v>
      </c>
      <c r="G157" s="50">
        <v>0</v>
      </c>
      <c r="H157" s="50">
        <v>12507588</v>
      </c>
      <c r="I157" s="50">
        <v>0</v>
      </c>
      <c r="J157" s="51">
        <v>3019303</v>
      </c>
      <c r="K157" s="50">
        <v>36231600</v>
      </c>
      <c r="L157" s="73">
        <v>39250904</v>
      </c>
      <c r="M157" s="118"/>
      <c r="N157" s="120">
        <v>36231600</v>
      </c>
      <c r="O157" s="120">
        <v>23724013</v>
      </c>
      <c r="P157" s="120">
        <v>0</v>
      </c>
      <c r="Q157" s="120">
        <v>43521231</v>
      </c>
      <c r="R157" s="120">
        <v>40501928</v>
      </c>
      <c r="S157" s="47"/>
    </row>
    <row r="158" spans="1:19" ht="12.75" customHeight="1" x14ac:dyDescent="0.2">
      <c r="A158" s="501"/>
      <c r="B158" s="501"/>
      <c r="C158" s="53" t="s">
        <v>3</v>
      </c>
      <c r="D158" s="54">
        <v>18</v>
      </c>
      <c r="E158" s="55">
        <v>11347.59</v>
      </c>
      <c r="F158" s="55">
        <v>1245.69</v>
      </c>
      <c r="G158" s="55">
        <v>0</v>
      </c>
      <c r="H158" s="55">
        <v>6459.63</v>
      </c>
      <c r="I158" s="55">
        <v>0</v>
      </c>
      <c r="J158" s="55">
        <v>1587.74</v>
      </c>
      <c r="K158" s="56">
        <v>19052.91</v>
      </c>
      <c r="L158" s="46">
        <v>20640.650000000001</v>
      </c>
      <c r="M158" s="117"/>
      <c r="N158" s="119">
        <v>19052.91</v>
      </c>
      <c r="O158" s="119">
        <v>12593.28</v>
      </c>
      <c r="P158" s="119"/>
      <c r="Q158" s="119">
        <v>22907.439999999999</v>
      </c>
      <c r="R158" s="119">
        <v>21319.7</v>
      </c>
      <c r="S158" s="47"/>
    </row>
    <row r="159" spans="1:19" ht="7.5" customHeight="1" x14ac:dyDescent="0.2">
      <c r="A159" s="501"/>
      <c r="B159" s="501"/>
      <c r="C159" s="48" t="s">
        <v>4</v>
      </c>
      <c r="D159" s="49">
        <v>19</v>
      </c>
      <c r="E159" s="50">
        <v>21971998</v>
      </c>
      <c r="F159" s="50">
        <v>2411992</v>
      </c>
      <c r="G159" s="50">
        <v>0</v>
      </c>
      <c r="H159" s="50">
        <v>12507588</v>
      </c>
      <c r="I159" s="50">
        <v>0</v>
      </c>
      <c r="J159" s="51">
        <v>3074293</v>
      </c>
      <c r="K159" s="50">
        <v>36891578</v>
      </c>
      <c r="L159" s="73">
        <v>39965871</v>
      </c>
      <c r="M159" s="118"/>
      <c r="N159" s="120">
        <v>36891578</v>
      </c>
      <c r="O159" s="120">
        <v>24383990</v>
      </c>
      <c r="P159" s="120">
        <v>0</v>
      </c>
      <c r="Q159" s="120">
        <v>44354989</v>
      </c>
      <c r="R159" s="120">
        <v>41280696</v>
      </c>
      <c r="S159" s="47"/>
    </row>
    <row r="160" spans="1:19" ht="12.75" customHeight="1" x14ac:dyDescent="0.2">
      <c r="A160" s="501"/>
      <c r="B160" s="501"/>
      <c r="C160" s="53" t="s">
        <v>3</v>
      </c>
      <c r="D160" s="54">
        <v>20</v>
      </c>
      <c r="E160" s="55">
        <v>11731.83</v>
      </c>
      <c r="F160" s="55">
        <v>1289.08</v>
      </c>
      <c r="G160" s="55">
        <v>0</v>
      </c>
      <c r="H160" s="55">
        <v>6459.63</v>
      </c>
      <c r="I160" s="55">
        <v>0</v>
      </c>
      <c r="J160" s="55">
        <v>1623.38</v>
      </c>
      <c r="K160" s="56">
        <v>19480.54</v>
      </c>
      <c r="L160" s="46">
        <v>21103.919999999998</v>
      </c>
      <c r="M160" s="117"/>
      <c r="N160" s="119">
        <v>19480.54</v>
      </c>
      <c r="O160" s="119">
        <v>13020.91</v>
      </c>
      <c r="P160" s="119"/>
      <c r="Q160" s="119">
        <v>23447.68</v>
      </c>
      <c r="R160" s="119">
        <v>21824.3</v>
      </c>
      <c r="S160" s="47"/>
    </row>
    <row r="161" spans="1:19" ht="6.75" customHeight="1" x14ac:dyDescent="0.2">
      <c r="A161" s="501"/>
      <c r="B161" s="501"/>
      <c r="C161" s="48" t="s">
        <v>4</v>
      </c>
      <c r="D161" s="49">
        <v>21</v>
      </c>
      <c r="E161" s="50">
        <v>22715990</v>
      </c>
      <c r="F161" s="50">
        <v>2496007</v>
      </c>
      <c r="G161" s="50">
        <v>0</v>
      </c>
      <c r="H161" s="50">
        <v>12507588</v>
      </c>
      <c r="I161" s="50">
        <v>0</v>
      </c>
      <c r="J161" s="51">
        <v>3143302</v>
      </c>
      <c r="K161" s="50">
        <v>37719585</v>
      </c>
      <c r="L161" s="73">
        <v>40862887</v>
      </c>
      <c r="M161" s="118"/>
      <c r="N161" s="120">
        <v>37719585</v>
      </c>
      <c r="O161" s="120">
        <v>25211997</v>
      </c>
      <c r="P161" s="120">
        <v>0</v>
      </c>
      <c r="Q161" s="120">
        <v>45401039</v>
      </c>
      <c r="R161" s="120">
        <v>42257737</v>
      </c>
      <c r="S161" s="47"/>
    </row>
    <row r="162" spans="1:19" ht="12.75" customHeight="1" x14ac:dyDescent="0.2">
      <c r="A162" s="501"/>
      <c r="B162" s="501"/>
      <c r="C162" s="53" t="s">
        <v>3</v>
      </c>
      <c r="D162" s="54">
        <v>22</v>
      </c>
      <c r="E162" s="55">
        <v>11979.73</v>
      </c>
      <c r="F162" s="55">
        <v>1313.87</v>
      </c>
      <c r="G162" s="55">
        <v>0</v>
      </c>
      <c r="H162" s="55">
        <v>6459.63</v>
      </c>
      <c r="I162" s="55">
        <v>0</v>
      </c>
      <c r="J162" s="55">
        <v>1646.1</v>
      </c>
      <c r="K162" s="56">
        <v>19753.23</v>
      </c>
      <c r="L162" s="46">
        <v>21399.33</v>
      </c>
      <c r="M162" s="117"/>
      <c r="N162" s="119">
        <v>19753.23</v>
      </c>
      <c r="O162" s="119">
        <v>13293.6</v>
      </c>
      <c r="P162" s="119"/>
      <c r="Q162" s="119">
        <v>23792.18</v>
      </c>
      <c r="R162" s="119">
        <v>22146.080000000002</v>
      </c>
      <c r="S162" s="47"/>
    </row>
    <row r="163" spans="1:19" ht="8.25" customHeight="1" x14ac:dyDescent="0.2">
      <c r="A163" s="501"/>
      <c r="B163" s="501"/>
      <c r="C163" s="48" t="s">
        <v>4</v>
      </c>
      <c r="D163" s="49">
        <v>23</v>
      </c>
      <c r="E163" s="50">
        <v>23195992</v>
      </c>
      <c r="F163" s="50">
        <v>2544007</v>
      </c>
      <c r="G163" s="50">
        <v>0</v>
      </c>
      <c r="H163" s="50">
        <v>12507588</v>
      </c>
      <c r="I163" s="50">
        <v>0</v>
      </c>
      <c r="J163" s="51">
        <v>3187294</v>
      </c>
      <c r="K163" s="50">
        <v>38247587</v>
      </c>
      <c r="L163" s="73">
        <v>41434881</v>
      </c>
      <c r="M163" s="118"/>
      <c r="N163" s="120">
        <v>38247587</v>
      </c>
      <c r="O163" s="120">
        <v>25739999</v>
      </c>
      <c r="P163" s="120">
        <v>0</v>
      </c>
      <c r="Q163" s="120">
        <v>46068084</v>
      </c>
      <c r="R163" s="120">
        <v>42880790</v>
      </c>
      <c r="S163" s="47"/>
    </row>
    <row r="164" spans="1:19" ht="12.75" customHeight="1" x14ac:dyDescent="0.2">
      <c r="A164" s="501"/>
      <c r="B164" s="501"/>
      <c r="C164" s="53" t="s">
        <v>3</v>
      </c>
      <c r="D164" s="54">
        <v>24</v>
      </c>
      <c r="E164" s="55">
        <v>12295.81</v>
      </c>
      <c r="F164" s="55">
        <v>1351.05</v>
      </c>
      <c r="G164" s="55">
        <v>0</v>
      </c>
      <c r="H164" s="55">
        <v>6459.63</v>
      </c>
      <c r="I164" s="55">
        <v>0</v>
      </c>
      <c r="J164" s="55">
        <v>1675.54</v>
      </c>
      <c r="K164" s="56">
        <v>20106.490000000002</v>
      </c>
      <c r="L164" s="46">
        <v>21782.03</v>
      </c>
      <c r="M164" s="117"/>
      <c r="N164" s="119">
        <v>20106.490000000002</v>
      </c>
      <c r="O164" s="119">
        <v>13646.86</v>
      </c>
      <c r="P164" s="119"/>
      <c r="Q164" s="119">
        <v>24238.46</v>
      </c>
      <c r="R164" s="119">
        <v>22562.92</v>
      </c>
      <c r="S164" s="47"/>
    </row>
    <row r="165" spans="1:19" ht="7.5" customHeight="1" x14ac:dyDescent="0.2">
      <c r="A165" s="501"/>
      <c r="B165" s="501"/>
      <c r="C165" s="48" t="s">
        <v>4</v>
      </c>
      <c r="D165" s="49">
        <v>25</v>
      </c>
      <c r="E165" s="50">
        <v>23808008</v>
      </c>
      <c r="F165" s="50">
        <v>2615998</v>
      </c>
      <c r="G165" s="50">
        <v>0</v>
      </c>
      <c r="H165" s="50">
        <v>12507588</v>
      </c>
      <c r="I165" s="50">
        <v>0</v>
      </c>
      <c r="J165" s="51">
        <v>3244298</v>
      </c>
      <c r="K165" s="50">
        <v>38931593</v>
      </c>
      <c r="L165" s="73">
        <v>42175891</v>
      </c>
      <c r="M165" s="118"/>
      <c r="N165" s="120">
        <v>38931593</v>
      </c>
      <c r="O165" s="120">
        <v>26424006</v>
      </c>
      <c r="P165" s="120">
        <v>0</v>
      </c>
      <c r="Q165" s="120">
        <v>46932203</v>
      </c>
      <c r="R165" s="120">
        <v>43687905</v>
      </c>
      <c r="S165" s="47"/>
    </row>
    <row r="166" spans="1:19" ht="12.75" customHeight="1" x14ac:dyDescent="0.2">
      <c r="A166" s="501"/>
      <c r="B166" s="501"/>
      <c r="C166" s="53" t="s">
        <v>3</v>
      </c>
      <c r="D166" s="54">
        <v>26</v>
      </c>
      <c r="E166" s="55">
        <v>12605.68</v>
      </c>
      <c r="F166" s="55">
        <v>1382.04</v>
      </c>
      <c r="G166" s="55">
        <v>0</v>
      </c>
      <c r="H166" s="55">
        <v>6459.63</v>
      </c>
      <c r="I166" s="55">
        <v>0</v>
      </c>
      <c r="J166" s="55">
        <v>1703.95</v>
      </c>
      <c r="K166" s="56">
        <v>20447.349999999999</v>
      </c>
      <c r="L166" s="46">
        <v>22151.3</v>
      </c>
      <c r="M166" s="117"/>
      <c r="N166" s="119">
        <v>20447.349999999999</v>
      </c>
      <c r="O166" s="119">
        <v>13987.72</v>
      </c>
      <c r="P166" s="119"/>
      <c r="Q166" s="119">
        <v>24669.09</v>
      </c>
      <c r="R166" s="119">
        <v>22965.14</v>
      </c>
      <c r="S166" s="47"/>
    </row>
    <row r="167" spans="1:19" ht="8.25" customHeight="1" x14ac:dyDescent="0.2">
      <c r="A167" s="501"/>
      <c r="B167" s="501"/>
      <c r="C167" s="48" t="s">
        <v>4</v>
      </c>
      <c r="D167" s="49">
        <v>27</v>
      </c>
      <c r="E167" s="50">
        <v>24408000</v>
      </c>
      <c r="F167" s="50">
        <v>2676003</v>
      </c>
      <c r="G167" s="50">
        <v>0</v>
      </c>
      <c r="H167" s="50">
        <v>12507588</v>
      </c>
      <c r="I167" s="50">
        <v>0</v>
      </c>
      <c r="J167" s="51">
        <v>3299307</v>
      </c>
      <c r="K167" s="50">
        <v>39591590</v>
      </c>
      <c r="L167" s="73">
        <v>42890898</v>
      </c>
      <c r="M167" s="118"/>
      <c r="N167" s="120">
        <v>39591590</v>
      </c>
      <c r="O167" s="120">
        <v>27084003</v>
      </c>
      <c r="P167" s="120">
        <v>0</v>
      </c>
      <c r="Q167" s="120">
        <v>47766019</v>
      </c>
      <c r="R167" s="120">
        <v>44466712</v>
      </c>
      <c r="S167" s="47"/>
    </row>
    <row r="168" spans="1:19" ht="12.75" customHeight="1" x14ac:dyDescent="0.2">
      <c r="A168" s="501"/>
      <c r="B168" s="501"/>
      <c r="C168" s="53" t="s">
        <v>3</v>
      </c>
      <c r="D168" s="54">
        <v>28</v>
      </c>
      <c r="E168" s="55">
        <v>12909.36</v>
      </c>
      <c r="F168" s="55">
        <v>1419.22</v>
      </c>
      <c r="G168" s="55">
        <v>0</v>
      </c>
      <c r="H168" s="55">
        <v>6459.63</v>
      </c>
      <c r="I168" s="55">
        <v>0</v>
      </c>
      <c r="J168" s="55">
        <v>1732.35</v>
      </c>
      <c r="K168" s="56">
        <v>20788.21</v>
      </c>
      <c r="L168" s="46">
        <v>22520.560000000001</v>
      </c>
      <c r="M168" s="117"/>
      <c r="N168" s="119">
        <v>20788.21</v>
      </c>
      <c r="O168" s="119">
        <v>14328.58</v>
      </c>
      <c r="P168" s="119"/>
      <c r="Q168" s="119">
        <v>25099.7</v>
      </c>
      <c r="R168" s="119">
        <v>23367.35</v>
      </c>
      <c r="S168" s="47"/>
    </row>
    <row r="169" spans="1:19" ht="9" customHeight="1" x14ac:dyDescent="0.2">
      <c r="A169" s="501"/>
      <c r="B169" s="501"/>
      <c r="C169" s="48" t="s">
        <v>4</v>
      </c>
      <c r="D169" s="49">
        <v>29</v>
      </c>
      <c r="E169" s="50">
        <v>24996006</v>
      </c>
      <c r="F169" s="50">
        <v>2747993</v>
      </c>
      <c r="G169" s="50">
        <v>0</v>
      </c>
      <c r="H169" s="50">
        <v>12507588</v>
      </c>
      <c r="I169" s="50">
        <v>0</v>
      </c>
      <c r="J169" s="51">
        <v>3354297</v>
      </c>
      <c r="K169" s="50">
        <v>40251587</v>
      </c>
      <c r="L169" s="73">
        <v>43605885</v>
      </c>
      <c r="M169" s="118"/>
      <c r="N169" s="120">
        <v>40251587</v>
      </c>
      <c r="O169" s="120">
        <v>27744000</v>
      </c>
      <c r="P169" s="120">
        <v>0</v>
      </c>
      <c r="Q169" s="120">
        <v>48599796</v>
      </c>
      <c r="R169" s="120">
        <v>45245499</v>
      </c>
      <c r="S169" s="47"/>
    </row>
    <row r="170" spans="1:19" ht="12.75" customHeight="1" x14ac:dyDescent="0.2">
      <c r="A170" s="501"/>
      <c r="B170" s="501"/>
      <c r="C170" s="53" t="s">
        <v>3</v>
      </c>
      <c r="D170" s="54">
        <v>30</v>
      </c>
      <c r="E170" s="55">
        <v>13225.43</v>
      </c>
      <c r="F170" s="55">
        <v>1450.21</v>
      </c>
      <c r="G170" s="55">
        <v>0</v>
      </c>
      <c r="H170" s="55">
        <v>6459.63</v>
      </c>
      <c r="I170" s="55">
        <v>0</v>
      </c>
      <c r="J170" s="55">
        <v>1761.27</v>
      </c>
      <c r="K170" s="56">
        <v>21135.27</v>
      </c>
      <c r="L170" s="46">
        <v>22896.54</v>
      </c>
      <c r="M170" s="117"/>
      <c r="N170" s="119">
        <v>21135.27</v>
      </c>
      <c r="O170" s="119">
        <v>14675.64</v>
      </c>
      <c r="P170" s="119"/>
      <c r="Q170" s="119">
        <v>25538.16</v>
      </c>
      <c r="R170" s="119">
        <v>23776.89</v>
      </c>
      <c r="S170" s="47"/>
    </row>
    <row r="171" spans="1:19" ht="9" customHeight="1" x14ac:dyDescent="0.2">
      <c r="A171" s="501"/>
      <c r="B171" s="501"/>
      <c r="C171" s="48" t="s">
        <v>4</v>
      </c>
      <c r="D171" s="49">
        <v>31</v>
      </c>
      <c r="E171" s="50">
        <v>25608003</v>
      </c>
      <c r="F171" s="50">
        <v>2807998</v>
      </c>
      <c r="G171" s="50">
        <v>0</v>
      </c>
      <c r="H171" s="50">
        <v>12507588</v>
      </c>
      <c r="I171" s="50">
        <v>0</v>
      </c>
      <c r="J171" s="51">
        <v>3410294</v>
      </c>
      <c r="K171" s="50">
        <v>40923589</v>
      </c>
      <c r="L171" s="73">
        <v>44333884</v>
      </c>
      <c r="M171" s="118"/>
      <c r="N171" s="120">
        <v>40923589</v>
      </c>
      <c r="O171" s="120">
        <v>28416001</v>
      </c>
      <c r="P171" s="120">
        <v>0</v>
      </c>
      <c r="Q171" s="120">
        <v>49448773</v>
      </c>
      <c r="R171" s="120">
        <v>46038479</v>
      </c>
      <c r="S171" s="47"/>
    </row>
    <row r="172" spans="1:19" ht="12.75" customHeight="1" x14ac:dyDescent="0.2">
      <c r="A172" s="501"/>
      <c r="B172" s="501"/>
      <c r="C172" s="53" t="s">
        <v>3</v>
      </c>
      <c r="D172" s="54">
        <v>32</v>
      </c>
      <c r="E172" s="55">
        <v>13535.3</v>
      </c>
      <c r="F172" s="55">
        <v>1487.4</v>
      </c>
      <c r="G172" s="55">
        <v>0</v>
      </c>
      <c r="H172" s="55">
        <v>6459.63</v>
      </c>
      <c r="I172" s="55">
        <v>0</v>
      </c>
      <c r="J172" s="55">
        <v>1790.19</v>
      </c>
      <c r="K172" s="56">
        <v>21482.33</v>
      </c>
      <c r="L172" s="46">
        <v>23272.52</v>
      </c>
      <c r="M172" s="117"/>
      <c r="N172" s="119">
        <v>21482.33</v>
      </c>
      <c r="O172" s="119">
        <v>15022.7</v>
      </c>
      <c r="P172" s="119"/>
      <c r="Q172" s="119">
        <v>25976.61</v>
      </c>
      <c r="R172" s="119">
        <v>24186.42</v>
      </c>
      <c r="S172" s="47"/>
    </row>
    <row r="173" spans="1:19" ht="9" customHeight="1" x14ac:dyDescent="0.2">
      <c r="A173" s="501"/>
      <c r="B173" s="501"/>
      <c r="C173" s="48" t="s">
        <v>4</v>
      </c>
      <c r="D173" s="49">
        <v>33</v>
      </c>
      <c r="E173" s="50">
        <v>26207995</v>
      </c>
      <c r="F173" s="50">
        <v>2880008</v>
      </c>
      <c r="G173" s="50">
        <v>0</v>
      </c>
      <c r="H173" s="50">
        <v>12507588</v>
      </c>
      <c r="I173" s="50">
        <v>0</v>
      </c>
      <c r="J173" s="51">
        <v>3466291</v>
      </c>
      <c r="K173" s="50">
        <v>41595591</v>
      </c>
      <c r="L173" s="73">
        <v>45061882</v>
      </c>
      <c r="M173" s="118"/>
      <c r="N173" s="120">
        <v>41595591</v>
      </c>
      <c r="O173" s="120">
        <v>29088003</v>
      </c>
      <c r="P173" s="120">
        <v>0</v>
      </c>
      <c r="Q173" s="120">
        <v>50297731</v>
      </c>
      <c r="R173" s="120">
        <v>46831439</v>
      </c>
      <c r="S173" s="47"/>
    </row>
    <row r="174" spans="1:19" ht="12.75" customHeight="1" x14ac:dyDescent="0.2">
      <c r="A174" s="501"/>
      <c r="B174" s="501"/>
      <c r="C174" s="53" t="s">
        <v>3</v>
      </c>
      <c r="D174" s="54">
        <v>34</v>
      </c>
      <c r="E174" s="55">
        <v>13851.37</v>
      </c>
      <c r="F174" s="55">
        <v>1518.38</v>
      </c>
      <c r="G174" s="55">
        <v>0</v>
      </c>
      <c r="H174" s="55">
        <v>6459.63</v>
      </c>
      <c r="I174" s="55">
        <v>0</v>
      </c>
      <c r="J174" s="55">
        <v>1819.12</v>
      </c>
      <c r="K174" s="56">
        <v>21829.38</v>
      </c>
      <c r="L174" s="46">
        <v>23648.5</v>
      </c>
      <c r="M174" s="117"/>
      <c r="N174" s="119">
        <v>21829.38</v>
      </c>
      <c r="O174" s="119">
        <v>15369.75</v>
      </c>
      <c r="P174" s="119"/>
      <c r="Q174" s="119">
        <v>26415.06</v>
      </c>
      <c r="R174" s="119">
        <v>24595.94</v>
      </c>
      <c r="S174" s="47"/>
    </row>
    <row r="175" spans="1:19" ht="9" customHeight="1" x14ac:dyDescent="0.2">
      <c r="A175" s="501"/>
      <c r="B175" s="501"/>
      <c r="C175" s="48" t="s">
        <v>4</v>
      </c>
      <c r="D175" s="49">
        <v>35</v>
      </c>
      <c r="E175" s="50">
        <v>26819992</v>
      </c>
      <c r="F175" s="50">
        <v>2939994</v>
      </c>
      <c r="G175" s="50">
        <v>0</v>
      </c>
      <c r="H175" s="50">
        <v>12507588</v>
      </c>
      <c r="I175" s="50">
        <v>0</v>
      </c>
      <c r="J175" s="51">
        <v>3522307</v>
      </c>
      <c r="K175" s="50">
        <v>42267574</v>
      </c>
      <c r="L175" s="73">
        <v>45789881</v>
      </c>
      <c r="M175" s="118"/>
      <c r="N175" s="120">
        <v>42267574</v>
      </c>
      <c r="O175" s="120">
        <v>29759986</v>
      </c>
      <c r="P175" s="120">
        <v>0</v>
      </c>
      <c r="Q175" s="120">
        <v>51146688</v>
      </c>
      <c r="R175" s="120">
        <v>47624381</v>
      </c>
      <c r="S175" s="47"/>
    </row>
    <row r="176" spans="1:19" ht="12.75" customHeight="1" x14ac:dyDescent="0.2">
      <c r="A176" s="501"/>
      <c r="B176" s="501"/>
      <c r="C176" s="53" t="s">
        <v>3</v>
      </c>
      <c r="D176" s="54">
        <v>36</v>
      </c>
      <c r="E176" s="55">
        <v>14161.25</v>
      </c>
      <c r="F176" s="55">
        <v>1555.57</v>
      </c>
      <c r="G176" s="55">
        <v>0</v>
      </c>
      <c r="H176" s="55">
        <v>6459.63</v>
      </c>
      <c r="I176" s="55">
        <v>0</v>
      </c>
      <c r="J176" s="55">
        <v>1848.04</v>
      </c>
      <c r="K176" s="56">
        <v>22176.45</v>
      </c>
      <c r="L176" s="46">
        <v>24024.49</v>
      </c>
      <c r="M176" s="117"/>
      <c r="N176" s="119">
        <v>22176.45</v>
      </c>
      <c r="O176" s="119">
        <v>15716.82</v>
      </c>
      <c r="P176" s="119"/>
      <c r="Q176" s="119">
        <v>26853.52</v>
      </c>
      <c r="R176" s="119">
        <v>25005.48</v>
      </c>
      <c r="S176" s="47"/>
    </row>
    <row r="177" spans="1:19" ht="9" customHeight="1" x14ac:dyDescent="0.2">
      <c r="A177" s="501"/>
      <c r="B177" s="501"/>
      <c r="C177" s="48" t="s">
        <v>4</v>
      </c>
      <c r="D177" s="49">
        <v>37</v>
      </c>
      <c r="E177" s="50">
        <v>27420004</v>
      </c>
      <c r="F177" s="50">
        <v>3012004</v>
      </c>
      <c r="G177" s="50">
        <v>0</v>
      </c>
      <c r="H177" s="50">
        <v>12507588</v>
      </c>
      <c r="I177" s="50">
        <v>0</v>
      </c>
      <c r="J177" s="51">
        <v>3578304</v>
      </c>
      <c r="K177" s="50">
        <v>42939595</v>
      </c>
      <c r="L177" s="73">
        <v>46517899</v>
      </c>
      <c r="M177" s="118"/>
      <c r="N177" s="120">
        <v>42939595</v>
      </c>
      <c r="O177" s="120">
        <v>30432007</v>
      </c>
      <c r="P177" s="120">
        <v>0</v>
      </c>
      <c r="Q177" s="120">
        <v>51995665</v>
      </c>
      <c r="R177" s="120">
        <v>48417361</v>
      </c>
      <c r="S177" s="47"/>
    </row>
    <row r="178" spans="1:19" ht="9" customHeight="1" x14ac:dyDescent="0.2">
      <c r="A178" s="501"/>
      <c r="B178" s="501"/>
      <c r="C178" s="103" t="s">
        <v>3</v>
      </c>
      <c r="D178" s="79">
        <v>38</v>
      </c>
      <c r="E178" s="55">
        <v>14471.12</v>
      </c>
      <c r="F178" s="55">
        <v>1586.56</v>
      </c>
      <c r="G178" s="55">
        <v>0</v>
      </c>
      <c r="H178" s="55">
        <v>6459.63</v>
      </c>
      <c r="I178" s="55">
        <v>0</v>
      </c>
      <c r="J178" s="55">
        <v>1876.44</v>
      </c>
      <c r="K178" s="56">
        <v>22517.31</v>
      </c>
      <c r="L178" s="46">
        <v>24393.75</v>
      </c>
      <c r="M178" s="117"/>
      <c r="N178" s="119">
        <v>22517.31</v>
      </c>
      <c r="O178" s="119">
        <v>16057.68</v>
      </c>
      <c r="P178" s="119"/>
      <c r="Q178" s="119">
        <v>27284.13</v>
      </c>
      <c r="R178" s="119">
        <v>25407.69</v>
      </c>
      <c r="S178" s="47"/>
    </row>
    <row r="179" spans="1:19" ht="9" customHeight="1" x14ac:dyDescent="0.2">
      <c r="A179" s="501"/>
      <c r="B179" s="501"/>
      <c r="C179" s="103" t="s">
        <v>4</v>
      </c>
      <c r="D179" s="79">
        <v>39</v>
      </c>
      <c r="E179" s="50">
        <v>28019996</v>
      </c>
      <c r="F179" s="50">
        <v>3072009</v>
      </c>
      <c r="G179" s="50">
        <v>0</v>
      </c>
      <c r="H179" s="50">
        <v>12507588</v>
      </c>
      <c r="I179" s="50">
        <v>0</v>
      </c>
      <c r="J179" s="51">
        <v>3633294</v>
      </c>
      <c r="K179" s="50">
        <v>43599592</v>
      </c>
      <c r="L179" s="73">
        <v>47232886</v>
      </c>
      <c r="M179" s="118"/>
      <c r="N179" s="123">
        <v>43599592</v>
      </c>
      <c r="O179" s="123">
        <v>31092004</v>
      </c>
      <c r="P179" s="123">
        <v>0</v>
      </c>
      <c r="Q179" s="120">
        <v>52829442</v>
      </c>
      <c r="R179" s="120">
        <v>49196148</v>
      </c>
      <c r="S179" s="47"/>
    </row>
    <row r="180" spans="1:19" ht="12.75" customHeight="1" x14ac:dyDescent="0.2">
      <c r="A180" s="501"/>
      <c r="B180" s="501"/>
      <c r="C180" s="53" t="s">
        <v>3</v>
      </c>
      <c r="D180" s="54">
        <v>40</v>
      </c>
      <c r="E180" s="55">
        <v>14781</v>
      </c>
      <c r="F180" s="55">
        <v>1623.74</v>
      </c>
      <c r="G180" s="55">
        <v>0</v>
      </c>
      <c r="H180" s="55">
        <v>6459.63</v>
      </c>
      <c r="I180" s="55">
        <v>0</v>
      </c>
      <c r="J180" s="55">
        <v>1905.36</v>
      </c>
      <c r="K180" s="56">
        <v>22864.37</v>
      </c>
      <c r="L180" s="46">
        <v>24769.73</v>
      </c>
      <c r="M180" s="117"/>
      <c r="N180" s="119">
        <v>22864.37</v>
      </c>
      <c r="O180" s="119">
        <v>16404.740000000002</v>
      </c>
      <c r="P180" s="119"/>
      <c r="Q180" s="119">
        <v>27722.58</v>
      </c>
      <c r="R180" s="119">
        <v>25817.22</v>
      </c>
      <c r="S180" s="47"/>
    </row>
    <row r="181" spans="1:19" ht="9" customHeight="1" x14ac:dyDescent="0.2">
      <c r="A181" s="502"/>
      <c r="B181" s="502"/>
      <c r="C181" s="58"/>
      <c r="D181" s="59"/>
      <c r="E181" s="61">
        <v>28620007</v>
      </c>
      <c r="F181" s="61">
        <v>3143999</v>
      </c>
      <c r="G181" s="61">
        <v>0</v>
      </c>
      <c r="H181" s="61">
        <v>12507588</v>
      </c>
      <c r="I181" s="61">
        <v>0</v>
      </c>
      <c r="J181" s="60">
        <v>3689291</v>
      </c>
      <c r="K181" s="61">
        <v>44271594</v>
      </c>
      <c r="L181" s="73">
        <v>47960885</v>
      </c>
      <c r="M181" s="118"/>
      <c r="N181" s="120">
        <v>44271594</v>
      </c>
      <c r="O181" s="120">
        <v>31764006</v>
      </c>
      <c r="P181" s="120">
        <v>0</v>
      </c>
      <c r="Q181" s="120">
        <v>53678400</v>
      </c>
      <c r="R181" s="120">
        <v>49989109</v>
      </c>
      <c r="S181" s="47"/>
    </row>
    <row r="182" spans="1:19" ht="12.75" customHeight="1" x14ac:dyDescent="0.2">
      <c r="A182" s="496">
        <v>33970</v>
      </c>
      <c r="B182" s="496">
        <v>34424</v>
      </c>
      <c r="C182" s="42" t="s">
        <v>3</v>
      </c>
      <c r="D182" s="43">
        <v>0</v>
      </c>
      <c r="E182" s="44">
        <v>6674.69</v>
      </c>
      <c r="F182" s="44">
        <v>731.3</v>
      </c>
      <c r="G182" s="44">
        <v>123.95</v>
      </c>
      <c r="H182" s="44">
        <v>6459.63</v>
      </c>
      <c r="I182" s="44">
        <v>0</v>
      </c>
      <c r="J182" s="44">
        <v>1165.8</v>
      </c>
      <c r="K182" s="45">
        <v>13989.57</v>
      </c>
      <c r="L182" s="46">
        <v>15155.37</v>
      </c>
      <c r="M182" s="117"/>
      <c r="N182" s="119">
        <v>13989.57</v>
      </c>
      <c r="O182" s="119">
        <v>7529.94</v>
      </c>
      <c r="P182" s="119"/>
      <c r="Q182" s="119">
        <v>16510.759999999998</v>
      </c>
      <c r="R182" s="119">
        <v>15344.96</v>
      </c>
      <c r="S182" s="47"/>
    </row>
    <row r="183" spans="1:19" ht="8.25" customHeight="1" x14ac:dyDescent="0.2">
      <c r="A183" s="497"/>
      <c r="B183" s="497"/>
      <c r="C183" s="48" t="s">
        <v>4</v>
      </c>
      <c r="D183" s="49">
        <v>0</v>
      </c>
      <c r="E183" s="50">
        <v>12924002</v>
      </c>
      <c r="F183" s="50">
        <v>1415994</v>
      </c>
      <c r="G183" s="50">
        <v>240001</v>
      </c>
      <c r="H183" s="50">
        <v>12507588</v>
      </c>
      <c r="I183" s="50">
        <v>0</v>
      </c>
      <c r="J183" s="51">
        <v>2257304</v>
      </c>
      <c r="K183" s="50">
        <v>27087585</v>
      </c>
      <c r="L183" s="73">
        <v>29344888</v>
      </c>
      <c r="M183" s="118"/>
      <c r="N183" s="120">
        <v>27087585</v>
      </c>
      <c r="O183" s="120">
        <v>14579997</v>
      </c>
      <c r="P183" s="120">
        <v>0</v>
      </c>
      <c r="Q183" s="120">
        <v>31969289</v>
      </c>
      <c r="R183" s="120">
        <v>29711986</v>
      </c>
      <c r="S183" s="47"/>
    </row>
    <row r="184" spans="1:19" ht="12.75" customHeight="1" x14ac:dyDescent="0.2">
      <c r="A184" s="500">
        <v>33970</v>
      </c>
      <c r="B184" s="500">
        <v>34424</v>
      </c>
      <c r="C184" s="53" t="s">
        <v>3</v>
      </c>
      <c r="D184" s="54">
        <v>1</v>
      </c>
      <c r="E184" s="55">
        <v>7027.95</v>
      </c>
      <c r="F184" s="55">
        <v>768.49</v>
      </c>
      <c r="G184" s="55">
        <v>123.95</v>
      </c>
      <c r="H184" s="55">
        <v>6459.63</v>
      </c>
      <c r="I184" s="55">
        <v>0</v>
      </c>
      <c r="J184" s="55">
        <v>1198.3399999999999</v>
      </c>
      <c r="K184" s="56">
        <v>14380.02</v>
      </c>
      <c r="L184" s="46">
        <v>15578.36</v>
      </c>
      <c r="M184" s="117"/>
      <c r="N184" s="119">
        <v>14380.02</v>
      </c>
      <c r="O184" s="119">
        <v>7920.39</v>
      </c>
      <c r="P184" s="119"/>
      <c r="Q184" s="119">
        <v>17004.03</v>
      </c>
      <c r="R184" s="119">
        <v>15805.69</v>
      </c>
      <c r="S184" s="47"/>
    </row>
    <row r="185" spans="1:19" ht="8.25" customHeight="1" x14ac:dyDescent="0.2">
      <c r="A185" s="500"/>
      <c r="B185" s="500"/>
      <c r="C185" s="48" t="s">
        <v>4</v>
      </c>
      <c r="D185" s="49">
        <v>2</v>
      </c>
      <c r="E185" s="50">
        <v>13608009</v>
      </c>
      <c r="F185" s="50">
        <v>1488004</v>
      </c>
      <c r="G185" s="50">
        <v>240001</v>
      </c>
      <c r="H185" s="50">
        <v>12507588</v>
      </c>
      <c r="I185" s="50">
        <v>0</v>
      </c>
      <c r="J185" s="51">
        <v>2320310</v>
      </c>
      <c r="K185" s="50">
        <v>27843601</v>
      </c>
      <c r="L185" s="73">
        <v>30163911</v>
      </c>
      <c r="M185" s="118"/>
      <c r="N185" s="120">
        <v>27843601</v>
      </c>
      <c r="O185" s="120">
        <v>15336014</v>
      </c>
      <c r="P185" s="120">
        <v>0</v>
      </c>
      <c r="Q185" s="120">
        <v>32924393</v>
      </c>
      <c r="R185" s="120">
        <v>30604083</v>
      </c>
      <c r="S185" s="47"/>
    </row>
    <row r="186" spans="1:19" ht="12.75" customHeight="1" x14ac:dyDescent="0.2">
      <c r="A186" s="501"/>
      <c r="B186" s="501"/>
      <c r="C186" s="53" t="s">
        <v>3</v>
      </c>
      <c r="D186" s="54">
        <v>3</v>
      </c>
      <c r="E186" s="55">
        <v>7387.4</v>
      </c>
      <c r="F186" s="55">
        <v>811.87</v>
      </c>
      <c r="G186" s="55">
        <v>123.95</v>
      </c>
      <c r="H186" s="55">
        <v>6459.63</v>
      </c>
      <c r="I186" s="55">
        <v>0</v>
      </c>
      <c r="J186" s="55">
        <v>1231.9000000000001</v>
      </c>
      <c r="K186" s="56">
        <v>14782.85</v>
      </c>
      <c r="L186" s="46">
        <v>16014.75</v>
      </c>
      <c r="M186" s="117"/>
      <c r="N186" s="119">
        <v>14782.85</v>
      </c>
      <c r="O186" s="119">
        <v>8323.2199999999993</v>
      </c>
      <c r="P186" s="119"/>
      <c r="Q186" s="119">
        <v>17512.93</v>
      </c>
      <c r="R186" s="119">
        <v>16281.03</v>
      </c>
      <c r="S186" s="47"/>
    </row>
    <row r="187" spans="1:19" ht="8.25" customHeight="1" x14ac:dyDescent="0.2">
      <c r="A187" s="501"/>
      <c r="B187" s="501"/>
      <c r="C187" s="48" t="s">
        <v>4</v>
      </c>
      <c r="D187" s="49">
        <v>4</v>
      </c>
      <c r="E187" s="50">
        <v>14304001</v>
      </c>
      <c r="F187" s="50">
        <v>1572000</v>
      </c>
      <c r="G187" s="50">
        <v>240001</v>
      </c>
      <c r="H187" s="50">
        <v>12507588</v>
      </c>
      <c r="I187" s="50">
        <v>0</v>
      </c>
      <c r="J187" s="51">
        <v>2385291</v>
      </c>
      <c r="K187" s="50">
        <v>28623589</v>
      </c>
      <c r="L187" s="73">
        <v>31008880</v>
      </c>
      <c r="M187" s="118"/>
      <c r="N187" s="120">
        <v>28623589</v>
      </c>
      <c r="O187" s="120">
        <v>16116001</v>
      </c>
      <c r="P187" s="120">
        <v>0</v>
      </c>
      <c r="Q187" s="120">
        <v>33909761</v>
      </c>
      <c r="R187" s="120">
        <v>31524470</v>
      </c>
      <c r="S187" s="47"/>
    </row>
    <row r="188" spans="1:19" ht="12.75" customHeight="1" x14ac:dyDescent="0.2">
      <c r="A188" s="501"/>
      <c r="B188" s="501"/>
      <c r="C188" s="53" t="s">
        <v>3</v>
      </c>
      <c r="D188" s="54">
        <v>5</v>
      </c>
      <c r="E188" s="55">
        <v>7740.66</v>
      </c>
      <c r="F188" s="55">
        <v>849.06</v>
      </c>
      <c r="G188" s="55">
        <v>123.95</v>
      </c>
      <c r="H188" s="55">
        <v>6459.63</v>
      </c>
      <c r="I188" s="55">
        <v>0</v>
      </c>
      <c r="J188" s="55">
        <v>1264.44</v>
      </c>
      <c r="K188" s="56">
        <v>15173.3</v>
      </c>
      <c r="L188" s="46">
        <v>16437.740000000002</v>
      </c>
      <c r="M188" s="117"/>
      <c r="N188" s="119">
        <v>15173.3</v>
      </c>
      <c r="O188" s="119">
        <v>8713.67</v>
      </c>
      <c r="P188" s="119"/>
      <c r="Q188" s="119">
        <v>18006.2</v>
      </c>
      <c r="R188" s="119">
        <v>16741.759999999998</v>
      </c>
      <c r="S188" s="47"/>
    </row>
    <row r="189" spans="1:19" ht="8.25" customHeight="1" x14ac:dyDescent="0.2">
      <c r="A189" s="501"/>
      <c r="B189" s="501"/>
      <c r="C189" s="48" t="s">
        <v>4</v>
      </c>
      <c r="D189" s="49">
        <v>6</v>
      </c>
      <c r="E189" s="50">
        <v>14988008</v>
      </c>
      <c r="F189" s="50">
        <v>1644009</v>
      </c>
      <c r="G189" s="50">
        <v>240001</v>
      </c>
      <c r="H189" s="50">
        <v>12507588</v>
      </c>
      <c r="I189" s="50">
        <v>0</v>
      </c>
      <c r="J189" s="51">
        <v>2448297</v>
      </c>
      <c r="K189" s="50">
        <v>29379606</v>
      </c>
      <c r="L189" s="73">
        <v>31827903</v>
      </c>
      <c r="M189" s="118"/>
      <c r="N189" s="120">
        <v>29379606</v>
      </c>
      <c r="O189" s="120">
        <v>16872018</v>
      </c>
      <c r="P189" s="120">
        <v>0</v>
      </c>
      <c r="Q189" s="120">
        <v>34864865</v>
      </c>
      <c r="R189" s="120">
        <v>32416568</v>
      </c>
      <c r="S189" s="47"/>
    </row>
    <row r="190" spans="1:19" ht="12.75" customHeight="1" x14ac:dyDescent="0.2">
      <c r="A190" s="501"/>
      <c r="B190" s="501"/>
      <c r="C190" s="53" t="s">
        <v>3</v>
      </c>
      <c r="D190" s="54">
        <v>7</v>
      </c>
      <c r="E190" s="55">
        <v>8155.89</v>
      </c>
      <c r="F190" s="55">
        <v>892.44</v>
      </c>
      <c r="G190" s="55">
        <v>123.95</v>
      </c>
      <c r="H190" s="55">
        <v>6459.63</v>
      </c>
      <c r="I190" s="55">
        <v>0</v>
      </c>
      <c r="J190" s="55">
        <v>1302.6600000000001</v>
      </c>
      <c r="K190" s="56">
        <v>15631.91</v>
      </c>
      <c r="L190" s="46">
        <v>16934.57</v>
      </c>
      <c r="M190" s="117"/>
      <c r="N190" s="119">
        <v>15631.91</v>
      </c>
      <c r="O190" s="119">
        <v>9172.2800000000007</v>
      </c>
      <c r="P190" s="119"/>
      <c r="Q190" s="119">
        <v>18585.580000000002</v>
      </c>
      <c r="R190" s="119">
        <v>17282.919999999998</v>
      </c>
      <c r="S190" s="47"/>
    </row>
    <row r="191" spans="1:19" ht="8.25" customHeight="1" x14ac:dyDescent="0.2">
      <c r="A191" s="501"/>
      <c r="B191" s="501"/>
      <c r="C191" s="48" t="s">
        <v>4</v>
      </c>
      <c r="D191" s="49">
        <v>8</v>
      </c>
      <c r="E191" s="50">
        <v>15792005</v>
      </c>
      <c r="F191" s="50">
        <v>1728005</v>
      </c>
      <c r="G191" s="50">
        <v>240001</v>
      </c>
      <c r="H191" s="50">
        <v>12507588</v>
      </c>
      <c r="I191" s="50">
        <v>0</v>
      </c>
      <c r="J191" s="51">
        <v>2522301</v>
      </c>
      <c r="K191" s="50">
        <v>30267598</v>
      </c>
      <c r="L191" s="73">
        <v>32789900</v>
      </c>
      <c r="M191" s="118"/>
      <c r="N191" s="120">
        <v>30267598</v>
      </c>
      <c r="O191" s="120">
        <v>17760011</v>
      </c>
      <c r="P191" s="120">
        <v>0</v>
      </c>
      <c r="Q191" s="120">
        <v>35986701</v>
      </c>
      <c r="R191" s="120">
        <v>33464400</v>
      </c>
      <c r="S191" s="47"/>
    </row>
    <row r="192" spans="1:19" ht="12.75" customHeight="1" x14ac:dyDescent="0.2">
      <c r="A192" s="501"/>
      <c r="B192" s="501"/>
      <c r="C192" s="53" t="s">
        <v>3</v>
      </c>
      <c r="D192" s="54">
        <v>9</v>
      </c>
      <c r="E192" s="55">
        <v>8527.74</v>
      </c>
      <c r="F192" s="55">
        <v>935.82</v>
      </c>
      <c r="G192" s="55">
        <v>123.95</v>
      </c>
      <c r="H192" s="55">
        <v>6459.63</v>
      </c>
      <c r="I192" s="55">
        <v>0</v>
      </c>
      <c r="J192" s="55">
        <v>1337.26</v>
      </c>
      <c r="K192" s="56">
        <v>16047.14</v>
      </c>
      <c r="L192" s="46">
        <v>17384.400000000001</v>
      </c>
      <c r="M192" s="117"/>
      <c r="N192" s="119">
        <v>16047.14</v>
      </c>
      <c r="O192" s="119">
        <v>9587.51</v>
      </c>
      <c r="P192" s="119"/>
      <c r="Q192" s="119">
        <v>19110.150000000001</v>
      </c>
      <c r="R192" s="119">
        <v>17772.89</v>
      </c>
      <c r="S192" s="47"/>
    </row>
    <row r="193" spans="1:19" ht="8.25" customHeight="1" x14ac:dyDescent="0.2">
      <c r="A193" s="501"/>
      <c r="B193" s="501"/>
      <c r="C193" s="48" t="s">
        <v>4</v>
      </c>
      <c r="D193" s="49">
        <v>10</v>
      </c>
      <c r="E193" s="50">
        <v>16512007</v>
      </c>
      <c r="F193" s="50">
        <v>1812000</v>
      </c>
      <c r="G193" s="50">
        <v>240001</v>
      </c>
      <c r="H193" s="50">
        <v>12507588</v>
      </c>
      <c r="I193" s="50">
        <v>0</v>
      </c>
      <c r="J193" s="51">
        <v>2589296</v>
      </c>
      <c r="K193" s="50">
        <v>31071596</v>
      </c>
      <c r="L193" s="73">
        <v>33660892</v>
      </c>
      <c r="M193" s="118"/>
      <c r="N193" s="120">
        <v>31071596</v>
      </c>
      <c r="O193" s="120">
        <v>18564008</v>
      </c>
      <c r="P193" s="120">
        <v>0</v>
      </c>
      <c r="Q193" s="120">
        <v>37002410</v>
      </c>
      <c r="R193" s="120">
        <v>34413114</v>
      </c>
      <c r="S193" s="47"/>
    </row>
    <row r="194" spans="1:19" ht="12.75" customHeight="1" x14ac:dyDescent="0.2">
      <c r="A194" s="501"/>
      <c r="B194" s="501"/>
      <c r="C194" s="53" t="s">
        <v>3</v>
      </c>
      <c r="D194" s="54">
        <v>11</v>
      </c>
      <c r="E194" s="55">
        <v>8980.15</v>
      </c>
      <c r="F194" s="55">
        <v>985.4</v>
      </c>
      <c r="G194" s="55">
        <v>123.95</v>
      </c>
      <c r="H194" s="55">
        <v>6459.63</v>
      </c>
      <c r="I194" s="55">
        <v>0</v>
      </c>
      <c r="J194" s="55">
        <v>1379.09</v>
      </c>
      <c r="K194" s="56">
        <v>16549.13</v>
      </c>
      <c r="L194" s="46">
        <v>17928.22</v>
      </c>
      <c r="M194" s="117"/>
      <c r="N194" s="119">
        <v>16549.13</v>
      </c>
      <c r="O194" s="119">
        <v>10089.5</v>
      </c>
      <c r="P194" s="119"/>
      <c r="Q194" s="119">
        <v>19744.330000000002</v>
      </c>
      <c r="R194" s="119">
        <v>18365.240000000002</v>
      </c>
      <c r="S194" s="47"/>
    </row>
    <row r="195" spans="1:19" ht="8.25" customHeight="1" x14ac:dyDescent="0.2">
      <c r="A195" s="501"/>
      <c r="B195" s="501"/>
      <c r="C195" s="48" t="s">
        <v>4</v>
      </c>
      <c r="D195" s="49">
        <v>12</v>
      </c>
      <c r="E195" s="50">
        <v>17387995</v>
      </c>
      <c r="F195" s="50">
        <v>1908000</v>
      </c>
      <c r="G195" s="50">
        <v>240001</v>
      </c>
      <c r="H195" s="50">
        <v>12507588</v>
      </c>
      <c r="I195" s="50">
        <v>0</v>
      </c>
      <c r="J195" s="51">
        <v>2670291</v>
      </c>
      <c r="K195" s="50">
        <v>32043584</v>
      </c>
      <c r="L195" s="73">
        <v>34713875</v>
      </c>
      <c r="M195" s="118"/>
      <c r="N195" s="120">
        <v>32043584</v>
      </c>
      <c r="O195" s="120">
        <v>19535996</v>
      </c>
      <c r="P195" s="120">
        <v>0</v>
      </c>
      <c r="Q195" s="120">
        <v>38230354</v>
      </c>
      <c r="R195" s="120">
        <v>35560063</v>
      </c>
      <c r="S195" s="47"/>
    </row>
    <row r="196" spans="1:19" ht="12.75" customHeight="1" x14ac:dyDescent="0.2">
      <c r="A196" s="501"/>
      <c r="B196" s="501"/>
      <c r="C196" s="53" t="s">
        <v>3</v>
      </c>
      <c r="D196" s="54">
        <v>13</v>
      </c>
      <c r="E196" s="55">
        <v>9463.56</v>
      </c>
      <c r="F196" s="55">
        <v>1034.98</v>
      </c>
      <c r="G196" s="55">
        <v>123.95</v>
      </c>
      <c r="H196" s="55">
        <v>6459.63</v>
      </c>
      <c r="I196" s="55">
        <v>0</v>
      </c>
      <c r="J196" s="55">
        <v>1423.51</v>
      </c>
      <c r="K196" s="56">
        <v>17082.12</v>
      </c>
      <c r="L196" s="46">
        <v>18505.63</v>
      </c>
      <c r="M196" s="117"/>
      <c r="N196" s="119">
        <v>17082.12</v>
      </c>
      <c r="O196" s="119">
        <v>10622.49</v>
      </c>
      <c r="P196" s="119"/>
      <c r="Q196" s="119">
        <v>20417.68</v>
      </c>
      <c r="R196" s="119">
        <v>18994.169999999998</v>
      </c>
      <c r="S196" s="47"/>
    </row>
    <row r="197" spans="1:19" ht="7.5" customHeight="1" x14ac:dyDescent="0.2">
      <c r="A197" s="501"/>
      <c r="B197" s="501"/>
      <c r="C197" s="48" t="s">
        <v>4</v>
      </c>
      <c r="D197" s="49">
        <v>14</v>
      </c>
      <c r="E197" s="50">
        <v>18324007</v>
      </c>
      <c r="F197" s="50">
        <v>2004001</v>
      </c>
      <c r="G197" s="50">
        <v>240001</v>
      </c>
      <c r="H197" s="50">
        <v>12507588</v>
      </c>
      <c r="I197" s="50">
        <v>0</v>
      </c>
      <c r="J197" s="51">
        <v>2756300</v>
      </c>
      <c r="K197" s="50">
        <v>33075596</v>
      </c>
      <c r="L197" s="73">
        <v>35831896</v>
      </c>
      <c r="M197" s="118"/>
      <c r="N197" s="120">
        <v>33075596</v>
      </c>
      <c r="O197" s="120">
        <v>20568009</v>
      </c>
      <c r="P197" s="120">
        <v>0</v>
      </c>
      <c r="Q197" s="120">
        <v>39534141</v>
      </c>
      <c r="R197" s="120">
        <v>36777842</v>
      </c>
      <c r="S197" s="47"/>
    </row>
    <row r="198" spans="1:19" ht="12.75" customHeight="1" x14ac:dyDescent="0.2">
      <c r="A198" s="501"/>
      <c r="B198" s="501"/>
      <c r="C198" s="53" t="s">
        <v>3</v>
      </c>
      <c r="D198" s="54">
        <v>15</v>
      </c>
      <c r="E198" s="55">
        <v>9940.76</v>
      </c>
      <c r="F198" s="55">
        <v>1090.76</v>
      </c>
      <c r="G198" s="55">
        <v>123.95</v>
      </c>
      <c r="H198" s="55">
        <v>6459.63</v>
      </c>
      <c r="I198" s="55">
        <v>0</v>
      </c>
      <c r="J198" s="55">
        <v>1467.93</v>
      </c>
      <c r="K198" s="56">
        <v>17615.099999999999</v>
      </c>
      <c r="L198" s="46">
        <v>19083.03</v>
      </c>
      <c r="M198" s="117"/>
      <c r="N198" s="119">
        <v>17615.099999999999</v>
      </c>
      <c r="O198" s="119">
        <v>11155.47</v>
      </c>
      <c r="P198" s="119"/>
      <c r="Q198" s="119">
        <v>21091.01</v>
      </c>
      <c r="R198" s="119">
        <v>19623.080000000002</v>
      </c>
      <c r="S198" s="47"/>
    </row>
    <row r="199" spans="1:19" ht="7.5" customHeight="1" x14ac:dyDescent="0.2">
      <c r="A199" s="501"/>
      <c r="B199" s="501"/>
      <c r="C199" s="48" t="s">
        <v>4</v>
      </c>
      <c r="D199" s="49">
        <v>16</v>
      </c>
      <c r="E199" s="50">
        <v>19247995</v>
      </c>
      <c r="F199" s="50">
        <v>2112006</v>
      </c>
      <c r="G199" s="50">
        <v>240001</v>
      </c>
      <c r="H199" s="50">
        <v>12507588</v>
      </c>
      <c r="I199" s="50">
        <v>0</v>
      </c>
      <c r="J199" s="51">
        <v>2842309</v>
      </c>
      <c r="K199" s="50">
        <v>34107590</v>
      </c>
      <c r="L199" s="73">
        <v>36949898</v>
      </c>
      <c r="M199" s="118"/>
      <c r="N199" s="120">
        <v>34107590</v>
      </c>
      <c r="O199" s="120">
        <v>21600002</v>
      </c>
      <c r="P199" s="120">
        <v>0</v>
      </c>
      <c r="Q199" s="120">
        <v>40837890</v>
      </c>
      <c r="R199" s="120">
        <v>37995581</v>
      </c>
      <c r="S199" s="47"/>
    </row>
    <row r="200" spans="1:19" ht="12.75" customHeight="1" x14ac:dyDescent="0.2">
      <c r="A200" s="501"/>
      <c r="B200" s="501"/>
      <c r="C200" s="53" t="s">
        <v>3</v>
      </c>
      <c r="D200" s="54">
        <v>17</v>
      </c>
      <c r="E200" s="55">
        <v>11037.72</v>
      </c>
      <c r="F200" s="55">
        <v>1214.71</v>
      </c>
      <c r="G200" s="55">
        <v>123.95</v>
      </c>
      <c r="H200" s="55">
        <v>6459.63</v>
      </c>
      <c r="I200" s="55">
        <v>0</v>
      </c>
      <c r="J200" s="55">
        <v>1569.67</v>
      </c>
      <c r="K200" s="56">
        <v>18836.009999999998</v>
      </c>
      <c r="L200" s="46">
        <v>20405.68</v>
      </c>
      <c r="M200" s="117"/>
      <c r="N200" s="119">
        <v>18836.009999999998</v>
      </c>
      <c r="O200" s="119">
        <v>12376.38</v>
      </c>
      <c r="P200" s="119"/>
      <c r="Q200" s="119">
        <v>22633.43</v>
      </c>
      <c r="R200" s="119">
        <v>21063.759999999998</v>
      </c>
      <c r="S200" s="47"/>
    </row>
    <row r="201" spans="1:19" ht="8.25" customHeight="1" x14ac:dyDescent="0.2">
      <c r="A201" s="501"/>
      <c r="B201" s="501"/>
      <c r="C201" s="48" t="s">
        <v>4</v>
      </c>
      <c r="D201" s="49">
        <v>17</v>
      </c>
      <c r="E201" s="50">
        <v>21372006</v>
      </c>
      <c r="F201" s="50">
        <v>2352007</v>
      </c>
      <c r="G201" s="50">
        <v>240001</v>
      </c>
      <c r="H201" s="50">
        <v>12507588</v>
      </c>
      <c r="I201" s="50">
        <v>0</v>
      </c>
      <c r="J201" s="51">
        <v>3039305</v>
      </c>
      <c r="K201" s="50">
        <v>36471601</v>
      </c>
      <c r="L201" s="73">
        <v>39510906</v>
      </c>
      <c r="M201" s="118"/>
      <c r="N201" s="120">
        <v>36471601</v>
      </c>
      <c r="O201" s="120">
        <v>23964013</v>
      </c>
      <c r="P201" s="120">
        <v>0</v>
      </c>
      <c r="Q201" s="120">
        <v>43824432</v>
      </c>
      <c r="R201" s="120">
        <v>40785127</v>
      </c>
      <c r="S201" s="47"/>
    </row>
    <row r="202" spans="1:19" ht="12.75" customHeight="1" x14ac:dyDescent="0.2">
      <c r="A202" s="501"/>
      <c r="B202" s="501"/>
      <c r="C202" s="53" t="s">
        <v>3</v>
      </c>
      <c r="D202" s="54">
        <v>18</v>
      </c>
      <c r="E202" s="55">
        <v>11347.59</v>
      </c>
      <c r="F202" s="55">
        <v>1245.69</v>
      </c>
      <c r="G202" s="55">
        <v>123.95</v>
      </c>
      <c r="H202" s="55">
        <v>6459.63</v>
      </c>
      <c r="I202" s="55">
        <v>0</v>
      </c>
      <c r="J202" s="55">
        <v>1598.07</v>
      </c>
      <c r="K202" s="56">
        <v>19176.86</v>
      </c>
      <c r="L202" s="46">
        <v>20774.93</v>
      </c>
      <c r="M202" s="117"/>
      <c r="N202" s="119">
        <v>19176.86</v>
      </c>
      <c r="O202" s="119">
        <v>12717.23</v>
      </c>
      <c r="P202" s="119"/>
      <c r="Q202" s="119">
        <v>23064.03</v>
      </c>
      <c r="R202" s="119">
        <v>21465.96</v>
      </c>
      <c r="S202" s="47"/>
    </row>
    <row r="203" spans="1:19" ht="7.5" customHeight="1" x14ac:dyDescent="0.2">
      <c r="A203" s="501"/>
      <c r="B203" s="501"/>
      <c r="C203" s="48" t="s">
        <v>4</v>
      </c>
      <c r="D203" s="49">
        <v>19</v>
      </c>
      <c r="E203" s="50">
        <v>21971998</v>
      </c>
      <c r="F203" s="50">
        <v>2411992</v>
      </c>
      <c r="G203" s="50">
        <v>240001</v>
      </c>
      <c r="H203" s="50">
        <v>12507588</v>
      </c>
      <c r="I203" s="50">
        <v>0</v>
      </c>
      <c r="J203" s="51">
        <v>3094295</v>
      </c>
      <c r="K203" s="50">
        <v>37131579</v>
      </c>
      <c r="L203" s="73">
        <v>40225874</v>
      </c>
      <c r="M203" s="118"/>
      <c r="N203" s="120">
        <v>37131579</v>
      </c>
      <c r="O203" s="120">
        <v>24623991</v>
      </c>
      <c r="P203" s="120">
        <v>0</v>
      </c>
      <c r="Q203" s="120">
        <v>44658189</v>
      </c>
      <c r="R203" s="120">
        <v>41563894</v>
      </c>
      <c r="S203" s="47"/>
    </row>
    <row r="204" spans="1:19" ht="12.75" customHeight="1" x14ac:dyDescent="0.2">
      <c r="A204" s="501"/>
      <c r="B204" s="501"/>
      <c r="C204" s="53" t="s">
        <v>3</v>
      </c>
      <c r="D204" s="54">
        <v>20</v>
      </c>
      <c r="E204" s="55">
        <v>11731.83</v>
      </c>
      <c r="F204" s="55">
        <v>1289.08</v>
      </c>
      <c r="G204" s="55">
        <v>123.95</v>
      </c>
      <c r="H204" s="55">
        <v>6459.63</v>
      </c>
      <c r="I204" s="55">
        <v>0</v>
      </c>
      <c r="J204" s="55">
        <v>1633.71</v>
      </c>
      <c r="K204" s="56">
        <v>19604.490000000002</v>
      </c>
      <c r="L204" s="46">
        <v>21238.2</v>
      </c>
      <c r="M204" s="117"/>
      <c r="N204" s="119">
        <v>19604.490000000002</v>
      </c>
      <c r="O204" s="119">
        <v>13144.86</v>
      </c>
      <c r="P204" s="119"/>
      <c r="Q204" s="119">
        <v>23604.27</v>
      </c>
      <c r="R204" s="119">
        <v>21970.560000000001</v>
      </c>
      <c r="S204" s="47"/>
    </row>
    <row r="205" spans="1:19" ht="6.75" customHeight="1" x14ac:dyDescent="0.2">
      <c r="A205" s="501"/>
      <c r="B205" s="501"/>
      <c r="C205" s="48" t="s">
        <v>4</v>
      </c>
      <c r="D205" s="49">
        <v>21</v>
      </c>
      <c r="E205" s="50">
        <v>22715990</v>
      </c>
      <c r="F205" s="50">
        <v>2496007</v>
      </c>
      <c r="G205" s="50">
        <v>240001</v>
      </c>
      <c r="H205" s="50">
        <v>12507588</v>
      </c>
      <c r="I205" s="50">
        <v>0</v>
      </c>
      <c r="J205" s="51">
        <v>3163304</v>
      </c>
      <c r="K205" s="50">
        <v>37959586</v>
      </c>
      <c r="L205" s="73">
        <v>41122890</v>
      </c>
      <c r="M205" s="118"/>
      <c r="N205" s="120">
        <v>37959586</v>
      </c>
      <c r="O205" s="120">
        <v>25451998</v>
      </c>
      <c r="P205" s="120">
        <v>0</v>
      </c>
      <c r="Q205" s="120">
        <v>45704240</v>
      </c>
      <c r="R205" s="120">
        <v>42540936</v>
      </c>
      <c r="S205" s="47"/>
    </row>
    <row r="206" spans="1:19" ht="12.75" customHeight="1" x14ac:dyDescent="0.2">
      <c r="A206" s="501"/>
      <c r="B206" s="501"/>
      <c r="C206" s="53" t="s">
        <v>3</v>
      </c>
      <c r="D206" s="54">
        <v>22</v>
      </c>
      <c r="E206" s="55">
        <v>11979.73</v>
      </c>
      <c r="F206" s="55">
        <v>1313.87</v>
      </c>
      <c r="G206" s="55">
        <v>123.95</v>
      </c>
      <c r="H206" s="55">
        <v>6459.63</v>
      </c>
      <c r="I206" s="55">
        <v>0</v>
      </c>
      <c r="J206" s="55">
        <v>1656.43</v>
      </c>
      <c r="K206" s="56">
        <v>19877.18</v>
      </c>
      <c r="L206" s="46">
        <v>21533.61</v>
      </c>
      <c r="M206" s="117"/>
      <c r="N206" s="119">
        <v>19877.18</v>
      </c>
      <c r="O206" s="119">
        <v>13417.55</v>
      </c>
      <c r="P206" s="119"/>
      <c r="Q206" s="119">
        <v>23948.77</v>
      </c>
      <c r="R206" s="119">
        <v>22292.34</v>
      </c>
      <c r="S206" s="47"/>
    </row>
    <row r="207" spans="1:19" ht="8.25" customHeight="1" x14ac:dyDescent="0.2">
      <c r="A207" s="501"/>
      <c r="B207" s="501"/>
      <c r="C207" s="48" t="s">
        <v>4</v>
      </c>
      <c r="D207" s="49">
        <v>23</v>
      </c>
      <c r="E207" s="50">
        <v>23195992</v>
      </c>
      <c r="F207" s="50">
        <v>2544007</v>
      </c>
      <c r="G207" s="50">
        <v>240001</v>
      </c>
      <c r="H207" s="50">
        <v>12507588</v>
      </c>
      <c r="I207" s="50">
        <v>0</v>
      </c>
      <c r="J207" s="51">
        <v>3207296</v>
      </c>
      <c r="K207" s="50">
        <v>38487587</v>
      </c>
      <c r="L207" s="73">
        <v>41694883</v>
      </c>
      <c r="M207" s="118"/>
      <c r="N207" s="120">
        <v>38487587</v>
      </c>
      <c r="O207" s="120">
        <v>25980000</v>
      </c>
      <c r="P207" s="120">
        <v>0</v>
      </c>
      <c r="Q207" s="120">
        <v>46371285</v>
      </c>
      <c r="R207" s="120">
        <v>43163989</v>
      </c>
      <c r="S207" s="47"/>
    </row>
    <row r="208" spans="1:19" ht="12.75" customHeight="1" x14ac:dyDescent="0.2">
      <c r="A208" s="501"/>
      <c r="B208" s="501"/>
      <c r="C208" s="53" t="s">
        <v>3</v>
      </c>
      <c r="D208" s="54">
        <v>24</v>
      </c>
      <c r="E208" s="55">
        <v>12295.81</v>
      </c>
      <c r="F208" s="55">
        <v>1351.05</v>
      </c>
      <c r="G208" s="55">
        <v>123.95</v>
      </c>
      <c r="H208" s="55">
        <v>6459.63</v>
      </c>
      <c r="I208" s="55">
        <v>0</v>
      </c>
      <c r="J208" s="55">
        <v>1685.87</v>
      </c>
      <c r="K208" s="56">
        <v>20230.439999999999</v>
      </c>
      <c r="L208" s="46">
        <v>21916.31</v>
      </c>
      <c r="M208" s="117"/>
      <c r="N208" s="119">
        <v>20230.439999999999</v>
      </c>
      <c r="O208" s="119">
        <v>13770.81</v>
      </c>
      <c r="P208" s="119"/>
      <c r="Q208" s="119">
        <v>24395.06</v>
      </c>
      <c r="R208" s="119">
        <v>22709.19</v>
      </c>
      <c r="S208" s="47"/>
    </row>
    <row r="209" spans="1:19" ht="7.5" customHeight="1" x14ac:dyDescent="0.2">
      <c r="A209" s="501"/>
      <c r="B209" s="501"/>
      <c r="C209" s="48" t="s">
        <v>4</v>
      </c>
      <c r="D209" s="49">
        <v>25</v>
      </c>
      <c r="E209" s="50">
        <v>23808008</v>
      </c>
      <c r="F209" s="50">
        <v>2615998</v>
      </c>
      <c r="G209" s="50">
        <v>240001</v>
      </c>
      <c r="H209" s="50">
        <v>12507588</v>
      </c>
      <c r="I209" s="50">
        <v>0</v>
      </c>
      <c r="J209" s="51">
        <v>3264300</v>
      </c>
      <c r="K209" s="50">
        <v>39171594</v>
      </c>
      <c r="L209" s="73">
        <v>42435894</v>
      </c>
      <c r="M209" s="118"/>
      <c r="N209" s="120">
        <v>39171594</v>
      </c>
      <c r="O209" s="120">
        <v>26664006</v>
      </c>
      <c r="P209" s="120">
        <v>0</v>
      </c>
      <c r="Q209" s="120">
        <v>47235423</v>
      </c>
      <c r="R209" s="120">
        <v>43971123</v>
      </c>
      <c r="S209" s="47"/>
    </row>
    <row r="210" spans="1:19" ht="12.75" customHeight="1" x14ac:dyDescent="0.2">
      <c r="A210" s="501"/>
      <c r="B210" s="501"/>
      <c r="C210" s="53" t="s">
        <v>3</v>
      </c>
      <c r="D210" s="54">
        <v>26</v>
      </c>
      <c r="E210" s="55">
        <v>12605.68</v>
      </c>
      <c r="F210" s="55">
        <v>1382.04</v>
      </c>
      <c r="G210" s="55">
        <v>123.95</v>
      </c>
      <c r="H210" s="55">
        <v>6459.63</v>
      </c>
      <c r="I210" s="55">
        <v>0</v>
      </c>
      <c r="J210" s="55">
        <v>1714.28</v>
      </c>
      <c r="K210" s="56">
        <v>20571.3</v>
      </c>
      <c r="L210" s="46">
        <v>22285.58</v>
      </c>
      <c r="M210" s="117"/>
      <c r="N210" s="119">
        <v>20571.3</v>
      </c>
      <c r="O210" s="119">
        <v>14111.67</v>
      </c>
      <c r="P210" s="119"/>
      <c r="Q210" s="119">
        <v>24825.68</v>
      </c>
      <c r="R210" s="119">
        <v>23111.4</v>
      </c>
      <c r="S210" s="47"/>
    </row>
    <row r="211" spans="1:19" ht="8.25" customHeight="1" x14ac:dyDescent="0.2">
      <c r="A211" s="501"/>
      <c r="B211" s="501"/>
      <c r="C211" s="48" t="s">
        <v>4</v>
      </c>
      <c r="D211" s="49">
        <v>27</v>
      </c>
      <c r="E211" s="50">
        <v>24408000</v>
      </c>
      <c r="F211" s="50">
        <v>2676003</v>
      </c>
      <c r="G211" s="50">
        <v>240001</v>
      </c>
      <c r="H211" s="50">
        <v>12507588</v>
      </c>
      <c r="I211" s="50">
        <v>0</v>
      </c>
      <c r="J211" s="51">
        <v>3319309</v>
      </c>
      <c r="K211" s="50">
        <v>39831591</v>
      </c>
      <c r="L211" s="73">
        <v>43150900</v>
      </c>
      <c r="M211" s="118"/>
      <c r="N211" s="120">
        <v>39831591</v>
      </c>
      <c r="O211" s="120">
        <v>27324003</v>
      </c>
      <c r="P211" s="120">
        <v>0</v>
      </c>
      <c r="Q211" s="120">
        <v>48069219</v>
      </c>
      <c r="R211" s="120">
        <v>44749910</v>
      </c>
      <c r="S211" s="47"/>
    </row>
    <row r="212" spans="1:19" ht="12.75" customHeight="1" x14ac:dyDescent="0.2">
      <c r="A212" s="501"/>
      <c r="B212" s="501"/>
      <c r="C212" s="53" t="s">
        <v>3</v>
      </c>
      <c r="D212" s="54">
        <v>28</v>
      </c>
      <c r="E212" s="55">
        <v>12909.36</v>
      </c>
      <c r="F212" s="55">
        <v>1419.22</v>
      </c>
      <c r="G212" s="55">
        <v>123.95</v>
      </c>
      <c r="H212" s="55">
        <v>6459.63</v>
      </c>
      <c r="I212" s="55">
        <v>0</v>
      </c>
      <c r="J212" s="55">
        <v>1742.68</v>
      </c>
      <c r="K212" s="56">
        <v>20912.16</v>
      </c>
      <c r="L212" s="46">
        <v>22654.84</v>
      </c>
      <c r="M212" s="117"/>
      <c r="N212" s="119">
        <v>20912.16</v>
      </c>
      <c r="O212" s="119">
        <v>14452.53</v>
      </c>
      <c r="P212" s="119"/>
      <c r="Q212" s="119">
        <v>25256.3</v>
      </c>
      <c r="R212" s="119">
        <v>23513.62</v>
      </c>
      <c r="S212" s="47"/>
    </row>
    <row r="213" spans="1:19" ht="9" customHeight="1" x14ac:dyDescent="0.2">
      <c r="A213" s="501"/>
      <c r="B213" s="501"/>
      <c r="C213" s="48" t="s">
        <v>4</v>
      </c>
      <c r="D213" s="49">
        <v>29</v>
      </c>
      <c r="E213" s="50">
        <v>24996006</v>
      </c>
      <c r="F213" s="50">
        <v>2747993</v>
      </c>
      <c r="G213" s="50">
        <v>240001</v>
      </c>
      <c r="H213" s="50">
        <v>12507588</v>
      </c>
      <c r="I213" s="50">
        <v>0</v>
      </c>
      <c r="J213" s="51">
        <v>3374299</v>
      </c>
      <c r="K213" s="50">
        <v>40491588</v>
      </c>
      <c r="L213" s="73">
        <v>43865887</v>
      </c>
      <c r="M213" s="118"/>
      <c r="N213" s="120">
        <v>40491588</v>
      </c>
      <c r="O213" s="120">
        <v>27984000</v>
      </c>
      <c r="P213" s="120">
        <v>0</v>
      </c>
      <c r="Q213" s="120">
        <v>48903016</v>
      </c>
      <c r="R213" s="120">
        <v>45528717</v>
      </c>
      <c r="S213" s="47"/>
    </row>
    <row r="214" spans="1:19" ht="12.75" customHeight="1" x14ac:dyDescent="0.2">
      <c r="A214" s="501"/>
      <c r="B214" s="501"/>
      <c r="C214" s="53" t="s">
        <v>3</v>
      </c>
      <c r="D214" s="54">
        <v>30</v>
      </c>
      <c r="E214" s="55">
        <v>13225.43</v>
      </c>
      <c r="F214" s="55">
        <v>1450.21</v>
      </c>
      <c r="G214" s="55">
        <v>123.95</v>
      </c>
      <c r="H214" s="55">
        <v>6459.63</v>
      </c>
      <c r="I214" s="55">
        <v>0</v>
      </c>
      <c r="J214" s="55">
        <v>1771.6</v>
      </c>
      <c r="K214" s="56">
        <v>21259.22</v>
      </c>
      <c r="L214" s="46">
        <v>23030.82</v>
      </c>
      <c r="M214" s="117"/>
      <c r="N214" s="119">
        <v>21259.22</v>
      </c>
      <c r="O214" s="119">
        <v>14799.59</v>
      </c>
      <c r="P214" s="119"/>
      <c r="Q214" s="119">
        <v>25694.75</v>
      </c>
      <c r="R214" s="119">
        <v>23923.15</v>
      </c>
      <c r="S214" s="47"/>
    </row>
    <row r="215" spans="1:19" ht="9" customHeight="1" x14ac:dyDescent="0.2">
      <c r="A215" s="501"/>
      <c r="B215" s="501"/>
      <c r="C215" s="48" t="s">
        <v>4</v>
      </c>
      <c r="D215" s="49">
        <v>31</v>
      </c>
      <c r="E215" s="50">
        <v>25608003</v>
      </c>
      <c r="F215" s="50">
        <v>2807998</v>
      </c>
      <c r="G215" s="50">
        <v>240001</v>
      </c>
      <c r="H215" s="50">
        <v>12507588</v>
      </c>
      <c r="I215" s="50">
        <v>0</v>
      </c>
      <c r="J215" s="51">
        <v>3430296</v>
      </c>
      <c r="K215" s="50">
        <v>41163590</v>
      </c>
      <c r="L215" s="73">
        <v>44593886</v>
      </c>
      <c r="M215" s="118"/>
      <c r="N215" s="120">
        <v>41163590</v>
      </c>
      <c r="O215" s="120">
        <v>28656002</v>
      </c>
      <c r="P215" s="120">
        <v>0</v>
      </c>
      <c r="Q215" s="120">
        <v>49751974</v>
      </c>
      <c r="R215" s="120">
        <v>46321678</v>
      </c>
      <c r="S215" s="47"/>
    </row>
    <row r="216" spans="1:19" ht="12.75" customHeight="1" x14ac:dyDescent="0.2">
      <c r="A216" s="501"/>
      <c r="B216" s="501"/>
      <c r="C216" s="53" t="s">
        <v>3</v>
      </c>
      <c r="D216" s="54">
        <v>32</v>
      </c>
      <c r="E216" s="55">
        <v>13535.3</v>
      </c>
      <c r="F216" s="55">
        <v>1487.4</v>
      </c>
      <c r="G216" s="55">
        <v>123.95</v>
      </c>
      <c r="H216" s="55">
        <v>6459.63</v>
      </c>
      <c r="I216" s="55">
        <v>0</v>
      </c>
      <c r="J216" s="55">
        <v>1800.52</v>
      </c>
      <c r="K216" s="56">
        <v>21606.28</v>
      </c>
      <c r="L216" s="46">
        <v>23406.799999999999</v>
      </c>
      <c r="M216" s="117"/>
      <c r="N216" s="119">
        <v>21606.28</v>
      </c>
      <c r="O216" s="119">
        <v>15146.65</v>
      </c>
      <c r="P216" s="119"/>
      <c r="Q216" s="119">
        <v>26133.200000000001</v>
      </c>
      <c r="R216" s="119">
        <v>24332.68</v>
      </c>
      <c r="S216" s="47"/>
    </row>
    <row r="217" spans="1:19" ht="9" customHeight="1" x14ac:dyDescent="0.2">
      <c r="A217" s="501"/>
      <c r="B217" s="501"/>
      <c r="C217" s="48" t="s">
        <v>4</v>
      </c>
      <c r="D217" s="49">
        <v>33</v>
      </c>
      <c r="E217" s="50">
        <v>26207995</v>
      </c>
      <c r="F217" s="50">
        <v>2880008</v>
      </c>
      <c r="G217" s="50">
        <v>240001</v>
      </c>
      <c r="H217" s="50">
        <v>12507588</v>
      </c>
      <c r="I217" s="50">
        <v>0</v>
      </c>
      <c r="J217" s="51">
        <v>3486293</v>
      </c>
      <c r="K217" s="50">
        <v>41835592</v>
      </c>
      <c r="L217" s="73">
        <v>45321885</v>
      </c>
      <c r="M217" s="118"/>
      <c r="N217" s="120">
        <v>41835592</v>
      </c>
      <c r="O217" s="120">
        <v>29328004</v>
      </c>
      <c r="P217" s="120">
        <v>0</v>
      </c>
      <c r="Q217" s="120">
        <v>50600931</v>
      </c>
      <c r="R217" s="120">
        <v>47114638</v>
      </c>
      <c r="S217" s="47"/>
    </row>
    <row r="218" spans="1:19" ht="12.75" customHeight="1" x14ac:dyDescent="0.2">
      <c r="A218" s="501"/>
      <c r="B218" s="501"/>
      <c r="C218" s="53" t="s">
        <v>3</v>
      </c>
      <c r="D218" s="54">
        <v>34</v>
      </c>
      <c r="E218" s="55">
        <v>13851.37</v>
      </c>
      <c r="F218" s="55">
        <v>1518.38</v>
      </c>
      <c r="G218" s="55">
        <v>123.95</v>
      </c>
      <c r="H218" s="55">
        <v>6459.63</v>
      </c>
      <c r="I218" s="55">
        <v>0</v>
      </c>
      <c r="J218" s="55">
        <v>1829.44</v>
      </c>
      <c r="K218" s="56">
        <v>21953.33</v>
      </c>
      <c r="L218" s="46">
        <v>23782.77</v>
      </c>
      <c r="M218" s="117"/>
      <c r="N218" s="119">
        <v>21953.33</v>
      </c>
      <c r="O218" s="119">
        <v>15493.7</v>
      </c>
      <c r="P218" s="119"/>
      <c r="Q218" s="119">
        <v>26571.64</v>
      </c>
      <c r="R218" s="119">
        <v>24742.2</v>
      </c>
      <c r="S218" s="47"/>
    </row>
    <row r="219" spans="1:19" ht="9" customHeight="1" x14ac:dyDescent="0.2">
      <c r="A219" s="501"/>
      <c r="B219" s="501"/>
      <c r="C219" s="48" t="s">
        <v>4</v>
      </c>
      <c r="D219" s="49">
        <v>35</v>
      </c>
      <c r="E219" s="50">
        <v>26819992</v>
      </c>
      <c r="F219" s="50">
        <v>2939994</v>
      </c>
      <c r="G219" s="50">
        <v>240001</v>
      </c>
      <c r="H219" s="50">
        <v>12507588</v>
      </c>
      <c r="I219" s="50">
        <v>0</v>
      </c>
      <c r="J219" s="51">
        <v>3542290</v>
      </c>
      <c r="K219" s="50">
        <v>42507574</v>
      </c>
      <c r="L219" s="73">
        <v>46049864</v>
      </c>
      <c r="M219" s="118"/>
      <c r="N219" s="120">
        <v>42507574</v>
      </c>
      <c r="O219" s="120">
        <v>29999986</v>
      </c>
      <c r="P219" s="120">
        <v>0</v>
      </c>
      <c r="Q219" s="120">
        <v>51449869</v>
      </c>
      <c r="R219" s="120">
        <v>47907580</v>
      </c>
      <c r="S219" s="47"/>
    </row>
    <row r="220" spans="1:19" ht="12.75" customHeight="1" x14ac:dyDescent="0.2">
      <c r="A220" s="501"/>
      <c r="B220" s="501"/>
      <c r="C220" s="53" t="s">
        <v>3</v>
      </c>
      <c r="D220" s="54">
        <v>36</v>
      </c>
      <c r="E220" s="55">
        <v>14161.25</v>
      </c>
      <c r="F220" s="55">
        <v>1555.57</v>
      </c>
      <c r="G220" s="55">
        <v>123.95</v>
      </c>
      <c r="H220" s="55">
        <v>6459.63</v>
      </c>
      <c r="I220" s="55">
        <v>0</v>
      </c>
      <c r="J220" s="55">
        <v>1858.37</v>
      </c>
      <c r="K220" s="56">
        <v>22300.400000000001</v>
      </c>
      <c r="L220" s="46">
        <v>24158.77</v>
      </c>
      <c r="M220" s="117"/>
      <c r="N220" s="119">
        <v>22300.400000000001</v>
      </c>
      <c r="O220" s="119">
        <v>15840.77</v>
      </c>
      <c r="P220" s="119"/>
      <c r="Q220" s="119">
        <v>27010.11</v>
      </c>
      <c r="R220" s="119">
        <v>25151.74</v>
      </c>
      <c r="S220" s="47"/>
    </row>
    <row r="221" spans="1:19" ht="9" customHeight="1" x14ac:dyDescent="0.2">
      <c r="A221" s="501"/>
      <c r="B221" s="501"/>
      <c r="C221" s="48" t="s">
        <v>4</v>
      </c>
      <c r="D221" s="49">
        <v>37</v>
      </c>
      <c r="E221" s="50">
        <v>27420004</v>
      </c>
      <c r="F221" s="50">
        <v>3012004</v>
      </c>
      <c r="G221" s="50">
        <v>240001</v>
      </c>
      <c r="H221" s="50">
        <v>12507588</v>
      </c>
      <c r="I221" s="50">
        <v>0</v>
      </c>
      <c r="J221" s="51">
        <v>3598306</v>
      </c>
      <c r="K221" s="50">
        <v>43179596</v>
      </c>
      <c r="L221" s="73">
        <v>46777902</v>
      </c>
      <c r="M221" s="118"/>
      <c r="N221" s="120">
        <v>43179596</v>
      </c>
      <c r="O221" s="120">
        <v>30672008</v>
      </c>
      <c r="P221" s="120">
        <v>0</v>
      </c>
      <c r="Q221" s="120">
        <v>52298866</v>
      </c>
      <c r="R221" s="120">
        <v>48700560</v>
      </c>
      <c r="S221" s="47"/>
    </row>
    <row r="222" spans="1:19" ht="9" customHeight="1" x14ac:dyDescent="0.2">
      <c r="A222" s="501"/>
      <c r="B222" s="501"/>
      <c r="C222" s="103" t="s">
        <v>3</v>
      </c>
      <c r="D222" s="79">
        <v>38</v>
      </c>
      <c r="E222" s="55">
        <v>14471.12</v>
      </c>
      <c r="F222" s="55">
        <v>1586.56</v>
      </c>
      <c r="G222" s="55">
        <v>123.95</v>
      </c>
      <c r="H222" s="55">
        <v>6459.63</v>
      </c>
      <c r="I222" s="55">
        <v>0</v>
      </c>
      <c r="J222" s="55">
        <v>1886.77</v>
      </c>
      <c r="K222" s="56">
        <v>22641.26</v>
      </c>
      <c r="L222" s="46">
        <v>24528.03</v>
      </c>
      <c r="M222" s="117"/>
      <c r="N222" s="119">
        <v>22641.26</v>
      </c>
      <c r="O222" s="119">
        <v>16181.63</v>
      </c>
      <c r="P222" s="119"/>
      <c r="Q222" s="119">
        <v>27440.720000000001</v>
      </c>
      <c r="R222" s="119">
        <v>25553.95</v>
      </c>
      <c r="S222" s="47"/>
    </row>
    <row r="223" spans="1:19" ht="9" customHeight="1" x14ac:dyDescent="0.2">
      <c r="A223" s="501"/>
      <c r="B223" s="501"/>
      <c r="C223" s="103" t="s">
        <v>4</v>
      </c>
      <c r="D223" s="79">
        <v>39</v>
      </c>
      <c r="E223" s="50">
        <v>28019996</v>
      </c>
      <c r="F223" s="50">
        <v>3072009</v>
      </c>
      <c r="G223" s="50">
        <v>240001</v>
      </c>
      <c r="H223" s="50">
        <v>12507588</v>
      </c>
      <c r="I223" s="50">
        <v>0</v>
      </c>
      <c r="J223" s="51">
        <v>3653296</v>
      </c>
      <c r="K223" s="50">
        <v>43839593</v>
      </c>
      <c r="L223" s="73">
        <v>47492889</v>
      </c>
      <c r="M223" s="118"/>
      <c r="N223" s="123">
        <v>43839593</v>
      </c>
      <c r="O223" s="123">
        <v>31332005</v>
      </c>
      <c r="P223" s="123">
        <v>0</v>
      </c>
      <c r="Q223" s="120">
        <v>53132643</v>
      </c>
      <c r="R223" s="120">
        <v>49479347</v>
      </c>
      <c r="S223" s="47"/>
    </row>
    <row r="224" spans="1:19" ht="12.75" customHeight="1" x14ac:dyDescent="0.2">
      <c r="A224" s="501"/>
      <c r="B224" s="501"/>
      <c r="C224" s="53" t="s">
        <v>3</v>
      </c>
      <c r="D224" s="54">
        <v>40</v>
      </c>
      <c r="E224" s="55">
        <v>14781</v>
      </c>
      <c r="F224" s="55">
        <v>1623.74</v>
      </c>
      <c r="G224" s="55">
        <v>123.95</v>
      </c>
      <c r="H224" s="55">
        <v>6459.63</v>
      </c>
      <c r="I224" s="55">
        <v>0</v>
      </c>
      <c r="J224" s="55">
        <v>1915.69</v>
      </c>
      <c r="K224" s="56">
        <v>22988.32</v>
      </c>
      <c r="L224" s="46">
        <v>24904.01</v>
      </c>
      <c r="M224" s="117"/>
      <c r="N224" s="119">
        <v>22988.32</v>
      </c>
      <c r="O224" s="119">
        <v>16528.689999999999</v>
      </c>
      <c r="P224" s="119"/>
      <c r="Q224" s="119">
        <v>27879.17</v>
      </c>
      <c r="R224" s="119">
        <v>25963.48</v>
      </c>
      <c r="S224" s="47"/>
    </row>
    <row r="225" spans="1:19" ht="9" customHeight="1" x14ac:dyDescent="0.2">
      <c r="A225" s="502"/>
      <c r="B225" s="502"/>
      <c r="C225" s="58"/>
      <c r="D225" s="59"/>
      <c r="E225" s="61">
        <v>28620007</v>
      </c>
      <c r="F225" s="61">
        <v>3143999</v>
      </c>
      <c r="G225" s="61">
        <v>240001</v>
      </c>
      <c r="H225" s="61">
        <v>12507588</v>
      </c>
      <c r="I225" s="61">
        <v>0</v>
      </c>
      <c r="J225" s="60">
        <v>3709293</v>
      </c>
      <c r="K225" s="61">
        <v>44511594</v>
      </c>
      <c r="L225" s="73">
        <v>48220887</v>
      </c>
      <c r="M225" s="118"/>
      <c r="N225" s="120">
        <v>44511594</v>
      </c>
      <c r="O225" s="120">
        <v>32004007</v>
      </c>
      <c r="P225" s="120">
        <v>0</v>
      </c>
      <c r="Q225" s="120">
        <v>53981600</v>
      </c>
      <c r="R225" s="120">
        <v>50272307</v>
      </c>
      <c r="S225" s="47"/>
    </row>
    <row r="226" spans="1:19" ht="12.75" customHeight="1" x14ac:dyDescent="0.2">
      <c r="A226" s="496">
        <v>34425</v>
      </c>
      <c r="B226" s="496">
        <v>34515</v>
      </c>
      <c r="C226" s="42" t="s">
        <v>3</v>
      </c>
      <c r="D226" s="43">
        <v>0</v>
      </c>
      <c r="E226" s="44">
        <v>6674.69</v>
      </c>
      <c r="F226" s="44">
        <v>731.3</v>
      </c>
      <c r="G226" s="44">
        <v>123.95</v>
      </c>
      <c r="H226" s="44">
        <v>6459.63</v>
      </c>
      <c r="I226" s="44">
        <v>137.91</v>
      </c>
      <c r="J226" s="44">
        <v>1165.8</v>
      </c>
      <c r="K226" s="45">
        <v>14127.48</v>
      </c>
      <c r="L226" s="46">
        <v>15293.28</v>
      </c>
      <c r="M226" s="117"/>
      <c r="N226" s="119">
        <v>14127.48</v>
      </c>
      <c r="O226" s="119">
        <v>7667.85</v>
      </c>
      <c r="P226" s="119"/>
      <c r="Q226" s="119">
        <v>16673.490000000002</v>
      </c>
      <c r="R226" s="119">
        <v>15507.69</v>
      </c>
      <c r="S226" s="47"/>
    </row>
    <row r="227" spans="1:19" ht="8.25" customHeight="1" x14ac:dyDescent="0.2">
      <c r="A227" s="497"/>
      <c r="B227" s="497"/>
      <c r="C227" s="48" t="s">
        <v>4</v>
      </c>
      <c r="D227" s="49">
        <v>0</v>
      </c>
      <c r="E227" s="50">
        <v>12924002</v>
      </c>
      <c r="F227" s="50">
        <v>1415994</v>
      </c>
      <c r="G227" s="50">
        <v>240001</v>
      </c>
      <c r="H227" s="50">
        <v>12507588</v>
      </c>
      <c r="I227" s="50">
        <v>267031</v>
      </c>
      <c r="J227" s="51">
        <v>2257304</v>
      </c>
      <c r="K227" s="50">
        <v>27354616</v>
      </c>
      <c r="L227" s="73">
        <v>29611919</v>
      </c>
      <c r="M227" s="118"/>
      <c r="N227" s="120">
        <v>27354616</v>
      </c>
      <c r="O227" s="120">
        <v>14847028</v>
      </c>
      <c r="P227" s="120">
        <v>0</v>
      </c>
      <c r="Q227" s="120">
        <v>32284378</v>
      </c>
      <c r="R227" s="120">
        <v>30027075</v>
      </c>
      <c r="S227" s="47"/>
    </row>
    <row r="228" spans="1:19" ht="12.75" customHeight="1" x14ac:dyDescent="0.2">
      <c r="A228" s="500">
        <v>34425</v>
      </c>
      <c r="B228" s="500">
        <v>34515</v>
      </c>
      <c r="C228" s="53" t="s">
        <v>3</v>
      </c>
      <c r="D228" s="54">
        <v>1</v>
      </c>
      <c r="E228" s="55">
        <v>7027.95</v>
      </c>
      <c r="F228" s="55">
        <v>768.49</v>
      </c>
      <c r="G228" s="55">
        <v>123.95</v>
      </c>
      <c r="H228" s="55">
        <v>6459.63</v>
      </c>
      <c r="I228" s="55">
        <v>137.91</v>
      </c>
      <c r="J228" s="55">
        <v>1198.3399999999999</v>
      </c>
      <c r="K228" s="56">
        <v>14517.93</v>
      </c>
      <c r="L228" s="46">
        <v>15716.27</v>
      </c>
      <c r="M228" s="117"/>
      <c r="N228" s="119">
        <v>14517.93</v>
      </c>
      <c r="O228" s="119">
        <v>8058.3</v>
      </c>
      <c r="P228" s="119"/>
      <c r="Q228" s="119">
        <v>17166.759999999998</v>
      </c>
      <c r="R228" s="119">
        <v>15968.42</v>
      </c>
      <c r="S228" s="47"/>
    </row>
    <row r="229" spans="1:19" ht="8.25" customHeight="1" x14ac:dyDescent="0.2">
      <c r="A229" s="500"/>
      <c r="B229" s="500"/>
      <c r="C229" s="48" t="s">
        <v>4</v>
      </c>
      <c r="D229" s="49">
        <v>2</v>
      </c>
      <c r="E229" s="50">
        <v>13608009</v>
      </c>
      <c r="F229" s="50">
        <v>1488004</v>
      </c>
      <c r="G229" s="50">
        <v>240001</v>
      </c>
      <c r="H229" s="50">
        <v>12507588</v>
      </c>
      <c r="I229" s="50">
        <v>267031</v>
      </c>
      <c r="J229" s="51">
        <v>2320310</v>
      </c>
      <c r="K229" s="50">
        <v>28110632</v>
      </c>
      <c r="L229" s="73">
        <v>30430942</v>
      </c>
      <c r="M229" s="118"/>
      <c r="N229" s="120">
        <v>28110632</v>
      </c>
      <c r="O229" s="120">
        <v>15603045</v>
      </c>
      <c r="P229" s="120">
        <v>0</v>
      </c>
      <c r="Q229" s="120">
        <v>33239482</v>
      </c>
      <c r="R229" s="120">
        <v>30919173</v>
      </c>
      <c r="S229" s="47"/>
    </row>
    <row r="230" spans="1:19" ht="12.75" customHeight="1" x14ac:dyDescent="0.2">
      <c r="A230" s="501"/>
      <c r="B230" s="501"/>
      <c r="C230" s="53" t="s">
        <v>3</v>
      </c>
      <c r="D230" s="54">
        <v>3</v>
      </c>
      <c r="E230" s="55">
        <v>7387.4</v>
      </c>
      <c r="F230" s="55">
        <v>811.87</v>
      </c>
      <c r="G230" s="55">
        <v>123.95</v>
      </c>
      <c r="H230" s="55">
        <v>6459.63</v>
      </c>
      <c r="I230" s="55">
        <v>137.91</v>
      </c>
      <c r="J230" s="55">
        <v>1231.9000000000001</v>
      </c>
      <c r="K230" s="56">
        <v>14920.76</v>
      </c>
      <c r="L230" s="46">
        <v>16152.66</v>
      </c>
      <c r="M230" s="117"/>
      <c r="N230" s="119">
        <v>14920.76</v>
      </c>
      <c r="O230" s="119">
        <v>8461.1299999999992</v>
      </c>
      <c r="P230" s="119"/>
      <c r="Q230" s="119">
        <v>17675.66</v>
      </c>
      <c r="R230" s="119">
        <v>16443.759999999998</v>
      </c>
      <c r="S230" s="47"/>
    </row>
    <row r="231" spans="1:19" ht="8.25" customHeight="1" x14ac:dyDescent="0.2">
      <c r="A231" s="501"/>
      <c r="B231" s="501"/>
      <c r="C231" s="48" t="s">
        <v>4</v>
      </c>
      <c r="D231" s="49">
        <v>4</v>
      </c>
      <c r="E231" s="50">
        <v>14304001</v>
      </c>
      <c r="F231" s="50">
        <v>1572000</v>
      </c>
      <c r="G231" s="50">
        <v>240001</v>
      </c>
      <c r="H231" s="50">
        <v>12507588</v>
      </c>
      <c r="I231" s="50">
        <v>267031</v>
      </c>
      <c r="J231" s="51">
        <v>2385291</v>
      </c>
      <c r="K231" s="50">
        <v>28890620</v>
      </c>
      <c r="L231" s="73">
        <v>31275911</v>
      </c>
      <c r="M231" s="118"/>
      <c r="N231" s="120">
        <v>28890620</v>
      </c>
      <c r="O231" s="120">
        <v>16383032</v>
      </c>
      <c r="P231" s="120">
        <v>0</v>
      </c>
      <c r="Q231" s="120">
        <v>34224850</v>
      </c>
      <c r="R231" s="120">
        <v>31839559</v>
      </c>
      <c r="S231" s="47"/>
    </row>
    <row r="232" spans="1:19" ht="12.75" customHeight="1" x14ac:dyDescent="0.2">
      <c r="A232" s="501"/>
      <c r="B232" s="501"/>
      <c r="C232" s="53" t="s">
        <v>3</v>
      </c>
      <c r="D232" s="54">
        <v>5</v>
      </c>
      <c r="E232" s="55">
        <v>7740.66</v>
      </c>
      <c r="F232" s="55">
        <v>849.06</v>
      </c>
      <c r="G232" s="55">
        <v>123.95</v>
      </c>
      <c r="H232" s="55">
        <v>6459.63</v>
      </c>
      <c r="I232" s="55">
        <v>137.91</v>
      </c>
      <c r="J232" s="55">
        <v>1264.44</v>
      </c>
      <c r="K232" s="56">
        <v>15311.21</v>
      </c>
      <c r="L232" s="46">
        <v>16575.650000000001</v>
      </c>
      <c r="M232" s="117"/>
      <c r="N232" s="119">
        <v>15311.21</v>
      </c>
      <c r="O232" s="119">
        <v>8851.58</v>
      </c>
      <c r="P232" s="119"/>
      <c r="Q232" s="119">
        <v>18168.93</v>
      </c>
      <c r="R232" s="119">
        <v>16904.490000000002</v>
      </c>
      <c r="S232" s="47"/>
    </row>
    <row r="233" spans="1:19" ht="8.25" customHeight="1" x14ac:dyDescent="0.2">
      <c r="A233" s="501"/>
      <c r="B233" s="501"/>
      <c r="C233" s="48" t="s">
        <v>4</v>
      </c>
      <c r="D233" s="49">
        <v>6</v>
      </c>
      <c r="E233" s="50">
        <v>14988008</v>
      </c>
      <c r="F233" s="50">
        <v>1644009</v>
      </c>
      <c r="G233" s="50">
        <v>240001</v>
      </c>
      <c r="H233" s="50">
        <v>12507588</v>
      </c>
      <c r="I233" s="50">
        <v>267031</v>
      </c>
      <c r="J233" s="51">
        <v>2448297</v>
      </c>
      <c r="K233" s="50">
        <v>29646637</v>
      </c>
      <c r="L233" s="73">
        <v>32094934</v>
      </c>
      <c r="M233" s="118"/>
      <c r="N233" s="120">
        <v>29646637</v>
      </c>
      <c r="O233" s="120">
        <v>17139049</v>
      </c>
      <c r="P233" s="120">
        <v>0</v>
      </c>
      <c r="Q233" s="120">
        <v>35179954</v>
      </c>
      <c r="R233" s="120">
        <v>32731657</v>
      </c>
      <c r="S233" s="47"/>
    </row>
    <row r="234" spans="1:19" ht="12.75" customHeight="1" x14ac:dyDescent="0.2">
      <c r="A234" s="501"/>
      <c r="B234" s="501"/>
      <c r="C234" s="53" t="s">
        <v>3</v>
      </c>
      <c r="D234" s="54">
        <v>7</v>
      </c>
      <c r="E234" s="55">
        <v>8155.89</v>
      </c>
      <c r="F234" s="55">
        <v>892.44</v>
      </c>
      <c r="G234" s="55">
        <v>123.95</v>
      </c>
      <c r="H234" s="55">
        <v>6459.63</v>
      </c>
      <c r="I234" s="55">
        <v>137.91</v>
      </c>
      <c r="J234" s="55">
        <v>1302.6600000000001</v>
      </c>
      <c r="K234" s="56">
        <v>15769.82</v>
      </c>
      <c r="L234" s="46">
        <v>17072.48</v>
      </c>
      <c r="M234" s="117"/>
      <c r="N234" s="119">
        <v>15769.82</v>
      </c>
      <c r="O234" s="119">
        <v>9310.19</v>
      </c>
      <c r="P234" s="119"/>
      <c r="Q234" s="119">
        <v>18748.310000000001</v>
      </c>
      <c r="R234" s="119">
        <v>17445.650000000001</v>
      </c>
      <c r="S234" s="47"/>
    </row>
    <row r="235" spans="1:19" ht="8.25" customHeight="1" x14ac:dyDescent="0.2">
      <c r="A235" s="501"/>
      <c r="B235" s="501"/>
      <c r="C235" s="48" t="s">
        <v>4</v>
      </c>
      <c r="D235" s="49">
        <v>8</v>
      </c>
      <c r="E235" s="50">
        <v>15792005</v>
      </c>
      <c r="F235" s="50">
        <v>1728005</v>
      </c>
      <c r="G235" s="50">
        <v>240001</v>
      </c>
      <c r="H235" s="50">
        <v>12507588</v>
      </c>
      <c r="I235" s="50">
        <v>267031</v>
      </c>
      <c r="J235" s="51">
        <v>2522301</v>
      </c>
      <c r="K235" s="50">
        <v>30534629</v>
      </c>
      <c r="L235" s="73">
        <v>33056931</v>
      </c>
      <c r="M235" s="118"/>
      <c r="N235" s="120">
        <v>30534629</v>
      </c>
      <c r="O235" s="120">
        <v>18027042</v>
      </c>
      <c r="P235" s="120">
        <v>0</v>
      </c>
      <c r="Q235" s="120">
        <v>36301790</v>
      </c>
      <c r="R235" s="120">
        <v>33779489</v>
      </c>
      <c r="S235" s="47"/>
    </row>
    <row r="236" spans="1:19" ht="12.75" customHeight="1" x14ac:dyDescent="0.2">
      <c r="A236" s="501"/>
      <c r="B236" s="501"/>
      <c r="C236" s="53" t="s">
        <v>3</v>
      </c>
      <c r="D236" s="54">
        <v>9</v>
      </c>
      <c r="E236" s="55">
        <v>8527.74</v>
      </c>
      <c r="F236" s="55">
        <v>935.82</v>
      </c>
      <c r="G236" s="55">
        <v>123.95</v>
      </c>
      <c r="H236" s="55">
        <v>6459.63</v>
      </c>
      <c r="I236" s="55">
        <v>137.91</v>
      </c>
      <c r="J236" s="55">
        <v>1337.26</v>
      </c>
      <c r="K236" s="56">
        <v>16185.05</v>
      </c>
      <c r="L236" s="46">
        <v>17522.310000000001</v>
      </c>
      <c r="M236" s="117"/>
      <c r="N236" s="119">
        <v>16185.05</v>
      </c>
      <c r="O236" s="119">
        <v>9725.42</v>
      </c>
      <c r="P236" s="119"/>
      <c r="Q236" s="119">
        <v>19272.89</v>
      </c>
      <c r="R236" s="119">
        <v>17935.63</v>
      </c>
      <c r="S236" s="47"/>
    </row>
    <row r="237" spans="1:19" ht="8.25" customHeight="1" x14ac:dyDescent="0.2">
      <c r="A237" s="501"/>
      <c r="B237" s="501"/>
      <c r="C237" s="48" t="s">
        <v>4</v>
      </c>
      <c r="D237" s="49">
        <v>10</v>
      </c>
      <c r="E237" s="50">
        <v>16512007</v>
      </c>
      <c r="F237" s="50">
        <v>1812000</v>
      </c>
      <c r="G237" s="50">
        <v>240001</v>
      </c>
      <c r="H237" s="50">
        <v>12507588</v>
      </c>
      <c r="I237" s="50">
        <v>267031</v>
      </c>
      <c r="J237" s="51">
        <v>2589296</v>
      </c>
      <c r="K237" s="50">
        <v>31338627</v>
      </c>
      <c r="L237" s="73">
        <v>33927923</v>
      </c>
      <c r="M237" s="118"/>
      <c r="N237" s="120">
        <v>31338627</v>
      </c>
      <c r="O237" s="120">
        <v>18831039</v>
      </c>
      <c r="P237" s="120">
        <v>0</v>
      </c>
      <c r="Q237" s="120">
        <v>37317519</v>
      </c>
      <c r="R237" s="120">
        <v>34728222</v>
      </c>
      <c r="S237" s="47"/>
    </row>
    <row r="238" spans="1:19" ht="12.75" customHeight="1" x14ac:dyDescent="0.2">
      <c r="A238" s="501"/>
      <c r="B238" s="501"/>
      <c r="C238" s="53" t="s">
        <v>3</v>
      </c>
      <c r="D238" s="54">
        <v>11</v>
      </c>
      <c r="E238" s="55">
        <v>8980.15</v>
      </c>
      <c r="F238" s="55">
        <v>985.4</v>
      </c>
      <c r="G238" s="55">
        <v>123.95</v>
      </c>
      <c r="H238" s="55">
        <v>6459.63</v>
      </c>
      <c r="I238" s="55">
        <v>137.91</v>
      </c>
      <c r="J238" s="55">
        <v>1379.09</v>
      </c>
      <c r="K238" s="56">
        <v>16687.04</v>
      </c>
      <c r="L238" s="46">
        <v>18066.13</v>
      </c>
      <c r="M238" s="117"/>
      <c r="N238" s="119">
        <v>16687.04</v>
      </c>
      <c r="O238" s="119">
        <v>10227.41</v>
      </c>
      <c r="P238" s="119"/>
      <c r="Q238" s="119">
        <v>19907.060000000001</v>
      </c>
      <c r="R238" s="119">
        <v>18527.97</v>
      </c>
      <c r="S238" s="47"/>
    </row>
    <row r="239" spans="1:19" ht="8.25" customHeight="1" x14ac:dyDescent="0.2">
      <c r="A239" s="501"/>
      <c r="B239" s="501"/>
      <c r="C239" s="48" t="s">
        <v>4</v>
      </c>
      <c r="D239" s="49">
        <v>12</v>
      </c>
      <c r="E239" s="50">
        <v>17387995</v>
      </c>
      <c r="F239" s="50">
        <v>1908000</v>
      </c>
      <c r="G239" s="50">
        <v>240001</v>
      </c>
      <c r="H239" s="50">
        <v>12507588</v>
      </c>
      <c r="I239" s="50">
        <v>267031</v>
      </c>
      <c r="J239" s="51">
        <v>2670291</v>
      </c>
      <c r="K239" s="50">
        <v>32310615</v>
      </c>
      <c r="L239" s="73">
        <v>34980906</v>
      </c>
      <c r="M239" s="118"/>
      <c r="N239" s="120">
        <v>32310615</v>
      </c>
      <c r="O239" s="120">
        <v>19803027</v>
      </c>
      <c r="P239" s="120">
        <v>0</v>
      </c>
      <c r="Q239" s="120">
        <v>38545443</v>
      </c>
      <c r="R239" s="120">
        <v>35875152</v>
      </c>
      <c r="S239" s="47"/>
    </row>
    <row r="240" spans="1:19" ht="12.75" customHeight="1" x14ac:dyDescent="0.2">
      <c r="A240" s="501"/>
      <c r="B240" s="501"/>
      <c r="C240" s="53" t="s">
        <v>3</v>
      </c>
      <c r="D240" s="54">
        <v>13</v>
      </c>
      <c r="E240" s="55">
        <v>9463.56</v>
      </c>
      <c r="F240" s="55">
        <v>1034.98</v>
      </c>
      <c r="G240" s="55">
        <v>123.95</v>
      </c>
      <c r="H240" s="55">
        <v>6459.63</v>
      </c>
      <c r="I240" s="55">
        <v>137.91</v>
      </c>
      <c r="J240" s="55">
        <v>1423.51</v>
      </c>
      <c r="K240" s="56">
        <v>17220.03</v>
      </c>
      <c r="L240" s="46">
        <v>18643.54</v>
      </c>
      <c r="M240" s="117"/>
      <c r="N240" s="119">
        <v>17220.03</v>
      </c>
      <c r="O240" s="119">
        <v>10760.4</v>
      </c>
      <c r="P240" s="119"/>
      <c r="Q240" s="119">
        <v>20580.41</v>
      </c>
      <c r="R240" s="119">
        <v>19156.900000000001</v>
      </c>
      <c r="S240" s="47"/>
    </row>
    <row r="241" spans="1:19" ht="7.5" customHeight="1" x14ac:dyDescent="0.2">
      <c r="A241" s="501"/>
      <c r="B241" s="501"/>
      <c r="C241" s="48" t="s">
        <v>4</v>
      </c>
      <c r="D241" s="49">
        <v>14</v>
      </c>
      <c r="E241" s="50">
        <v>18324007</v>
      </c>
      <c r="F241" s="50">
        <v>2004001</v>
      </c>
      <c r="G241" s="50">
        <v>240001</v>
      </c>
      <c r="H241" s="50">
        <v>12507588</v>
      </c>
      <c r="I241" s="50">
        <v>267031</v>
      </c>
      <c r="J241" s="51">
        <v>2756300</v>
      </c>
      <c r="K241" s="50">
        <v>33342627</v>
      </c>
      <c r="L241" s="73">
        <v>36098927</v>
      </c>
      <c r="M241" s="118"/>
      <c r="N241" s="120">
        <v>33342627</v>
      </c>
      <c r="O241" s="120">
        <v>20835040</v>
      </c>
      <c r="P241" s="120">
        <v>0</v>
      </c>
      <c r="Q241" s="120">
        <v>39849230</v>
      </c>
      <c r="R241" s="120">
        <v>37092931</v>
      </c>
      <c r="S241" s="47"/>
    </row>
    <row r="242" spans="1:19" ht="12.75" customHeight="1" x14ac:dyDescent="0.2">
      <c r="A242" s="501"/>
      <c r="B242" s="501"/>
      <c r="C242" s="53" t="s">
        <v>3</v>
      </c>
      <c r="D242" s="54">
        <v>15</v>
      </c>
      <c r="E242" s="55">
        <v>9940.76</v>
      </c>
      <c r="F242" s="55">
        <v>1090.76</v>
      </c>
      <c r="G242" s="55">
        <v>123.95</v>
      </c>
      <c r="H242" s="55">
        <v>6459.63</v>
      </c>
      <c r="I242" s="55">
        <v>137.91</v>
      </c>
      <c r="J242" s="55">
        <v>1467.93</v>
      </c>
      <c r="K242" s="56">
        <v>17753.009999999998</v>
      </c>
      <c r="L242" s="46">
        <v>19220.939999999999</v>
      </c>
      <c r="M242" s="117"/>
      <c r="N242" s="119">
        <v>17753.009999999998</v>
      </c>
      <c r="O242" s="119">
        <v>11293.38</v>
      </c>
      <c r="P242" s="119"/>
      <c r="Q242" s="119">
        <v>21253.75</v>
      </c>
      <c r="R242" s="119">
        <v>19785.82</v>
      </c>
      <c r="S242" s="47"/>
    </row>
    <row r="243" spans="1:19" ht="7.5" customHeight="1" x14ac:dyDescent="0.2">
      <c r="A243" s="501"/>
      <c r="B243" s="501"/>
      <c r="C243" s="48" t="s">
        <v>4</v>
      </c>
      <c r="D243" s="49">
        <v>16</v>
      </c>
      <c r="E243" s="50">
        <v>19247995</v>
      </c>
      <c r="F243" s="50">
        <v>2112006</v>
      </c>
      <c r="G243" s="50">
        <v>240001</v>
      </c>
      <c r="H243" s="50">
        <v>12507588</v>
      </c>
      <c r="I243" s="50">
        <v>267031</v>
      </c>
      <c r="J243" s="51">
        <v>2842309</v>
      </c>
      <c r="K243" s="50">
        <v>34374621</v>
      </c>
      <c r="L243" s="73">
        <v>37216929</v>
      </c>
      <c r="M243" s="118"/>
      <c r="N243" s="120">
        <v>34374621</v>
      </c>
      <c r="O243" s="120">
        <v>21867033</v>
      </c>
      <c r="P243" s="120">
        <v>0</v>
      </c>
      <c r="Q243" s="120">
        <v>41152999</v>
      </c>
      <c r="R243" s="120">
        <v>38310690</v>
      </c>
      <c r="S243" s="47"/>
    </row>
    <row r="244" spans="1:19" ht="12.75" customHeight="1" x14ac:dyDescent="0.2">
      <c r="A244" s="501"/>
      <c r="B244" s="501"/>
      <c r="C244" s="53" t="s">
        <v>3</v>
      </c>
      <c r="D244" s="54">
        <v>17</v>
      </c>
      <c r="E244" s="55">
        <v>11037.72</v>
      </c>
      <c r="F244" s="55">
        <v>1214.71</v>
      </c>
      <c r="G244" s="55">
        <v>123.95</v>
      </c>
      <c r="H244" s="55">
        <v>6459.63</v>
      </c>
      <c r="I244" s="55">
        <v>137.91</v>
      </c>
      <c r="J244" s="55">
        <v>1569.67</v>
      </c>
      <c r="K244" s="56">
        <v>18973.919999999998</v>
      </c>
      <c r="L244" s="46">
        <v>20543.59</v>
      </c>
      <c r="M244" s="117"/>
      <c r="N244" s="119">
        <v>18973.919999999998</v>
      </c>
      <c r="O244" s="119">
        <v>12514.29</v>
      </c>
      <c r="P244" s="119"/>
      <c r="Q244" s="119">
        <v>22796.16</v>
      </c>
      <c r="R244" s="119">
        <v>21226.49</v>
      </c>
      <c r="S244" s="47"/>
    </row>
    <row r="245" spans="1:19" ht="8.25" customHeight="1" x14ac:dyDescent="0.2">
      <c r="A245" s="501"/>
      <c r="B245" s="501"/>
      <c r="C245" s="48" t="s">
        <v>4</v>
      </c>
      <c r="D245" s="49">
        <v>17</v>
      </c>
      <c r="E245" s="50">
        <v>21372006</v>
      </c>
      <c r="F245" s="50">
        <v>2352007</v>
      </c>
      <c r="G245" s="50">
        <v>240001</v>
      </c>
      <c r="H245" s="50">
        <v>12507588</v>
      </c>
      <c r="I245" s="50">
        <v>267031</v>
      </c>
      <c r="J245" s="51">
        <v>3039305</v>
      </c>
      <c r="K245" s="50">
        <v>36738632</v>
      </c>
      <c r="L245" s="73">
        <v>39777937</v>
      </c>
      <c r="M245" s="118"/>
      <c r="N245" s="120">
        <v>36738632</v>
      </c>
      <c r="O245" s="120">
        <v>24231044</v>
      </c>
      <c r="P245" s="120">
        <v>0</v>
      </c>
      <c r="Q245" s="120">
        <v>44139521</v>
      </c>
      <c r="R245" s="120">
        <v>41100216</v>
      </c>
      <c r="S245" s="47"/>
    </row>
    <row r="246" spans="1:19" ht="12.75" customHeight="1" x14ac:dyDescent="0.2">
      <c r="A246" s="501"/>
      <c r="B246" s="501"/>
      <c r="C246" s="53" t="s">
        <v>3</v>
      </c>
      <c r="D246" s="54">
        <v>18</v>
      </c>
      <c r="E246" s="55">
        <v>11347.59</v>
      </c>
      <c r="F246" s="55">
        <v>1245.69</v>
      </c>
      <c r="G246" s="55">
        <v>123.95</v>
      </c>
      <c r="H246" s="55">
        <v>6459.63</v>
      </c>
      <c r="I246" s="55">
        <v>137.91</v>
      </c>
      <c r="J246" s="55">
        <v>1598.07</v>
      </c>
      <c r="K246" s="56">
        <v>19314.77</v>
      </c>
      <c r="L246" s="46">
        <v>20912.84</v>
      </c>
      <c r="M246" s="117"/>
      <c r="N246" s="119">
        <v>19314.77</v>
      </c>
      <c r="O246" s="119">
        <v>12855.14</v>
      </c>
      <c r="P246" s="119"/>
      <c r="Q246" s="119">
        <v>23226.77</v>
      </c>
      <c r="R246" s="119">
        <v>21628.7</v>
      </c>
      <c r="S246" s="47"/>
    </row>
    <row r="247" spans="1:19" ht="7.5" customHeight="1" x14ac:dyDescent="0.2">
      <c r="A247" s="501"/>
      <c r="B247" s="501"/>
      <c r="C247" s="48" t="s">
        <v>4</v>
      </c>
      <c r="D247" s="49">
        <v>19</v>
      </c>
      <c r="E247" s="50">
        <v>21971998</v>
      </c>
      <c r="F247" s="50">
        <v>2411992</v>
      </c>
      <c r="G247" s="50">
        <v>240001</v>
      </c>
      <c r="H247" s="50">
        <v>12507588</v>
      </c>
      <c r="I247" s="50">
        <v>267031</v>
      </c>
      <c r="J247" s="51">
        <v>3094295</v>
      </c>
      <c r="K247" s="50">
        <v>37398610</v>
      </c>
      <c r="L247" s="73">
        <v>40492905</v>
      </c>
      <c r="M247" s="118"/>
      <c r="N247" s="120">
        <v>37398610</v>
      </c>
      <c r="O247" s="120">
        <v>24891022</v>
      </c>
      <c r="P247" s="120">
        <v>0</v>
      </c>
      <c r="Q247" s="120">
        <v>44973298</v>
      </c>
      <c r="R247" s="120">
        <v>41879003</v>
      </c>
      <c r="S247" s="47"/>
    </row>
    <row r="248" spans="1:19" ht="12.75" customHeight="1" x14ac:dyDescent="0.2">
      <c r="A248" s="501"/>
      <c r="B248" s="501"/>
      <c r="C248" s="53" t="s">
        <v>3</v>
      </c>
      <c r="D248" s="54">
        <v>20</v>
      </c>
      <c r="E248" s="55">
        <v>11731.83</v>
      </c>
      <c r="F248" s="55">
        <v>1289.08</v>
      </c>
      <c r="G248" s="55">
        <v>123.95</v>
      </c>
      <c r="H248" s="55">
        <v>6459.63</v>
      </c>
      <c r="I248" s="55">
        <v>137.91</v>
      </c>
      <c r="J248" s="55">
        <v>1633.71</v>
      </c>
      <c r="K248" s="56">
        <v>19742.400000000001</v>
      </c>
      <c r="L248" s="46">
        <v>21376.11</v>
      </c>
      <c r="M248" s="117"/>
      <c r="N248" s="119">
        <v>19742.400000000001</v>
      </c>
      <c r="O248" s="119">
        <v>13282.77</v>
      </c>
      <c r="P248" s="119"/>
      <c r="Q248" s="119">
        <v>23767.01</v>
      </c>
      <c r="R248" s="119">
        <v>22133.3</v>
      </c>
      <c r="S248" s="47"/>
    </row>
    <row r="249" spans="1:19" ht="6.75" customHeight="1" x14ac:dyDescent="0.2">
      <c r="A249" s="501"/>
      <c r="B249" s="501"/>
      <c r="C249" s="48" t="s">
        <v>4</v>
      </c>
      <c r="D249" s="49">
        <v>21</v>
      </c>
      <c r="E249" s="50">
        <v>22715990</v>
      </c>
      <c r="F249" s="50">
        <v>2496007</v>
      </c>
      <c r="G249" s="50">
        <v>240001</v>
      </c>
      <c r="H249" s="50">
        <v>12507588</v>
      </c>
      <c r="I249" s="50">
        <v>267031</v>
      </c>
      <c r="J249" s="51">
        <v>3163304</v>
      </c>
      <c r="K249" s="50">
        <v>38226617</v>
      </c>
      <c r="L249" s="73">
        <v>41389921</v>
      </c>
      <c r="M249" s="118"/>
      <c r="N249" s="120">
        <v>38226617</v>
      </c>
      <c r="O249" s="120">
        <v>25719029</v>
      </c>
      <c r="P249" s="120">
        <v>0</v>
      </c>
      <c r="Q249" s="120">
        <v>46019348</v>
      </c>
      <c r="R249" s="120">
        <v>42856045</v>
      </c>
      <c r="S249" s="47"/>
    </row>
    <row r="250" spans="1:19" ht="12.75" customHeight="1" x14ac:dyDescent="0.2">
      <c r="A250" s="501"/>
      <c r="B250" s="501"/>
      <c r="C250" s="53" t="s">
        <v>3</v>
      </c>
      <c r="D250" s="54">
        <v>22</v>
      </c>
      <c r="E250" s="55">
        <v>11979.73</v>
      </c>
      <c r="F250" s="55">
        <v>1313.87</v>
      </c>
      <c r="G250" s="55">
        <v>123.95</v>
      </c>
      <c r="H250" s="55">
        <v>6459.63</v>
      </c>
      <c r="I250" s="55">
        <v>137.91</v>
      </c>
      <c r="J250" s="55">
        <v>1656.43</v>
      </c>
      <c r="K250" s="56">
        <v>20015.09</v>
      </c>
      <c r="L250" s="46">
        <v>21671.52</v>
      </c>
      <c r="M250" s="117"/>
      <c r="N250" s="119">
        <v>20015.09</v>
      </c>
      <c r="O250" s="119">
        <v>13555.46</v>
      </c>
      <c r="P250" s="119"/>
      <c r="Q250" s="119">
        <v>24111.5</v>
      </c>
      <c r="R250" s="119">
        <v>22455.07</v>
      </c>
      <c r="S250" s="47"/>
    </row>
    <row r="251" spans="1:19" ht="8.25" customHeight="1" x14ac:dyDescent="0.2">
      <c r="A251" s="501"/>
      <c r="B251" s="501"/>
      <c r="C251" s="48" t="s">
        <v>4</v>
      </c>
      <c r="D251" s="49">
        <v>23</v>
      </c>
      <c r="E251" s="50">
        <v>23195992</v>
      </c>
      <c r="F251" s="50">
        <v>2544007</v>
      </c>
      <c r="G251" s="50">
        <v>240001</v>
      </c>
      <c r="H251" s="50">
        <v>12507588</v>
      </c>
      <c r="I251" s="50">
        <v>267031</v>
      </c>
      <c r="J251" s="51">
        <v>3207296</v>
      </c>
      <c r="K251" s="50">
        <v>38754618</v>
      </c>
      <c r="L251" s="73">
        <v>41961914</v>
      </c>
      <c r="M251" s="118"/>
      <c r="N251" s="120">
        <v>38754618</v>
      </c>
      <c r="O251" s="120">
        <v>26247031</v>
      </c>
      <c r="P251" s="120">
        <v>0</v>
      </c>
      <c r="Q251" s="120">
        <v>46686374</v>
      </c>
      <c r="R251" s="120">
        <v>43479078</v>
      </c>
      <c r="S251" s="47"/>
    </row>
    <row r="252" spans="1:19" ht="12.75" customHeight="1" x14ac:dyDescent="0.2">
      <c r="A252" s="501"/>
      <c r="B252" s="501"/>
      <c r="C252" s="53" t="s">
        <v>3</v>
      </c>
      <c r="D252" s="54">
        <v>24</v>
      </c>
      <c r="E252" s="55">
        <v>12295.81</v>
      </c>
      <c r="F252" s="55">
        <v>1351.05</v>
      </c>
      <c r="G252" s="55">
        <v>123.95</v>
      </c>
      <c r="H252" s="55">
        <v>6459.63</v>
      </c>
      <c r="I252" s="55">
        <v>137.91</v>
      </c>
      <c r="J252" s="55">
        <v>1685.87</v>
      </c>
      <c r="K252" s="56">
        <v>20368.349999999999</v>
      </c>
      <c r="L252" s="46">
        <v>22054.22</v>
      </c>
      <c r="M252" s="117"/>
      <c r="N252" s="119">
        <v>20368.349999999999</v>
      </c>
      <c r="O252" s="119">
        <v>13908.72</v>
      </c>
      <c r="P252" s="119"/>
      <c r="Q252" s="119">
        <v>24557.79</v>
      </c>
      <c r="R252" s="119">
        <v>22871.919999999998</v>
      </c>
      <c r="S252" s="47"/>
    </row>
    <row r="253" spans="1:19" ht="7.5" customHeight="1" x14ac:dyDescent="0.2">
      <c r="A253" s="501"/>
      <c r="B253" s="501"/>
      <c r="C253" s="48" t="s">
        <v>4</v>
      </c>
      <c r="D253" s="49">
        <v>25</v>
      </c>
      <c r="E253" s="50">
        <v>23808008</v>
      </c>
      <c r="F253" s="50">
        <v>2615998</v>
      </c>
      <c r="G253" s="50">
        <v>240001</v>
      </c>
      <c r="H253" s="50">
        <v>12507588</v>
      </c>
      <c r="I253" s="50">
        <v>267031</v>
      </c>
      <c r="J253" s="51">
        <v>3264300</v>
      </c>
      <c r="K253" s="50">
        <v>39438625</v>
      </c>
      <c r="L253" s="73">
        <v>42702925</v>
      </c>
      <c r="M253" s="118"/>
      <c r="N253" s="120">
        <v>39438625</v>
      </c>
      <c r="O253" s="120">
        <v>26931037</v>
      </c>
      <c r="P253" s="120">
        <v>0</v>
      </c>
      <c r="Q253" s="120">
        <v>47550512</v>
      </c>
      <c r="R253" s="120">
        <v>44286213</v>
      </c>
      <c r="S253" s="47"/>
    </row>
    <row r="254" spans="1:19" ht="12.75" customHeight="1" x14ac:dyDescent="0.2">
      <c r="A254" s="501"/>
      <c r="B254" s="501"/>
      <c r="C254" s="53" t="s">
        <v>3</v>
      </c>
      <c r="D254" s="54">
        <v>26</v>
      </c>
      <c r="E254" s="55">
        <v>12605.68</v>
      </c>
      <c r="F254" s="55">
        <v>1382.04</v>
      </c>
      <c r="G254" s="55">
        <v>123.95</v>
      </c>
      <c r="H254" s="55">
        <v>6459.63</v>
      </c>
      <c r="I254" s="55">
        <v>137.91</v>
      </c>
      <c r="J254" s="55">
        <v>1714.28</v>
      </c>
      <c r="K254" s="56">
        <v>20709.21</v>
      </c>
      <c r="L254" s="46">
        <v>22423.49</v>
      </c>
      <c r="M254" s="117"/>
      <c r="N254" s="119">
        <v>20709.21</v>
      </c>
      <c r="O254" s="119">
        <v>14249.58</v>
      </c>
      <c r="P254" s="119"/>
      <c r="Q254" s="119">
        <v>24988.41</v>
      </c>
      <c r="R254" s="119">
        <v>23274.13</v>
      </c>
      <c r="S254" s="47"/>
    </row>
    <row r="255" spans="1:19" ht="8.25" customHeight="1" x14ac:dyDescent="0.2">
      <c r="A255" s="501"/>
      <c r="B255" s="501"/>
      <c r="C255" s="48" t="s">
        <v>4</v>
      </c>
      <c r="D255" s="49">
        <v>27</v>
      </c>
      <c r="E255" s="50">
        <v>24408000</v>
      </c>
      <c r="F255" s="50">
        <v>2676003</v>
      </c>
      <c r="G255" s="50">
        <v>240001</v>
      </c>
      <c r="H255" s="50">
        <v>12507588</v>
      </c>
      <c r="I255" s="50">
        <v>267031</v>
      </c>
      <c r="J255" s="51">
        <v>3319309</v>
      </c>
      <c r="K255" s="50">
        <v>40098622</v>
      </c>
      <c r="L255" s="73">
        <v>43417931</v>
      </c>
      <c r="M255" s="118"/>
      <c r="N255" s="120">
        <v>40098622</v>
      </c>
      <c r="O255" s="120">
        <v>27591034</v>
      </c>
      <c r="P255" s="120">
        <v>0</v>
      </c>
      <c r="Q255" s="120">
        <v>48384309</v>
      </c>
      <c r="R255" s="120">
        <v>45065000</v>
      </c>
      <c r="S255" s="47"/>
    </row>
    <row r="256" spans="1:19" ht="12.75" customHeight="1" x14ac:dyDescent="0.2">
      <c r="A256" s="501"/>
      <c r="B256" s="501"/>
      <c r="C256" s="53" t="s">
        <v>3</v>
      </c>
      <c r="D256" s="54">
        <v>28</v>
      </c>
      <c r="E256" s="55">
        <v>12909.36</v>
      </c>
      <c r="F256" s="55">
        <v>1419.22</v>
      </c>
      <c r="G256" s="55">
        <v>123.95</v>
      </c>
      <c r="H256" s="55">
        <v>6459.63</v>
      </c>
      <c r="I256" s="55">
        <v>137.91</v>
      </c>
      <c r="J256" s="55">
        <v>1742.68</v>
      </c>
      <c r="K256" s="56">
        <v>21050.07</v>
      </c>
      <c r="L256" s="46">
        <v>22792.75</v>
      </c>
      <c r="M256" s="117"/>
      <c r="N256" s="119">
        <v>21050.07</v>
      </c>
      <c r="O256" s="119">
        <v>14590.44</v>
      </c>
      <c r="P256" s="119"/>
      <c r="Q256" s="119">
        <v>25419.03</v>
      </c>
      <c r="R256" s="119">
        <v>23676.35</v>
      </c>
      <c r="S256" s="47"/>
    </row>
    <row r="257" spans="1:19" ht="9" customHeight="1" x14ac:dyDescent="0.2">
      <c r="A257" s="501"/>
      <c r="B257" s="501"/>
      <c r="C257" s="48" t="s">
        <v>4</v>
      </c>
      <c r="D257" s="49">
        <v>29</v>
      </c>
      <c r="E257" s="50">
        <v>24996006</v>
      </c>
      <c r="F257" s="50">
        <v>2747993</v>
      </c>
      <c r="G257" s="50">
        <v>240001</v>
      </c>
      <c r="H257" s="50">
        <v>12507588</v>
      </c>
      <c r="I257" s="50">
        <v>267031</v>
      </c>
      <c r="J257" s="51">
        <v>3374299</v>
      </c>
      <c r="K257" s="50">
        <v>40758619</v>
      </c>
      <c r="L257" s="73">
        <v>44132918</v>
      </c>
      <c r="M257" s="118"/>
      <c r="N257" s="120">
        <v>40758619</v>
      </c>
      <c r="O257" s="120">
        <v>28251031</v>
      </c>
      <c r="P257" s="120">
        <v>0</v>
      </c>
      <c r="Q257" s="120">
        <v>49218105</v>
      </c>
      <c r="R257" s="120">
        <v>45843806</v>
      </c>
      <c r="S257" s="47"/>
    </row>
    <row r="258" spans="1:19" ht="12.75" customHeight="1" x14ac:dyDescent="0.2">
      <c r="A258" s="501"/>
      <c r="B258" s="501"/>
      <c r="C258" s="53" t="s">
        <v>3</v>
      </c>
      <c r="D258" s="54">
        <v>30</v>
      </c>
      <c r="E258" s="55">
        <v>13225.43</v>
      </c>
      <c r="F258" s="55">
        <v>1450.21</v>
      </c>
      <c r="G258" s="55">
        <v>123.95</v>
      </c>
      <c r="H258" s="55">
        <v>6459.63</v>
      </c>
      <c r="I258" s="55">
        <v>137.91</v>
      </c>
      <c r="J258" s="55">
        <v>1771.6</v>
      </c>
      <c r="K258" s="56">
        <v>21397.13</v>
      </c>
      <c r="L258" s="46">
        <v>23168.73</v>
      </c>
      <c r="M258" s="117"/>
      <c r="N258" s="119">
        <v>21397.13</v>
      </c>
      <c r="O258" s="119">
        <v>14937.5</v>
      </c>
      <c r="P258" s="119"/>
      <c r="Q258" s="119">
        <v>25857.48</v>
      </c>
      <c r="R258" s="119">
        <v>24085.88</v>
      </c>
      <c r="S258" s="47"/>
    </row>
    <row r="259" spans="1:19" ht="9" customHeight="1" x14ac:dyDescent="0.2">
      <c r="A259" s="501"/>
      <c r="B259" s="501"/>
      <c r="C259" s="48" t="s">
        <v>4</v>
      </c>
      <c r="D259" s="49">
        <v>31</v>
      </c>
      <c r="E259" s="50">
        <v>25608003</v>
      </c>
      <c r="F259" s="50">
        <v>2807998</v>
      </c>
      <c r="G259" s="50">
        <v>240001</v>
      </c>
      <c r="H259" s="50">
        <v>12507588</v>
      </c>
      <c r="I259" s="50">
        <v>267031</v>
      </c>
      <c r="J259" s="51">
        <v>3430296</v>
      </c>
      <c r="K259" s="50">
        <v>41430621</v>
      </c>
      <c r="L259" s="73">
        <v>44860917</v>
      </c>
      <c r="M259" s="118"/>
      <c r="N259" s="120">
        <v>41430621</v>
      </c>
      <c r="O259" s="120">
        <v>28923033</v>
      </c>
      <c r="P259" s="120">
        <v>0</v>
      </c>
      <c r="Q259" s="120">
        <v>50067063</v>
      </c>
      <c r="R259" s="120">
        <v>46636767</v>
      </c>
      <c r="S259" s="47"/>
    </row>
    <row r="260" spans="1:19" ht="12.75" customHeight="1" x14ac:dyDescent="0.2">
      <c r="A260" s="501"/>
      <c r="B260" s="501"/>
      <c r="C260" s="53" t="s">
        <v>3</v>
      </c>
      <c r="D260" s="54">
        <v>32</v>
      </c>
      <c r="E260" s="55">
        <v>13535.3</v>
      </c>
      <c r="F260" s="55">
        <v>1487.4</v>
      </c>
      <c r="G260" s="55">
        <v>123.95</v>
      </c>
      <c r="H260" s="55">
        <v>6459.63</v>
      </c>
      <c r="I260" s="55">
        <v>137.91</v>
      </c>
      <c r="J260" s="55">
        <v>1800.52</v>
      </c>
      <c r="K260" s="56">
        <v>21744.19</v>
      </c>
      <c r="L260" s="46">
        <v>23544.71</v>
      </c>
      <c r="M260" s="117"/>
      <c r="N260" s="119">
        <v>21744.19</v>
      </c>
      <c r="O260" s="119">
        <v>15284.56</v>
      </c>
      <c r="P260" s="119"/>
      <c r="Q260" s="119">
        <v>26295.93</v>
      </c>
      <c r="R260" s="119">
        <v>24495.41</v>
      </c>
      <c r="S260" s="47"/>
    </row>
    <row r="261" spans="1:19" ht="9" customHeight="1" x14ac:dyDescent="0.2">
      <c r="A261" s="501"/>
      <c r="B261" s="501"/>
      <c r="C261" s="48" t="s">
        <v>4</v>
      </c>
      <c r="D261" s="49">
        <v>33</v>
      </c>
      <c r="E261" s="50">
        <v>26207995</v>
      </c>
      <c r="F261" s="50">
        <v>2880008</v>
      </c>
      <c r="G261" s="50">
        <v>240001</v>
      </c>
      <c r="H261" s="50">
        <v>12507588</v>
      </c>
      <c r="I261" s="50">
        <v>267031</v>
      </c>
      <c r="J261" s="51">
        <v>3486293</v>
      </c>
      <c r="K261" s="50">
        <v>42102623</v>
      </c>
      <c r="L261" s="73">
        <v>45588916</v>
      </c>
      <c r="M261" s="118"/>
      <c r="N261" s="120">
        <v>42102623</v>
      </c>
      <c r="O261" s="120">
        <v>29595035</v>
      </c>
      <c r="P261" s="120">
        <v>0</v>
      </c>
      <c r="Q261" s="120">
        <v>50916020</v>
      </c>
      <c r="R261" s="120">
        <v>47429728</v>
      </c>
      <c r="S261" s="47"/>
    </row>
    <row r="262" spans="1:19" ht="12.75" customHeight="1" x14ac:dyDescent="0.2">
      <c r="A262" s="501"/>
      <c r="B262" s="501"/>
      <c r="C262" s="53" t="s">
        <v>3</v>
      </c>
      <c r="D262" s="54">
        <v>34</v>
      </c>
      <c r="E262" s="55">
        <v>13851.37</v>
      </c>
      <c r="F262" s="55">
        <v>1518.38</v>
      </c>
      <c r="G262" s="55">
        <v>123.95</v>
      </c>
      <c r="H262" s="55">
        <v>6459.63</v>
      </c>
      <c r="I262" s="55">
        <v>137.91</v>
      </c>
      <c r="J262" s="55">
        <v>1829.44</v>
      </c>
      <c r="K262" s="56">
        <v>22091.24</v>
      </c>
      <c r="L262" s="46">
        <v>23920.68</v>
      </c>
      <c r="M262" s="117"/>
      <c r="N262" s="119">
        <v>22091.24</v>
      </c>
      <c r="O262" s="119">
        <v>15631.61</v>
      </c>
      <c r="P262" s="119"/>
      <c r="Q262" s="119">
        <v>26734.37</v>
      </c>
      <c r="R262" s="119">
        <v>24904.93</v>
      </c>
      <c r="S262" s="47"/>
    </row>
    <row r="263" spans="1:19" ht="9" customHeight="1" x14ac:dyDescent="0.2">
      <c r="A263" s="501"/>
      <c r="B263" s="501"/>
      <c r="C263" s="48" t="s">
        <v>4</v>
      </c>
      <c r="D263" s="49">
        <v>35</v>
      </c>
      <c r="E263" s="50">
        <v>26819992</v>
      </c>
      <c r="F263" s="50">
        <v>2939994</v>
      </c>
      <c r="G263" s="50">
        <v>240001</v>
      </c>
      <c r="H263" s="50">
        <v>12507588</v>
      </c>
      <c r="I263" s="50">
        <v>267031</v>
      </c>
      <c r="J263" s="51">
        <v>3542290</v>
      </c>
      <c r="K263" s="50">
        <v>42774605</v>
      </c>
      <c r="L263" s="73">
        <v>46316895</v>
      </c>
      <c r="M263" s="118"/>
      <c r="N263" s="120">
        <v>42774605</v>
      </c>
      <c r="O263" s="120">
        <v>30267017</v>
      </c>
      <c r="P263" s="120">
        <v>0</v>
      </c>
      <c r="Q263" s="120">
        <v>51764959</v>
      </c>
      <c r="R263" s="120">
        <v>48222669</v>
      </c>
      <c r="S263" s="47"/>
    </row>
    <row r="264" spans="1:19" ht="12.75" customHeight="1" x14ac:dyDescent="0.2">
      <c r="A264" s="501"/>
      <c r="B264" s="501"/>
      <c r="C264" s="53" t="s">
        <v>3</v>
      </c>
      <c r="D264" s="54">
        <v>36</v>
      </c>
      <c r="E264" s="55">
        <v>14161.25</v>
      </c>
      <c r="F264" s="55">
        <v>1555.57</v>
      </c>
      <c r="G264" s="55">
        <v>123.95</v>
      </c>
      <c r="H264" s="55">
        <v>6459.63</v>
      </c>
      <c r="I264" s="55">
        <v>137.91</v>
      </c>
      <c r="J264" s="55">
        <v>1858.37</v>
      </c>
      <c r="K264" s="56">
        <v>22438.31</v>
      </c>
      <c r="L264" s="46">
        <v>24296.68</v>
      </c>
      <c r="M264" s="117"/>
      <c r="N264" s="119">
        <v>22438.31</v>
      </c>
      <c r="O264" s="119">
        <v>15978.68</v>
      </c>
      <c r="P264" s="119"/>
      <c r="Q264" s="119">
        <v>27172.84</v>
      </c>
      <c r="R264" s="119">
        <v>25314.47</v>
      </c>
      <c r="S264" s="47"/>
    </row>
    <row r="265" spans="1:19" ht="9" customHeight="1" x14ac:dyDescent="0.2">
      <c r="A265" s="501"/>
      <c r="B265" s="501"/>
      <c r="C265" s="48" t="s">
        <v>4</v>
      </c>
      <c r="D265" s="49">
        <v>37</v>
      </c>
      <c r="E265" s="50">
        <v>27420004</v>
      </c>
      <c r="F265" s="50">
        <v>3012004</v>
      </c>
      <c r="G265" s="50">
        <v>240001</v>
      </c>
      <c r="H265" s="50">
        <v>12507588</v>
      </c>
      <c r="I265" s="50">
        <v>267031</v>
      </c>
      <c r="J265" s="51">
        <v>3598306</v>
      </c>
      <c r="K265" s="50">
        <v>43446627</v>
      </c>
      <c r="L265" s="73">
        <v>47044933</v>
      </c>
      <c r="M265" s="118"/>
      <c r="N265" s="120">
        <v>43446627</v>
      </c>
      <c r="O265" s="120">
        <v>30939039</v>
      </c>
      <c r="P265" s="120">
        <v>0</v>
      </c>
      <c r="Q265" s="120">
        <v>52613955</v>
      </c>
      <c r="R265" s="120">
        <v>49015649</v>
      </c>
      <c r="S265" s="47"/>
    </row>
    <row r="266" spans="1:19" ht="9" customHeight="1" x14ac:dyDescent="0.2">
      <c r="A266" s="501"/>
      <c r="B266" s="501"/>
      <c r="C266" s="103" t="s">
        <v>3</v>
      </c>
      <c r="D266" s="79">
        <v>38</v>
      </c>
      <c r="E266" s="55">
        <v>14471.12</v>
      </c>
      <c r="F266" s="55">
        <v>1586.56</v>
      </c>
      <c r="G266" s="55">
        <v>123.95</v>
      </c>
      <c r="H266" s="55">
        <v>6459.63</v>
      </c>
      <c r="I266" s="55">
        <v>137.91</v>
      </c>
      <c r="J266" s="55">
        <v>1886.77</v>
      </c>
      <c r="K266" s="56">
        <v>22779.17</v>
      </c>
      <c r="L266" s="46">
        <v>24665.94</v>
      </c>
      <c r="M266" s="117"/>
      <c r="N266" s="119">
        <v>22779.17</v>
      </c>
      <c r="O266" s="119">
        <v>16319.54</v>
      </c>
      <c r="P266" s="119"/>
      <c r="Q266" s="119">
        <v>27603.46</v>
      </c>
      <c r="R266" s="119">
        <v>25716.69</v>
      </c>
      <c r="S266" s="47"/>
    </row>
    <row r="267" spans="1:19" ht="9" customHeight="1" x14ac:dyDescent="0.2">
      <c r="A267" s="501"/>
      <c r="B267" s="501"/>
      <c r="C267" s="103" t="s">
        <v>4</v>
      </c>
      <c r="D267" s="79">
        <v>39</v>
      </c>
      <c r="E267" s="50">
        <v>28019996</v>
      </c>
      <c r="F267" s="50">
        <v>3072009</v>
      </c>
      <c r="G267" s="50">
        <v>240001</v>
      </c>
      <c r="H267" s="50">
        <v>12507588</v>
      </c>
      <c r="I267" s="50">
        <v>267031</v>
      </c>
      <c r="J267" s="51">
        <v>3653296</v>
      </c>
      <c r="K267" s="50">
        <v>44106623</v>
      </c>
      <c r="L267" s="73">
        <v>47759920</v>
      </c>
      <c r="M267" s="118"/>
      <c r="N267" s="123">
        <v>44106623</v>
      </c>
      <c r="O267" s="123">
        <v>31599036</v>
      </c>
      <c r="P267" s="123">
        <v>0</v>
      </c>
      <c r="Q267" s="120">
        <v>53447751</v>
      </c>
      <c r="R267" s="120">
        <v>49794455</v>
      </c>
      <c r="S267" s="47"/>
    </row>
    <row r="268" spans="1:19" ht="12.75" customHeight="1" x14ac:dyDescent="0.2">
      <c r="A268" s="501"/>
      <c r="B268" s="501"/>
      <c r="C268" s="53" t="s">
        <v>3</v>
      </c>
      <c r="D268" s="54">
        <v>40</v>
      </c>
      <c r="E268" s="55">
        <v>14781</v>
      </c>
      <c r="F268" s="55">
        <v>1623.74</v>
      </c>
      <c r="G268" s="55">
        <v>123.95</v>
      </c>
      <c r="H268" s="55">
        <v>6459.63</v>
      </c>
      <c r="I268" s="55">
        <v>137.91</v>
      </c>
      <c r="J268" s="55">
        <v>1915.69</v>
      </c>
      <c r="K268" s="56">
        <v>23126.23</v>
      </c>
      <c r="L268" s="46">
        <v>25041.919999999998</v>
      </c>
      <c r="M268" s="117"/>
      <c r="N268" s="119">
        <v>23126.23</v>
      </c>
      <c r="O268" s="119">
        <v>16666.599999999999</v>
      </c>
      <c r="P268" s="119"/>
      <c r="Q268" s="119">
        <v>28041.91</v>
      </c>
      <c r="R268" s="119">
        <v>26126.22</v>
      </c>
      <c r="S268" s="47"/>
    </row>
    <row r="269" spans="1:19" ht="9" customHeight="1" x14ac:dyDescent="0.2">
      <c r="A269" s="502"/>
      <c r="B269" s="502"/>
      <c r="C269" s="58"/>
      <c r="D269" s="59"/>
      <c r="E269" s="61">
        <v>28620007</v>
      </c>
      <c r="F269" s="61">
        <v>3143999</v>
      </c>
      <c r="G269" s="61">
        <v>240001</v>
      </c>
      <c r="H269" s="61">
        <v>12507588</v>
      </c>
      <c r="I269" s="61">
        <v>267031</v>
      </c>
      <c r="J269" s="60">
        <v>3709293</v>
      </c>
      <c r="K269" s="61">
        <v>44778625</v>
      </c>
      <c r="L269" s="73">
        <v>48487918</v>
      </c>
      <c r="M269" s="118"/>
      <c r="N269" s="120">
        <v>44778625</v>
      </c>
      <c r="O269" s="120">
        <v>32271038</v>
      </c>
      <c r="P269" s="120">
        <v>0</v>
      </c>
      <c r="Q269" s="120">
        <v>54296709</v>
      </c>
      <c r="R269" s="120">
        <v>50587416</v>
      </c>
      <c r="S269" s="47"/>
    </row>
    <row r="270" spans="1:19" ht="12.75" customHeight="1" x14ac:dyDescent="0.2">
      <c r="A270" s="496">
        <v>34516</v>
      </c>
      <c r="B270" s="496">
        <v>34699</v>
      </c>
      <c r="C270" s="42" t="s">
        <v>3</v>
      </c>
      <c r="D270" s="43">
        <v>0</v>
      </c>
      <c r="E270" s="44">
        <v>6674.69</v>
      </c>
      <c r="F270" s="44">
        <v>731.3</v>
      </c>
      <c r="G270" s="44">
        <v>123.95</v>
      </c>
      <c r="H270" s="44">
        <v>6459.63</v>
      </c>
      <c r="I270" s="44">
        <v>229.85</v>
      </c>
      <c r="J270" s="44">
        <v>1165.8</v>
      </c>
      <c r="K270" s="45">
        <v>14219.42</v>
      </c>
      <c r="L270" s="46">
        <v>15385.22</v>
      </c>
      <c r="M270" s="117"/>
      <c r="N270" s="119">
        <v>14219.42</v>
      </c>
      <c r="O270" s="119">
        <v>7759.79</v>
      </c>
      <c r="P270" s="119"/>
      <c r="Q270" s="119">
        <v>16781.98</v>
      </c>
      <c r="R270" s="119">
        <v>15616.18</v>
      </c>
      <c r="S270" s="47"/>
    </row>
    <row r="271" spans="1:19" ht="8.25" customHeight="1" x14ac:dyDescent="0.2">
      <c r="A271" s="497"/>
      <c r="B271" s="497"/>
      <c r="C271" s="48" t="s">
        <v>4</v>
      </c>
      <c r="D271" s="49">
        <v>0</v>
      </c>
      <c r="E271" s="50">
        <v>12924002</v>
      </c>
      <c r="F271" s="50">
        <v>1415994</v>
      </c>
      <c r="G271" s="50">
        <v>240001</v>
      </c>
      <c r="H271" s="50">
        <v>12507588</v>
      </c>
      <c r="I271" s="50">
        <v>445052</v>
      </c>
      <c r="J271" s="51">
        <v>2257304</v>
      </c>
      <c r="K271" s="50">
        <v>27532636</v>
      </c>
      <c r="L271" s="73">
        <v>29789940</v>
      </c>
      <c r="M271" s="118"/>
      <c r="N271" s="120">
        <v>27532636</v>
      </c>
      <c r="O271" s="120">
        <v>15025049</v>
      </c>
      <c r="P271" s="120">
        <v>0</v>
      </c>
      <c r="Q271" s="120">
        <v>32494444</v>
      </c>
      <c r="R271" s="120">
        <v>30237141</v>
      </c>
      <c r="S271" s="47"/>
    </row>
    <row r="272" spans="1:19" ht="12.75" customHeight="1" x14ac:dyDescent="0.2">
      <c r="A272" s="500">
        <v>34516</v>
      </c>
      <c r="B272" s="500">
        <v>34699</v>
      </c>
      <c r="C272" s="53" t="s">
        <v>3</v>
      </c>
      <c r="D272" s="54">
        <v>1</v>
      </c>
      <c r="E272" s="55">
        <v>7027.95</v>
      </c>
      <c r="F272" s="55">
        <v>768.49</v>
      </c>
      <c r="G272" s="55">
        <v>123.95</v>
      </c>
      <c r="H272" s="55">
        <v>6459.63</v>
      </c>
      <c r="I272" s="55">
        <v>229.85</v>
      </c>
      <c r="J272" s="55">
        <v>1198.3399999999999</v>
      </c>
      <c r="K272" s="56">
        <v>14609.87</v>
      </c>
      <c r="L272" s="46">
        <v>15808.21</v>
      </c>
      <c r="M272" s="117"/>
      <c r="N272" s="119">
        <v>14609.87</v>
      </c>
      <c r="O272" s="119">
        <v>8150.24</v>
      </c>
      <c r="P272" s="119"/>
      <c r="Q272" s="119">
        <v>17275.25</v>
      </c>
      <c r="R272" s="119">
        <v>16076.91</v>
      </c>
      <c r="S272" s="47"/>
    </row>
    <row r="273" spans="1:19" ht="8.25" customHeight="1" x14ac:dyDescent="0.2">
      <c r="A273" s="500"/>
      <c r="B273" s="500"/>
      <c r="C273" s="48" t="s">
        <v>4</v>
      </c>
      <c r="D273" s="49">
        <v>2</v>
      </c>
      <c r="E273" s="50">
        <v>13608009</v>
      </c>
      <c r="F273" s="50">
        <v>1488004</v>
      </c>
      <c r="G273" s="50">
        <v>240001</v>
      </c>
      <c r="H273" s="50">
        <v>12507588</v>
      </c>
      <c r="I273" s="50">
        <v>445052</v>
      </c>
      <c r="J273" s="51">
        <v>2320310</v>
      </c>
      <c r="K273" s="50">
        <v>28288653</v>
      </c>
      <c r="L273" s="73">
        <v>30608963</v>
      </c>
      <c r="M273" s="118"/>
      <c r="N273" s="120">
        <v>28288653</v>
      </c>
      <c r="O273" s="120">
        <v>15781065</v>
      </c>
      <c r="P273" s="120">
        <v>0</v>
      </c>
      <c r="Q273" s="120">
        <v>33449548</v>
      </c>
      <c r="R273" s="120">
        <v>31129239</v>
      </c>
      <c r="S273" s="47"/>
    </row>
    <row r="274" spans="1:19" ht="12.75" customHeight="1" x14ac:dyDescent="0.2">
      <c r="A274" s="501"/>
      <c r="B274" s="501"/>
      <c r="C274" s="53" t="s">
        <v>3</v>
      </c>
      <c r="D274" s="54">
        <v>3</v>
      </c>
      <c r="E274" s="55">
        <v>7387.4</v>
      </c>
      <c r="F274" s="55">
        <v>811.87</v>
      </c>
      <c r="G274" s="55">
        <v>123.95</v>
      </c>
      <c r="H274" s="55">
        <v>6459.63</v>
      </c>
      <c r="I274" s="55">
        <v>229.85</v>
      </c>
      <c r="J274" s="55">
        <v>1231.9000000000001</v>
      </c>
      <c r="K274" s="56">
        <v>15012.7</v>
      </c>
      <c r="L274" s="46">
        <v>16244.6</v>
      </c>
      <c r="M274" s="117"/>
      <c r="N274" s="119">
        <v>15012.7</v>
      </c>
      <c r="O274" s="119">
        <v>8553.07</v>
      </c>
      <c r="P274" s="119"/>
      <c r="Q274" s="119">
        <v>17784.150000000001</v>
      </c>
      <c r="R274" s="119">
        <v>16552.25</v>
      </c>
      <c r="S274" s="47"/>
    </row>
    <row r="275" spans="1:19" ht="8.25" customHeight="1" x14ac:dyDescent="0.2">
      <c r="A275" s="501"/>
      <c r="B275" s="501"/>
      <c r="C275" s="48" t="s">
        <v>4</v>
      </c>
      <c r="D275" s="49">
        <v>4</v>
      </c>
      <c r="E275" s="50">
        <v>14304001</v>
      </c>
      <c r="F275" s="50">
        <v>1572000</v>
      </c>
      <c r="G275" s="50">
        <v>240001</v>
      </c>
      <c r="H275" s="50">
        <v>12507588</v>
      </c>
      <c r="I275" s="50">
        <v>445052</v>
      </c>
      <c r="J275" s="51">
        <v>2385291</v>
      </c>
      <c r="K275" s="50">
        <v>29068641</v>
      </c>
      <c r="L275" s="73">
        <v>31453932</v>
      </c>
      <c r="M275" s="118"/>
      <c r="N275" s="120">
        <v>29068641</v>
      </c>
      <c r="O275" s="120">
        <v>16561053</v>
      </c>
      <c r="P275" s="120">
        <v>0</v>
      </c>
      <c r="Q275" s="120">
        <v>34434916</v>
      </c>
      <c r="R275" s="120">
        <v>32049625</v>
      </c>
      <c r="S275" s="47"/>
    </row>
    <row r="276" spans="1:19" ht="12.75" customHeight="1" x14ac:dyDescent="0.2">
      <c r="A276" s="501"/>
      <c r="B276" s="501"/>
      <c r="C276" s="53" t="s">
        <v>3</v>
      </c>
      <c r="D276" s="54">
        <v>5</v>
      </c>
      <c r="E276" s="55">
        <v>7740.66</v>
      </c>
      <c r="F276" s="55">
        <v>849.06</v>
      </c>
      <c r="G276" s="55">
        <v>123.95</v>
      </c>
      <c r="H276" s="55">
        <v>6459.63</v>
      </c>
      <c r="I276" s="55">
        <v>229.85</v>
      </c>
      <c r="J276" s="55">
        <v>1264.44</v>
      </c>
      <c r="K276" s="56">
        <v>15403.15</v>
      </c>
      <c r="L276" s="46">
        <v>16667.59</v>
      </c>
      <c r="M276" s="117"/>
      <c r="N276" s="119">
        <v>15403.15</v>
      </c>
      <c r="O276" s="119">
        <v>8943.52</v>
      </c>
      <c r="P276" s="119"/>
      <c r="Q276" s="119">
        <v>18277.419999999998</v>
      </c>
      <c r="R276" s="119">
        <v>17012.98</v>
      </c>
      <c r="S276" s="47"/>
    </row>
    <row r="277" spans="1:19" ht="8.25" customHeight="1" x14ac:dyDescent="0.2">
      <c r="A277" s="501"/>
      <c r="B277" s="501"/>
      <c r="C277" s="48" t="s">
        <v>4</v>
      </c>
      <c r="D277" s="49">
        <v>6</v>
      </c>
      <c r="E277" s="50">
        <v>14988008</v>
      </c>
      <c r="F277" s="50">
        <v>1644009</v>
      </c>
      <c r="G277" s="50">
        <v>240001</v>
      </c>
      <c r="H277" s="50">
        <v>12507588</v>
      </c>
      <c r="I277" s="50">
        <v>445052</v>
      </c>
      <c r="J277" s="51">
        <v>2448297</v>
      </c>
      <c r="K277" s="50">
        <v>29824657</v>
      </c>
      <c r="L277" s="73">
        <v>32272954</v>
      </c>
      <c r="M277" s="118"/>
      <c r="N277" s="120">
        <v>29824657</v>
      </c>
      <c r="O277" s="120">
        <v>17317069</v>
      </c>
      <c r="P277" s="120">
        <v>0</v>
      </c>
      <c r="Q277" s="120">
        <v>35390020</v>
      </c>
      <c r="R277" s="120">
        <v>32941723</v>
      </c>
      <c r="S277" s="47"/>
    </row>
    <row r="278" spans="1:19" ht="12.75" customHeight="1" x14ac:dyDescent="0.2">
      <c r="A278" s="501"/>
      <c r="B278" s="501"/>
      <c r="C278" s="53" t="s">
        <v>3</v>
      </c>
      <c r="D278" s="54">
        <v>7</v>
      </c>
      <c r="E278" s="55">
        <v>8155.89</v>
      </c>
      <c r="F278" s="55">
        <v>892.44</v>
      </c>
      <c r="G278" s="55">
        <v>123.95</v>
      </c>
      <c r="H278" s="55">
        <v>6459.63</v>
      </c>
      <c r="I278" s="55">
        <v>229.85</v>
      </c>
      <c r="J278" s="55">
        <v>1302.6600000000001</v>
      </c>
      <c r="K278" s="56">
        <v>15861.76</v>
      </c>
      <c r="L278" s="46">
        <v>17164.419999999998</v>
      </c>
      <c r="M278" s="117"/>
      <c r="N278" s="119">
        <v>15861.76</v>
      </c>
      <c r="O278" s="119">
        <v>9402.1299999999992</v>
      </c>
      <c r="P278" s="119"/>
      <c r="Q278" s="119">
        <v>18856.8</v>
      </c>
      <c r="R278" s="119">
        <v>17554.14</v>
      </c>
      <c r="S278" s="47"/>
    </row>
    <row r="279" spans="1:19" ht="8.25" customHeight="1" x14ac:dyDescent="0.2">
      <c r="A279" s="501"/>
      <c r="B279" s="501"/>
      <c r="C279" s="48" t="s">
        <v>4</v>
      </c>
      <c r="D279" s="49">
        <v>8</v>
      </c>
      <c r="E279" s="50">
        <v>15792005</v>
      </c>
      <c r="F279" s="50">
        <v>1728005</v>
      </c>
      <c r="G279" s="50">
        <v>240001</v>
      </c>
      <c r="H279" s="50">
        <v>12507588</v>
      </c>
      <c r="I279" s="50">
        <v>445052</v>
      </c>
      <c r="J279" s="51">
        <v>2522301</v>
      </c>
      <c r="K279" s="50">
        <v>30712650</v>
      </c>
      <c r="L279" s="73">
        <v>33234952</v>
      </c>
      <c r="M279" s="118"/>
      <c r="N279" s="120">
        <v>30712650</v>
      </c>
      <c r="O279" s="120">
        <v>18205062</v>
      </c>
      <c r="P279" s="120">
        <v>0</v>
      </c>
      <c r="Q279" s="120">
        <v>36511856</v>
      </c>
      <c r="R279" s="120">
        <v>33989555</v>
      </c>
      <c r="S279" s="47"/>
    </row>
    <row r="280" spans="1:19" ht="12.75" customHeight="1" x14ac:dyDescent="0.2">
      <c r="A280" s="501"/>
      <c r="B280" s="501"/>
      <c r="C280" s="53" t="s">
        <v>3</v>
      </c>
      <c r="D280" s="54">
        <v>9</v>
      </c>
      <c r="E280" s="55">
        <v>8527.74</v>
      </c>
      <c r="F280" s="55">
        <v>935.82</v>
      </c>
      <c r="G280" s="55">
        <v>123.95</v>
      </c>
      <c r="H280" s="55">
        <v>6459.63</v>
      </c>
      <c r="I280" s="55">
        <v>229.85</v>
      </c>
      <c r="J280" s="55">
        <v>1337.26</v>
      </c>
      <c r="K280" s="56">
        <v>16276.99</v>
      </c>
      <c r="L280" s="46">
        <v>17614.25</v>
      </c>
      <c r="M280" s="117"/>
      <c r="N280" s="119">
        <v>16276.99</v>
      </c>
      <c r="O280" s="119">
        <v>9817.36</v>
      </c>
      <c r="P280" s="119"/>
      <c r="Q280" s="119">
        <v>19381.37</v>
      </c>
      <c r="R280" s="119">
        <v>18044.11</v>
      </c>
      <c r="S280" s="47"/>
    </row>
    <row r="281" spans="1:19" ht="8.25" customHeight="1" x14ac:dyDescent="0.2">
      <c r="A281" s="501"/>
      <c r="B281" s="501"/>
      <c r="C281" s="48" t="s">
        <v>4</v>
      </c>
      <c r="D281" s="49">
        <v>10</v>
      </c>
      <c r="E281" s="50">
        <v>16512007</v>
      </c>
      <c r="F281" s="50">
        <v>1812000</v>
      </c>
      <c r="G281" s="50">
        <v>240001</v>
      </c>
      <c r="H281" s="50">
        <v>12507588</v>
      </c>
      <c r="I281" s="50">
        <v>445052</v>
      </c>
      <c r="J281" s="51">
        <v>2589296</v>
      </c>
      <c r="K281" s="50">
        <v>31516647</v>
      </c>
      <c r="L281" s="73">
        <v>34105944</v>
      </c>
      <c r="M281" s="118"/>
      <c r="N281" s="120">
        <v>31516647</v>
      </c>
      <c r="O281" s="120">
        <v>19009060</v>
      </c>
      <c r="P281" s="120">
        <v>0</v>
      </c>
      <c r="Q281" s="120">
        <v>37527565</v>
      </c>
      <c r="R281" s="120">
        <v>34938269</v>
      </c>
      <c r="S281" s="47"/>
    </row>
    <row r="282" spans="1:19" ht="12.75" customHeight="1" x14ac:dyDescent="0.2">
      <c r="A282" s="501"/>
      <c r="B282" s="501"/>
      <c r="C282" s="53" t="s">
        <v>3</v>
      </c>
      <c r="D282" s="54">
        <v>11</v>
      </c>
      <c r="E282" s="55">
        <v>8980.15</v>
      </c>
      <c r="F282" s="55">
        <v>985.4</v>
      </c>
      <c r="G282" s="55">
        <v>123.95</v>
      </c>
      <c r="H282" s="55">
        <v>6459.63</v>
      </c>
      <c r="I282" s="55">
        <v>229.85</v>
      </c>
      <c r="J282" s="55">
        <v>1379.09</v>
      </c>
      <c r="K282" s="56">
        <v>16778.98</v>
      </c>
      <c r="L282" s="46">
        <v>18158.07</v>
      </c>
      <c r="M282" s="117"/>
      <c r="N282" s="119">
        <v>16778.98</v>
      </c>
      <c r="O282" s="119">
        <v>10319.35</v>
      </c>
      <c r="P282" s="119"/>
      <c r="Q282" s="119">
        <v>20015.55</v>
      </c>
      <c r="R282" s="119">
        <v>18636.46</v>
      </c>
      <c r="S282" s="47"/>
    </row>
    <row r="283" spans="1:19" ht="8.25" customHeight="1" x14ac:dyDescent="0.2">
      <c r="A283" s="501"/>
      <c r="B283" s="501"/>
      <c r="C283" s="48" t="s">
        <v>4</v>
      </c>
      <c r="D283" s="49">
        <v>12</v>
      </c>
      <c r="E283" s="50">
        <v>17387995</v>
      </c>
      <c r="F283" s="50">
        <v>1908000</v>
      </c>
      <c r="G283" s="50">
        <v>240001</v>
      </c>
      <c r="H283" s="50">
        <v>12507588</v>
      </c>
      <c r="I283" s="50">
        <v>445052</v>
      </c>
      <c r="J283" s="51">
        <v>2670291</v>
      </c>
      <c r="K283" s="50">
        <v>32488636</v>
      </c>
      <c r="L283" s="73">
        <v>35158926</v>
      </c>
      <c r="M283" s="118"/>
      <c r="N283" s="120">
        <v>32488636</v>
      </c>
      <c r="O283" s="120">
        <v>19981048</v>
      </c>
      <c r="P283" s="120">
        <v>0</v>
      </c>
      <c r="Q283" s="120">
        <v>38755509</v>
      </c>
      <c r="R283" s="120">
        <v>36085218</v>
      </c>
      <c r="S283" s="47"/>
    </row>
    <row r="284" spans="1:19" ht="12.75" customHeight="1" x14ac:dyDescent="0.2">
      <c r="A284" s="501"/>
      <c r="B284" s="501"/>
      <c r="C284" s="53" t="s">
        <v>3</v>
      </c>
      <c r="D284" s="54">
        <v>13</v>
      </c>
      <c r="E284" s="55">
        <v>9463.56</v>
      </c>
      <c r="F284" s="55">
        <v>1034.98</v>
      </c>
      <c r="G284" s="55">
        <v>123.95</v>
      </c>
      <c r="H284" s="55">
        <v>6459.63</v>
      </c>
      <c r="I284" s="55">
        <v>229.85</v>
      </c>
      <c r="J284" s="55">
        <v>1423.51</v>
      </c>
      <c r="K284" s="56">
        <v>17311.97</v>
      </c>
      <c r="L284" s="46">
        <v>18735.48</v>
      </c>
      <c r="M284" s="117"/>
      <c r="N284" s="119">
        <v>17311.97</v>
      </c>
      <c r="O284" s="119">
        <v>10852.34</v>
      </c>
      <c r="P284" s="119"/>
      <c r="Q284" s="119">
        <v>20688.900000000001</v>
      </c>
      <c r="R284" s="119">
        <v>19265.39</v>
      </c>
      <c r="S284" s="47"/>
    </row>
    <row r="285" spans="1:19" ht="7.5" customHeight="1" x14ac:dyDescent="0.2">
      <c r="A285" s="501"/>
      <c r="B285" s="501"/>
      <c r="C285" s="48" t="s">
        <v>4</v>
      </c>
      <c r="D285" s="49">
        <v>14</v>
      </c>
      <c r="E285" s="50">
        <v>18324007</v>
      </c>
      <c r="F285" s="50">
        <v>2004001</v>
      </c>
      <c r="G285" s="50">
        <v>240001</v>
      </c>
      <c r="H285" s="50">
        <v>12507588</v>
      </c>
      <c r="I285" s="50">
        <v>445052</v>
      </c>
      <c r="J285" s="51">
        <v>2756300</v>
      </c>
      <c r="K285" s="50">
        <v>33520648</v>
      </c>
      <c r="L285" s="73">
        <v>36276948</v>
      </c>
      <c r="M285" s="118"/>
      <c r="N285" s="120">
        <v>33520648</v>
      </c>
      <c r="O285" s="120">
        <v>21013060</v>
      </c>
      <c r="P285" s="120">
        <v>0</v>
      </c>
      <c r="Q285" s="120">
        <v>40059296</v>
      </c>
      <c r="R285" s="120">
        <v>37302997</v>
      </c>
      <c r="S285" s="47"/>
    </row>
    <row r="286" spans="1:19" ht="12.75" customHeight="1" x14ac:dyDescent="0.2">
      <c r="A286" s="501"/>
      <c r="B286" s="501"/>
      <c r="C286" s="53" t="s">
        <v>3</v>
      </c>
      <c r="D286" s="54">
        <v>15</v>
      </c>
      <c r="E286" s="55">
        <v>9940.76</v>
      </c>
      <c r="F286" s="55">
        <v>1090.76</v>
      </c>
      <c r="G286" s="55">
        <v>123.95</v>
      </c>
      <c r="H286" s="55">
        <v>6459.63</v>
      </c>
      <c r="I286" s="55">
        <v>229.85</v>
      </c>
      <c r="J286" s="55">
        <v>1467.93</v>
      </c>
      <c r="K286" s="56">
        <v>17844.95</v>
      </c>
      <c r="L286" s="46">
        <v>19312.88</v>
      </c>
      <c r="M286" s="117"/>
      <c r="N286" s="119">
        <v>17844.95</v>
      </c>
      <c r="O286" s="119">
        <v>11385.32</v>
      </c>
      <c r="P286" s="119"/>
      <c r="Q286" s="119">
        <v>21362.240000000002</v>
      </c>
      <c r="R286" s="119">
        <v>19894.310000000001</v>
      </c>
      <c r="S286" s="47"/>
    </row>
    <row r="287" spans="1:19" ht="7.5" customHeight="1" x14ac:dyDescent="0.2">
      <c r="A287" s="501"/>
      <c r="B287" s="501"/>
      <c r="C287" s="48" t="s">
        <v>4</v>
      </c>
      <c r="D287" s="49">
        <v>16</v>
      </c>
      <c r="E287" s="50">
        <v>19247995</v>
      </c>
      <c r="F287" s="50">
        <v>2112006</v>
      </c>
      <c r="G287" s="50">
        <v>240001</v>
      </c>
      <c r="H287" s="50">
        <v>12507588</v>
      </c>
      <c r="I287" s="50">
        <v>445052</v>
      </c>
      <c r="J287" s="51">
        <v>2842309</v>
      </c>
      <c r="K287" s="50">
        <v>34552641</v>
      </c>
      <c r="L287" s="73">
        <v>37394950</v>
      </c>
      <c r="M287" s="118"/>
      <c r="N287" s="120">
        <v>34552641</v>
      </c>
      <c r="O287" s="120">
        <v>22045054</v>
      </c>
      <c r="P287" s="120">
        <v>0</v>
      </c>
      <c r="Q287" s="120">
        <v>41363064</v>
      </c>
      <c r="R287" s="120">
        <v>38520756</v>
      </c>
      <c r="S287" s="47"/>
    </row>
    <row r="288" spans="1:19" ht="12.75" customHeight="1" x14ac:dyDescent="0.2">
      <c r="A288" s="501"/>
      <c r="B288" s="501"/>
      <c r="C288" s="53" t="s">
        <v>3</v>
      </c>
      <c r="D288" s="54">
        <v>17</v>
      </c>
      <c r="E288" s="55">
        <v>11037.72</v>
      </c>
      <c r="F288" s="55">
        <v>1214.71</v>
      </c>
      <c r="G288" s="55">
        <v>123.95</v>
      </c>
      <c r="H288" s="55">
        <v>6459.63</v>
      </c>
      <c r="I288" s="55">
        <v>229.85</v>
      </c>
      <c r="J288" s="55">
        <v>1569.67</v>
      </c>
      <c r="K288" s="56">
        <v>19065.86</v>
      </c>
      <c r="L288" s="46">
        <v>20635.53</v>
      </c>
      <c r="M288" s="117"/>
      <c r="N288" s="119">
        <v>19065.86</v>
      </c>
      <c r="O288" s="119">
        <v>12606.23</v>
      </c>
      <c r="P288" s="119"/>
      <c r="Q288" s="119">
        <v>22904.65</v>
      </c>
      <c r="R288" s="119">
        <v>21334.98</v>
      </c>
      <c r="S288" s="47"/>
    </row>
    <row r="289" spans="1:19" ht="8.25" customHeight="1" x14ac:dyDescent="0.2">
      <c r="A289" s="501"/>
      <c r="B289" s="501"/>
      <c r="C289" s="48" t="s">
        <v>4</v>
      </c>
      <c r="D289" s="49">
        <v>17</v>
      </c>
      <c r="E289" s="50">
        <v>21372006</v>
      </c>
      <c r="F289" s="50">
        <v>2352007</v>
      </c>
      <c r="G289" s="50">
        <v>240001</v>
      </c>
      <c r="H289" s="50">
        <v>12507588</v>
      </c>
      <c r="I289" s="50">
        <v>445052</v>
      </c>
      <c r="J289" s="51">
        <v>3039305</v>
      </c>
      <c r="K289" s="50">
        <v>36916653</v>
      </c>
      <c r="L289" s="73">
        <v>39955958</v>
      </c>
      <c r="M289" s="118"/>
      <c r="N289" s="120">
        <v>36916653</v>
      </c>
      <c r="O289" s="120">
        <v>24409065</v>
      </c>
      <c r="P289" s="120">
        <v>0</v>
      </c>
      <c r="Q289" s="120">
        <v>44349587</v>
      </c>
      <c r="R289" s="120">
        <v>41310282</v>
      </c>
      <c r="S289" s="47"/>
    </row>
    <row r="290" spans="1:19" ht="12.75" customHeight="1" x14ac:dyDescent="0.2">
      <c r="A290" s="501"/>
      <c r="B290" s="501"/>
      <c r="C290" s="53" t="s">
        <v>3</v>
      </c>
      <c r="D290" s="54">
        <v>18</v>
      </c>
      <c r="E290" s="55">
        <v>11347.59</v>
      </c>
      <c r="F290" s="55">
        <v>1245.69</v>
      </c>
      <c r="G290" s="55">
        <v>123.95</v>
      </c>
      <c r="H290" s="55">
        <v>6459.63</v>
      </c>
      <c r="I290" s="55">
        <v>229.85</v>
      </c>
      <c r="J290" s="55">
        <v>1598.07</v>
      </c>
      <c r="K290" s="56">
        <v>19406.71</v>
      </c>
      <c r="L290" s="46">
        <v>21004.78</v>
      </c>
      <c r="M290" s="117"/>
      <c r="N290" s="119">
        <v>19406.71</v>
      </c>
      <c r="O290" s="119">
        <v>12947.08</v>
      </c>
      <c r="P290" s="119"/>
      <c r="Q290" s="119">
        <v>23335.25</v>
      </c>
      <c r="R290" s="119">
        <v>21737.18</v>
      </c>
      <c r="S290" s="47"/>
    </row>
    <row r="291" spans="1:19" ht="7.5" customHeight="1" x14ac:dyDescent="0.2">
      <c r="A291" s="501"/>
      <c r="B291" s="501"/>
      <c r="C291" s="48" t="s">
        <v>4</v>
      </c>
      <c r="D291" s="49">
        <v>19</v>
      </c>
      <c r="E291" s="50">
        <v>21971998</v>
      </c>
      <c r="F291" s="50">
        <v>2411992</v>
      </c>
      <c r="G291" s="50">
        <v>240001</v>
      </c>
      <c r="H291" s="50">
        <v>12507588</v>
      </c>
      <c r="I291" s="50">
        <v>445052</v>
      </c>
      <c r="J291" s="51">
        <v>3094295</v>
      </c>
      <c r="K291" s="50">
        <v>37576630</v>
      </c>
      <c r="L291" s="73">
        <v>40670925</v>
      </c>
      <c r="M291" s="118"/>
      <c r="N291" s="120">
        <v>37576630</v>
      </c>
      <c r="O291" s="120">
        <v>25069043</v>
      </c>
      <c r="P291" s="120">
        <v>0</v>
      </c>
      <c r="Q291" s="120">
        <v>45183345</v>
      </c>
      <c r="R291" s="120">
        <v>42089050</v>
      </c>
      <c r="S291" s="47"/>
    </row>
    <row r="292" spans="1:19" ht="12.75" customHeight="1" x14ac:dyDescent="0.2">
      <c r="A292" s="501"/>
      <c r="B292" s="501"/>
      <c r="C292" s="53" t="s">
        <v>3</v>
      </c>
      <c r="D292" s="54">
        <v>20</v>
      </c>
      <c r="E292" s="55">
        <v>11731.83</v>
      </c>
      <c r="F292" s="55">
        <v>1289.08</v>
      </c>
      <c r="G292" s="55">
        <v>123.95</v>
      </c>
      <c r="H292" s="55">
        <v>6459.63</v>
      </c>
      <c r="I292" s="55">
        <v>229.85</v>
      </c>
      <c r="J292" s="55">
        <v>1633.71</v>
      </c>
      <c r="K292" s="56">
        <v>19834.34</v>
      </c>
      <c r="L292" s="46">
        <v>21468.05</v>
      </c>
      <c r="M292" s="117"/>
      <c r="N292" s="119">
        <v>19834.34</v>
      </c>
      <c r="O292" s="119">
        <v>13374.71</v>
      </c>
      <c r="P292" s="119"/>
      <c r="Q292" s="119">
        <v>23875.5</v>
      </c>
      <c r="R292" s="119">
        <v>22241.79</v>
      </c>
      <c r="S292" s="47"/>
    </row>
    <row r="293" spans="1:19" ht="6.75" customHeight="1" x14ac:dyDescent="0.2">
      <c r="A293" s="501"/>
      <c r="B293" s="501"/>
      <c r="C293" s="48" t="s">
        <v>4</v>
      </c>
      <c r="D293" s="49">
        <v>21</v>
      </c>
      <c r="E293" s="50">
        <v>22715990</v>
      </c>
      <c r="F293" s="50">
        <v>2496007</v>
      </c>
      <c r="G293" s="50">
        <v>240001</v>
      </c>
      <c r="H293" s="50">
        <v>12507588</v>
      </c>
      <c r="I293" s="50">
        <v>445052</v>
      </c>
      <c r="J293" s="51">
        <v>3163304</v>
      </c>
      <c r="K293" s="50">
        <v>38404638</v>
      </c>
      <c r="L293" s="73">
        <v>41567941</v>
      </c>
      <c r="M293" s="118"/>
      <c r="N293" s="120">
        <v>38404638</v>
      </c>
      <c r="O293" s="120">
        <v>25897050</v>
      </c>
      <c r="P293" s="120">
        <v>0</v>
      </c>
      <c r="Q293" s="120">
        <v>46229414</v>
      </c>
      <c r="R293" s="120">
        <v>43066111</v>
      </c>
      <c r="S293" s="47"/>
    </row>
    <row r="294" spans="1:19" ht="12.75" customHeight="1" x14ac:dyDescent="0.2">
      <c r="A294" s="501"/>
      <c r="B294" s="501"/>
      <c r="C294" s="53" t="s">
        <v>3</v>
      </c>
      <c r="D294" s="54">
        <v>22</v>
      </c>
      <c r="E294" s="55">
        <v>11979.73</v>
      </c>
      <c r="F294" s="55">
        <v>1313.87</v>
      </c>
      <c r="G294" s="55">
        <v>123.95</v>
      </c>
      <c r="H294" s="55">
        <v>6459.63</v>
      </c>
      <c r="I294" s="55">
        <v>229.85</v>
      </c>
      <c r="J294" s="55">
        <v>1656.43</v>
      </c>
      <c r="K294" s="56">
        <v>20107.03</v>
      </c>
      <c r="L294" s="46">
        <v>21763.46</v>
      </c>
      <c r="M294" s="117"/>
      <c r="N294" s="119">
        <v>20107.03</v>
      </c>
      <c r="O294" s="119">
        <v>13647.4</v>
      </c>
      <c r="P294" s="119"/>
      <c r="Q294" s="119">
        <v>24219.99</v>
      </c>
      <c r="R294" s="119">
        <v>22563.56</v>
      </c>
      <c r="S294" s="47"/>
    </row>
    <row r="295" spans="1:19" ht="8.25" customHeight="1" x14ac:dyDescent="0.2">
      <c r="A295" s="501"/>
      <c r="B295" s="501"/>
      <c r="C295" s="48" t="s">
        <v>4</v>
      </c>
      <c r="D295" s="49">
        <v>23</v>
      </c>
      <c r="E295" s="50">
        <v>23195992</v>
      </c>
      <c r="F295" s="50">
        <v>2544007</v>
      </c>
      <c r="G295" s="50">
        <v>240001</v>
      </c>
      <c r="H295" s="50">
        <v>12507588</v>
      </c>
      <c r="I295" s="50">
        <v>445052</v>
      </c>
      <c r="J295" s="51">
        <v>3207296</v>
      </c>
      <c r="K295" s="50">
        <v>38932639</v>
      </c>
      <c r="L295" s="73">
        <v>42139935</v>
      </c>
      <c r="M295" s="118"/>
      <c r="N295" s="120">
        <v>38932639</v>
      </c>
      <c r="O295" s="120">
        <v>26425051</v>
      </c>
      <c r="P295" s="120">
        <v>0</v>
      </c>
      <c r="Q295" s="120">
        <v>46896440</v>
      </c>
      <c r="R295" s="120">
        <v>43689144</v>
      </c>
      <c r="S295" s="47"/>
    </row>
    <row r="296" spans="1:19" ht="12.75" customHeight="1" x14ac:dyDescent="0.2">
      <c r="A296" s="501"/>
      <c r="B296" s="501"/>
      <c r="C296" s="53" t="s">
        <v>3</v>
      </c>
      <c r="D296" s="54">
        <v>24</v>
      </c>
      <c r="E296" s="55">
        <v>12295.81</v>
      </c>
      <c r="F296" s="55">
        <v>1351.05</v>
      </c>
      <c r="G296" s="55">
        <v>123.95</v>
      </c>
      <c r="H296" s="55">
        <v>6459.63</v>
      </c>
      <c r="I296" s="55">
        <v>229.85</v>
      </c>
      <c r="J296" s="55">
        <v>1685.87</v>
      </c>
      <c r="K296" s="56">
        <v>20460.29</v>
      </c>
      <c r="L296" s="46">
        <v>22146.16</v>
      </c>
      <c r="M296" s="117"/>
      <c r="N296" s="119">
        <v>20460.29</v>
      </c>
      <c r="O296" s="119">
        <v>14000.66</v>
      </c>
      <c r="P296" s="119"/>
      <c r="Q296" s="119">
        <v>24666.28</v>
      </c>
      <c r="R296" s="119">
        <v>22980.41</v>
      </c>
      <c r="S296" s="47"/>
    </row>
    <row r="297" spans="1:19" ht="7.5" customHeight="1" x14ac:dyDescent="0.2">
      <c r="A297" s="501"/>
      <c r="B297" s="501"/>
      <c r="C297" s="48" t="s">
        <v>4</v>
      </c>
      <c r="D297" s="49">
        <v>25</v>
      </c>
      <c r="E297" s="50">
        <v>23808008</v>
      </c>
      <c r="F297" s="50">
        <v>2615998</v>
      </c>
      <c r="G297" s="50">
        <v>240001</v>
      </c>
      <c r="H297" s="50">
        <v>12507588</v>
      </c>
      <c r="I297" s="50">
        <v>445052</v>
      </c>
      <c r="J297" s="51">
        <v>3264300</v>
      </c>
      <c r="K297" s="50">
        <v>39616646</v>
      </c>
      <c r="L297" s="73">
        <v>42880945</v>
      </c>
      <c r="M297" s="118"/>
      <c r="N297" s="120">
        <v>39616646</v>
      </c>
      <c r="O297" s="120">
        <v>27109058</v>
      </c>
      <c r="P297" s="120">
        <v>0</v>
      </c>
      <c r="Q297" s="120">
        <v>47760578</v>
      </c>
      <c r="R297" s="120">
        <v>44496278</v>
      </c>
      <c r="S297" s="47"/>
    </row>
    <row r="298" spans="1:19" ht="12.75" customHeight="1" x14ac:dyDescent="0.2">
      <c r="A298" s="501"/>
      <c r="B298" s="501"/>
      <c r="C298" s="53" t="s">
        <v>3</v>
      </c>
      <c r="D298" s="54">
        <v>26</v>
      </c>
      <c r="E298" s="55">
        <v>12605.68</v>
      </c>
      <c r="F298" s="55">
        <v>1382.04</v>
      </c>
      <c r="G298" s="55">
        <v>123.95</v>
      </c>
      <c r="H298" s="55">
        <v>6459.63</v>
      </c>
      <c r="I298" s="55">
        <v>229.85</v>
      </c>
      <c r="J298" s="55">
        <v>1714.28</v>
      </c>
      <c r="K298" s="56">
        <v>20801.150000000001</v>
      </c>
      <c r="L298" s="46">
        <v>22515.43</v>
      </c>
      <c r="M298" s="117"/>
      <c r="N298" s="119">
        <v>20801.150000000001</v>
      </c>
      <c r="O298" s="119">
        <v>14341.52</v>
      </c>
      <c r="P298" s="119"/>
      <c r="Q298" s="119">
        <v>25096.9</v>
      </c>
      <c r="R298" s="119">
        <v>23382.62</v>
      </c>
      <c r="S298" s="47"/>
    </row>
    <row r="299" spans="1:19" ht="8.25" customHeight="1" x14ac:dyDescent="0.2">
      <c r="A299" s="501"/>
      <c r="B299" s="501"/>
      <c r="C299" s="48" t="s">
        <v>4</v>
      </c>
      <c r="D299" s="49">
        <v>27</v>
      </c>
      <c r="E299" s="50">
        <v>24408000</v>
      </c>
      <c r="F299" s="50">
        <v>2676003</v>
      </c>
      <c r="G299" s="50">
        <v>240001</v>
      </c>
      <c r="H299" s="50">
        <v>12507588</v>
      </c>
      <c r="I299" s="50">
        <v>445052</v>
      </c>
      <c r="J299" s="51">
        <v>3319309</v>
      </c>
      <c r="K299" s="50">
        <v>40276643</v>
      </c>
      <c r="L299" s="73">
        <v>43595952</v>
      </c>
      <c r="M299" s="118"/>
      <c r="N299" s="120">
        <v>40276643</v>
      </c>
      <c r="O299" s="120">
        <v>27769055</v>
      </c>
      <c r="P299" s="120">
        <v>0</v>
      </c>
      <c r="Q299" s="120">
        <v>48594375</v>
      </c>
      <c r="R299" s="120">
        <v>45275066</v>
      </c>
      <c r="S299" s="47"/>
    </row>
    <row r="300" spans="1:19" ht="12.75" customHeight="1" x14ac:dyDescent="0.2">
      <c r="A300" s="501"/>
      <c r="B300" s="501"/>
      <c r="C300" s="53" t="s">
        <v>3</v>
      </c>
      <c r="D300" s="54">
        <v>28</v>
      </c>
      <c r="E300" s="55">
        <v>12909.36</v>
      </c>
      <c r="F300" s="55">
        <v>1419.22</v>
      </c>
      <c r="G300" s="55">
        <v>123.95</v>
      </c>
      <c r="H300" s="55">
        <v>6459.63</v>
      </c>
      <c r="I300" s="55">
        <v>229.85</v>
      </c>
      <c r="J300" s="55">
        <v>1742.68</v>
      </c>
      <c r="K300" s="56">
        <v>21142.01</v>
      </c>
      <c r="L300" s="46">
        <v>22884.69</v>
      </c>
      <c r="M300" s="117"/>
      <c r="N300" s="119">
        <v>21142.01</v>
      </c>
      <c r="O300" s="119">
        <v>14682.38</v>
      </c>
      <c r="P300" s="119"/>
      <c r="Q300" s="119">
        <v>25527.52</v>
      </c>
      <c r="R300" s="119">
        <v>23784.84</v>
      </c>
      <c r="S300" s="47"/>
    </row>
    <row r="301" spans="1:19" ht="9" customHeight="1" x14ac:dyDescent="0.2">
      <c r="A301" s="501"/>
      <c r="B301" s="501"/>
      <c r="C301" s="48" t="s">
        <v>4</v>
      </c>
      <c r="D301" s="49">
        <v>29</v>
      </c>
      <c r="E301" s="50">
        <v>24996006</v>
      </c>
      <c r="F301" s="50">
        <v>2747993</v>
      </c>
      <c r="G301" s="50">
        <v>240001</v>
      </c>
      <c r="H301" s="50">
        <v>12507588</v>
      </c>
      <c r="I301" s="50">
        <v>445052</v>
      </c>
      <c r="J301" s="51">
        <v>3374299</v>
      </c>
      <c r="K301" s="50">
        <v>40936640</v>
      </c>
      <c r="L301" s="73">
        <v>44310939</v>
      </c>
      <c r="M301" s="118"/>
      <c r="N301" s="120">
        <v>40936640</v>
      </c>
      <c r="O301" s="120">
        <v>28429052</v>
      </c>
      <c r="P301" s="120">
        <v>0</v>
      </c>
      <c r="Q301" s="120">
        <v>49428171</v>
      </c>
      <c r="R301" s="120">
        <v>46053872</v>
      </c>
      <c r="S301" s="47"/>
    </row>
    <row r="302" spans="1:19" ht="12.75" customHeight="1" x14ac:dyDescent="0.2">
      <c r="A302" s="501"/>
      <c r="B302" s="501"/>
      <c r="C302" s="53" t="s">
        <v>3</v>
      </c>
      <c r="D302" s="54">
        <v>30</v>
      </c>
      <c r="E302" s="55">
        <v>13225.43</v>
      </c>
      <c r="F302" s="55">
        <v>1450.21</v>
      </c>
      <c r="G302" s="55">
        <v>123.95</v>
      </c>
      <c r="H302" s="55">
        <v>6459.63</v>
      </c>
      <c r="I302" s="55">
        <v>229.85</v>
      </c>
      <c r="J302" s="55">
        <v>1771.6</v>
      </c>
      <c r="K302" s="56">
        <v>21489.07</v>
      </c>
      <c r="L302" s="46">
        <v>23260.67</v>
      </c>
      <c r="M302" s="117"/>
      <c r="N302" s="119">
        <v>21489.07</v>
      </c>
      <c r="O302" s="119">
        <v>15029.44</v>
      </c>
      <c r="P302" s="119"/>
      <c r="Q302" s="119">
        <v>25965.97</v>
      </c>
      <c r="R302" s="119">
        <v>24194.37</v>
      </c>
      <c r="S302" s="47"/>
    </row>
    <row r="303" spans="1:19" ht="9" customHeight="1" x14ac:dyDescent="0.2">
      <c r="A303" s="501"/>
      <c r="B303" s="501"/>
      <c r="C303" s="48" t="s">
        <v>4</v>
      </c>
      <c r="D303" s="49">
        <v>31</v>
      </c>
      <c r="E303" s="50">
        <v>25608003</v>
      </c>
      <c r="F303" s="50">
        <v>2807998</v>
      </c>
      <c r="G303" s="50">
        <v>240001</v>
      </c>
      <c r="H303" s="50">
        <v>12507588</v>
      </c>
      <c r="I303" s="50">
        <v>445052</v>
      </c>
      <c r="J303" s="51">
        <v>3430296</v>
      </c>
      <c r="K303" s="50">
        <v>41608642</v>
      </c>
      <c r="L303" s="73">
        <v>45038938</v>
      </c>
      <c r="M303" s="118"/>
      <c r="N303" s="120">
        <v>41608642</v>
      </c>
      <c r="O303" s="120">
        <v>29101054</v>
      </c>
      <c r="P303" s="120">
        <v>0</v>
      </c>
      <c r="Q303" s="120">
        <v>50277129</v>
      </c>
      <c r="R303" s="120">
        <v>46846833</v>
      </c>
      <c r="S303" s="47"/>
    </row>
    <row r="304" spans="1:19" ht="12.75" customHeight="1" x14ac:dyDescent="0.2">
      <c r="A304" s="501"/>
      <c r="B304" s="501"/>
      <c r="C304" s="53" t="s">
        <v>3</v>
      </c>
      <c r="D304" s="54">
        <v>32</v>
      </c>
      <c r="E304" s="55">
        <v>13535.3</v>
      </c>
      <c r="F304" s="55">
        <v>1487.4</v>
      </c>
      <c r="G304" s="55">
        <v>123.95</v>
      </c>
      <c r="H304" s="55">
        <v>6459.63</v>
      </c>
      <c r="I304" s="55">
        <v>229.85</v>
      </c>
      <c r="J304" s="55">
        <v>1800.52</v>
      </c>
      <c r="K304" s="56">
        <v>21836.13</v>
      </c>
      <c r="L304" s="46">
        <v>23636.65</v>
      </c>
      <c r="M304" s="117"/>
      <c r="N304" s="119">
        <v>21836.13</v>
      </c>
      <c r="O304" s="119">
        <v>15376.5</v>
      </c>
      <c r="P304" s="119"/>
      <c r="Q304" s="119">
        <v>26404.42</v>
      </c>
      <c r="R304" s="119">
        <v>24603.9</v>
      </c>
      <c r="S304" s="47"/>
    </row>
    <row r="305" spans="1:19" ht="9" customHeight="1" x14ac:dyDescent="0.2">
      <c r="A305" s="501"/>
      <c r="B305" s="501"/>
      <c r="C305" s="48" t="s">
        <v>4</v>
      </c>
      <c r="D305" s="49">
        <v>33</v>
      </c>
      <c r="E305" s="50">
        <v>26207995</v>
      </c>
      <c r="F305" s="50">
        <v>2880008</v>
      </c>
      <c r="G305" s="50">
        <v>240001</v>
      </c>
      <c r="H305" s="50">
        <v>12507588</v>
      </c>
      <c r="I305" s="50">
        <v>445052</v>
      </c>
      <c r="J305" s="51">
        <v>3486293</v>
      </c>
      <c r="K305" s="50">
        <v>42280643</v>
      </c>
      <c r="L305" s="73">
        <v>45766936</v>
      </c>
      <c r="M305" s="118"/>
      <c r="N305" s="120">
        <v>42280643</v>
      </c>
      <c r="O305" s="120">
        <v>29773056</v>
      </c>
      <c r="P305" s="120">
        <v>0</v>
      </c>
      <c r="Q305" s="120">
        <v>51126086</v>
      </c>
      <c r="R305" s="120">
        <v>47639793</v>
      </c>
      <c r="S305" s="47"/>
    </row>
    <row r="306" spans="1:19" ht="12.75" customHeight="1" x14ac:dyDescent="0.2">
      <c r="A306" s="501"/>
      <c r="B306" s="501"/>
      <c r="C306" s="53" t="s">
        <v>3</v>
      </c>
      <c r="D306" s="54">
        <v>34</v>
      </c>
      <c r="E306" s="55">
        <v>13851.37</v>
      </c>
      <c r="F306" s="55">
        <v>1518.38</v>
      </c>
      <c r="G306" s="55">
        <v>123.95</v>
      </c>
      <c r="H306" s="55">
        <v>6459.63</v>
      </c>
      <c r="I306" s="55">
        <v>229.85</v>
      </c>
      <c r="J306" s="55">
        <v>1829.44</v>
      </c>
      <c r="K306" s="56">
        <v>22183.18</v>
      </c>
      <c r="L306" s="46">
        <v>24012.62</v>
      </c>
      <c r="M306" s="117"/>
      <c r="N306" s="119">
        <v>22183.18</v>
      </c>
      <c r="O306" s="119">
        <v>15723.55</v>
      </c>
      <c r="P306" s="119"/>
      <c r="Q306" s="119">
        <v>26842.86</v>
      </c>
      <c r="R306" s="119">
        <v>25013.42</v>
      </c>
      <c r="S306" s="47"/>
    </row>
    <row r="307" spans="1:19" ht="9" customHeight="1" x14ac:dyDescent="0.2">
      <c r="A307" s="501"/>
      <c r="B307" s="501"/>
      <c r="C307" s="48" t="s">
        <v>4</v>
      </c>
      <c r="D307" s="49">
        <v>35</v>
      </c>
      <c r="E307" s="50">
        <v>26819992</v>
      </c>
      <c r="F307" s="50">
        <v>2939994</v>
      </c>
      <c r="G307" s="50">
        <v>240001</v>
      </c>
      <c r="H307" s="50">
        <v>12507588</v>
      </c>
      <c r="I307" s="50">
        <v>445052</v>
      </c>
      <c r="J307" s="51">
        <v>3542290</v>
      </c>
      <c r="K307" s="50">
        <v>42952626</v>
      </c>
      <c r="L307" s="73">
        <v>46494916</v>
      </c>
      <c r="M307" s="118"/>
      <c r="N307" s="120">
        <v>42952626</v>
      </c>
      <c r="O307" s="120">
        <v>30445038</v>
      </c>
      <c r="P307" s="120">
        <v>0</v>
      </c>
      <c r="Q307" s="120">
        <v>51975025</v>
      </c>
      <c r="R307" s="120">
        <v>48432735</v>
      </c>
      <c r="S307" s="47"/>
    </row>
    <row r="308" spans="1:19" ht="12.75" customHeight="1" x14ac:dyDescent="0.2">
      <c r="A308" s="501"/>
      <c r="B308" s="501"/>
      <c r="C308" s="53" t="s">
        <v>3</v>
      </c>
      <c r="D308" s="54">
        <v>36</v>
      </c>
      <c r="E308" s="55">
        <v>14161.25</v>
      </c>
      <c r="F308" s="55">
        <v>1555.57</v>
      </c>
      <c r="G308" s="55">
        <v>123.95</v>
      </c>
      <c r="H308" s="55">
        <v>6459.63</v>
      </c>
      <c r="I308" s="55">
        <v>229.85</v>
      </c>
      <c r="J308" s="55">
        <v>1858.37</v>
      </c>
      <c r="K308" s="56">
        <v>22530.25</v>
      </c>
      <c r="L308" s="46">
        <v>24388.62</v>
      </c>
      <c r="M308" s="117"/>
      <c r="N308" s="119">
        <v>22530.25</v>
      </c>
      <c r="O308" s="119">
        <v>16070.62</v>
      </c>
      <c r="P308" s="119"/>
      <c r="Q308" s="119">
        <v>27281.33</v>
      </c>
      <c r="R308" s="119">
        <v>25422.959999999999</v>
      </c>
      <c r="S308" s="47"/>
    </row>
    <row r="309" spans="1:19" ht="9" customHeight="1" x14ac:dyDescent="0.2">
      <c r="A309" s="501"/>
      <c r="B309" s="501"/>
      <c r="C309" s="48" t="s">
        <v>4</v>
      </c>
      <c r="D309" s="49">
        <v>37</v>
      </c>
      <c r="E309" s="50">
        <v>27420004</v>
      </c>
      <c r="F309" s="50">
        <v>3012004</v>
      </c>
      <c r="G309" s="50">
        <v>240001</v>
      </c>
      <c r="H309" s="50">
        <v>12507588</v>
      </c>
      <c r="I309" s="50">
        <v>445052</v>
      </c>
      <c r="J309" s="51">
        <v>3598306</v>
      </c>
      <c r="K309" s="50">
        <v>43624647</v>
      </c>
      <c r="L309" s="73">
        <v>47222953</v>
      </c>
      <c r="M309" s="118"/>
      <c r="N309" s="120">
        <v>43624647</v>
      </c>
      <c r="O309" s="120">
        <v>31117059</v>
      </c>
      <c r="P309" s="120">
        <v>0</v>
      </c>
      <c r="Q309" s="120">
        <v>52824021</v>
      </c>
      <c r="R309" s="120">
        <v>49225715</v>
      </c>
      <c r="S309" s="47"/>
    </row>
    <row r="310" spans="1:19" ht="9" customHeight="1" x14ac:dyDescent="0.2">
      <c r="A310" s="501"/>
      <c r="B310" s="501"/>
      <c r="C310" s="103" t="s">
        <v>3</v>
      </c>
      <c r="D310" s="79">
        <v>38</v>
      </c>
      <c r="E310" s="55">
        <v>14471.12</v>
      </c>
      <c r="F310" s="55">
        <v>1586.56</v>
      </c>
      <c r="G310" s="55">
        <v>123.95</v>
      </c>
      <c r="H310" s="55">
        <v>6459.63</v>
      </c>
      <c r="I310" s="55">
        <v>229.85</v>
      </c>
      <c r="J310" s="55">
        <v>1886.77</v>
      </c>
      <c r="K310" s="56">
        <v>22871.11</v>
      </c>
      <c r="L310" s="46">
        <v>24757.88</v>
      </c>
      <c r="M310" s="117"/>
      <c r="N310" s="119">
        <v>22871.11</v>
      </c>
      <c r="O310" s="119">
        <v>16411.48</v>
      </c>
      <c r="P310" s="119"/>
      <c r="Q310" s="119">
        <v>27711.95</v>
      </c>
      <c r="R310" s="119">
        <v>25825.18</v>
      </c>
      <c r="S310" s="47"/>
    </row>
    <row r="311" spans="1:19" ht="9" customHeight="1" x14ac:dyDescent="0.2">
      <c r="A311" s="501"/>
      <c r="B311" s="501"/>
      <c r="C311" s="103" t="s">
        <v>4</v>
      </c>
      <c r="D311" s="79">
        <v>39</v>
      </c>
      <c r="E311" s="50">
        <v>28019996</v>
      </c>
      <c r="F311" s="50">
        <v>3072009</v>
      </c>
      <c r="G311" s="50">
        <v>240001</v>
      </c>
      <c r="H311" s="50">
        <v>12507588</v>
      </c>
      <c r="I311" s="50">
        <v>445052</v>
      </c>
      <c r="J311" s="51">
        <v>3653296</v>
      </c>
      <c r="K311" s="50">
        <v>44284644</v>
      </c>
      <c r="L311" s="73">
        <v>47937940</v>
      </c>
      <c r="M311" s="118"/>
      <c r="N311" s="123">
        <v>44284644</v>
      </c>
      <c r="O311" s="123">
        <v>31777056</v>
      </c>
      <c r="P311" s="123">
        <v>0</v>
      </c>
      <c r="Q311" s="120">
        <v>53657817</v>
      </c>
      <c r="R311" s="120">
        <v>50004521</v>
      </c>
      <c r="S311" s="47"/>
    </row>
    <row r="312" spans="1:19" ht="12.75" customHeight="1" x14ac:dyDescent="0.2">
      <c r="A312" s="501"/>
      <c r="B312" s="501"/>
      <c r="C312" s="53" t="s">
        <v>3</v>
      </c>
      <c r="D312" s="54">
        <v>40</v>
      </c>
      <c r="E312" s="55">
        <v>14781</v>
      </c>
      <c r="F312" s="55">
        <v>1623.74</v>
      </c>
      <c r="G312" s="55">
        <v>123.95</v>
      </c>
      <c r="H312" s="55">
        <v>6459.63</v>
      </c>
      <c r="I312" s="55">
        <v>229.85</v>
      </c>
      <c r="J312" s="55">
        <v>1915.69</v>
      </c>
      <c r="K312" s="56">
        <v>23218.17</v>
      </c>
      <c r="L312" s="46">
        <v>25133.86</v>
      </c>
      <c r="M312" s="117"/>
      <c r="N312" s="119">
        <v>23218.17</v>
      </c>
      <c r="O312" s="119">
        <v>16758.54</v>
      </c>
      <c r="P312" s="119"/>
      <c r="Q312" s="119">
        <v>28150.400000000001</v>
      </c>
      <c r="R312" s="119">
        <v>26234.71</v>
      </c>
      <c r="S312" s="47"/>
    </row>
    <row r="313" spans="1:19" ht="9" customHeight="1" x14ac:dyDescent="0.2">
      <c r="A313" s="502"/>
      <c r="B313" s="502"/>
      <c r="C313" s="58"/>
      <c r="D313" s="59"/>
      <c r="E313" s="61">
        <v>28620007</v>
      </c>
      <c r="F313" s="61">
        <v>3143999</v>
      </c>
      <c r="G313" s="61">
        <v>240001</v>
      </c>
      <c r="H313" s="61">
        <v>12507588</v>
      </c>
      <c r="I313" s="61">
        <v>445052</v>
      </c>
      <c r="J313" s="60">
        <v>3709293</v>
      </c>
      <c r="K313" s="61">
        <v>44956646</v>
      </c>
      <c r="L313" s="73">
        <v>48665939</v>
      </c>
      <c r="M313" s="118"/>
      <c r="N313" s="120">
        <v>44956646</v>
      </c>
      <c r="O313" s="120">
        <v>32449058</v>
      </c>
      <c r="P313" s="120">
        <v>0</v>
      </c>
      <c r="Q313" s="120">
        <v>54506775</v>
      </c>
      <c r="R313" s="120">
        <v>50797482</v>
      </c>
      <c r="S313" s="47"/>
    </row>
    <row r="314" spans="1:19" ht="12.75" customHeight="1" x14ac:dyDescent="0.2">
      <c r="A314" s="496">
        <v>34700</v>
      </c>
      <c r="B314" s="496">
        <v>35033</v>
      </c>
      <c r="C314" s="42" t="s">
        <v>3</v>
      </c>
      <c r="D314" s="43">
        <v>0</v>
      </c>
      <c r="E314" s="44">
        <v>7115.36</v>
      </c>
      <c r="F314" s="44">
        <v>731.3</v>
      </c>
      <c r="G314" s="44">
        <v>123.95</v>
      </c>
      <c r="H314" s="44">
        <v>6459.63</v>
      </c>
      <c r="I314" s="44">
        <v>0</v>
      </c>
      <c r="J314" s="44">
        <v>1202.52</v>
      </c>
      <c r="K314" s="45">
        <v>14430.24</v>
      </c>
      <c r="L314" s="46">
        <v>15632.76</v>
      </c>
      <c r="M314" s="117"/>
      <c r="N314" s="119">
        <v>14430.24</v>
      </c>
      <c r="O314" s="119">
        <v>7970.61</v>
      </c>
      <c r="P314" s="119"/>
      <c r="Q314" s="119">
        <v>17067.47</v>
      </c>
      <c r="R314" s="119">
        <v>15864.95</v>
      </c>
      <c r="S314" s="47"/>
    </row>
    <row r="315" spans="1:19" ht="8.25" customHeight="1" x14ac:dyDescent="0.2">
      <c r="A315" s="497"/>
      <c r="B315" s="497"/>
      <c r="C315" s="48" t="s">
        <v>4</v>
      </c>
      <c r="D315" s="49">
        <v>0</v>
      </c>
      <c r="E315" s="50">
        <v>13777258</v>
      </c>
      <c r="F315" s="50">
        <v>1415994</v>
      </c>
      <c r="G315" s="50">
        <v>240001</v>
      </c>
      <c r="H315" s="50">
        <v>12507588</v>
      </c>
      <c r="I315" s="50">
        <v>0</v>
      </c>
      <c r="J315" s="51">
        <v>2328403</v>
      </c>
      <c r="K315" s="50">
        <v>27940841</v>
      </c>
      <c r="L315" s="73">
        <v>30269244</v>
      </c>
      <c r="M315" s="118"/>
      <c r="N315" s="120">
        <v>27940841</v>
      </c>
      <c r="O315" s="120">
        <v>15433253</v>
      </c>
      <c r="P315" s="120">
        <v>0</v>
      </c>
      <c r="Q315" s="120">
        <v>33047230</v>
      </c>
      <c r="R315" s="120">
        <v>30718827</v>
      </c>
      <c r="S315" s="47"/>
    </row>
    <row r="316" spans="1:19" ht="12.75" customHeight="1" x14ac:dyDescent="0.2">
      <c r="A316" s="500">
        <v>34700</v>
      </c>
      <c r="B316" s="500">
        <v>35033</v>
      </c>
      <c r="C316" s="53" t="s">
        <v>3</v>
      </c>
      <c r="D316" s="54">
        <v>1</v>
      </c>
      <c r="E316" s="55">
        <v>7468.62</v>
      </c>
      <c r="F316" s="55">
        <v>768.49</v>
      </c>
      <c r="G316" s="55">
        <v>123.95</v>
      </c>
      <c r="H316" s="55">
        <v>6459.63</v>
      </c>
      <c r="I316" s="55">
        <v>0</v>
      </c>
      <c r="J316" s="55">
        <v>1235.06</v>
      </c>
      <c r="K316" s="56">
        <v>14820.69</v>
      </c>
      <c r="L316" s="46">
        <v>16055.75</v>
      </c>
      <c r="M316" s="117"/>
      <c r="N316" s="119">
        <v>14820.69</v>
      </c>
      <c r="O316" s="119">
        <v>8361.06</v>
      </c>
      <c r="P316" s="119"/>
      <c r="Q316" s="119">
        <v>17560.740000000002</v>
      </c>
      <c r="R316" s="119">
        <v>16325.68</v>
      </c>
      <c r="S316" s="47"/>
    </row>
    <row r="317" spans="1:19" ht="8.25" customHeight="1" x14ac:dyDescent="0.2">
      <c r="A317" s="500"/>
      <c r="B317" s="500"/>
      <c r="C317" s="48" t="s">
        <v>4</v>
      </c>
      <c r="D317" s="49">
        <v>2</v>
      </c>
      <c r="E317" s="50">
        <v>14461265</v>
      </c>
      <c r="F317" s="50">
        <v>1488004</v>
      </c>
      <c r="G317" s="50">
        <v>240001</v>
      </c>
      <c r="H317" s="50">
        <v>12507588</v>
      </c>
      <c r="I317" s="50">
        <v>0</v>
      </c>
      <c r="J317" s="51">
        <v>2391410</v>
      </c>
      <c r="K317" s="50">
        <v>28696857</v>
      </c>
      <c r="L317" s="73">
        <v>31088267</v>
      </c>
      <c r="M317" s="118"/>
      <c r="N317" s="120">
        <v>28696857</v>
      </c>
      <c r="O317" s="120">
        <v>16189270</v>
      </c>
      <c r="P317" s="120">
        <v>0</v>
      </c>
      <c r="Q317" s="120">
        <v>34002334</v>
      </c>
      <c r="R317" s="120">
        <v>31610924</v>
      </c>
      <c r="S317" s="47"/>
    </row>
    <row r="318" spans="1:19" ht="12.75" customHeight="1" x14ac:dyDescent="0.2">
      <c r="A318" s="501"/>
      <c r="B318" s="501"/>
      <c r="C318" s="53" t="s">
        <v>3</v>
      </c>
      <c r="D318" s="54">
        <v>3</v>
      </c>
      <c r="E318" s="55">
        <v>7853.06</v>
      </c>
      <c r="F318" s="55">
        <v>811.87</v>
      </c>
      <c r="G318" s="55">
        <v>123.95</v>
      </c>
      <c r="H318" s="55">
        <v>6459.63</v>
      </c>
      <c r="I318" s="55">
        <v>0</v>
      </c>
      <c r="J318" s="55">
        <v>1270.71</v>
      </c>
      <c r="K318" s="56">
        <v>15248.51</v>
      </c>
      <c r="L318" s="46">
        <v>16519.22</v>
      </c>
      <c r="M318" s="117"/>
      <c r="N318" s="119">
        <v>15248.51</v>
      </c>
      <c r="O318" s="119">
        <v>8788.8799999999992</v>
      </c>
      <c r="P318" s="119"/>
      <c r="Q318" s="119">
        <v>18101.22</v>
      </c>
      <c r="R318" s="119">
        <v>16830.509999999998</v>
      </c>
      <c r="S318" s="47"/>
    </row>
    <row r="319" spans="1:19" ht="8.25" customHeight="1" x14ac:dyDescent="0.2">
      <c r="A319" s="501"/>
      <c r="B319" s="501"/>
      <c r="C319" s="48" t="s">
        <v>4</v>
      </c>
      <c r="D319" s="49">
        <v>4</v>
      </c>
      <c r="E319" s="50">
        <v>15205644</v>
      </c>
      <c r="F319" s="50">
        <v>1572000</v>
      </c>
      <c r="G319" s="50">
        <v>240001</v>
      </c>
      <c r="H319" s="50">
        <v>12507588</v>
      </c>
      <c r="I319" s="50">
        <v>0</v>
      </c>
      <c r="J319" s="51">
        <v>2460438</v>
      </c>
      <c r="K319" s="50">
        <v>29525232</v>
      </c>
      <c r="L319" s="73">
        <v>31985670</v>
      </c>
      <c r="M319" s="118"/>
      <c r="N319" s="120">
        <v>29525232</v>
      </c>
      <c r="O319" s="120">
        <v>17017645</v>
      </c>
      <c r="P319" s="120">
        <v>0</v>
      </c>
      <c r="Q319" s="120">
        <v>35048849</v>
      </c>
      <c r="R319" s="120">
        <v>32588412</v>
      </c>
      <c r="S319" s="47"/>
    </row>
    <row r="320" spans="1:19" ht="12.75" customHeight="1" x14ac:dyDescent="0.2">
      <c r="A320" s="501"/>
      <c r="B320" s="501"/>
      <c r="C320" s="53" t="s">
        <v>3</v>
      </c>
      <c r="D320" s="54">
        <v>5</v>
      </c>
      <c r="E320" s="55">
        <v>8206.32</v>
      </c>
      <c r="F320" s="55">
        <v>849.06</v>
      </c>
      <c r="G320" s="55">
        <v>123.95</v>
      </c>
      <c r="H320" s="55">
        <v>6459.63</v>
      </c>
      <c r="I320" s="55">
        <v>0</v>
      </c>
      <c r="J320" s="55">
        <v>1303.25</v>
      </c>
      <c r="K320" s="56">
        <v>15638.96</v>
      </c>
      <c r="L320" s="46">
        <v>16942.21</v>
      </c>
      <c r="M320" s="117"/>
      <c r="N320" s="119">
        <v>15638.96</v>
      </c>
      <c r="O320" s="119">
        <v>9179.33</v>
      </c>
      <c r="P320" s="119"/>
      <c r="Q320" s="119">
        <v>18594.490000000002</v>
      </c>
      <c r="R320" s="119">
        <v>17291.240000000002</v>
      </c>
      <c r="S320" s="47"/>
    </row>
    <row r="321" spans="1:19" ht="8.25" customHeight="1" x14ac:dyDescent="0.2">
      <c r="A321" s="501"/>
      <c r="B321" s="501"/>
      <c r="C321" s="48" t="s">
        <v>4</v>
      </c>
      <c r="D321" s="49">
        <v>6</v>
      </c>
      <c r="E321" s="50">
        <v>15889651</v>
      </c>
      <c r="F321" s="50">
        <v>1644009</v>
      </c>
      <c r="G321" s="50">
        <v>240001</v>
      </c>
      <c r="H321" s="50">
        <v>12507588</v>
      </c>
      <c r="I321" s="50">
        <v>0</v>
      </c>
      <c r="J321" s="51">
        <v>2523444</v>
      </c>
      <c r="K321" s="50">
        <v>30281249</v>
      </c>
      <c r="L321" s="73">
        <v>32804693</v>
      </c>
      <c r="M321" s="118"/>
      <c r="N321" s="120">
        <v>30281249</v>
      </c>
      <c r="O321" s="120">
        <v>17773661</v>
      </c>
      <c r="P321" s="120">
        <v>0</v>
      </c>
      <c r="Q321" s="120">
        <v>36003953</v>
      </c>
      <c r="R321" s="120">
        <v>33480509</v>
      </c>
      <c r="S321" s="47"/>
    </row>
    <row r="322" spans="1:19" ht="12.75" customHeight="1" x14ac:dyDescent="0.2">
      <c r="A322" s="501"/>
      <c r="B322" s="501"/>
      <c r="C322" s="53" t="s">
        <v>3</v>
      </c>
      <c r="D322" s="54">
        <v>7</v>
      </c>
      <c r="E322" s="55">
        <v>8621.5499999999993</v>
      </c>
      <c r="F322" s="55">
        <v>892.44</v>
      </c>
      <c r="G322" s="55">
        <v>123.95</v>
      </c>
      <c r="H322" s="55">
        <v>6459.63</v>
      </c>
      <c r="I322" s="55">
        <v>0</v>
      </c>
      <c r="J322" s="55">
        <v>1341.46</v>
      </c>
      <c r="K322" s="56">
        <v>16097.57</v>
      </c>
      <c r="L322" s="46">
        <v>17439.03</v>
      </c>
      <c r="M322" s="117"/>
      <c r="N322" s="119">
        <v>16097.57</v>
      </c>
      <c r="O322" s="119">
        <v>9637.94</v>
      </c>
      <c r="P322" s="119"/>
      <c r="Q322" s="119">
        <v>19173.86</v>
      </c>
      <c r="R322" s="119">
        <v>17832.400000000001</v>
      </c>
      <c r="S322" s="47"/>
    </row>
    <row r="323" spans="1:19" ht="8.25" customHeight="1" x14ac:dyDescent="0.2">
      <c r="A323" s="501"/>
      <c r="B323" s="501"/>
      <c r="C323" s="48" t="s">
        <v>4</v>
      </c>
      <c r="D323" s="49">
        <v>8</v>
      </c>
      <c r="E323" s="50">
        <v>16693649</v>
      </c>
      <c r="F323" s="50">
        <v>1728005</v>
      </c>
      <c r="G323" s="50">
        <v>240001</v>
      </c>
      <c r="H323" s="50">
        <v>12507588</v>
      </c>
      <c r="I323" s="50">
        <v>0</v>
      </c>
      <c r="J323" s="51">
        <v>2597429</v>
      </c>
      <c r="K323" s="50">
        <v>31169242</v>
      </c>
      <c r="L323" s="73">
        <v>33766671</v>
      </c>
      <c r="M323" s="118"/>
      <c r="N323" s="120">
        <v>31169242</v>
      </c>
      <c r="O323" s="120">
        <v>18661654</v>
      </c>
      <c r="P323" s="120">
        <v>0</v>
      </c>
      <c r="Q323" s="120">
        <v>37125770</v>
      </c>
      <c r="R323" s="120">
        <v>34528341</v>
      </c>
      <c r="S323" s="47"/>
    </row>
    <row r="324" spans="1:19" ht="12.75" customHeight="1" x14ac:dyDescent="0.2">
      <c r="A324" s="501"/>
      <c r="B324" s="501"/>
      <c r="C324" s="53" t="s">
        <v>3</v>
      </c>
      <c r="D324" s="54">
        <v>9</v>
      </c>
      <c r="E324" s="55">
        <v>9033.2199999999993</v>
      </c>
      <c r="F324" s="55">
        <v>935.82</v>
      </c>
      <c r="G324" s="55">
        <v>123.95</v>
      </c>
      <c r="H324" s="55">
        <v>6459.63</v>
      </c>
      <c r="I324" s="55">
        <v>0</v>
      </c>
      <c r="J324" s="55">
        <v>1379.39</v>
      </c>
      <c r="K324" s="56">
        <v>16552.62</v>
      </c>
      <c r="L324" s="46">
        <v>17932.009999999998</v>
      </c>
      <c r="M324" s="117"/>
      <c r="N324" s="119">
        <v>16552.62</v>
      </c>
      <c r="O324" s="119">
        <v>10092.99</v>
      </c>
      <c r="P324" s="119"/>
      <c r="Q324" s="119">
        <v>19748.75</v>
      </c>
      <c r="R324" s="119">
        <v>18369.36</v>
      </c>
      <c r="S324" s="47"/>
    </row>
    <row r="325" spans="1:19" ht="8.25" customHeight="1" x14ac:dyDescent="0.2">
      <c r="A325" s="501"/>
      <c r="B325" s="501"/>
      <c r="C325" s="48" t="s">
        <v>4</v>
      </c>
      <c r="D325" s="49">
        <v>10</v>
      </c>
      <c r="E325" s="50">
        <v>17490753</v>
      </c>
      <c r="F325" s="50">
        <v>1812000</v>
      </c>
      <c r="G325" s="50">
        <v>240001</v>
      </c>
      <c r="H325" s="50">
        <v>12507588</v>
      </c>
      <c r="I325" s="50">
        <v>0</v>
      </c>
      <c r="J325" s="51">
        <v>2670871</v>
      </c>
      <c r="K325" s="50">
        <v>32050342</v>
      </c>
      <c r="L325" s="73">
        <v>34721213</v>
      </c>
      <c r="M325" s="118"/>
      <c r="N325" s="120">
        <v>32050342</v>
      </c>
      <c r="O325" s="120">
        <v>19542754</v>
      </c>
      <c r="P325" s="120">
        <v>0</v>
      </c>
      <c r="Q325" s="120">
        <v>38238912</v>
      </c>
      <c r="R325" s="120">
        <v>35568041</v>
      </c>
      <c r="S325" s="47"/>
    </row>
    <row r="326" spans="1:19" ht="12.75" customHeight="1" x14ac:dyDescent="0.2">
      <c r="A326" s="501"/>
      <c r="B326" s="501"/>
      <c r="C326" s="53" t="s">
        <v>3</v>
      </c>
      <c r="D326" s="54">
        <v>11</v>
      </c>
      <c r="E326" s="55">
        <v>9485.64</v>
      </c>
      <c r="F326" s="55">
        <v>985.4</v>
      </c>
      <c r="G326" s="55">
        <v>123.95</v>
      </c>
      <c r="H326" s="55">
        <v>6459.63</v>
      </c>
      <c r="I326" s="55">
        <v>0</v>
      </c>
      <c r="J326" s="55">
        <v>1421.22</v>
      </c>
      <c r="K326" s="56">
        <v>17054.62</v>
      </c>
      <c r="L326" s="46">
        <v>18475.84</v>
      </c>
      <c r="M326" s="117"/>
      <c r="N326" s="119">
        <v>17054.62</v>
      </c>
      <c r="O326" s="119">
        <v>10594.99</v>
      </c>
      <c r="P326" s="119"/>
      <c r="Q326" s="119">
        <v>20382.939999999999</v>
      </c>
      <c r="R326" s="119">
        <v>18961.72</v>
      </c>
      <c r="S326" s="47"/>
    </row>
    <row r="327" spans="1:19" ht="8.25" customHeight="1" x14ac:dyDescent="0.2">
      <c r="A327" s="501"/>
      <c r="B327" s="501"/>
      <c r="C327" s="48" t="s">
        <v>4</v>
      </c>
      <c r="D327" s="49">
        <v>12</v>
      </c>
      <c r="E327" s="50">
        <v>18366760</v>
      </c>
      <c r="F327" s="50">
        <v>1908000</v>
      </c>
      <c r="G327" s="50">
        <v>240001</v>
      </c>
      <c r="H327" s="50">
        <v>12507588</v>
      </c>
      <c r="I327" s="50">
        <v>0</v>
      </c>
      <c r="J327" s="51">
        <v>2751866</v>
      </c>
      <c r="K327" s="50">
        <v>33022349</v>
      </c>
      <c r="L327" s="73">
        <v>35774215</v>
      </c>
      <c r="M327" s="118"/>
      <c r="N327" s="120">
        <v>33022349</v>
      </c>
      <c r="O327" s="120">
        <v>20514761</v>
      </c>
      <c r="P327" s="120">
        <v>0</v>
      </c>
      <c r="Q327" s="120">
        <v>39466875</v>
      </c>
      <c r="R327" s="120">
        <v>36715010</v>
      </c>
      <c r="S327" s="47"/>
    </row>
    <row r="328" spans="1:19" ht="12.75" customHeight="1" x14ac:dyDescent="0.2">
      <c r="A328" s="501"/>
      <c r="B328" s="501"/>
      <c r="C328" s="53" t="s">
        <v>3</v>
      </c>
      <c r="D328" s="54">
        <v>13</v>
      </c>
      <c r="E328" s="55">
        <v>9969.0400000000009</v>
      </c>
      <c r="F328" s="55">
        <v>1034.98</v>
      </c>
      <c r="G328" s="55">
        <v>123.95</v>
      </c>
      <c r="H328" s="55">
        <v>6459.63</v>
      </c>
      <c r="I328" s="55">
        <v>0</v>
      </c>
      <c r="J328" s="55">
        <v>1465.63</v>
      </c>
      <c r="K328" s="56">
        <v>17587.599999999999</v>
      </c>
      <c r="L328" s="46">
        <v>19053.23</v>
      </c>
      <c r="M328" s="117"/>
      <c r="N328" s="119">
        <v>17587.599999999999</v>
      </c>
      <c r="O328" s="119">
        <v>11127.97</v>
      </c>
      <c r="P328" s="119"/>
      <c r="Q328" s="119">
        <v>21056.26</v>
      </c>
      <c r="R328" s="119">
        <v>19590.63</v>
      </c>
      <c r="S328" s="47"/>
    </row>
    <row r="329" spans="1:19" ht="7.5" customHeight="1" x14ac:dyDescent="0.2">
      <c r="A329" s="501"/>
      <c r="B329" s="501"/>
      <c r="C329" s="48" t="s">
        <v>4</v>
      </c>
      <c r="D329" s="49">
        <v>14</v>
      </c>
      <c r="E329" s="50">
        <v>19302753</v>
      </c>
      <c r="F329" s="50">
        <v>2004001</v>
      </c>
      <c r="G329" s="50">
        <v>240001</v>
      </c>
      <c r="H329" s="50">
        <v>12507588</v>
      </c>
      <c r="I329" s="50">
        <v>0</v>
      </c>
      <c r="J329" s="51">
        <v>2837855</v>
      </c>
      <c r="K329" s="50">
        <v>34054342</v>
      </c>
      <c r="L329" s="73">
        <v>36892198</v>
      </c>
      <c r="M329" s="118"/>
      <c r="N329" s="120">
        <v>34054342</v>
      </c>
      <c r="O329" s="120">
        <v>21546754</v>
      </c>
      <c r="P329" s="120">
        <v>0</v>
      </c>
      <c r="Q329" s="120">
        <v>40770605</v>
      </c>
      <c r="R329" s="120">
        <v>37932749</v>
      </c>
      <c r="S329" s="47"/>
    </row>
    <row r="330" spans="1:19" ht="12.75" customHeight="1" x14ac:dyDescent="0.2">
      <c r="A330" s="501"/>
      <c r="B330" s="501"/>
      <c r="C330" s="53" t="s">
        <v>3</v>
      </c>
      <c r="D330" s="54">
        <v>15</v>
      </c>
      <c r="E330" s="55">
        <v>10495.64</v>
      </c>
      <c r="F330" s="55">
        <v>1090.76</v>
      </c>
      <c r="G330" s="55">
        <v>123.95</v>
      </c>
      <c r="H330" s="55">
        <v>6459.63</v>
      </c>
      <c r="I330" s="55">
        <v>0</v>
      </c>
      <c r="J330" s="55">
        <v>1514.17</v>
      </c>
      <c r="K330" s="56">
        <v>18169.98</v>
      </c>
      <c r="L330" s="46">
        <v>19684.150000000001</v>
      </c>
      <c r="M330" s="117"/>
      <c r="N330" s="119">
        <v>18169.98</v>
      </c>
      <c r="O330" s="119">
        <v>11710.35</v>
      </c>
      <c r="P330" s="119"/>
      <c r="Q330" s="119">
        <v>21792.01</v>
      </c>
      <c r="R330" s="119">
        <v>20277.84</v>
      </c>
      <c r="S330" s="47"/>
    </row>
    <row r="331" spans="1:19" ht="7.5" customHeight="1" x14ac:dyDescent="0.2">
      <c r="A331" s="501"/>
      <c r="B331" s="501"/>
      <c r="C331" s="48" t="s">
        <v>4</v>
      </c>
      <c r="D331" s="49">
        <v>16</v>
      </c>
      <c r="E331" s="50">
        <v>20322393</v>
      </c>
      <c r="F331" s="50">
        <v>2112006</v>
      </c>
      <c r="G331" s="50">
        <v>240001</v>
      </c>
      <c r="H331" s="50">
        <v>12507588</v>
      </c>
      <c r="I331" s="50">
        <v>0</v>
      </c>
      <c r="J331" s="51">
        <v>2931842</v>
      </c>
      <c r="K331" s="50">
        <v>35181987</v>
      </c>
      <c r="L331" s="73">
        <v>38113829</v>
      </c>
      <c r="M331" s="118"/>
      <c r="N331" s="120">
        <v>35181987</v>
      </c>
      <c r="O331" s="120">
        <v>22674399</v>
      </c>
      <c r="P331" s="120">
        <v>0</v>
      </c>
      <c r="Q331" s="120">
        <v>42195215</v>
      </c>
      <c r="R331" s="120">
        <v>39263373</v>
      </c>
      <c r="S331" s="47"/>
    </row>
    <row r="332" spans="1:19" ht="12.75" customHeight="1" x14ac:dyDescent="0.2">
      <c r="A332" s="501"/>
      <c r="B332" s="501"/>
      <c r="C332" s="53" t="s">
        <v>3</v>
      </c>
      <c r="D332" s="54">
        <v>17</v>
      </c>
      <c r="E332" s="55">
        <v>11592.6</v>
      </c>
      <c r="F332" s="55">
        <v>1214.71</v>
      </c>
      <c r="G332" s="55">
        <v>123.95</v>
      </c>
      <c r="H332" s="55">
        <v>6459.63</v>
      </c>
      <c r="I332" s="55">
        <v>0</v>
      </c>
      <c r="J332" s="55">
        <v>1615.91</v>
      </c>
      <c r="K332" s="56">
        <v>19390.89</v>
      </c>
      <c r="L332" s="46">
        <v>21006.799999999999</v>
      </c>
      <c r="M332" s="117"/>
      <c r="N332" s="119">
        <v>19390.89</v>
      </c>
      <c r="O332" s="119">
        <v>12931.26</v>
      </c>
      <c r="P332" s="119"/>
      <c r="Q332" s="119">
        <v>23334.43</v>
      </c>
      <c r="R332" s="119">
        <v>21718.52</v>
      </c>
      <c r="S332" s="47"/>
    </row>
    <row r="333" spans="1:19" ht="8.25" customHeight="1" x14ac:dyDescent="0.2">
      <c r="A333" s="501"/>
      <c r="B333" s="501"/>
      <c r="C333" s="48" t="s">
        <v>4</v>
      </c>
      <c r="D333" s="49">
        <v>17</v>
      </c>
      <c r="E333" s="50">
        <v>22446404</v>
      </c>
      <c r="F333" s="50">
        <v>2352007</v>
      </c>
      <c r="G333" s="50">
        <v>240001</v>
      </c>
      <c r="H333" s="50">
        <v>12507588</v>
      </c>
      <c r="I333" s="50">
        <v>0</v>
      </c>
      <c r="J333" s="51">
        <v>3128838</v>
      </c>
      <c r="K333" s="50">
        <v>37545999</v>
      </c>
      <c r="L333" s="73">
        <v>40674837</v>
      </c>
      <c r="M333" s="118"/>
      <c r="N333" s="120">
        <v>37545999</v>
      </c>
      <c r="O333" s="120">
        <v>25038411</v>
      </c>
      <c r="P333" s="120">
        <v>0</v>
      </c>
      <c r="Q333" s="120">
        <v>45181757</v>
      </c>
      <c r="R333" s="120">
        <v>42052919</v>
      </c>
      <c r="S333" s="47"/>
    </row>
    <row r="334" spans="1:19" ht="12.75" customHeight="1" x14ac:dyDescent="0.2">
      <c r="A334" s="501"/>
      <c r="B334" s="501"/>
      <c r="C334" s="53" t="s">
        <v>3</v>
      </c>
      <c r="D334" s="54">
        <v>18</v>
      </c>
      <c r="E334" s="55">
        <v>11902.47</v>
      </c>
      <c r="F334" s="55">
        <v>1245.69</v>
      </c>
      <c r="G334" s="55">
        <v>123.95</v>
      </c>
      <c r="H334" s="55">
        <v>6459.63</v>
      </c>
      <c r="I334" s="55">
        <v>0</v>
      </c>
      <c r="J334" s="55">
        <v>1644.31</v>
      </c>
      <c r="K334" s="56">
        <v>19731.740000000002</v>
      </c>
      <c r="L334" s="46">
        <v>21376.05</v>
      </c>
      <c r="M334" s="117"/>
      <c r="N334" s="119">
        <v>19731.740000000002</v>
      </c>
      <c r="O334" s="119">
        <v>13272.11</v>
      </c>
      <c r="P334" s="119"/>
      <c r="Q334" s="119">
        <v>23765.03</v>
      </c>
      <c r="R334" s="119">
        <v>22120.720000000001</v>
      </c>
      <c r="S334" s="47"/>
    </row>
    <row r="335" spans="1:19" ht="7.5" customHeight="1" x14ac:dyDescent="0.2">
      <c r="A335" s="501"/>
      <c r="B335" s="501"/>
      <c r="C335" s="48" t="s">
        <v>4</v>
      </c>
      <c r="D335" s="49">
        <v>19</v>
      </c>
      <c r="E335" s="50">
        <v>23046396</v>
      </c>
      <c r="F335" s="50">
        <v>2411992</v>
      </c>
      <c r="G335" s="50">
        <v>240001</v>
      </c>
      <c r="H335" s="50">
        <v>12507588</v>
      </c>
      <c r="I335" s="50">
        <v>0</v>
      </c>
      <c r="J335" s="51">
        <v>3183828</v>
      </c>
      <c r="K335" s="50">
        <v>38205976</v>
      </c>
      <c r="L335" s="73">
        <v>41389804</v>
      </c>
      <c r="M335" s="118"/>
      <c r="N335" s="120">
        <v>38205976</v>
      </c>
      <c r="O335" s="120">
        <v>25698388</v>
      </c>
      <c r="P335" s="120">
        <v>0</v>
      </c>
      <c r="Q335" s="120">
        <v>46015515</v>
      </c>
      <c r="R335" s="120">
        <v>42831687</v>
      </c>
      <c r="S335" s="47"/>
    </row>
    <row r="336" spans="1:19" ht="12.75" customHeight="1" x14ac:dyDescent="0.2">
      <c r="A336" s="501"/>
      <c r="B336" s="501"/>
      <c r="C336" s="53" t="s">
        <v>3</v>
      </c>
      <c r="D336" s="54">
        <v>20</v>
      </c>
      <c r="E336" s="55">
        <v>12286.71</v>
      </c>
      <c r="F336" s="55">
        <v>1289.08</v>
      </c>
      <c r="G336" s="55">
        <v>123.95</v>
      </c>
      <c r="H336" s="55">
        <v>6459.63</v>
      </c>
      <c r="I336" s="55">
        <v>0</v>
      </c>
      <c r="J336" s="55">
        <v>1679.95</v>
      </c>
      <c r="K336" s="56">
        <v>20159.37</v>
      </c>
      <c r="L336" s="46">
        <v>21839.32</v>
      </c>
      <c r="M336" s="117"/>
      <c r="N336" s="119">
        <v>20159.37</v>
      </c>
      <c r="O336" s="119">
        <v>13699.74</v>
      </c>
      <c r="P336" s="119"/>
      <c r="Q336" s="119">
        <v>24305.27</v>
      </c>
      <c r="R336" s="119">
        <v>22625.32</v>
      </c>
      <c r="S336" s="47"/>
    </row>
    <row r="337" spans="1:19" ht="6.75" customHeight="1" x14ac:dyDescent="0.2">
      <c r="A337" s="501"/>
      <c r="B337" s="501"/>
      <c r="C337" s="48" t="s">
        <v>4</v>
      </c>
      <c r="D337" s="49">
        <v>21</v>
      </c>
      <c r="E337" s="50">
        <v>23790388</v>
      </c>
      <c r="F337" s="50">
        <v>2496007</v>
      </c>
      <c r="G337" s="50">
        <v>240001</v>
      </c>
      <c r="H337" s="50">
        <v>12507588</v>
      </c>
      <c r="I337" s="50">
        <v>0</v>
      </c>
      <c r="J337" s="51">
        <v>3252837</v>
      </c>
      <c r="K337" s="50">
        <v>39033983</v>
      </c>
      <c r="L337" s="73">
        <v>42286820</v>
      </c>
      <c r="M337" s="118"/>
      <c r="N337" s="120">
        <v>39033983</v>
      </c>
      <c r="O337" s="120">
        <v>26526396</v>
      </c>
      <c r="P337" s="120">
        <v>0</v>
      </c>
      <c r="Q337" s="120">
        <v>47061565</v>
      </c>
      <c r="R337" s="120">
        <v>43808728</v>
      </c>
      <c r="S337" s="47"/>
    </row>
    <row r="338" spans="1:19" ht="12.75" customHeight="1" x14ac:dyDescent="0.2">
      <c r="A338" s="501"/>
      <c r="B338" s="501"/>
      <c r="C338" s="53" t="s">
        <v>3</v>
      </c>
      <c r="D338" s="54">
        <v>22</v>
      </c>
      <c r="E338" s="55">
        <v>12597.28</v>
      </c>
      <c r="F338" s="55">
        <v>1313.87</v>
      </c>
      <c r="G338" s="55">
        <v>123.95</v>
      </c>
      <c r="H338" s="55">
        <v>6459.63</v>
      </c>
      <c r="I338" s="55">
        <v>0</v>
      </c>
      <c r="J338" s="55">
        <v>1707.89</v>
      </c>
      <c r="K338" s="56">
        <v>20494.73</v>
      </c>
      <c r="L338" s="46">
        <v>22202.62</v>
      </c>
      <c r="M338" s="117"/>
      <c r="N338" s="119">
        <v>20494.73</v>
      </c>
      <c r="O338" s="119">
        <v>14035.1</v>
      </c>
      <c r="P338" s="119"/>
      <c r="Q338" s="119">
        <v>24728.94</v>
      </c>
      <c r="R338" s="119">
        <v>23021.05</v>
      </c>
      <c r="S338" s="47"/>
    </row>
    <row r="339" spans="1:19" ht="8.25" customHeight="1" x14ac:dyDescent="0.2">
      <c r="A339" s="501"/>
      <c r="B339" s="501"/>
      <c r="C339" s="48" t="s">
        <v>4</v>
      </c>
      <c r="D339" s="49">
        <v>23</v>
      </c>
      <c r="E339" s="50">
        <v>24391735</v>
      </c>
      <c r="F339" s="50">
        <v>2544007</v>
      </c>
      <c r="G339" s="50">
        <v>240001</v>
      </c>
      <c r="H339" s="50">
        <v>12507588</v>
      </c>
      <c r="I339" s="50">
        <v>0</v>
      </c>
      <c r="J339" s="51">
        <v>3306936</v>
      </c>
      <c r="K339" s="50">
        <v>39683331</v>
      </c>
      <c r="L339" s="73">
        <v>42990267</v>
      </c>
      <c r="M339" s="118"/>
      <c r="N339" s="120">
        <v>39683331</v>
      </c>
      <c r="O339" s="120">
        <v>27175743</v>
      </c>
      <c r="P339" s="120">
        <v>0</v>
      </c>
      <c r="Q339" s="120">
        <v>47881905</v>
      </c>
      <c r="R339" s="120">
        <v>44574968</v>
      </c>
      <c r="S339" s="47"/>
    </row>
    <row r="340" spans="1:19" ht="12.75" customHeight="1" x14ac:dyDescent="0.2">
      <c r="A340" s="501"/>
      <c r="B340" s="501"/>
      <c r="C340" s="53" t="s">
        <v>3</v>
      </c>
      <c r="D340" s="54">
        <v>24</v>
      </c>
      <c r="E340" s="55">
        <v>12913.35</v>
      </c>
      <c r="F340" s="55">
        <v>1351.05</v>
      </c>
      <c r="G340" s="55">
        <v>123.95</v>
      </c>
      <c r="H340" s="55">
        <v>6459.63</v>
      </c>
      <c r="I340" s="55">
        <v>0</v>
      </c>
      <c r="J340" s="55">
        <v>1737.33</v>
      </c>
      <c r="K340" s="56">
        <v>20847.98</v>
      </c>
      <c r="L340" s="46">
        <v>22585.31</v>
      </c>
      <c r="M340" s="117"/>
      <c r="N340" s="119">
        <v>20847.98</v>
      </c>
      <c r="O340" s="119">
        <v>14388.35</v>
      </c>
      <c r="P340" s="119"/>
      <c r="Q340" s="119">
        <v>25175.21</v>
      </c>
      <c r="R340" s="119">
        <v>23437.88</v>
      </c>
      <c r="S340" s="47"/>
    </row>
    <row r="341" spans="1:19" ht="7.5" customHeight="1" x14ac:dyDescent="0.2">
      <c r="A341" s="501"/>
      <c r="B341" s="501"/>
      <c r="C341" s="48" t="s">
        <v>4</v>
      </c>
      <c r="D341" s="49">
        <v>25</v>
      </c>
      <c r="E341" s="50">
        <v>25003732</v>
      </c>
      <c r="F341" s="50">
        <v>2615998</v>
      </c>
      <c r="G341" s="50">
        <v>240001</v>
      </c>
      <c r="H341" s="50">
        <v>12507588</v>
      </c>
      <c r="I341" s="50">
        <v>0</v>
      </c>
      <c r="J341" s="51">
        <v>3363940</v>
      </c>
      <c r="K341" s="50">
        <v>40367318</v>
      </c>
      <c r="L341" s="73">
        <v>43731258</v>
      </c>
      <c r="M341" s="118"/>
      <c r="N341" s="120">
        <v>40367318</v>
      </c>
      <c r="O341" s="120">
        <v>27859730</v>
      </c>
      <c r="P341" s="120">
        <v>0</v>
      </c>
      <c r="Q341" s="120">
        <v>48746004</v>
      </c>
      <c r="R341" s="120">
        <v>45382064</v>
      </c>
      <c r="S341" s="47"/>
    </row>
    <row r="342" spans="1:19" ht="12.75" customHeight="1" x14ac:dyDescent="0.2">
      <c r="A342" s="501"/>
      <c r="B342" s="501"/>
      <c r="C342" s="53" t="s">
        <v>3</v>
      </c>
      <c r="D342" s="54">
        <v>26</v>
      </c>
      <c r="E342" s="55">
        <v>13223.22</v>
      </c>
      <c r="F342" s="55">
        <v>1382.04</v>
      </c>
      <c r="G342" s="55">
        <v>123.95</v>
      </c>
      <c r="H342" s="55">
        <v>6459.63</v>
      </c>
      <c r="I342" s="55">
        <v>0</v>
      </c>
      <c r="J342" s="55">
        <v>1765.74</v>
      </c>
      <c r="K342" s="56">
        <v>21188.84</v>
      </c>
      <c r="L342" s="46">
        <v>22954.58</v>
      </c>
      <c r="M342" s="117"/>
      <c r="N342" s="119">
        <v>21188.84</v>
      </c>
      <c r="O342" s="119">
        <v>14729.21</v>
      </c>
      <c r="P342" s="119"/>
      <c r="Q342" s="119">
        <v>25605.84</v>
      </c>
      <c r="R342" s="119">
        <v>23840.1</v>
      </c>
      <c r="S342" s="47"/>
    </row>
    <row r="343" spans="1:19" ht="8.25" customHeight="1" x14ac:dyDescent="0.2">
      <c r="A343" s="501"/>
      <c r="B343" s="501"/>
      <c r="C343" s="48" t="s">
        <v>4</v>
      </c>
      <c r="D343" s="49">
        <v>27</v>
      </c>
      <c r="E343" s="50">
        <v>25603724</v>
      </c>
      <c r="F343" s="50">
        <v>2676003</v>
      </c>
      <c r="G343" s="50">
        <v>240001</v>
      </c>
      <c r="H343" s="50">
        <v>12507588</v>
      </c>
      <c r="I343" s="50">
        <v>0</v>
      </c>
      <c r="J343" s="51">
        <v>3418949</v>
      </c>
      <c r="K343" s="50">
        <v>41027315</v>
      </c>
      <c r="L343" s="73">
        <v>44446265</v>
      </c>
      <c r="M343" s="118"/>
      <c r="N343" s="120">
        <v>41027315</v>
      </c>
      <c r="O343" s="120">
        <v>28519727</v>
      </c>
      <c r="P343" s="120">
        <v>0</v>
      </c>
      <c r="Q343" s="120">
        <v>49579820</v>
      </c>
      <c r="R343" s="120">
        <v>46160870</v>
      </c>
      <c r="S343" s="47"/>
    </row>
    <row r="344" spans="1:19" ht="12.75" customHeight="1" x14ac:dyDescent="0.2">
      <c r="A344" s="501"/>
      <c r="B344" s="501"/>
      <c r="C344" s="53" t="s">
        <v>3</v>
      </c>
      <c r="D344" s="54">
        <v>28</v>
      </c>
      <c r="E344" s="55">
        <v>13568.09</v>
      </c>
      <c r="F344" s="55">
        <v>1419.22</v>
      </c>
      <c r="G344" s="55">
        <v>123.95</v>
      </c>
      <c r="H344" s="55">
        <v>6459.63</v>
      </c>
      <c r="I344" s="55">
        <v>0</v>
      </c>
      <c r="J344" s="55">
        <v>1797.57</v>
      </c>
      <c r="K344" s="56">
        <v>21570.89</v>
      </c>
      <c r="L344" s="46">
        <v>23368.46</v>
      </c>
      <c r="M344" s="117"/>
      <c r="N344" s="119">
        <v>21570.89</v>
      </c>
      <c r="O344" s="119">
        <v>15111.26</v>
      </c>
      <c r="P344" s="119"/>
      <c r="Q344" s="119">
        <v>26088.49</v>
      </c>
      <c r="R344" s="119">
        <v>24290.92</v>
      </c>
      <c r="S344" s="47"/>
    </row>
    <row r="345" spans="1:19" ht="9" customHeight="1" x14ac:dyDescent="0.2">
      <c r="A345" s="501"/>
      <c r="B345" s="501"/>
      <c r="C345" s="48" t="s">
        <v>4</v>
      </c>
      <c r="D345" s="49">
        <v>29</v>
      </c>
      <c r="E345" s="50">
        <v>26271486</v>
      </c>
      <c r="F345" s="50">
        <v>2747993</v>
      </c>
      <c r="G345" s="50">
        <v>240001</v>
      </c>
      <c r="H345" s="50">
        <v>12507588</v>
      </c>
      <c r="I345" s="50">
        <v>0</v>
      </c>
      <c r="J345" s="51">
        <v>3480581</v>
      </c>
      <c r="K345" s="50">
        <v>41767067</v>
      </c>
      <c r="L345" s="73">
        <v>45247648</v>
      </c>
      <c r="M345" s="118"/>
      <c r="N345" s="120">
        <v>41767067</v>
      </c>
      <c r="O345" s="120">
        <v>29259479</v>
      </c>
      <c r="P345" s="120">
        <v>0</v>
      </c>
      <c r="Q345" s="120">
        <v>50514361</v>
      </c>
      <c r="R345" s="120">
        <v>47033780</v>
      </c>
      <c r="S345" s="47"/>
    </row>
    <row r="346" spans="1:19" ht="12.75" customHeight="1" x14ac:dyDescent="0.2">
      <c r="A346" s="501"/>
      <c r="B346" s="501"/>
      <c r="C346" s="53" t="s">
        <v>3</v>
      </c>
      <c r="D346" s="54">
        <v>30</v>
      </c>
      <c r="E346" s="55">
        <v>13884.16</v>
      </c>
      <c r="F346" s="55">
        <v>1450.21</v>
      </c>
      <c r="G346" s="55">
        <v>123.95</v>
      </c>
      <c r="H346" s="55">
        <v>6459.63</v>
      </c>
      <c r="I346" s="55">
        <v>0</v>
      </c>
      <c r="J346" s="55">
        <v>1826.5</v>
      </c>
      <c r="K346" s="56">
        <v>21917.95</v>
      </c>
      <c r="L346" s="46">
        <v>23744.45</v>
      </c>
      <c r="M346" s="117"/>
      <c r="N346" s="119">
        <v>21917.95</v>
      </c>
      <c r="O346" s="119">
        <v>15458.32</v>
      </c>
      <c r="P346" s="119"/>
      <c r="Q346" s="119">
        <v>26526.95</v>
      </c>
      <c r="R346" s="119">
        <v>24700.45</v>
      </c>
      <c r="S346" s="47"/>
    </row>
    <row r="347" spans="1:19" ht="9" customHeight="1" x14ac:dyDescent="0.2">
      <c r="A347" s="501"/>
      <c r="B347" s="501"/>
      <c r="C347" s="48" t="s">
        <v>4</v>
      </c>
      <c r="D347" s="49">
        <v>31</v>
      </c>
      <c r="E347" s="50">
        <v>26883482</v>
      </c>
      <c r="F347" s="50">
        <v>2807998</v>
      </c>
      <c r="G347" s="50">
        <v>240001</v>
      </c>
      <c r="H347" s="50">
        <v>12507588</v>
      </c>
      <c r="I347" s="50">
        <v>0</v>
      </c>
      <c r="J347" s="51">
        <v>3536597</v>
      </c>
      <c r="K347" s="50">
        <v>42439069</v>
      </c>
      <c r="L347" s="73">
        <v>45975666</v>
      </c>
      <c r="M347" s="118"/>
      <c r="N347" s="120">
        <v>42439069</v>
      </c>
      <c r="O347" s="120">
        <v>29931481</v>
      </c>
      <c r="P347" s="120">
        <v>0</v>
      </c>
      <c r="Q347" s="120">
        <v>51363337</v>
      </c>
      <c r="R347" s="120">
        <v>47826740</v>
      </c>
      <c r="S347" s="47"/>
    </row>
    <row r="348" spans="1:19" ht="12.75" customHeight="1" x14ac:dyDescent="0.2">
      <c r="A348" s="501"/>
      <c r="B348" s="501"/>
      <c r="C348" s="53" t="s">
        <v>3</v>
      </c>
      <c r="D348" s="54">
        <v>32</v>
      </c>
      <c r="E348" s="55">
        <v>14194.04</v>
      </c>
      <c r="F348" s="55">
        <v>1487.4</v>
      </c>
      <c r="G348" s="55">
        <v>123.95</v>
      </c>
      <c r="H348" s="55">
        <v>6459.63</v>
      </c>
      <c r="I348" s="55">
        <v>0</v>
      </c>
      <c r="J348" s="55">
        <v>1855.42</v>
      </c>
      <c r="K348" s="56">
        <v>22265.02</v>
      </c>
      <c r="L348" s="46">
        <v>24120.44</v>
      </c>
      <c r="M348" s="117"/>
      <c r="N348" s="119">
        <v>22265.02</v>
      </c>
      <c r="O348" s="119">
        <v>15805.39</v>
      </c>
      <c r="P348" s="119"/>
      <c r="Q348" s="119">
        <v>26965.41</v>
      </c>
      <c r="R348" s="119">
        <v>25109.99</v>
      </c>
      <c r="S348" s="47"/>
    </row>
    <row r="349" spans="1:19" ht="9" customHeight="1" x14ac:dyDescent="0.2">
      <c r="A349" s="501"/>
      <c r="B349" s="501"/>
      <c r="C349" s="48" t="s">
        <v>4</v>
      </c>
      <c r="D349" s="49">
        <v>33</v>
      </c>
      <c r="E349" s="50">
        <v>27483494</v>
      </c>
      <c r="F349" s="50">
        <v>2880008</v>
      </c>
      <c r="G349" s="50">
        <v>240001</v>
      </c>
      <c r="H349" s="50">
        <v>12507588</v>
      </c>
      <c r="I349" s="50">
        <v>0</v>
      </c>
      <c r="J349" s="51">
        <v>3592594</v>
      </c>
      <c r="K349" s="50">
        <v>43111090</v>
      </c>
      <c r="L349" s="73">
        <v>46703684</v>
      </c>
      <c r="M349" s="118"/>
      <c r="N349" s="120">
        <v>43111090</v>
      </c>
      <c r="O349" s="120">
        <v>30603502</v>
      </c>
      <c r="P349" s="120">
        <v>0</v>
      </c>
      <c r="Q349" s="120">
        <v>52212314</v>
      </c>
      <c r="R349" s="120">
        <v>48619720</v>
      </c>
      <c r="S349" s="47"/>
    </row>
    <row r="350" spans="1:19" ht="12.75" customHeight="1" x14ac:dyDescent="0.2">
      <c r="A350" s="501"/>
      <c r="B350" s="501"/>
      <c r="C350" s="53" t="s">
        <v>3</v>
      </c>
      <c r="D350" s="54">
        <v>34</v>
      </c>
      <c r="E350" s="55">
        <v>14510.11</v>
      </c>
      <c r="F350" s="55">
        <v>1518.38</v>
      </c>
      <c r="G350" s="55">
        <v>123.95</v>
      </c>
      <c r="H350" s="55">
        <v>6459.63</v>
      </c>
      <c r="I350" s="55">
        <v>0</v>
      </c>
      <c r="J350" s="55">
        <v>1884.34</v>
      </c>
      <c r="K350" s="56">
        <v>22612.07</v>
      </c>
      <c r="L350" s="46">
        <v>24496.41</v>
      </c>
      <c r="M350" s="117"/>
      <c r="N350" s="119">
        <v>22612.07</v>
      </c>
      <c r="O350" s="119">
        <v>16152.44</v>
      </c>
      <c r="P350" s="119"/>
      <c r="Q350" s="119">
        <v>27403.85</v>
      </c>
      <c r="R350" s="119">
        <v>25519.51</v>
      </c>
      <c r="S350" s="47"/>
    </row>
    <row r="351" spans="1:19" ht="9" customHeight="1" x14ac:dyDescent="0.2">
      <c r="A351" s="501"/>
      <c r="B351" s="501"/>
      <c r="C351" s="48" t="s">
        <v>4</v>
      </c>
      <c r="D351" s="49">
        <v>35</v>
      </c>
      <c r="E351" s="50">
        <v>28095491</v>
      </c>
      <c r="F351" s="50">
        <v>2939994</v>
      </c>
      <c r="G351" s="50">
        <v>240001</v>
      </c>
      <c r="H351" s="50">
        <v>12507588</v>
      </c>
      <c r="I351" s="50">
        <v>0</v>
      </c>
      <c r="J351" s="51">
        <v>3648591</v>
      </c>
      <c r="K351" s="50">
        <v>43783073</v>
      </c>
      <c r="L351" s="73">
        <v>47431664</v>
      </c>
      <c r="M351" s="118"/>
      <c r="N351" s="120">
        <v>43783073</v>
      </c>
      <c r="O351" s="120">
        <v>31275485</v>
      </c>
      <c r="P351" s="120">
        <v>0</v>
      </c>
      <c r="Q351" s="120">
        <v>53061253</v>
      </c>
      <c r="R351" s="120">
        <v>49412662</v>
      </c>
      <c r="S351" s="47"/>
    </row>
    <row r="352" spans="1:19" ht="12.75" customHeight="1" x14ac:dyDescent="0.2">
      <c r="A352" s="501"/>
      <c r="B352" s="501"/>
      <c r="C352" s="53" t="s">
        <v>3</v>
      </c>
      <c r="D352" s="54">
        <v>36</v>
      </c>
      <c r="E352" s="55">
        <v>14852.78</v>
      </c>
      <c r="F352" s="55">
        <v>1555.57</v>
      </c>
      <c r="G352" s="55">
        <v>123.95</v>
      </c>
      <c r="H352" s="55">
        <v>6459.63</v>
      </c>
      <c r="I352" s="55">
        <v>0</v>
      </c>
      <c r="J352" s="55">
        <v>1915.99</v>
      </c>
      <c r="K352" s="56">
        <v>22991.93</v>
      </c>
      <c r="L352" s="46">
        <v>24907.919999999998</v>
      </c>
      <c r="M352" s="117"/>
      <c r="N352" s="119">
        <v>22991.93</v>
      </c>
      <c r="O352" s="119">
        <v>16532.3</v>
      </c>
      <c r="P352" s="119"/>
      <c r="Q352" s="119">
        <v>27883.73</v>
      </c>
      <c r="R352" s="119">
        <v>25967.74</v>
      </c>
      <c r="S352" s="47"/>
    </row>
    <row r="353" spans="1:19" ht="9" customHeight="1" x14ac:dyDescent="0.2">
      <c r="A353" s="501"/>
      <c r="B353" s="501"/>
      <c r="C353" s="48" t="s">
        <v>4</v>
      </c>
      <c r="D353" s="49">
        <v>37</v>
      </c>
      <c r="E353" s="50">
        <v>28758992</v>
      </c>
      <c r="F353" s="50">
        <v>3012004</v>
      </c>
      <c r="G353" s="50">
        <v>240001</v>
      </c>
      <c r="H353" s="50">
        <v>12507588</v>
      </c>
      <c r="I353" s="50">
        <v>0</v>
      </c>
      <c r="J353" s="51">
        <v>3709874</v>
      </c>
      <c r="K353" s="50">
        <v>44518584</v>
      </c>
      <c r="L353" s="73">
        <v>48228458</v>
      </c>
      <c r="M353" s="118"/>
      <c r="N353" s="120">
        <v>44518584</v>
      </c>
      <c r="O353" s="120">
        <v>32010997</v>
      </c>
      <c r="P353" s="120">
        <v>0</v>
      </c>
      <c r="Q353" s="120">
        <v>53990430</v>
      </c>
      <c r="R353" s="120">
        <v>50280556</v>
      </c>
      <c r="S353" s="47"/>
    </row>
    <row r="354" spans="1:19" ht="9" customHeight="1" x14ac:dyDescent="0.2">
      <c r="A354" s="501"/>
      <c r="B354" s="501"/>
      <c r="C354" s="103" t="s">
        <v>3</v>
      </c>
      <c r="D354" s="79">
        <v>38</v>
      </c>
      <c r="E354" s="55">
        <v>14471.12</v>
      </c>
      <c r="F354" s="55">
        <v>1586.56</v>
      </c>
      <c r="G354" s="55">
        <v>123.95</v>
      </c>
      <c r="H354" s="55">
        <v>6459.63</v>
      </c>
      <c r="I354" s="55">
        <v>0</v>
      </c>
      <c r="J354" s="55">
        <v>1886.77</v>
      </c>
      <c r="K354" s="56">
        <v>22641.26</v>
      </c>
      <c r="L354" s="46">
        <v>24528.03</v>
      </c>
      <c r="M354" s="117"/>
      <c r="N354" s="119">
        <v>22641.26</v>
      </c>
      <c r="O354" s="119">
        <v>16181.63</v>
      </c>
      <c r="P354" s="119"/>
      <c r="Q354" s="119">
        <v>27440.720000000001</v>
      </c>
      <c r="R354" s="119">
        <v>25553.95</v>
      </c>
      <c r="S354" s="47"/>
    </row>
    <row r="355" spans="1:19" ht="9" customHeight="1" x14ac:dyDescent="0.2">
      <c r="A355" s="501"/>
      <c r="B355" s="501"/>
      <c r="C355" s="103" t="s">
        <v>4</v>
      </c>
      <c r="D355" s="79">
        <v>39</v>
      </c>
      <c r="E355" s="50">
        <v>28019996</v>
      </c>
      <c r="F355" s="50">
        <v>3072009</v>
      </c>
      <c r="G355" s="50">
        <v>240001</v>
      </c>
      <c r="H355" s="50">
        <v>12507588</v>
      </c>
      <c r="I355" s="50">
        <v>0</v>
      </c>
      <c r="J355" s="51">
        <v>3653296</v>
      </c>
      <c r="K355" s="50">
        <v>43839593</v>
      </c>
      <c r="L355" s="73">
        <v>47492889</v>
      </c>
      <c r="M355" s="118"/>
      <c r="N355" s="123">
        <v>43839593</v>
      </c>
      <c r="O355" s="123">
        <v>31332005</v>
      </c>
      <c r="P355" s="123">
        <v>0</v>
      </c>
      <c r="Q355" s="120">
        <v>53132643</v>
      </c>
      <c r="R355" s="120">
        <v>49479347</v>
      </c>
      <c r="S355" s="47"/>
    </row>
    <row r="356" spans="1:19" ht="12.75" customHeight="1" x14ac:dyDescent="0.2">
      <c r="A356" s="501"/>
      <c r="B356" s="501"/>
      <c r="C356" s="53" t="s">
        <v>3</v>
      </c>
      <c r="D356" s="54">
        <v>40</v>
      </c>
      <c r="E356" s="55">
        <v>15472.53</v>
      </c>
      <c r="F356" s="55">
        <v>1623.74</v>
      </c>
      <c r="G356" s="55">
        <v>123.95</v>
      </c>
      <c r="H356" s="55">
        <v>6459.63</v>
      </c>
      <c r="I356" s="55">
        <v>0</v>
      </c>
      <c r="J356" s="55">
        <v>1973.32</v>
      </c>
      <c r="K356" s="56">
        <v>23679.85</v>
      </c>
      <c r="L356" s="46">
        <v>25653.17</v>
      </c>
      <c r="M356" s="117"/>
      <c r="N356" s="119">
        <v>23679.85</v>
      </c>
      <c r="O356" s="119">
        <v>17220.22</v>
      </c>
      <c r="P356" s="119"/>
      <c r="Q356" s="119">
        <v>28752.81</v>
      </c>
      <c r="R356" s="119">
        <v>26779.49</v>
      </c>
      <c r="S356" s="47"/>
    </row>
    <row r="357" spans="1:19" ht="9" customHeight="1" x14ac:dyDescent="0.2">
      <c r="A357" s="502"/>
      <c r="B357" s="502"/>
      <c r="C357" s="58"/>
      <c r="D357" s="59"/>
      <c r="E357" s="61">
        <v>29958996</v>
      </c>
      <c r="F357" s="61">
        <v>3143999</v>
      </c>
      <c r="G357" s="61">
        <v>240001</v>
      </c>
      <c r="H357" s="61">
        <v>12507588</v>
      </c>
      <c r="I357" s="61">
        <v>0</v>
      </c>
      <c r="J357" s="60">
        <v>3820880</v>
      </c>
      <c r="K357" s="61">
        <v>45850583</v>
      </c>
      <c r="L357" s="73">
        <v>49671463</v>
      </c>
      <c r="M357" s="118"/>
      <c r="N357" s="120">
        <v>45850583</v>
      </c>
      <c r="O357" s="120">
        <v>33342995</v>
      </c>
      <c r="P357" s="120">
        <v>0</v>
      </c>
      <c r="Q357" s="120">
        <v>55673203</v>
      </c>
      <c r="R357" s="120">
        <v>51852323</v>
      </c>
      <c r="S357" s="47"/>
    </row>
    <row r="358" spans="1:19" ht="12.75" customHeight="1" x14ac:dyDescent="0.2">
      <c r="A358" s="496">
        <v>35034</v>
      </c>
      <c r="B358" s="496">
        <v>35064</v>
      </c>
      <c r="C358" s="42" t="s">
        <v>3</v>
      </c>
      <c r="D358" s="43">
        <v>0</v>
      </c>
      <c r="E358" s="44">
        <v>7638.02</v>
      </c>
      <c r="F358" s="44">
        <v>731.3</v>
      </c>
      <c r="G358" s="44">
        <v>0</v>
      </c>
      <c r="H358" s="44">
        <v>6459.63</v>
      </c>
      <c r="I358" s="44">
        <v>0</v>
      </c>
      <c r="J358" s="44">
        <v>1235.75</v>
      </c>
      <c r="K358" s="45">
        <v>14828.95</v>
      </c>
      <c r="L358" s="46">
        <v>16064.7</v>
      </c>
      <c r="M358" s="117"/>
      <c r="N358" s="119">
        <v>14828.95</v>
      </c>
      <c r="O358" s="119">
        <v>8369.32</v>
      </c>
      <c r="P358" s="119"/>
      <c r="Q358" s="119">
        <v>17571.18</v>
      </c>
      <c r="R358" s="119">
        <v>16335.43</v>
      </c>
      <c r="S358" s="47"/>
    </row>
    <row r="359" spans="1:19" ht="8.25" customHeight="1" x14ac:dyDescent="0.2">
      <c r="A359" s="497"/>
      <c r="B359" s="497"/>
      <c r="C359" s="48" t="s">
        <v>4</v>
      </c>
      <c r="D359" s="49">
        <v>0</v>
      </c>
      <c r="E359" s="50">
        <v>14789269</v>
      </c>
      <c r="F359" s="50">
        <v>1415994</v>
      </c>
      <c r="G359" s="50">
        <v>0</v>
      </c>
      <c r="H359" s="50">
        <v>12507588</v>
      </c>
      <c r="I359" s="50">
        <v>0</v>
      </c>
      <c r="J359" s="51">
        <v>2392746</v>
      </c>
      <c r="K359" s="50">
        <v>28712851</v>
      </c>
      <c r="L359" s="73">
        <v>31105597</v>
      </c>
      <c r="M359" s="118"/>
      <c r="N359" s="120">
        <v>28712851</v>
      </c>
      <c r="O359" s="120">
        <v>16205263</v>
      </c>
      <c r="P359" s="120">
        <v>0</v>
      </c>
      <c r="Q359" s="120">
        <v>34022549</v>
      </c>
      <c r="R359" s="120">
        <v>31629803</v>
      </c>
      <c r="S359" s="47"/>
    </row>
    <row r="360" spans="1:19" ht="12.75" customHeight="1" x14ac:dyDescent="0.2">
      <c r="A360" s="500">
        <v>35034</v>
      </c>
      <c r="B360" s="500">
        <v>35064</v>
      </c>
      <c r="C360" s="53" t="s">
        <v>3</v>
      </c>
      <c r="D360" s="54">
        <v>1</v>
      </c>
      <c r="E360" s="55">
        <v>7991.28</v>
      </c>
      <c r="F360" s="55">
        <v>768.49</v>
      </c>
      <c r="G360" s="55">
        <v>0</v>
      </c>
      <c r="H360" s="55">
        <v>6459.63</v>
      </c>
      <c r="I360" s="55">
        <v>0</v>
      </c>
      <c r="J360" s="55">
        <v>1268.28</v>
      </c>
      <c r="K360" s="56">
        <v>15219.4</v>
      </c>
      <c r="L360" s="46">
        <v>16487.68</v>
      </c>
      <c r="M360" s="117"/>
      <c r="N360" s="119">
        <v>15219.4</v>
      </c>
      <c r="O360" s="119">
        <v>8759.77</v>
      </c>
      <c r="P360" s="119"/>
      <c r="Q360" s="119">
        <v>18064.439999999999</v>
      </c>
      <c r="R360" s="119">
        <v>16796.16</v>
      </c>
      <c r="S360" s="47"/>
    </row>
    <row r="361" spans="1:19" ht="8.25" customHeight="1" x14ac:dyDescent="0.2">
      <c r="A361" s="500"/>
      <c r="B361" s="500"/>
      <c r="C361" s="48" t="s">
        <v>4</v>
      </c>
      <c r="D361" s="49">
        <v>2</v>
      </c>
      <c r="E361" s="50">
        <v>15473276</v>
      </c>
      <c r="F361" s="50">
        <v>1488004</v>
      </c>
      <c r="G361" s="50">
        <v>0</v>
      </c>
      <c r="H361" s="50">
        <v>12507588</v>
      </c>
      <c r="I361" s="50">
        <v>0</v>
      </c>
      <c r="J361" s="51">
        <v>2455733</v>
      </c>
      <c r="K361" s="50">
        <v>29468868</v>
      </c>
      <c r="L361" s="73">
        <v>31924600</v>
      </c>
      <c r="M361" s="118"/>
      <c r="N361" s="120">
        <v>29468868</v>
      </c>
      <c r="O361" s="120">
        <v>16961280</v>
      </c>
      <c r="P361" s="120">
        <v>0</v>
      </c>
      <c r="Q361" s="120">
        <v>34977633</v>
      </c>
      <c r="R361" s="120">
        <v>32521901</v>
      </c>
      <c r="S361" s="47"/>
    </row>
    <row r="362" spans="1:19" ht="12.75" customHeight="1" x14ac:dyDescent="0.2">
      <c r="A362" s="501"/>
      <c r="B362" s="501"/>
      <c r="C362" s="53" t="s">
        <v>3</v>
      </c>
      <c r="D362" s="54">
        <v>3</v>
      </c>
      <c r="E362" s="55">
        <v>8398.33</v>
      </c>
      <c r="F362" s="55">
        <v>811.87</v>
      </c>
      <c r="G362" s="55">
        <v>0</v>
      </c>
      <c r="H362" s="55">
        <v>6459.63</v>
      </c>
      <c r="I362" s="55">
        <v>0</v>
      </c>
      <c r="J362" s="55">
        <v>1305.82</v>
      </c>
      <c r="K362" s="56">
        <v>15669.83</v>
      </c>
      <c r="L362" s="46">
        <v>16975.650000000001</v>
      </c>
      <c r="M362" s="117"/>
      <c r="N362" s="119">
        <v>15669.83</v>
      </c>
      <c r="O362" s="119">
        <v>9210.2000000000007</v>
      </c>
      <c r="P362" s="119"/>
      <c r="Q362" s="119">
        <v>18633.490000000002</v>
      </c>
      <c r="R362" s="119">
        <v>17327.669999999998</v>
      </c>
      <c r="S362" s="47"/>
    </row>
    <row r="363" spans="1:19" ht="8.25" customHeight="1" x14ac:dyDescent="0.2">
      <c r="A363" s="501"/>
      <c r="B363" s="501"/>
      <c r="C363" s="48" t="s">
        <v>4</v>
      </c>
      <c r="D363" s="49">
        <v>4</v>
      </c>
      <c r="E363" s="50">
        <v>16261434</v>
      </c>
      <c r="F363" s="50">
        <v>1572000</v>
      </c>
      <c r="G363" s="50">
        <v>0</v>
      </c>
      <c r="H363" s="50">
        <v>12507588</v>
      </c>
      <c r="I363" s="50">
        <v>0</v>
      </c>
      <c r="J363" s="51">
        <v>2528420</v>
      </c>
      <c r="K363" s="50">
        <v>30341022</v>
      </c>
      <c r="L363" s="73">
        <v>32869442</v>
      </c>
      <c r="M363" s="118"/>
      <c r="N363" s="120">
        <v>30341022</v>
      </c>
      <c r="O363" s="120">
        <v>17833434</v>
      </c>
      <c r="P363" s="120">
        <v>0</v>
      </c>
      <c r="Q363" s="120">
        <v>36079468</v>
      </c>
      <c r="R363" s="120">
        <v>33551048</v>
      </c>
      <c r="S363" s="47"/>
    </row>
    <row r="364" spans="1:19" ht="12.75" customHeight="1" x14ac:dyDescent="0.2">
      <c r="A364" s="501"/>
      <c r="B364" s="501"/>
      <c r="C364" s="53" t="s">
        <v>3</v>
      </c>
      <c r="D364" s="54">
        <v>5</v>
      </c>
      <c r="E364" s="55">
        <v>8751.58</v>
      </c>
      <c r="F364" s="55">
        <v>849.06</v>
      </c>
      <c r="G364" s="55">
        <v>0</v>
      </c>
      <c r="H364" s="55">
        <v>6459.63</v>
      </c>
      <c r="I364" s="55">
        <v>0</v>
      </c>
      <c r="J364" s="55">
        <v>1338.36</v>
      </c>
      <c r="K364" s="56">
        <v>16060.27</v>
      </c>
      <c r="L364" s="46">
        <v>17398.63</v>
      </c>
      <c r="M364" s="117"/>
      <c r="N364" s="119">
        <v>16060.27</v>
      </c>
      <c r="O364" s="119">
        <v>9600.64</v>
      </c>
      <c r="P364" s="119"/>
      <c r="Q364" s="119">
        <v>19126.75</v>
      </c>
      <c r="R364" s="119">
        <v>17788.39</v>
      </c>
      <c r="S364" s="47"/>
    </row>
    <row r="365" spans="1:19" ht="8.25" customHeight="1" x14ac:dyDescent="0.2">
      <c r="A365" s="501"/>
      <c r="B365" s="501"/>
      <c r="C365" s="48" t="s">
        <v>4</v>
      </c>
      <c r="D365" s="49">
        <v>6</v>
      </c>
      <c r="E365" s="50">
        <v>16945422</v>
      </c>
      <c r="F365" s="50">
        <v>1644009</v>
      </c>
      <c r="G365" s="50">
        <v>0</v>
      </c>
      <c r="H365" s="50">
        <v>12507588</v>
      </c>
      <c r="I365" s="50">
        <v>0</v>
      </c>
      <c r="J365" s="51">
        <v>2591426</v>
      </c>
      <c r="K365" s="50">
        <v>31097019</v>
      </c>
      <c r="L365" s="73">
        <v>33688445</v>
      </c>
      <c r="M365" s="118"/>
      <c r="N365" s="120">
        <v>31097019</v>
      </c>
      <c r="O365" s="120">
        <v>18589431</v>
      </c>
      <c r="P365" s="120">
        <v>0</v>
      </c>
      <c r="Q365" s="120">
        <v>37034552</v>
      </c>
      <c r="R365" s="120">
        <v>34443126</v>
      </c>
      <c r="S365" s="47"/>
    </row>
    <row r="366" spans="1:19" ht="12.75" customHeight="1" x14ac:dyDescent="0.2">
      <c r="A366" s="501"/>
      <c r="B366" s="501"/>
      <c r="C366" s="53" t="s">
        <v>3</v>
      </c>
      <c r="D366" s="54">
        <v>7</v>
      </c>
      <c r="E366" s="55">
        <v>9166.81</v>
      </c>
      <c r="F366" s="55">
        <v>892.44</v>
      </c>
      <c r="G366" s="55">
        <v>0</v>
      </c>
      <c r="H366" s="55">
        <v>6459.63</v>
      </c>
      <c r="I366" s="55">
        <v>0</v>
      </c>
      <c r="J366" s="55">
        <v>1376.57</v>
      </c>
      <c r="K366" s="56">
        <v>16518.88</v>
      </c>
      <c r="L366" s="46">
        <v>17895.45</v>
      </c>
      <c r="M366" s="117"/>
      <c r="N366" s="119">
        <v>16518.88</v>
      </c>
      <c r="O366" s="119">
        <v>10059.25</v>
      </c>
      <c r="P366" s="119"/>
      <c r="Q366" s="119">
        <v>19706.12</v>
      </c>
      <c r="R366" s="119">
        <v>18329.55</v>
      </c>
      <c r="S366" s="47"/>
    </row>
    <row r="367" spans="1:19" ht="8.25" customHeight="1" x14ac:dyDescent="0.2">
      <c r="A367" s="501"/>
      <c r="B367" s="501"/>
      <c r="C367" s="48" t="s">
        <v>4</v>
      </c>
      <c r="D367" s="49">
        <v>8</v>
      </c>
      <c r="E367" s="50">
        <v>17749419</v>
      </c>
      <c r="F367" s="50">
        <v>1728005</v>
      </c>
      <c r="G367" s="50">
        <v>0</v>
      </c>
      <c r="H367" s="50">
        <v>12507588</v>
      </c>
      <c r="I367" s="50">
        <v>0</v>
      </c>
      <c r="J367" s="51">
        <v>2665411</v>
      </c>
      <c r="K367" s="50">
        <v>31985012</v>
      </c>
      <c r="L367" s="73">
        <v>34650423</v>
      </c>
      <c r="M367" s="118"/>
      <c r="N367" s="120">
        <v>31985012</v>
      </c>
      <c r="O367" s="120">
        <v>19477424</v>
      </c>
      <c r="P367" s="120">
        <v>0</v>
      </c>
      <c r="Q367" s="120">
        <v>38156369</v>
      </c>
      <c r="R367" s="120">
        <v>35490958</v>
      </c>
      <c r="S367" s="47"/>
    </row>
    <row r="368" spans="1:19" ht="12.75" customHeight="1" x14ac:dyDescent="0.2">
      <c r="A368" s="501"/>
      <c r="B368" s="501"/>
      <c r="C368" s="53" t="s">
        <v>3</v>
      </c>
      <c r="D368" s="54">
        <v>9</v>
      </c>
      <c r="E368" s="55">
        <v>9614.52</v>
      </c>
      <c r="F368" s="55">
        <v>935.82</v>
      </c>
      <c r="G368" s="55">
        <v>0</v>
      </c>
      <c r="H368" s="55">
        <v>6459.63</v>
      </c>
      <c r="I368" s="55">
        <v>0</v>
      </c>
      <c r="J368" s="55">
        <v>1417.5</v>
      </c>
      <c r="K368" s="56">
        <v>17009.97</v>
      </c>
      <c r="L368" s="46">
        <v>18427.47</v>
      </c>
      <c r="M368" s="117"/>
      <c r="N368" s="119">
        <v>17009.97</v>
      </c>
      <c r="O368" s="119">
        <v>10550.34</v>
      </c>
      <c r="P368" s="119"/>
      <c r="Q368" s="119">
        <v>20326.53</v>
      </c>
      <c r="R368" s="119">
        <v>18909.03</v>
      </c>
      <c r="S368" s="47"/>
    </row>
    <row r="369" spans="1:19" ht="8.25" customHeight="1" x14ac:dyDescent="0.2">
      <c r="A369" s="501"/>
      <c r="B369" s="501"/>
      <c r="C369" s="48" t="s">
        <v>4</v>
      </c>
      <c r="D369" s="49">
        <v>10</v>
      </c>
      <c r="E369" s="50">
        <v>18616307</v>
      </c>
      <c r="F369" s="50">
        <v>1812000</v>
      </c>
      <c r="G369" s="50">
        <v>0</v>
      </c>
      <c r="H369" s="50">
        <v>12507588</v>
      </c>
      <c r="I369" s="50">
        <v>0</v>
      </c>
      <c r="J369" s="51">
        <v>2744663</v>
      </c>
      <c r="K369" s="50">
        <v>32935895</v>
      </c>
      <c r="L369" s="73">
        <v>35680557</v>
      </c>
      <c r="M369" s="118"/>
      <c r="N369" s="120">
        <v>32935895</v>
      </c>
      <c r="O369" s="120">
        <v>20428307</v>
      </c>
      <c r="P369" s="120">
        <v>0</v>
      </c>
      <c r="Q369" s="120">
        <v>39357650</v>
      </c>
      <c r="R369" s="120">
        <v>36612988</v>
      </c>
      <c r="S369" s="47"/>
    </row>
    <row r="370" spans="1:19" ht="12.75" customHeight="1" x14ac:dyDescent="0.2">
      <c r="A370" s="501"/>
      <c r="B370" s="501"/>
      <c r="C370" s="53" t="s">
        <v>3</v>
      </c>
      <c r="D370" s="54">
        <v>11</v>
      </c>
      <c r="E370" s="55">
        <v>10066.94</v>
      </c>
      <c r="F370" s="55">
        <v>985.4</v>
      </c>
      <c r="G370" s="55">
        <v>0</v>
      </c>
      <c r="H370" s="55">
        <v>6459.63</v>
      </c>
      <c r="I370" s="55">
        <v>0</v>
      </c>
      <c r="J370" s="55">
        <v>1459.33</v>
      </c>
      <c r="K370" s="56">
        <v>17511.97</v>
      </c>
      <c r="L370" s="46">
        <v>18971.3</v>
      </c>
      <c r="M370" s="117"/>
      <c r="N370" s="119">
        <v>17511.97</v>
      </c>
      <c r="O370" s="119">
        <v>11052.34</v>
      </c>
      <c r="P370" s="119"/>
      <c r="Q370" s="119">
        <v>20960.72</v>
      </c>
      <c r="R370" s="119">
        <v>19501.39</v>
      </c>
      <c r="S370" s="47"/>
    </row>
    <row r="371" spans="1:19" ht="8.25" customHeight="1" x14ac:dyDescent="0.2">
      <c r="A371" s="501"/>
      <c r="B371" s="501"/>
      <c r="C371" s="48" t="s">
        <v>4</v>
      </c>
      <c r="D371" s="49">
        <v>12</v>
      </c>
      <c r="E371" s="50">
        <v>19492314</v>
      </c>
      <c r="F371" s="50">
        <v>1908000</v>
      </c>
      <c r="G371" s="50">
        <v>0</v>
      </c>
      <c r="H371" s="50">
        <v>12507588</v>
      </c>
      <c r="I371" s="50">
        <v>0</v>
      </c>
      <c r="J371" s="51">
        <v>2825657</v>
      </c>
      <c r="K371" s="50">
        <v>33907902</v>
      </c>
      <c r="L371" s="73">
        <v>36733559</v>
      </c>
      <c r="M371" s="118"/>
      <c r="N371" s="120">
        <v>33907902</v>
      </c>
      <c r="O371" s="120">
        <v>21400314</v>
      </c>
      <c r="P371" s="120">
        <v>0</v>
      </c>
      <c r="Q371" s="120">
        <v>40585613</v>
      </c>
      <c r="R371" s="120">
        <v>37759956</v>
      </c>
      <c r="S371" s="47"/>
    </row>
    <row r="372" spans="1:19" ht="12.75" customHeight="1" x14ac:dyDescent="0.2">
      <c r="A372" s="501"/>
      <c r="B372" s="501"/>
      <c r="C372" s="53" t="s">
        <v>3</v>
      </c>
      <c r="D372" s="54">
        <v>13</v>
      </c>
      <c r="E372" s="55">
        <v>10550.34</v>
      </c>
      <c r="F372" s="55">
        <v>1034.98</v>
      </c>
      <c r="G372" s="55">
        <v>0</v>
      </c>
      <c r="H372" s="55">
        <v>6459.63</v>
      </c>
      <c r="I372" s="55">
        <v>0</v>
      </c>
      <c r="J372" s="55">
        <v>1503.75</v>
      </c>
      <c r="K372" s="56">
        <v>18044.95</v>
      </c>
      <c r="L372" s="46">
        <v>19548.7</v>
      </c>
      <c r="M372" s="117"/>
      <c r="N372" s="119">
        <v>18044.95</v>
      </c>
      <c r="O372" s="119">
        <v>11585.32</v>
      </c>
      <c r="P372" s="119"/>
      <c r="Q372" s="119">
        <v>21634.06</v>
      </c>
      <c r="R372" s="119">
        <v>20130.310000000001</v>
      </c>
      <c r="S372" s="47"/>
    </row>
    <row r="373" spans="1:19" ht="7.5" customHeight="1" x14ac:dyDescent="0.2">
      <c r="A373" s="501"/>
      <c r="B373" s="501"/>
      <c r="C373" s="48" t="s">
        <v>4</v>
      </c>
      <c r="D373" s="49">
        <v>14</v>
      </c>
      <c r="E373" s="50">
        <v>20428307</v>
      </c>
      <c r="F373" s="50">
        <v>2004001</v>
      </c>
      <c r="G373" s="50">
        <v>0</v>
      </c>
      <c r="H373" s="50">
        <v>12507588</v>
      </c>
      <c r="I373" s="50">
        <v>0</v>
      </c>
      <c r="J373" s="51">
        <v>2911666</v>
      </c>
      <c r="K373" s="50">
        <v>34939895</v>
      </c>
      <c r="L373" s="73">
        <v>37851561</v>
      </c>
      <c r="M373" s="118"/>
      <c r="N373" s="120">
        <v>34939895</v>
      </c>
      <c r="O373" s="120">
        <v>22432308</v>
      </c>
      <c r="P373" s="120">
        <v>0</v>
      </c>
      <c r="Q373" s="120">
        <v>41889381</v>
      </c>
      <c r="R373" s="120">
        <v>38977715</v>
      </c>
      <c r="S373" s="47"/>
    </row>
    <row r="374" spans="1:19" ht="12.75" customHeight="1" x14ac:dyDescent="0.2">
      <c r="A374" s="501"/>
      <c r="B374" s="501"/>
      <c r="C374" s="53" t="s">
        <v>3</v>
      </c>
      <c r="D374" s="54">
        <v>15</v>
      </c>
      <c r="E374" s="55">
        <v>11121.62</v>
      </c>
      <c r="F374" s="55">
        <v>1090.76</v>
      </c>
      <c r="G374" s="55">
        <v>0</v>
      </c>
      <c r="H374" s="55">
        <v>6459.63</v>
      </c>
      <c r="I374" s="55">
        <v>0</v>
      </c>
      <c r="J374" s="55">
        <v>1556</v>
      </c>
      <c r="K374" s="56">
        <v>18672.009999999998</v>
      </c>
      <c r="L374" s="46">
        <v>20228.009999999998</v>
      </c>
      <c r="M374" s="117"/>
      <c r="N374" s="119">
        <v>18672.009999999998</v>
      </c>
      <c r="O374" s="119">
        <v>12212.38</v>
      </c>
      <c r="P374" s="119"/>
      <c r="Q374" s="119">
        <v>22426.240000000002</v>
      </c>
      <c r="R374" s="119">
        <v>20870.240000000002</v>
      </c>
      <c r="S374" s="47"/>
    </row>
    <row r="375" spans="1:19" ht="7.5" customHeight="1" x14ac:dyDescent="0.2">
      <c r="A375" s="501"/>
      <c r="B375" s="501"/>
      <c r="C375" s="48" t="s">
        <v>4</v>
      </c>
      <c r="D375" s="49">
        <v>16</v>
      </c>
      <c r="E375" s="50">
        <v>21534459</v>
      </c>
      <c r="F375" s="50">
        <v>2112006</v>
      </c>
      <c r="G375" s="50">
        <v>0</v>
      </c>
      <c r="H375" s="50">
        <v>12507588</v>
      </c>
      <c r="I375" s="50">
        <v>0</v>
      </c>
      <c r="J375" s="51">
        <v>3012836</v>
      </c>
      <c r="K375" s="50">
        <v>36154053</v>
      </c>
      <c r="L375" s="73">
        <v>39166889</v>
      </c>
      <c r="M375" s="118"/>
      <c r="N375" s="120">
        <v>36154053</v>
      </c>
      <c r="O375" s="120">
        <v>23646465</v>
      </c>
      <c r="P375" s="120">
        <v>0</v>
      </c>
      <c r="Q375" s="120">
        <v>43423256</v>
      </c>
      <c r="R375" s="120">
        <v>40410420</v>
      </c>
      <c r="S375" s="47"/>
    </row>
    <row r="376" spans="1:19" ht="12.75" customHeight="1" x14ac:dyDescent="0.2">
      <c r="A376" s="501"/>
      <c r="B376" s="501"/>
      <c r="C376" s="53" t="s">
        <v>3</v>
      </c>
      <c r="D376" s="54">
        <v>17</v>
      </c>
      <c r="E376" s="55">
        <v>12218.58</v>
      </c>
      <c r="F376" s="55">
        <v>1214.71</v>
      </c>
      <c r="G376" s="55">
        <v>0</v>
      </c>
      <c r="H376" s="55">
        <v>6459.63</v>
      </c>
      <c r="I376" s="55">
        <v>0</v>
      </c>
      <c r="J376" s="55">
        <v>1657.74</v>
      </c>
      <c r="K376" s="56">
        <v>19892.919999999998</v>
      </c>
      <c r="L376" s="46">
        <v>21550.66</v>
      </c>
      <c r="M376" s="117"/>
      <c r="N376" s="119">
        <v>19892.919999999998</v>
      </c>
      <c r="O376" s="119">
        <v>13433.29</v>
      </c>
      <c r="P376" s="119"/>
      <c r="Q376" s="119">
        <v>23968.65</v>
      </c>
      <c r="R376" s="119">
        <v>22310.91</v>
      </c>
      <c r="S376" s="47"/>
    </row>
    <row r="377" spans="1:19" ht="8.25" customHeight="1" x14ac:dyDescent="0.2">
      <c r="A377" s="501"/>
      <c r="B377" s="501"/>
      <c r="C377" s="48" t="s">
        <v>4</v>
      </c>
      <c r="D377" s="49">
        <v>17</v>
      </c>
      <c r="E377" s="50">
        <v>23658470</v>
      </c>
      <c r="F377" s="50">
        <v>2352007</v>
      </c>
      <c r="G377" s="50">
        <v>0</v>
      </c>
      <c r="H377" s="50">
        <v>12507588</v>
      </c>
      <c r="I377" s="50">
        <v>0</v>
      </c>
      <c r="J377" s="51">
        <v>3209832</v>
      </c>
      <c r="K377" s="50">
        <v>38518064</v>
      </c>
      <c r="L377" s="73">
        <v>41727896</v>
      </c>
      <c r="M377" s="118"/>
      <c r="N377" s="120">
        <v>38518064</v>
      </c>
      <c r="O377" s="120">
        <v>26010476</v>
      </c>
      <c r="P377" s="120">
        <v>0</v>
      </c>
      <c r="Q377" s="120">
        <v>46409778</v>
      </c>
      <c r="R377" s="120">
        <v>43199946</v>
      </c>
      <c r="S377" s="47"/>
    </row>
    <row r="378" spans="1:19" ht="12.75" customHeight="1" x14ac:dyDescent="0.2">
      <c r="A378" s="501"/>
      <c r="B378" s="501"/>
      <c r="C378" s="53" t="s">
        <v>3</v>
      </c>
      <c r="D378" s="54">
        <v>18</v>
      </c>
      <c r="E378" s="55">
        <v>12528.45</v>
      </c>
      <c r="F378" s="55">
        <v>1245.69</v>
      </c>
      <c r="G378" s="55">
        <v>0</v>
      </c>
      <c r="H378" s="55">
        <v>6459.63</v>
      </c>
      <c r="I378" s="55">
        <v>0</v>
      </c>
      <c r="J378" s="55">
        <v>1686.15</v>
      </c>
      <c r="K378" s="56">
        <v>20233.77</v>
      </c>
      <c r="L378" s="46">
        <v>21919.919999999998</v>
      </c>
      <c r="M378" s="117"/>
      <c r="N378" s="119">
        <v>20233.77</v>
      </c>
      <c r="O378" s="119">
        <v>13774.14</v>
      </c>
      <c r="P378" s="119"/>
      <c r="Q378" s="119">
        <v>24399.27</v>
      </c>
      <c r="R378" s="119">
        <v>22713.119999999999</v>
      </c>
      <c r="S378" s="47"/>
    </row>
    <row r="379" spans="1:19" ht="7.5" customHeight="1" x14ac:dyDescent="0.2">
      <c r="A379" s="501"/>
      <c r="B379" s="501"/>
      <c r="C379" s="48" t="s">
        <v>4</v>
      </c>
      <c r="D379" s="49">
        <v>19</v>
      </c>
      <c r="E379" s="50">
        <v>24258462</v>
      </c>
      <c r="F379" s="50">
        <v>2411992</v>
      </c>
      <c r="G379" s="50">
        <v>0</v>
      </c>
      <c r="H379" s="50">
        <v>12507588</v>
      </c>
      <c r="I379" s="50">
        <v>0</v>
      </c>
      <c r="J379" s="51">
        <v>3264842</v>
      </c>
      <c r="K379" s="50">
        <v>39178042</v>
      </c>
      <c r="L379" s="73">
        <v>42442883</v>
      </c>
      <c r="M379" s="118"/>
      <c r="N379" s="120">
        <v>39178042</v>
      </c>
      <c r="O379" s="120">
        <v>26670454</v>
      </c>
      <c r="P379" s="120">
        <v>0</v>
      </c>
      <c r="Q379" s="120">
        <v>47243575</v>
      </c>
      <c r="R379" s="120">
        <v>43978733</v>
      </c>
      <c r="S379" s="47"/>
    </row>
    <row r="380" spans="1:19" ht="12.75" customHeight="1" x14ac:dyDescent="0.2">
      <c r="A380" s="501"/>
      <c r="B380" s="501"/>
      <c r="C380" s="53" t="s">
        <v>3</v>
      </c>
      <c r="D380" s="54">
        <v>20</v>
      </c>
      <c r="E380" s="55">
        <v>12912.7</v>
      </c>
      <c r="F380" s="55">
        <v>1289.08</v>
      </c>
      <c r="G380" s="55">
        <v>0</v>
      </c>
      <c r="H380" s="55">
        <v>6459.63</v>
      </c>
      <c r="I380" s="55">
        <v>0</v>
      </c>
      <c r="J380" s="55">
        <v>1721.78</v>
      </c>
      <c r="K380" s="56">
        <v>20661.41</v>
      </c>
      <c r="L380" s="46">
        <v>22383.19</v>
      </c>
      <c r="M380" s="117"/>
      <c r="N380" s="119">
        <v>20661.41</v>
      </c>
      <c r="O380" s="119">
        <v>14201.78</v>
      </c>
      <c r="P380" s="119"/>
      <c r="Q380" s="119">
        <v>24939.51</v>
      </c>
      <c r="R380" s="119">
        <v>23217.73</v>
      </c>
      <c r="S380" s="47"/>
    </row>
    <row r="381" spans="1:19" ht="6.75" customHeight="1" x14ac:dyDescent="0.2">
      <c r="A381" s="501"/>
      <c r="B381" s="501"/>
      <c r="C381" s="48" t="s">
        <v>4</v>
      </c>
      <c r="D381" s="49">
        <v>21</v>
      </c>
      <c r="E381" s="50">
        <v>25002474</v>
      </c>
      <c r="F381" s="50">
        <v>2496007</v>
      </c>
      <c r="G381" s="50">
        <v>0</v>
      </c>
      <c r="H381" s="50">
        <v>12507588</v>
      </c>
      <c r="I381" s="50">
        <v>0</v>
      </c>
      <c r="J381" s="51">
        <v>3333831</v>
      </c>
      <c r="K381" s="50">
        <v>40006068</v>
      </c>
      <c r="L381" s="73">
        <v>43339899</v>
      </c>
      <c r="M381" s="118"/>
      <c r="N381" s="120">
        <v>40006068</v>
      </c>
      <c r="O381" s="120">
        <v>27498481</v>
      </c>
      <c r="P381" s="120">
        <v>0</v>
      </c>
      <c r="Q381" s="120">
        <v>48289625</v>
      </c>
      <c r="R381" s="120">
        <v>44955794</v>
      </c>
      <c r="S381" s="47"/>
    </row>
    <row r="382" spans="1:19" ht="12.75" customHeight="1" x14ac:dyDescent="0.2">
      <c r="A382" s="501"/>
      <c r="B382" s="501"/>
      <c r="C382" s="53" t="s">
        <v>3</v>
      </c>
      <c r="D382" s="54">
        <v>22</v>
      </c>
      <c r="E382" s="55">
        <v>13279.96</v>
      </c>
      <c r="F382" s="55">
        <v>1313.87</v>
      </c>
      <c r="G382" s="55">
        <v>0</v>
      </c>
      <c r="H382" s="55">
        <v>6459.63</v>
      </c>
      <c r="I382" s="55">
        <v>0</v>
      </c>
      <c r="J382" s="55">
        <v>1754.46</v>
      </c>
      <c r="K382" s="56">
        <v>21053.46</v>
      </c>
      <c r="L382" s="46">
        <v>22807.919999999998</v>
      </c>
      <c r="M382" s="117"/>
      <c r="N382" s="119">
        <v>21053.46</v>
      </c>
      <c r="O382" s="119">
        <v>14593.83</v>
      </c>
      <c r="P382" s="119"/>
      <c r="Q382" s="119">
        <v>25434.81</v>
      </c>
      <c r="R382" s="119">
        <v>23680.35</v>
      </c>
      <c r="S382" s="47"/>
    </row>
    <row r="383" spans="1:19" ht="8.25" customHeight="1" x14ac:dyDescent="0.2">
      <c r="A383" s="501"/>
      <c r="B383" s="501"/>
      <c r="C383" s="48" t="s">
        <v>4</v>
      </c>
      <c r="D383" s="49">
        <v>23</v>
      </c>
      <c r="E383" s="50">
        <v>25713588</v>
      </c>
      <c r="F383" s="50">
        <v>2544007</v>
      </c>
      <c r="G383" s="50">
        <v>0</v>
      </c>
      <c r="H383" s="50">
        <v>12507588</v>
      </c>
      <c r="I383" s="50">
        <v>0</v>
      </c>
      <c r="J383" s="51">
        <v>3397108</v>
      </c>
      <c r="K383" s="50">
        <v>40765183</v>
      </c>
      <c r="L383" s="73">
        <v>44162291</v>
      </c>
      <c r="M383" s="118"/>
      <c r="N383" s="120">
        <v>40765183</v>
      </c>
      <c r="O383" s="120">
        <v>28257595</v>
      </c>
      <c r="P383" s="120">
        <v>0</v>
      </c>
      <c r="Q383" s="120">
        <v>49248660</v>
      </c>
      <c r="R383" s="120">
        <v>45851551</v>
      </c>
      <c r="S383" s="47"/>
    </row>
    <row r="384" spans="1:19" ht="12.75" customHeight="1" x14ac:dyDescent="0.2">
      <c r="A384" s="501"/>
      <c r="B384" s="501"/>
      <c r="C384" s="53" t="s">
        <v>3</v>
      </c>
      <c r="D384" s="54">
        <v>24</v>
      </c>
      <c r="E384" s="55">
        <v>13596.03</v>
      </c>
      <c r="F384" s="55">
        <v>1351.05</v>
      </c>
      <c r="G384" s="55">
        <v>0</v>
      </c>
      <c r="H384" s="55">
        <v>6459.63</v>
      </c>
      <c r="I384" s="55">
        <v>0</v>
      </c>
      <c r="J384" s="55">
        <v>1783.89</v>
      </c>
      <c r="K384" s="56">
        <v>21406.71</v>
      </c>
      <c r="L384" s="46">
        <v>23190.6</v>
      </c>
      <c r="M384" s="117"/>
      <c r="N384" s="119">
        <v>21406.71</v>
      </c>
      <c r="O384" s="119">
        <v>14947.08</v>
      </c>
      <c r="P384" s="119"/>
      <c r="Q384" s="119">
        <v>25881.07</v>
      </c>
      <c r="R384" s="119">
        <v>24097.18</v>
      </c>
      <c r="S384" s="47"/>
    </row>
    <row r="385" spans="1:19" ht="7.5" customHeight="1" x14ac:dyDescent="0.2">
      <c r="A385" s="501"/>
      <c r="B385" s="501"/>
      <c r="C385" s="48" t="s">
        <v>4</v>
      </c>
      <c r="D385" s="49">
        <v>25</v>
      </c>
      <c r="E385" s="50">
        <v>26325585</v>
      </c>
      <c r="F385" s="50">
        <v>2615998</v>
      </c>
      <c r="G385" s="50">
        <v>0</v>
      </c>
      <c r="H385" s="50">
        <v>12507588</v>
      </c>
      <c r="I385" s="50">
        <v>0</v>
      </c>
      <c r="J385" s="51">
        <v>3454093</v>
      </c>
      <c r="K385" s="50">
        <v>41449170</v>
      </c>
      <c r="L385" s="73">
        <v>44903263</v>
      </c>
      <c r="M385" s="118"/>
      <c r="N385" s="120">
        <v>41449170</v>
      </c>
      <c r="O385" s="120">
        <v>28941583</v>
      </c>
      <c r="P385" s="120">
        <v>0</v>
      </c>
      <c r="Q385" s="120">
        <v>50112739</v>
      </c>
      <c r="R385" s="120">
        <v>46658647</v>
      </c>
      <c r="S385" s="47"/>
    </row>
    <row r="386" spans="1:19" ht="12.75" customHeight="1" x14ac:dyDescent="0.2">
      <c r="A386" s="501"/>
      <c r="B386" s="501"/>
      <c r="C386" s="53" t="s">
        <v>3</v>
      </c>
      <c r="D386" s="54">
        <v>26</v>
      </c>
      <c r="E386" s="55">
        <v>13905.91</v>
      </c>
      <c r="F386" s="55">
        <v>1382.04</v>
      </c>
      <c r="G386" s="55">
        <v>0</v>
      </c>
      <c r="H386" s="55">
        <v>6459.63</v>
      </c>
      <c r="I386" s="55">
        <v>0</v>
      </c>
      <c r="J386" s="55">
        <v>1812.3</v>
      </c>
      <c r="K386" s="56">
        <v>21747.58</v>
      </c>
      <c r="L386" s="46">
        <v>23559.88</v>
      </c>
      <c r="M386" s="117"/>
      <c r="N386" s="119">
        <v>21747.58</v>
      </c>
      <c r="O386" s="119">
        <v>15287.95</v>
      </c>
      <c r="P386" s="119"/>
      <c r="Q386" s="119">
        <v>26311.71</v>
      </c>
      <c r="R386" s="119">
        <v>24499.41</v>
      </c>
      <c r="S386" s="47"/>
    </row>
    <row r="387" spans="1:19" ht="8.25" customHeight="1" x14ac:dyDescent="0.2">
      <c r="A387" s="501"/>
      <c r="B387" s="501"/>
      <c r="C387" s="48" t="s">
        <v>4</v>
      </c>
      <c r="D387" s="49">
        <v>27</v>
      </c>
      <c r="E387" s="50">
        <v>26925596</v>
      </c>
      <c r="F387" s="50">
        <v>2676003</v>
      </c>
      <c r="G387" s="50">
        <v>0</v>
      </c>
      <c r="H387" s="50">
        <v>12507588</v>
      </c>
      <c r="I387" s="50">
        <v>0</v>
      </c>
      <c r="J387" s="51">
        <v>3509102</v>
      </c>
      <c r="K387" s="50">
        <v>42109187</v>
      </c>
      <c r="L387" s="73">
        <v>45618289</v>
      </c>
      <c r="M387" s="118"/>
      <c r="N387" s="120">
        <v>42109187</v>
      </c>
      <c r="O387" s="120">
        <v>29601599</v>
      </c>
      <c r="P387" s="120">
        <v>0</v>
      </c>
      <c r="Q387" s="120">
        <v>50946575</v>
      </c>
      <c r="R387" s="120">
        <v>47437473</v>
      </c>
      <c r="S387" s="47"/>
    </row>
    <row r="388" spans="1:19" ht="12.75" customHeight="1" x14ac:dyDescent="0.2">
      <c r="A388" s="501"/>
      <c r="B388" s="501"/>
      <c r="C388" s="53" t="s">
        <v>3</v>
      </c>
      <c r="D388" s="54">
        <v>28</v>
      </c>
      <c r="E388" s="55">
        <v>14288.04</v>
      </c>
      <c r="F388" s="55">
        <v>1419.22</v>
      </c>
      <c r="G388" s="55">
        <v>0</v>
      </c>
      <c r="H388" s="55">
        <v>6459.63</v>
      </c>
      <c r="I388" s="55">
        <v>0</v>
      </c>
      <c r="J388" s="55">
        <v>1847.24</v>
      </c>
      <c r="K388" s="56">
        <v>22166.89</v>
      </c>
      <c r="L388" s="46">
        <v>24014.13</v>
      </c>
      <c r="M388" s="117"/>
      <c r="N388" s="119">
        <v>22166.89</v>
      </c>
      <c r="O388" s="119">
        <v>15707.26</v>
      </c>
      <c r="P388" s="119"/>
      <c r="Q388" s="119">
        <v>26841.439999999999</v>
      </c>
      <c r="R388" s="119">
        <v>24994.2</v>
      </c>
      <c r="S388" s="47"/>
    </row>
    <row r="389" spans="1:19" ht="9" customHeight="1" x14ac:dyDescent="0.2">
      <c r="A389" s="501"/>
      <c r="B389" s="501"/>
      <c r="C389" s="48" t="s">
        <v>4</v>
      </c>
      <c r="D389" s="49">
        <v>29</v>
      </c>
      <c r="E389" s="50">
        <v>27665503</v>
      </c>
      <c r="F389" s="50">
        <v>2747993</v>
      </c>
      <c r="G389" s="50">
        <v>0</v>
      </c>
      <c r="H389" s="50">
        <v>12507588</v>
      </c>
      <c r="I389" s="50">
        <v>0</v>
      </c>
      <c r="J389" s="51">
        <v>3576755</v>
      </c>
      <c r="K389" s="50">
        <v>42921084</v>
      </c>
      <c r="L389" s="73">
        <v>46497839</v>
      </c>
      <c r="M389" s="118"/>
      <c r="N389" s="120">
        <v>42921084</v>
      </c>
      <c r="O389" s="120">
        <v>30413496</v>
      </c>
      <c r="P389" s="120">
        <v>0</v>
      </c>
      <c r="Q389" s="120">
        <v>51972275</v>
      </c>
      <c r="R389" s="120">
        <v>48395520</v>
      </c>
      <c r="S389" s="47"/>
    </row>
    <row r="390" spans="1:19" ht="12.75" customHeight="1" x14ac:dyDescent="0.2">
      <c r="A390" s="501"/>
      <c r="B390" s="501"/>
      <c r="C390" s="53" t="s">
        <v>3</v>
      </c>
      <c r="D390" s="54">
        <v>30</v>
      </c>
      <c r="E390" s="55">
        <v>14604.11</v>
      </c>
      <c r="F390" s="55">
        <v>1450.21</v>
      </c>
      <c r="G390" s="55">
        <v>0</v>
      </c>
      <c r="H390" s="55">
        <v>6459.63</v>
      </c>
      <c r="I390" s="55">
        <v>0</v>
      </c>
      <c r="J390" s="55">
        <v>1876.16</v>
      </c>
      <c r="K390" s="56">
        <v>22513.95</v>
      </c>
      <c r="L390" s="46">
        <v>24390.11</v>
      </c>
      <c r="M390" s="117"/>
      <c r="N390" s="119">
        <v>22513.95</v>
      </c>
      <c r="O390" s="119">
        <v>16054.32</v>
      </c>
      <c r="P390" s="119"/>
      <c r="Q390" s="119">
        <v>27279.89</v>
      </c>
      <c r="R390" s="119">
        <v>25403.73</v>
      </c>
      <c r="S390" s="47"/>
    </row>
    <row r="391" spans="1:19" ht="9" customHeight="1" x14ac:dyDescent="0.2">
      <c r="A391" s="501"/>
      <c r="B391" s="501"/>
      <c r="C391" s="48" t="s">
        <v>4</v>
      </c>
      <c r="D391" s="49">
        <v>31</v>
      </c>
      <c r="E391" s="50">
        <v>28277500</v>
      </c>
      <c r="F391" s="50">
        <v>2807998</v>
      </c>
      <c r="G391" s="50">
        <v>0</v>
      </c>
      <c r="H391" s="50">
        <v>12507588</v>
      </c>
      <c r="I391" s="50">
        <v>0</v>
      </c>
      <c r="J391" s="51">
        <v>3632752</v>
      </c>
      <c r="K391" s="50">
        <v>43593086</v>
      </c>
      <c r="L391" s="73">
        <v>47225838</v>
      </c>
      <c r="M391" s="118"/>
      <c r="N391" s="120">
        <v>43593086</v>
      </c>
      <c r="O391" s="120">
        <v>31085498</v>
      </c>
      <c r="P391" s="120">
        <v>0</v>
      </c>
      <c r="Q391" s="120">
        <v>52821233</v>
      </c>
      <c r="R391" s="120">
        <v>49188480</v>
      </c>
      <c r="S391" s="47"/>
    </row>
    <row r="392" spans="1:19" ht="12.75" customHeight="1" x14ac:dyDescent="0.2">
      <c r="A392" s="501"/>
      <c r="B392" s="501"/>
      <c r="C392" s="53" t="s">
        <v>3</v>
      </c>
      <c r="D392" s="54">
        <v>32</v>
      </c>
      <c r="E392" s="55">
        <v>14913.99</v>
      </c>
      <c r="F392" s="55">
        <v>1487.4</v>
      </c>
      <c r="G392" s="55">
        <v>0</v>
      </c>
      <c r="H392" s="55">
        <v>6459.63</v>
      </c>
      <c r="I392" s="55">
        <v>0</v>
      </c>
      <c r="J392" s="55">
        <v>1905.09</v>
      </c>
      <c r="K392" s="56">
        <v>22861.02</v>
      </c>
      <c r="L392" s="46">
        <v>24766.11</v>
      </c>
      <c r="M392" s="117"/>
      <c r="N392" s="119">
        <v>22861.02</v>
      </c>
      <c r="O392" s="119">
        <v>16401.39</v>
      </c>
      <c r="P392" s="119"/>
      <c r="Q392" s="119">
        <v>27718.36</v>
      </c>
      <c r="R392" s="119">
        <v>25813.27</v>
      </c>
      <c r="S392" s="47"/>
    </row>
    <row r="393" spans="1:19" ht="9" customHeight="1" x14ac:dyDescent="0.2">
      <c r="A393" s="501"/>
      <c r="B393" s="501"/>
      <c r="C393" s="48" t="s">
        <v>4</v>
      </c>
      <c r="D393" s="49">
        <v>33</v>
      </c>
      <c r="E393" s="50">
        <v>28877511</v>
      </c>
      <c r="F393" s="50">
        <v>2880008</v>
      </c>
      <c r="G393" s="50">
        <v>0</v>
      </c>
      <c r="H393" s="50">
        <v>12507588</v>
      </c>
      <c r="I393" s="50">
        <v>0</v>
      </c>
      <c r="J393" s="51">
        <v>3688769</v>
      </c>
      <c r="K393" s="50">
        <v>44265107</v>
      </c>
      <c r="L393" s="73">
        <v>47953876</v>
      </c>
      <c r="M393" s="118"/>
      <c r="N393" s="120">
        <v>44265107</v>
      </c>
      <c r="O393" s="120">
        <v>31757519</v>
      </c>
      <c r="P393" s="120">
        <v>0</v>
      </c>
      <c r="Q393" s="120">
        <v>53670229</v>
      </c>
      <c r="R393" s="120">
        <v>49981460</v>
      </c>
      <c r="S393" s="47"/>
    </row>
    <row r="394" spans="1:19" ht="12.75" customHeight="1" x14ac:dyDescent="0.2">
      <c r="A394" s="501"/>
      <c r="B394" s="501"/>
      <c r="C394" s="53" t="s">
        <v>3</v>
      </c>
      <c r="D394" s="54">
        <v>34</v>
      </c>
      <c r="E394" s="55">
        <v>15230.06</v>
      </c>
      <c r="F394" s="55">
        <v>1518.38</v>
      </c>
      <c r="G394" s="55">
        <v>0</v>
      </c>
      <c r="H394" s="55">
        <v>6459.63</v>
      </c>
      <c r="I394" s="55">
        <v>0</v>
      </c>
      <c r="J394" s="55">
        <v>1934.01</v>
      </c>
      <c r="K394" s="56">
        <v>23208.07</v>
      </c>
      <c r="L394" s="46">
        <v>25142.080000000002</v>
      </c>
      <c r="M394" s="117"/>
      <c r="N394" s="119">
        <v>23208.07</v>
      </c>
      <c r="O394" s="119">
        <v>16748.439999999999</v>
      </c>
      <c r="P394" s="119"/>
      <c r="Q394" s="119">
        <v>28156.799999999999</v>
      </c>
      <c r="R394" s="119">
        <v>26222.79</v>
      </c>
      <c r="S394" s="47"/>
    </row>
    <row r="395" spans="1:19" ht="9" customHeight="1" x14ac:dyDescent="0.2">
      <c r="A395" s="501"/>
      <c r="B395" s="501"/>
      <c r="C395" s="48" t="s">
        <v>4</v>
      </c>
      <c r="D395" s="49">
        <v>35</v>
      </c>
      <c r="E395" s="50">
        <v>29489508</v>
      </c>
      <c r="F395" s="50">
        <v>2939994</v>
      </c>
      <c r="G395" s="50">
        <v>0</v>
      </c>
      <c r="H395" s="50">
        <v>12507588</v>
      </c>
      <c r="I395" s="50">
        <v>0</v>
      </c>
      <c r="J395" s="51">
        <v>3744766</v>
      </c>
      <c r="K395" s="50">
        <v>44937090</v>
      </c>
      <c r="L395" s="73">
        <v>48681855</v>
      </c>
      <c r="M395" s="118"/>
      <c r="N395" s="120">
        <v>44937090</v>
      </c>
      <c r="O395" s="120">
        <v>32429502</v>
      </c>
      <c r="P395" s="120">
        <v>0</v>
      </c>
      <c r="Q395" s="120">
        <v>54519167</v>
      </c>
      <c r="R395" s="120">
        <v>50774402</v>
      </c>
      <c r="S395" s="47"/>
    </row>
    <row r="396" spans="1:19" ht="12.75" customHeight="1" x14ac:dyDescent="0.2">
      <c r="A396" s="501"/>
      <c r="B396" s="501"/>
      <c r="C396" s="53" t="s">
        <v>3</v>
      </c>
      <c r="D396" s="54">
        <v>36</v>
      </c>
      <c r="E396" s="55">
        <v>15602.4</v>
      </c>
      <c r="F396" s="55">
        <v>1555.57</v>
      </c>
      <c r="G396" s="55">
        <v>0</v>
      </c>
      <c r="H396" s="55">
        <v>6459.63</v>
      </c>
      <c r="I396" s="55">
        <v>0</v>
      </c>
      <c r="J396" s="55">
        <v>1968.13</v>
      </c>
      <c r="K396" s="56">
        <v>23617.599999999999</v>
      </c>
      <c r="L396" s="46">
        <v>25585.73</v>
      </c>
      <c r="M396" s="117"/>
      <c r="N396" s="119">
        <v>23617.599999999999</v>
      </c>
      <c r="O396" s="119">
        <v>17157.97</v>
      </c>
      <c r="P396" s="119"/>
      <c r="Q396" s="119">
        <v>28674.16</v>
      </c>
      <c r="R396" s="119">
        <v>26706.03</v>
      </c>
      <c r="S396" s="47"/>
    </row>
    <row r="397" spans="1:19" ht="9" customHeight="1" x14ac:dyDescent="0.2">
      <c r="A397" s="501"/>
      <c r="B397" s="501"/>
      <c r="C397" s="48" t="s">
        <v>4</v>
      </c>
      <c r="D397" s="49">
        <v>37</v>
      </c>
      <c r="E397" s="50">
        <v>30210459</v>
      </c>
      <c r="F397" s="50">
        <v>3012004</v>
      </c>
      <c r="G397" s="50">
        <v>0</v>
      </c>
      <c r="H397" s="50">
        <v>12507588</v>
      </c>
      <c r="I397" s="50">
        <v>0</v>
      </c>
      <c r="J397" s="51">
        <v>3810831</v>
      </c>
      <c r="K397" s="50">
        <v>45730050</v>
      </c>
      <c r="L397" s="73">
        <v>49540881</v>
      </c>
      <c r="M397" s="118"/>
      <c r="N397" s="120">
        <v>45730050</v>
      </c>
      <c r="O397" s="120">
        <v>33222463</v>
      </c>
      <c r="P397" s="120">
        <v>0</v>
      </c>
      <c r="Q397" s="120">
        <v>55520916</v>
      </c>
      <c r="R397" s="120">
        <v>51710085</v>
      </c>
      <c r="S397" s="47"/>
    </row>
    <row r="398" spans="1:19" ht="9" customHeight="1" x14ac:dyDescent="0.2">
      <c r="A398" s="501"/>
      <c r="B398" s="501"/>
      <c r="C398" s="103" t="s">
        <v>3</v>
      </c>
      <c r="D398" s="79">
        <v>38</v>
      </c>
      <c r="E398" s="55">
        <v>15912.28</v>
      </c>
      <c r="F398" s="55">
        <v>1586.56</v>
      </c>
      <c r="G398" s="55">
        <v>0</v>
      </c>
      <c r="H398" s="55">
        <v>6459.63</v>
      </c>
      <c r="I398" s="55">
        <v>0</v>
      </c>
      <c r="J398" s="55">
        <v>1996.54</v>
      </c>
      <c r="K398" s="56">
        <v>23958.47</v>
      </c>
      <c r="L398" s="46">
        <v>25955.01</v>
      </c>
      <c r="M398" s="117"/>
      <c r="N398" s="119">
        <v>23958.47</v>
      </c>
      <c r="O398" s="119">
        <v>17498.84</v>
      </c>
      <c r="P398" s="119"/>
      <c r="Q398" s="119">
        <v>29104.799999999999</v>
      </c>
      <c r="R398" s="119">
        <v>27108.26</v>
      </c>
      <c r="S398" s="47"/>
    </row>
    <row r="399" spans="1:19" ht="9" customHeight="1" x14ac:dyDescent="0.2">
      <c r="A399" s="501"/>
      <c r="B399" s="501"/>
      <c r="C399" s="103" t="s">
        <v>4</v>
      </c>
      <c r="D399" s="79">
        <v>39</v>
      </c>
      <c r="E399" s="50">
        <v>30810470</v>
      </c>
      <c r="F399" s="50">
        <v>3072009</v>
      </c>
      <c r="G399" s="50">
        <v>0</v>
      </c>
      <c r="H399" s="50">
        <v>12507588</v>
      </c>
      <c r="I399" s="50">
        <v>0</v>
      </c>
      <c r="J399" s="51">
        <v>3865841</v>
      </c>
      <c r="K399" s="50">
        <v>46390067</v>
      </c>
      <c r="L399" s="73">
        <v>50255907</v>
      </c>
      <c r="M399" s="118"/>
      <c r="N399" s="123">
        <v>46390067</v>
      </c>
      <c r="O399" s="123">
        <v>33882479</v>
      </c>
      <c r="P399" s="123">
        <v>0</v>
      </c>
      <c r="Q399" s="120">
        <v>56354751</v>
      </c>
      <c r="R399" s="120">
        <v>52488911</v>
      </c>
      <c r="S399" s="47"/>
    </row>
    <row r="400" spans="1:19" ht="12.75" customHeight="1" x14ac:dyDescent="0.2">
      <c r="A400" s="501"/>
      <c r="B400" s="501"/>
      <c r="C400" s="53" t="s">
        <v>3</v>
      </c>
      <c r="D400" s="54">
        <v>40</v>
      </c>
      <c r="E400" s="55">
        <v>16222.15</v>
      </c>
      <c r="F400" s="55">
        <v>1623.74</v>
      </c>
      <c r="G400" s="55">
        <v>0</v>
      </c>
      <c r="H400" s="55">
        <v>6459.63</v>
      </c>
      <c r="I400" s="55">
        <v>0</v>
      </c>
      <c r="J400" s="55">
        <v>2025.46</v>
      </c>
      <c r="K400" s="56">
        <v>24305.52</v>
      </c>
      <c r="L400" s="46">
        <v>26330.98</v>
      </c>
      <c r="M400" s="117"/>
      <c r="N400" s="119">
        <v>24305.52</v>
      </c>
      <c r="O400" s="119">
        <v>17845.89</v>
      </c>
      <c r="P400" s="119"/>
      <c r="Q400" s="119">
        <v>29543.24</v>
      </c>
      <c r="R400" s="119">
        <v>27517.78</v>
      </c>
      <c r="S400" s="47"/>
    </row>
    <row r="401" spans="1:19" ht="9" customHeight="1" x14ac:dyDescent="0.2">
      <c r="A401" s="502"/>
      <c r="B401" s="502"/>
      <c r="C401" s="58"/>
      <c r="D401" s="59"/>
      <c r="E401" s="61">
        <v>31410462</v>
      </c>
      <c r="F401" s="61">
        <v>3143999</v>
      </c>
      <c r="G401" s="61">
        <v>0</v>
      </c>
      <c r="H401" s="61">
        <v>12507588</v>
      </c>
      <c r="I401" s="61">
        <v>0</v>
      </c>
      <c r="J401" s="60">
        <v>3921837</v>
      </c>
      <c r="K401" s="61">
        <v>47062049</v>
      </c>
      <c r="L401" s="73">
        <v>50983887</v>
      </c>
      <c r="M401" s="118"/>
      <c r="N401" s="120">
        <v>47062049</v>
      </c>
      <c r="O401" s="120">
        <v>34554461</v>
      </c>
      <c r="P401" s="120">
        <v>0</v>
      </c>
      <c r="Q401" s="120">
        <v>57203689</v>
      </c>
      <c r="R401" s="120">
        <v>53281852</v>
      </c>
      <c r="S401" s="47"/>
    </row>
    <row r="402" spans="1:19" ht="12.75" customHeight="1" x14ac:dyDescent="0.2">
      <c r="A402" s="496">
        <v>35065</v>
      </c>
      <c r="B402" s="496">
        <v>35369</v>
      </c>
      <c r="C402" s="42" t="s">
        <v>3</v>
      </c>
      <c r="D402" s="43">
        <v>0</v>
      </c>
      <c r="E402" s="44">
        <v>8741.0300000000007</v>
      </c>
      <c r="F402" s="44">
        <v>0</v>
      </c>
      <c r="G402" s="44">
        <v>0</v>
      </c>
      <c r="H402" s="44">
        <v>6459.63</v>
      </c>
      <c r="I402" s="44">
        <v>0</v>
      </c>
      <c r="J402" s="44">
        <v>1266.72</v>
      </c>
      <c r="K402" s="45">
        <v>15200.66</v>
      </c>
      <c r="L402" s="46">
        <v>16467.38</v>
      </c>
      <c r="M402" s="117"/>
      <c r="N402" s="119">
        <v>15200.66</v>
      </c>
      <c r="O402" s="119">
        <v>8741.0300000000007</v>
      </c>
      <c r="P402" s="119"/>
      <c r="Q402" s="119">
        <v>18040.77</v>
      </c>
      <c r="R402" s="119">
        <v>16774.05</v>
      </c>
      <c r="S402" s="47"/>
    </row>
    <row r="403" spans="1:19" ht="9" customHeight="1" x14ac:dyDescent="0.2">
      <c r="A403" s="497"/>
      <c r="B403" s="497"/>
      <c r="C403" s="48" t="s">
        <v>4</v>
      </c>
      <c r="D403" s="49">
        <v>2</v>
      </c>
      <c r="E403" s="50">
        <v>16924994</v>
      </c>
      <c r="F403" s="50">
        <v>0</v>
      </c>
      <c r="G403" s="50">
        <v>0</v>
      </c>
      <c r="H403" s="50">
        <v>12507588</v>
      </c>
      <c r="I403" s="50">
        <v>0</v>
      </c>
      <c r="J403" s="51">
        <v>2452712</v>
      </c>
      <c r="K403" s="50">
        <v>29432582</v>
      </c>
      <c r="L403" s="52">
        <v>31885294</v>
      </c>
      <c r="M403" s="118"/>
      <c r="N403" s="120">
        <v>29432582</v>
      </c>
      <c r="O403" s="120">
        <v>16924994</v>
      </c>
      <c r="P403" s="120">
        <v>0</v>
      </c>
      <c r="Q403" s="120">
        <v>34931802</v>
      </c>
      <c r="R403" s="120">
        <v>32479090</v>
      </c>
      <c r="S403" s="47"/>
    </row>
    <row r="404" spans="1:19" ht="12.75" customHeight="1" x14ac:dyDescent="0.2">
      <c r="A404" s="519">
        <v>35065</v>
      </c>
      <c r="B404" s="519">
        <v>35369</v>
      </c>
      <c r="C404" s="53" t="s">
        <v>3</v>
      </c>
      <c r="D404" s="54">
        <v>3</v>
      </c>
      <c r="E404" s="55">
        <v>9600.42</v>
      </c>
      <c r="F404" s="55">
        <v>0</v>
      </c>
      <c r="G404" s="55">
        <v>0</v>
      </c>
      <c r="H404" s="55">
        <v>6459.63</v>
      </c>
      <c r="I404" s="55">
        <v>0</v>
      </c>
      <c r="J404" s="55">
        <v>1338.34</v>
      </c>
      <c r="K404" s="56">
        <v>16060.05</v>
      </c>
      <c r="L404" s="57">
        <v>17398.39</v>
      </c>
      <c r="M404" s="117"/>
      <c r="N404" s="119">
        <v>16060.05</v>
      </c>
      <c r="O404" s="119">
        <v>9600.42</v>
      </c>
      <c r="P404" s="119"/>
      <c r="Q404" s="119">
        <v>19126.47</v>
      </c>
      <c r="R404" s="119">
        <v>17788.13</v>
      </c>
      <c r="S404" s="47"/>
    </row>
    <row r="405" spans="1:19" ht="9" customHeight="1" x14ac:dyDescent="0.2">
      <c r="A405" s="579"/>
      <c r="B405" s="579"/>
      <c r="C405" s="48" t="s">
        <v>4</v>
      </c>
      <c r="D405" s="49">
        <v>8</v>
      </c>
      <c r="E405" s="50">
        <v>18589005</v>
      </c>
      <c r="F405" s="50">
        <v>0</v>
      </c>
      <c r="G405" s="50">
        <v>0</v>
      </c>
      <c r="H405" s="50">
        <v>12507588</v>
      </c>
      <c r="I405" s="50">
        <v>0</v>
      </c>
      <c r="J405" s="51">
        <v>2591388</v>
      </c>
      <c r="K405" s="50">
        <v>31096593</v>
      </c>
      <c r="L405" s="52">
        <v>33687981</v>
      </c>
      <c r="M405" s="118"/>
      <c r="N405" s="120">
        <v>31096593</v>
      </c>
      <c r="O405" s="120">
        <v>18589005</v>
      </c>
      <c r="P405" s="120">
        <v>0</v>
      </c>
      <c r="Q405" s="120">
        <v>37034010</v>
      </c>
      <c r="R405" s="120">
        <v>34442622</v>
      </c>
      <c r="S405" s="47"/>
    </row>
    <row r="406" spans="1:19" ht="12.75" customHeight="1" x14ac:dyDescent="0.2">
      <c r="A406" s="579"/>
      <c r="B406" s="579"/>
      <c r="C406" s="53" t="s">
        <v>3</v>
      </c>
      <c r="D406" s="54">
        <v>9</v>
      </c>
      <c r="E406" s="55">
        <v>10977.81</v>
      </c>
      <c r="F406" s="55">
        <v>0</v>
      </c>
      <c r="G406" s="55">
        <v>0</v>
      </c>
      <c r="H406" s="55">
        <v>6459.63</v>
      </c>
      <c r="I406" s="55">
        <v>0</v>
      </c>
      <c r="J406" s="55">
        <v>1453.12</v>
      </c>
      <c r="K406" s="56">
        <v>17437.439999999999</v>
      </c>
      <c r="L406" s="57">
        <v>18890.560000000001</v>
      </c>
      <c r="M406" s="117"/>
      <c r="N406" s="119">
        <v>17437.439999999999</v>
      </c>
      <c r="O406" s="119">
        <v>10977.81</v>
      </c>
      <c r="P406" s="119"/>
      <c r="Q406" s="119">
        <v>20866.57</v>
      </c>
      <c r="R406" s="119">
        <v>19413.45</v>
      </c>
      <c r="S406" s="47"/>
    </row>
    <row r="407" spans="1:19" ht="9" customHeight="1" x14ac:dyDescent="0.2">
      <c r="A407" s="579"/>
      <c r="B407" s="579"/>
      <c r="C407" s="48" t="s">
        <v>4</v>
      </c>
      <c r="D407" s="49">
        <v>14</v>
      </c>
      <c r="E407" s="50">
        <v>21256004</v>
      </c>
      <c r="F407" s="50">
        <v>0</v>
      </c>
      <c r="G407" s="50">
        <v>0</v>
      </c>
      <c r="H407" s="50">
        <v>12507588</v>
      </c>
      <c r="I407" s="50">
        <v>0</v>
      </c>
      <c r="J407" s="51">
        <v>2813633</v>
      </c>
      <c r="K407" s="50">
        <v>33763592</v>
      </c>
      <c r="L407" s="52">
        <v>36577225</v>
      </c>
      <c r="M407" s="118"/>
      <c r="N407" s="120">
        <v>33763592</v>
      </c>
      <c r="O407" s="120">
        <v>21256004</v>
      </c>
      <c r="P407" s="120">
        <v>0</v>
      </c>
      <c r="Q407" s="120">
        <v>40403313</v>
      </c>
      <c r="R407" s="120">
        <v>37589681</v>
      </c>
      <c r="S407" s="47"/>
    </row>
    <row r="408" spans="1:19" ht="12.75" customHeight="1" x14ac:dyDescent="0.2">
      <c r="A408" s="579"/>
      <c r="B408" s="579"/>
      <c r="C408" s="53" t="s">
        <v>3</v>
      </c>
      <c r="D408" s="54">
        <v>15</v>
      </c>
      <c r="E408" s="55">
        <v>12676.95</v>
      </c>
      <c r="F408" s="55">
        <v>0</v>
      </c>
      <c r="G408" s="55">
        <v>0</v>
      </c>
      <c r="H408" s="55">
        <v>6459.63</v>
      </c>
      <c r="I408" s="55">
        <v>0</v>
      </c>
      <c r="J408" s="55">
        <v>1594.72</v>
      </c>
      <c r="K408" s="56">
        <v>19136.580000000002</v>
      </c>
      <c r="L408" s="57">
        <v>20731.3</v>
      </c>
      <c r="M408" s="117"/>
      <c r="N408" s="119">
        <v>19136.580000000002</v>
      </c>
      <c r="O408" s="119">
        <v>12676.95</v>
      </c>
      <c r="P408" s="119"/>
      <c r="Q408" s="119">
        <v>23013.15</v>
      </c>
      <c r="R408" s="119">
        <v>21418.43</v>
      </c>
      <c r="S408" s="47"/>
    </row>
    <row r="409" spans="1:19" ht="9" customHeight="1" x14ac:dyDescent="0.2">
      <c r="A409" s="579"/>
      <c r="B409" s="579"/>
      <c r="C409" s="48" t="s">
        <v>4</v>
      </c>
      <c r="D409" s="49">
        <v>20</v>
      </c>
      <c r="E409" s="50">
        <v>24545998</v>
      </c>
      <c r="F409" s="50">
        <v>0</v>
      </c>
      <c r="G409" s="50">
        <v>0</v>
      </c>
      <c r="H409" s="50">
        <v>12507588</v>
      </c>
      <c r="I409" s="50">
        <v>0</v>
      </c>
      <c r="J409" s="51">
        <v>3087808</v>
      </c>
      <c r="K409" s="50">
        <v>37053586</v>
      </c>
      <c r="L409" s="52">
        <v>40141394</v>
      </c>
      <c r="M409" s="118"/>
      <c r="N409" s="120">
        <v>37053586</v>
      </c>
      <c r="O409" s="120">
        <v>24545998</v>
      </c>
      <c r="P409" s="120">
        <v>0</v>
      </c>
      <c r="Q409" s="120">
        <v>44559672</v>
      </c>
      <c r="R409" s="120">
        <v>41471863</v>
      </c>
      <c r="S409" s="47"/>
    </row>
    <row r="410" spans="1:19" ht="12.75" customHeight="1" x14ac:dyDescent="0.2">
      <c r="A410" s="579"/>
      <c r="B410" s="579"/>
      <c r="C410" s="53" t="s">
        <v>3</v>
      </c>
      <c r="D410" s="54">
        <v>21</v>
      </c>
      <c r="E410" s="55">
        <v>14841.94</v>
      </c>
      <c r="F410" s="55">
        <v>0</v>
      </c>
      <c r="G410" s="55">
        <v>0</v>
      </c>
      <c r="H410" s="55">
        <v>6459.63</v>
      </c>
      <c r="I410" s="55">
        <v>0</v>
      </c>
      <c r="J410" s="55">
        <v>1775.13</v>
      </c>
      <c r="K410" s="56">
        <v>21301.57</v>
      </c>
      <c r="L410" s="57">
        <v>23076.7</v>
      </c>
      <c r="M410" s="117"/>
      <c r="N410" s="119">
        <v>21301.57</v>
      </c>
      <c r="O410" s="119">
        <v>14841.94</v>
      </c>
      <c r="P410" s="119"/>
      <c r="Q410" s="119">
        <v>25748.25</v>
      </c>
      <c r="R410" s="119">
        <v>23973.119999999999</v>
      </c>
      <c r="S410" s="47"/>
    </row>
    <row r="411" spans="1:19" ht="9" customHeight="1" x14ac:dyDescent="0.2">
      <c r="A411" s="579"/>
      <c r="B411" s="579"/>
      <c r="C411" s="48" t="s">
        <v>4</v>
      </c>
      <c r="D411" s="49">
        <v>27</v>
      </c>
      <c r="E411" s="50">
        <v>28738003</v>
      </c>
      <c r="F411" s="50">
        <v>0</v>
      </c>
      <c r="G411" s="50">
        <v>0</v>
      </c>
      <c r="H411" s="50">
        <v>12507588</v>
      </c>
      <c r="I411" s="50">
        <v>0</v>
      </c>
      <c r="J411" s="51">
        <v>3437131</v>
      </c>
      <c r="K411" s="50">
        <v>41245591</v>
      </c>
      <c r="L411" s="52">
        <v>44682722</v>
      </c>
      <c r="M411" s="118"/>
      <c r="N411" s="120">
        <v>41245591</v>
      </c>
      <c r="O411" s="120">
        <v>28738003</v>
      </c>
      <c r="P411" s="120">
        <v>0</v>
      </c>
      <c r="Q411" s="120">
        <v>49855564</v>
      </c>
      <c r="R411" s="120">
        <v>46418433</v>
      </c>
      <c r="S411" s="47"/>
    </row>
    <row r="412" spans="1:19" ht="12.75" customHeight="1" x14ac:dyDescent="0.2">
      <c r="A412" s="579"/>
      <c r="B412" s="579"/>
      <c r="C412" s="53" t="s">
        <v>3</v>
      </c>
      <c r="D412" s="54">
        <v>28</v>
      </c>
      <c r="E412" s="55">
        <v>16259.1</v>
      </c>
      <c r="F412" s="55">
        <v>0</v>
      </c>
      <c r="G412" s="55">
        <v>0</v>
      </c>
      <c r="H412" s="55">
        <v>6459.63</v>
      </c>
      <c r="I412" s="55">
        <v>0</v>
      </c>
      <c r="J412" s="55">
        <v>1893.23</v>
      </c>
      <c r="K412" s="56">
        <v>22718.73</v>
      </c>
      <c r="L412" s="57">
        <v>24611.96</v>
      </c>
      <c r="M412" s="117"/>
      <c r="N412" s="119">
        <v>22718.73</v>
      </c>
      <c r="O412" s="119">
        <v>16259.1</v>
      </c>
      <c r="P412" s="119"/>
      <c r="Q412" s="119">
        <v>27538.6</v>
      </c>
      <c r="R412" s="119">
        <v>25645.37</v>
      </c>
      <c r="S412" s="47"/>
    </row>
    <row r="413" spans="1:19" ht="9" customHeight="1" x14ac:dyDescent="0.2">
      <c r="A413" s="579"/>
      <c r="B413" s="579"/>
      <c r="C413" s="48" t="s">
        <v>4</v>
      </c>
      <c r="D413" s="49">
        <v>34</v>
      </c>
      <c r="E413" s="50">
        <v>31482008</v>
      </c>
      <c r="F413" s="50">
        <v>0</v>
      </c>
      <c r="G413" s="50">
        <v>0</v>
      </c>
      <c r="H413" s="50">
        <v>12507588</v>
      </c>
      <c r="I413" s="50">
        <v>0</v>
      </c>
      <c r="J413" s="51">
        <v>3665804</v>
      </c>
      <c r="K413" s="50">
        <v>43989595</v>
      </c>
      <c r="L413" s="52">
        <v>47655400</v>
      </c>
      <c r="M413" s="118"/>
      <c r="N413" s="120">
        <v>43989595</v>
      </c>
      <c r="O413" s="120">
        <v>31482008</v>
      </c>
      <c r="P413" s="120">
        <v>0</v>
      </c>
      <c r="Q413" s="120">
        <v>53322165</v>
      </c>
      <c r="R413" s="120">
        <v>49656361</v>
      </c>
      <c r="S413" s="47"/>
    </row>
    <row r="414" spans="1:19" ht="12.75" customHeight="1" x14ac:dyDescent="0.2">
      <c r="A414" s="579"/>
      <c r="B414" s="579"/>
      <c r="C414" s="53" t="s">
        <v>3</v>
      </c>
      <c r="D414" s="54">
        <v>35</v>
      </c>
      <c r="E414" s="55">
        <v>17393.240000000002</v>
      </c>
      <c r="F414" s="55">
        <v>0</v>
      </c>
      <c r="G414" s="55">
        <v>0</v>
      </c>
      <c r="H414" s="55">
        <v>6459.63</v>
      </c>
      <c r="I414" s="55">
        <v>0</v>
      </c>
      <c r="J414" s="55">
        <v>1987.74</v>
      </c>
      <c r="K414" s="56">
        <v>23852.87</v>
      </c>
      <c r="L414" s="57">
        <v>25840.61</v>
      </c>
      <c r="M414" s="117"/>
      <c r="N414" s="119">
        <v>23852.87</v>
      </c>
      <c r="O414" s="119">
        <v>17393.240000000002</v>
      </c>
      <c r="P414" s="119"/>
      <c r="Q414" s="119">
        <v>28971.39</v>
      </c>
      <c r="R414" s="119">
        <v>26983.65</v>
      </c>
      <c r="S414" s="47"/>
    </row>
    <row r="415" spans="1:19" ht="9" customHeight="1" x14ac:dyDescent="0.2">
      <c r="A415" s="580"/>
      <c r="B415" s="580"/>
      <c r="C415" s="58" t="s">
        <v>4</v>
      </c>
      <c r="D415" s="59"/>
      <c r="E415" s="61">
        <v>33678009</v>
      </c>
      <c r="F415" s="61">
        <v>0</v>
      </c>
      <c r="G415" s="61">
        <v>0</v>
      </c>
      <c r="H415" s="61">
        <v>12507588</v>
      </c>
      <c r="I415" s="61">
        <v>0</v>
      </c>
      <c r="J415" s="60">
        <v>3848801</v>
      </c>
      <c r="K415" s="61">
        <v>46185597</v>
      </c>
      <c r="L415" s="62">
        <v>50034398</v>
      </c>
      <c r="M415" s="118"/>
      <c r="N415" s="120">
        <v>46185597</v>
      </c>
      <c r="O415" s="120">
        <v>33678009</v>
      </c>
      <c r="P415" s="120">
        <v>0</v>
      </c>
      <c r="Q415" s="120">
        <v>56096433</v>
      </c>
      <c r="R415" s="120">
        <v>52247632</v>
      </c>
      <c r="S415" s="47"/>
    </row>
    <row r="416" spans="1:19" ht="12.75" customHeight="1" x14ac:dyDescent="0.2">
      <c r="A416" s="496">
        <v>35370</v>
      </c>
      <c r="B416" s="496">
        <v>35611</v>
      </c>
      <c r="C416" s="42" t="s">
        <v>3</v>
      </c>
      <c r="D416" s="43">
        <v>0</v>
      </c>
      <c r="E416" s="44">
        <v>9261.6200000000008</v>
      </c>
      <c r="F416" s="44">
        <v>0</v>
      </c>
      <c r="G416" s="44">
        <v>0</v>
      </c>
      <c r="H416" s="44">
        <v>6459.63</v>
      </c>
      <c r="I416" s="44">
        <v>0</v>
      </c>
      <c r="J416" s="44">
        <v>1310.0999999999999</v>
      </c>
      <c r="K416" s="45">
        <v>15721.25</v>
      </c>
      <c r="L416" s="46">
        <v>17031.349999999999</v>
      </c>
      <c r="M416" s="117"/>
      <c r="N416" s="119">
        <v>15721.25</v>
      </c>
      <c r="O416" s="119">
        <v>9261.6200000000008</v>
      </c>
      <c r="P416" s="119"/>
      <c r="Q416" s="119">
        <v>18698.439999999999</v>
      </c>
      <c r="R416" s="119">
        <v>17388.34</v>
      </c>
      <c r="S416" s="47"/>
    </row>
    <row r="417" spans="1:19" ht="9" customHeight="1" x14ac:dyDescent="0.2">
      <c r="A417" s="497"/>
      <c r="B417" s="497"/>
      <c r="C417" s="48" t="s">
        <v>4</v>
      </c>
      <c r="D417" s="49">
        <v>2</v>
      </c>
      <c r="E417" s="50">
        <v>17932997</v>
      </c>
      <c r="F417" s="50">
        <v>0</v>
      </c>
      <c r="G417" s="50">
        <v>0</v>
      </c>
      <c r="H417" s="50">
        <v>12507588</v>
      </c>
      <c r="I417" s="50">
        <v>0</v>
      </c>
      <c r="J417" s="51">
        <v>2536707</v>
      </c>
      <c r="K417" s="50">
        <v>30440585</v>
      </c>
      <c r="L417" s="73">
        <v>32977292</v>
      </c>
      <c r="M417" s="118"/>
      <c r="N417" s="120">
        <v>30440585</v>
      </c>
      <c r="O417" s="120">
        <v>17932997</v>
      </c>
      <c r="P417" s="120">
        <v>0</v>
      </c>
      <c r="Q417" s="120">
        <v>36205228</v>
      </c>
      <c r="R417" s="120">
        <v>33668521</v>
      </c>
      <c r="S417" s="47"/>
    </row>
    <row r="418" spans="1:19" ht="12.75" customHeight="1" x14ac:dyDescent="0.2">
      <c r="A418" s="519">
        <v>35370</v>
      </c>
      <c r="B418" s="519">
        <v>35611</v>
      </c>
      <c r="C418" s="53" t="s">
        <v>3</v>
      </c>
      <c r="D418" s="54">
        <v>3</v>
      </c>
      <c r="E418" s="55">
        <v>10145.799999999999</v>
      </c>
      <c r="F418" s="55">
        <v>0</v>
      </c>
      <c r="G418" s="55">
        <v>0</v>
      </c>
      <c r="H418" s="55">
        <v>6459.63</v>
      </c>
      <c r="I418" s="55">
        <v>0</v>
      </c>
      <c r="J418" s="55">
        <v>1383.79</v>
      </c>
      <c r="K418" s="56">
        <v>16605.43</v>
      </c>
      <c r="L418" s="46">
        <v>17989.22</v>
      </c>
      <c r="M418" s="117"/>
      <c r="N418" s="119">
        <v>16605.43</v>
      </c>
      <c r="O418" s="119">
        <v>10145.799999999999</v>
      </c>
      <c r="P418" s="119"/>
      <c r="Q418" s="119">
        <v>19815.46</v>
      </c>
      <c r="R418" s="119">
        <v>18431.669999999998</v>
      </c>
      <c r="S418" s="47"/>
    </row>
    <row r="419" spans="1:19" ht="9" customHeight="1" x14ac:dyDescent="0.2">
      <c r="A419" s="579"/>
      <c r="B419" s="579"/>
      <c r="C419" s="48" t="s">
        <v>4</v>
      </c>
      <c r="D419" s="49">
        <v>8</v>
      </c>
      <c r="E419" s="50">
        <v>19645008</v>
      </c>
      <c r="F419" s="50">
        <v>0</v>
      </c>
      <c r="G419" s="50">
        <v>0</v>
      </c>
      <c r="H419" s="50">
        <v>12507588</v>
      </c>
      <c r="I419" s="50">
        <v>0</v>
      </c>
      <c r="J419" s="51">
        <v>2679391</v>
      </c>
      <c r="K419" s="50">
        <v>32152596</v>
      </c>
      <c r="L419" s="73">
        <v>34831987</v>
      </c>
      <c r="M419" s="118"/>
      <c r="N419" s="120">
        <v>32152596</v>
      </c>
      <c r="O419" s="120">
        <v>19645008</v>
      </c>
      <c r="P419" s="120">
        <v>0</v>
      </c>
      <c r="Q419" s="120">
        <v>38368081</v>
      </c>
      <c r="R419" s="120">
        <v>35688690</v>
      </c>
      <c r="S419" s="47"/>
    </row>
    <row r="420" spans="1:19" ht="12.75" customHeight="1" x14ac:dyDescent="0.2">
      <c r="A420" s="579"/>
      <c r="B420" s="579"/>
      <c r="C420" s="53" t="s">
        <v>3</v>
      </c>
      <c r="D420" s="54">
        <v>9</v>
      </c>
      <c r="E420" s="55">
        <v>11572.77</v>
      </c>
      <c r="F420" s="55">
        <v>0</v>
      </c>
      <c r="G420" s="55">
        <v>0</v>
      </c>
      <c r="H420" s="55">
        <v>6459.63</v>
      </c>
      <c r="I420" s="55">
        <v>0</v>
      </c>
      <c r="J420" s="55">
        <v>1502.7</v>
      </c>
      <c r="K420" s="56">
        <v>18032.400000000001</v>
      </c>
      <c r="L420" s="46">
        <v>19535.099999999999</v>
      </c>
      <c r="M420" s="117"/>
      <c r="N420" s="119">
        <v>18032.400000000001</v>
      </c>
      <c r="O420" s="119">
        <v>11572.77</v>
      </c>
      <c r="P420" s="119"/>
      <c r="Q420" s="119">
        <v>21618.2</v>
      </c>
      <c r="R420" s="119">
        <v>20115.5</v>
      </c>
      <c r="S420" s="47"/>
    </row>
    <row r="421" spans="1:19" ht="9" customHeight="1" x14ac:dyDescent="0.2">
      <c r="A421" s="579"/>
      <c r="B421" s="579"/>
      <c r="C421" s="48" t="s">
        <v>4</v>
      </c>
      <c r="D421" s="49">
        <v>14</v>
      </c>
      <c r="E421" s="50">
        <v>22408007</v>
      </c>
      <c r="F421" s="50">
        <v>0</v>
      </c>
      <c r="G421" s="50">
        <v>0</v>
      </c>
      <c r="H421" s="50">
        <v>12507588</v>
      </c>
      <c r="I421" s="50">
        <v>0</v>
      </c>
      <c r="J421" s="51">
        <v>2909633</v>
      </c>
      <c r="K421" s="50">
        <v>34915595</v>
      </c>
      <c r="L421" s="73">
        <v>37825228</v>
      </c>
      <c r="M421" s="118"/>
      <c r="N421" s="120">
        <v>34915595</v>
      </c>
      <c r="O421" s="120">
        <v>22408007</v>
      </c>
      <c r="P421" s="120">
        <v>0</v>
      </c>
      <c r="Q421" s="120">
        <v>41858672</v>
      </c>
      <c r="R421" s="120">
        <v>38949039</v>
      </c>
      <c r="S421" s="47"/>
    </row>
    <row r="422" spans="1:19" ht="12.75" customHeight="1" x14ac:dyDescent="0.2">
      <c r="A422" s="579"/>
      <c r="B422" s="579"/>
      <c r="C422" s="53" t="s">
        <v>3</v>
      </c>
      <c r="D422" s="54">
        <v>15</v>
      </c>
      <c r="E422" s="55">
        <v>13327.69</v>
      </c>
      <c r="F422" s="55">
        <v>0</v>
      </c>
      <c r="G422" s="55">
        <v>0</v>
      </c>
      <c r="H422" s="55">
        <v>6459.63</v>
      </c>
      <c r="I422" s="55">
        <v>0</v>
      </c>
      <c r="J422" s="55">
        <v>1648.94</v>
      </c>
      <c r="K422" s="56">
        <v>19787.32</v>
      </c>
      <c r="L422" s="46">
        <v>21436.26</v>
      </c>
      <c r="M422" s="117"/>
      <c r="N422" s="119">
        <v>19787.32</v>
      </c>
      <c r="O422" s="119">
        <v>13327.69</v>
      </c>
      <c r="P422" s="119"/>
      <c r="Q422" s="119">
        <v>23835.24</v>
      </c>
      <c r="R422" s="119">
        <v>22186.3</v>
      </c>
      <c r="S422" s="47"/>
    </row>
    <row r="423" spans="1:19" ht="9" customHeight="1" x14ac:dyDescent="0.2">
      <c r="A423" s="579"/>
      <c r="B423" s="579"/>
      <c r="C423" s="48" t="s">
        <v>4</v>
      </c>
      <c r="D423" s="49">
        <v>20</v>
      </c>
      <c r="E423" s="50">
        <v>25806006</v>
      </c>
      <c r="F423" s="50">
        <v>0</v>
      </c>
      <c r="G423" s="50">
        <v>0</v>
      </c>
      <c r="H423" s="50">
        <v>12507588</v>
      </c>
      <c r="I423" s="50">
        <v>0</v>
      </c>
      <c r="J423" s="51">
        <v>3192793</v>
      </c>
      <c r="K423" s="50">
        <v>38313594</v>
      </c>
      <c r="L423" s="73">
        <v>41506387</v>
      </c>
      <c r="M423" s="118"/>
      <c r="N423" s="120">
        <v>38313594</v>
      </c>
      <c r="O423" s="120">
        <v>25806006</v>
      </c>
      <c r="P423" s="120">
        <v>0</v>
      </c>
      <c r="Q423" s="120">
        <v>46151460</v>
      </c>
      <c r="R423" s="120">
        <v>42958667</v>
      </c>
      <c r="S423" s="47"/>
    </row>
    <row r="424" spans="1:19" ht="12.75" customHeight="1" x14ac:dyDescent="0.2">
      <c r="A424" s="579"/>
      <c r="B424" s="579"/>
      <c r="C424" s="53" t="s">
        <v>3</v>
      </c>
      <c r="D424" s="54">
        <v>21</v>
      </c>
      <c r="E424" s="55">
        <v>15567.04</v>
      </c>
      <c r="F424" s="55">
        <v>0</v>
      </c>
      <c r="G424" s="55">
        <v>0</v>
      </c>
      <c r="H424" s="55">
        <v>6459.63</v>
      </c>
      <c r="I424" s="55">
        <v>0</v>
      </c>
      <c r="J424" s="55">
        <v>1835.56</v>
      </c>
      <c r="K424" s="56">
        <v>22026.67</v>
      </c>
      <c r="L424" s="46">
        <v>23862.23</v>
      </c>
      <c r="M424" s="117"/>
      <c r="N424" s="119">
        <v>22026.67</v>
      </c>
      <c r="O424" s="119">
        <v>15567.04</v>
      </c>
      <c r="P424" s="119"/>
      <c r="Q424" s="119">
        <v>26664.3</v>
      </c>
      <c r="R424" s="119">
        <v>24828.74</v>
      </c>
      <c r="S424" s="47"/>
    </row>
    <row r="425" spans="1:19" ht="9" customHeight="1" x14ac:dyDescent="0.2">
      <c r="A425" s="579"/>
      <c r="B425" s="579"/>
      <c r="C425" s="48" t="s">
        <v>4</v>
      </c>
      <c r="D425" s="49">
        <v>27</v>
      </c>
      <c r="E425" s="50">
        <v>30141993</v>
      </c>
      <c r="F425" s="50">
        <v>0</v>
      </c>
      <c r="G425" s="50">
        <v>0</v>
      </c>
      <c r="H425" s="50">
        <v>12507588</v>
      </c>
      <c r="I425" s="50">
        <v>0</v>
      </c>
      <c r="J425" s="51">
        <v>3554140</v>
      </c>
      <c r="K425" s="50">
        <v>42649580</v>
      </c>
      <c r="L425" s="73">
        <v>46203720</v>
      </c>
      <c r="M425" s="118"/>
      <c r="N425" s="120">
        <v>42649580</v>
      </c>
      <c r="O425" s="120">
        <v>30141993</v>
      </c>
      <c r="P425" s="120">
        <v>0</v>
      </c>
      <c r="Q425" s="120">
        <v>51629284</v>
      </c>
      <c r="R425" s="120">
        <v>48075144</v>
      </c>
      <c r="S425" s="47"/>
    </row>
    <row r="426" spans="1:19" ht="12.75" customHeight="1" x14ac:dyDescent="0.2">
      <c r="A426" s="579"/>
      <c r="B426" s="579"/>
      <c r="C426" s="53" t="s">
        <v>3</v>
      </c>
      <c r="D426" s="54">
        <v>28</v>
      </c>
      <c r="E426" s="55">
        <v>17033.78</v>
      </c>
      <c r="F426" s="55">
        <v>0</v>
      </c>
      <c r="G426" s="55">
        <v>0</v>
      </c>
      <c r="H426" s="55">
        <v>6459.63</v>
      </c>
      <c r="I426" s="55">
        <v>0</v>
      </c>
      <c r="J426" s="55">
        <v>1957.78</v>
      </c>
      <c r="K426" s="56">
        <v>23493.41</v>
      </c>
      <c r="L426" s="46">
        <v>25451.19</v>
      </c>
      <c r="M426" s="117"/>
      <c r="N426" s="119">
        <v>23493.41</v>
      </c>
      <c r="O426" s="119">
        <v>17033.78</v>
      </c>
      <c r="P426" s="119"/>
      <c r="Q426" s="119">
        <v>28517.27</v>
      </c>
      <c r="R426" s="119">
        <v>26559.49</v>
      </c>
      <c r="S426" s="47"/>
    </row>
    <row r="427" spans="1:19" ht="9" customHeight="1" x14ac:dyDescent="0.2">
      <c r="A427" s="579"/>
      <c r="B427" s="579"/>
      <c r="C427" s="48" t="s">
        <v>4</v>
      </c>
      <c r="D427" s="49">
        <v>34</v>
      </c>
      <c r="E427" s="50">
        <v>32981997</v>
      </c>
      <c r="F427" s="50">
        <v>0</v>
      </c>
      <c r="G427" s="50">
        <v>0</v>
      </c>
      <c r="H427" s="50">
        <v>12507588</v>
      </c>
      <c r="I427" s="50">
        <v>0</v>
      </c>
      <c r="J427" s="51">
        <v>3790791</v>
      </c>
      <c r="K427" s="50">
        <v>45489585</v>
      </c>
      <c r="L427" s="73">
        <v>49280376</v>
      </c>
      <c r="M427" s="118"/>
      <c r="N427" s="120">
        <v>45489585</v>
      </c>
      <c r="O427" s="120">
        <v>32981997</v>
      </c>
      <c r="P427" s="120">
        <v>0</v>
      </c>
      <c r="Q427" s="120">
        <v>55217134</v>
      </c>
      <c r="R427" s="120">
        <v>51426344</v>
      </c>
      <c r="S427" s="47"/>
    </row>
    <row r="428" spans="1:19" ht="12.75" customHeight="1" x14ac:dyDescent="0.2">
      <c r="A428" s="579"/>
      <c r="B428" s="579"/>
      <c r="C428" s="53" t="s">
        <v>3</v>
      </c>
      <c r="D428" s="54">
        <v>35</v>
      </c>
      <c r="E428" s="55">
        <v>18205.11</v>
      </c>
      <c r="F428" s="55">
        <v>0</v>
      </c>
      <c r="G428" s="55">
        <v>0</v>
      </c>
      <c r="H428" s="55">
        <v>6459.63</v>
      </c>
      <c r="I428" s="55">
        <v>0</v>
      </c>
      <c r="J428" s="55">
        <v>2055.4</v>
      </c>
      <c r="K428" s="56">
        <v>24664.74</v>
      </c>
      <c r="L428" s="46">
        <v>26720.14</v>
      </c>
      <c r="M428" s="117"/>
      <c r="N428" s="119">
        <v>24664.74</v>
      </c>
      <c r="O428" s="119">
        <v>18205.11</v>
      </c>
      <c r="P428" s="119"/>
      <c r="Q428" s="119">
        <v>29997.06</v>
      </c>
      <c r="R428" s="119">
        <v>27941.66</v>
      </c>
      <c r="S428" s="47"/>
    </row>
    <row r="429" spans="1:19" ht="9" customHeight="1" x14ac:dyDescent="0.2">
      <c r="A429" s="580"/>
      <c r="B429" s="580"/>
      <c r="C429" s="58" t="s">
        <v>4</v>
      </c>
      <c r="D429" s="59"/>
      <c r="E429" s="61">
        <v>35250008</v>
      </c>
      <c r="F429" s="61">
        <v>0</v>
      </c>
      <c r="G429" s="61">
        <v>0</v>
      </c>
      <c r="H429" s="61">
        <v>12507588</v>
      </c>
      <c r="I429" s="61">
        <v>0</v>
      </c>
      <c r="J429" s="60">
        <v>3979809</v>
      </c>
      <c r="K429" s="61">
        <v>47757596</v>
      </c>
      <c r="L429" s="73">
        <v>51737405</v>
      </c>
      <c r="M429" s="118"/>
      <c r="N429" s="120">
        <v>47757596</v>
      </c>
      <c r="O429" s="120">
        <v>35250008</v>
      </c>
      <c r="P429" s="120">
        <v>0</v>
      </c>
      <c r="Q429" s="120">
        <v>58082407</v>
      </c>
      <c r="R429" s="120">
        <v>54102598</v>
      </c>
      <c r="S429" s="47"/>
    </row>
    <row r="430" spans="1:19" ht="12.75" customHeight="1" x14ac:dyDescent="0.2">
      <c r="A430" s="496">
        <v>35612</v>
      </c>
      <c r="B430" s="496">
        <v>36099</v>
      </c>
      <c r="C430" s="42" t="s">
        <v>3</v>
      </c>
      <c r="D430" s="43">
        <v>0</v>
      </c>
      <c r="E430" s="44">
        <v>9720.24</v>
      </c>
      <c r="F430" s="44">
        <v>0</v>
      </c>
      <c r="G430" s="44">
        <v>0</v>
      </c>
      <c r="H430" s="44">
        <v>6459.63</v>
      </c>
      <c r="I430" s="44">
        <v>0</v>
      </c>
      <c r="J430" s="44">
        <v>1348.32</v>
      </c>
      <c r="K430" s="45">
        <v>16179.87</v>
      </c>
      <c r="L430" s="46">
        <v>17528.189999999999</v>
      </c>
      <c r="M430" s="117"/>
      <c r="N430" s="119">
        <v>16179.87</v>
      </c>
      <c r="O430" s="119">
        <v>9720.24</v>
      </c>
      <c r="P430" s="119"/>
      <c r="Q430" s="119">
        <v>19277.830000000002</v>
      </c>
      <c r="R430" s="119">
        <v>17929.509999999998</v>
      </c>
      <c r="S430" s="47"/>
    </row>
    <row r="431" spans="1:19" ht="9" customHeight="1" x14ac:dyDescent="0.2">
      <c r="A431" s="497"/>
      <c r="B431" s="497"/>
      <c r="C431" s="48" t="s">
        <v>4</v>
      </c>
      <c r="D431" s="49">
        <v>2</v>
      </c>
      <c r="E431" s="50">
        <v>18821009</v>
      </c>
      <c r="F431" s="50">
        <v>0</v>
      </c>
      <c r="G431" s="50">
        <v>0</v>
      </c>
      <c r="H431" s="50">
        <v>12507588</v>
      </c>
      <c r="I431" s="50">
        <v>0</v>
      </c>
      <c r="J431" s="51">
        <v>2610712</v>
      </c>
      <c r="K431" s="50">
        <v>31328597</v>
      </c>
      <c r="L431" s="73">
        <v>33939308</v>
      </c>
      <c r="M431" s="118"/>
      <c r="N431" s="120">
        <v>31328597</v>
      </c>
      <c r="O431" s="120">
        <v>18821009</v>
      </c>
      <c r="P431" s="120">
        <v>0</v>
      </c>
      <c r="Q431" s="120">
        <v>37327084</v>
      </c>
      <c r="R431" s="120">
        <v>34716372</v>
      </c>
      <c r="S431" s="47"/>
    </row>
    <row r="432" spans="1:19" ht="12.75" customHeight="1" x14ac:dyDescent="0.2">
      <c r="A432" s="519">
        <v>35612</v>
      </c>
      <c r="B432" s="519">
        <v>36099</v>
      </c>
      <c r="C432" s="53" t="s">
        <v>3</v>
      </c>
      <c r="D432" s="54">
        <v>3</v>
      </c>
      <c r="E432" s="55">
        <v>10629.2</v>
      </c>
      <c r="F432" s="55">
        <v>0</v>
      </c>
      <c r="G432" s="55">
        <v>0</v>
      </c>
      <c r="H432" s="55">
        <v>6459.63</v>
      </c>
      <c r="I432" s="55">
        <v>0</v>
      </c>
      <c r="J432" s="55">
        <v>1424.07</v>
      </c>
      <c r="K432" s="56">
        <v>17088.830000000002</v>
      </c>
      <c r="L432" s="46">
        <v>18512.900000000001</v>
      </c>
      <c r="M432" s="117"/>
      <c r="N432" s="119">
        <v>17088.830000000002</v>
      </c>
      <c r="O432" s="119">
        <v>10629.2</v>
      </c>
      <c r="P432" s="119"/>
      <c r="Q432" s="119">
        <v>20426.16</v>
      </c>
      <c r="R432" s="119">
        <v>19002.09</v>
      </c>
      <c r="S432" s="47"/>
    </row>
    <row r="433" spans="1:19" ht="9" customHeight="1" x14ac:dyDescent="0.2">
      <c r="A433" s="579"/>
      <c r="B433" s="579"/>
      <c r="C433" s="48" t="s">
        <v>4</v>
      </c>
      <c r="D433" s="49">
        <v>8</v>
      </c>
      <c r="E433" s="50">
        <v>20581001</v>
      </c>
      <c r="F433" s="50">
        <v>0</v>
      </c>
      <c r="G433" s="50">
        <v>0</v>
      </c>
      <c r="H433" s="50">
        <v>12507588</v>
      </c>
      <c r="I433" s="50">
        <v>0</v>
      </c>
      <c r="J433" s="51">
        <v>2757384</v>
      </c>
      <c r="K433" s="50">
        <v>33088589</v>
      </c>
      <c r="L433" s="73">
        <v>35845973</v>
      </c>
      <c r="M433" s="118"/>
      <c r="N433" s="120">
        <v>33088589</v>
      </c>
      <c r="O433" s="120">
        <v>20581001</v>
      </c>
      <c r="P433" s="120">
        <v>0</v>
      </c>
      <c r="Q433" s="120">
        <v>39550561</v>
      </c>
      <c r="R433" s="120">
        <v>36793177</v>
      </c>
      <c r="S433" s="47"/>
    </row>
    <row r="434" spans="1:19" ht="12.75" customHeight="1" x14ac:dyDescent="0.2">
      <c r="A434" s="579"/>
      <c r="B434" s="579"/>
      <c r="C434" s="53" t="s">
        <v>3</v>
      </c>
      <c r="D434" s="54">
        <v>9</v>
      </c>
      <c r="E434" s="55">
        <v>12099.55</v>
      </c>
      <c r="F434" s="55">
        <v>0</v>
      </c>
      <c r="G434" s="55">
        <v>0</v>
      </c>
      <c r="H434" s="55">
        <v>6459.63</v>
      </c>
      <c r="I434" s="55">
        <v>0</v>
      </c>
      <c r="J434" s="55">
        <v>1546.6</v>
      </c>
      <c r="K434" s="56">
        <v>18559.18</v>
      </c>
      <c r="L434" s="46">
        <v>20105.78</v>
      </c>
      <c r="M434" s="117"/>
      <c r="N434" s="119">
        <v>18559.18</v>
      </c>
      <c r="O434" s="119">
        <v>12099.55</v>
      </c>
      <c r="P434" s="119"/>
      <c r="Q434" s="119">
        <v>22283.7</v>
      </c>
      <c r="R434" s="119">
        <v>20737.099999999999</v>
      </c>
      <c r="S434" s="47"/>
    </row>
    <row r="435" spans="1:19" ht="9" customHeight="1" x14ac:dyDescent="0.2">
      <c r="A435" s="579"/>
      <c r="B435" s="579"/>
      <c r="C435" s="48" t="s">
        <v>4</v>
      </c>
      <c r="D435" s="49">
        <v>14</v>
      </c>
      <c r="E435" s="50">
        <v>23427996</v>
      </c>
      <c r="F435" s="50">
        <v>0</v>
      </c>
      <c r="G435" s="50">
        <v>0</v>
      </c>
      <c r="H435" s="50">
        <v>12507588</v>
      </c>
      <c r="I435" s="50">
        <v>0</v>
      </c>
      <c r="J435" s="51">
        <v>2994635</v>
      </c>
      <c r="K435" s="50">
        <v>35935583</v>
      </c>
      <c r="L435" s="73">
        <v>38930219</v>
      </c>
      <c r="M435" s="118"/>
      <c r="N435" s="120">
        <v>35935583</v>
      </c>
      <c r="O435" s="120">
        <v>23427996</v>
      </c>
      <c r="P435" s="120">
        <v>0</v>
      </c>
      <c r="Q435" s="120">
        <v>43147260</v>
      </c>
      <c r="R435" s="120">
        <v>40152625</v>
      </c>
      <c r="S435" s="47"/>
    </row>
    <row r="436" spans="1:19" ht="12.75" customHeight="1" x14ac:dyDescent="0.2">
      <c r="A436" s="579"/>
      <c r="B436" s="579"/>
      <c r="C436" s="53" t="s">
        <v>3</v>
      </c>
      <c r="D436" s="54">
        <v>15</v>
      </c>
      <c r="E436" s="55">
        <v>13904.05</v>
      </c>
      <c r="F436" s="55">
        <v>0</v>
      </c>
      <c r="G436" s="55">
        <v>0</v>
      </c>
      <c r="H436" s="55">
        <v>6459.63</v>
      </c>
      <c r="I436" s="55">
        <v>0</v>
      </c>
      <c r="J436" s="55">
        <v>1696.97</v>
      </c>
      <c r="K436" s="56">
        <v>20363.68</v>
      </c>
      <c r="L436" s="46">
        <v>22060.65</v>
      </c>
      <c r="M436" s="117"/>
      <c r="N436" s="119">
        <v>20363.68</v>
      </c>
      <c r="O436" s="119">
        <v>13904.05</v>
      </c>
      <c r="P436" s="119"/>
      <c r="Q436" s="119">
        <v>24563.38</v>
      </c>
      <c r="R436" s="119">
        <v>22866.41</v>
      </c>
      <c r="S436" s="47"/>
    </row>
    <row r="437" spans="1:19" ht="9" customHeight="1" x14ac:dyDescent="0.2">
      <c r="A437" s="579"/>
      <c r="B437" s="579"/>
      <c r="C437" s="48" t="s">
        <v>4</v>
      </c>
      <c r="D437" s="49">
        <v>20</v>
      </c>
      <c r="E437" s="50">
        <v>26921995</v>
      </c>
      <c r="F437" s="50">
        <v>0</v>
      </c>
      <c r="G437" s="50">
        <v>0</v>
      </c>
      <c r="H437" s="50">
        <v>12507588</v>
      </c>
      <c r="I437" s="50">
        <v>0</v>
      </c>
      <c r="J437" s="51">
        <v>3285792</v>
      </c>
      <c r="K437" s="50">
        <v>39429583</v>
      </c>
      <c r="L437" s="73">
        <v>42715375</v>
      </c>
      <c r="M437" s="118"/>
      <c r="N437" s="120">
        <v>39429583</v>
      </c>
      <c r="O437" s="120">
        <v>26921995</v>
      </c>
      <c r="P437" s="120">
        <v>0</v>
      </c>
      <c r="Q437" s="120">
        <v>47561336</v>
      </c>
      <c r="R437" s="120">
        <v>44275544</v>
      </c>
      <c r="S437" s="47"/>
    </row>
    <row r="438" spans="1:19" ht="12.75" customHeight="1" x14ac:dyDescent="0.2">
      <c r="A438" s="579"/>
      <c r="B438" s="579"/>
      <c r="C438" s="53" t="s">
        <v>3</v>
      </c>
      <c r="D438" s="54">
        <v>21</v>
      </c>
      <c r="E438" s="55">
        <v>16211.58</v>
      </c>
      <c r="F438" s="55">
        <v>0</v>
      </c>
      <c r="G438" s="55">
        <v>0</v>
      </c>
      <c r="H438" s="55">
        <v>6459.63</v>
      </c>
      <c r="I438" s="55">
        <v>0</v>
      </c>
      <c r="J438" s="55">
        <v>1889.27</v>
      </c>
      <c r="K438" s="56">
        <v>22671.21</v>
      </c>
      <c r="L438" s="46">
        <v>24560.48</v>
      </c>
      <c r="M438" s="117"/>
      <c r="N438" s="119">
        <v>22671.21</v>
      </c>
      <c r="O438" s="119">
        <v>16211.58</v>
      </c>
      <c r="P438" s="119"/>
      <c r="Q438" s="119">
        <v>27478.560000000001</v>
      </c>
      <c r="R438" s="119">
        <v>25589.29</v>
      </c>
      <c r="S438" s="47"/>
    </row>
    <row r="439" spans="1:19" ht="9" customHeight="1" x14ac:dyDescent="0.2">
      <c r="A439" s="579"/>
      <c r="B439" s="579"/>
      <c r="C439" s="48" t="s">
        <v>4</v>
      </c>
      <c r="D439" s="49">
        <v>27</v>
      </c>
      <c r="E439" s="50">
        <v>31389996</v>
      </c>
      <c r="F439" s="50">
        <v>0</v>
      </c>
      <c r="G439" s="50">
        <v>0</v>
      </c>
      <c r="H439" s="50">
        <v>12507588</v>
      </c>
      <c r="I439" s="50">
        <v>0</v>
      </c>
      <c r="J439" s="51">
        <v>3658137</v>
      </c>
      <c r="K439" s="50">
        <v>43897584</v>
      </c>
      <c r="L439" s="73">
        <v>47555721</v>
      </c>
      <c r="M439" s="118"/>
      <c r="N439" s="120">
        <v>43897584</v>
      </c>
      <c r="O439" s="120">
        <v>31389996</v>
      </c>
      <c r="P439" s="120">
        <v>0</v>
      </c>
      <c r="Q439" s="120">
        <v>53205911</v>
      </c>
      <c r="R439" s="120">
        <v>49547775</v>
      </c>
      <c r="S439" s="47"/>
    </row>
    <row r="440" spans="1:19" ht="12.75" customHeight="1" x14ac:dyDescent="0.2">
      <c r="A440" s="579"/>
      <c r="B440" s="579"/>
      <c r="C440" s="53" t="s">
        <v>3</v>
      </c>
      <c r="D440" s="54">
        <v>28</v>
      </c>
      <c r="E440" s="55">
        <v>17721.7</v>
      </c>
      <c r="F440" s="55">
        <v>0</v>
      </c>
      <c r="G440" s="55">
        <v>0</v>
      </c>
      <c r="H440" s="55">
        <v>6459.63</v>
      </c>
      <c r="I440" s="55">
        <v>0</v>
      </c>
      <c r="J440" s="55">
        <v>2015.11</v>
      </c>
      <c r="K440" s="56">
        <v>24181.33</v>
      </c>
      <c r="L440" s="46">
        <v>26196.44</v>
      </c>
      <c r="M440" s="117"/>
      <c r="N440" s="119">
        <v>24181.33</v>
      </c>
      <c r="O440" s="119">
        <v>17721.7</v>
      </c>
      <c r="P440" s="119"/>
      <c r="Q440" s="119">
        <v>29386.35</v>
      </c>
      <c r="R440" s="119">
        <v>27371.24</v>
      </c>
      <c r="S440" s="47"/>
    </row>
    <row r="441" spans="1:19" ht="9" customHeight="1" x14ac:dyDescent="0.2">
      <c r="A441" s="579"/>
      <c r="B441" s="579"/>
      <c r="C441" s="48" t="s">
        <v>4</v>
      </c>
      <c r="D441" s="49">
        <v>34</v>
      </c>
      <c r="E441" s="50">
        <v>34313996</v>
      </c>
      <c r="F441" s="50">
        <v>0</v>
      </c>
      <c r="G441" s="50">
        <v>0</v>
      </c>
      <c r="H441" s="50">
        <v>12507588</v>
      </c>
      <c r="I441" s="50">
        <v>0</v>
      </c>
      <c r="J441" s="51">
        <v>3901797</v>
      </c>
      <c r="K441" s="50">
        <v>46821584</v>
      </c>
      <c r="L441" s="73">
        <v>50723381</v>
      </c>
      <c r="M441" s="118"/>
      <c r="N441" s="120">
        <v>46821584</v>
      </c>
      <c r="O441" s="120">
        <v>34313996</v>
      </c>
      <c r="P441" s="120">
        <v>0</v>
      </c>
      <c r="Q441" s="120">
        <v>56899908</v>
      </c>
      <c r="R441" s="120">
        <v>52998111</v>
      </c>
      <c r="S441" s="47"/>
    </row>
    <row r="442" spans="1:19" ht="12.75" customHeight="1" x14ac:dyDescent="0.2">
      <c r="A442" s="579"/>
      <c r="B442" s="579"/>
      <c r="C442" s="53" t="s">
        <v>3</v>
      </c>
      <c r="D442" s="54">
        <v>35</v>
      </c>
      <c r="E442" s="55">
        <v>18924.009999999998</v>
      </c>
      <c r="F442" s="55">
        <v>0</v>
      </c>
      <c r="G442" s="55">
        <v>0</v>
      </c>
      <c r="H442" s="55">
        <v>6459.63</v>
      </c>
      <c r="I442" s="55">
        <v>0</v>
      </c>
      <c r="J442" s="55">
        <v>2115.3000000000002</v>
      </c>
      <c r="K442" s="56">
        <v>25383.64</v>
      </c>
      <c r="L442" s="46">
        <v>27498.94</v>
      </c>
      <c r="M442" s="117"/>
      <c r="N442" s="119">
        <v>25383.64</v>
      </c>
      <c r="O442" s="119">
        <v>18924.009999999998</v>
      </c>
      <c r="P442" s="119"/>
      <c r="Q442" s="119">
        <v>30905.26</v>
      </c>
      <c r="R442" s="119">
        <v>28789.96</v>
      </c>
      <c r="S442" s="47"/>
    </row>
    <row r="443" spans="1:19" ht="9" customHeight="1" x14ac:dyDescent="0.2">
      <c r="A443" s="580"/>
      <c r="B443" s="580"/>
      <c r="C443" s="58" t="s">
        <v>4</v>
      </c>
      <c r="D443" s="59"/>
      <c r="E443" s="61">
        <v>36641993</v>
      </c>
      <c r="F443" s="61">
        <v>0</v>
      </c>
      <c r="G443" s="61">
        <v>0</v>
      </c>
      <c r="H443" s="61">
        <v>12507588</v>
      </c>
      <c r="I443" s="61">
        <v>0</v>
      </c>
      <c r="J443" s="60">
        <v>4095792</v>
      </c>
      <c r="K443" s="61">
        <v>49149581</v>
      </c>
      <c r="L443" s="73">
        <v>53245373</v>
      </c>
      <c r="M443" s="118"/>
      <c r="N443" s="120">
        <v>49149581</v>
      </c>
      <c r="O443" s="120">
        <v>36641993</v>
      </c>
      <c r="P443" s="120">
        <v>0</v>
      </c>
      <c r="Q443" s="120">
        <v>59840928</v>
      </c>
      <c r="R443" s="120">
        <v>55745136</v>
      </c>
      <c r="S443" s="47"/>
    </row>
    <row r="444" spans="1:19" ht="12.75" customHeight="1" x14ac:dyDescent="0.2">
      <c r="A444" s="496">
        <v>36100</v>
      </c>
      <c r="B444" s="496">
        <v>36311</v>
      </c>
      <c r="C444" s="42" t="s">
        <v>3</v>
      </c>
      <c r="D444" s="43">
        <v>0</v>
      </c>
      <c r="E444" s="44">
        <v>10011.52</v>
      </c>
      <c r="F444" s="44">
        <v>0</v>
      </c>
      <c r="G444" s="44">
        <v>0</v>
      </c>
      <c r="H444" s="44">
        <v>6459.63</v>
      </c>
      <c r="I444" s="44">
        <v>0</v>
      </c>
      <c r="J444" s="44">
        <v>1372.6</v>
      </c>
      <c r="K444" s="45">
        <v>16471.150000000001</v>
      </c>
      <c r="L444" s="46">
        <v>17843.75</v>
      </c>
      <c r="M444" s="117"/>
      <c r="N444" s="119">
        <v>16471.150000000001</v>
      </c>
      <c r="O444" s="119">
        <v>10011.52</v>
      </c>
      <c r="P444" s="119"/>
      <c r="Q444" s="119">
        <v>19645.82</v>
      </c>
      <c r="R444" s="119">
        <v>18273.22</v>
      </c>
      <c r="S444" s="47"/>
    </row>
    <row r="445" spans="1:19" ht="9" customHeight="1" x14ac:dyDescent="0.2">
      <c r="A445" s="497"/>
      <c r="B445" s="497"/>
      <c r="C445" s="48" t="s">
        <v>4</v>
      </c>
      <c r="D445" s="49">
        <v>2</v>
      </c>
      <c r="E445" s="50">
        <v>19385006</v>
      </c>
      <c r="F445" s="50">
        <v>0</v>
      </c>
      <c r="G445" s="50">
        <v>0</v>
      </c>
      <c r="H445" s="50">
        <v>12507588</v>
      </c>
      <c r="I445" s="50">
        <v>0</v>
      </c>
      <c r="J445" s="51">
        <v>2657724</v>
      </c>
      <c r="K445" s="50">
        <v>31892594</v>
      </c>
      <c r="L445" s="73">
        <v>34550318</v>
      </c>
      <c r="M445" s="118"/>
      <c r="N445" s="120">
        <v>31892594</v>
      </c>
      <c r="O445" s="120">
        <v>19385006</v>
      </c>
      <c r="P445" s="120">
        <v>0</v>
      </c>
      <c r="Q445" s="120">
        <v>38039612</v>
      </c>
      <c r="R445" s="120">
        <v>35381888</v>
      </c>
      <c r="S445" s="47"/>
    </row>
    <row r="446" spans="1:19" ht="12.75" customHeight="1" x14ac:dyDescent="0.2">
      <c r="A446" s="519">
        <v>36100</v>
      </c>
      <c r="B446" s="519">
        <v>36311</v>
      </c>
      <c r="C446" s="53" t="s">
        <v>3</v>
      </c>
      <c r="D446" s="54">
        <v>3</v>
      </c>
      <c r="E446" s="55">
        <v>10939.07</v>
      </c>
      <c r="F446" s="55">
        <v>0</v>
      </c>
      <c r="G446" s="55">
        <v>0</v>
      </c>
      <c r="H446" s="55">
        <v>6459.63</v>
      </c>
      <c r="I446" s="55">
        <v>0</v>
      </c>
      <c r="J446" s="55">
        <v>1449.89</v>
      </c>
      <c r="K446" s="56">
        <v>17398.7</v>
      </c>
      <c r="L446" s="46">
        <v>18848.59</v>
      </c>
      <c r="M446" s="117"/>
      <c r="N446" s="119">
        <v>17398.7</v>
      </c>
      <c r="O446" s="119">
        <v>10939.07</v>
      </c>
      <c r="P446" s="119"/>
      <c r="Q446" s="119">
        <v>20817.62</v>
      </c>
      <c r="R446" s="119">
        <v>19367.73</v>
      </c>
      <c r="S446" s="47"/>
    </row>
    <row r="447" spans="1:19" ht="9" customHeight="1" x14ac:dyDescent="0.2">
      <c r="A447" s="579"/>
      <c r="B447" s="579"/>
      <c r="C447" s="48" t="s">
        <v>4</v>
      </c>
      <c r="D447" s="49">
        <v>8</v>
      </c>
      <c r="E447" s="50">
        <v>21180993</v>
      </c>
      <c r="F447" s="50">
        <v>0</v>
      </c>
      <c r="G447" s="50">
        <v>0</v>
      </c>
      <c r="H447" s="50">
        <v>12507588</v>
      </c>
      <c r="I447" s="50">
        <v>0</v>
      </c>
      <c r="J447" s="51">
        <v>2807379</v>
      </c>
      <c r="K447" s="50">
        <v>33688581</v>
      </c>
      <c r="L447" s="73">
        <v>36495959</v>
      </c>
      <c r="M447" s="118"/>
      <c r="N447" s="120">
        <v>33688581</v>
      </c>
      <c r="O447" s="120">
        <v>21180993</v>
      </c>
      <c r="P447" s="120">
        <v>0</v>
      </c>
      <c r="Q447" s="120">
        <v>40308533</v>
      </c>
      <c r="R447" s="120">
        <v>37501155</v>
      </c>
      <c r="S447" s="47"/>
    </row>
    <row r="448" spans="1:19" ht="12.75" customHeight="1" x14ac:dyDescent="0.2">
      <c r="A448" s="579"/>
      <c r="B448" s="579"/>
      <c r="C448" s="53" t="s">
        <v>3</v>
      </c>
      <c r="D448" s="54">
        <v>9</v>
      </c>
      <c r="E448" s="55">
        <v>12434.22</v>
      </c>
      <c r="F448" s="55">
        <v>0</v>
      </c>
      <c r="G448" s="55">
        <v>0</v>
      </c>
      <c r="H448" s="55">
        <v>6459.63</v>
      </c>
      <c r="I448" s="55">
        <v>0</v>
      </c>
      <c r="J448" s="55">
        <v>1574.49</v>
      </c>
      <c r="K448" s="56">
        <v>18893.849999999999</v>
      </c>
      <c r="L448" s="46">
        <v>20468.34</v>
      </c>
      <c r="M448" s="117"/>
      <c r="N448" s="119">
        <v>18893.849999999999</v>
      </c>
      <c r="O448" s="119">
        <v>12434.22</v>
      </c>
      <c r="P448" s="119"/>
      <c r="Q448" s="119">
        <v>22706.5</v>
      </c>
      <c r="R448" s="119">
        <v>21132.01</v>
      </c>
      <c r="S448" s="47"/>
    </row>
    <row r="449" spans="1:19" ht="9" customHeight="1" x14ac:dyDescent="0.2">
      <c r="A449" s="579"/>
      <c r="B449" s="579"/>
      <c r="C449" s="48" t="s">
        <v>4</v>
      </c>
      <c r="D449" s="49">
        <v>14</v>
      </c>
      <c r="E449" s="50">
        <v>24076007</v>
      </c>
      <c r="F449" s="50">
        <v>0</v>
      </c>
      <c r="G449" s="50">
        <v>0</v>
      </c>
      <c r="H449" s="50">
        <v>12507588</v>
      </c>
      <c r="I449" s="50">
        <v>0</v>
      </c>
      <c r="J449" s="51">
        <v>3048638</v>
      </c>
      <c r="K449" s="50">
        <v>36583595</v>
      </c>
      <c r="L449" s="73">
        <v>39632233</v>
      </c>
      <c r="M449" s="118"/>
      <c r="N449" s="120">
        <v>36583595</v>
      </c>
      <c r="O449" s="120">
        <v>24076007</v>
      </c>
      <c r="P449" s="120">
        <v>0</v>
      </c>
      <c r="Q449" s="120">
        <v>43965915</v>
      </c>
      <c r="R449" s="120">
        <v>40917277</v>
      </c>
      <c r="S449" s="47"/>
    </row>
    <row r="450" spans="1:19" ht="12.75" customHeight="1" x14ac:dyDescent="0.2">
      <c r="A450" s="579"/>
      <c r="B450" s="579"/>
      <c r="C450" s="53" t="s">
        <v>3</v>
      </c>
      <c r="D450" s="54">
        <v>15</v>
      </c>
      <c r="E450" s="55">
        <v>14269.7</v>
      </c>
      <c r="F450" s="55">
        <v>0</v>
      </c>
      <c r="G450" s="55">
        <v>0</v>
      </c>
      <c r="H450" s="55">
        <v>6459.63</v>
      </c>
      <c r="I450" s="55">
        <v>0</v>
      </c>
      <c r="J450" s="55">
        <v>1727.44</v>
      </c>
      <c r="K450" s="56">
        <v>20729.330000000002</v>
      </c>
      <c r="L450" s="46">
        <v>22456.77</v>
      </c>
      <c r="M450" s="117"/>
      <c r="N450" s="119">
        <v>20729.330000000002</v>
      </c>
      <c r="O450" s="119">
        <v>14269.7</v>
      </c>
      <c r="P450" s="119"/>
      <c r="Q450" s="119">
        <v>25025.32</v>
      </c>
      <c r="R450" s="119">
        <v>23297.88</v>
      </c>
      <c r="S450" s="47"/>
    </row>
    <row r="451" spans="1:19" ht="9" customHeight="1" x14ac:dyDescent="0.2">
      <c r="A451" s="579"/>
      <c r="B451" s="579"/>
      <c r="C451" s="48" t="s">
        <v>4</v>
      </c>
      <c r="D451" s="49">
        <v>20</v>
      </c>
      <c r="E451" s="50">
        <v>27629992</v>
      </c>
      <c r="F451" s="50">
        <v>0</v>
      </c>
      <c r="G451" s="50">
        <v>0</v>
      </c>
      <c r="H451" s="50">
        <v>12507588</v>
      </c>
      <c r="I451" s="50">
        <v>0</v>
      </c>
      <c r="J451" s="51">
        <v>3344790</v>
      </c>
      <c r="K451" s="50">
        <v>40137580</v>
      </c>
      <c r="L451" s="73">
        <v>43482370</v>
      </c>
      <c r="M451" s="118"/>
      <c r="N451" s="120">
        <v>40137580</v>
      </c>
      <c r="O451" s="120">
        <v>27629992</v>
      </c>
      <c r="P451" s="120">
        <v>0</v>
      </c>
      <c r="Q451" s="120">
        <v>48455776</v>
      </c>
      <c r="R451" s="120">
        <v>45110986</v>
      </c>
      <c r="S451" s="47"/>
    </row>
    <row r="452" spans="1:19" ht="12.75" customHeight="1" x14ac:dyDescent="0.2">
      <c r="A452" s="579"/>
      <c r="B452" s="579"/>
      <c r="C452" s="53" t="s">
        <v>3</v>
      </c>
      <c r="D452" s="54">
        <v>21</v>
      </c>
      <c r="E452" s="55">
        <v>16620.62</v>
      </c>
      <c r="F452" s="55">
        <v>0</v>
      </c>
      <c r="G452" s="55">
        <v>0</v>
      </c>
      <c r="H452" s="55">
        <v>6459.63</v>
      </c>
      <c r="I452" s="55">
        <v>0</v>
      </c>
      <c r="J452" s="55">
        <v>1923.35</v>
      </c>
      <c r="K452" s="56">
        <v>23080.25</v>
      </c>
      <c r="L452" s="46">
        <v>25003.599999999999</v>
      </c>
      <c r="M452" s="117"/>
      <c r="N452" s="119">
        <v>23080.25</v>
      </c>
      <c r="O452" s="119">
        <v>16620.62</v>
      </c>
      <c r="P452" s="119"/>
      <c r="Q452" s="119">
        <v>27995.31</v>
      </c>
      <c r="R452" s="119">
        <v>26071.96</v>
      </c>
      <c r="S452" s="47"/>
    </row>
    <row r="453" spans="1:19" ht="9" customHeight="1" x14ac:dyDescent="0.2">
      <c r="A453" s="579"/>
      <c r="B453" s="579"/>
      <c r="C453" s="48" t="s">
        <v>4</v>
      </c>
      <c r="D453" s="49">
        <v>27</v>
      </c>
      <c r="E453" s="50">
        <v>32182008</v>
      </c>
      <c r="F453" s="50">
        <v>0</v>
      </c>
      <c r="G453" s="50">
        <v>0</v>
      </c>
      <c r="H453" s="50">
        <v>12507588</v>
      </c>
      <c r="I453" s="50">
        <v>0</v>
      </c>
      <c r="J453" s="51">
        <v>3724125</v>
      </c>
      <c r="K453" s="50">
        <v>44689596</v>
      </c>
      <c r="L453" s="73">
        <v>48413721</v>
      </c>
      <c r="M453" s="118"/>
      <c r="N453" s="120">
        <v>44689596</v>
      </c>
      <c r="O453" s="120">
        <v>32182008</v>
      </c>
      <c r="P453" s="120">
        <v>0</v>
      </c>
      <c r="Q453" s="120">
        <v>54206479</v>
      </c>
      <c r="R453" s="120">
        <v>50482354</v>
      </c>
      <c r="S453" s="47"/>
    </row>
    <row r="454" spans="1:19" ht="12.75" customHeight="1" x14ac:dyDescent="0.2">
      <c r="A454" s="579"/>
      <c r="B454" s="579"/>
      <c r="C454" s="53" t="s">
        <v>3</v>
      </c>
      <c r="D454" s="54">
        <v>28</v>
      </c>
      <c r="E454" s="55">
        <v>18155.53</v>
      </c>
      <c r="F454" s="55">
        <v>0</v>
      </c>
      <c r="G454" s="55">
        <v>0</v>
      </c>
      <c r="H454" s="55">
        <v>6459.63</v>
      </c>
      <c r="I454" s="55">
        <v>0</v>
      </c>
      <c r="J454" s="55">
        <v>2051.2600000000002</v>
      </c>
      <c r="K454" s="56">
        <v>24615.16</v>
      </c>
      <c r="L454" s="46">
        <v>26666.42</v>
      </c>
      <c r="M454" s="117"/>
      <c r="N454" s="119">
        <v>24615.16</v>
      </c>
      <c r="O454" s="119">
        <v>18155.53</v>
      </c>
      <c r="P454" s="119"/>
      <c r="Q454" s="119">
        <v>29934.42</v>
      </c>
      <c r="R454" s="119">
        <v>27883.16</v>
      </c>
      <c r="S454" s="47"/>
    </row>
    <row r="455" spans="1:19" ht="9" customHeight="1" x14ac:dyDescent="0.2">
      <c r="A455" s="579"/>
      <c r="B455" s="579"/>
      <c r="C455" s="48" t="s">
        <v>4</v>
      </c>
      <c r="D455" s="49">
        <v>34</v>
      </c>
      <c r="E455" s="50">
        <v>35154008</v>
      </c>
      <c r="F455" s="50">
        <v>0</v>
      </c>
      <c r="G455" s="50">
        <v>0</v>
      </c>
      <c r="H455" s="50">
        <v>12507588</v>
      </c>
      <c r="I455" s="50">
        <v>0</v>
      </c>
      <c r="J455" s="51">
        <v>3971793</v>
      </c>
      <c r="K455" s="50">
        <v>47661596</v>
      </c>
      <c r="L455" s="73">
        <v>51633389</v>
      </c>
      <c r="M455" s="118"/>
      <c r="N455" s="120">
        <v>47661596</v>
      </c>
      <c r="O455" s="120">
        <v>35154008</v>
      </c>
      <c r="P455" s="120">
        <v>0</v>
      </c>
      <c r="Q455" s="120">
        <v>57961119</v>
      </c>
      <c r="R455" s="120">
        <v>53989326</v>
      </c>
      <c r="S455" s="47"/>
    </row>
    <row r="456" spans="1:19" ht="12.75" customHeight="1" x14ac:dyDescent="0.2">
      <c r="A456" s="579"/>
      <c r="B456" s="579"/>
      <c r="C456" s="53" t="s">
        <v>3</v>
      </c>
      <c r="D456" s="54">
        <v>35</v>
      </c>
      <c r="E456" s="55">
        <v>19382.63</v>
      </c>
      <c r="F456" s="55">
        <v>0</v>
      </c>
      <c r="G456" s="55">
        <v>0</v>
      </c>
      <c r="H456" s="55">
        <v>6459.63</v>
      </c>
      <c r="I456" s="55">
        <v>0</v>
      </c>
      <c r="J456" s="55">
        <v>2153.52</v>
      </c>
      <c r="K456" s="56">
        <v>25842.26</v>
      </c>
      <c r="L456" s="46">
        <v>27995.78</v>
      </c>
      <c r="M456" s="117"/>
      <c r="N456" s="119">
        <v>25842.26</v>
      </c>
      <c r="O456" s="119">
        <v>19382.63</v>
      </c>
      <c r="P456" s="119"/>
      <c r="Q456" s="119">
        <v>31484.65</v>
      </c>
      <c r="R456" s="119">
        <v>29331.13</v>
      </c>
      <c r="S456" s="47"/>
    </row>
    <row r="457" spans="1:19" ht="9" customHeight="1" x14ac:dyDescent="0.2">
      <c r="A457" s="580"/>
      <c r="B457" s="580"/>
      <c r="C457" s="58" t="s">
        <v>4</v>
      </c>
      <c r="D457" s="59"/>
      <c r="E457" s="61">
        <v>37530005</v>
      </c>
      <c r="F457" s="61">
        <v>0</v>
      </c>
      <c r="G457" s="61">
        <v>0</v>
      </c>
      <c r="H457" s="61">
        <v>12507588</v>
      </c>
      <c r="I457" s="61">
        <v>0</v>
      </c>
      <c r="J457" s="60">
        <v>4169796</v>
      </c>
      <c r="K457" s="61">
        <v>50037593</v>
      </c>
      <c r="L457" s="73">
        <v>54207389</v>
      </c>
      <c r="M457" s="118"/>
      <c r="N457" s="120">
        <v>50037593</v>
      </c>
      <c r="O457" s="120">
        <v>37530005</v>
      </c>
      <c r="P457" s="120">
        <v>0</v>
      </c>
      <c r="Q457" s="120">
        <v>60962783</v>
      </c>
      <c r="R457" s="120">
        <v>56792987</v>
      </c>
      <c r="S457" s="47"/>
    </row>
    <row r="458" spans="1:19" ht="12.75" customHeight="1" x14ac:dyDescent="0.2">
      <c r="A458" s="496">
        <v>36312</v>
      </c>
      <c r="B458" s="496">
        <v>36707</v>
      </c>
      <c r="C458" s="42" t="s">
        <v>3</v>
      </c>
      <c r="D458" s="43">
        <v>0</v>
      </c>
      <c r="E458" s="44">
        <v>10253.219999999999</v>
      </c>
      <c r="F458" s="44">
        <v>0</v>
      </c>
      <c r="G458" s="44">
        <v>0</v>
      </c>
      <c r="H458" s="44">
        <v>6459.63</v>
      </c>
      <c r="I458" s="44">
        <v>0</v>
      </c>
      <c r="J458" s="44">
        <v>1392.74</v>
      </c>
      <c r="K458" s="45">
        <v>16712.849999999999</v>
      </c>
      <c r="L458" s="46">
        <v>18105.59</v>
      </c>
      <c r="M458" s="117"/>
      <c r="N458" s="119">
        <v>16712.849999999999</v>
      </c>
      <c r="O458" s="119">
        <v>10253.219999999999</v>
      </c>
      <c r="P458" s="119"/>
      <c r="Q458" s="119">
        <v>19951.169999999998</v>
      </c>
      <c r="R458" s="119">
        <v>18558.43</v>
      </c>
      <c r="S458" s="47"/>
    </row>
    <row r="459" spans="1:19" ht="9" customHeight="1" x14ac:dyDescent="0.2">
      <c r="A459" s="497"/>
      <c r="B459" s="497"/>
      <c r="C459" s="48" t="s">
        <v>4</v>
      </c>
      <c r="D459" s="49">
        <v>2</v>
      </c>
      <c r="E459" s="50">
        <v>19853002</v>
      </c>
      <c r="F459" s="50">
        <v>0</v>
      </c>
      <c r="G459" s="50">
        <v>0</v>
      </c>
      <c r="H459" s="50">
        <v>12507588</v>
      </c>
      <c r="I459" s="50">
        <v>0</v>
      </c>
      <c r="J459" s="51">
        <v>2696721</v>
      </c>
      <c r="K459" s="50">
        <v>32360590</v>
      </c>
      <c r="L459" s="73">
        <v>35057311</v>
      </c>
      <c r="M459" s="118"/>
      <c r="N459" s="120">
        <v>32360590</v>
      </c>
      <c r="O459" s="120">
        <v>19853002</v>
      </c>
      <c r="P459" s="120">
        <v>0</v>
      </c>
      <c r="Q459" s="120">
        <v>38630852</v>
      </c>
      <c r="R459" s="120">
        <v>35934131</v>
      </c>
      <c r="S459" s="47"/>
    </row>
    <row r="460" spans="1:19" ht="12.75" customHeight="1" x14ac:dyDescent="0.2">
      <c r="A460" s="519">
        <v>36312</v>
      </c>
      <c r="B460" s="519">
        <v>36707</v>
      </c>
      <c r="C460" s="53" t="s">
        <v>3</v>
      </c>
      <c r="D460" s="54">
        <v>3</v>
      </c>
      <c r="E460" s="55">
        <v>11193.17</v>
      </c>
      <c r="F460" s="55">
        <v>0</v>
      </c>
      <c r="G460" s="55">
        <v>0</v>
      </c>
      <c r="H460" s="55">
        <v>6459.63</v>
      </c>
      <c r="I460" s="55">
        <v>0</v>
      </c>
      <c r="J460" s="55">
        <v>1471.07</v>
      </c>
      <c r="K460" s="56">
        <v>17652.8</v>
      </c>
      <c r="L460" s="46">
        <v>19123.87</v>
      </c>
      <c r="M460" s="117"/>
      <c r="N460" s="119">
        <v>17652.8</v>
      </c>
      <c r="O460" s="119">
        <v>11193.17</v>
      </c>
      <c r="P460" s="119"/>
      <c r="Q460" s="119">
        <v>21138.639999999999</v>
      </c>
      <c r="R460" s="119">
        <v>19667.57</v>
      </c>
      <c r="S460" s="47"/>
    </row>
    <row r="461" spans="1:19" ht="9" customHeight="1" x14ac:dyDescent="0.2">
      <c r="A461" s="579"/>
      <c r="B461" s="579"/>
      <c r="C461" s="48" t="s">
        <v>4</v>
      </c>
      <c r="D461" s="49">
        <v>8</v>
      </c>
      <c r="E461" s="50">
        <v>21672999</v>
      </c>
      <c r="F461" s="50">
        <v>0</v>
      </c>
      <c r="G461" s="50">
        <v>0</v>
      </c>
      <c r="H461" s="50">
        <v>12507588</v>
      </c>
      <c r="I461" s="50">
        <v>0</v>
      </c>
      <c r="J461" s="51">
        <v>2848389</v>
      </c>
      <c r="K461" s="50">
        <v>34180587</v>
      </c>
      <c r="L461" s="73">
        <v>37028976</v>
      </c>
      <c r="M461" s="118"/>
      <c r="N461" s="120">
        <v>34180587</v>
      </c>
      <c r="O461" s="120">
        <v>21672999</v>
      </c>
      <c r="P461" s="120">
        <v>0</v>
      </c>
      <c r="Q461" s="120">
        <v>40930114</v>
      </c>
      <c r="R461" s="120">
        <v>38081726</v>
      </c>
      <c r="S461" s="47"/>
    </row>
    <row r="462" spans="1:19" ht="12.75" customHeight="1" x14ac:dyDescent="0.2">
      <c r="A462" s="579"/>
      <c r="B462" s="579"/>
      <c r="C462" s="53" t="s">
        <v>3</v>
      </c>
      <c r="D462" s="54">
        <v>9</v>
      </c>
      <c r="E462" s="55">
        <v>12713.1</v>
      </c>
      <c r="F462" s="55">
        <v>0</v>
      </c>
      <c r="G462" s="55">
        <v>0</v>
      </c>
      <c r="H462" s="55">
        <v>6459.63</v>
      </c>
      <c r="I462" s="55">
        <v>0</v>
      </c>
      <c r="J462" s="55">
        <v>1597.73</v>
      </c>
      <c r="K462" s="56">
        <v>19172.73</v>
      </c>
      <c r="L462" s="46">
        <v>20770.46</v>
      </c>
      <c r="M462" s="117"/>
      <c r="N462" s="119">
        <v>19172.73</v>
      </c>
      <c r="O462" s="119">
        <v>12713.1</v>
      </c>
      <c r="P462" s="119"/>
      <c r="Q462" s="119">
        <v>23058.82</v>
      </c>
      <c r="R462" s="119">
        <v>21461.09</v>
      </c>
      <c r="S462" s="47"/>
    </row>
    <row r="463" spans="1:19" ht="9" customHeight="1" x14ac:dyDescent="0.2">
      <c r="A463" s="579"/>
      <c r="B463" s="579"/>
      <c r="C463" s="48" t="s">
        <v>4</v>
      </c>
      <c r="D463" s="49">
        <v>14</v>
      </c>
      <c r="E463" s="50">
        <v>24615994</v>
      </c>
      <c r="F463" s="50">
        <v>0</v>
      </c>
      <c r="G463" s="50">
        <v>0</v>
      </c>
      <c r="H463" s="50">
        <v>12507588</v>
      </c>
      <c r="I463" s="50">
        <v>0</v>
      </c>
      <c r="J463" s="51">
        <v>3093637</v>
      </c>
      <c r="K463" s="50">
        <v>37123582</v>
      </c>
      <c r="L463" s="73">
        <v>40217219</v>
      </c>
      <c r="M463" s="118"/>
      <c r="N463" s="120">
        <v>37123582</v>
      </c>
      <c r="O463" s="120">
        <v>24615994</v>
      </c>
      <c r="P463" s="120">
        <v>0</v>
      </c>
      <c r="Q463" s="120">
        <v>44648101</v>
      </c>
      <c r="R463" s="120">
        <v>41554465</v>
      </c>
      <c r="S463" s="47"/>
    </row>
    <row r="464" spans="1:19" ht="12.75" customHeight="1" x14ac:dyDescent="0.2">
      <c r="A464" s="579"/>
      <c r="B464" s="579"/>
      <c r="C464" s="53" t="s">
        <v>3</v>
      </c>
      <c r="D464" s="54">
        <v>15</v>
      </c>
      <c r="E464" s="55">
        <v>14573.38</v>
      </c>
      <c r="F464" s="55">
        <v>0</v>
      </c>
      <c r="G464" s="55">
        <v>0</v>
      </c>
      <c r="H464" s="55">
        <v>6459.63</v>
      </c>
      <c r="I464" s="55">
        <v>0</v>
      </c>
      <c r="J464" s="55">
        <v>1752.75</v>
      </c>
      <c r="K464" s="56">
        <v>21033.01</v>
      </c>
      <c r="L464" s="46">
        <v>22785.759999999998</v>
      </c>
      <c r="M464" s="117"/>
      <c r="N464" s="119">
        <v>21033.01</v>
      </c>
      <c r="O464" s="119">
        <v>14573.38</v>
      </c>
      <c r="P464" s="119"/>
      <c r="Q464" s="119">
        <v>25408.97</v>
      </c>
      <c r="R464" s="119">
        <v>23656.22</v>
      </c>
      <c r="S464" s="47"/>
    </row>
    <row r="465" spans="1:19" ht="9" customHeight="1" x14ac:dyDescent="0.2">
      <c r="A465" s="579"/>
      <c r="B465" s="579"/>
      <c r="C465" s="48" t="s">
        <v>4</v>
      </c>
      <c r="D465" s="49">
        <v>20</v>
      </c>
      <c r="E465" s="50">
        <v>28217998</v>
      </c>
      <c r="F465" s="50">
        <v>0</v>
      </c>
      <c r="G465" s="50">
        <v>0</v>
      </c>
      <c r="H465" s="50">
        <v>12507588</v>
      </c>
      <c r="I465" s="50">
        <v>0</v>
      </c>
      <c r="J465" s="51">
        <v>3393797</v>
      </c>
      <c r="K465" s="50">
        <v>40725586</v>
      </c>
      <c r="L465" s="73">
        <v>44119384</v>
      </c>
      <c r="M465" s="118"/>
      <c r="N465" s="120">
        <v>40725586</v>
      </c>
      <c r="O465" s="120">
        <v>28217998</v>
      </c>
      <c r="P465" s="120">
        <v>0</v>
      </c>
      <c r="Q465" s="120">
        <v>49198626</v>
      </c>
      <c r="R465" s="120">
        <v>45804829</v>
      </c>
      <c r="S465" s="47"/>
    </row>
    <row r="466" spans="1:19" ht="12.75" customHeight="1" x14ac:dyDescent="0.2">
      <c r="A466" s="579"/>
      <c r="B466" s="579"/>
      <c r="C466" s="53" t="s">
        <v>3</v>
      </c>
      <c r="D466" s="54">
        <v>21</v>
      </c>
      <c r="E466" s="55">
        <v>16961.48</v>
      </c>
      <c r="F466" s="55">
        <v>0</v>
      </c>
      <c r="G466" s="55">
        <v>0</v>
      </c>
      <c r="H466" s="55">
        <v>6459.63</v>
      </c>
      <c r="I466" s="55">
        <v>0</v>
      </c>
      <c r="J466" s="55">
        <v>1951.76</v>
      </c>
      <c r="K466" s="56">
        <v>23421.11</v>
      </c>
      <c r="L466" s="46">
        <v>25372.87</v>
      </c>
      <c r="M466" s="117"/>
      <c r="N466" s="119">
        <v>23421.11</v>
      </c>
      <c r="O466" s="119">
        <v>16961.48</v>
      </c>
      <c r="P466" s="119"/>
      <c r="Q466" s="119">
        <v>28425.94</v>
      </c>
      <c r="R466" s="119">
        <v>26474.18</v>
      </c>
      <c r="S466" s="47"/>
    </row>
    <row r="467" spans="1:19" ht="9" customHeight="1" x14ac:dyDescent="0.2">
      <c r="A467" s="579"/>
      <c r="B467" s="579"/>
      <c r="C467" s="48" t="s">
        <v>4</v>
      </c>
      <c r="D467" s="49">
        <v>27</v>
      </c>
      <c r="E467" s="50">
        <v>32842005</v>
      </c>
      <c r="F467" s="50">
        <v>0</v>
      </c>
      <c r="G467" s="50">
        <v>0</v>
      </c>
      <c r="H467" s="50">
        <v>12507588</v>
      </c>
      <c r="I467" s="50">
        <v>0</v>
      </c>
      <c r="J467" s="51">
        <v>3779134</v>
      </c>
      <c r="K467" s="50">
        <v>45349593</v>
      </c>
      <c r="L467" s="73">
        <v>49128727</v>
      </c>
      <c r="M467" s="118"/>
      <c r="N467" s="120">
        <v>45349593</v>
      </c>
      <c r="O467" s="120">
        <v>32842005</v>
      </c>
      <c r="P467" s="120">
        <v>0</v>
      </c>
      <c r="Q467" s="120">
        <v>55040295</v>
      </c>
      <c r="R467" s="120">
        <v>51261161</v>
      </c>
      <c r="S467" s="47"/>
    </row>
    <row r="468" spans="1:19" ht="12.75" customHeight="1" x14ac:dyDescent="0.2">
      <c r="A468" s="579"/>
      <c r="B468" s="579"/>
      <c r="C468" s="53" t="s">
        <v>3</v>
      </c>
      <c r="D468" s="54">
        <v>28</v>
      </c>
      <c r="E468" s="55">
        <v>18521.18</v>
      </c>
      <c r="F468" s="55">
        <v>0</v>
      </c>
      <c r="G468" s="55">
        <v>0</v>
      </c>
      <c r="H468" s="55">
        <v>6459.63</v>
      </c>
      <c r="I468" s="55">
        <v>0</v>
      </c>
      <c r="J468" s="55">
        <v>2081.73</v>
      </c>
      <c r="K468" s="56">
        <v>24980.81</v>
      </c>
      <c r="L468" s="46">
        <v>27062.54</v>
      </c>
      <c r="M468" s="117"/>
      <c r="N468" s="119">
        <v>24980.81</v>
      </c>
      <c r="O468" s="119">
        <v>18521.18</v>
      </c>
      <c r="P468" s="119"/>
      <c r="Q468" s="119">
        <v>30396.35</v>
      </c>
      <c r="R468" s="119">
        <v>28314.62</v>
      </c>
      <c r="S468" s="47"/>
    </row>
    <row r="469" spans="1:19" ht="9" customHeight="1" x14ac:dyDescent="0.2">
      <c r="A469" s="579"/>
      <c r="B469" s="579"/>
      <c r="C469" s="48" t="s">
        <v>4</v>
      </c>
      <c r="D469" s="49">
        <v>34</v>
      </c>
      <c r="E469" s="50">
        <v>35862005</v>
      </c>
      <c r="F469" s="50">
        <v>0</v>
      </c>
      <c r="G469" s="50">
        <v>0</v>
      </c>
      <c r="H469" s="50">
        <v>12507588</v>
      </c>
      <c r="I469" s="50">
        <v>0</v>
      </c>
      <c r="J469" s="51">
        <v>4030791</v>
      </c>
      <c r="K469" s="50">
        <v>48369593</v>
      </c>
      <c r="L469" s="73">
        <v>52400384</v>
      </c>
      <c r="M469" s="118"/>
      <c r="N469" s="120">
        <v>48369593</v>
      </c>
      <c r="O469" s="120">
        <v>35862005</v>
      </c>
      <c r="P469" s="120">
        <v>0</v>
      </c>
      <c r="Q469" s="120">
        <v>58855541</v>
      </c>
      <c r="R469" s="120">
        <v>54824749</v>
      </c>
      <c r="S469" s="47"/>
    </row>
    <row r="470" spans="1:19" ht="12.75" customHeight="1" x14ac:dyDescent="0.2">
      <c r="A470" s="579"/>
      <c r="B470" s="579"/>
      <c r="C470" s="53" t="s">
        <v>3</v>
      </c>
      <c r="D470" s="54">
        <v>35</v>
      </c>
      <c r="E470" s="55">
        <v>19760.669999999998</v>
      </c>
      <c r="F470" s="55">
        <v>0</v>
      </c>
      <c r="G470" s="55">
        <v>0</v>
      </c>
      <c r="H470" s="55">
        <v>6459.63</v>
      </c>
      <c r="I470" s="55">
        <v>0</v>
      </c>
      <c r="J470" s="55">
        <v>2185.0300000000002</v>
      </c>
      <c r="K470" s="56">
        <v>26220.3</v>
      </c>
      <c r="L470" s="46">
        <v>28405.33</v>
      </c>
      <c r="M470" s="117"/>
      <c r="N470" s="119">
        <v>26220.3</v>
      </c>
      <c r="O470" s="119">
        <v>19760.669999999998</v>
      </c>
      <c r="P470" s="119"/>
      <c r="Q470" s="119">
        <v>31962.25</v>
      </c>
      <c r="R470" s="119">
        <v>29777.22</v>
      </c>
      <c r="S470" s="47"/>
    </row>
    <row r="471" spans="1:19" ht="9" customHeight="1" x14ac:dyDescent="0.2">
      <c r="A471" s="580"/>
      <c r="B471" s="580"/>
      <c r="C471" s="58" t="s">
        <v>4</v>
      </c>
      <c r="D471" s="59"/>
      <c r="E471" s="61">
        <v>38261993</v>
      </c>
      <c r="F471" s="61">
        <v>0</v>
      </c>
      <c r="G471" s="61">
        <v>0</v>
      </c>
      <c r="H471" s="61">
        <v>12507588</v>
      </c>
      <c r="I471" s="61">
        <v>0</v>
      </c>
      <c r="J471" s="60">
        <v>4230808</v>
      </c>
      <c r="K471" s="61">
        <v>50769580</v>
      </c>
      <c r="L471" s="73">
        <v>55000388</v>
      </c>
      <c r="M471" s="118"/>
      <c r="N471" s="120">
        <v>50769580</v>
      </c>
      <c r="O471" s="120">
        <v>38261993</v>
      </c>
      <c r="P471" s="120">
        <v>0</v>
      </c>
      <c r="Q471" s="120">
        <v>61887546</v>
      </c>
      <c r="R471" s="120">
        <v>57656738</v>
      </c>
      <c r="S471" s="47"/>
    </row>
    <row r="472" spans="1:19" ht="12.75" customHeight="1" x14ac:dyDescent="0.2">
      <c r="A472" s="496">
        <v>36708</v>
      </c>
      <c r="B472" s="496">
        <v>36769</v>
      </c>
      <c r="C472" s="42" t="s">
        <v>3</v>
      </c>
      <c r="D472" s="43">
        <v>0</v>
      </c>
      <c r="E472" s="44">
        <v>10451.540000000001</v>
      </c>
      <c r="F472" s="44">
        <v>0</v>
      </c>
      <c r="G472" s="44">
        <v>0</v>
      </c>
      <c r="H472" s="44">
        <v>6459.63</v>
      </c>
      <c r="I472" s="44">
        <v>0</v>
      </c>
      <c r="J472" s="44">
        <v>1409.26</v>
      </c>
      <c r="K472" s="45">
        <v>16911.169999999998</v>
      </c>
      <c r="L472" s="46">
        <v>18320.43</v>
      </c>
      <c r="M472" s="117"/>
      <c r="N472" s="119">
        <v>16911.169999999998</v>
      </c>
      <c r="O472" s="119">
        <v>10451.540000000001</v>
      </c>
      <c r="P472" s="119"/>
      <c r="Q472" s="119">
        <v>20201.71</v>
      </c>
      <c r="R472" s="119">
        <v>18792.45</v>
      </c>
      <c r="S472" s="47"/>
    </row>
    <row r="473" spans="1:19" ht="9" customHeight="1" x14ac:dyDescent="0.2">
      <c r="A473" s="497"/>
      <c r="B473" s="497"/>
      <c r="C473" s="48" t="s">
        <v>4</v>
      </c>
      <c r="D473" s="49">
        <v>2</v>
      </c>
      <c r="E473" s="50">
        <v>20237003</v>
      </c>
      <c r="F473" s="50">
        <v>0</v>
      </c>
      <c r="G473" s="50">
        <v>0</v>
      </c>
      <c r="H473" s="50">
        <v>12507588</v>
      </c>
      <c r="I473" s="50">
        <v>0</v>
      </c>
      <c r="J473" s="51">
        <v>2728708</v>
      </c>
      <c r="K473" s="50">
        <v>32744591</v>
      </c>
      <c r="L473" s="73">
        <v>35473299</v>
      </c>
      <c r="M473" s="118"/>
      <c r="N473" s="120">
        <v>32744591</v>
      </c>
      <c r="O473" s="120">
        <v>20237003</v>
      </c>
      <c r="P473" s="120">
        <v>0</v>
      </c>
      <c r="Q473" s="120">
        <v>39115965</v>
      </c>
      <c r="R473" s="120">
        <v>36387257</v>
      </c>
      <c r="S473" s="47"/>
    </row>
    <row r="474" spans="1:19" ht="12.75" customHeight="1" x14ac:dyDescent="0.2">
      <c r="A474" s="519">
        <v>36708</v>
      </c>
      <c r="B474" s="519">
        <v>36769</v>
      </c>
      <c r="C474" s="53" t="s">
        <v>3</v>
      </c>
      <c r="D474" s="54">
        <v>3</v>
      </c>
      <c r="E474" s="55">
        <v>11403.88</v>
      </c>
      <c r="F474" s="55">
        <v>0</v>
      </c>
      <c r="G474" s="55">
        <v>0</v>
      </c>
      <c r="H474" s="55">
        <v>6459.63</v>
      </c>
      <c r="I474" s="55">
        <v>0</v>
      </c>
      <c r="J474" s="55">
        <v>1488.63</v>
      </c>
      <c r="K474" s="56">
        <v>17863.509999999998</v>
      </c>
      <c r="L474" s="46">
        <v>19352.14</v>
      </c>
      <c r="M474" s="117"/>
      <c r="N474" s="119">
        <v>17863.509999999998</v>
      </c>
      <c r="O474" s="119">
        <v>11403.88</v>
      </c>
      <c r="P474" s="119"/>
      <c r="Q474" s="119">
        <v>21404.84</v>
      </c>
      <c r="R474" s="119">
        <v>19916.21</v>
      </c>
      <c r="S474" s="47"/>
    </row>
    <row r="475" spans="1:19" ht="9" customHeight="1" x14ac:dyDescent="0.2">
      <c r="A475" s="579"/>
      <c r="B475" s="579"/>
      <c r="C475" s="48" t="s">
        <v>4</v>
      </c>
      <c r="D475" s="49">
        <v>8</v>
      </c>
      <c r="E475" s="50">
        <v>22080991</v>
      </c>
      <c r="F475" s="50">
        <v>0</v>
      </c>
      <c r="G475" s="50">
        <v>0</v>
      </c>
      <c r="H475" s="50">
        <v>12507588</v>
      </c>
      <c r="I475" s="50">
        <v>0</v>
      </c>
      <c r="J475" s="51">
        <v>2882390</v>
      </c>
      <c r="K475" s="50">
        <v>34588579</v>
      </c>
      <c r="L475" s="73">
        <v>37470968</v>
      </c>
      <c r="M475" s="118"/>
      <c r="N475" s="120">
        <v>34588579</v>
      </c>
      <c r="O475" s="120">
        <v>22080991</v>
      </c>
      <c r="P475" s="120">
        <v>0</v>
      </c>
      <c r="Q475" s="120">
        <v>41445550</v>
      </c>
      <c r="R475" s="120">
        <v>38563160</v>
      </c>
      <c r="S475" s="47"/>
    </row>
    <row r="476" spans="1:19" ht="12.75" customHeight="1" x14ac:dyDescent="0.2">
      <c r="A476" s="579"/>
      <c r="B476" s="579"/>
      <c r="C476" s="53" t="s">
        <v>3</v>
      </c>
      <c r="D476" s="54">
        <v>9</v>
      </c>
      <c r="E476" s="55">
        <v>12942.41</v>
      </c>
      <c r="F476" s="55">
        <v>0</v>
      </c>
      <c r="G476" s="55">
        <v>0</v>
      </c>
      <c r="H476" s="55">
        <v>6459.63</v>
      </c>
      <c r="I476" s="55">
        <v>0</v>
      </c>
      <c r="J476" s="55">
        <v>1616.84</v>
      </c>
      <c r="K476" s="56">
        <v>19402.04</v>
      </c>
      <c r="L476" s="46">
        <v>21018.880000000001</v>
      </c>
      <c r="M476" s="117"/>
      <c r="N476" s="119">
        <v>19402.04</v>
      </c>
      <c r="O476" s="119">
        <v>12942.41</v>
      </c>
      <c r="P476" s="119"/>
      <c r="Q476" s="119">
        <v>23348.51</v>
      </c>
      <c r="R476" s="119">
        <v>21731.67</v>
      </c>
      <c r="S476" s="47"/>
    </row>
    <row r="477" spans="1:19" ht="9" customHeight="1" x14ac:dyDescent="0.2">
      <c r="A477" s="579"/>
      <c r="B477" s="579"/>
      <c r="C477" s="48" t="s">
        <v>4</v>
      </c>
      <c r="D477" s="49">
        <v>14</v>
      </c>
      <c r="E477" s="50">
        <v>25060000</v>
      </c>
      <c r="F477" s="50">
        <v>0</v>
      </c>
      <c r="G477" s="50">
        <v>0</v>
      </c>
      <c r="H477" s="50">
        <v>12507588</v>
      </c>
      <c r="I477" s="50">
        <v>0</v>
      </c>
      <c r="J477" s="51">
        <v>3130639</v>
      </c>
      <c r="K477" s="50">
        <v>37567588</v>
      </c>
      <c r="L477" s="73">
        <v>40698227</v>
      </c>
      <c r="M477" s="118"/>
      <c r="N477" s="120">
        <v>37567588</v>
      </c>
      <c r="O477" s="120">
        <v>25060000</v>
      </c>
      <c r="P477" s="120">
        <v>0</v>
      </c>
      <c r="Q477" s="120">
        <v>45209019</v>
      </c>
      <c r="R477" s="120">
        <v>42078381</v>
      </c>
      <c r="S477" s="47"/>
    </row>
    <row r="478" spans="1:19" ht="12.75" customHeight="1" x14ac:dyDescent="0.2">
      <c r="A478" s="579"/>
      <c r="B478" s="579"/>
      <c r="C478" s="53" t="s">
        <v>3</v>
      </c>
      <c r="D478" s="54">
        <v>15</v>
      </c>
      <c r="E478" s="55">
        <v>14827.48</v>
      </c>
      <c r="F478" s="55">
        <v>0</v>
      </c>
      <c r="G478" s="55">
        <v>0</v>
      </c>
      <c r="H478" s="55">
        <v>6459.63</v>
      </c>
      <c r="I478" s="55">
        <v>0</v>
      </c>
      <c r="J478" s="55">
        <v>1773.93</v>
      </c>
      <c r="K478" s="56">
        <v>21287.11</v>
      </c>
      <c r="L478" s="46">
        <v>23061.040000000001</v>
      </c>
      <c r="M478" s="117"/>
      <c r="N478" s="119">
        <v>21287.11</v>
      </c>
      <c r="O478" s="119">
        <v>14827.48</v>
      </c>
      <c r="P478" s="119"/>
      <c r="Q478" s="119">
        <v>25729.99</v>
      </c>
      <c r="R478" s="119">
        <v>23956.06</v>
      </c>
      <c r="S478" s="47"/>
    </row>
    <row r="479" spans="1:19" ht="9" customHeight="1" x14ac:dyDescent="0.2">
      <c r="A479" s="579"/>
      <c r="B479" s="579"/>
      <c r="C479" s="48" t="s">
        <v>4</v>
      </c>
      <c r="D479" s="49">
        <v>20</v>
      </c>
      <c r="E479" s="50">
        <v>28710005</v>
      </c>
      <c r="F479" s="50">
        <v>0</v>
      </c>
      <c r="G479" s="50">
        <v>0</v>
      </c>
      <c r="H479" s="50">
        <v>12507588</v>
      </c>
      <c r="I479" s="50">
        <v>0</v>
      </c>
      <c r="J479" s="51">
        <v>3434807</v>
      </c>
      <c r="K479" s="50">
        <v>41217592</v>
      </c>
      <c r="L479" s="73">
        <v>44652400</v>
      </c>
      <c r="M479" s="118"/>
      <c r="N479" s="120">
        <v>41217592</v>
      </c>
      <c r="O479" s="120">
        <v>28710005</v>
      </c>
      <c r="P479" s="120">
        <v>0</v>
      </c>
      <c r="Q479" s="120">
        <v>49820208</v>
      </c>
      <c r="R479" s="120">
        <v>46385400</v>
      </c>
      <c r="S479" s="47"/>
    </row>
    <row r="480" spans="1:19" ht="12.75" customHeight="1" x14ac:dyDescent="0.2">
      <c r="A480" s="579"/>
      <c r="B480" s="579"/>
      <c r="C480" s="53" t="s">
        <v>3</v>
      </c>
      <c r="D480" s="54">
        <v>21</v>
      </c>
      <c r="E480" s="55">
        <v>17240.36</v>
      </c>
      <c r="F480" s="55">
        <v>0</v>
      </c>
      <c r="G480" s="55">
        <v>0</v>
      </c>
      <c r="H480" s="55">
        <v>6459.63</v>
      </c>
      <c r="I480" s="55">
        <v>0</v>
      </c>
      <c r="J480" s="55">
        <v>1975</v>
      </c>
      <c r="K480" s="56">
        <v>23699.99</v>
      </c>
      <c r="L480" s="46">
        <v>25674.99</v>
      </c>
      <c r="M480" s="117"/>
      <c r="N480" s="119">
        <v>23699.99</v>
      </c>
      <c r="O480" s="119">
        <v>17240.36</v>
      </c>
      <c r="P480" s="119"/>
      <c r="Q480" s="119">
        <v>28778.25</v>
      </c>
      <c r="R480" s="119">
        <v>26803.25</v>
      </c>
      <c r="S480" s="47"/>
    </row>
    <row r="481" spans="1:19" ht="9" customHeight="1" x14ac:dyDescent="0.2">
      <c r="A481" s="579"/>
      <c r="B481" s="579"/>
      <c r="C481" s="48" t="s">
        <v>4</v>
      </c>
      <c r="D481" s="49">
        <v>27</v>
      </c>
      <c r="E481" s="50">
        <v>33381992</v>
      </c>
      <c r="F481" s="50">
        <v>0</v>
      </c>
      <c r="G481" s="50">
        <v>0</v>
      </c>
      <c r="H481" s="50">
        <v>12507588</v>
      </c>
      <c r="I481" s="50">
        <v>0</v>
      </c>
      <c r="J481" s="51">
        <v>3824133</v>
      </c>
      <c r="K481" s="50">
        <v>45889580</v>
      </c>
      <c r="L481" s="73">
        <v>49713713</v>
      </c>
      <c r="M481" s="118"/>
      <c r="N481" s="120">
        <v>45889580</v>
      </c>
      <c r="O481" s="120">
        <v>33381992</v>
      </c>
      <c r="P481" s="120">
        <v>0</v>
      </c>
      <c r="Q481" s="120">
        <v>55722462</v>
      </c>
      <c r="R481" s="120">
        <v>51898329</v>
      </c>
      <c r="S481" s="47"/>
    </row>
    <row r="482" spans="1:19" ht="12.75" customHeight="1" x14ac:dyDescent="0.2">
      <c r="A482" s="579"/>
      <c r="B482" s="579"/>
      <c r="C482" s="53" t="s">
        <v>3</v>
      </c>
      <c r="D482" s="54">
        <v>28</v>
      </c>
      <c r="E482" s="55">
        <v>18818.66</v>
      </c>
      <c r="F482" s="55">
        <v>0</v>
      </c>
      <c r="G482" s="55">
        <v>0</v>
      </c>
      <c r="H482" s="55">
        <v>6459.63</v>
      </c>
      <c r="I482" s="55">
        <v>0</v>
      </c>
      <c r="J482" s="55">
        <v>2106.52</v>
      </c>
      <c r="K482" s="56">
        <v>25278.29</v>
      </c>
      <c r="L482" s="46">
        <v>27384.81</v>
      </c>
      <c r="M482" s="117"/>
      <c r="N482" s="119">
        <v>25278.29</v>
      </c>
      <c r="O482" s="119">
        <v>18818.66</v>
      </c>
      <c r="P482" s="119"/>
      <c r="Q482" s="119">
        <v>30772.17</v>
      </c>
      <c r="R482" s="119">
        <v>28665.65</v>
      </c>
      <c r="S482" s="47"/>
    </row>
    <row r="483" spans="1:19" ht="9" customHeight="1" x14ac:dyDescent="0.2">
      <c r="A483" s="579"/>
      <c r="B483" s="579"/>
      <c r="C483" s="48" t="s">
        <v>4</v>
      </c>
      <c r="D483" s="49">
        <v>34</v>
      </c>
      <c r="E483" s="50">
        <v>36438007</v>
      </c>
      <c r="F483" s="50">
        <v>0</v>
      </c>
      <c r="G483" s="50">
        <v>0</v>
      </c>
      <c r="H483" s="50">
        <v>12507588</v>
      </c>
      <c r="I483" s="50">
        <v>0</v>
      </c>
      <c r="J483" s="51">
        <v>4078791</v>
      </c>
      <c r="K483" s="50">
        <v>48945595</v>
      </c>
      <c r="L483" s="73">
        <v>53024386</v>
      </c>
      <c r="M483" s="118"/>
      <c r="N483" s="120">
        <v>48945595</v>
      </c>
      <c r="O483" s="120">
        <v>36438007</v>
      </c>
      <c r="P483" s="120"/>
      <c r="Q483" s="120">
        <v>59583230</v>
      </c>
      <c r="R483" s="120">
        <v>55504438</v>
      </c>
      <c r="S483" s="47"/>
    </row>
    <row r="484" spans="1:19" ht="12.75" customHeight="1" x14ac:dyDescent="0.2">
      <c r="A484" s="579"/>
      <c r="B484" s="579"/>
      <c r="C484" s="53" t="s">
        <v>3</v>
      </c>
      <c r="D484" s="54">
        <v>35</v>
      </c>
      <c r="E484" s="55">
        <v>20076.75</v>
      </c>
      <c r="F484" s="55">
        <v>0</v>
      </c>
      <c r="G484" s="55">
        <v>0</v>
      </c>
      <c r="H484" s="55">
        <v>6459.63</v>
      </c>
      <c r="I484" s="55">
        <v>0</v>
      </c>
      <c r="J484" s="55">
        <v>2211.37</v>
      </c>
      <c r="K484" s="56">
        <v>26536.38</v>
      </c>
      <c r="L484" s="46">
        <v>28747.75</v>
      </c>
      <c r="M484" s="117"/>
      <c r="N484" s="119">
        <v>26536.38</v>
      </c>
      <c r="O484" s="119">
        <v>20076.75</v>
      </c>
      <c r="P484" s="119"/>
      <c r="Q484" s="119">
        <v>32361.57</v>
      </c>
      <c r="R484" s="119">
        <v>30150.2</v>
      </c>
      <c r="S484" s="47"/>
    </row>
    <row r="485" spans="1:19" ht="9" customHeight="1" x14ac:dyDescent="0.2">
      <c r="A485" s="580"/>
      <c r="B485" s="580"/>
      <c r="C485" s="58" t="s">
        <v>4</v>
      </c>
      <c r="D485" s="59"/>
      <c r="E485" s="61">
        <v>38874009</v>
      </c>
      <c r="F485" s="61">
        <v>0</v>
      </c>
      <c r="G485" s="61">
        <v>0</v>
      </c>
      <c r="H485" s="61">
        <v>12507588</v>
      </c>
      <c r="I485" s="61">
        <v>0</v>
      </c>
      <c r="J485" s="60">
        <v>4281809</v>
      </c>
      <c r="K485" s="61">
        <v>51381597</v>
      </c>
      <c r="L485" s="73">
        <v>55663406</v>
      </c>
      <c r="M485" s="118"/>
      <c r="N485" s="120">
        <v>51381597</v>
      </c>
      <c r="O485" s="120">
        <v>38874009</v>
      </c>
      <c r="P485" s="120"/>
      <c r="Q485" s="120">
        <v>62660737</v>
      </c>
      <c r="R485" s="120">
        <v>58378928</v>
      </c>
      <c r="S485" s="47"/>
    </row>
    <row r="486" spans="1:19" ht="12.75" customHeight="1" x14ac:dyDescent="0.2">
      <c r="A486" s="496">
        <v>36770</v>
      </c>
      <c r="B486" s="496">
        <v>36891</v>
      </c>
      <c r="C486" s="42" t="s">
        <v>3</v>
      </c>
      <c r="D486" s="43">
        <v>0</v>
      </c>
      <c r="E486" s="44">
        <v>10451.540000000001</v>
      </c>
      <c r="F486" s="44">
        <v>0</v>
      </c>
      <c r="G486" s="44">
        <v>0</v>
      </c>
      <c r="H486" s="44">
        <v>6459.63</v>
      </c>
      <c r="I486" s="44">
        <v>0</v>
      </c>
      <c r="J486" s="44">
        <v>1409.26</v>
      </c>
      <c r="K486" s="45">
        <v>16911.169999999998</v>
      </c>
      <c r="L486" s="46">
        <v>18320.43</v>
      </c>
      <c r="M486" s="117"/>
      <c r="N486" s="119">
        <v>16911.169999999998</v>
      </c>
      <c r="O486" s="119">
        <v>10451.540000000001</v>
      </c>
      <c r="P486" s="119"/>
      <c r="Q486" s="119">
        <v>20201.71</v>
      </c>
      <c r="R486" s="119">
        <v>18792.45</v>
      </c>
      <c r="S486" s="47"/>
    </row>
    <row r="487" spans="1:19" ht="9" customHeight="1" x14ac:dyDescent="0.2">
      <c r="A487" s="497"/>
      <c r="B487" s="497"/>
      <c r="C487" s="48" t="s">
        <v>4</v>
      </c>
      <c r="D487" s="49">
        <v>2</v>
      </c>
      <c r="E487" s="50">
        <v>20237003</v>
      </c>
      <c r="F487" s="50">
        <v>0</v>
      </c>
      <c r="G487" s="50">
        <v>0</v>
      </c>
      <c r="H487" s="50">
        <v>12507588</v>
      </c>
      <c r="I487" s="50">
        <v>0</v>
      </c>
      <c r="J487" s="51">
        <v>2728708</v>
      </c>
      <c r="K487" s="50">
        <v>32744591</v>
      </c>
      <c r="L487" s="73">
        <v>35473299</v>
      </c>
      <c r="M487" s="118"/>
      <c r="N487" s="120">
        <v>32744591</v>
      </c>
      <c r="O487" s="120">
        <v>20237003</v>
      </c>
      <c r="P487" s="120"/>
      <c r="Q487" s="120">
        <v>39115965</v>
      </c>
      <c r="R487" s="120">
        <v>36387257</v>
      </c>
      <c r="S487" s="47"/>
    </row>
    <row r="488" spans="1:19" ht="12.75" customHeight="1" x14ac:dyDescent="0.2">
      <c r="A488" s="519">
        <v>36770</v>
      </c>
      <c r="B488" s="519">
        <v>36891</v>
      </c>
      <c r="C488" s="53" t="s">
        <v>3</v>
      </c>
      <c r="D488" s="54">
        <v>3</v>
      </c>
      <c r="E488" s="55">
        <v>11403.88</v>
      </c>
      <c r="F488" s="55">
        <v>0</v>
      </c>
      <c r="G488" s="55">
        <v>0</v>
      </c>
      <c r="H488" s="55">
        <v>6459.63</v>
      </c>
      <c r="I488" s="55">
        <v>0</v>
      </c>
      <c r="J488" s="55">
        <v>1488.63</v>
      </c>
      <c r="K488" s="56">
        <v>17863.509999999998</v>
      </c>
      <c r="L488" s="46">
        <v>19352.14</v>
      </c>
      <c r="M488" s="117"/>
      <c r="N488" s="119">
        <v>17863.509999999998</v>
      </c>
      <c r="O488" s="119">
        <v>11403.88</v>
      </c>
      <c r="P488" s="119"/>
      <c r="Q488" s="119">
        <v>21404.84</v>
      </c>
      <c r="R488" s="119">
        <v>19916.21</v>
      </c>
      <c r="S488" s="47"/>
    </row>
    <row r="489" spans="1:19" ht="9" customHeight="1" x14ac:dyDescent="0.2">
      <c r="A489" s="579"/>
      <c r="B489" s="579"/>
      <c r="C489" s="48" t="s">
        <v>4</v>
      </c>
      <c r="D489" s="49">
        <v>8</v>
      </c>
      <c r="E489" s="50">
        <v>22080991</v>
      </c>
      <c r="F489" s="50">
        <v>0</v>
      </c>
      <c r="G489" s="50">
        <v>0</v>
      </c>
      <c r="H489" s="50">
        <v>12507588</v>
      </c>
      <c r="I489" s="50">
        <v>0</v>
      </c>
      <c r="J489" s="51">
        <v>2882390</v>
      </c>
      <c r="K489" s="50">
        <v>34588579</v>
      </c>
      <c r="L489" s="73">
        <v>37470968</v>
      </c>
      <c r="M489" s="118"/>
      <c r="N489" s="120">
        <v>34588579</v>
      </c>
      <c r="O489" s="120">
        <v>22080991</v>
      </c>
      <c r="P489" s="120"/>
      <c r="Q489" s="120">
        <v>41445550</v>
      </c>
      <c r="R489" s="120">
        <v>38563160</v>
      </c>
      <c r="S489" s="47"/>
    </row>
    <row r="490" spans="1:19" ht="12.75" customHeight="1" x14ac:dyDescent="0.2">
      <c r="A490" s="579"/>
      <c r="B490" s="579"/>
      <c r="C490" s="53" t="s">
        <v>3</v>
      </c>
      <c r="D490" s="54">
        <v>9</v>
      </c>
      <c r="E490" s="55">
        <v>12942.41</v>
      </c>
      <c r="F490" s="55">
        <v>0</v>
      </c>
      <c r="G490" s="55">
        <v>0</v>
      </c>
      <c r="H490" s="55">
        <v>6459.63</v>
      </c>
      <c r="I490" s="55">
        <v>0</v>
      </c>
      <c r="J490" s="55">
        <v>1616.84</v>
      </c>
      <c r="K490" s="56">
        <v>19402.04</v>
      </c>
      <c r="L490" s="46">
        <v>21018.880000000001</v>
      </c>
      <c r="M490" s="117"/>
      <c r="N490" s="119">
        <v>19402.04</v>
      </c>
      <c r="O490" s="119">
        <v>12942.41</v>
      </c>
      <c r="P490" s="119"/>
      <c r="Q490" s="119">
        <v>23348.51</v>
      </c>
      <c r="R490" s="119">
        <v>21731.67</v>
      </c>
      <c r="S490" s="47"/>
    </row>
    <row r="491" spans="1:19" ht="9" customHeight="1" x14ac:dyDescent="0.2">
      <c r="A491" s="579"/>
      <c r="B491" s="579"/>
      <c r="C491" s="48" t="s">
        <v>4</v>
      </c>
      <c r="D491" s="49">
        <v>14</v>
      </c>
      <c r="E491" s="50">
        <v>25060000</v>
      </c>
      <c r="F491" s="50">
        <v>0</v>
      </c>
      <c r="G491" s="50">
        <v>0</v>
      </c>
      <c r="H491" s="50">
        <v>12507588</v>
      </c>
      <c r="I491" s="50">
        <v>0</v>
      </c>
      <c r="J491" s="51">
        <v>3130639</v>
      </c>
      <c r="K491" s="50">
        <v>37567588</v>
      </c>
      <c r="L491" s="73">
        <v>40698227</v>
      </c>
      <c r="M491" s="118"/>
      <c r="N491" s="120">
        <v>37567588</v>
      </c>
      <c r="O491" s="120">
        <v>25060000</v>
      </c>
      <c r="P491" s="120"/>
      <c r="Q491" s="120">
        <v>45209019</v>
      </c>
      <c r="R491" s="120">
        <v>42078381</v>
      </c>
      <c r="S491" s="47"/>
    </row>
    <row r="492" spans="1:19" ht="12.75" customHeight="1" x14ac:dyDescent="0.2">
      <c r="A492" s="579"/>
      <c r="B492" s="579"/>
      <c r="C492" s="53" t="s">
        <v>3</v>
      </c>
      <c r="D492" s="54">
        <v>15</v>
      </c>
      <c r="E492" s="55">
        <v>14827.48</v>
      </c>
      <c r="F492" s="55">
        <v>0</v>
      </c>
      <c r="G492" s="55">
        <v>0</v>
      </c>
      <c r="H492" s="55">
        <v>6459.63</v>
      </c>
      <c r="I492" s="55">
        <v>0</v>
      </c>
      <c r="J492" s="55">
        <v>1773.93</v>
      </c>
      <c r="K492" s="56">
        <v>21287.11</v>
      </c>
      <c r="L492" s="46">
        <v>23061.040000000001</v>
      </c>
      <c r="M492" s="117"/>
      <c r="N492" s="119">
        <v>21287.11</v>
      </c>
      <c r="O492" s="119">
        <v>14827.48</v>
      </c>
      <c r="P492" s="119"/>
      <c r="Q492" s="119">
        <v>25729.99</v>
      </c>
      <c r="R492" s="119">
        <v>23956.06</v>
      </c>
      <c r="S492" s="47"/>
    </row>
    <row r="493" spans="1:19" ht="9" customHeight="1" x14ac:dyDescent="0.2">
      <c r="A493" s="579"/>
      <c r="B493" s="579"/>
      <c r="C493" s="48" t="s">
        <v>4</v>
      </c>
      <c r="D493" s="49">
        <v>20</v>
      </c>
      <c r="E493" s="50">
        <v>28710005</v>
      </c>
      <c r="F493" s="50">
        <v>0</v>
      </c>
      <c r="G493" s="50">
        <v>0</v>
      </c>
      <c r="H493" s="50">
        <v>12507588</v>
      </c>
      <c r="I493" s="50">
        <v>0</v>
      </c>
      <c r="J493" s="51">
        <v>3434807</v>
      </c>
      <c r="K493" s="50">
        <v>41217592</v>
      </c>
      <c r="L493" s="73">
        <v>44652400</v>
      </c>
      <c r="M493" s="118"/>
      <c r="N493" s="120">
        <v>41217592</v>
      </c>
      <c r="O493" s="120">
        <v>28710005</v>
      </c>
      <c r="P493" s="120"/>
      <c r="Q493" s="120">
        <v>49820208</v>
      </c>
      <c r="R493" s="120">
        <v>46385400</v>
      </c>
      <c r="S493" s="47"/>
    </row>
    <row r="494" spans="1:19" ht="12.75" customHeight="1" x14ac:dyDescent="0.2">
      <c r="A494" s="579"/>
      <c r="B494" s="579"/>
      <c r="C494" s="53" t="s">
        <v>3</v>
      </c>
      <c r="D494" s="54">
        <v>21</v>
      </c>
      <c r="E494" s="55">
        <v>17240.36</v>
      </c>
      <c r="F494" s="55">
        <v>0</v>
      </c>
      <c r="G494" s="55">
        <v>0</v>
      </c>
      <c r="H494" s="55">
        <v>6459.63</v>
      </c>
      <c r="I494" s="55">
        <v>0</v>
      </c>
      <c r="J494" s="55">
        <v>1975</v>
      </c>
      <c r="K494" s="56">
        <v>23699.99</v>
      </c>
      <c r="L494" s="46">
        <v>25674.99</v>
      </c>
      <c r="M494" s="117"/>
      <c r="N494" s="119">
        <v>23699.99</v>
      </c>
      <c r="O494" s="119">
        <v>17240.36</v>
      </c>
      <c r="P494" s="119"/>
      <c r="Q494" s="119">
        <v>28778.25</v>
      </c>
      <c r="R494" s="119">
        <v>26803.25</v>
      </c>
      <c r="S494" s="47"/>
    </row>
    <row r="495" spans="1:19" ht="9" customHeight="1" x14ac:dyDescent="0.2">
      <c r="A495" s="579"/>
      <c r="B495" s="579"/>
      <c r="C495" s="48" t="s">
        <v>4</v>
      </c>
      <c r="D495" s="49">
        <v>27</v>
      </c>
      <c r="E495" s="50">
        <v>33381992</v>
      </c>
      <c r="F495" s="50">
        <v>0</v>
      </c>
      <c r="G495" s="50">
        <v>0</v>
      </c>
      <c r="H495" s="50">
        <v>12507588</v>
      </c>
      <c r="I495" s="50">
        <v>0</v>
      </c>
      <c r="J495" s="51">
        <v>3824133</v>
      </c>
      <c r="K495" s="50">
        <v>45889580</v>
      </c>
      <c r="L495" s="73">
        <v>49713713</v>
      </c>
      <c r="M495" s="118"/>
      <c r="N495" s="120">
        <v>45889580</v>
      </c>
      <c r="O495" s="120">
        <v>33381992</v>
      </c>
      <c r="P495" s="120"/>
      <c r="Q495" s="120">
        <v>55722462</v>
      </c>
      <c r="R495" s="120">
        <v>51898329</v>
      </c>
      <c r="S495" s="47"/>
    </row>
    <row r="496" spans="1:19" ht="12.75" customHeight="1" x14ac:dyDescent="0.2">
      <c r="A496" s="579"/>
      <c r="B496" s="579"/>
      <c r="C496" s="53" t="s">
        <v>3</v>
      </c>
      <c r="D496" s="54">
        <v>28</v>
      </c>
      <c r="E496" s="55">
        <v>18818.66</v>
      </c>
      <c r="F496" s="55">
        <v>0</v>
      </c>
      <c r="G496" s="55">
        <v>0</v>
      </c>
      <c r="H496" s="55">
        <v>6459.63</v>
      </c>
      <c r="I496" s="55">
        <v>0</v>
      </c>
      <c r="J496" s="55">
        <v>2106.52</v>
      </c>
      <c r="K496" s="56">
        <v>25278.29</v>
      </c>
      <c r="L496" s="46">
        <v>27384.81</v>
      </c>
      <c r="M496" s="117"/>
      <c r="N496" s="119">
        <v>25278.29</v>
      </c>
      <c r="O496" s="119">
        <v>18818.66</v>
      </c>
      <c r="P496" s="119"/>
      <c r="Q496" s="119">
        <v>30772.17</v>
      </c>
      <c r="R496" s="119">
        <v>28665.65</v>
      </c>
      <c r="S496" s="47"/>
    </row>
    <row r="497" spans="1:19" ht="9" customHeight="1" x14ac:dyDescent="0.2">
      <c r="A497" s="579"/>
      <c r="B497" s="579"/>
      <c r="C497" s="48" t="s">
        <v>4</v>
      </c>
      <c r="D497" s="49">
        <v>34</v>
      </c>
      <c r="E497" s="50">
        <v>36438007</v>
      </c>
      <c r="F497" s="50">
        <v>0</v>
      </c>
      <c r="G497" s="50">
        <v>0</v>
      </c>
      <c r="H497" s="50">
        <v>12507588</v>
      </c>
      <c r="I497" s="50">
        <v>0</v>
      </c>
      <c r="J497" s="51">
        <v>4078791</v>
      </c>
      <c r="K497" s="50">
        <v>48945595</v>
      </c>
      <c r="L497" s="73">
        <v>53024386</v>
      </c>
      <c r="M497" s="118"/>
      <c r="N497" s="120">
        <v>48945595</v>
      </c>
      <c r="O497" s="120">
        <v>36438007</v>
      </c>
      <c r="P497" s="120"/>
      <c r="Q497" s="120">
        <v>59583230</v>
      </c>
      <c r="R497" s="120">
        <v>55504438</v>
      </c>
      <c r="S497" s="47"/>
    </row>
    <row r="498" spans="1:19" ht="12.75" customHeight="1" x14ac:dyDescent="0.2">
      <c r="A498" s="579"/>
      <c r="B498" s="579"/>
      <c r="C498" s="53" t="s">
        <v>3</v>
      </c>
      <c r="D498" s="54">
        <v>35</v>
      </c>
      <c r="E498" s="55">
        <v>20076.75</v>
      </c>
      <c r="F498" s="55">
        <v>0</v>
      </c>
      <c r="G498" s="55">
        <v>0</v>
      </c>
      <c r="H498" s="55">
        <v>6459.63</v>
      </c>
      <c r="I498" s="55">
        <v>0</v>
      </c>
      <c r="J498" s="55">
        <v>2211.37</v>
      </c>
      <c r="K498" s="56">
        <v>26536.38</v>
      </c>
      <c r="L498" s="46">
        <v>28747.75</v>
      </c>
      <c r="M498" s="117"/>
      <c r="N498" s="119">
        <v>26536.38</v>
      </c>
      <c r="O498" s="119">
        <v>20076.75</v>
      </c>
      <c r="P498" s="119"/>
      <c r="Q498" s="119">
        <v>32361.57</v>
      </c>
      <c r="R498" s="119">
        <v>30150.2</v>
      </c>
      <c r="S498" s="47"/>
    </row>
    <row r="499" spans="1:19" ht="9" customHeight="1" x14ac:dyDescent="0.2">
      <c r="A499" s="580"/>
      <c r="B499" s="580"/>
      <c r="C499" s="58" t="s">
        <v>4</v>
      </c>
      <c r="D499" s="59"/>
      <c r="E499" s="61">
        <v>38874009</v>
      </c>
      <c r="F499" s="61">
        <v>0</v>
      </c>
      <c r="G499" s="61">
        <v>0</v>
      </c>
      <c r="H499" s="61">
        <v>12507588</v>
      </c>
      <c r="I499" s="61">
        <v>0</v>
      </c>
      <c r="J499" s="60">
        <v>4281809</v>
      </c>
      <c r="K499" s="61">
        <v>51381597</v>
      </c>
      <c r="L499" s="73">
        <v>55663406</v>
      </c>
      <c r="M499" s="118"/>
      <c r="N499" s="120">
        <v>51381597</v>
      </c>
      <c r="O499" s="120">
        <v>38874009</v>
      </c>
      <c r="P499" s="120"/>
      <c r="Q499" s="120">
        <v>62660737</v>
      </c>
      <c r="R499" s="120">
        <v>58378928</v>
      </c>
      <c r="S499" s="47"/>
    </row>
    <row r="500" spans="1:19" ht="12.75" customHeight="1" x14ac:dyDescent="0.2">
      <c r="A500" s="496">
        <v>36892</v>
      </c>
      <c r="B500" s="496">
        <v>37256</v>
      </c>
      <c r="C500" s="42" t="s">
        <v>3</v>
      </c>
      <c r="D500" s="43">
        <v>0</v>
      </c>
      <c r="E500" s="44">
        <v>10786.2</v>
      </c>
      <c r="F500" s="44">
        <v>0</v>
      </c>
      <c r="G500" s="44">
        <v>0</v>
      </c>
      <c r="H500" s="44">
        <v>6459.63</v>
      </c>
      <c r="I500" s="44">
        <v>0</v>
      </c>
      <c r="J500" s="44">
        <v>1437.15</v>
      </c>
      <c r="K500" s="45">
        <v>17245.830000000002</v>
      </c>
      <c r="L500" s="46">
        <v>18682.98</v>
      </c>
      <c r="M500" s="117"/>
      <c r="N500" s="119">
        <v>17245.830000000002</v>
      </c>
      <c r="O500" s="119">
        <v>10786.2</v>
      </c>
      <c r="P500" s="119">
        <v>1338.6</v>
      </c>
      <c r="Q500" s="119">
        <v>20624.5</v>
      </c>
      <c r="R500" s="119">
        <v>19187.349999999999</v>
      </c>
      <c r="S500" s="47"/>
    </row>
    <row r="501" spans="1:19" ht="9" customHeight="1" x14ac:dyDescent="0.2">
      <c r="A501" s="497"/>
      <c r="B501" s="497"/>
      <c r="C501" s="48" t="s">
        <v>4</v>
      </c>
      <c r="D501" s="49">
        <v>2</v>
      </c>
      <c r="E501" s="50">
        <v>20884995</v>
      </c>
      <c r="F501" s="50">
        <v>0</v>
      </c>
      <c r="G501" s="50">
        <v>0</v>
      </c>
      <c r="H501" s="50">
        <v>12507588</v>
      </c>
      <c r="I501" s="50">
        <v>0</v>
      </c>
      <c r="J501" s="51">
        <v>2782710</v>
      </c>
      <c r="K501" s="50">
        <v>33392583</v>
      </c>
      <c r="L501" s="73">
        <v>36175294</v>
      </c>
      <c r="M501" s="118"/>
      <c r="N501" s="120">
        <v>33392583</v>
      </c>
      <c r="O501" s="120">
        <v>20884995</v>
      </c>
      <c r="P501" s="120">
        <v>2591891</v>
      </c>
      <c r="Q501" s="120">
        <v>39934601</v>
      </c>
      <c r="R501" s="120">
        <v>37151890</v>
      </c>
      <c r="S501" s="47"/>
    </row>
    <row r="502" spans="1:19" ht="12.75" customHeight="1" x14ac:dyDescent="0.2">
      <c r="A502" s="519">
        <v>36892</v>
      </c>
      <c r="B502" s="519">
        <v>37256</v>
      </c>
      <c r="C502" s="53" t="s">
        <v>3</v>
      </c>
      <c r="D502" s="54">
        <v>3</v>
      </c>
      <c r="E502" s="55">
        <v>11763.34</v>
      </c>
      <c r="F502" s="55">
        <v>0</v>
      </c>
      <c r="G502" s="55">
        <v>0</v>
      </c>
      <c r="H502" s="55">
        <v>6459.63</v>
      </c>
      <c r="I502" s="55">
        <v>0</v>
      </c>
      <c r="J502" s="55">
        <v>1518.58</v>
      </c>
      <c r="K502" s="56">
        <v>18222.97</v>
      </c>
      <c r="L502" s="46">
        <v>19741.55</v>
      </c>
      <c r="M502" s="117"/>
      <c r="N502" s="119">
        <v>18222.97</v>
      </c>
      <c r="O502" s="119">
        <v>11763.34</v>
      </c>
      <c r="P502" s="119">
        <v>1338.6</v>
      </c>
      <c r="Q502" s="119">
        <v>21858.95</v>
      </c>
      <c r="R502" s="119">
        <v>20340.37</v>
      </c>
      <c r="S502" s="47"/>
    </row>
    <row r="503" spans="1:19" ht="9" customHeight="1" x14ac:dyDescent="0.2">
      <c r="A503" s="579"/>
      <c r="B503" s="579"/>
      <c r="C503" s="48" t="s">
        <v>4</v>
      </c>
      <c r="D503" s="49">
        <v>8</v>
      </c>
      <c r="E503" s="50">
        <v>22777002</v>
      </c>
      <c r="F503" s="50">
        <v>0</v>
      </c>
      <c r="G503" s="50">
        <v>0</v>
      </c>
      <c r="H503" s="50">
        <v>12507588</v>
      </c>
      <c r="I503" s="50">
        <v>0</v>
      </c>
      <c r="J503" s="51">
        <v>2940381</v>
      </c>
      <c r="K503" s="50">
        <v>35284590</v>
      </c>
      <c r="L503" s="73">
        <v>38224971</v>
      </c>
      <c r="M503" s="118"/>
      <c r="N503" s="120">
        <v>35284590</v>
      </c>
      <c r="O503" s="120">
        <v>22777002</v>
      </c>
      <c r="P503" s="120">
        <v>2591891</v>
      </c>
      <c r="Q503" s="120">
        <v>42324829</v>
      </c>
      <c r="R503" s="120">
        <v>39384448</v>
      </c>
      <c r="S503" s="47"/>
    </row>
    <row r="504" spans="1:19" ht="12.75" customHeight="1" x14ac:dyDescent="0.2">
      <c r="A504" s="579"/>
      <c r="B504" s="579"/>
      <c r="C504" s="53" t="s">
        <v>3</v>
      </c>
      <c r="D504" s="54">
        <v>9</v>
      </c>
      <c r="E504" s="55">
        <v>13326.65</v>
      </c>
      <c r="F504" s="55">
        <v>0</v>
      </c>
      <c r="G504" s="55">
        <v>0</v>
      </c>
      <c r="H504" s="55">
        <v>6459.63</v>
      </c>
      <c r="I504" s="55">
        <v>0</v>
      </c>
      <c r="J504" s="55">
        <v>1648.86</v>
      </c>
      <c r="K504" s="56">
        <v>19786.28</v>
      </c>
      <c r="L504" s="46">
        <v>21435.14</v>
      </c>
      <c r="M504" s="117"/>
      <c r="N504" s="119">
        <v>19786.28</v>
      </c>
      <c r="O504" s="119">
        <v>13326.65</v>
      </c>
      <c r="P504" s="119">
        <v>1338.6</v>
      </c>
      <c r="Q504" s="119">
        <v>23833.94</v>
      </c>
      <c r="R504" s="119">
        <v>22185.08</v>
      </c>
      <c r="S504" s="47"/>
    </row>
    <row r="505" spans="1:19" ht="9" customHeight="1" x14ac:dyDescent="0.2">
      <c r="A505" s="579"/>
      <c r="B505" s="579"/>
      <c r="C505" s="48" t="s">
        <v>4</v>
      </c>
      <c r="D505" s="49">
        <v>14</v>
      </c>
      <c r="E505" s="50">
        <v>25803993</v>
      </c>
      <c r="F505" s="50">
        <v>0</v>
      </c>
      <c r="G505" s="50">
        <v>0</v>
      </c>
      <c r="H505" s="50">
        <v>12507588</v>
      </c>
      <c r="I505" s="50">
        <v>0</v>
      </c>
      <c r="J505" s="51">
        <v>3192638</v>
      </c>
      <c r="K505" s="50">
        <v>38311580</v>
      </c>
      <c r="L505" s="73">
        <v>41504219</v>
      </c>
      <c r="M505" s="118"/>
      <c r="N505" s="120">
        <v>38311580</v>
      </c>
      <c r="O505" s="120">
        <v>25803993</v>
      </c>
      <c r="P505" s="120">
        <v>2591891</v>
      </c>
      <c r="Q505" s="120">
        <v>46148943</v>
      </c>
      <c r="R505" s="120">
        <v>42956305</v>
      </c>
      <c r="S505" s="47"/>
    </row>
    <row r="506" spans="1:19" ht="12.75" customHeight="1" x14ac:dyDescent="0.2">
      <c r="A506" s="579"/>
      <c r="B506" s="579"/>
      <c r="C506" s="53" t="s">
        <v>3</v>
      </c>
      <c r="D506" s="54">
        <v>15</v>
      </c>
      <c r="E506" s="55">
        <v>15255.1</v>
      </c>
      <c r="F506" s="55">
        <v>0</v>
      </c>
      <c r="G506" s="55">
        <v>0</v>
      </c>
      <c r="H506" s="55">
        <v>6459.63</v>
      </c>
      <c r="I506" s="55">
        <v>0</v>
      </c>
      <c r="J506" s="55">
        <v>1809.56</v>
      </c>
      <c r="K506" s="56">
        <v>21714.73</v>
      </c>
      <c r="L506" s="46">
        <v>23524.29</v>
      </c>
      <c r="M506" s="117"/>
      <c r="N506" s="119">
        <v>21714.73</v>
      </c>
      <c r="O506" s="119">
        <v>15255.1</v>
      </c>
      <c r="P506" s="119">
        <v>1667.16</v>
      </c>
      <c r="Q506" s="119">
        <v>26270.21</v>
      </c>
      <c r="R506" s="119">
        <v>24460.65</v>
      </c>
      <c r="S506" s="47"/>
    </row>
    <row r="507" spans="1:19" ht="9" customHeight="1" x14ac:dyDescent="0.2">
      <c r="A507" s="579"/>
      <c r="B507" s="579"/>
      <c r="C507" s="48" t="s">
        <v>4</v>
      </c>
      <c r="D507" s="49">
        <v>20</v>
      </c>
      <c r="E507" s="50">
        <v>29537992</v>
      </c>
      <c r="F507" s="50">
        <v>0</v>
      </c>
      <c r="G507" s="50">
        <v>0</v>
      </c>
      <c r="H507" s="50">
        <v>12507588</v>
      </c>
      <c r="I507" s="50">
        <v>0</v>
      </c>
      <c r="J507" s="51">
        <v>3503797</v>
      </c>
      <c r="K507" s="50">
        <v>42045580</v>
      </c>
      <c r="L507" s="73">
        <v>45549377</v>
      </c>
      <c r="M507" s="118"/>
      <c r="N507" s="120">
        <v>42045580</v>
      </c>
      <c r="O507" s="120">
        <v>29537992</v>
      </c>
      <c r="P507" s="120">
        <v>3228072</v>
      </c>
      <c r="Q507" s="120">
        <v>50866220</v>
      </c>
      <c r="R507" s="120">
        <v>47362423</v>
      </c>
      <c r="S507" s="47"/>
    </row>
    <row r="508" spans="1:19" ht="12.75" customHeight="1" x14ac:dyDescent="0.2">
      <c r="A508" s="579"/>
      <c r="B508" s="579"/>
      <c r="C508" s="53" t="s">
        <v>3</v>
      </c>
      <c r="D508" s="54">
        <v>21</v>
      </c>
      <c r="E508" s="55">
        <v>17711.37</v>
      </c>
      <c r="F508" s="55">
        <v>0</v>
      </c>
      <c r="G508" s="55">
        <v>0</v>
      </c>
      <c r="H508" s="55">
        <v>6459.63</v>
      </c>
      <c r="I508" s="55">
        <v>0</v>
      </c>
      <c r="J508" s="55">
        <v>2014.25</v>
      </c>
      <c r="K508" s="56">
        <v>24171</v>
      </c>
      <c r="L508" s="46">
        <v>26185.25</v>
      </c>
      <c r="M508" s="117"/>
      <c r="N508" s="119">
        <v>24171</v>
      </c>
      <c r="O508" s="119">
        <v>17711.37</v>
      </c>
      <c r="P508" s="119">
        <v>1667.16</v>
      </c>
      <c r="Q508" s="119">
        <v>29373.3</v>
      </c>
      <c r="R508" s="119">
        <v>27359.05</v>
      </c>
      <c r="S508" s="47"/>
    </row>
    <row r="509" spans="1:19" ht="9" customHeight="1" x14ac:dyDescent="0.2">
      <c r="A509" s="579"/>
      <c r="B509" s="579"/>
      <c r="C509" s="48" t="s">
        <v>4</v>
      </c>
      <c r="D509" s="49">
        <v>27</v>
      </c>
      <c r="E509" s="50">
        <v>34293994</v>
      </c>
      <c r="F509" s="50">
        <v>0</v>
      </c>
      <c r="G509" s="50">
        <v>0</v>
      </c>
      <c r="H509" s="50">
        <v>12507588</v>
      </c>
      <c r="I509" s="50">
        <v>0</v>
      </c>
      <c r="J509" s="51">
        <v>3900132</v>
      </c>
      <c r="K509" s="50">
        <v>46801582</v>
      </c>
      <c r="L509" s="73">
        <v>50701714</v>
      </c>
      <c r="M509" s="118"/>
      <c r="N509" s="120">
        <v>46801582</v>
      </c>
      <c r="O509" s="120">
        <v>34293994</v>
      </c>
      <c r="P509" s="120">
        <v>3228072</v>
      </c>
      <c r="Q509" s="120">
        <v>56874640</v>
      </c>
      <c r="R509" s="120">
        <v>52974508</v>
      </c>
      <c r="S509" s="47"/>
    </row>
    <row r="510" spans="1:19" ht="12.75" customHeight="1" x14ac:dyDescent="0.2">
      <c r="A510" s="579"/>
      <c r="B510" s="579"/>
      <c r="C510" s="53" t="s">
        <v>3</v>
      </c>
      <c r="D510" s="54">
        <v>28</v>
      </c>
      <c r="E510" s="55">
        <v>19320.650000000001</v>
      </c>
      <c r="F510" s="55">
        <v>0</v>
      </c>
      <c r="G510" s="55">
        <v>0</v>
      </c>
      <c r="H510" s="55">
        <v>6459.63</v>
      </c>
      <c r="I510" s="55">
        <v>0</v>
      </c>
      <c r="J510" s="55">
        <v>2148.36</v>
      </c>
      <c r="K510" s="56">
        <v>25780.28</v>
      </c>
      <c r="L510" s="46">
        <v>27928.639999999999</v>
      </c>
      <c r="M510" s="117"/>
      <c r="N510" s="119">
        <v>25780.28</v>
      </c>
      <c r="O510" s="119">
        <v>19320.650000000001</v>
      </c>
      <c r="P510" s="119">
        <v>1865.4</v>
      </c>
      <c r="Q510" s="119">
        <v>31406.36</v>
      </c>
      <c r="R510" s="119">
        <v>29258</v>
      </c>
      <c r="S510" s="47"/>
    </row>
    <row r="511" spans="1:19" ht="9" customHeight="1" x14ac:dyDescent="0.2">
      <c r="A511" s="579"/>
      <c r="B511" s="579"/>
      <c r="C511" s="48" t="s">
        <v>4</v>
      </c>
      <c r="D511" s="49">
        <v>34</v>
      </c>
      <c r="E511" s="50">
        <v>37409995</v>
      </c>
      <c r="F511" s="50">
        <v>0</v>
      </c>
      <c r="G511" s="50">
        <v>0</v>
      </c>
      <c r="H511" s="50">
        <v>12507588</v>
      </c>
      <c r="I511" s="50">
        <v>0</v>
      </c>
      <c r="J511" s="51">
        <v>4159805</v>
      </c>
      <c r="K511" s="50">
        <v>49917583</v>
      </c>
      <c r="L511" s="73">
        <v>54077388</v>
      </c>
      <c r="M511" s="118"/>
      <c r="N511" s="120">
        <v>49917583</v>
      </c>
      <c r="O511" s="120">
        <v>37409995</v>
      </c>
      <c r="P511" s="120">
        <v>3611918</v>
      </c>
      <c r="Q511" s="120">
        <v>60811193</v>
      </c>
      <c r="R511" s="120">
        <v>56651388</v>
      </c>
      <c r="S511" s="47"/>
    </row>
    <row r="512" spans="1:19" ht="12.75" customHeight="1" x14ac:dyDescent="0.2">
      <c r="A512" s="579"/>
      <c r="B512" s="579"/>
      <c r="C512" s="53" t="s">
        <v>3</v>
      </c>
      <c r="D512" s="54">
        <v>35</v>
      </c>
      <c r="E512" s="55">
        <v>20603.53</v>
      </c>
      <c r="F512" s="55">
        <v>0</v>
      </c>
      <c r="G512" s="55">
        <v>0</v>
      </c>
      <c r="H512" s="55">
        <v>6459.63</v>
      </c>
      <c r="I512" s="55">
        <v>0</v>
      </c>
      <c r="J512" s="55">
        <v>2255.2600000000002</v>
      </c>
      <c r="K512" s="56">
        <v>27063.16</v>
      </c>
      <c r="L512" s="46">
        <v>29318.42</v>
      </c>
      <c r="M512" s="117"/>
      <c r="N512" s="119">
        <v>27063.16</v>
      </c>
      <c r="O512" s="119">
        <v>20603.53</v>
      </c>
      <c r="P512" s="119">
        <v>1865.4</v>
      </c>
      <c r="Q512" s="119">
        <v>33027.06</v>
      </c>
      <c r="R512" s="119">
        <v>30771.8</v>
      </c>
      <c r="S512" s="47"/>
    </row>
    <row r="513" spans="1:19" ht="9" customHeight="1" x14ac:dyDescent="0.2">
      <c r="A513" s="580"/>
      <c r="B513" s="580"/>
      <c r="C513" s="58" t="s">
        <v>4</v>
      </c>
      <c r="D513" s="59"/>
      <c r="E513" s="61">
        <v>39893997</v>
      </c>
      <c r="F513" s="61">
        <v>0</v>
      </c>
      <c r="G513" s="61">
        <v>0</v>
      </c>
      <c r="H513" s="61">
        <v>12507588</v>
      </c>
      <c r="I513" s="61">
        <v>0</v>
      </c>
      <c r="J513" s="60">
        <v>4366792</v>
      </c>
      <c r="K513" s="61">
        <v>52401585</v>
      </c>
      <c r="L513" s="73">
        <v>56768377</v>
      </c>
      <c r="M513" s="118"/>
      <c r="N513" s="120">
        <v>52401585</v>
      </c>
      <c r="O513" s="120">
        <v>39893997</v>
      </c>
      <c r="P513" s="120">
        <v>3611918</v>
      </c>
      <c r="Q513" s="120">
        <v>63949305</v>
      </c>
      <c r="R513" s="120">
        <v>59582513</v>
      </c>
      <c r="S513" s="47"/>
    </row>
    <row r="514" spans="1:19" ht="12.75" customHeight="1" x14ac:dyDescent="0.2">
      <c r="A514" s="496">
        <v>37257</v>
      </c>
      <c r="B514" s="496">
        <v>37621</v>
      </c>
      <c r="C514" s="42" t="s">
        <v>3</v>
      </c>
      <c r="D514" s="43">
        <v>0</v>
      </c>
      <c r="E514" s="44">
        <v>11221.8</v>
      </c>
      <c r="F514" s="44">
        <v>0</v>
      </c>
      <c r="G514" s="44">
        <v>0</v>
      </c>
      <c r="H514" s="44">
        <v>6459.63</v>
      </c>
      <c r="I514" s="44">
        <v>0</v>
      </c>
      <c r="J514" s="44">
        <v>1473.45</v>
      </c>
      <c r="K514" s="45">
        <v>17681.43</v>
      </c>
      <c r="L514" s="46">
        <v>19154.88</v>
      </c>
      <c r="M514" s="117"/>
      <c r="N514" s="119">
        <v>17681.43</v>
      </c>
      <c r="O514" s="119">
        <v>11221.8</v>
      </c>
      <c r="P514" s="119">
        <v>1578.6</v>
      </c>
      <c r="Q514" s="119">
        <v>21174.799999999999</v>
      </c>
      <c r="R514" s="119">
        <v>19701.349999999999</v>
      </c>
      <c r="S514" s="47"/>
    </row>
    <row r="515" spans="1:19" ht="9" customHeight="1" x14ac:dyDescent="0.2">
      <c r="A515" s="497"/>
      <c r="B515" s="497"/>
      <c r="C515" s="48" t="s">
        <v>4</v>
      </c>
      <c r="D515" s="49">
        <v>2</v>
      </c>
      <c r="E515" s="50">
        <v>21728435</v>
      </c>
      <c r="F515" s="50">
        <v>0</v>
      </c>
      <c r="G515" s="50">
        <v>0</v>
      </c>
      <c r="H515" s="50">
        <v>12507588</v>
      </c>
      <c r="I515" s="50">
        <v>0</v>
      </c>
      <c r="J515" s="51">
        <v>2852997</v>
      </c>
      <c r="K515" s="50">
        <v>34236022</v>
      </c>
      <c r="L515" s="73">
        <v>37089019</v>
      </c>
      <c r="M515" s="118"/>
      <c r="N515" s="120">
        <v>34236022</v>
      </c>
      <c r="O515" s="120">
        <v>21728435</v>
      </c>
      <c r="P515" s="120">
        <v>3056596</v>
      </c>
      <c r="Q515" s="120">
        <v>41000130</v>
      </c>
      <c r="R515" s="120">
        <v>38147133</v>
      </c>
      <c r="S515" s="47"/>
    </row>
    <row r="516" spans="1:19" ht="12.75" customHeight="1" x14ac:dyDescent="0.2">
      <c r="A516" s="519">
        <v>37257</v>
      </c>
      <c r="B516" s="519">
        <v>37621</v>
      </c>
      <c r="C516" s="53" t="s">
        <v>3</v>
      </c>
      <c r="D516" s="54">
        <v>3</v>
      </c>
      <c r="E516" s="55">
        <v>12223.54</v>
      </c>
      <c r="F516" s="55">
        <v>0</v>
      </c>
      <c r="G516" s="55">
        <v>0</v>
      </c>
      <c r="H516" s="55">
        <v>6459.63</v>
      </c>
      <c r="I516" s="55">
        <v>0</v>
      </c>
      <c r="J516" s="55">
        <v>1556.93</v>
      </c>
      <c r="K516" s="56">
        <v>18683.169999999998</v>
      </c>
      <c r="L516" s="46">
        <v>20240.099999999999</v>
      </c>
      <c r="M516" s="117"/>
      <c r="N516" s="119">
        <v>18683.169999999998</v>
      </c>
      <c r="O516" s="119">
        <v>12223.54</v>
      </c>
      <c r="P516" s="119">
        <v>1578.6</v>
      </c>
      <c r="Q516" s="119">
        <v>22440.34</v>
      </c>
      <c r="R516" s="119">
        <v>20883.41</v>
      </c>
      <c r="S516" s="47"/>
    </row>
    <row r="517" spans="1:19" ht="9" customHeight="1" x14ac:dyDescent="0.2">
      <c r="A517" s="579"/>
      <c r="B517" s="579"/>
      <c r="C517" s="48" t="s">
        <v>4</v>
      </c>
      <c r="D517" s="49">
        <v>8</v>
      </c>
      <c r="E517" s="50">
        <v>23668074</v>
      </c>
      <c r="F517" s="50">
        <v>0</v>
      </c>
      <c r="G517" s="50">
        <v>0</v>
      </c>
      <c r="H517" s="50">
        <v>12507588</v>
      </c>
      <c r="I517" s="50">
        <v>0</v>
      </c>
      <c r="J517" s="51">
        <v>3014637</v>
      </c>
      <c r="K517" s="50">
        <v>36175662</v>
      </c>
      <c r="L517" s="73">
        <v>39190298</v>
      </c>
      <c r="M517" s="118"/>
      <c r="N517" s="120">
        <v>36175662</v>
      </c>
      <c r="O517" s="120">
        <v>23668074</v>
      </c>
      <c r="P517" s="120">
        <v>3056596</v>
      </c>
      <c r="Q517" s="120">
        <v>43450557</v>
      </c>
      <c r="R517" s="120">
        <v>40435920</v>
      </c>
      <c r="S517" s="47"/>
    </row>
    <row r="518" spans="1:19" ht="12.75" customHeight="1" x14ac:dyDescent="0.2">
      <c r="A518" s="579"/>
      <c r="B518" s="579"/>
      <c r="C518" s="53" t="s">
        <v>3</v>
      </c>
      <c r="D518" s="54">
        <v>9</v>
      </c>
      <c r="E518" s="55">
        <v>13826.33</v>
      </c>
      <c r="F518" s="55">
        <v>0</v>
      </c>
      <c r="G518" s="55">
        <v>0</v>
      </c>
      <c r="H518" s="55">
        <v>6459.63</v>
      </c>
      <c r="I518" s="55">
        <v>0</v>
      </c>
      <c r="J518" s="55">
        <v>1690.5</v>
      </c>
      <c r="K518" s="56">
        <v>20285.96</v>
      </c>
      <c r="L518" s="46">
        <v>21976.46</v>
      </c>
      <c r="M518" s="117"/>
      <c r="N518" s="119">
        <v>20285.96</v>
      </c>
      <c r="O518" s="119">
        <v>13826.33</v>
      </c>
      <c r="P518" s="119">
        <v>1578.6</v>
      </c>
      <c r="Q518" s="119">
        <v>24465.200000000001</v>
      </c>
      <c r="R518" s="119">
        <v>22774.7</v>
      </c>
      <c r="S518" s="47"/>
    </row>
    <row r="519" spans="1:19" ht="9" customHeight="1" x14ac:dyDescent="0.2">
      <c r="A519" s="579"/>
      <c r="B519" s="579"/>
      <c r="C519" s="48" t="s">
        <v>4</v>
      </c>
      <c r="D519" s="49">
        <v>14</v>
      </c>
      <c r="E519" s="50">
        <v>26771508</v>
      </c>
      <c r="F519" s="50">
        <v>0</v>
      </c>
      <c r="G519" s="50">
        <v>0</v>
      </c>
      <c r="H519" s="50">
        <v>12507588</v>
      </c>
      <c r="I519" s="50">
        <v>0</v>
      </c>
      <c r="J519" s="51">
        <v>3273264</v>
      </c>
      <c r="K519" s="50">
        <v>39279096</v>
      </c>
      <c r="L519" s="73">
        <v>42552360</v>
      </c>
      <c r="M519" s="118"/>
      <c r="N519" s="120">
        <v>39279096</v>
      </c>
      <c r="O519" s="120">
        <v>26771508</v>
      </c>
      <c r="P519" s="120">
        <v>3056596</v>
      </c>
      <c r="Q519" s="120">
        <v>47371233</v>
      </c>
      <c r="R519" s="120">
        <v>44097968</v>
      </c>
      <c r="S519" s="47"/>
    </row>
    <row r="520" spans="1:19" ht="12.75" customHeight="1" x14ac:dyDescent="0.2">
      <c r="A520" s="579"/>
      <c r="B520" s="579"/>
      <c r="C520" s="53" t="s">
        <v>3</v>
      </c>
      <c r="D520" s="54">
        <v>15</v>
      </c>
      <c r="E520" s="55">
        <v>15803.5</v>
      </c>
      <c r="F520" s="55">
        <v>0</v>
      </c>
      <c r="G520" s="55">
        <v>0</v>
      </c>
      <c r="H520" s="55">
        <v>6459.63</v>
      </c>
      <c r="I520" s="55">
        <v>0</v>
      </c>
      <c r="J520" s="55">
        <v>1855.26</v>
      </c>
      <c r="K520" s="56">
        <v>22263.13</v>
      </c>
      <c r="L520" s="46">
        <v>24118.39</v>
      </c>
      <c r="M520" s="117"/>
      <c r="N520" s="119">
        <v>22263.13</v>
      </c>
      <c r="O520" s="119">
        <v>15803.5</v>
      </c>
      <c r="P520" s="119">
        <v>1955.16</v>
      </c>
      <c r="Q520" s="119">
        <v>26963.02</v>
      </c>
      <c r="R520" s="119">
        <v>25107.759999999998</v>
      </c>
      <c r="S520" s="47"/>
    </row>
    <row r="521" spans="1:19" ht="9" customHeight="1" x14ac:dyDescent="0.2">
      <c r="A521" s="579"/>
      <c r="B521" s="579"/>
      <c r="C521" s="48" t="s">
        <v>4</v>
      </c>
      <c r="D521" s="49">
        <v>20</v>
      </c>
      <c r="E521" s="50">
        <v>30599843</v>
      </c>
      <c r="F521" s="50">
        <v>0</v>
      </c>
      <c r="G521" s="50">
        <v>0</v>
      </c>
      <c r="H521" s="50">
        <v>12507588</v>
      </c>
      <c r="I521" s="50">
        <v>0</v>
      </c>
      <c r="J521" s="51">
        <v>3592284</v>
      </c>
      <c r="K521" s="50">
        <v>43107431</v>
      </c>
      <c r="L521" s="73">
        <v>46699715</v>
      </c>
      <c r="M521" s="118"/>
      <c r="N521" s="120">
        <v>43107431</v>
      </c>
      <c r="O521" s="120">
        <v>30599843</v>
      </c>
      <c r="P521" s="120">
        <v>3785718</v>
      </c>
      <c r="Q521" s="120">
        <v>52207687</v>
      </c>
      <c r="R521" s="120">
        <v>48615402</v>
      </c>
      <c r="S521" s="47"/>
    </row>
    <row r="522" spans="1:19" ht="12.75" customHeight="1" x14ac:dyDescent="0.2">
      <c r="A522" s="579"/>
      <c r="B522" s="579"/>
      <c r="C522" s="53" t="s">
        <v>3</v>
      </c>
      <c r="D522" s="54">
        <v>21</v>
      </c>
      <c r="E522" s="55">
        <v>18321.810000000001</v>
      </c>
      <c r="F522" s="55">
        <v>0</v>
      </c>
      <c r="G522" s="55">
        <v>0</v>
      </c>
      <c r="H522" s="55">
        <v>6459.63</v>
      </c>
      <c r="I522" s="55">
        <v>0</v>
      </c>
      <c r="J522" s="55">
        <v>2065.12</v>
      </c>
      <c r="K522" s="56">
        <v>24781.439999999999</v>
      </c>
      <c r="L522" s="46">
        <v>26846.560000000001</v>
      </c>
      <c r="M522" s="117"/>
      <c r="N522" s="119">
        <v>24781.439999999999</v>
      </c>
      <c r="O522" s="119">
        <v>18321.810000000001</v>
      </c>
      <c r="P522" s="119">
        <v>1955.16</v>
      </c>
      <c r="Q522" s="119">
        <v>30144.49</v>
      </c>
      <c r="R522" s="119">
        <v>28079.37</v>
      </c>
      <c r="S522" s="47"/>
    </row>
    <row r="523" spans="1:19" ht="9" customHeight="1" x14ac:dyDescent="0.2">
      <c r="A523" s="579"/>
      <c r="B523" s="579"/>
      <c r="C523" s="48" t="s">
        <v>4</v>
      </c>
      <c r="D523" s="49">
        <v>27</v>
      </c>
      <c r="E523" s="50">
        <v>35475971</v>
      </c>
      <c r="F523" s="50">
        <v>0</v>
      </c>
      <c r="G523" s="50">
        <v>0</v>
      </c>
      <c r="H523" s="50">
        <v>12507588</v>
      </c>
      <c r="I523" s="50">
        <v>0</v>
      </c>
      <c r="J523" s="51">
        <v>3998630</v>
      </c>
      <c r="K523" s="50">
        <v>47983559</v>
      </c>
      <c r="L523" s="73">
        <v>51982189</v>
      </c>
      <c r="M523" s="118"/>
      <c r="N523" s="120">
        <v>47983559</v>
      </c>
      <c r="O523" s="120">
        <v>35475971</v>
      </c>
      <c r="P523" s="120">
        <v>3785718</v>
      </c>
      <c r="Q523" s="120">
        <v>58367872</v>
      </c>
      <c r="R523" s="120">
        <v>54369242</v>
      </c>
      <c r="S523" s="47"/>
    </row>
    <row r="524" spans="1:19" ht="12.75" customHeight="1" x14ac:dyDescent="0.2">
      <c r="A524" s="579"/>
      <c r="B524" s="579"/>
      <c r="C524" s="53" t="s">
        <v>3</v>
      </c>
      <c r="D524" s="54">
        <v>28</v>
      </c>
      <c r="E524" s="55">
        <v>19971.77</v>
      </c>
      <c r="F524" s="55">
        <v>0</v>
      </c>
      <c r="G524" s="55">
        <v>0</v>
      </c>
      <c r="H524" s="55">
        <v>6459.63</v>
      </c>
      <c r="I524" s="55">
        <v>0</v>
      </c>
      <c r="J524" s="55">
        <v>2202.62</v>
      </c>
      <c r="K524" s="56">
        <v>26431.4</v>
      </c>
      <c r="L524" s="46">
        <v>28634.02</v>
      </c>
      <c r="M524" s="117"/>
      <c r="N524" s="119">
        <v>26431.4</v>
      </c>
      <c r="O524" s="119">
        <v>19971.77</v>
      </c>
      <c r="P524" s="119">
        <v>2333.4</v>
      </c>
      <c r="Q524" s="119">
        <v>32228.94</v>
      </c>
      <c r="R524" s="119">
        <v>30026.32</v>
      </c>
      <c r="S524" s="47"/>
    </row>
    <row r="525" spans="1:19" ht="9" customHeight="1" x14ac:dyDescent="0.2">
      <c r="A525" s="579"/>
      <c r="B525" s="579"/>
      <c r="C525" s="48" t="s">
        <v>4</v>
      </c>
      <c r="D525" s="49">
        <v>34</v>
      </c>
      <c r="E525" s="50">
        <v>38670739</v>
      </c>
      <c r="F525" s="50">
        <v>0</v>
      </c>
      <c r="G525" s="50">
        <v>0</v>
      </c>
      <c r="H525" s="50">
        <v>12507588</v>
      </c>
      <c r="I525" s="50">
        <v>0</v>
      </c>
      <c r="J525" s="51">
        <v>4264867</v>
      </c>
      <c r="K525" s="50">
        <v>51178327</v>
      </c>
      <c r="L525" s="73">
        <v>55443194</v>
      </c>
      <c r="M525" s="118"/>
      <c r="N525" s="120">
        <v>51178327</v>
      </c>
      <c r="O525" s="120">
        <v>38670739</v>
      </c>
      <c r="P525" s="120">
        <v>4518092</v>
      </c>
      <c r="Q525" s="120">
        <v>62403930</v>
      </c>
      <c r="R525" s="120">
        <v>58139063</v>
      </c>
      <c r="S525" s="47"/>
    </row>
    <row r="526" spans="1:19" ht="12.75" customHeight="1" x14ac:dyDescent="0.2">
      <c r="A526" s="579"/>
      <c r="B526" s="579"/>
      <c r="C526" s="53" t="s">
        <v>3</v>
      </c>
      <c r="D526" s="54">
        <v>35</v>
      </c>
      <c r="E526" s="55">
        <v>21287.05</v>
      </c>
      <c r="F526" s="55">
        <v>0</v>
      </c>
      <c r="G526" s="55">
        <v>0</v>
      </c>
      <c r="H526" s="55">
        <v>6459.63</v>
      </c>
      <c r="I526" s="55">
        <v>0</v>
      </c>
      <c r="J526" s="55">
        <v>2312.2199999999998</v>
      </c>
      <c r="K526" s="56">
        <v>27746.68</v>
      </c>
      <c r="L526" s="46">
        <v>30058.9</v>
      </c>
      <c r="M526" s="117"/>
      <c r="N526" s="119">
        <v>27746.68</v>
      </c>
      <c r="O526" s="119">
        <v>21287.05</v>
      </c>
      <c r="P526" s="119">
        <v>2333.4</v>
      </c>
      <c r="Q526" s="119">
        <v>33890.57</v>
      </c>
      <c r="R526" s="119">
        <v>31578.35</v>
      </c>
      <c r="S526" s="47"/>
    </row>
    <row r="527" spans="1:19" ht="9" customHeight="1" x14ac:dyDescent="0.2">
      <c r="A527" s="580"/>
      <c r="B527" s="580"/>
      <c r="C527" s="58" t="s">
        <v>4</v>
      </c>
      <c r="D527" s="59"/>
      <c r="E527" s="61">
        <v>41217476</v>
      </c>
      <c r="F527" s="61">
        <v>0</v>
      </c>
      <c r="G527" s="61">
        <v>0</v>
      </c>
      <c r="H527" s="61">
        <v>12507588</v>
      </c>
      <c r="I527" s="61">
        <v>0</v>
      </c>
      <c r="J527" s="60">
        <v>4477082</v>
      </c>
      <c r="K527" s="61">
        <v>53725064</v>
      </c>
      <c r="L527" s="73">
        <v>58202146</v>
      </c>
      <c r="M527" s="118"/>
      <c r="N527" s="120">
        <v>53725064</v>
      </c>
      <c r="O527" s="120">
        <v>41217476</v>
      </c>
      <c r="P527" s="120">
        <v>4518092</v>
      </c>
      <c r="Q527" s="120">
        <v>65621294</v>
      </c>
      <c r="R527" s="120">
        <v>61144212</v>
      </c>
      <c r="S527" s="47"/>
    </row>
    <row r="528" spans="1:19" ht="12.75" customHeight="1" x14ac:dyDescent="0.2">
      <c r="A528" s="496">
        <v>37622</v>
      </c>
      <c r="B528" s="496">
        <v>37986</v>
      </c>
      <c r="C528" s="42" t="s">
        <v>3</v>
      </c>
      <c r="D528" s="43">
        <v>0</v>
      </c>
      <c r="E528" s="44">
        <v>11669.16</v>
      </c>
      <c r="F528" s="44">
        <v>0</v>
      </c>
      <c r="G528" s="44">
        <v>0</v>
      </c>
      <c r="H528" s="44">
        <v>6459.63</v>
      </c>
      <c r="I528" s="44">
        <v>0</v>
      </c>
      <c r="J528" s="44">
        <v>1510.73</v>
      </c>
      <c r="K528" s="45">
        <v>18128.79</v>
      </c>
      <c r="L528" s="46">
        <v>19639.52</v>
      </c>
      <c r="M528" s="117"/>
      <c r="N528" s="119">
        <v>18128.79</v>
      </c>
      <c r="O528" s="119">
        <v>11669.16</v>
      </c>
      <c r="P528" s="119">
        <v>1710.6</v>
      </c>
      <c r="Q528" s="119">
        <v>21739.97</v>
      </c>
      <c r="R528" s="119">
        <v>20229.240000000002</v>
      </c>
      <c r="S528" s="47"/>
    </row>
    <row r="529" spans="1:19" ht="9" customHeight="1" x14ac:dyDescent="0.2">
      <c r="A529" s="497"/>
      <c r="B529" s="497"/>
      <c r="C529" s="48" t="s">
        <v>4</v>
      </c>
      <c r="D529" s="49">
        <v>2</v>
      </c>
      <c r="E529" s="50">
        <v>22594644</v>
      </c>
      <c r="F529" s="50">
        <v>0</v>
      </c>
      <c r="G529" s="50">
        <v>0</v>
      </c>
      <c r="H529" s="50">
        <v>12507588</v>
      </c>
      <c r="I529" s="50">
        <v>0</v>
      </c>
      <c r="J529" s="51">
        <v>2925181</v>
      </c>
      <c r="K529" s="50">
        <v>35102232</v>
      </c>
      <c r="L529" s="73">
        <v>38027413</v>
      </c>
      <c r="M529" s="118"/>
      <c r="N529" s="120">
        <v>35102232</v>
      </c>
      <c r="O529" s="120">
        <v>22594644</v>
      </c>
      <c r="P529" s="120">
        <v>3312183</v>
      </c>
      <c r="Q529" s="120">
        <v>42094452</v>
      </c>
      <c r="R529" s="120">
        <v>39169271</v>
      </c>
      <c r="S529" s="47"/>
    </row>
    <row r="530" spans="1:19" ht="12.75" customHeight="1" x14ac:dyDescent="0.2">
      <c r="A530" s="519">
        <v>37622</v>
      </c>
      <c r="B530" s="519">
        <v>37986</v>
      </c>
      <c r="C530" s="53" t="s">
        <v>3</v>
      </c>
      <c r="D530" s="54">
        <v>3</v>
      </c>
      <c r="E530" s="55">
        <v>12696.22</v>
      </c>
      <c r="F530" s="55">
        <v>0</v>
      </c>
      <c r="G530" s="55">
        <v>0</v>
      </c>
      <c r="H530" s="55">
        <v>6459.63</v>
      </c>
      <c r="I530" s="55">
        <v>0</v>
      </c>
      <c r="J530" s="55">
        <v>1596.32</v>
      </c>
      <c r="K530" s="56">
        <v>19155.849999999999</v>
      </c>
      <c r="L530" s="46">
        <v>20752.169999999998</v>
      </c>
      <c r="M530" s="117"/>
      <c r="N530" s="119">
        <v>19155.849999999999</v>
      </c>
      <c r="O530" s="119">
        <v>12696.22</v>
      </c>
      <c r="P530" s="119">
        <v>1710.6</v>
      </c>
      <c r="Q530" s="119">
        <v>23037.49</v>
      </c>
      <c r="R530" s="119">
        <v>21441.17</v>
      </c>
      <c r="S530" s="47"/>
    </row>
    <row r="531" spans="1:19" ht="9" customHeight="1" x14ac:dyDescent="0.2">
      <c r="A531" s="579"/>
      <c r="B531" s="579"/>
      <c r="C531" s="48" t="s">
        <v>4</v>
      </c>
      <c r="D531" s="49">
        <v>8</v>
      </c>
      <c r="E531" s="50">
        <v>24583310</v>
      </c>
      <c r="F531" s="50">
        <v>0</v>
      </c>
      <c r="G531" s="50">
        <v>0</v>
      </c>
      <c r="H531" s="50">
        <v>12507588</v>
      </c>
      <c r="I531" s="50">
        <v>0</v>
      </c>
      <c r="J531" s="51">
        <v>3090907</v>
      </c>
      <c r="K531" s="50">
        <v>37090898</v>
      </c>
      <c r="L531" s="73">
        <v>40181804</v>
      </c>
      <c r="M531" s="118"/>
      <c r="N531" s="120">
        <v>37090898</v>
      </c>
      <c r="O531" s="120">
        <v>24583310</v>
      </c>
      <c r="P531" s="120">
        <v>3312183</v>
      </c>
      <c r="Q531" s="120">
        <v>44606801</v>
      </c>
      <c r="R531" s="120">
        <v>41515894</v>
      </c>
      <c r="S531" s="47"/>
    </row>
    <row r="532" spans="1:19" ht="12.75" customHeight="1" x14ac:dyDescent="0.2">
      <c r="A532" s="579"/>
      <c r="B532" s="579"/>
      <c r="C532" s="53" t="s">
        <v>3</v>
      </c>
      <c r="D532" s="54">
        <v>9</v>
      </c>
      <c r="E532" s="55">
        <v>14339.57</v>
      </c>
      <c r="F532" s="55">
        <v>0</v>
      </c>
      <c r="G532" s="55">
        <v>0</v>
      </c>
      <c r="H532" s="55">
        <v>6459.63</v>
      </c>
      <c r="I532" s="55">
        <v>0</v>
      </c>
      <c r="J532" s="55">
        <v>1733.27</v>
      </c>
      <c r="K532" s="56">
        <v>20799.2</v>
      </c>
      <c r="L532" s="46">
        <v>22532.47</v>
      </c>
      <c r="M532" s="117"/>
      <c r="N532" s="119">
        <v>20799.2</v>
      </c>
      <c r="O532" s="119">
        <v>14339.57</v>
      </c>
      <c r="P532" s="119">
        <v>1710.6</v>
      </c>
      <c r="Q532" s="119">
        <v>25113.59</v>
      </c>
      <c r="R532" s="119">
        <v>23380.32</v>
      </c>
      <c r="S532" s="47"/>
    </row>
    <row r="533" spans="1:19" ht="9" customHeight="1" x14ac:dyDescent="0.2">
      <c r="A533" s="579"/>
      <c r="B533" s="579"/>
      <c r="C533" s="48" t="s">
        <v>4</v>
      </c>
      <c r="D533" s="49">
        <v>14</v>
      </c>
      <c r="E533" s="50">
        <v>27765279</v>
      </c>
      <c r="F533" s="50">
        <v>0</v>
      </c>
      <c r="G533" s="50">
        <v>0</v>
      </c>
      <c r="H533" s="50">
        <v>12507588</v>
      </c>
      <c r="I533" s="50">
        <v>0</v>
      </c>
      <c r="J533" s="51">
        <v>3356079</v>
      </c>
      <c r="K533" s="50">
        <v>40272867</v>
      </c>
      <c r="L533" s="73">
        <v>43628946</v>
      </c>
      <c r="M533" s="118"/>
      <c r="N533" s="120">
        <v>40272867</v>
      </c>
      <c r="O533" s="120">
        <v>27765279</v>
      </c>
      <c r="P533" s="120">
        <v>3312183</v>
      </c>
      <c r="Q533" s="120">
        <v>48626691</v>
      </c>
      <c r="R533" s="120">
        <v>45270612</v>
      </c>
      <c r="S533" s="47"/>
    </row>
    <row r="534" spans="1:19" ht="12.75" customHeight="1" x14ac:dyDescent="0.2">
      <c r="A534" s="579"/>
      <c r="B534" s="579"/>
      <c r="C534" s="53" t="s">
        <v>3</v>
      </c>
      <c r="D534" s="54">
        <v>15</v>
      </c>
      <c r="E534" s="55">
        <v>16366.78</v>
      </c>
      <c r="F534" s="55">
        <v>0</v>
      </c>
      <c r="G534" s="55">
        <v>0</v>
      </c>
      <c r="H534" s="55">
        <v>6459.63</v>
      </c>
      <c r="I534" s="55">
        <v>0</v>
      </c>
      <c r="J534" s="55">
        <v>1902.2</v>
      </c>
      <c r="K534" s="56">
        <v>22826.41</v>
      </c>
      <c r="L534" s="46">
        <v>24728.61</v>
      </c>
      <c r="M534" s="117"/>
      <c r="N534" s="119">
        <v>22826.41</v>
      </c>
      <c r="O534" s="119">
        <v>16366.78</v>
      </c>
      <c r="P534" s="119">
        <v>2111.16</v>
      </c>
      <c r="Q534" s="119">
        <v>27674.63</v>
      </c>
      <c r="R534" s="119">
        <v>25772.43</v>
      </c>
      <c r="S534" s="47"/>
    </row>
    <row r="535" spans="1:19" ht="9" customHeight="1" x14ac:dyDescent="0.2">
      <c r="A535" s="579"/>
      <c r="B535" s="579"/>
      <c r="C535" s="48" t="s">
        <v>4</v>
      </c>
      <c r="D535" s="49">
        <v>20</v>
      </c>
      <c r="E535" s="50">
        <v>31690505</v>
      </c>
      <c r="F535" s="50">
        <v>0</v>
      </c>
      <c r="G535" s="50">
        <v>0</v>
      </c>
      <c r="H535" s="50">
        <v>12507588</v>
      </c>
      <c r="I535" s="50">
        <v>0</v>
      </c>
      <c r="J535" s="51">
        <v>3683173</v>
      </c>
      <c r="K535" s="50">
        <v>44198093</v>
      </c>
      <c r="L535" s="73">
        <v>47881266</v>
      </c>
      <c r="M535" s="118"/>
      <c r="N535" s="120">
        <v>44198093</v>
      </c>
      <c r="O535" s="120">
        <v>31690505</v>
      </c>
      <c r="P535" s="120">
        <v>4087776</v>
      </c>
      <c r="Q535" s="120">
        <v>53585556</v>
      </c>
      <c r="R535" s="120">
        <v>49902383</v>
      </c>
      <c r="S535" s="47"/>
    </row>
    <row r="536" spans="1:19" ht="12.75" customHeight="1" x14ac:dyDescent="0.2">
      <c r="A536" s="579"/>
      <c r="B536" s="579"/>
      <c r="C536" s="53" t="s">
        <v>3</v>
      </c>
      <c r="D536" s="54">
        <v>21</v>
      </c>
      <c r="E536" s="55">
        <v>18948.810000000001</v>
      </c>
      <c r="F536" s="55">
        <v>0</v>
      </c>
      <c r="G536" s="55">
        <v>0</v>
      </c>
      <c r="H536" s="55">
        <v>6459.63</v>
      </c>
      <c r="I536" s="55">
        <v>0</v>
      </c>
      <c r="J536" s="55">
        <v>2117.37</v>
      </c>
      <c r="K536" s="56">
        <v>25408.44</v>
      </c>
      <c r="L536" s="46">
        <v>27525.81</v>
      </c>
      <c r="M536" s="117"/>
      <c r="N536" s="119">
        <v>25408.44</v>
      </c>
      <c r="O536" s="119">
        <v>18948.810000000001</v>
      </c>
      <c r="P536" s="119">
        <v>2111.16</v>
      </c>
      <c r="Q536" s="119">
        <v>30936.6</v>
      </c>
      <c r="R536" s="119">
        <v>28819.23</v>
      </c>
      <c r="S536" s="47"/>
    </row>
    <row r="537" spans="1:19" ht="9" customHeight="1" x14ac:dyDescent="0.2">
      <c r="A537" s="579"/>
      <c r="B537" s="579"/>
      <c r="C537" s="48" t="s">
        <v>4</v>
      </c>
      <c r="D537" s="49">
        <v>27</v>
      </c>
      <c r="E537" s="50">
        <v>36690012</v>
      </c>
      <c r="F537" s="50">
        <v>0</v>
      </c>
      <c r="G537" s="50">
        <v>0</v>
      </c>
      <c r="H537" s="50">
        <v>12507588</v>
      </c>
      <c r="I537" s="50">
        <v>0</v>
      </c>
      <c r="J537" s="51">
        <v>4099800</v>
      </c>
      <c r="K537" s="50">
        <v>49197600</v>
      </c>
      <c r="L537" s="73">
        <v>53297400</v>
      </c>
      <c r="M537" s="118"/>
      <c r="N537" s="120">
        <v>49197600</v>
      </c>
      <c r="O537" s="120">
        <v>36690012</v>
      </c>
      <c r="P537" s="120">
        <v>4087776</v>
      </c>
      <c r="Q537" s="120">
        <v>59901610</v>
      </c>
      <c r="R537" s="120">
        <v>55801810</v>
      </c>
      <c r="S537" s="47"/>
    </row>
    <row r="538" spans="1:19" ht="12.75" customHeight="1" x14ac:dyDescent="0.2">
      <c r="A538" s="579"/>
      <c r="B538" s="579"/>
      <c r="C538" s="53" t="s">
        <v>3</v>
      </c>
      <c r="D538" s="54">
        <v>28</v>
      </c>
      <c r="E538" s="55">
        <v>20640.53</v>
      </c>
      <c r="F538" s="55">
        <v>0</v>
      </c>
      <c r="G538" s="55">
        <v>0</v>
      </c>
      <c r="H538" s="55">
        <v>6459.63</v>
      </c>
      <c r="I538" s="55">
        <v>0</v>
      </c>
      <c r="J538" s="55">
        <v>2258.35</v>
      </c>
      <c r="K538" s="56">
        <v>27100.16</v>
      </c>
      <c r="L538" s="46">
        <v>29358.51</v>
      </c>
      <c r="M538" s="117"/>
      <c r="N538" s="119">
        <v>27100.16</v>
      </c>
      <c r="O538" s="119">
        <v>20640.53</v>
      </c>
      <c r="P538" s="119">
        <v>2585.4</v>
      </c>
      <c r="Q538" s="119">
        <v>33073.81</v>
      </c>
      <c r="R538" s="119">
        <v>30815.46</v>
      </c>
      <c r="S538" s="47"/>
    </row>
    <row r="539" spans="1:19" ht="9" customHeight="1" x14ac:dyDescent="0.2">
      <c r="A539" s="579"/>
      <c r="B539" s="579"/>
      <c r="C539" s="48" t="s">
        <v>4</v>
      </c>
      <c r="D539" s="49">
        <v>34</v>
      </c>
      <c r="E539" s="50">
        <v>39965639</v>
      </c>
      <c r="F539" s="50">
        <v>0</v>
      </c>
      <c r="G539" s="50">
        <v>0</v>
      </c>
      <c r="H539" s="50">
        <v>12507588</v>
      </c>
      <c r="I539" s="50">
        <v>0</v>
      </c>
      <c r="J539" s="51">
        <v>4372775</v>
      </c>
      <c r="K539" s="50">
        <v>52473227</v>
      </c>
      <c r="L539" s="73">
        <v>56846002</v>
      </c>
      <c r="M539" s="118"/>
      <c r="N539" s="120">
        <v>52473227</v>
      </c>
      <c r="O539" s="120">
        <v>39965639</v>
      </c>
      <c r="P539" s="120">
        <v>5006032</v>
      </c>
      <c r="Q539" s="120">
        <v>64039826</v>
      </c>
      <c r="R539" s="120">
        <v>59667051</v>
      </c>
      <c r="S539" s="47"/>
    </row>
    <row r="540" spans="1:19" ht="12.75" customHeight="1" x14ac:dyDescent="0.2">
      <c r="A540" s="579"/>
      <c r="B540" s="579"/>
      <c r="C540" s="53" t="s">
        <v>3</v>
      </c>
      <c r="D540" s="54">
        <v>35</v>
      </c>
      <c r="E540" s="55">
        <v>21989.05</v>
      </c>
      <c r="F540" s="55">
        <v>0</v>
      </c>
      <c r="G540" s="55">
        <v>0</v>
      </c>
      <c r="H540" s="55">
        <v>6459.63</v>
      </c>
      <c r="I540" s="55">
        <v>0</v>
      </c>
      <c r="J540" s="55">
        <v>2370.7199999999998</v>
      </c>
      <c r="K540" s="56">
        <v>28448.68</v>
      </c>
      <c r="L540" s="46">
        <v>30819.4</v>
      </c>
      <c r="M540" s="117"/>
      <c r="N540" s="119">
        <v>28448.68</v>
      </c>
      <c r="O540" s="119">
        <v>21989.05</v>
      </c>
      <c r="P540" s="119">
        <v>2585.4</v>
      </c>
      <c r="Q540" s="119">
        <v>34777.43</v>
      </c>
      <c r="R540" s="119">
        <v>32406.71</v>
      </c>
      <c r="S540" s="47"/>
    </row>
    <row r="541" spans="1:19" ht="9" customHeight="1" x14ac:dyDescent="0.2">
      <c r="A541" s="580"/>
      <c r="B541" s="580"/>
      <c r="C541" s="58" t="s">
        <v>4</v>
      </c>
      <c r="D541" s="59"/>
      <c r="E541" s="61">
        <v>42576738</v>
      </c>
      <c r="F541" s="61">
        <v>0</v>
      </c>
      <c r="G541" s="61">
        <v>0</v>
      </c>
      <c r="H541" s="61">
        <v>12507588</v>
      </c>
      <c r="I541" s="61">
        <v>0</v>
      </c>
      <c r="J541" s="60">
        <v>4590354</v>
      </c>
      <c r="K541" s="61">
        <v>55084326</v>
      </c>
      <c r="L541" s="73">
        <v>59674680</v>
      </c>
      <c r="M541" s="118"/>
      <c r="N541" s="120">
        <v>55084326</v>
      </c>
      <c r="O541" s="120">
        <v>42576738</v>
      </c>
      <c r="P541" s="120">
        <v>5006032</v>
      </c>
      <c r="Q541" s="120">
        <v>67338494</v>
      </c>
      <c r="R541" s="120">
        <v>62748140</v>
      </c>
      <c r="S541" s="47"/>
    </row>
    <row r="542" spans="1:19" ht="12.75" customHeight="1" x14ac:dyDescent="0.2">
      <c r="A542" s="496">
        <v>37987</v>
      </c>
      <c r="B542" s="496">
        <v>38383</v>
      </c>
      <c r="C542" s="42" t="s">
        <v>3</v>
      </c>
      <c r="D542" s="43">
        <v>0</v>
      </c>
      <c r="E542" s="44">
        <v>12107.28</v>
      </c>
      <c r="F542" s="44">
        <v>0</v>
      </c>
      <c r="G542" s="44">
        <v>0</v>
      </c>
      <c r="H542" s="44">
        <v>6459.63</v>
      </c>
      <c r="I542" s="44">
        <v>0</v>
      </c>
      <c r="J542" s="44">
        <v>1547.24</v>
      </c>
      <c r="K542" s="45">
        <v>18566.91</v>
      </c>
      <c r="L542" s="46">
        <v>20114.150000000001</v>
      </c>
      <c r="M542" s="117"/>
      <c r="N542" s="119">
        <v>18566.91</v>
      </c>
      <c r="O542" s="119">
        <v>12107.28</v>
      </c>
      <c r="P542" s="119">
        <v>1857.84</v>
      </c>
      <c r="Q542" s="119">
        <v>22293.46</v>
      </c>
      <c r="R542" s="119">
        <v>20746.22</v>
      </c>
      <c r="S542" s="47"/>
    </row>
    <row r="543" spans="1:19" ht="9" customHeight="1" x14ac:dyDescent="0.2">
      <c r="A543" s="497"/>
      <c r="B543" s="497"/>
      <c r="C543" s="48" t="s">
        <v>4</v>
      </c>
      <c r="D543" s="49">
        <v>2</v>
      </c>
      <c r="E543" s="50">
        <v>23442963</v>
      </c>
      <c r="F543" s="50">
        <v>0</v>
      </c>
      <c r="G543" s="50">
        <v>0</v>
      </c>
      <c r="H543" s="50">
        <v>12507588</v>
      </c>
      <c r="I543" s="50">
        <v>0</v>
      </c>
      <c r="J543" s="51">
        <v>2995874</v>
      </c>
      <c r="K543" s="50">
        <v>35950551</v>
      </c>
      <c r="L543" s="73">
        <v>38946425</v>
      </c>
      <c r="M543" s="118"/>
      <c r="N543" s="120">
        <v>35950551</v>
      </c>
      <c r="O543" s="120">
        <v>23442963</v>
      </c>
      <c r="P543" s="120">
        <v>3597280</v>
      </c>
      <c r="Q543" s="120">
        <v>43166158</v>
      </c>
      <c r="R543" s="120">
        <v>40170283</v>
      </c>
      <c r="S543" s="47"/>
    </row>
    <row r="544" spans="1:19" ht="12.75" customHeight="1" x14ac:dyDescent="0.2">
      <c r="A544" s="519">
        <v>37987</v>
      </c>
      <c r="B544" s="519">
        <v>38383</v>
      </c>
      <c r="C544" s="53" t="s">
        <v>3</v>
      </c>
      <c r="D544" s="54">
        <v>3</v>
      </c>
      <c r="E544" s="55">
        <v>13159.18</v>
      </c>
      <c r="F544" s="55">
        <v>0</v>
      </c>
      <c r="G544" s="55">
        <v>0</v>
      </c>
      <c r="H544" s="55">
        <v>6459.63</v>
      </c>
      <c r="I544" s="55">
        <v>0</v>
      </c>
      <c r="J544" s="55">
        <v>1634.9</v>
      </c>
      <c r="K544" s="56">
        <v>19618.810000000001</v>
      </c>
      <c r="L544" s="46">
        <v>21253.71</v>
      </c>
      <c r="M544" s="117"/>
      <c r="N544" s="119">
        <v>19618.810000000001</v>
      </c>
      <c r="O544" s="119">
        <v>13159.18</v>
      </c>
      <c r="P544" s="119">
        <v>1857.84</v>
      </c>
      <c r="Q544" s="119">
        <v>23622.36</v>
      </c>
      <c r="R544" s="119">
        <v>21987.46</v>
      </c>
      <c r="S544" s="47"/>
    </row>
    <row r="545" spans="1:19" ht="9" customHeight="1" x14ac:dyDescent="0.2">
      <c r="A545" s="579"/>
      <c r="B545" s="579"/>
      <c r="C545" s="48" t="s">
        <v>4</v>
      </c>
      <c r="D545" s="49">
        <v>8</v>
      </c>
      <c r="E545" s="50">
        <v>25479725</v>
      </c>
      <c r="F545" s="50">
        <v>0</v>
      </c>
      <c r="G545" s="50">
        <v>0</v>
      </c>
      <c r="H545" s="50">
        <v>12507588</v>
      </c>
      <c r="I545" s="50">
        <v>0</v>
      </c>
      <c r="J545" s="51">
        <v>3165608</v>
      </c>
      <c r="K545" s="50">
        <v>37987313</v>
      </c>
      <c r="L545" s="73">
        <v>41152921</v>
      </c>
      <c r="M545" s="118"/>
      <c r="N545" s="120">
        <v>37987313</v>
      </c>
      <c r="O545" s="120">
        <v>25479725</v>
      </c>
      <c r="P545" s="120">
        <v>3597280</v>
      </c>
      <c r="Q545" s="120">
        <v>45739267</v>
      </c>
      <c r="R545" s="120">
        <v>42573659</v>
      </c>
      <c r="S545" s="47"/>
    </row>
    <row r="546" spans="1:19" ht="12.75" customHeight="1" x14ac:dyDescent="0.2">
      <c r="A546" s="579"/>
      <c r="B546" s="579"/>
      <c r="C546" s="53" t="s">
        <v>3</v>
      </c>
      <c r="D546" s="54">
        <v>9</v>
      </c>
      <c r="E546" s="55">
        <v>14842.25</v>
      </c>
      <c r="F546" s="55">
        <v>0</v>
      </c>
      <c r="G546" s="55">
        <v>0</v>
      </c>
      <c r="H546" s="55">
        <v>6459.63</v>
      </c>
      <c r="I546" s="55">
        <v>0</v>
      </c>
      <c r="J546" s="55">
        <v>1775.16</v>
      </c>
      <c r="K546" s="56">
        <v>21301.88</v>
      </c>
      <c r="L546" s="46">
        <v>23077.040000000001</v>
      </c>
      <c r="M546" s="117"/>
      <c r="N546" s="119">
        <v>21301.88</v>
      </c>
      <c r="O546" s="119">
        <v>14842.25</v>
      </c>
      <c r="P546" s="119">
        <v>1857.84</v>
      </c>
      <c r="Q546" s="119">
        <v>25748.65</v>
      </c>
      <c r="R546" s="119">
        <v>23973.49</v>
      </c>
      <c r="S546" s="47"/>
    </row>
    <row r="547" spans="1:19" ht="9" customHeight="1" x14ac:dyDescent="0.2">
      <c r="A547" s="579"/>
      <c r="B547" s="579"/>
      <c r="C547" s="48" t="s">
        <v>4</v>
      </c>
      <c r="D547" s="49">
        <v>14</v>
      </c>
      <c r="E547" s="50">
        <v>28738603</v>
      </c>
      <c r="F547" s="50">
        <v>0</v>
      </c>
      <c r="G547" s="50">
        <v>0</v>
      </c>
      <c r="H547" s="50">
        <v>12507588</v>
      </c>
      <c r="I547" s="50">
        <v>0</v>
      </c>
      <c r="J547" s="51">
        <v>3437189</v>
      </c>
      <c r="K547" s="50">
        <v>41246191</v>
      </c>
      <c r="L547" s="73">
        <v>44683380</v>
      </c>
      <c r="M547" s="118"/>
      <c r="N547" s="120">
        <v>41246191</v>
      </c>
      <c r="O547" s="120">
        <v>28738603</v>
      </c>
      <c r="P547" s="120">
        <v>3597280</v>
      </c>
      <c r="Q547" s="120">
        <v>49856339</v>
      </c>
      <c r="R547" s="120">
        <v>46419149</v>
      </c>
      <c r="S547" s="47"/>
    </row>
    <row r="548" spans="1:19" ht="12.75" customHeight="1" x14ac:dyDescent="0.2">
      <c r="A548" s="579"/>
      <c r="B548" s="579"/>
      <c r="C548" s="53" t="s">
        <v>3</v>
      </c>
      <c r="D548" s="54">
        <v>15</v>
      </c>
      <c r="E548" s="55">
        <v>16918.54</v>
      </c>
      <c r="F548" s="55">
        <v>0</v>
      </c>
      <c r="G548" s="55">
        <v>0</v>
      </c>
      <c r="H548" s="55">
        <v>6459.63</v>
      </c>
      <c r="I548" s="55">
        <v>0</v>
      </c>
      <c r="J548" s="55">
        <v>1948.18</v>
      </c>
      <c r="K548" s="56">
        <v>23378.17</v>
      </c>
      <c r="L548" s="46">
        <v>25326.35</v>
      </c>
      <c r="M548" s="117"/>
      <c r="N548" s="119">
        <v>23378.17</v>
      </c>
      <c r="O548" s="119">
        <v>16918.54</v>
      </c>
      <c r="P548" s="119">
        <v>2287.8000000000002</v>
      </c>
      <c r="Q548" s="119">
        <v>28371.69</v>
      </c>
      <c r="R548" s="119">
        <v>26423.51</v>
      </c>
      <c r="S548" s="47"/>
    </row>
    <row r="549" spans="1:19" ht="9" customHeight="1" x14ac:dyDescent="0.2">
      <c r="A549" s="579"/>
      <c r="B549" s="579"/>
      <c r="C549" s="48" t="s">
        <v>4</v>
      </c>
      <c r="D549" s="49">
        <v>20</v>
      </c>
      <c r="E549" s="50">
        <v>32758861</v>
      </c>
      <c r="F549" s="50">
        <v>0</v>
      </c>
      <c r="G549" s="50">
        <v>0</v>
      </c>
      <c r="H549" s="50">
        <v>12507588</v>
      </c>
      <c r="I549" s="50">
        <v>0</v>
      </c>
      <c r="J549" s="51">
        <v>3772202</v>
      </c>
      <c r="K549" s="50">
        <v>45266449</v>
      </c>
      <c r="L549" s="73">
        <v>49038652</v>
      </c>
      <c r="M549" s="118"/>
      <c r="N549" s="120">
        <v>45266449</v>
      </c>
      <c r="O549" s="120">
        <v>32758861</v>
      </c>
      <c r="P549" s="120">
        <v>4429799</v>
      </c>
      <c r="Q549" s="120">
        <v>54935252</v>
      </c>
      <c r="R549" s="120">
        <v>51163050</v>
      </c>
      <c r="S549" s="47"/>
    </row>
    <row r="550" spans="1:19" ht="12.75" customHeight="1" x14ac:dyDescent="0.2">
      <c r="A550" s="579"/>
      <c r="B550" s="579"/>
      <c r="C550" s="53" t="s">
        <v>3</v>
      </c>
      <c r="D550" s="54">
        <v>21</v>
      </c>
      <c r="E550" s="55">
        <v>19562.97</v>
      </c>
      <c r="F550" s="55">
        <v>0</v>
      </c>
      <c r="G550" s="55">
        <v>0</v>
      </c>
      <c r="H550" s="55">
        <v>6459.63</v>
      </c>
      <c r="I550" s="55">
        <v>0</v>
      </c>
      <c r="J550" s="55">
        <v>2168.5500000000002</v>
      </c>
      <c r="K550" s="56">
        <v>26022.6</v>
      </c>
      <c r="L550" s="46">
        <v>28191.15</v>
      </c>
      <c r="M550" s="117"/>
      <c r="N550" s="119">
        <v>26022.6</v>
      </c>
      <c r="O550" s="119">
        <v>19562.97</v>
      </c>
      <c r="P550" s="119">
        <v>2287.8000000000002</v>
      </c>
      <c r="Q550" s="119">
        <v>31712.48</v>
      </c>
      <c r="R550" s="119">
        <v>29543.93</v>
      </c>
      <c r="S550" s="47"/>
    </row>
    <row r="551" spans="1:19" ht="9" customHeight="1" x14ac:dyDescent="0.2">
      <c r="A551" s="579"/>
      <c r="B551" s="579"/>
      <c r="C551" s="48" t="s">
        <v>4</v>
      </c>
      <c r="D551" s="49">
        <v>27</v>
      </c>
      <c r="E551" s="50">
        <v>37879192</v>
      </c>
      <c r="F551" s="50">
        <v>0</v>
      </c>
      <c r="G551" s="50">
        <v>0</v>
      </c>
      <c r="H551" s="50">
        <v>12507588</v>
      </c>
      <c r="I551" s="50">
        <v>0</v>
      </c>
      <c r="J551" s="51">
        <v>4198898</v>
      </c>
      <c r="K551" s="50">
        <v>50386780</v>
      </c>
      <c r="L551" s="73">
        <v>54585678</v>
      </c>
      <c r="M551" s="118"/>
      <c r="N551" s="120">
        <v>50386780</v>
      </c>
      <c r="O551" s="120">
        <v>37879192</v>
      </c>
      <c r="P551" s="120">
        <v>4429799</v>
      </c>
      <c r="Q551" s="120">
        <v>61403924</v>
      </c>
      <c r="R551" s="120">
        <v>57205025</v>
      </c>
      <c r="S551" s="47"/>
    </row>
    <row r="552" spans="1:19" ht="12.75" customHeight="1" x14ac:dyDescent="0.2">
      <c r="A552" s="579"/>
      <c r="B552" s="579"/>
      <c r="C552" s="53" t="s">
        <v>3</v>
      </c>
      <c r="D552" s="54">
        <v>28</v>
      </c>
      <c r="E552" s="55">
        <v>21295.49</v>
      </c>
      <c r="F552" s="55">
        <v>0</v>
      </c>
      <c r="G552" s="55">
        <v>0</v>
      </c>
      <c r="H552" s="55">
        <v>6459.63</v>
      </c>
      <c r="I552" s="55">
        <v>0</v>
      </c>
      <c r="J552" s="55">
        <v>2312.9299999999998</v>
      </c>
      <c r="K552" s="56">
        <v>27755.119999999999</v>
      </c>
      <c r="L552" s="46">
        <v>30068.05</v>
      </c>
      <c r="M552" s="117"/>
      <c r="N552" s="119">
        <v>27755.119999999999</v>
      </c>
      <c r="O552" s="119">
        <v>21295.49</v>
      </c>
      <c r="P552" s="119">
        <v>2870.04</v>
      </c>
      <c r="Q552" s="119">
        <v>33901.24</v>
      </c>
      <c r="R552" s="119">
        <v>31588.31</v>
      </c>
      <c r="S552" s="47"/>
    </row>
    <row r="553" spans="1:19" ht="9" customHeight="1" x14ac:dyDescent="0.2">
      <c r="A553" s="579"/>
      <c r="B553" s="579"/>
      <c r="C553" s="48" t="s">
        <v>4</v>
      </c>
      <c r="D553" s="49">
        <v>34</v>
      </c>
      <c r="E553" s="50">
        <v>41233818</v>
      </c>
      <c r="F553" s="50">
        <v>0</v>
      </c>
      <c r="G553" s="50">
        <v>0</v>
      </c>
      <c r="H553" s="50">
        <v>12507588</v>
      </c>
      <c r="I553" s="50">
        <v>0</v>
      </c>
      <c r="J553" s="51">
        <v>4478457</v>
      </c>
      <c r="K553" s="50">
        <v>53741406</v>
      </c>
      <c r="L553" s="73">
        <v>58219863</v>
      </c>
      <c r="M553" s="118"/>
      <c r="N553" s="120">
        <v>53741406</v>
      </c>
      <c r="O553" s="120">
        <v>41233818</v>
      </c>
      <c r="P553" s="120">
        <v>5557172</v>
      </c>
      <c r="Q553" s="120">
        <v>65641954</v>
      </c>
      <c r="R553" s="120">
        <v>61163497</v>
      </c>
      <c r="S553" s="47"/>
    </row>
    <row r="554" spans="1:19" ht="12.75" customHeight="1" x14ac:dyDescent="0.2">
      <c r="A554" s="579"/>
      <c r="B554" s="579"/>
      <c r="C554" s="53" t="s">
        <v>3</v>
      </c>
      <c r="D554" s="54">
        <v>35</v>
      </c>
      <c r="E554" s="55">
        <v>22676.65</v>
      </c>
      <c r="F554" s="55">
        <v>0</v>
      </c>
      <c r="G554" s="55">
        <v>0</v>
      </c>
      <c r="H554" s="55">
        <v>6459.63</v>
      </c>
      <c r="I554" s="55">
        <v>0</v>
      </c>
      <c r="J554" s="55">
        <v>2428.02</v>
      </c>
      <c r="K554" s="56">
        <v>29136.28</v>
      </c>
      <c r="L554" s="46">
        <v>31564.3</v>
      </c>
      <c r="M554" s="117"/>
      <c r="N554" s="119">
        <v>29136.28</v>
      </c>
      <c r="O554" s="119">
        <v>22676.65</v>
      </c>
      <c r="P554" s="119">
        <v>2870.04</v>
      </c>
      <c r="Q554" s="119">
        <v>35646.1</v>
      </c>
      <c r="R554" s="119">
        <v>33218.080000000002</v>
      </c>
      <c r="S554" s="47"/>
    </row>
    <row r="555" spans="1:19" ht="9" customHeight="1" x14ac:dyDescent="0.2">
      <c r="A555" s="580"/>
      <c r="B555" s="580"/>
      <c r="C555" s="58" t="s">
        <v>4</v>
      </c>
      <c r="D555" s="59"/>
      <c r="E555" s="61">
        <v>43908117</v>
      </c>
      <c r="F555" s="61">
        <v>0</v>
      </c>
      <c r="G555" s="61">
        <v>0</v>
      </c>
      <c r="H555" s="61">
        <v>12507588</v>
      </c>
      <c r="I555" s="61">
        <v>0</v>
      </c>
      <c r="J555" s="60">
        <v>4701302</v>
      </c>
      <c r="K555" s="61">
        <v>56415705</v>
      </c>
      <c r="L555" s="73">
        <v>61117007</v>
      </c>
      <c r="M555" s="118"/>
      <c r="N555" s="120">
        <v>56415705</v>
      </c>
      <c r="O555" s="120">
        <v>43908117</v>
      </c>
      <c r="P555" s="120">
        <v>5557172</v>
      </c>
      <c r="Q555" s="120">
        <v>69020474</v>
      </c>
      <c r="R555" s="120">
        <v>64319172</v>
      </c>
      <c r="S555" s="47"/>
    </row>
    <row r="556" spans="1:19" ht="12.75" customHeight="1" x14ac:dyDescent="0.2">
      <c r="A556" s="496">
        <v>38384</v>
      </c>
      <c r="B556" s="496">
        <v>38717</v>
      </c>
      <c r="C556" s="42" t="s">
        <v>3</v>
      </c>
      <c r="D556" s="43">
        <v>0</v>
      </c>
      <c r="E556" s="44">
        <v>12622.8</v>
      </c>
      <c r="F556" s="44">
        <v>0</v>
      </c>
      <c r="G556" s="44">
        <v>0</v>
      </c>
      <c r="H556" s="44">
        <v>6459.63</v>
      </c>
      <c r="I556" s="44">
        <v>0</v>
      </c>
      <c r="J556" s="44">
        <v>1590.2</v>
      </c>
      <c r="K556" s="45">
        <v>19082.43</v>
      </c>
      <c r="L556" s="46">
        <v>20672.63</v>
      </c>
      <c r="M556" s="117"/>
      <c r="N556" s="119">
        <v>19082.43</v>
      </c>
      <c r="O556" s="119">
        <v>12622.8</v>
      </c>
      <c r="P556" s="119">
        <v>1857.84</v>
      </c>
      <c r="Q556" s="119">
        <v>22944.73</v>
      </c>
      <c r="R556" s="119">
        <v>21354.53</v>
      </c>
      <c r="S556" s="47"/>
    </row>
    <row r="557" spans="1:19" ht="9" customHeight="1" x14ac:dyDescent="0.2">
      <c r="A557" s="497"/>
      <c r="B557" s="497"/>
      <c r="C557" s="48" t="s">
        <v>4</v>
      </c>
      <c r="D557" s="49">
        <v>2</v>
      </c>
      <c r="E557" s="50">
        <v>24441149</v>
      </c>
      <c r="F557" s="50">
        <v>0</v>
      </c>
      <c r="G557" s="50">
        <v>0</v>
      </c>
      <c r="H557" s="50">
        <v>12507588</v>
      </c>
      <c r="I557" s="50">
        <v>0</v>
      </c>
      <c r="J557" s="51">
        <v>3079057</v>
      </c>
      <c r="K557" s="50">
        <v>36948737</v>
      </c>
      <c r="L557" s="73">
        <v>40027793</v>
      </c>
      <c r="M557" s="118"/>
      <c r="N557" s="120">
        <v>36948737</v>
      </c>
      <c r="O557" s="120">
        <v>24441149</v>
      </c>
      <c r="P557" s="120">
        <v>3597280</v>
      </c>
      <c r="Q557" s="120">
        <v>44427192</v>
      </c>
      <c r="R557" s="120">
        <v>41348136</v>
      </c>
      <c r="S557" s="47"/>
    </row>
    <row r="558" spans="1:19" ht="12.75" customHeight="1" x14ac:dyDescent="0.2">
      <c r="A558" s="519">
        <v>38384</v>
      </c>
      <c r="B558" s="519">
        <v>38717</v>
      </c>
      <c r="C558" s="53" t="s">
        <v>3</v>
      </c>
      <c r="D558" s="54">
        <v>3</v>
      </c>
      <c r="E558" s="55">
        <v>13703.98</v>
      </c>
      <c r="F558" s="55">
        <v>0</v>
      </c>
      <c r="G558" s="55">
        <v>0</v>
      </c>
      <c r="H558" s="55">
        <v>6459.63</v>
      </c>
      <c r="I558" s="55">
        <v>0</v>
      </c>
      <c r="J558" s="55">
        <v>1680.3</v>
      </c>
      <c r="K558" s="56">
        <v>20163.61</v>
      </c>
      <c r="L558" s="46">
        <v>21843.91</v>
      </c>
      <c r="M558" s="117"/>
      <c r="N558" s="119">
        <v>20163.61</v>
      </c>
      <c r="O558" s="119">
        <v>13703.98</v>
      </c>
      <c r="P558" s="119">
        <v>1857.84</v>
      </c>
      <c r="Q558" s="119">
        <v>24310.63</v>
      </c>
      <c r="R558" s="119">
        <v>22630.33</v>
      </c>
      <c r="S558" s="47"/>
    </row>
    <row r="559" spans="1:19" ht="9" customHeight="1" x14ac:dyDescent="0.2">
      <c r="A559" s="579"/>
      <c r="B559" s="579"/>
      <c r="C559" s="48" t="s">
        <v>4</v>
      </c>
      <c r="D559" s="49">
        <v>8</v>
      </c>
      <c r="E559" s="50">
        <v>26534605</v>
      </c>
      <c r="F559" s="50">
        <v>0</v>
      </c>
      <c r="G559" s="50">
        <v>0</v>
      </c>
      <c r="H559" s="50">
        <v>12507588</v>
      </c>
      <c r="I559" s="50">
        <v>0</v>
      </c>
      <c r="J559" s="51">
        <v>3253514</v>
      </c>
      <c r="K559" s="50">
        <v>39042193</v>
      </c>
      <c r="L559" s="73">
        <v>42295708</v>
      </c>
      <c r="M559" s="118"/>
      <c r="N559" s="120">
        <v>39042193</v>
      </c>
      <c r="O559" s="120">
        <v>26534605</v>
      </c>
      <c r="P559" s="120">
        <v>3597280</v>
      </c>
      <c r="Q559" s="120">
        <v>47071944</v>
      </c>
      <c r="R559" s="120">
        <v>43818429</v>
      </c>
      <c r="S559" s="47"/>
    </row>
    <row r="560" spans="1:19" ht="12.75" customHeight="1" x14ac:dyDescent="0.2">
      <c r="A560" s="579"/>
      <c r="B560" s="579"/>
      <c r="C560" s="53" t="s">
        <v>3</v>
      </c>
      <c r="D560" s="54">
        <v>9</v>
      </c>
      <c r="E560" s="55">
        <v>15433.73</v>
      </c>
      <c r="F560" s="55">
        <v>0</v>
      </c>
      <c r="G560" s="55">
        <v>0</v>
      </c>
      <c r="H560" s="55">
        <v>6459.63</v>
      </c>
      <c r="I560" s="55">
        <v>0</v>
      </c>
      <c r="J560" s="55">
        <v>1824.45</v>
      </c>
      <c r="K560" s="56">
        <v>21893.360000000001</v>
      </c>
      <c r="L560" s="46">
        <v>23717.81</v>
      </c>
      <c r="M560" s="117"/>
      <c r="N560" s="119">
        <v>21893.360000000001</v>
      </c>
      <c r="O560" s="119">
        <v>15433.73</v>
      </c>
      <c r="P560" s="119">
        <v>1857.84</v>
      </c>
      <c r="Q560" s="119">
        <v>26495.88</v>
      </c>
      <c r="R560" s="119">
        <v>24671.43</v>
      </c>
      <c r="S560" s="47"/>
    </row>
    <row r="561" spans="1:19" ht="9" customHeight="1" x14ac:dyDescent="0.2">
      <c r="A561" s="579"/>
      <c r="B561" s="579"/>
      <c r="C561" s="48" t="s">
        <v>4</v>
      </c>
      <c r="D561" s="49">
        <v>14</v>
      </c>
      <c r="E561" s="50">
        <v>29883868</v>
      </c>
      <c r="F561" s="50">
        <v>0</v>
      </c>
      <c r="G561" s="50">
        <v>0</v>
      </c>
      <c r="H561" s="50">
        <v>12507588</v>
      </c>
      <c r="I561" s="50">
        <v>0</v>
      </c>
      <c r="J561" s="51">
        <v>3532628</v>
      </c>
      <c r="K561" s="50">
        <v>42391456</v>
      </c>
      <c r="L561" s="73">
        <v>45924084</v>
      </c>
      <c r="M561" s="118"/>
      <c r="N561" s="120">
        <v>42391456</v>
      </c>
      <c r="O561" s="120">
        <v>29883868</v>
      </c>
      <c r="P561" s="120">
        <v>3597280</v>
      </c>
      <c r="Q561" s="120">
        <v>51303178</v>
      </c>
      <c r="R561" s="120">
        <v>47770550</v>
      </c>
      <c r="S561" s="47"/>
    </row>
    <row r="562" spans="1:19" ht="12.75" customHeight="1" x14ac:dyDescent="0.2">
      <c r="A562" s="579"/>
      <c r="B562" s="579"/>
      <c r="C562" s="53" t="s">
        <v>3</v>
      </c>
      <c r="D562" s="54">
        <v>15</v>
      </c>
      <c r="E562" s="55">
        <v>17567.62</v>
      </c>
      <c r="F562" s="55">
        <v>0</v>
      </c>
      <c r="G562" s="55">
        <v>0</v>
      </c>
      <c r="H562" s="55">
        <v>6459.63</v>
      </c>
      <c r="I562" s="55">
        <v>0</v>
      </c>
      <c r="J562" s="55">
        <v>2002.27</v>
      </c>
      <c r="K562" s="56">
        <v>24027.25</v>
      </c>
      <c r="L562" s="46">
        <v>26029.52</v>
      </c>
      <c r="M562" s="117"/>
      <c r="N562" s="119">
        <v>24027.25</v>
      </c>
      <c r="O562" s="119">
        <v>17567.62</v>
      </c>
      <c r="P562" s="119">
        <v>2287.8000000000002</v>
      </c>
      <c r="Q562" s="119">
        <v>29191.69</v>
      </c>
      <c r="R562" s="119">
        <v>27189.42</v>
      </c>
      <c r="S562" s="47"/>
    </row>
    <row r="563" spans="1:19" ht="9" customHeight="1" x14ac:dyDescent="0.2">
      <c r="A563" s="579"/>
      <c r="B563" s="579"/>
      <c r="C563" s="48" t="s">
        <v>4</v>
      </c>
      <c r="D563" s="49">
        <v>20</v>
      </c>
      <c r="E563" s="50">
        <v>34015656</v>
      </c>
      <c r="F563" s="50">
        <v>0</v>
      </c>
      <c r="G563" s="50">
        <v>0</v>
      </c>
      <c r="H563" s="50">
        <v>12507588</v>
      </c>
      <c r="I563" s="50">
        <v>0</v>
      </c>
      <c r="J563" s="51">
        <v>3876935</v>
      </c>
      <c r="K563" s="50">
        <v>46523243</v>
      </c>
      <c r="L563" s="73">
        <v>50400179</v>
      </c>
      <c r="M563" s="118"/>
      <c r="N563" s="120">
        <v>46523243</v>
      </c>
      <c r="O563" s="120">
        <v>34015656</v>
      </c>
      <c r="P563" s="120">
        <v>4429799</v>
      </c>
      <c r="Q563" s="120">
        <v>56522994</v>
      </c>
      <c r="R563" s="120">
        <v>52646058</v>
      </c>
      <c r="S563" s="47"/>
    </row>
    <row r="564" spans="1:19" ht="12.75" customHeight="1" x14ac:dyDescent="0.2">
      <c r="A564" s="579"/>
      <c r="B564" s="579"/>
      <c r="C564" s="53" t="s">
        <v>3</v>
      </c>
      <c r="D564" s="54">
        <v>21</v>
      </c>
      <c r="E564" s="55">
        <v>20285.490000000002</v>
      </c>
      <c r="F564" s="55">
        <v>0</v>
      </c>
      <c r="G564" s="55">
        <v>0</v>
      </c>
      <c r="H564" s="55">
        <v>6459.63</v>
      </c>
      <c r="I564" s="55">
        <v>0</v>
      </c>
      <c r="J564" s="55">
        <v>2228.7600000000002</v>
      </c>
      <c r="K564" s="56">
        <v>26745.119999999999</v>
      </c>
      <c r="L564" s="46">
        <v>28973.88</v>
      </c>
      <c r="M564" s="117"/>
      <c r="N564" s="119">
        <v>26745.119999999999</v>
      </c>
      <c r="O564" s="119">
        <v>20285.490000000002</v>
      </c>
      <c r="P564" s="119">
        <v>2287.8000000000002</v>
      </c>
      <c r="Q564" s="119">
        <v>32625.27</v>
      </c>
      <c r="R564" s="119">
        <v>30396.51</v>
      </c>
      <c r="S564" s="47"/>
    </row>
    <row r="565" spans="1:19" ht="9" customHeight="1" x14ac:dyDescent="0.2">
      <c r="A565" s="579"/>
      <c r="B565" s="579"/>
      <c r="C565" s="48" t="s">
        <v>4</v>
      </c>
      <c r="D565" s="49">
        <v>27</v>
      </c>
      <c r="E565" s="50">
        <v>39278186</v>
      </c>
      <c r="F565" s="50">
        <v>0</v>
      </c>
      <c r="G565" s="50">
        <v>0</v>
      </c>
      <c r="H565" s="50">
        <v>12507588</v>
      </c>
      <c r="I565" s="50">
        <v>0</v>
      </c>
      <c r="J565" s="51">
        <v>4315481</v>
      </c>
      <c r="K565" s="50">
        <v>51785774</v>
      </c>
      <c r="L565" s="73">
        <v>56101255</v>
      </c>
      <c r="M565" s="118"/>
      <c r="N565" s="120">
        <v>51785774</v>
      </c>
      <c r="O565" s="120">
        <v>39278186</v>
      </c>
      <c r="P565" s="120">
        <v>4429799</v>
      </c>
      <c r="Q565" s="120">
        <v>63171332</v>
      </c>
      <c r="R565" s="120">
        <v>58855850</v>
      </c>
      <c r="S565" s="47"/>
    </row>
    <row r="566" spans="1:19" ht="12.75" customHeight="1" x14ac:dyDescent="0.2">
      <c r="A566" s="579"/>
      <c r="B566" s="579"/>
      <c r="C566" s="53" t="s">
        <v>3</v>
      </c>
      <c r="D566" s="54">
        <v>28</v>
      </c>
      <c r="E566" s="55">
        <v>22066.13</v>
      </c>
      <c r="F566" s="55">
        <v>0</v>
      </c>
      <c r="G566" s="55">
        <v>0</v>
      </c>
      <c r="H566" s="55">
        <v>6459.63</v>
      </c>
      <c r="I566" s="55">
        <v>0</v>
      </c>
      <c r="J566" s="55">
        <v>2377.15</v>
      </c>
      <c r="K566" s="56">
        <v>28525.759999999998</v>
      </c>
      <c r="L566" s="46">
        <v>30902.91</v>
      </c>
      <c r="M566" s="117"/>
      <c r="N566" s="119">
        <v>28525.759999999998</v>
      </c>
      <c r="O566" s="119">
        <v>22066.13</v>
      </c>
      <c r="P566" s="119">
        <v>2870.04</v>
      </c>
      <c r="Q566" s="119">
        <v>34874.81</v>
      </c>
      <c r="R566" s="119">
        <v>32497.66</v>
      </c>
      <c r="S566" s="47"/>
    </row>
    <row r="567" spans="1:19" ht="9" customHeight="1" x14ac:dyDescent="0.2">
      <c r="A567" s="579"/>
      <c r="B567" s="579"/>
      <c r="C567" s="48" t="s">
        <v>4</v>
      </c>
      <c r="D567" s="49">
        <v>34</v>
      </c>
      <c r="E567" s="50">
        <v>42725986</v>
      </c>
      <c r="F567" s="50">
        <v>0</v>
      </c>
      <c r="G567" s="50">
        <v>0</v>
      </c>
      <c r="H567" s="50">
        <v>12507588</v>
      </c>
      <c r="I567" s="50">
        <v>0</v>
      </c>
      <c r="J567" s="51">
        <v>4602804</v>
      </c>
      <c r="K567" s="50">
        <v>55233573</v>
      </c>
      <c r="L567" s="73">
        <v>59836378</v>
      </c>
      <c r="M567" s="118"/>
      <c r="N567" s="120">
        <v>55233573</v>
      </c>
      <c r="O567" s="120">
        <v>42725986</v>
      </c>
      <c r="P567" s="120">
        <v>5557172</v>
      </c>
      <c r="Q567" s="120">
        <v>67527048</v>
      </c>
      <c r="R567" s="120">
        <v>62924244</v>
      </c>
      <c r="S567" s="47"/>
    </row>
    <row r="568" spans="1:19" ht="12.75" customHeight="1" x14ac:dyDescent="0.2">
      <c r="A568" s="579"/>
      <c r="B568" s="579"/>
      <c r="C568" s="53" t="s">
        <v>3</v>
      </c>
      <c r="D568" s="54">
        <v>35</v>
      </c>
      <c r="E568" s="55">
        <v>23485.69</v>
      </c>
      <c r="F568" s="55">
        <v>0</v>
      </c>
      <c r="G568" s="55">
        <v>0</v>
      </c>
      <c r="H568" s="55">
        <v>6459.63</v>
      </c>
      <c r="I568" s="55">
        <v>0</v>
      </c>
      <c r="J568" s="55">
        <v>2495.44</v>
      </c>
      <c r="K568" s="56">
        <v>29945.32</v>
      </c>
      <c r="L568" s="46">
        <v>32440.76</v>
      </c>
      <c r="M568" s="117"/>
      <c r="N568" s="119">
        <v>29945.32</v>
      </c>
      <c r="O568" s="119">
        <v>23485.69</v>
      </c>
      <c r="P568" s="119">
        <v>2870.04</v>
      </c>
      <c r="Q568" s="119">
        <v>36668.18</v>
      </c>
      <c r="R568" s="119">
        <v>34172.74</v>
      </c>
      <c r="S568" s="47"/>
    </row>
    <row r="569" spans="1:19" ht="9" customHeight="1" x14ac:dyDescent="0.2">
      <c r="A569" s="580"/>
      <c r="B569" s="580"/>
      <c r="C569" s="58" t="s">
        <v>4</v>
      </c>
      <c r="D569" s="59"/>
      <c r="E569" s="61">
        <v>45474637</v>
      </c>
      <c r="F569" s="61">
        <v>0</v>
      </c>
      <c r="G569" s="61">
        <v>0</v>
      </c>
      <c r="H569" s="61">
        <v>12507588</v>
      </c>
      <c r="I569" s="61">
        <v>0</v>
      </c>
      <c r="J569" s="60">
        <v>4831846</v>
      </c>
      <c r="K569" s="61">
        <v>57982225</v>
      </c>
      <c r="L569" s="73">
        <v>62814070</v>
      </c>
      <c r="M569" s="118"/>
      <c r="N569" s="120">
        <v>57982225</v>
      </c>
      <c r="O569" s="120">
        <v>45474637</v>
      </c>
      <c r="P569" s="120">
        <v>5557172</v>
      </c>
      <c r="Q569" s="120">
        <v>70999497</v>
      </c>
      <c r="R569" s="120">
        <v>66167651</v>
      </c>
      <c r="S569" s="47"/>
    </row>
    <row r="570" spans="1:19" s="35" customFormat="1" ht="12.75" customHeight="1" x14ac:dyDescent="0.2">
      <c r="A570" s="496">
        <v>38718</v>
      </c>
      <c r="B570" s="496">
        <v>39082</v>
      </c>
      <c r="C570" s="42" t="s">
        <v>3</v>
      </c>
      <c r="D570" s="43">
        <v>0</v>
      </c>
      <c r="E570" s="44">
        <v>12711.24</v>
      </c>
      <c r="F570" s="44">
        <v>0</v>
      </c>
      <c r="G570" s="44">
        <v>0</v>
      </c>
      <c r="H570" s="44">
        <v>6459.63</v>
      </c>
      <c r="I570" s="44">
        <v>0</v>
      </c>
      <c r="J570" s="44">
        <v>1597.57</v>
      </c>
      <c r="K570" s="45">
        <v>19170.87</v>
      </c>
      <c r="L570" s="46">
        <v>20768.439999999999</v>
      </c>
      <c r="M570" s="117"/>
      <c r="N570" s="119">
        <v>19170.87</v>
      </c>
      <c r="O570" s="119">
        <v>12711.24</v>
      </c>
      <c r="P570" s="119">
        <v>1968</v>
      </c>
      <c r="Q570" s="119">
        <v>23056.46</v>
      </c>
      <c r="R570" s="119">
        <v>21458.89</v>
      </c>
    </row>
    <row r="571" spans="1:19" s="35" customFormat="1" ht="9" customHeight="1" x14ac:dyDescent="0.2">
      <c r="A571" s="497"/>
      <c r="B571" s="497"/>
      <c r="C571" s="48" t="s">
        <v>4</v>
      </c>
      <c r="D571" s="49">
        <v>2</v>
      </c>
      <c r="E571" s="50">
        <v>24612393</v>
      </c>
      <c r="F571" s="50">
        <v>0</v>
      </c>
      <c r="G571" s="50">
        <v>0</v>
      </c>
      <c r="H571" s="50">
        <v>12507588</v>
      </c>
      <c r="I571" s="50">
        <v>0</v>
      </c>
      <c r="J571" s="51">
        <v>3093327</v>
      </c>
      <c r="K571" s="50">
        <v>37119980</v>
      </c>
      <c r="L571" s="52">
        <v>40213307</v>
      </c>
      <c r="M571" s="118"/>
      <c r="N571" s="120">
        <v>37119980</v>
      </c>
      <c r="O571" s="120">
        <v>24612393</v>
      </c>
      <c r="P571" s="120">
        <v>3810579</v>
      </c>
      <c r="Q571" s="120">
        <v>44643532</v>
      </c>
      <c r="R571" s="120">
        <v>41550205</v>
      </c>
    </row>
    <row r="572" spans="1:19" s="35" customFormat="1" ht="12.75" customHeight="1" x14ac:dyDescent="0.2">
      <c r="A572" s="519">
        <v>38718</v>
      </c>
      <c r="B572" s="519">
        <v>39082</v>
      </c>
      <c r="C572" s="53" t="s">
        <v>3</v>
      </c>
      <c r="D572" s="54">
        <v>3</v>
      </c>
      <c r="E572" s="44">
        <v>13797.34</v>
      </c>
      <c r="F572" s="44">
        <v>0</v>
      </c>
      <c r="G572" s="44">
        <v>0</v>
      </c>
      <c r="H572" s="44">
        <v>6459.63</v>
      </c>
      <c r="I572" s="44">
        <v>0</v>
      </c>
      <c r="J572" s="55">
        <v>1688.08</v>
      </c>
      <c r="K572" s="56">
        <v>20256.97</v>
      </c>
      <c r="L572" s="57">
        <v>21945.05</v>
      </c>
      <c r="M572" s="117"/>
      <c r="N572" s="119">
        <v>20256.97</v>
      </c>
      <c r="O572" s="119">
        <v>13797.34</v>
      </c>
      <c r="P572" s="119">
        <v>1968</v>
      </c>
      <c r="Q572" s="119">
        <v>24428.57</v>
      </c>
      <c r="R572" s="119">
        <v>22740.49</v>
      </c>
    </row>
    <row r="573" spans="1:19" s="35" customFormat="1" ht="9" customHeight="1" x14ac:dyDescent="0.2">
      <c r="A573" s="579"/>
      <c r="B573" s="579"/>
      <c r="C573" s="48" t="s">
        <v>4</v>
      </c>
      <c r="D573" s="49">
        <v>8</v>
      </c>
      <c r="E573" s="50">
        <v>26715376</v>
      </c>
      <c r="F573" s="50">
        <v>0</v>
      </c>
      <c r="G573" s="50">
        <v>0</v>
      </c>
      <c r="H573" s="50">
        <v>12507588</v>
      </c>
      <c r="I573" s="50">
        <v>0</v>
      </c>
      <c r="J573" s="51">
        <v>3268579</v>
      </c>
      <c r="K573" s="50">
        <v>39222963</v>
      </c>
      <c r="L573" s="52">
        <v>42491542</v>
      </c>
      <c r="M573" s="118"/>
      <c r="N573" s="120">
        <v>39222963</v>
      </c>
      <c r="O573" s="120">
        <v>26715376</v>
      </c>
      <c r="P573" s="120">
        <v>3810579</v>
      </c>
      <c r="Q573" s="120">
        <v>47300307</v>
      </c>
      <c r="R573" s="120">
        <v>44031729</v>
      </c>
    </row>
    <row r="574" spans="1:19" s="35" customFormat="1" ht="12.75" customHeight="1" x14ac:dyDescent="0.2">
      <c r="A574" s="579"/>
      <c r="B574" s="579"/>
      <c r="C574" s="53" t="s">
        <v>3</v>
      </c>
      <c r="D574" s="54">
        <v>9</v>
      </c>
      <c r="E574" s="44">
        <v>15535.13</v>
      </c>
      <c r="F574" s="44">
        <v>0</v>
      </c>
      <c r="G574" s="44">
        <v>0</v>
      </c>
      <c r="H574" s="44">
        <v>6459.63</v>
      </c>
      <c r="I574" s="44">
        <v>0</v>
      </c>
      <c r="J574" s="55">
        <v>1832.9</v>
      </c>
      <c r="K574" s="56">
        <v>21994.76</v>
      </c>
      <c r="L574" s="57">
        <v>23827.66</v>
      </c>
      <c r="M574" s="117"/>
      <c r="N574" s="119">
        <v>21994.76</v>
      </c>
      <c r="O574" s="119">
        <v>15535.13</v>
      </c>
      <c r="P574" s="119">
        <v>1968</v>
      </c>
      <c r="Q574" s="119">
        <v>26623.98</v>
      </c>
      <c r="R574" s="119">
        <v>24791.08</v>
      </c>
    </row>
    <row r="575" spans="1:19" s="35" customFormat="1" ht="9" customHeight="1" x14ac:dyDescent="0.2">
      <c r="A575" s="579"/>
      <c r="B575" s="579"/>
      <c r="C575" s="48" t="s">
        <v>4</v>
      </c>
      <c r="D575" s="49">
        <v>14</v>
      </c>
      <c r="E575" s="50">
        <v>30080206</v>
      </c>
      <c r="F575" s="50">
        <v>0</v>
      </c>
      <c r="G575" s="50">
        <v>0</v>
      </c>
      <c r="H575" s="50">
        <v>12507588</v>
      </c>
      <c r="I575" s="50">
        <v>0</v>
      </c>
      <c r="J575" s="51">
        <v>3548989</v>
      </c>
      <c r="K575" s="50">
        <v>42587794</v>
      </c>
      <c r="L575" s="52">
        <v>46136783</v>
      </c>
      <c r="M575" s="118"/>
      <c r="N575" s="120">
        <v>42587794</v>
      </c>
      <c r="O575" s="120">
        <v>30080206</v>
      </c>
      <c r="P575" s="120">
        <v>3810579</v>
      </c>
      <c r="Q575" s="120">
        <v>51551214</v>
      </c>
      <c r="R575" s="120">
        <v>48002224</v>
      </c>
    </row>
    <row r="576" spans="1:19" s="35" customFormat="1" ht="12.75" customHeight="1" x14ac:dyDescent="0.2">
      <c r="A576" s="579"/>
      <c r="B576" s="579"/>
      <c r="C576" s="53" t="s">
        <v>3</v>
      </c>
      <c r="D576" s="54">
        <v>15</v>
      </c>
      <c r="E576" s="44">
        <v>17678.86</v>
      </c>
      <c r="F576" s="44">
        <v>0</v>
      </c>
      <c r="G576" s="44">
        <v>0</v>
      </c>
      <c r="H576" s="44">
        <v>6459.63</v>
      </c>
      <c r="I576" s="44">
        <v>0</v>
      </c>
      <c r="J576" s="55">
        <v>2011.54</v>
      </c>
      <c r="K576" s="56">
        <v>24138.49</v>
      </c>
      <c r="L576" s="57">
        <v>26150.03</v>
      </c>
      <c r="M576" s="117"/>
      <c r="N576" s="119">
        <v>24138.49</v>
      </c>
      <c r="O576" s="119">
        <v>17678.86</v>
      </c>
      <c r="P576" s="119">
        <v>2424</v>
      </c>
      <c r="Q576" s="119">
        <v>29332.22</v>
      </c>
      <c r="R576" s="119">
        <v>27320.68</v>
      </c>
    </row>
    <row r="577" spans="1:18" s="35" customFormat="1" ht="9" customHeight="1" x14ac:dyDescent="0.2">
      <c r="A577" s="579"/>
      <c r="B577" s="579"/>
      <c r="C577" s="48" t="s">
        <v>4</v>
      </c>
      <c r="D577" s="49">
        <v>20</v>
      </c>
      <c r="E577" s="50">
        <v>34231046</v>
      </c>
      <c r="F577" s="50">
        <v>0</v>
      </c>
      <c r="G577" s="50">
        <v>0</v>
      </c>
      <c r="H577" s="50">
        <v>12507588</v>
      </c>
      <c r="I577" s="50">
        <v>0</v>
      </c>
      <c r="J577" s="51">
        <v>3894885</v>
      </c>
      <c r="K577" s="50">
        <v>46738634</v>
      </c>
      <c r="L577" s="52">
        <v>50633519</v>
      </c>
      <c r="M577" s="118"/>
      <c r="N577" s="120">
        <v>46738634</v>
      </c>
      <c r="O577" s="120">
        <v>34231046</v>
      </c>
      <c r="P577" s="120">
        <v>4693518</v>
      </c>
      <c r="Q577" s="120">
        <v>56795098</v>
      </c>
      <c r="R577" s="120">
        <v>52900213</v>
      </c>
    </row>
    <row r="578" spans="1:18" s="35" customFormat="1" ht="12.75" customHeight="1" x14ac:dyDescent="0.2">
      <c r="A578" s="579"/>
      <c r="B578" s="579"/>
      <c r="C578" s="53" t="s">
        <v>3</v>
      </c>
      <c r="D578" s="54">
        <v>21</v>
      </c>
      <c r="E578" s="44">
        <v>20409.330000000002</v>
      </c>
      <c r="F578" s="44">
        <v>0</v>
      </c>
      <c r="G578" s="44">
        <v>0</v>
      </c>
      <c r="H578" s="44">
        <v>6459.63</v>
      </c>
      <c r="I578" s="44">
        <v>0</v>
      </c>
      <c r="J578" s="55">
        <v>2239.08</v>
      </c>
      <c r="K578" s="56">
        <v>26868.959999999999</v>
      </c>
      <c r="L578" s="57">
        <v>29108.04</v>
      </c>
      <c r="M578" s="117"/>
      <c r="N578" s="119">
        <v>26868.959999999999</v>
      </c>
      <c r="O578" s="119">
        <v>20409.330000000002</v>
      </c>
      <c r="P578" s="119">
        <v>2424</v>
      </c>
      <c r="Q578" s="119">
        <v>32781.72</v>
      </c>
      <c r="R578" s="119">
        <v>30542.639999999999</v>
      </c>
    </row>
    <row r="579" spans="1:18" s="35" customFormat="1" ht="9" customHeight="1" x14ac:dyDescent="0.2">
      <c r="A579" s="579"/>
      <c r="B579" s="579"/>
      <c r="C579" s="48" t="s">
        <v>4</v>
      </c>
      <c r="D579" s="49">
        <v>27</v>
      </c>
      <c r="E579" s="50">
        <v>39517973</v>
      </c>
      <c r="F579" s="50">
        <v>0</v>
      </c>
      <c r="G579" s="50">
        <v>0</v>
      </c>
      <c r="H579" s="50">
        <v>12507588</v>
      </c>
      <c r="I579" s="50">
        <v>0</v>
      </c>
      <c r="J579" s="51">
        <v>4335463</v>
      </c>
      <c r="K579" s="50">
        <v>52025561</v>
      </c>
      <c r="L579" s="52">
        <v>56361025</v>
      </c>
      <c r="M579" s="118"/>
      <c r="N579" s="120">
        <v>52025561</v>
      </c>
      <c r="O579" s="120">
        <v>39517973</v>
      </c>
      <c r="P579" s="120">
        <v>4693518</v>
      </c>
      <c r="Q579" s="120">
        <v>63474261</v>
      </c>
      <c r="R579" s="120">
        <v>59138798</v>
      </c>
    </row>
    <row r="580" spans="1:18" s="35" customFormat="1" ht="12.75" customHeight="1" x14ac:dyDescent="0.2">
      <c r="A580" s="579"/>
      <c r="B580" s="579"/>
      <c r="C580" s="53" t="s">
        <v>3</v>
      </c>
      <c r="D580" s="54">
        <v>28</v>
      </c>
      <c r="E580" s="44">
        <v>22198.25</v>
      </c>
      <c r="F580" s="44">
        <v>0</v>
      </c>
      <c r="G580" s="44">
        <v>0</v>
      </c>
      <c r="H580" s="44">
        <v>6459.63</v>
      </c>
      <c r="I580" s="44">
        <v>0</v>
      </c>
      <c r="J580" s="55">
        <v>2388.16</v>
      </c>
      <c r="K580" s="56">
        <v>28657.88</v>
      </c>
      <c r="L580" s="57">
        <v>31046.04</v>
      </c>
      <c r="M580" s="117"/>
      <c r="N580" s="119">
        <v>28657.88</v>
      </c>
      <c r="O580" s="119">
        <v>22198.25</v>
      </c>
      <c r="P580" s="119">
        <v>3090</v>
      </c>
      <c r="Q580" s="119">
        <v>35041.730000000003</v>
      </c>
      <c r="R580" s="119">
        <v>32653.57</v>
      </c>
    </row>
    <row r="581" spans="1:18" s="35" customFormat="1" ht="9" customHeight="1" x14ac:dyDescent="0.2">
      <c r="A581" s="579"/>
      <c r="B581" s="579"/>
      <c r="C581" s="48" t="s">
        <v>4</v>
      </c>
      <c r="D581" s="49">
        <v>34</v>
      </c>
      <c r="E581" s="50">
        <v>42981806</v>
      </c>
      <c r="F581" s="50">
        <v>0</v>
      </c>
      <c r="G581" s="50">
        <v>0</v>
      </c>
      <c r="H581" s="50">
        <v>12507588</v>
      </c>
      <c r="I581" s="50">
        <v>0</v>
      </c>
      <c r="J581" s="51">
        <v>4624123</v>
      </c>
      <c r="K581" s="50">
        <v>55489393</v>
      </c>
      <c r="L581" s="52">
        <v>60113516</v>
      </c>
      <c r="M581" s="118"/>
      <c r="N581" s="120">
        <v>55489393</v>
      </c>
      <c r="O581" s="120">
        <v>42981806</v>
      </c>
      <c r="P581" s="120">
        <v>5983074</v>
      </c>
      <c r="Q581" s="120">
        <v>67850251</v>
      </c>
      <c r="R581" s="120">
        <v>63226128</v>
      </c>
    </row>
    <row r="582" spans="1:18" s="35" customFormat="1" ht="12.75" customHeight="1" x14ac:dyDescent="0.2">
      <c r="A582" s="579"/>
      <c r="B582" s="579"/>
      <c r="C582" s="53" t="s">
        <v>3</v>
      </c>
      <c r="D582" s="54">
        <v>35</v>
      </c>
      <c r="E582" s="44">
        <v>23624.41</v>
      </c>
      <c r="F582" s="44">
        <v>0</v>
      </c>
      <c r="G582" s="44">
        <v>0</v>
      </c>
      <c r="H582" s="44">
        <v>6459.63</v>
      </c>
      <c r="I582" s="44">
        <v>0</v>
      </c>
      <c r="J582" s="55">
        <v>2507</v>
      </c>
      <c r="K582" s="56">
        <v>30084.04</v>
      </c>
      <c r="L582" s="57">
        <v>32591.040000000001</v>
      </c>
      <c r="M582" s="117"/>
      <c r="N582" s="119">
        <v>30084.04</v>
      </c>
      <c r="O582" s="119">
        <v>23624.41</v>
      </c>
      <c r="P582" s="119">
        <v>3090</v>
      </c>
      <c r="Q582" s="119">
        <v>36843.43</v>
      </c>
      <c r="R582" s="119">
        <v>34336.43</v>
      </c>
    </row>
    <row r="583" spans="1:18" s="35" customFormat="1" ht="9" customHeight="1" x14ac:dyDescent="0.2">
      <c r="A583" s="580"/>
      <c r="B583" s="580"/>
      <c r="C583" s="58" t="s">
        <v>4</v>
      </c>
      <c r="D583" s="59"/>
      <c r="E583" s="50">
        <v>45743236</v>
      </c>
      <c r="F583" s="50">
        <v>0</v>
      </c>
      <c r="G583" s="50">
        <v>0</v>
      </c>
      <c r="H583" s="50">
        <v>12507588</v>
      </c>
      <c r="I583" s="50">
        <v>0</v>
      </c>
      <c r="J583" s="60">
        <v>4854229</v>
      </c>
      <c r="K583" s="61">
        <v>58250824</v>
      </c>
      <c r="L583" s="62">
        <v>63105053</v>
      </c>
      <c r="M583" s="118"/>
      <c r="N583" s="120">
        <v>58250824</v>
      </c>
      <c r="O583" s="120">
        <v>45743236</v>
      </c>
      <c r="P583" s="120">
        <v>5983074</v>
      </c>
      <c r="Q583" s="120">
        <v>71338828</v>
      </c>
      <c r="R583" s="120">
        <v>66484599</v>
      </c>
    </row>
    <row r="584" spans="1:18" s="35" customFormat="1" ht="12.75" customHeight="1" x14ac:dyDescent="0.2">
      <c r="A584" s="496">
        <v>39083</v>
      </c>
      <c r="B584" s="496">
        <v>39113</v>
      </c>
      <c r="C584" s="42" t="s">
        <v>3</v>
      </c>
      <c r="D584" s="43">
        <v>0</v>
      </c>
      <c r="E584" s="44">
        <v>13076.04</v>
      </c>
      <c r="F584" s="44">
        <v>0</v>
      </c>
      <c r="G584" s="44">
        <v>0</v>
      </c>
      <c r="H584" s="44">
        <v>6459.63</v>
      </c>
      <c r="I584" s="44">
        <v>0</v>
      </c>
      <c r="J584" s="44">
        <v>1627.97</v>
      </c>
      <c r="K584" s="45">
        <v>19535.669999999998</v>
      </c>
      <c r="L584" s="46">
        <v>21163.64</v>
      </c>
      <c r="M584" s="117"/>
      <c r="N584" s="119">
        <v>19535.669999999998</v>
      </c>
      <c r="O584" s="119">
        <v>13076.04</v>
      </c>
      <c r="P584" s="119">
        <v>1968</v>
      </c>
      <c r="Q584" s="119">
        <v>23517.33</v>
      </c>
      <c r="R584" s="119">
        <v>21889.360000000001</v>
      </c>
    </row>
    <row r="585" spans="1:18" s="35" customFormat="1" ht="9" customHeight="1" x14ac:dyDescent="0.2">
      <c r="A585" s="497"/>
      <c r="B585" s="497"/>
      <c r="C585" s="48" t="s">
        <v>4</v>
      </c>
      <c r="D585" s="49">
        <v>2</v>
      </c>
      <c r="E585" s="50">
        <v>25318744</v>
      </c>
      <c r="F585" s="50">
        <v>0</v>
      </c>
      <c r="G585" s="50">
        <v>0</v>
      </c>
      <c r="H585" s="50">
        <v>12507588</v>
      </c>
      <c r="I585" s="50">
        <v>0</v>
      </c>
      <c r="J585" s="51">
        <v>3152189</v>
      </c>
      <c r="K585" s="50">
        <v>37826332</v>
      </c>
      <c r="L585" s="52">
        <v>40978521</v>
      </c>
      <c r="M585" s="118"/>
      <c r="N585" s="120">
        <v>37826332</v>
      </c>
      <c r="O585" s="120">
        <v>25318744</v>
      </c>
      <c r="P585" s="120">
        <v>3810579</v>
      </c>
      <c r="Q585" s="120">
        <v>45535901</v>
      </c>
      <c r="R585" s="120">
        <v>42383711</v>
      </c>
    </row>
    <row r="586" spans="1:18" s="35" customFormat="1" ht="12.75" customHeight="1" x14ac:dyDescent="0.2">
      <c r="A586" s="519">
        <v>39083</v>
      </c>
      <c r="B586" s="519">
        <v>39113</v>
      </c>
      <c r="C586" s="53" t="s">
        <v>3</v>
      </c>
      <c r="D586" s="54">
        <v>3</v>
      </c>
      <c r="E586" s="44">
        <v>14182.9</v>
      </c>
      <c r="F586" s="44">
        <v>0</v>
      </c>
      <c r="G586" s="44">
        <v>0</v>
      </c>
      <c r="H586" s="44">
        <v>6459.63</v>
      </c>
      <c r="I586" s="44">
        <v>0</v>
      </c>
      <c r="J586" s="55">
        <v>1720.21</v>
      </c>
      <c r="K586" s="56">
        <v>20642.53</v>
      </c>
      <c r="L586" s="57">
        <v>22362.74</v>
      </c>
      <c r="M586" s="117"/>
      <c r="N586" s="119">
        <v>20642.53</v>
      </c>
      <c r="O586" s="119">
        <v>14182.9</v>
      </c>
      <c r="P586" s="119">
        <v>1968</v>
      </c>
      <c r="Q586" s="119">
        <v>24915.66</v>
      </c>
      <c r="R586" s="119">
        <v>23195.45</v>
      </c>
    </row>
    <row r="587" spans="1:18" s="35" customFormat="1" ht="9" customHeight="1" x14ac:dyDescent="0.2">
      <c r="A587" s="579"/>
      <c r="B587" s="579"/>
      <c r="C587" s="48" t="s">
        <v>4</v>
      </c>
      <c r="D587" s="49">
        <v>8</v>
      </c>
      <c r="E587" s="50">
        <v>27461924</v>
      </c>
      <c r="F587" s="50">
        <v>0</v>
      </c>
      <c r="G587" s="50">
        <v>0</v>
      </c>
      <c r="H587" s="50">
        <v>12507588</v>
      </c>
      <c r="I587" s="50">
        <v>0</v>
      </c>
      <c r="J587" s="51">
        <v>3330791</v>
      </c>
      <c r="K587" s="50">
        <v>39969512</v>
      </c>
      <c r="L587" s="52">
        <v>43300303</v>
      </c>
      <c r="M587" s="118"/>
      <c r="N587" s="120">
        <v>39969512</v>
      </c>
      <c r="O587" s="120">
        <v>27461924</v>
      </c>
      <c r="P587" s="120">
        <v>3810579</v>
      </c>
      <c r="Q587" s="120">
        <v>48243445</v>
      </c>
      <c r="R587" s="120">
        <v>44912654</v>
      </c>
    </row>
    <row r="588" spans="1:18" s="35" customFormat="1" ht="12.75" customHeight="1" x14ac:dyDescent="0.2">
      <c r="A588" s="579"/>
      <c r="B588" s="579"/>
      <c r="C588" s="53" t="s">
        <v>3</v>
      </c>
      <c r="D588" s="54">
        <v>9</v>
      </c>
      <c r="E588" s="44">
        <v>15953.81</v>
      </c>
      <c r="F588" s="44">
        <v>0</v>
      </c>
      <c r="G588" s="44">
        <v>0</v>
      </c>
      <c r="H588" s="44">
        <v>6459.63</v>
      </c>
      <c r="I588" s="44">
        <v>0</v>
      </c>
      <c r="J588" s="55">
        <v>1867.79</v>
      </c>
      <c r="K588" s="56">
        <v>22413.439999999999</v>
      </c>
      <c r="L588" s="57">
        <v>24281.23</v>
      </c>
      <c r="M588" s="117"/>
      <c r="N588" s="119">
        <v>22413.439999999999</v>
      </c>
      <c r="O588" s="119">
        <v>15953.81</v>
      </c>
      <c r="P588" s="119">
        <v>1968</v>
      </c>
      <c r="Q588" s="119">
        <v>27152.92</v>
      </c>
      <c r="R588" s="119">
        <v>25285.13</v>
      </c>
    </row>
    <row r="589" spans="1:18" s="35" customFormat="1" ht="9" customHeight="1" x14ac:dyDescent="0.2">
      <c r="A589" s="579"/>
      <c r="B589" s="579"/>
      <c r="C589" s="48" t="s">
        <v>4</v>
      </c>
      <c r="D589" s="49">
        <v>14</v>
      </c>
      <c r="E589" s="50">
        <v>30890884</v>
      </c>
      <c r="F589" s="50">
        <v>0</v>
      </c>
      <c r="G589" s="50">
        <v>0</v>
      </c>
      <c r="H589" s="50">
        <v>12507588</v>
      </c>
      <c r="I589" s="50">
        <v>0</v>
      </c>
      <c r="J589" s="51">
        <v>3616546</v>
      </c>
      <c r="K589" s="50">
        <v>43398471</v>
      </c>
      <c r="L589" s="52">
        <v>47015017</v>
      </c>
      <c r="M589" s="118"/>
      <c r="N589" s="120">
        <v>43398471</v>
      </c>
      <c r="O589" s="120">
        <v>30890884</v>
      </c>
      <c r="P589" s="120">
        <v>3810579</v>
      </c>
      <c r="Q589" s="120">
        <v>52575384</v>
      </c>
      <c r="R589" s="120">
        <v>48958839</v>
      </c>
    </row>
    <row r="590" spans="1:18" s="35" customFormat="1" ht="12.75" customHeight="1" x14ac:dyDescent="0.2">
      <c r="A590" s="579"/>
      <c r="B590" s="579"/>
      <c r="C590" s="53" t="s">
        <v>3</v>
      </c>
      <c r="D590" s="54">
        <v>15</v>
      </c>
      <c r="E590" s="44">
        <v>18138.34</v>
      </c>
      <c r="F590" s="44">
        <v>0</v>
      </c>
      <c r="G590" s="44">
        <v>0</v>
      </c>
      <c r="H590" s="44">
        <v>6459.63</v>
      </c>
      <c r="I590" s="44">
        <v>0</v>
      </c>
      <c r="J590" s="55">
        <v>2049.83</v>
      </c>
      <c r="K590" s="56">
        <v>24597.97</v>
      </c>
      <c r="L590" s="57">
        <v>26647.8</v>
      </c>
      <c r="M590" s="117"/>
      <c r="N590" s="119">
        <v>24597.97</v>
      </c>
      <c r="O590" s="119">
        <v>18138.34</v>
      </c>
      <c r="P590" s="119">
        <v>2424</v>
      </c>
      <c r="Q590" s="119">
        <v>29912.7</v>
      </c>
      <c r="R590" s="119">
        <v>27862.87</v>
      </c>
    </row>
    <row r="591" spans="1:18" s="35" customFormat="1" ht="9" customHeight="1" x14ac:dyDescent="0.2">
      <c r="A591" s="579"/>
      <c r="B591" s="579"/>
      <c r="C591" s="48" t="s">
        <v>4</v>
      </c>
      <c r="D591" s="49">
        <v>20</v>
      </c>
      <c r="E591" s="50">
        <v>35120724</v>
      </c>
      <c r="F591" s="50">
        <v>0</v>
      </c>
      <c r="G591" s="50">
        <v>0</v>
      </c>
      <c r="H591" s="50">
        <v>12507588</v>
      </c>
      <c r="I591" s="50">
        <v>0</v>
      </c>
      <c r="J591" s="51">
        <v>3969024</v>
      </c>
      <c r="K591" s="50">
        <v>47628311</v>
      </c>
      <c r="L591" s="52">
        <v>51597336</v>
      </c>
      <c r="M591" s="118"/>
      <c r="N591" s="120">
        <v>47628311</v>
      </c>
      <c r="O591" s="120">
        <v>35120724</v>
      </c>
      <c r="P591" s="120">
        <v>4693518</v>
      </c>
      <c r="Q591" s="120">
        <v>57919064</v>
      </c>
      <c r="R591" s="120">
        <v>53950039</v>
      </c>
    </row>
    <row r="592" spans="1:18" s="35" customFormat="1" ht="12.75" customHeight="1" x14ac:dyDescent="0.2">
      <c r="A592" s="579"/>
      <c r="B592" s="579"/>
      <c r="C592" s="53" t="s">
        <v>3</v>
      </c>
      <c r="D592" s="54">
        <v>21</v>
      </c>
      <c r="E592" s="44">
        <v>20920.77</v>
      </c>
      <c r="F592" s="44">
        <v>0</v>
      </c>
      <c r="G592" s="44">
        <v>0</v>
      </c>
      <c r="H592" s="44">
        <v>6459.63</v>
      </c>
      <c r="I592" s="44">
        <v>0</v>
      </c>
      <c r="J592" s="55">
        <v>2281.6999999999998</v>
      </c>
      <c r="K592" s="56">
        <v>27380.400000000001</v>
      </c>
      <c r="L592" s="57">
        <v>29662.1</v>
      </c>
      <c r="M592" s="117"/>
      <c r="N592" s="119">
        <v>27380.400000000001</v>
      </c>
      <c r="O592" s="119">
        <v>20920.77</v>
      </c>
      <c r="P592" s="119">
        <v>2424</v>
      </c>
      <c r="Q592" s="119">
        <v>33427.839999999997</v>
      </c>
      <c r="R592" s="119">
        <v>31146.14</v>
      </c>
    </row>
    <row r="593" spans="1:18" s="35" customFormat="1" ht="9" customHeight="1" x14ac:dyDescent="0.2">
      <c r="A593" s="579"/>
      <c r="B593" s="579"/>
      <c r="C593" s="48" t="s">
        <v>4</v>
      </c>
      <c r="D593" s="49">
        <v>27</v>
      </c>
      <c r="E593" s="50">
        <v>40508259</v>
      </c>
      <c r="F593" s="50">
        <v>0</v>
      </c>
      <c r="G593" s="50">
        <v>0</v>
      </c>
      <c r="H593" s="50">
        <v>12507588</v>
      </c>
      <c r="I593" s="50">
        <v>0</v>
      </c>
      <c r="J593" s="51">
        <v>4417987</v>
      </c>
      <c r="K593" s="50">
        <v>53015847</v>
      </c>
      <c r="L593" s="52">
        <v>57433834</v>
      </c>
      <c r="M593" s="118"/>
      <c r="N593" s="120">
        <v>53015847</v>
      </c>
      <c r="O593" s="120">
        <v>40508259</v>
      </c>
      <c r="P593" s="120">
        <v>4693518</v>
      </c>
      <c r="Q593" s="120">
        <v>64725324</v>
      </c>
      <c r="R593" s="120">
        <v>60307336</v>
      </c>
    </row>
    <row r="594" spans="1:18" s="35" customFormat="1" ht="12.75" customHeight="1" x14ac:dyDescent="0.2">
      <c r="A594" s="579"/>
      <c r="B594" s="579"/>
      <c r="C594" s="53" t="s">
        <v>3</v>
      </c>
      <c r="D594" s="54">
        <v>28</v>
      </c>
      <c r="E594" s="44">
        <v>22743.77</v>
      </c>
      <c r="F594" s="44">
        <v>0</v>
      </c>
      <c r="G594" s="44">
        <v>0</v>
      </c>
      <c r="H594" s="44">
        <v>6459.63</v>
      </c>
      <c r="I594" s="44">
        <v>0</v>
      </c>
      <c r="J594" s="55">
        <v>2433.62</v>
      </c>
      <c r="K594" s="56">
        <v>29203.4</v>
      </c>
      <c r="L594" s="57">
        <v>31637.02</v>
      </c>
      <c r="M594" s="117"/>
      <c r="N594" s="119">
        <v>29203.4</v>
      </c>
      <c r="O594" s="119">
        <v>22743.77</v>
      </c>
      <c r="P594" s="119">
        <v>3090</v>
      </c>
      <c r="Q594" s="119">
        <v>35730.9</v>
      </c>
      <c r="R594" s="119">
        <v>33297.279999999999</v>
      </c>
    </row>
    <row r="595" spans="1:18" s="35" customFormat="1" ht="9" customHeight="1" x14ac:dyDescent="0.2">
      <c r="A595" s="579"/>
      <c r="B595" s="579"/>
      <c r="C595" s="48" t="s">
        <v>4</v>
      </c>
      <c r="D595" s="49">
        <v>34</v>
      </c>
      <c r="E595" s="50">
        <v>44038080</v>
      </c>
      <c r="F595" s="50">
        <v>0</v>
      </c>
      <c r="G595" s="50">
        <v>0</v>
      </c>
      <c r="H595" s="50">
        <v>12507588</v>
      </c>
      <c r="I595" s="50">
        <v>0</v>
      </c>
      <c r="J595" s="51">
        <v>4712145</v>
      </c>
      <c r="K595" s="50">
        <v>56545667</v>
      </c>
      <c r="L595" s="52">
        <v>61257813</v>
      </c>
      <c r="M595" s="118"/>
      <c r="N595" s="120">
        <v>56545667</v>
      </c>
      <c r="O595" s="120">
        <v>44038080</v>
      </c>
      <c r="P595" s="120">
        <v>5983074</v>
      </c>
      <c r="Q595" s="120">
        <v>69184670</v>
      </c>
      <c r="R595" s="120">
        <v>64472524</v>
      </c>
    </row>
    <row r="596" spans="1:18" s="35" customFormat="1" ht="12.75" customHeight="1" x14ac:dyDescent="0.2">
      <c r="A596" s="579"/>
      <c r="B596" s="579"/>
      <c r="C596" s="53" t="s">
        <v>3</v>
      </c>
      <c r="D596" s="54">
        <v>35</v>
      </c>
      <c r="E596" s="44">
        <v>24197.05</v>
      </c>
      <c r="F596" s="44">
        <v>0</v>
      </c>
      <c r="G596" s="44">
        <v>0</v>
      </c>
      <c r="H596" s="44">
        <v>6459.63</v>
      </c>
      <c r="I596" s="44">
        <v>0</v>
      </c>
      <c r="J596" s="55">
        <v>2554.7199999999998</v>
      </c>
      <c r="K596" s="56">
        <v>30656.68</v>
      </c>
      <c r="L596" s="57">
        <v>33211.4</v>
      </c>
      <c r="M596" s="117"/>
      <c r="N596" s="119">
        <v>30656.68</v>
      </c>
      <c r="O596" s="119">
        <v>24197.05</v>
      </c>
      <c r="P596" s="119">
        <v>3090</v>
      </c>
      <c r="Q596" s="119">
        <v>37566.870000000003</v>
      </c>
      <c r="R596" s="119">
        <v>35012.15</v>
      </c>
    </row>
    <row r="597" spans="1:18" s="35" customFormat="1" ht="9" customHeight="1" x14ac:dyDescent="0.2">
      <c r="A597" s="580"/>
      <c r="B597" s="580"/>
      <c r="C597" s="58" t="s">
        <v>4</v>
      </c>
      <c r="D597" s="59"/>
      <c r="E597" s="50">
        <v>46852022</v>
      </c>
      <c r="F597" s="50">
        <v>0</v>
      </c>
      <c r="G597" s="50">
        <v>0</v>
      </c>
      <c r="H597" s="50">
        <v>12507588</v>
      </c>
      <c r="I597" s="50">
        <v>0</v>
      </c>
      <c r="J597" s="60">
        <v>4946628</v>
      </c>
      <c r="K597" s="61">
        <v>59359610</v>
      </c>
      <c r="L597" s="62">
        <v>64306237</v>
      </c>
      <c r="M597" s="118"/>
      <c r="N597" s="120">
        <v>59359610</v>
      </c>
      <c r="O597" s="120">
        <v>46852022</v>
      </c>
      <c r="P597" s="120">
        <v>5983074</v>
      </c>
      <c r="Q597" s="120">
        <v>72739603</v>
      </c>
      <c r="R597" s="120">
        <v>67792976</v>
      </c>
    </row>
    <row r="598" spans="1:18" s="35" customFormat="1" ht="12.75" customHeight="1" x14ac:dyDescent="0.2">
      <c r="A598" s="496">
        <v>39114</v>
      </c>
      <c r="B598" s="496">
        <v>39446</v>
      </c>
      <c r="C598" s="42" t="s">
        <v>3</v>
      </c>
      <c r="D598" s="43">
        <v>0</v>
      </c>
      <c r="E598" s="44">
        <v>13608.72</v>
      </c>
      <c r="F598" s="44">
        <v>0</v>
      </c>
      <c r="G598" s="44">
        <v>0</v>
      </c>
      <c r="H598" s="44">
        <v>6459.63</v>
      </c>
      <c r="I598" s="44">
        <v>0</v>
      </c>
      <c r="J598" s="44">
        <v>1672.36</v>
      </c>
      <c r="K598" s="45">
        <v>20068.349999999999</v>
      </c>
      <c r="L598" s="46">
        <v>21740.71</v>
      </c>
      <c r="M598" s="117"/>
      <c r="N598" s="119">
        <v>20068.349999999999</v>
      </c>
      <c r="O598" s="119">
        <v>13608.72</v>
      </c>
      <c r="P598" s="119">
        <v>1968</v>
      </c>
      <c r="Q598" s="119">
        <v>24190.28</v>
      </c>
      <c r="R598" s="119">
        <v>22517.919999999998</v>
      </c>
    </row>
    <row r="599" spans="1:18" s="35" customFormat="1" ht="9" customHeight="1" x14ac:dyDescent="0.2">
      <c r="A599" s="497"/>
      <c r="B599" s="497"/>
      <c r="C599" s="48" t="s">
        <v>4</v>
      </c>
      <c r="D599" s="49">
        <v>2</v>
      </c>
      <c r="E599" s="50">
        <v>26350156</v>
      </c>
      <c r="F599" s="50">
        <v>0</v>
      </c>
      <c r="G599" s="50">
        <v>0</v>
      </c>
      <c r="H599" s="50">
        <v>12507588</v>
      </c>
      <c r="I599" s="50">
        <v>0</v>
      </c>
      <c r="J599" s="51">
        <v>3238140</v>
      </c>
      <c r="K599" s="50">
        <v>38857744</v>
      </c>
      <c r="L599" s="52">
        <v>42095885</v>
      </c>
      <c r="M599" s="118"/>
      <c r="N599" s="120">
        <v>38857744</v>
      </c>
      <c r="O599" s="120">
        <v>26350156</v>
      </c>
      <c r="P599" s="120">
        <v>3810579</v>
      </c>
      <c r="Q599" s="120">
        <v>46838913</v>
      </c>
      <c r="R599" s="120">
        <v>43600773</v>
      </c>
    </row>
    <row r="600" spans="1:18" s="35" customFormat="1" ht="12.75" customHeight="1" x14ac:dyDescent="0.2">
      <c r="A600" s="519">
        <v>39114</v>
      </c>
      <c r="B600" s="519">
        <v>39446</v>
      </c>
      <c r="C600" s="53" t="s">
        <v>3</v>
      </c>
      <c r="D600" s="54">
        <v>3</v>
      </c>
      <c r="E600" s="44">
        <v>14745.7</v>
      </c>
      <c r="F600" s="44">
        <v>0</v>
      </c>
      <c r="G600" s="44">
        <v>0</v>
      </c>
      <c r="H600" s="44">
        <v>6459.63</v>
      </c>
      <c r="I600" s="44">
        <v>0</v>
      </c>
      <c r="J600" s="55">
        <v>1767.11</v>
      </c>
      <c r="K600" s="56">
        <v>21205.33</v>
      </c>
      <c r="L600" s="57">
        <v>22972.44</v>
      </c>
      <c r="M600" s="117"/>
      <c r="N600" s="119">
        <v>21205.33</v>
      </c>
      <c r="O600" s="119">
        <v>14745.7</v>
      </c>
      <c r="P600" s="119">
        <v>1968</v>
      </c>
      <c r="Q600" s="119">
        <v>25626.67</v>
      </c>
      <c r="R600" s="119">
        <v>23859.56</v>
      </c>
    </row>
    <row r="601" spans="1:18" s="35" customFormat="1" ht="9" customHeight="1" x14ac:dyDescent="0.2">
      <c r="A601" s="579"/>
      <c r="B601" s="579"/>
      <c r="C601" s="48" t="s">
        <v>4</v>
      </c>
      <c r="D601" s="49">
        <v>8</v>
      </c>
      <c r="E601" s="50">
        <v>28551657</v>
      </c>
      <c r="F601" s="50">
        <v>0</v>
      </c>
      <c r="G601" s="50">
        <v>0</v>
      </c>
      <c r="H601" s="50">
        <v>12507588</v>
      </c>
      <c r="I601" s="50">
        <v>0</v>
      </c>
      <c r="J601" s="51">
        <v>3421602</v>
      </c>
      <c r="K601" s="50">
        <v>41059244</v>
      </c>
      <c r="L601" s="52">
        <v>44480846</v>
      </c>
      <c r="M601" s="118"/>
      <c r="N601" s="120">
        <v>41059244</v>
      </c>
      <c r="O601" s="120">
        <v>28551657</v>
      </c>
      <c r="P601" s="120">
        <v>3810579</v>
      </c>
      <c r="Q601" s="120">
        <v>49620152</v>
      </c>
      <c r="R601" s="120">
        <v>46198550</v>
      </c>
    </row>
    <row r="602" spans="1:18" s="35" customFormat="1" ht="12.75" customHeight="1" x14ac:dyDescent="0.2">
      <c r="A602" s="579"/>
      <c r="B602" s="579"/>
      <c r="C602" s="53" t="s">
        <v>3</v>
      </c>
      <c r="D602" s="54">
        <v>9</v>
      </c>
      <c r="E602" s="44">
        <v>16564.849999999999</v>
      </c>
      <c r="F602" s="44">
        <v>0</v>
      </c>
      <c r="G602" s="44">
        <v>0</v>
      </c>
      <c r="H602" s="44">
        <v>6459.63</v>
      </c>
      <c r="I602" s="44">
        <v>0</v>
      </c>
      <c r="J602" s="55">
        <v>1918.71</v>
      </c>
      <c r="K602" s="56">
        <v>23024.48</v>
      </c>
      <c r="L602" s="57">
        <v>24943.19</v>
      </c>
      <c r="M602" s="117"/>
      <c r="N602" s="119">
        <v>23024.48</v>
      </c>
      <c r="O602" s="119">
        <v>16564.849999999999</v>
      </c>
      <c r="P602" s="119">
        <v>1968</v>
      </c>
      <c r="Q602" s="119">
        <v>27924.86</v>
      </c>
      <c r="R602" s="119">
        <v>26006.15</v>
      </c>
    </row>
    <row r="603" spans="1:18" s="35" customFormat="1" ht="9" customHeight="1" x14ac:dyDescent="0.2">
      <c r="A603" s="579"/>
      <c r="B603" s="579"/>
      <c r="C603" s="48" t="s">
        <v>4</v>
      </c>
      <c r="D603" s="49">
        <v>14</v>
      </c>
      <c r="E603" s="50">
        <v>32074022</v>
      </c>
      <c r="F603" s="50">
        <v>0</v>
      </c>
      <c r="G603" s="50">
        <v>0</v>
      </c>
      <c r="H603" s="50">
        <v>12507588</v>
      </c>
      <c r="I603" s="50">
        <v>0</v>
      </c>
      <c r="J603" s="51">
        <v>3715141</v>
      </c>
      <c r="K603" s="50">
        <v>44581610</v>
      </c>
      <c r="L603" s="52">
        <v>48296751</v>
      </c>
      <c r="M603" s="118"/>
      <c r="N603" s="120">
        <v>44581610</v>
      </c>
      <c r="O603" s="120">
        <v>32074022</v>
      </c>
      <c r="P603" s="120">
        <v>3810579</v>
      </c>
      <c r="Q603" s="120">
        <v>54070069</v>
      </c>
      <c r="R603" s="120">
        <v>50354928</v>
      </c>
    </row>
    <row r="604" spans="1:18" s="35" customFormat="1" ht="12.75" customHeight="1" x14ac:dyDescent="0.2">
      <c r="A604" s="579"/>
      <c r="B604" s="579"/>
      <c r="C604" s="53" t="s">
        <v>3</v>
      </c>
      <c r="D604" s="54">
        <v>15</v>
      </c>
      <c r="E604" s="44">
        <v>18808.900000000001</v>
      </c>
      <c r="F604" s="44">
        <v>0</v>
      </c>
      <c r="G604" s="44">
        <v>0</v>
      </c>
      <c r="H604" s="44">
        <v>6459.63</v>
      </c>
      <c r="I604" s="44">
        <v>0</v>
      </c>
      <c r="J604" s="55">
        <v>2105.71</v>
      </c>
      <c r="K604" s="56">
        <v>25268.53</v>
      </c>
      <c r="L604" s="57">
        <v>27374.240000000002</v>
      </c>
      <c r="M604" s="117"/>
      <c r="N604" s="119">
        <v>25268.53</v>
      </c>
      <c r="O604" s="119">
        <v>18808.900000000001</v>
      </c>
      <c r="P604" s="119">
        <v>2424</v>
      </c>
      <c r="Q604" s="119">
        <v>30759.84</v>
      </c>
      <c r="R604" s="119">
        <v>28654.13</v>
      </c>
    </row>
    <row r="605" spans="1:18" s="35" customFormat="1" ht="9" customHeight="1" x14ac:dyDescent="0.2">
      <c r="A605" s="579"/>
      <c r="B605" s="579"/>
      <c r="C605" s="48" t="s">
        <v>4</v>
      </c>
      <c r="D605" s="49">
        <v>20</v>
      </c>
      <c r="E605" s="50">
        <v>36419109</v>
      </c>
      <c r="F605" s="50">
        <v>0</v>
      </c>
      <c r="G605" s="50">
        <v>0</v>
      </c>
      <c r="H605" s="50">
        <v>12507588</v>
      </c>
      <c r="I605" s="50">
        <v>0</v>
      </c>
      <c r="J605" s="51">
        <v>4077223</v>
      </c>
      <c r="K605" s="50">
        <v>48926697</v>
      </c>
      <c r="L605" s="52">
        <v>53003920</v>
      </c>
      <c r="M605" s="118"/>
      <c r="N605" s="120">
        <v>48926697</v>
      </c>
      <c r="O605" s="120">
        <v>36419109</v>
      </c>
      <c r="P605" s="120">
        <v>4693518</v>
      </c>
      <c r="Q605" s="120">
        <v>59559355</v>
      </c>
      <c r="R605" s="120">
        <v>55482132</v>
      </c>
    </row>
    <row r="606" spans="1:18" s="35" customFormat="1" ht="12.75" customHeight="1" x14ac:dyDescent="0.2">
      <c r="A606" s="579"/>
      <c r="B606" s="579"/>
      <c r="C606" s="53" t="s">
        <v>3</v>
      </c>
      <c r="D606" s="54">
        <v>21</v>
      </c>
      <c r="E606" s="44">
        <v>21667.29</v>
      </c>
      <c r="F606" s="44">
        <v>0</v>
      </c>
      <c r="G606" s="44">
        <v>0</v>
      </c>
      <c r="H606" s="44">
        <v>6459.63</v>
      </c>
      <c r="I606" s="44">
        <v>0</v>
      </c>
      <c r="J606" s="55">
        <v>2343.91</v>
      </c>
      <c r="K606" s="56">
        <v>28126.92</v>
      </c>
      <c r="L606" s="57">
        <v>30470.83</v>
      </c>
      <c r="M606" s="117"/>
      <c r="N606" s="119">
        <v>28126.92</v>
      </c>
      <c r="O606" s="119">
        <v>21667.29</v>
      </c>
      <c r="P606" s="119">
        <v>2424</v>
      </c>
      <c r="Q606" s="119">
        <v>34370.94</v>
      </c>
      <c r="R606" s="119">
        <v>32027.03</v>
      </c>
    </row>
    <row r="607" spans="1:18" s="35" customFormat="1" ht="9" customHeight="1" x14ac:dyDescent="0.2">
      <c r="A607" s="579"/>
      <c r="B607" s="579"/>
      <c r="C607" s="48" t="s">
        <v>4</v>
      </c>
      <c r="D607" s="49">
        <v>27</v>
      </c>
      <c r="E607" s="50">
        <v>41953724</v>
      </c>
      <c r="F607" s="50">
        <v>0</v>
      </c>
      <c r="G607" s="50">
        <v>0</v>
      </c>
      <c r="H607" s="50">
        <v>12507588</v>
      </c>
      <c r="I607" s="50">
        <v>0</v>
      </c>
      <c r="J607" s="51">
        <v>4538443</v>
      </c>
      <c r="K607" s="50">
        <v>54461311</v>
      </c>
      <c r="L607" s="52">
        <v>58999754</v>
      </c>
      <c r="M607" s="118"/>
      <c r="N607" s="120">
        <v>54461311</v>
      </c>
      <c r="O607" s="120">
        <v>41953724</v>
      </c>
      <c r="P607" s="120">
        <v>4693518</v>
      </c>
      <c r="Q607" s="120">
        <v>66551420</v>
      </c>
      <c r="R607" s="120">
        <v>62012977</v>
      </c>
    </row>
    <row r="608" spans="1:18" s="35" customFormat="1" ht="12.75" customHeight="1" x14ac:dyDescent="0.2">
      <c r="A608" s="579"/>
      <c r="B608" s="579"/>
      <c r="C608" s="53" t="s">
        <v>3</v>
      </c>
      <c r="D608" s="54">
        <v>28</v>
      </c>
      <c r="E608" s="44">
        <v>23539.85</v>
      </c>
      <c r="F608" s="44">
        <v>0</v>
      </c>
      <c r="G608" s="44">
        <v>0</v>
      </c>
      <c r="H608" s="44">
        <v>6459.63</v>
      </c>
      <c r="I608" s="44">
        <v>0</v>
      </c>
      <c r="J608" s="55">
        <v>2499.96</v>
      </c>
      <c r="K608" s="56">
        <v>29999.48</v>
      </c>
      <c r="L608" s="57">
        <v>32499.439999999999</v>
      </c>
      <c r="M608" s="117"/>
      <c r="N608" s="119">
        <v>29999.48</v>
      </c>
      <c r="O608" s="119">
        <v>23539.85</v>
      </c>
      <c r="P608" s="119">
        <v>3090</v>
      </c>
      <c r="Q608" s="119">
        <v>36736.61</v>
      </c>
      <c r="R608" s="119">
        <v>34236.65</v>
      </c>
    </row>
    <row r="609" spans="1:19" s="35" customFormat="1" ht="9" customHeight="1" x14ac:dyDescent="0.2">
      <c r="A609" s="579"/>
      <c r="B609" s="579"/>
      <c r="C609" s="48" t="s">
        <v>4</v>
      </c>
      <c r="D609" s="49">
        <v>34</v>
      </c>
      <c r="E609" s="50">
        <v>45579505</v>
      </c>
      <c r="F609" s="50">
        <v>0</v>
      </c>
      <c r="G609" s="50">
        <v>0</v>
      </c>
      <c r="H609" s="50">
        <v>12507588</v>
      </c>
      <c r="I609" s="50">
        <v>0</v>
      </c>
      <c r="J609" s="51">
        <v>4840598</v>
      </c>
      <c r="K609" s="50">
        <v>58087093</v>
      </c>
      <c r="L609" s="52">
        <v>62927691</v>
      </c>
      <c r="M609" s="118"/>
      <c r="N609" s="120">
        <v>58087093</v>
      </c>
      <c r="O609" s="120">
        <v>45579505</v>
      </c>
      <c r="P609" s="120">
        <v>5983074</v>
      </c>
      <c r="Q609" s="120">
        <v>71131996</v>
      </c>
      <c r="R609" s="120">
        <v>66291398</v>
      </c>
    </row>
    <row r="610" spans="1:19" s="35" customFormat="1" ht="12.75" customHeight="1" x14ac:dyDescent="0.2">
      <c r="A610" s="579"/>
      <c r="B610" s="579"/>
      <c r="C610" s="53" t="s">
        <v>3</v>
      </c>
      <c r="D610" s="54">
        <v>35</v>
      </c>
      <c r="E610" s="44">
        <v>25032.73</v>
      </c>
      <c r="F610" s="44">
        <v>0</v>
      </c>
      <c r="G610" s="44">
        <v>0</v>
      </c>
      <c r="H610" s="44">
        <v>6459.63</v>
      </c>
      <c r="I610" s="44">
        <v>0</v>
      </c>
      <c r="J610" s="55">
        <v>2624.36</v>
      </c>
      <c r="K610" s="56">
        <v>31492.36</v>
      </c>
      <c r="L610" s="57">
        <v>34116.720000000001</v>
      </c>
      <c r="M610" s="117"/>
      <c r="N610" s="119">
        <v>31492.36</v>
      </c>
      <c r="O610" s="119">
        <v>25032.73</v>
      </c>
      <c r="P610" s="119">
        <v>3090</v>
      </c>
      <c r="Q610" s="119">
        <v>38622.61</v>
      </c>
      <c r="R610" s="119">
        <v>35998.25</v>
      </c>
    </row>
    <row r="611" spans="1:19" s="99" customFormat="1" ht="8.25" customHeight="1" x14ac:dyDescent="0.2">
      <c r="A611" s="580"/>
      <c r="B611" s="580"/>
      <c r="C611" s="58" t="s">
        <v>4</v>
      </c>
      <c r="D611" s="59"/>
      <c r="E611" s="61">
        <v>48470124</v>
      </c>
      <c r="F611" s="61">
        <v>0</v>
      </c>
      <c r="G611" s="61">
        <v>0</v>
      </c>
      <c r="H611" s="61">
        <v>12507588</v>
      </c>
      <c r="I611" s="61">
        <v>0</v>
      </c>
      <c r="J611" s="60">
        <v>5081470</v>
      </c>
      <c r="K611" s="61">
        <v>60977712</v>
      </c>
      <c r="L611" s="62">
        <v>66059181</v>
      </c>
      <c r="M611" s="118"/>
      <c r="N611" s="120">
        <v>60977712</v>
      </c>
      <c r="O611" s="120">
        <v>48470124</v>
      </c>
      <c r="P611" s="120">
        <v>5983074</v>
      </c>
      <c r="Q611" s="120">
        <v>74783801</v>
      </c>
      <c r="R611" s="120">
        <v>69702332</v>
      </c>
    </row>
    <row r="612" spans="1:19" ht="12.75" customHeight="1" x14ac:dyDescent="0.2">
      <c r="A612" s="496">
        <f>B600+1</f>
        <v>39447</v>
      </c>
      <c r="B612" s="496">
        <v>39447</v>
      </c>
      <c r="C612" s="42" t="s">
        <v>3</v>
      </c>
      <c r="D612" s="43">
        <v>0</v>
      </c>
      <c r="E612" s="44">
        <v>13737.6</v>
      </c>
      <c r="F612" s="44">
        <v>0</v>
      </c>
      <c r="G612" s="44">
        <v>0</v>
      </c>
      <c r="H612" s="44">
        <v>6459.63</v>
      </c>
      <c r="I612" s="44">
        <v>0</v>
      </c>
      <c r="J612" s="44">
        <v>1683.1</v>
      </c>
      <c r="K612" s="45">
        <v>20197.23</v>
      </c>
      <c r="L612" s="46">
        <v>21880.33</v>
      </c>
      <c r="M612" s="117"/>
      <c r="N612" s="119">
        <v>20197.23</v>
      </c>
      <c r="O612" s="119">
        <v>13737.6</v>
      </c>
      <c r="P612" s="119">
        <v>1968</v>
      </c>
      <c r="Q612" s="119">
        <v>24353.1</v>
      </c>
      <c r="R612" s="119">
        <v>22670</v>
      </c>
      <c r="S612" s="47"/>
    </row>
    <row r="613" spans="1:19" ht="9" customHeight="1" x14ac:dyDescent="0.2">
      <c r="A613" s="497"/>
      <c r="B613" s="497"/>
      <c r="C613" s="48" t="s">
        <v>4</v>
      </c>
      <c r="D613" s="49">
        <v>2</v>
      </c>
      <c r="E613" s="50">
        <v>26599703</v>
      </c>
      <c r="F613" s="50">
        <v>0</v>
      </c>
      <c r="G613" s="50">
        <v>0</v>
      </c>
      <c r="H613" s="50">
        <v>12507588</v>
      </c>
      <c r="I613" s="50">
        <v>0</v>
      </c>
      <c r="J613" s="51">
        <v>3258936</v>
      </c>
      <c r="K613" s="50">
        <v>39107291</v>
      </c>
      <c r="L613" s="52">
        <v>42366227</v>
      </c>
      <c r="M613" s="118"/>
      <c r="N613" s="120">
        <v>39107291</v>
      </c>
      <c r="O613" s="120">
        <v>26599703</v>
      </c>
      <c r="P613" s="120">
        <v>3810579</v>
      </c>
      <c r="Q613" s="120">
        <v>47154177</v>
      </c>
      <c r="R613" s="120">
        <v>43895241</v>
      </c>
      <c r="S613" s="47"/>
    </row>
    <row r="614" spans="1:19" ht="12.75" customHeight="1" x14ac:dyDescent="0.2">
      <c r="A614" s="519">
        <f>A612</f>
        <v>39447</v>
      </c>
      <c r="B614" s="519">
        <f>B612</f>
        <v>39447</v>
      </c>
      <c r="C614" s="53" t="s">
        <v>3</v>
      </c>
      <c r="D614" s="54">
        <v>3</v>
      </c>
      <c r="E614" s="44">
        <v>14881.78</v>
      </c>
      <c r="F614" s="44">
        <v>0</v>
      </c>
      <c r="G614" s="44">
        <v>0</v>
      </c>
      <c r="H614" s="44">
        <v>6459.63</v>
      </c>
      <c r="I614" s="44">
        <v>0</v>
      </c>
      <c r="J614" s="55">
        <v>1778.45</v>
      </c>
      <c r="K614" s="56">
        <v>21341.41</v>
      </c>
      <c r="L614" s="57">
        <v>23119.86</v>
      </c>
      <c r="M614" s="117"/>
      <c r="N614" s="119">
        <v>21341.41</v>
      </c>
      <c r="O614" s="119">
        <v>14881.78</v>
      </c>
      <c r="P614" s="119">
        <v>1968</v>
      </c>
      <c r="Q614" s="119">
        <v>25798.58</v>
      </c>
      <c r="R614" s="119">
        <v>24020.13</v>
      </c>
      <c r="S614" s="47"/>
    </row>
    <row r="615" spans="1:19" ht="9" customHeight="1" x14ac:dyDescent="0.2">
      <c r="A615" s="519"/>
      <c r="B615" s="519"/>
      <c r="C615" s="48" t="s">
        <v>4</v>
      </c>
      <c r="D615" s="49">
        <v>8</v>
      </c>
      <c r="E615" s="50">
        <v>28815144</v>
      </c>
      <c r="F615" s="50">
        <v>0</v>
      </c>
      <c r="G615" s="50">
        <v>0</v>
      </c>
      <c r="H615" s="50">
        <v>12507588</v>
      </c>
      <c r="I615" s="50">
        <v>0</v>
      </c>
      <c r="J615" s="51">
        <v>3443559</v>
      </c>
      <c r="K615" s="50">
        <v>41322732</v>
      </c>
      <c r="L615" s="52">
        <v>44766291</v>
      </c>
      <c r="M615" s="118"/>
      <c r="N615" s="120">
        <v>41322732</v>
      </c>
      <c r="O615" s="120">
        <v>28815144</v>
      </c>
      <c r="P615" s="120">
        <v>3810579</v>
      </c>
      <c r="Q615" s="120">
        <v>49953016</v>
      </c>
      <c r="R615" s="120">
        <v>46509457</v>
      </c>
      <c r="S615" s="47"/>
    </row>
    <row r="616" spans="1:19" ht="12.75" customHeight="1" x14ac:dyDescent="0.2">
      <c r="A616" s="519"/>
      <c r="B616" s="519"/>
      <c r="C616" s="53" t="s">
        <v>3</v>
      </c>
      <c r="D616" s="54">
        <v>9</v>
      </c>
      <c r="E616" s="44">
        <v>16712.57</v>
      </c>
      <c r="F616" s="44">
        <v>0</v>
      </c>
      <c r="G616" s="44">
        <v>0</v>
      </c>
      <c r="H616" s="44">
        <v>6459.63</v>
      </c>
      <c r="I616" s="44">
        <v>0</v>
      </c>
      <c r="J616" s="55">
        <v>1931.02</v>
      </c>
      <c r="K616" s="56">
        <v>23172.2</v>
      </c>
      <c r="L616" s="57">
        <v>25103.22</v>
      </c>
      <c r="M616" s="117"/>
      <c r="N616" s="119">
        <v>23172.2</v>
      </c>
      <c r="O616" s="119">
        <v>16712.57</v>
      </c>
      <c r="P616" s="119">
        <v>1968</v>
      </c>
      <c r="Q616" s="119">
        <v>28111.48</v>
      </c>
      <c r="R616" s="119">
        <v>26180.46</v>
      </c>
      <c r="S616" s="47"/>
    </row>
    <row r="617" spans="1:19" ht="9" customHeight="1" x14ac:dyDescent="0.2">
      <c r="A617" s="519"/>
      <c r="B617" s="519"/>
      <c r="C617" s="48" t="s">
        <v>4</v>
      </c>
      <c r="D617" s="49">
        <v>14</v>
      </c>
      <c r="E617" s="50">
        <v>32360048</v>
      </c>
      <c r="F617" s="50">
        <v>0</v>
      </c>
      <c r="G617" s="50">
        <v>0</v>
      </c>
      <c r="H617" s="50">
        <v>12507588</v>
      </c>
      <c r="I617" s="50">
        <v>0</v>
      </c>
      <c r="J617" s="51">
        <v>3738976</v>
      </c>
      <c r="K617" s="50">
        <v>44867636</v>
      </c>
      <c r="L617" s="52">
        <v>48606612</v>
      </c>
      <c r="M617" s="118"/>
      <c r="N617" s="120">
        <v>44867636</v>
      </c>
      <c r="O617" s="120">
        <v>32360048</v>
      </c>
      <c r="P617" s="120">
        <v>3810579</v>
      </c>
      <c r="Q617" s="120">
        <v>54431415</v>
      </c>
      <c r="R617" s="120">
        <v>50692439</v>
      </c>
      <c r="S617" s="47"/>
    </row>
    <row r="618" spans="1:19" ht="12.75" customHeight="1" x14ac:dyDescent="0.2">
      <c r="A618" s="519"/>
      <c r="B618" s="519"/>
      <c r="C618" s="53" t="s">
        <v>3</v>
      </c>
      <c r="D618" s="54">
        <v>15</v>
      </c>
      <c r="E618" s="44">
        <v>18971.02</v>
      </c>
      <c r="F618" s="44">
        <v>0</v>
      </c>
      <c r="G618" s="44">
        <v>0</v>
      </c>
      <c r="H618" s="44">
        <v>6459.63</v>
      </c>
      <c r="I618" s="44">
        <v>0</v>
      </c>
      <c r="J618" s="55">
        <v>2119.2199999999998</v>
      </c>
      <c r="K618" s="56">
        <v>25430.65</v>
      </c>
      <c r="L618" s="57">
        <v>27549.87</v>
      </c>
      <c r="M618" s="117"/>
      <c r="N618" s="119">
        <v>25430.65</v>
      </c>
      <c r="O618" s="119">
        <v>18971.02</v>
      </c>
      <c r="P618" s="119">
        <v>2424</v>
      </c>
      <c r="Q618" s="119">
        <v>30964.65</v>
      </c>
      <c r="R618" s="119">
        <v>28845.43</v>
      </c>
      <c r="S618" s="47"/>
    </row>
    <row r="619" spans="1:19" ht="9" customHeight="1" x14ac:dyDescent="0.2">
      <c r="A619" s="519"/>
      <c r="B619" s="519"/>
      <c r="C619" s="48" t="s">
        <v>4</v>
      </c>
      <c r="D619" s="49">
        <v>20</v>
      </c>
      <c r="E619" s="50">
        <v>36733017</v>
      </c>
      <c r="F619" s="50">
        <v>0</v>
      </c>
      <c r="G619" s="50">
        <v>0</v>
      </c>
      <c r="H619" s="50">
        <v>12507588</v>
      </c>
      <c r="I619" s="50">
        <v>0</v>
      </c>
      <c r="J619" s="51">
        <v>4103382</v>
      </c>
      <c r="K619" s="50">
        <v>49240605</v>
      </c>
      <c r="L619" s="52">
        <v>53343987</v>
      </c>
      <c r="M619" s="118"/>
      <c r="N619" s="120">
        <v>49240605</v>
      </c>
      <c r="O619" s="120">
        <v>36733017</v>
      </c>
      <c r="P619" s="120">
        <v>4693518</v>
      </c>
      <c r="Q619" s="120">
        <v>59955923</v>
      </c>
      <c r="R619" s="120">
        <v>55852541</v>
      </c>
      <c r="S619" s="47"/>
    </row>
    <row r="620" spans="1:19" ht="12.75" customHeight="1" x14ac:dyDescent="0.2">
      <c r="A620" s="519"/>
      <c r="B620" s="519"/>
      <c r="C620" s="53" t="s">
        <v>3</v>
      </c>
      <c r="D620" s="54">
        <v>21</v>
      </c>
      <c r="E620" s="44">
        <v>21847.77</v>
      </c>
      <c r="F620" s="44">
        <v>0</v>
      </c>
      <c r="G620" s="44">
        <v>0</v>
      </c>
      <c r="H620" s="44">
        <v>6459.63</v>
      </c>
      <c r="I620" s="44">
        <v>0</v>
      </c>
      <c r="J620" s="55">
        <v>2358.9499999999998</v>
      </c>
      <c r="K620" s="56">
        <v>28307.4</v>
      </c>
      <c r="L620" s="57">
        <v>30666.35</v>
      </c>
      <c r="M620" s="117"/>
      <c r="N620" s="119">
        <v>28307.4</v>
      </c>
      <c r="O620" s="119">
        <v>21847.77</v>
      </c>
      <c r="P620" s="119">
        <v>2424</v>
      </c>
      <c r="Q620" s="119">
        <v>34598.949999999997</v>
      </c>
      <c r="R620" s="119">
        <v>32240</v>
      </c>
      <c r="S620" s="47"/>
    </row>
    <row r="621" spans="1:19" ht="9" customHeight="1" x14ac:dyDescent="0.2">
      <c r="A621" s="519"/>
      <c r="B621" s="519"/>
      <c r="C621" s="48" t="s">
        <v>4</v>
      </c>
      <c r="D621" s="49">
        <v>27</v>
      </c>
      <c r="E621" s="50">
        <v>42303182</v>
      </c>
      <c r="F621" s="50">
        <v>0</v>
      </c>
      <c r="G621" s="50">
        <v>0</v>
      </c>
      <c r="H621" s="50">
        <v>12507588</v>
      </c>
      <c r="I621" s="50">
        <v>0</v>
      </c>
      <c r="J621" s="51">
        <v>4567564</v>
      </c>
      <c r="K621" s="50">
        <v>54810769</v>
      </c>
      <c r="L621" s="52">
        <v>59378334</v>
      </c>
      <c r="M621" s="118"/>
      <c r="N621" s="120">
        <v>54810769</v>
      </c>
      <c r="O621" s="120">
        <v>42303182</v>
      </c>
      <c r="P621" s="120">
        <v>4693518</v>
      </c>
      <c r="Q621" s="120">
        <v>66992909</v>
      </c>
      <c r="R621" s="120">
        <v>62425345</v>
      </c>
      <c r="S621" s="47"/>
    </row>
    <row r="622" spans="1:19" ht="12.75" customHeight="1" x14ac:dyDescent="0.2">
      <c r="A622" s="519"/>
      <c r="B622" s="519"/>
      <c r="C622" s="53" t="s">
        <v>3</v>
      </c>
      <c r="D622" s="54">
        <v>28</v>
      </c>
      <c r="E622" s="44">
        <v>23732.45</v>
      </c>
      <c r="F622" s="44">
        <v>0</v>
      </c>
      <c r="G622" s="44">
        <v>0</v>
      </c>
      <c r="H622" s="44">
        <v>6459.63</v>
      </c>
      <c r="I622" s="44">
        <v>0</v>
      </c>
      <c r="J622" s="55">
        <v>2516.0100000000002</v>
      </c>
      <c r="K622" s="56">
        <v>30192.080000000002</v>
      </c>
      <c r="L622" s="57">
        <v>32708.09</v>
      </c>
      <c r="M622" s="117"/>
      <c r="N622" s="119">
        <v>30192.080000000002</v>
      </c>
      <c r="O622" s="119">
        <v>23732.45</v>
      </c>
      <c r="P622" s="119">
        <v>3090</v>
      </c>
      <c r="Q622" s="119">
        <v>36979.93</v>
      </c>
      <c r="R622" s="119">
        <v>34463.919999999998</v>
      </c>
      <c r="S622" s="47"/>
    </row>
    <row r="623" spans="1:19" ht="9" customHeight="1" x14ac:dyDescent="0.2">
      <c r="A623" s="519"/>
      <c r="B623" s="519"/>
      <c r="C623" s="48" t="s">
        <v>4</v>
      </c>
      <c r="D623" s="49">
        <v>34</v>
      </c>
      <c r="E623" s="50">
        <v>45952431</v>
      </c>
      <c r="F623" s="50">
        <v>0</v>
      </c>
      <c r="G623" s="50">
        <v>0</v>
      </c>
      <c r="H623" s="50">
        <v>12507588</v>
      </c>
      <c r="I623" s="50">
        <v>0</v>
      </c>
      <c r="J623" s="51">
        <v>4871675</v>
      </c>
      <c r="K623" s="50">
        <v>58460019</v>
      </c>
      <c r="L623" s="52">
        <v>63331693</v>
      </c>
      <c r="M623" s="118"/>
      <c r="N623" s="120">
        <v>58460019</v>
      </c>
      <c r="O623" s="120">
        <v>45952431</v>
      </c>
      <c r="P623" s="120">
        <v>5983074</v>
      </c>
      <c r="Q623" s="120">
        <v>71603129</v>
      </c>
      <c r="R623" s="120">
        <v>66731454</v>
      </c>
      <c r="S623" s="47"/>
    </row>
    <row r="624" spans="1:19" ht="12.75" customHeight="1" x14ac:dyDescent="0.2">
      <c r="A624" s="519"/>
      <c r="B624" s="519"/>
      <c r="C624" s="53" t="s">
        <v>3</v>
      </c>
      <c r="D624" s="54">
        <v>35</v>
      </c>
      <c r="E624" s="44">
        <v>25234.81</v>
      </c>
      <c r="F624" s="44">
        <v>0</v>
      </c>
      <c r="G624" s="44">
        <v>0</v>
      </c>
      <c r="H624" s="44">
        <v>6459.63</v>
      </c>
      <c r="I624" s="44">
        <v>0</v>
      </c>
      <c r="J624" s="55">
        <v>2641.2</v>
      </c>
      <c r="K624" s="56">
        <v>31694.44</v>
      </c>
      <c r="L624" s="57">
        <v>34335.64</v>
      </c>
      <c r="M624" s="117"/>
      <c r="N624" s="119">
        <v>31694.44</v>
      </c>
      <c r="O624" s="119">
        <v>25234.81</v>
      </c>
      <c r="P624" s="119">
        <v>3090</v>
      </c>
      <c r="Q624" s="119">
        <v>38877.910000000003</v>
      </c>
      <c r="R624" s="119">
        <v>36236.71</v>
      </c>
      <c r="S624" s="47"/>
    </row>
    <row r="625" spans="1:19" ht="9" customHeight="1" x14ac:dyDescent="0.2">
      <c r="A625" s="520"/>
      <c r="B625" s="520"/>
      <c r="C625" s="58" t="s">
        <v>4</v>
      </c>
      <c r="D625" s="59"/>
      <c r="E625" s="61">
        <v>48861406</v>
      </c>
      <c r="F625" s="61">
        <v>0</v>
      </c>
      <c r="G625" s="61">
        <v>0</v>
      </c>
      <c r="H625" s="61">
        <v>12507588</v>
      </c>
      <c r="I625" s="61">
        <v>0</v>
      </c>
      <c r="J625" s="62">
        <v>5114076</v>
      </c>
      <c r="K625" s="61">
        <v>61368993</v>
      </c>
      <c r="L625" s="62">
        <v>66483070</v>
      </c>
      <c r="M625" s="118"/>
      <c r="N625" s="120">
        <v>61368993</v>
      </c>
      <c r="O625" s="120">
        <v>48861406</v>
      </c>
      <c r="P625" s="120">
        <v>5983074</v>
      </c>
      <c r="Q625" s="120">
        <v>75278131</v>
      </c>
      <c r="R625" s="120">
        <v>70164054</v>
      </c>
      <c r="S625" s="47"/>
    </row>
    <row r="626" spans="1:19" ht="12.75" customHeight="1" x14ac:dyDescent="0.2">
      <c r="A626" s="496">
        <f>B614+1</f>
        <v>39448</v>
      </c>
      <c r="B626" s="496">
        <v>39538</v>
      </c>
      <c r="C626" s="42" t="s">
        <v>3</v>
      </c>
      <c r="D626" s="43">
        <v>0</v>
      </c>
      <c r="E626" s="44">
        <v>13737.6</v>
      </c>
      <c r="F626" s="44">
        <v>0</v>
      </c>
      <c r="G626" s="44">
        <v>0</v>
      </c>
      <c r="H626" s="44">
        <v>6459.63</v>
      </c>
      <c r="I626" s="44">
        <v>0</v>
      </c>
      <c r="J626" s="44">
        <v>1683.1</v>
      </c>
      <c r="K626" s="45">
        <v>20197.23</v>
      </c>
      <c r="L626" s="46">
        <v>21880.33</v>
      </c>
      <c r="M626" s="117"/>
      <c r="N626" s="119">
        <v>20197.23</v>
      </c>
      <c r="O626" s="119">
        <v>13737.6</v>
      </c>
      <c r="P626" s="119">
        <v>1968</v>
      </c>
      <c r="Q626" s="119">
        <v>24353.1</v>
      </c>
      <c r="R626" s="119">
        <v>22670</v>
      </c>
      <c r="S626" s="47"/>
    </row>
    <row r="627" spans="1:19" ht="9" customHeight="1" x14ac:dyDescent="0.2">
      <c r="A627" s="497"/>
      <c r="B627" s="497"/>
      <c r="C627" s="48" t="s">
        <v>4</v>
      </c>
      <c r="D627" s="49">
        <v>2</v>
      </c>
      <c r="E627" s="50">
        <v>26599703</v>
      </c>
      <c r="F627" s="50">
        <v>0</v>
      </c>
      <c r="G627" s="50">
        <v>0</v>
      </c>
      <c r="H627" s="50">
        <v>12507588</v>
      </c>
      <c r="I627" s="50">
        <v>0</v>
      </c>
      <c r="J627" s="51">
        <v>3258936</v>
      </c>
      <c r="K627" s="50">
        <v>39107291</v>
      </c>
      <c r="L627" s="52">
        <v>42366227</v>
      </c>
      <c r="M627" s="118"/>
      <c r="N627" s="120">
        <v>39107291</v>
      </c>
      <c r="O627" s="120">
        <v>26599703</v>
      </c>
      <c r="P627" s="120">
        <v>3810579</v>
      </c>
      <c r="Q627" s="120">
        <v>47154177</v>
      </c>
      <c r="R627" s="120">
        <v>43895241</v>
      </c>
      <c r="S627" s="47"/>
    </row>
    <row r="628" spans="1:19" ht="12.75" customHeight="1" x14ac:dyDescent="0.2">
      <c r="A628" s="519">
        <f>A626</f>
        <v>39448</v>
      </c>
      <c r="B628" s="519">
        <f>B626</f>
        <v>39538</v>
      </c>
      <c r="C628" s="53" t="s">
        <v>3</v>
      </c>
      <c r="D628" s="54">
        <v>3</v>
      </c>
      <c r="E628" s="44">
        <v>14881.78</v>
      </c>
      <c r="F628" s="44">
        <v>0</v>
      </c>
      <c r="G628" s="44">
        <v>0</v>
      </c>
      <c r="H628" s="44">
        <v>6459.63</v>
      </c>
      <c r="I628" s="44">
        <v>0</v>
      </c>
      <c r="J628" s="55">
        <v>1778.45</v>
      </c>
      <c r="K628" s="56">
        <v>21341.41</v>
      </c>
      <c r="L628" s="57">
        <v>23119.86</v>
      </c>
      <c r="M628" s="117"/>
      <c r="N628" s="119">
        <v>21341.41</v>
      </c>
      <c r="O628" s="119">
        <v>14881.78</v>
      </c>
      <c r="P628" s="119">
        <v>1968</v>
      </c>
      <c r="Q628" s="119">
        <v>25798.58</v>
      </c>
      <c r="R628" s="119">
        <v>24020.13</v>
      </c>
      <c r="S628" s="47"/>
    </row>
    <row r="629" spans="1:19" ht="9" customHeight="1" x14ac:dyDescent="0.2">
      <c r="A629" s="519"/>
      <c r="B629" s="519"/>
      <c r="C629" s="48" t="s">
        <v>4</v>
      </c>
      <c r="D629" s="49">
        <v>8</v>
      </c>
      <c r="E629" s="50">
        <v>28815144</v>
      </c>
      <c r="F629" s="50">
        <v>0</v>
      </c>
      <c r="G629" s="50">
        <v>0</v>
      </c>
      <c r="H629" s="50">
        <v>12507588</v>
      </c>
      <c r="I629" s="50">
        <v>0</v>
      </c>
      <c r="J629" s="51">
        <v>3443559</v>
      </c>
      <c r="K629" s="50">
        <v>41322732</v>
      </c>
      <c r="L629" s="52">
        <v>44766291</v>
      </c>
      <c r="M629" s="118"/>
      <c r="N629" s="120">
        <v>41322732</v>
      </c>
      <c r="O629" s="120">
        <v>28815144</v>
      </c>
      <c r="P629" s="120">
        <v>3810579</v>
      </c>
      <c r="Q629" s="120">
        <v>49953016</v>
      </c>
      <c r="R629" s="120">
        <v>46509457</v>
      </c>
      <c r="S629" s="47"/>
    </row>
    <row r="630" spans="1:19" ht="12.75" customHeight="1" x14ac:dyDescent="0.2">
      <c r="A630" s="519"/>
      <c r="B630" s="519"/>
      <c r="C630" s="53" t="s">
        <v>3</v>
      </c>
      <c r="D630" s="54">
        <v>9</v>
      </c>
      <c r="E630" s="44">
        <v>16712.57</v>
      </c>
      <c r="F630" s="44">
        <v>0</v>
      </c>
      <c r="G630" s="44">
        <v>0</v>
      </c>
      <c r="H630" s="44">
        <v>6459.63</v>
      </c>
      <c r="I630" s="44">
        <v>0</v>
      </c>
      <c r="J630" s="55">
        <v>1931.02</v>
      </c>
      <c r="K630" s="56">
        <v>23172.2</v>
      </c>
      <c r="L630" s="57">
        <v>25103.22</v>
      </c>
      <c r="M630" s="117"/>
      <c r="N630" s="119">
        <v>23172.2</v>
      </c>
      <c r="O630" s="119">
        <v>16712.57</v>
      </c>
      <c r="P630" s="119">
        <v>1968</v>
      </c>
      <c r="Q630" s="119">
        <v>28111.48</v>
      </c>
      <c r="R630" s="119">
        <v>26180.46</v>
      </c>
      <c r="S630" s="47"/>
    </row>
    <row r="631" spans="1:19" ht="9" customHeight="1" x14ac:dyDescent="0.2">
      <c r="A631" s="519"/>
      <c r="B631" s="519"/>
      <c r="C631" s="48" t="s">
        <v>4</v>
      </c>
      <c r="D631" s="49">
        <v>14</v>
      </c>
      <c r="E631" s="50">
        <v>32360048</v>
      </c>
      <c r="F631" s="50">
        <v>0</v>
      </c>
      <c r="G631" s="50">
        <v>0</v>
      </c>
      <c r="H631" s="50">
        <v>12507588</v>
      </c>
      <c r="I631" s="50">
        <v>0</v>
      </c>
      <c r="J631" s="51">
        <v>3738976</v>
      </c>
      <c r="K631" s="50">
        <v>44867636</v>
      </c>
      <c r="L631" s="52">
        <v>48606612</v>
      </c>
      <c r="M631" s="118"/>
      <c r="N631" s="120">
        <v>44867636</v>
      </c>
      <c r="O631" s="120">
        <v>32360048</v>
      </c>
      <c r="P631" s="120">
        <v>3810579</v>
      </c>
      <c r="Q631" s="120">
        <v>54431415</v>
      </c>
      <c r="R631" s="120">
        <v>50692439</v>
      </c>
      <c r="S631" s="47"/>
    </row>
    <row r="632" spans="1:19" ht="12.75" customHeight="1" x14ac:dyDescent="0.2">
      <c r="A632" s="519"/>
      <c r="B632" s="519"/>
      <c r="C632" s="53" t="s">
        <v>3</v>
      </c>
      <c r="D632" s="54">
        <v>15</v>
      </c>
      <c r="E632" s="44">
        <v>18971.02</v>
      </c>
      <c r="F632" s="44">
        <v>0</v>
      </c>
      <c r="G632" s="44">
        <v>0</v>
      </c>
      <c r="H632" s="44">
        <v>6459.63</v>
      </c>
      <c r="I632" s="44">
        <v>0</v>
      </c>
      <c r="J632" s="55">
        <v>2119.2199999999998</v>
      </c>
      <c r="K632" s="56">
        <v>25430.65</v>
      </c>
      <c r="L632" s="57">
        <v>27549.87</v>
      </c>
      <c r="M632" s="117"/>
      <c r="N632" s="119">
        <v>25430.65</v>
      </c>
      <c r="O632" s="119">
        <v>18971.02</v>
      </c>
      <c r="P632" s="119">
        <v>2424</v>
      </c>
      <c r="Q632" s="119">
        <v>30964.65</v>
      </c>
      <c r="R632" s="119">
        <v>28845.43</v>
      </c>
      <c r="S632" s="47"/>
    </row>
    <row r="633" spans="1:19" ht="9" customHeight="1" x14ac:dyDescent="0.2">
      <c r="A633" s="519"/>
      <c r="B633" s="519"/>
      <c r="C633" s="48" t="s">
        <v>4</v>
      </c>
      <c r="D633" s="49">
        <v>20</v>
      </c>
      <c r="E633" s="50">
        <v>36733017</v>
      </c>
      <c r="F633" s="50">
        <v>0</v>
      </c>
      <c r="G633" s="50">
        <v>0</v>
      </c>
      <c r="H633" s="50">
        <v>12507588</v>
      </c>
      <c r="I633" s="50">
        <v>0</v>
      </c>
      <c r="J633" s="51">
        <v>4103382</v>
      </c>
      <c r="K633" s="50">
        <v>49240605</v>
      </c>
      <c r="L633" s="52">
        <v>53343987</v>
      </c>
      <c r="M633" s="118"/>
      <c r="N633" s="120">
        <v>49240605</v>
      </c>
      <c r="O633" s="120">
        <v>36733017</v>
      </c>
      <c r="P633" s="120">
        <v>4693518</v>
      </c>
      <c r="Q633" s="120">
        <v>59955923</v>
      </c>
      <c r="R633" s="120">
        <v>55852541</v>
      </c>
      <c r="S633" s="47"/>
    </row>
    <row r="634" spans="1:19" ht="12.75" customHeight="1" x14ac:dyDescent="0.2">
      <c r="A634" s="519"/>
      <c r="B634" s="519"/>
      <c r="C634" s="53" t="s">
        <v>3</v>
      </c>
      <c r="D634" s="54">
        <v>21</v>
      </c>
      <c r="E634" s="44">
        <v>21847.77</v>
      </c>
      <c r="F634" s="44">
        <v>0</v>
      </c>
      <c r="G634" s="44">
        <v>0</v>
      </c>
      <c r="H634" s="44">
        <v>6459.63</v>
      </c>
      <c r="I634" s="44">
        <v>0</v>
      </c>
      <c r="J634" s="55">
        <v>2358.9499999999998</v>
      </c>
      <c r="K634" s="56">
        <v>28307.4</v>
      </c>
      <c r="L634" s="57">
        <v>30666.35</v>
      </c>
      <c r="M634" s="117"/>
      <c r="N634" s="119">
        <v>28307.4</v>
      </c>
      <c r="O634" s="119">
        <v>21847.77</v>
      </c>
      <c r="P634" s="119">
        <v>2424</v>
      </c>
      <c r="Q634" s="119">
        <v>34598.949999999997</v>
      </c>
      <c r="R634" s="119">
        <v>32240</v>
      </c>
      <c r="S634" s="47"/>
    </row>
    <row r="635" spans="1:19" ht="9" customHeight="1" x14ac:dyDescent="0.2">
      <c r="A635" s="519"/>
      <c r="B635" s="519"/>
      <c r="C635" s="48" t="s">
        <v>4</v>
      </c>
      <c r="D635" s="49">
        <v>27</v>
      </c>
      <c r="E635" s="50">
        <v>42303182</v>
      </c>
      <c r="F635" s="50">
        <v>0</v>
      </c>
      <c r="G635" s="50">
        <v>0</v>
      </c>
      <c r="H635" s="50">
        <v>12507588</v>
      </c>
      <c r="I635" s="50">
        <v>0</v>
      </c>
      <c r="J635" s="51">
        <v>4567564</v>
      </c>
      <c r="K635" s="50">
        <v>54810769</v>
      </c>
      <c r="L635" s="52">
        <v>59378334</v>
      </c>
      <c r="M635" s="118"/>
      <c r="N635" s="120">
        <v>54810769</v>
      </c>
      <c r="O635" s="120">
        <v>42303182</v>
      </c>
      <c r="P635" s="120">
        <v>4693518</v>
      </c>
      <c r="Q635" s="120">
        <v>66992909</v>
      </c>
      <c r="R635" s="120">
        <v>62425345</v>
      </c>
      <c r="S635" s="47"/>
    </row>
    <row r="636" spans="1:19" ht="12.75" customHeight="1" x14ac:dyDescent="0.2">
      <c r="A636" s="519"/>
      <c r="B636" s="519"/>
      <c r="C636" s="53" t="s">
        <v>3</v>
      </c>
      <c r="D636" s="54">
        <v>28</v>
      </c>
      <c r="E636" s="44">
        <v>23732.45</v>
      </c>
      <c r="F636" s="44">
        <v>0</v>
      </c>
      <c r="G636" s="44">
        <v>0</v>
      </c>
      <c r="H636" s="44">
        <v>6459.63</v>
      </c>
      <c r="I636" s="44">
        <v>0</v>
      </c>
      <c r="J636" s="55">
        <v>2516.0100000000002</v>
      </c>
      <c r="K636" s="56">
        <v>30192.080000000002</v>
      </c>
      <c r="L636" s="57">
        <v>32708.09</v>
      </c>
      <c r="M636" s="117"/>
      <c r="N636" s="119">
        <v>30192.080000000002</v>
      </c>
      <c r="O636" s="119">
        <v>23732.45</v>
      </c>
      <c r="P636" s="119">
        <v>3090</v>
      </c>
      <c r="Q636" s="119">
        <v>36979.93</v>
      </c>
      <c r="R636" s="119">
        <v>34463.919999999998</v>
      </c>
      <c r="S636" s="47"/>
    </row>
    <row r="637" spans="1:19" ht="9" customHeight="1" x14ac:dyDescent="0.2">
      <c r="A637" s="519"/>
      <c r="B637" s="519"/>
      <c r="C637" s="48" t="s">
        <v>4</v>
      </c>
      <c r="D637" s="49">
        <v>34</v>
      </c>
      <c r="E637" s="50">
        <v>45952431</v>
      </c>
      <c r="F637" s="50">
        <v>0</v>
      </c>
      <c r="G637" s="50">
        <v>0</v>
      </c>
      <c r="H637" s="50">
        <v>12507588</v>
      </c>
      <c r="I637" s="50">
        <v>0</v>
      </c>
      <c r="J637" s="51">
        <v>4871675</v>
      </c>
      <c r="K637" s="50">
        <v>58460019</v>
      </c>
      <c r="L637" s="52">
        <v>63331693</v>
      </c>
      <c r="M637" s="118"/>
      <c r="N637" s="120">
        <v>58460019</v>
      </c>
      <c r="O637" s="120">
        <v>45952431</v>
      </c>
      <c r="P637" s="120">
        <v>5983074</v>
      </c>
      <c r="Q637" s="120">
        <v>71603129</v>
      </c>
      <c r="R637" s="120">
        <v>66731454</v>
      </c>
      <c r="S637" s="47"/>
    </row>
    <row r="638" spans="1:19" ht="12.75" customHeight="1" x14ac:dyDescent="0.2">
      <c r="A638" s="519"/>
      <c r="B638" s="519"/>
      <c r="C638" s="53" t="s">
        <v>3</v>
      </c>
      <c r="D638" s="54">
        <v>35</v>
      </c>
      <c r="E638" s="44">
        <v>25234.81</v>
      </c>
      <c r="F638" s="44">
        <v>0</v>
      </c>
      <c r="G638" s="44">
        <v>0</v>
      </c>
      <c r="H638" s="44">
        <v>6459.63</v>
      </c>
      <c r="I638" s="44">
        <v>0</v>
      </c>
      <c r="J638" s="55">
        <v>2641.2</v>
      </c>
      <c r="K638" s="56">
        <v>31694.44</v>
      </c>
      <c r="L638" s="57">
        <v>34335.64</v>
      </c>
      <c r="M638" s="117"/>
      <c r="N638" s="119">
        <v>31694.44</v>
      </c>
      <c r="O638" s="119">
        <v>25234.81</v>
      </c>
      <c r="P638" s="119">
        <v>3090</v>
      </c>
      <c r="Q638" s="119">
        <v>38877.910000000003</v>
      </c>
      <c r="R638" s="119">
        <v>36236.71</v>
      </c>
      <c r="S638" s="47"/>
    </row>
    <row r="639" spans="1:19" ht="9" customHeight="1" x14ac:dyDescent="0.2">
      <c r="A639" s="520"/>
      <c r="B639" s="520"/>
      <c r="C639" s="58" t="s">
        <v>4</v>
      </c>
      <c r="D639" s="59"/>
      <c r="E639" s="61">
        <v>48861406</v>
      </c>
      <c r="F639" s="61">
        <v>0</v>
      </c>
      <c r="G639" s="61">
        <v>0</v>
      </c>
      <c r="H639" s="61">
        <v>12507588</v>
      </c>
      <c r="I639" s="61">
        <v>0</v>
      </c>
      <c r="J639" s="62">
        <v>5114076</v>
      </c>
      <c r="K639" s="61">
        <v>61368993</v>
      </c>
      <c r="L639" s="62">
        <v>66483070</v>
      </c>
      <c r="M639" s="118"/>
      <c r="N639" s="120">
        <v>61368993</v>
      </c>
      <c r="O639" s="120">
        <v>48861406</v>
      </c>
      <c r="P639" s="120">
        <v>5983074</v>
      </c>
      <c r="Q639" s="120">
        <v>75278131</v>
      </c>
      <c r="R639" s="120">
        <v>70164054</v>
      </c>
      <c r="S639" s="47"/>
    </row>
    <row r="640" spans="1:19" ht="12.75" customHeight="1" x14ac:dyDescent="0.2">
      <c r="A640" s="496">
        <v>39539</v>
      </c>
      <c r="B640" s="496">
        <v>39629</v>
      </c>
      <c r="C640" s="42" t="s">
        <v>3</v>
      </c>
      <c r="D640" s="43">
        <v>0</v>
      </c>
      <c r="E640" s="44">
        <v>13840.56</v>
      </c>
      <c r="F640" s="44">
        <v>0</v>
      </c>
      <c r="G640" s="44">
        <v>0</v>
      </c>
      <c r="H640" s="44">
        <v>6459.63</v>
      </c>
      <c r="I640" s="44">
        <v>0</v>
      </c>
      <c r="J640" s="44">
        <v>1691.68</v>
      </c>
      <c r="K640" s="45">
        <v>20300.189999999999</v>
      </c>
      <c r="L640" s="46">
        <v>21991.87</v>
      </c>
      <c r="M640" s="117"/>
      <c r="N640" s="119">
        <v>20300.189999999999</v>
      </c>
      <c r="O640" s="119">
        <v>13840.56</v>
      </c>
      <c r="P640" s="119">
        <v>1968</v>
      </c>
      <c r="Q640" s="119">
        <v>24483.17</v>
      </c>
      <c r="R640" s="119">
        <v>22791.49</v>
      </c>
      <c r="S640" s="47"/>
    </row>
    <row r="641" spans="1:19" ht="9" customHeight="1" x14ac:dyDescent="0.2">
      <c r="A641" s="497"/>
      <c r="B641" s="497"/>
      <c r="C641" s="48" t="s">
        <v>4</v>
      </c>
      <c r="D641" s="49">
        <v>2</v>
      </c>
      <c r="E641" s="50">
        <v>26799061</v>
      </c>
      <c r="F641" s="50">
        <v>0</v>
      </c>
      <c r="G641" s="50">
        <v>0</v>
      </c>
      <c r="H641" s="50">
        <v>12507588</v>
      </c>
      <c r="I641" s="50">
        <v>0</v>
      </c>
      <c r="J641" s="51">
        <v>3275549</v>
      </c>
      <c r="K641" s="50">
        <v>39306649</v>
      </c>
      <c r="L641" s="52">
        <v>42582198</v>
      </c>
      <c r="M641" s="118"/>
      <c r="N641" s="120">
        <v>39306649</v>
      </c>
      <c r="O641" s="120">
        <v>26799061</v>
      </c>
      <c r="P641" s="120">
        <v>3810579</v>
      </c>
      <c r="Q641" s="120">
        <v>47406028</v>
      </c>
      <c r="R641" s="120">
        <v>44130478</v>
      </c>
      <c r="S641" s="47"/>
    </row>
    <row r="642" spans="1:19" ht="12.75" customHeight="1" x14ac:dyDescent="0.2">
      <c r="A642" s="519">
        <v>39539</v>
      </c>
      <c r="B642" s="519">
        <v>39629</v>
      </c>
      <c r="C642" s="53" t="s">
        <v>3</v>
      </c>
      <c r="D642" s="54">
        <v>3</v>
      </c>
      <c r="E642" s="44">
        <v>14984.74</v>
      </c>
      <c r="F642" s="44">
        <v>0</v>
      </c>
      <c r="G642" s="44">
        <v>0</v>
      </c>
      <c r="H642" s="44">
        <v>6459.63</v>
      </c>
      <c r="I642" s="44">
        <v>0</v>
      </c>
      <c r="J642" s="55">
        <v>1787.03</v>
      </c>
      <c r="K642" s="56">
        <v>21444.37</v>
      </c>
      <c r="L642" s="57">
        <v>23231.4</v>
      </c>
      <c r="M642" s="117"/>
      <c r="N642" s="119">
        <v>21444.37</v>
      </c>
      <c r="O642" s="119">
        <v>14984.74</v>
      </c>
      <c r="P642" s="119">
        <v>1968</v>
      </c>
      <c r="Q642" s="119">
        <v>25928.65</v>
      </c>
      <c r="R642" s="119">
        <v>24141.62</v>
      </c>
      <c r="S642" s="47"/>
    </row>
    <row r="643" spans="1:19" ht="9" customHeight="1" x14ac:dyDescent="0.2">
      <c r="A643" s="579"/>
      <c r="B643" s="579"/>
      <c r="C643" s="48" t="s">
        <v>4</v>
      </c>
      <c r="D643" s="49">
        <v>8</v>
      </c>
      <c r="E643" s="50">
        <v>29014503</v>
      </c>
      <c r="F643" s="50">
        <v>0</v>
      </c>
      <c r="G643" s="50">
        <v>0</v>
      </c>
      <c r="H643" s="50">
        <v>12507588</v>
      </c>
      <c r="I643" s="50">
        <v>0</v>
      </c>
      <c r="J643" s="51">
        <v>3460173</v>
      </c>
      <c r="K643" s="50">
        <v>41522090</v>
      </c>
      <c r="L643" s="52">
        <v>44982263</v>
      </c>
      <c r="M643" s="118"/>
      <c r="N643" s="120">
        <v>41522090</v>
      </c>
      <c r="O643" s="120">
        <v>29014503</v>
      </c>
      <c r="P643" s="120">
        <v>3810579</v>
      </c>
      <c r="Q643" s="120">
        <v>50204867</v>
      </c>
      <c r="R643" s="120">
        <v>46744695</v>
      </c>
      <c r="S643" s="47"/>
    </row>
    <row r="644" spans="1:19" ht="12.75" customHeight="1" x14ac:dyDescent="0.2">
      <c r="A644" s="579"/>
      <c r="B644" s="579"/>
      <c r="C644" s="53" t="s">
        <v>3</v>
      </c>
      <c r="D644" s="54">
        <v>9</v>
      </c>
      <c r="E644" s="44">
        <v>16815.53</v>
      </c>
      <c r="F644" s="44">
        <v>0</v>
      </c>
      <c r="G644" s="44">
        <v>0</v>
      </c>
      <c r="H644" s="44">
        <v>6459.63</v>
      </c>
      <c r="I644" s="44">
        <v>0</v>
      </c>
      <c r="J644" s="55">
        <v>1939.6</v>
      </c>
      <c r="K644" s="56">
        <v>23275.16</v>
      </c>
      <c r="L644" s="57">
        <v>25214.76</v>
      </c>
      <c r="M644" s="117"/>
      <c r="N644" s="119">
        <v>23275.16</v>
      </c>
      <c r="O644" s="119">
        <v>16815.53</v>
      </c>
      <c r="P644" s="119">
        <v>1968</v>
      </c>
      <c r="Q644" s="119">
        <v>28241.56</v>
      </c>
      <c r="R644" s="119">
        <v>26301.96</v>
      </c>
      <c r="S644" s="47"/>
    </row>
    <row r="645" spans="1:19" ht="9" customHeight="1" x14ac:dyDescent="0.2">
      <c r="A645" s="579"/>
      <c r="B645" s="579"/>
      <c r="C645" s="48" t="s">
        <v>4</v>
      </c>
      <c r="D645" s="49">
        <v>14</v>
      </c>
      <c r="E645" s="50">
        <v>32559406</v>
      </c>
      <c r="F645" s="50">
        <v>0</v>
      </c>
      <c r="G645" s="50">
        <v>0</v>
      </c>
      <c r="H645" s="50">
        <v>12507588</v>
      </c>
      <c r="I645" s="50">
        <v>0</v>
      </c>
      <c r="J645" s="51">
        <v>3755589</v>
      </c>
      <c r="K645" s="50">
        <v>45066994</v>
      </c>
      <c r="L645" s="52">
        <v>48822583</v>
      </c>
      <c r="M645" s="118"/>
      <c r="N645" s="120">
        <v>45066994</v>
      </c>
      <c r="O645" s="120">
        <v>32559406</v>
      </c>
      <c r="P645" s="120">
        <v>3810579</v>
      </c>
      <c r="Q645" s="120">
        <v>54683285</v>
      </c>
      <c r="R645" s="120">
        <v>50927696</v>
      </c>
      <c r="S645" s="47"/>
    </row>
    <row r="646" spans="1:19" ht="12.75" customHeight="1" x14ac:dyDescent="0.2">
      <c r="A646" s="579"/>
      <c r="B646" s="579"/>
      <c r="C646" s="53" t="s">
        <v>3</v>
      </c>
      <c r="D646" s="54">
        <v>15</v>
      </c>
      <c r="E646" s="44">
        <v>19073.98</v>
      </c>
      <c r="F646" s="44">
        <v>0</v>
      </c>
      <c r="G646" s="44">
        <v>0</v>
      </c>
      <c r="H646" s="44">
        <v>6459.63</v>
      </c>
      <c r="I646" s="44">
        <v>0</v>
      </c>
      <c r="J646" s="55">
        <v>2127.8000000000002</v>
      </c>
      <c r="K646" s="56">
        <v>25533.61</v>
      </c>
      <c r="L646" s="57">
        <v>27661.41</v>
      </c>
      <c r="M646" s="117"/>
      <c r="N646" s="119">
        <v>25533.61</v>
      </c>
      <c r="O646" s="119">
        <v>19073.98</v>
      </c>
      <c r="P646" s="119">
        <v>2424</v>
      </c>
      <c r="Q646" s="119">
        <v>31094.73</v>
      </c>
      <c r="R646" s="119">
        <v>28966.93</v>
      </c>
      <c r="S646" s="47"/>
    </row>
    <row r="647" spans="1:19" ht="9" customHeight="1" x14ac:dyDescent="0.2">
      <c r="A647" s="579"/>
      <c r="B647" s="579"/>
      <c r="C647" s="48" t="s">
        <v>4</v>
      </c>
      <c r="D647" s="49">
        <v>20</v>
      </c>
      <c r="E647" s="50">
        <v>36932375</v>
      </c>
      <c r="F647" s="50">
        <v>0</v>
      </c>
      <c r="G647" s="50">
        <v>0</v>
      </c>
      <c r="H647" s="50">
        <v>12507588</v>
      </c>
      <c r="I647" s="50">
        <v>0</v>
      </c>
      <c r="J647" s="51">
        <v>4119995</v>
      </c>
      <c r="K647" s="50">
        <v>49439963</v>
      </c>
      <c r="L647" s="52">
        <v>53559958</v>
      </c>
      <c r="M647" s="118"/>
      <c r="N647" s="120">
        <v>49439963</v>
      </c>
      <c r="O647" s="120">
        <v>36932375</v>
      </c>
      <c r="P647" s="120">
        <v>4693518</v>
      </c>
      <c r="Q647" s="120">
        <v>60207793</v>
      </c>
      <c r="R647" s="120">
        <v>56087798</v>
      </c>
      <c r="S647" s="47"/>
    </row>
    <row r="648" spans="1:19" ht="12.75" customHeight="1" x14ac:dyDescent="0.2">
      <c r="A648" s="579"/>
      <c r="B648" s="579"/>
      <c r="C648" s="53" t="s">
        <v>3</v>
      </c>
      <c r="D648" s="54">
        <v>21</v>
      </c>
      <c r="E648" s="44">
        <v>21950.73</v>
      </c>
      <c r="F648" s="44">
        <v>0</v>
      </c>
      <c r="G648" s="44">
        <v>0</v>
      </c>
      <c r="H648" s="44">
        <v>6459.63</v>
      </c>
      <c r="I648" s="44">
        <v>0</v>
      </c>
      <c r="J648" s="55">
        <v>2367.5300000000002</v>
      </c>
      <c r="K648" s="56">
        <v>28410.36</v>
      </c>
      <c r="L648" s="57">
        <v>30777.89</v>
      </c>
      <c r="M648" s="117"/>
      <c r="N648" s="119">
        <v>28410.36</v>
      </c>
      <c r="O648" s="119">
        <v>21950.73</v>
      </c>
      <c r="P648" s="119">
        <v>2424</v>
      </c>
      <c r="Q648" s="119">
        <v>34729.019999999997</v>
      </c>
      <c r="R648" s="119">
        <v>32361.49</v>
      </c>
      <c r="S648" s="47"/>
    </row>
    <row r="649" spans="1:19" ht="9" customHeight="1" x14ac:dyDescent="0.2">
      <c r="A649" s="579"/>
      <c r="B649" s="579"/>
      <c r="C649" s="48" t="s">
        <v>4</v>
      </c>
      <c r="D649" s="49">
        <v>27</v>
      </c>
      <c r="E649" s="50">
        <v>42502540</v>
      </c>
      <c r="F649" s="50">
        <v>0</v>
      </c>
      <c r="G649" s="50">
        <v>0</v>
      </c>
      <c r="H649" s="50">
        <v>12507588</v>
      </c>
      <c r="I649" s="50">
        <v>0</v>
      </c>
      <c r="J649" s="51">
        <v>4584177</v>
      </c>
      <c r="K649" s="50">
        <v>55010128</v>
      </c>
      <c r="L649" s="52">
        <v>59594305</v>
      </c>
      <c r="M649" s="118"/>
      <c r="N649" s="120">
        <v>55010128</v>
      </c>
      <c r="O649" s="120">
        <v>42502540</v>
      </c>
      <c r="P649" s="120">
        <v>4693518</v>
      </c>
      <c r="Q649" s="120">
        <v>67244760</v>
      </c>
      <c r="R649" s="120">
        <v>62660582</v>
      </c>
      <c r="S649" s="47"/>
    </row>
    <row r="650" spans="1:19" ht="12.75" customHeight="1" x14ac:dyDescent="0.2">
      <c r="A650" s="579"/>
      <c r="B650" s="579"/>
      <c r="C650" s="53" t="s">
        <v>3</v>
      </c>
      <c r="D650" s="54">
        <v>28</v>
      </c>
      <c r="E650" s="44">
        <v>23835.41</v>
      </c>
      <c r="F650" s="44">
        <v>0</v>
      </c>
      <c r="G650" s="44">
        <v>0</v>
      </c>
      <c r="H650" s="44">
        <v>6459.63</v>
      </c>
      <c r="I650" s="44">
        <v>0</v>
      </c>
      <c r="J650" s="55">
        <v>2524.59</v>
      </c>
      <c r="K650" s="56">
        <v>30295.040000000001</v>
      </c>
      <c r="L650" s="57">
        <v>32819.629999999997</v>
      </c>
      <c r="M650" s="117"/>
      <c r="N650" s="119">
        <v>30295.040000000001</v>
      </c>
      <c r="O650" s="119">
        <v>23835.41</v>
      </c>
      <c r="P650" s="119">
        <v>3090</v>
      </c>
      <c r="Q650" s="119">
        <v>37110</v>
      </c>
      <c r="R650" s="119">
        <v>34585.410000000003</v>
      </c>
      <c r="S650" s="47"/>
    </row>
    <row r="651" spans="1:19" ht="9" customHeight="1" x14ac:dyDescent="0.2">
      <c r="A651" s="579"/>
      <c r="B651" s="579"/>
      <c r="C651" s="48" t="s">
        <v>4</v>
      </c>
      <c r="D651" s="49">
        <v>34</v>
      </c>
      <c r="E651" s="50">
        <v>46151789</v>
      </c>
      <c r="F651" s="50">
        <v>0</v>
      </c>
      <c r="G651" s="50">
        <v>0</v>
      </c>
      <c r="H651" s="50">
        <v>12507588</v>
      </c>
      <c r="I651" s="50">
        <v>0</v>
      </c>
      <c r="J651" s="51">
        <v>4888288</v>
      </c>
      <c r="K651" s="50">
        <v>58659377</v>
      </c>
      <c r="L651" s="52">
        <v>63547665</v>
      </c>
      <c r="M651" s="118"/>
      <c r="N651" s="120">
        <v>58659377</v>
      </c>
      <c r="O651" s="120">
        <v>46151789</v>
      </c>
      <c r="P651" s="120">
        <v>5983074</v>
      </c>
      <c r="Q651" s="120">
        <v>71854980</v>
      </c>
      <c r="R651" s="120">
        <v>66966692</v>
      </c>
      <c r="S651" s="47"/>
    </row>
    <row r="652" spans="1:19" ht="12.75" customHeight="1" x14ac:dyDescent="0.2">
      <c r="A652" s="579"/>
      <c r="B652" s="579"/>
      <c r="C652" s="53" t="s">
        <v>3</v>
      </c>
      <c r="D652" s="54">
        <v>35</v>
      </c>
      <c r="E652" s="44">
        <v>25337.77</v>
      </c>
      <c r="F652" s="44">
        <v>0</v>
      </c>
      <c r="G652" s="44">
        <v>0</v>
      </c>
      <c r="H652" s="44">
        <v>6459.63</v>
      </c>
      <c r="I652" s="44">
        <v>0</v>
      </c>
      <c r="J652" s="55">
        <v>2649.78</v>
      </c>
      <c r="K652" s="56">
        <v>31797.4</v>
      </c>
      <c r="L652" s="57">
        <v>34447.18</v>
      </c>
      <c r="M652" s="117"/>
      <c r="N652" s="119">
        <v>31797.4</v>
      </c>
      <c r="O652" s="119">
        <v>25337.77</v>
      </c>
      <c r="P652" s="119">
        <v>3090</v>
      </c>
      <c r="Q652" s="119">
        <v>39007.980000000003</v>
      </c>
      <c r="R652" s="119">
        <v>36358.199999999997</v>
      </c>
      <c r="S652" s="47"/>
    </row>
    <row r="653" spans="1:19" ht="9" customHeight="1" x14ac:dyDescent="0.2">
      <c r="A653" s="580"/>
      <c r="B653" s="580"/>
      <c r="C653" s="58" t="s">
        <v>4</v>
      </c>
      <c r="D653" s="59"/>
      <c r="E653" s="50">
        <v>49060764</v>
      </c>
      <c r="F653" s="50">
        <v>0</v>
      </c>
      <c r="G653" s="50">
        <v>0</v>
      </c>
      <c r="H653" s="50">
        <v>12507588</v>
      </c>
      <c r="I653" s="50">
        <v>0</v>
      </c>
      <c r="J653" s="60">
        <v>5130690</v>
      </c>
      <c r="K653" s="61">
        <v>61568352</v>
      </c>
      <c r="L653" s="62">
        <v>66699041</v>
      </c>
      <c r="M653" s="118"/>
      <c r="N653" s="120">
        <v>61568352</v>
      </c>
      <c r="O653" s="120">
        <v>49060764</v>
      </c>
      <c r="P653" s="120">
        <v>5983074</v>
      </c>
      <c r="Q653" s="120">
        <v>75529981</v>
      </c>
      <c r="R653" s="120">
        <v>70399292</v>
      </c>
      <c r="S653" s="47"/>
    </row>
    <row r="654" spans="1:19" ht="12.75" customHeight="1" x14ac:dyDescent="0.2">
      <c r="A654" s="496">
        <v>39630</v>
      </c>
      <c r="B654" s="496">
        <v>39813</v>
      </c>
      <c r="C654" s="42" t="s">
        <v>3</v>
      </c>
      <c r="D654" s="43">
        <v>0</v>
      </c>
      <c r="E654" s="44">
        <v>13909.32</v>
      </c>
      <c r="F654" s="44">
        <v>0</v>
      </c>
      <c r="G654" s="44">
        <v>0</v>
      </c>
      <c r="H654" s="44">
        <v>6459.63</v>
      </c>
      <c r="I654" s="44">
        <v>0</v>
      </c>
      <c r="J654" s="44">
        <v>1697.41</v>
      </c>
      <c r="K654" s="45">
        <v>20368.95</v>
      </c>
      <c r="L654" s="46">
        <v>22066.36</v>
      </c>
      <c r="M654" s="117"/>
      <c r="N654" s="119">
        <v>20368.95</v>
      </c>
      <c r="O654" s="119">
        <v>13909.32</v>
      </c>
      <c r="P654" s="119">
        <v>1968</v>
      </c>
      <c r="Q654" s="119">
        <v>24570.04</v>
      </c>
      <c r="R654" s="119">
        <v>22872.63</v>
      </c>
      <c r="S654" s="47"/>
    </row>
    <row r="655" spans="1:19" ht="9" customHeight="1" x14ac:dyDescent="0.2">
      <c r="A655" s="497"/>
      <c r="B655" s="497"/>
      <c r="C655" s="48" t="s">
        <v>4</v>
      </c>
      <c r="D655" s="49">
        <v>2</v>
      </c>
      <c r="E655" s="50">
        <v>26932199</v>
      </c>
      <c r="F655" s="50">
        <v>0</v>
      </c>
      <c r="G655" s="50">
        <v>0</v>
      </c>
      <c r="H655" s="50">
        <v>12507588</v>
      </c>
      <c r="I655" s="50">
        <v>0</v>
      </c>
      <c r="J655" s="51">
        <v>3286644</v>
      </c>
      <c r="K655" s="50">
        <v>39439787</v>
      </c>
      <c r="L655" s="52">
        <v>42726431</v>
      </c>
      <c r="M655" s="118"/>
      <c r="N655" s="120">
        <v>39439787</v>
      </c>
      <c r="O655" s="120">
        <v>26932199</v>
      </c>
      <c r="P655" s="120">
        <v>3810579</v>
      </c>
      <c r="Q655" s="120">
        <v>47574231</v>
      </c>
      <c r="R655" s="120">
        <v>44287587</v>
      </c>
      <c r="S655" s="47"/>
    </row>
    <row r="656" spans="1:19" ht="12.75" customHeight="1" x14ac:dyDescent="0.2">
      <c r="A656" s="519">
        <v>39630</v>
      </c>
      <c r="B656" s="519">
        <v>39813</v>
      </c>
      <c r="C656" s="53" t="s">
        <v>3</v>
      </c>
      <c r="D656" s="54">
        <v>3</v>
      </c>
      <c r="E656" s="44">
        <v>15053.5</v>
      </c>
      <c r="F656" s="44">
        <v>0</v>
      </c>
      <c r="G656" s="44">
        <v>0</v>
      </c>
      <c r="H656" s="44">
        <v>6459.63</v>
      </c>
      <c r="I656" s="44">
        <v>0</v>
      </c>
      <c r="J656" s="55">
        <v>1792.76</v>
      </c>
      <c r="K656" s="56">
        <v>21513.13</v>
      </c>
      <c r="L656" s="57">
        <v>23305.89</v>
      </c>
      <c r="M656" s="117"/>
      <c r="N656" s="119">
        <v>21513.13</v>
      </c>
      <c r="O656" s="119">
        <v>15053.5</v>
      </c>
      <c r="P656" s="119">
        <v>1968</v>
      </c>
      <c r="Q656" s="119">
        <v>26015.52</v>
      </c>
      <c r="R656" s="119">
        <v>24222.76</v>
      </c>
      <c r="S656" s="47"/>
    </row>
    <row r="657" spans="1:19" ht="9" customHeight="1" x14ac:dyDescent="0.2">
      <c r="A657" s="579"/>
      <c r="B657" s="579"/>
      <c r="C657" s="48" t="s">
        <v>4</v>
      </c>
      <c r="D657" s="49">
        <v>8</v>
      </c>
      <c r="E657" s="50">
        <v>29147640</v>
      </c>
      <c r="F657" s="50">
        <v>0</v>
      </c>
      <c r="G657" s="50">
        <v>0</v>
      </c>
      <c r="H657" s="50">
        <v>12507588</v>
      </c>
      <c r="I657" s="50">
        <v>0</v>
      </c>
      <c r="J657" s="51">
        <v>3471267</v>
      </c>
      <c r="K657" s="50">
        <v>41655228</v>
      </c>
      <c r="L657" s="52">
        <v>45126496</v>
      </c>
      <c r="M657" s="118"/>
      <c r="N657" s="120">
        <v>41655228</v>
      </c>
      <c r="O657" s="120">
        <v>29147640</v>
      </c>
      <c r="P657" s="120">
        <v>3810579</v>
      </c>
      <c r="Q657" s="120">
        <v>50373071</v>
      </c>
      <c r="R657" s="120">
        <v>46901804</v>
      </c>
      <c r="S657" s="47"/>
    </row>
    <row r="658" spans="1:19" ht="12.75" customHeight="1" x14ac:dyDescent="0.2">
      <c r="A658" s="579"/>
      <c r="B658" s="579"/>
      <c r="C658" s="53" t="s">
        <v>3</v>
      </c>
      <c r="D658" s="54">
        <v>9</v>
      </c>
      <c r="E658" s="44">
        <v>16884.29</v>
      </c>
      <c r="F658" s="44">
        <v>0</v>
      </c>
      <c r="G658" s="44">
        <v>0</v>
      </c>
      <c r="H658" s="44">
        <v>6459.63</v>
      </c>
      <c r="I658" s="44">
        <v>0</v>
      </c>
      <c r="J658" s="55">
        <v>1945.33</v>
      </c>
      <c r="K658" s="56">
        <v>23343.919999999998</v>
      </c>
      <c r="L658" s="57">
        <v>25289.25</v>
      </c>
      <c r="M658" s="117"/>
      <c r="N658" s="119">
        <v>23343.919999999998</v>
      </c>
      <c r="O658" s="119">
        <v>16884.29</v>
      </c>
      <c r="P658" s="119">
        <v>1968</v>
      </c>
      <c r="Q658" s="119">
        <v>28328.42</v>
      </c>
      <c r="R658" s="119">
        <v>26383.09</v>
      </c>
      <c r="S658" s="47"/>
    </row>
    <row r="659" spans="1:19" ht="9" customHeight="1" x14ac:dyDescent="0.2">
      <c r="A659" s="579"/>
      <c r="B659" s="579"/>
      <c r="C659" s="48" t="s">
        <v>4</v>
      </c>
      <c r="D659" s="49">
        <v>14</v>
      </c>
      <c r="E659" s="50">
        <v>32692544</v>
      </c>
      <c r="F659" s="50">
        <v>0</v>
      </c>
      <c r="G659" s="50">
        <v>0</v>
      </c>
      <c r="H659" s="50">
        <v>12507588</v>
      </c>
      <c r="I659" s="50">
        <v>0</v>
      </c>
      <c r="J659" s="51">
        <v>3766684</v>
      </c>
      <c r="K659" s="50">
        <v>45200132</v>
      </c>
      <c r="L659" s="52">
        <v>48966816</v>
      </c>
      <c r="M659" s="118"/>
      <c r="N659" s="120">
        <v>45200132</v>
      </c>
      <c r="O659" s="120">
        <v>32692544</v>
      </c>
      <c r="P659" s="120">
        <v>3810579</v>
      </c>
      <c r="Q659" s="120">
        <v>54851470</v>
      </c>
      <c r="R659" s="120">
        <v>51084786</v>
      </c>
      <c r="S659" s="47"/>
    </row>
    <row r="660" spans="1:19" ht="12.75" customHeight="1" x14ac:dyDescent="0.2">
      <c r="A660" s="579"/>
      <c r="B660" s="579"/>
      <c r="C660" s="53" t="s">
        <v>3</v>
      </c>
      <c r="D660" s="54">
        <v>15</v>
      </c>
      <c r="E660" s="44">
        <v>19142.740000000002</v>
      </c>
      <c r="F660" s="44">
        <v>0</v>
      </c>
      <c r="G660" s="44">
        <v>0</v>
      </c>
      <c r="H660" s="44">
        <v>6459.63</v>
      </c>
      <c r="I660" s="44">
        <v>0</v>
      </c>
      <c r="J660" s="55">
        <v>2133.5300000000002</v>
      </c>
      <c r="K660" s="56">
        <v>25602.37</v>
      </c>
      <c r="L660" s="57">
        <v>27735.9</v>
      </c>
      <c r="M660" s="117"/>
      <c r="N660" s="119">
        <v>25602.37</v>
      </c>
      <c r="O660" s="119">
        <v>19142.740000000002</v>
      </c>
      <c r="P660" s="119">
        <v>2424</v>
      </c>
      <c r="Q660" s="119">
        <v>31181.59</v>
      </c>
      <c r="R660" s="119">
        <v>29048.06</v>
      </c>
      <c r="S660" s="47"/>
    </row>
    <row r="661" spans="1:19" ht="9" customHeight="1" x14ac:dyDescent="0.2">
      <c r="A661" s="579"/>
      <c r="B661" s="579"/>
      <c r="C661" s="48" t="s">
        <v>4</v>
      </c>
      <c r="D661" s="49">
        <v>20</v>
      </c>
      <c r="E661" s="50">
        <v>37065513</v>
      </c>
      <c r="F661" s="50">
        <v>0</v>
      </c>
      <c r="G661" s="50">
        <v>0</v>
      </c>
      <c r="H661" s="50">
        <v>12507588</v>
      </c>
      <c r="I661" s="50">
        <v>0</v>
      </c>
      <c r="J661" s="51">
        <v>4131090</v>
      </c>
      <c r="K661" s="50">
        <v>49573101</v>
      </c>
      <c r="L661" s="52">
        <v>53704191</v>
      </c>
      <c r="M661" s="118"/>
      <c r="N661" s="120">
        <v>49573101</v>
      </c>
      <c r="O661" s="120">
        <v>37065513</v>
      </c>
      <c r="P661" s="120">
        <v>4693518</v>
      </c>
      <c r="Q661" s="120">
        <v>60375977</v>
      </c>
      <c r="R661" s="120">
        <v>56244887</v>
      </c>
      <c r="S661" s="47"/>
    </row>
    <row r="662" spans="1:19" ht="12.75" customHeight="1" x14ac:dyDescent="0.2">
      <c r="A662" s="579"/>
      <c r="B662" s="579"/>
      <c r="C662" s="53" t="s">
        <v>3</v>
      </c>
      <c r="D662" s="54">
        <v>21</v>
      </c>
      <c r="E662" s="44">
        <v>22019.49</v>
      </c>
      <c r="F662" s="44">
        <v>0</v>
      </c>
      <c r="G662" s="44">
        <v>0</v>
      </c>
      <c r="H662" s="44">
        <v>6459.63</v>
      </c>
      <c r="I662" s="44">
        <v>0</v>
      </c>
      <c r="J662" s="55">
        <v>2373.2600000000002</v>
      </c>
      <c r="K662" s="56">
        <v>28479.119999999999</v>
      </c>
      <c r="L662" s="57">
        <v>30852.38</v>
      </c>
      <c r="M662" s="117"/>
      <c r="N662" s="119">
        <v>28479.119999999999</v>
      </c>
      <c r="O662" s="119">
        <v>22019.49</v>
      </c>
      <c r="P662" s="119">
        <v>2424</v>
      </c>
      <c r="Q662" s="119">
        <v>34815.89</v>
      </c>
      <c r="R662" s="119">
        <v>32442.63</v>
      </c>
      <c r="S662" s="47"/>
    </row>
    <row r="663" spans="1:19" ht="9" customHeight="1" x14ac:dyDescent="0.2">
      <c r="A663" s="579"/>
      <c r="B663" s="579"/>
      <c r="C663" s="48" t="s">
        <v>4</v>
      </c>
      <c r="D663" s="49">
        <v>27</v>
      </c>
      <c r="E663" s="50">
        <v>42635678</v>
      </c>
      <c r="F663" s="50">
        <v>0</v>
      </c>
      <c r="G663" s="50">
        <v>0</v>
      </c>
      <c r="H663" s="50">
        <v>12507588</v>
      </c>
      <c r="I663" s="50">
        <v>0</v>
      </c>
      <c r="J663" s="51">
        <v>4595272</v>
      </c>
      <c r="K663" s="50">
        <v>55143266</v>
      </c>
      <c r="L663" s="52">
        <v>59738538</v>
      </c>
      <c r="M663" s="118"/>
      <c r="N663" s="120">
        <v>55143266</v>
      </c>
      <c r="O663" s="120">
        <v>42635678</v>
      </c>
      <c r="P663" s="120">
        <v>4693518</v>
      </c>
      <c r="Q663" s="120">
        <v>67412963</v>
      </c>
      <c r="R663" s="120">
        <v>62817691</v>
      </c>
      <c r="S663" s="47"/>
    </row>
    <row r="664" spans="1:19" ht="12.75" customHeight="1" x14ac:dyDescent="0.2">
      <c r="A664" s="579"/>
      <c r="B664" s="579"/>
      <c r="C664" s="53" t="s">
        <v>3</v>
      </c>
      <c r="D664" s="54">
        <v>28</v>
      </c>
      <c r="E664" s="44">
        <v>23904.17</v>
      </c>
      <c r="F664" s="44">
        <v>0</v>
      </c>
      <c r="G664" s="44">
        <v>0</v>
      </c>
      <c r="H664" s="44">
        <v>6459.63</v>
      </c>
      <c r="I664" s="44">
        <v>0</v>
      </c>
      <c r="J664" s="55">
        <v>2530.3200000000002</v>
      </c>
      <c r="K664" s="56">
        <v>30363.8</v>
      </c>
      <c r="L664" s="57">
        <v>32894.120000000003</v>
      </c>
      <c r="M664" s="117"/>
      <c r="N664" s="119">
        <v>30363.8</v>
      </c>
      <c r="O664" s="119">
        <v>23904.17</v>
      </c>
      <c r="P664" s="119">
        <v>3090</v>
      </c>
      <c r="Q664" s="119">
        <v>37196.870000000003</v>
      </c>
      <c r="R664" s="119">
        <v>34666.550000000003</v>
      </c>
      <c r="S664" s="47"/>
    </row>
    <row r="665" spans="1:19" ht="9" customHeight="1" x14ac:dyDescent="0.2">
      <c r="A665" s="579"/>
      <c r="B665" s="579"/>
      <c r="C665" s="48" t="s">
        <v>4</v>
      </c>
      <c r="D665" s="49">
        <v>34</v>
      </c>
      <c r="E665" s="50">
        <v>46284927</v>
      </c>
      <c r="F665" s="50">
        <v>0</v>
      </c>
      <c r="G665" s="50">
        <v>0</v>
      </c>
      <c r="H665" s="50">
        <v>12507588</v>
      </c>
      <c r="I665" s="50">
        <v>0</v>
      </c>
      <c r="J665" s="51">
        <v>4899383</v>
      </c>
      <c r="K665" s="50">
        <v>58792515</v>
      </c>
      <c r="L665" s="52">
        <v>63691898</v>
      </c>
      <c r="M665" s="118"/>
      <c r="N665" s="120">
        <v>58792515</v>
      </c>
      <c r="O665" s="120">
        <v>46284927</v>
      </c>
      <c r="P665" s="120">
        <v>5983074</v>
      </c>
      <c r="Q665" s="120">
        <v>72023183</v>
      </c>
      <c r="R665" s="120">
        <v>67123801</v>
      </c>
      <c r="S665" s="47"/>
    </row>
    <row r="666" spans="1:19" ht="12.75" customHeight="1" x14ac:dyDescent="0.2">
      <c r="A666" s="579"/>
      <c r="B666" s="579"/>
      <c r="C666" s="53" t="s">
        <v>3</v>
      </c>
      <c r="D666" s="54">
        <v>35</v>
      </c>
      <c r="E666" s="44">
        <v>25406.53</v>
      </c>
      <c r="F666" s="44">
        <v>0</v>
      </c>
      <c r="G666" s="44">
        <v>0</v>
      </c>
      <c r="H666" s="44">
        <v>6459.63</v>
      </c>
      <c r="I666" s="44">
        <v>0</v>
      </c>
      <c r="J666" s="55">
        <v>2655.51</v>
      </c>
      <c r="K666" s="56">
        <v>31866.16</v>
      </c>
      <c r="L666" s="57">
        <v>34521.67</v>
      </c>
      <c r="M666" s="117"/>
      <c r="N666" s="119">
        <v>31866.16</v>
      </c>
      <c r="O666" s="119">
        <v>25406.53</v>
      </c>
      <c r="P666" s="119">
        <v>3090</v>
      </c>
      <c r="Q666" s="119">
        <v>39094.85</v>
      </c>
      <c r="R666" s="119">
        <v>36439.339999999997</v>
      </c>
      <c r="S666" s="47"/>
    </row>
    <row r="667" spans="1:19" ht="9" customHeight="1" x14ac:dyDescent="0.2">
      <c r="A667" s="580"/>
      <c r="B667" s="580"/>
      <c r="C667" s="58" t="s">
        <v>4</v>
      </c>
      <c r="D667" s="59"/>
      <c r="E667" s="50">
        <v>49193902</v>
      </c>
      <c r="F667" s="50">
        <v>0</v>
      </c>
      <c r="G667" s="50">
        <v>0</v>
      </c>
      <c r="H667" s="50">
        <v>12507588</v>
      </c>
      <c r="I667" s="50">
        <v>0</v>
      </c>
      <c r="J667" s="60">
        <v>5141784</v>
      </c>
      <c r="K667" s="61">
        <v>61701490</v>
      </c>
      <c r="L667" s="62">
        <v>66843274</v>
      </c>
      <c r="M667" s="118"/>
      <c r="N667" s="120">
        <v>61701490</v>
      </c>
      <c r="O667" s="120">
        <v>49193902</v>
      </c>
      <c r="P667" s="120">
        <v>5983074</v>
      </c>
      <c r="Q667" s="120">
        <v>75698185</v>
      </c>
      <c r="R667" s="120">
        <v>70556401</v>
      </c>
      <c r="S667" s="47"/>
    </row>
    <row r="668" spans="1:19" ht="12.75" customHeight="1" x14ac:dyDescent="0.2">
      <c r="A668" s="496">
        <v>39814</v>
      </c>
      <c r="B668" s="496">
        <v>40268</v>
      </c>
      <c r="C668" s="42" t="s">
        <v>3</v>
      </c>
      <c r="D668" s="43">
        <v>0</v>
      </c>
      <c r="E668" s="44">
        <v>14513.64</v>
      </c>
      <c r="F668" s="44">
        <v>0</v>
      </c>
      <c r="G668" s="44">
        <v>0</v>
      </c>
      <c r="H668" s="44">
        <v>6459.63</v>
      </c>
      <c r="I668" s="44">
        <v>0</v>
      </c>
      <c r="J668" s="44">
        <v>1747.77</v>
      </c>
      <c r="K668" s="45">
        <v>20973.27</v>
      </c>
      <c r="L668" s="46">
        <v>22721.040000000001</v>
      </c>
      <c r="M668" s="117"/>
      <c r="N668" s="119">
        <v>20973.27</v>
      </c>
      <c r="O668" s="119">
        <v>14513.64</v>
      </c>
      <c r="P668" s="119">
        <v>1968</v>
      </c>
      <c r="Q668" s="119">
        <v>25333.5</v>
      </c>
      <c r="R668" s="119">
        <v>23585.73</v>
      </c>
      <c r="S668" s="47"/>
    </row>
    <row r="669" spans="1:19" ht="9" customHeight="1" x14ac:dyDescent="0.2">
      <c r="A669" s="497"/>
      <c r="B669" s="497"/>
      <c r="C669" s="48" t="s">
        <v>4</v>
      </c>
      <c r="D669" s="49">
        <v>2</v>
      </c>
      <c r="E669" s="50">
        <v>28102326</v>
      </c>
      <c r="F669" s="50">
        <v>0</v>
      </c>
      <c r="G669" s="50">
        <v>0</v>
      </c>
      <c r="H669" s="50">
        <v>12507588</v>
      </c>
      <c r="I669" s="50">
        <v>0</v>
      </c>
      <c r="J669" s="51">
        <v>3384155</v>
      </c>
      <c r="K669" s="50">
        <v>40609914</v>
      </c>
      <c r="L669" s="52">
        <v>43994068</v>
      </c>
      <c r="M669" s="118"/>
      <c r="N669" s="120">
        <v>40609914</v>
      </c>
      <c r="O669" s="120">
        <v>28102326</v>
      </c>
      <c r="P669" s="120">
        <v>3810579</v>
      </c>
      <c r="Q669" s="120">
        <v>49052496</v>
      </c>
      <c r="R669" s="120">
        <v>45668341</v>
      </c>
      <c r="S669" s="47"/>
    </row>
    <row r="670" spans="1:19" ht="12.75" customHeight="1" x14ac:dyDescent="0.2">
      <c r="A670" s="519">
        <v>39814</v>
      </c>
      <c r="B670" s="519">
        <v>40268</v>
      </c>
      <c r="C670" s="53" t="s">
        <v>3</v>
      </c>
      <c r="D670" s="54">
        <v>3</v>
      </c>
      <c r="E670" s="44">
        <v>15701.74</v>
      </c>
      <c r="F670" s="44">
        <v>0</v>
      </c>
      <c r="G670" s="44">
        <v>0</v>
      </c>
      <c r="H670" s="44">
        <v>6459.63</v>
      </c>
      <c r="I670" s="44">
        <v>0</v>
      </c>
      <c r="J670" s="55">
        <v>1846.78</v>
      </c>
      <c r="K670" s="56">
        <v>22161.37</v>
      </c>
      <c r="L670" s="57">
        <v>24008.15</v>
      </c>
      <c r="M670" s="117"/>
      <c r="N670" s="119">
        <v>22161.37</v>
      </c>
      <c r="O670" s="119">
        <v>15701.74</v>
      </c>
      <c r="P670" s="119">
        <v>1968</v>
      </c>
      <c r="Q670" s="119">
        <v>26834.46</v>
      </c>
      <c r="R670" s="119">
        <v>24987.68</v>
      </c>
      <c r="S670" s="47"/>
    </row>
    <row r="671" spans="1:19" ht="9" customHeight="1" x14ac:dyDescent="0.2">
      <c r="A671" s="579"/>
      <c r="B671" s="579"/>
      <c r="C671" s="48" t="s">
        <v>4</v>
      </c>
      <c r="D671" s="49">
        <v>8</v>
      </c>
      <c r="E671" s="50">
        <v>30402808</v>
      </c>
      <c r="F671" s="50">
        <v>0</v>
      </c>
      <c r="G671" s="50">
        <v>0</v>
      </c>
      <c r="H671" s="50">
        <v>12507588</v>
      </c>
      <c r="I671" s="50">
        <v>0</v>
      </c>
      <c r="J671" s="51">
        <v>3575865</v>
      </c>
      <c r="K671" s="50">
        <v>42910396</v>
      </c>
      <c r="L671" s="52">
        <v>46486261</v>
      </c>
      <c r="M671" s="118"/>
      <c r="N671" s="120">
        <v>42910396</v>
      </c>
      <c r="O671" s="120">
        <v>30402808</v>
      </c>
      <c r="P671" s="120">
        <v>3810579</v>
      </c>
      <c r="Q671" s="120">
        <v>51958760</v>
      </c>
      <c r="R671" s="120">
        <v>48382895</v>
      </c>
      <c r="S671" s="47"/>
    </row>
    <row r="672" spans="1:19" ht="12.75" customHeight="1" x14ac:dyDescent="0.2">
      <c r="A672" s="579"/>
      <c r="B672" s="579"/>
      <c r="C672" s="53" t="s">
        <v>3</v>
      </c>
      <c r="D672" s="54">
        <v>9</v>
      </c>
      <c r="E672" s="44">
        <v>17602.849999999999</v>
      </c>
      <c r="F672" s="44">
        <v>0</v>
      </c>
      <c r="G672" s="44">
        <v>0</v>
      </c>
      <c r="H672" s="44">
        <v>6459.63</v>
      </c>
      <c r="I672" s="44">
        <v>0</v>
      </c>
      <c r="J672" s="55">
        <v>2005.21</v>
      </c>
      <c r="K672" s="56">
        <v>24062.48</v>
      </c>
      <c r="L672" s="57">
        <v>26067.69</v>
      </c>
      <c r="M672" s="117"/>
      <c r="N672" s="119">
        <v>24062.48</v>
      </c>
      <c r="O672" s="119">
        <v>17602.849999999999</v>
      </c>
      <c r="P672" s="119">
        <v>1968</v>
      </c>
      <c r="Q672" s="119">
        <v>29236.2</v>
      </c>
      <c r="R672" s="119">
        <v>27230.99</v>
      </c>
      <c r="S672" s="47"/>
    </row>
    <row r="673" spans="1:19" ht="9" customHeight="1" x14ac:dyDescent="0.2">
      <c r="A673" s="579"/>
      <c r="B673" s="579"/>
      <c r="C673" s="48" t="s">
        <v>4</v>
      </c>
      <c r="D673" s="49">
        <v>14</v>
      </c>
      <c r="E673" s="50">
        <v>34083870</v>
      </c>
      <c r="F673" s="50">
        <v>0</v>
      </c>
      <c r="G673" s="50">
        <v>0</v>
      </c>
      <c r="H673" s="50">
        <v>12507588</v>
      </c>
      <c r="I673" s="50">
        <v>0</v>
      </c>
      <c r="J673" s="51">
        <v>3882628</v>
      </c>
      <c r="K673" s="50">
        <v>46591458</v>
      </c>
      <c r="L673" s="52">
        <v>50474086</v>
      </c>
      <c r="M673" s="118"/>
      <c r="N673" s="120">
        <v>46591458</v>
      </c>
      <c r="O673" s="120">
        <v>34083870</v>
      </c>
      <c r="P673" s="120">
        <v>3810579</v>
      </c>
      <c r="Q673" s="120">
        <v>56609177</v>
      </c>
      <c r="R673" s="120">
        <v>52726549</v>
      </c>
      <c r="S673" s="47"/>
    </row>
    <row r="674" spans="1:19" ht="12.75" customHeight="1" x14ac:dyDescent="0.2">
      <c r="A674" s="579"/>
      <c r="B674" s="579"/>
      <c r="C674" s="53" t="s">
        <v>3</v>
      </c>
      <c r="D674" s="54">
        <v>15</v>
      </c>
      <c r="E674" s="44">
        <v>19948.060000000001</v>
      </c>
      <c r="F674" s="44">
        <v>0</v>
      </c>
      <c r="G674" s="44">
        <v>0</v>
      </c>
      <c r="H674" s="44">
        <v>6459.63</v>
      </c>
      <c r="I674" s="44">
        <v>0</v>
      </c>
      <c r="J674" s="55">
        <v>2200.64</v>
      </c>
      <c r="K674" s="56">
        <v>26407.69</v>
      </c>
      <c r="L674" s="57">
        <v>28608.33</v>
      </c>
      <c r="M674" s="117"/>
      <c r="N674" s="119">
        <v>26407.69</v>
      </c>
      <c r="O674" s="119">
        <v>19948.060000000001</v>
      </c>
      <c r="P674" s="119">
        <v>2424</v>
      </c>
      <c r="Q674" s="119">
        <v>32198.98</v>
      </c>
      <c r="R674" s="119">
        <v>29998.34</v>
      </c>
      <c r="S674" s="47"/>
    </row>
    <row r="675" spans="1:19" ht="9" customHeight="1" x14ac:dyDescent="0.2">
      <c r="A675" s="579"/>
      <c r="B675" s="579"/>
      <c r="C675" s="48" t="s">
        <v>4</v>
      </c>
      <c r="D675" s="49">
        <v>20</v>
      </c>
      <c r="E675" s="50">
        <v>38624830</v>
      </c>
      <c r="F675" s="50">
        <v>0</v>
      </c>
      <c r="G675" s="50">
        <v>0</v>
      </c>
      <c r="H675" s="50">
        <v>12507588</v>
      </c>
      <c r="I675" s="50">
        <v>0</v>
      </c>
      <c r="J675" s="51">
        <v>4261033</v>
      </c>
      <c r="K675" s="50">
        <v>51132418</v>
      </c>
      <c r="L675" s="52">
        <v>55393451</v>
      </c>
      <c r="M675" s="118"/>
      <c r="N675" s="120">
        <v>51132418</v>
      </c>
      <c r="O675" s="120">
        <v>38624830</v>
      </c>
      <c r="P675" s="120">
        <v>4693518</v>
      </c>
      <c r="Q675" s="120">
        <v>62345919</v>
      </c>
      <c r="R675" s="120">
        <v>58084886</v>
      </c>
      <c r="S675" s="47"/>
    </row>
    <row r="676" spans="1:19" ht="12.75" customHeight="1" x14ac:dyDescent="0.2">
      <c r="A676" s="579"/>
      <c r="B676" s="579"/>
      <c r="C676" s="53" t="s">
        <v>3</v>
      </c>
      <c r="D676" s="54">
        <v>21</v>
      </c>
      <c r="E676" s="44">
        <v>22935.33</v>
      </c>
      <c r="F676" s="44">
        <v>0</v>
      </c>
      <c r="G676" s="44">
        <v>0</v>
      </c>
      <c r="H676" s="44">
        <v>6459.63</v>
      </c>
      <c r="I676" s="44">
        <v>0</v>
      </c>
      <c r="J676" s="55">
        <v>2449.58</v>
      </c>
      <c r="K676" s="56">
        <v>29394.959999999999</v>
      </c>
      <c r="L676" s="57">
        <v>31844.54</v>
      </c>
      <c r="M676" s="117"/>
      <c r="N676" s="119">
        <v>29394.959999999999</v>
      </c>
      <c r="O676" s="119">
        <v>22935.33</v>
      </c>
      <c r="P676" s="119">
        <v>2424</v>
      </c>
      <c r="Q676" s="119">
        <v>35972.9</v>
      </c>
      <c r="R676" s="119">
        <v>33523.32</v>
      </c>
      <c r="S676" s="47"/>
    </row>
    <row r="677" spans="1:19" ht="9" customHeight="1" x14ac:dyDescent="0.2">
      <c r="A677" s="579"/>
      <c r="B677" s="579"/>
      <c r="C677" s="48" t="s">
        <v>4</v>
      </c>
      <c r="D677" s="49">
        <v>27</v>
      </c>
      <c r="E677" s="50">
        <v>44408991</v>
      </c>
      <c r="F677" s="50">
        <v>0</v>
      </c>
      <c r="G677" s="50">
        <v>0</v>
      </c>
      <c r="H677" s="50">
        <v>12507588</v>
      </c>
      <c r="I677" s="50">
        <v>0</v>
      </c>
      <c r="J677" s="51">
        <v>4743048</v>
      </c>
      <c r="K677" s="50">
        <v>56916579</v>
      </c>
      <c r="L677" s="52">
        <v>61659627</v>
      </c>
      <c r="M677" s="118"/>
      <c r="N677" s="123">
        <v>56916579</v>
      </c>
      <c r="O677" s="123">
        <v>44408991</v>
      </c>
      <c r="P677" s="120">
        <v>4693518</v>
      </c>
      <c r="Q677" s="123">
        <v>69653247</v>
      </c>
      <c r="R677" s="120">
        <v>64910199</v>
      </c>
      <c r="S677" s="47"/>
    </row>
    <row r="678" spans="1:19" ht="12.75" customHeight="1" x14ac:dyDescent="0.2">
      <c r="A678" s="579"/>
      <c r="B678" s="579"/>
      <c r="C678" s="53" t="s">
        <v>3</v>
      </c>
      <c r="D678" s="54">
        <v>28</v>
      </c>
      <c r="E678" s="44">
        <v>24892.49</v>
      </c>
      <c r="F678" s="44">
        <v>0</v>
      </c>
      <c r="G678" s="44">
        <v>0</v>
      </c>
      <c r="H678" s="44">
        <v>6459.63</v>
      </c>
      <c r="I678" s="44">
        <v>0</v>
      </c>
      <c r="J678" s="55">
        <v>2612.6799999999998</v>
      </c>
      <c r="K678" s="56">
        <v>31352.12</v>
      </c>
      <c r="L678" s="57">
        <v>33964.800000000003</v>
      </c>
      <c r="M678" s="80"/>
      <c r="N678" s="119">
        <v>31352.12</v>
      </c>
      <c r="O678" s="119">
        <v>24892.49</v>
      </c>
      <c r="P678" s="119">
        <v>3090</v>
      </c>
      <c r="Q678" s="119">
        <v>38445.449999999997</v>
      </c>
      <c r="R678" s="119">
        <v>35832.769999999997</v>
      </c>
      <c r="S678" s="47"/>
    </row>
    <row r="679" spans="1:19" ht="9" customHeight="1" x14ac:dyDescent="0.2">
      <c r="A679" s="579"/>
      <c r="B679" s="579"/>
      <c r="C679" s="48" t="s">
        <v>4</v>
      </c>
      <c r="D679" s="49">
        <v>34</v>
      </c>
      <c r="E679" s="50">
        <v>48198582</v>
      </c>
      <c r="F679" s="50">
        <v>0</v>
      </c>
      <c r="G679" s="50">
        <v>0</v>
      </c>
      <c r="H679" s="50">
        <v>12507588</v>
      </c>
      <c r="I679" s="50">
        <v>0</v>
      </c>
      <c r="J679" s="51">
        <v>5058854</v>
      </c>
      <c r="K679" s="50">
        <v>60706169</v>
      </c>
      <c r="L679" s="52">
        <v>65765023</v>
      </c>
      <c r="M679" s="80"/>
      <c r="N679" s="120">
        <v>60706169</v>
      </c>
      <c r="O679" s="120">
        <v>48198582</v>
      </c>
      <c r="P679" s="120">
        <v>5983074</v>
      </c>
      <c r="Q679" s="123">
        <v>74440771</v>
      </c>
      <c r="R679" s="120">
        <v>69381918</v>
      </c>
      <c r="S679" s="47"/>
    </row>
    <row r="680" spans="1:19" ht="12.75" customHeight="1" x14ac:dyDescent="0.2">
      <c r="A680" s="579"/>
      <c r="B680" s="579"/>
      <c r="C680" s="53" t="s">
        <v>3</v>
      </c>
      <c r="D680" s="54">
        <v>35</v>
      </c>
      <c r="E680" s="44">
        <v>26452.57</v>
      </c>
      <c r="F680" s="44">
        <v>0</v>
      </c>
      <c r="G680" s="44">
        <v>0</v>
      </c>
      <c r="H680" s="44">
        <v>6459.63</v>
      </c>
      <c r="I680" s="44">
        <v>0</v>
      </c>
      <c r="J680" s="55">
        <v>2742.68</v>
      </c>
      <c r="K680" s="56">
        <v>32912.199999999997</v>
      </c>
      <c r="L680" s="57">
        <v>35654.879999999997</v>
      </c>
      <c r="M680" s="80"/>
      <c r="N680" s="119">
        <v>32912.199999999997</v>
      </c>
      <c r="O680" s="119">
        <v>26452.57</v>
      </c>
      <c r="P680" s="119">
        <v>3090</v>
      </c>
      <c r="Q680" s="119">
        <v>40416.339999999997</v>
      </c>
      <c r="R680" s="119">
        <v>37673.660000000003</v>
      </c>
      <c r="S680" s="47"/>
    </row>
    <row r="681" spans="1:19" ht="9" customHeight="1" x14ac:dyDescent="0.2">
      <c r="A681" s="580"/>
      <c r="B681" s="580"/>
      <c r="C681" s="58" t="s">
        <v>4</v>
      </c>
      <c r="D681" s="59"/>
      <c r="E681" s="61">
        <v>51219318</v>
      </c>
      <c r="F681" s="61">
        <v>0</v>
      </c>
      <c r="G681" s="61">
        <v>0</v>
      </c>
      <c r="H681" s="61">
        <v>12507588</v>
      </c>
      <c r="I681" s="61">
        <v>0</v>
      </c>
      <c r="J681" s="60">
        <v>5310569</v>
      </c>
      <c r="K681" s="61">
        <v>63726905</v>
      </c>
      <c r="L681" s="62">
        <v>69037474</v>
      </c>
      <c r="M681" s="80"/>
      <c r="N681" s="120">
        <v>63726905</v>
      </c>
      <c r="O681" s="120">
        <v>51219318</v>
      </c>
      <c r="P681" s="120">
        <v>5983074</v>
      </c>
      <c r="Q681" s="123">
        <v>78256947</v>
      </c>
      <c r="R681" s="120">
        <v>72946378</v>
      </c>
      <c r="S681" s="47"/>
    </row>
    <row r="682" spans="1:19" ht="12.75" customHeight="1" x14ac:dyDescent="0.2">
      <c r="A682" s="496">
        <v>40269</v>
      </c>
      <c r="B682" s="496">
        <v>40359</v>
      </c>
      <c r="C682" s="42" t="s">
        <v>3</v>
      </c>
      <c r="D682" s="43">
        <v>0</v>
      </c>
      <c r="E682" s="44">
        <v>14513.64</v>
      </c>
      <c r="F682" s="44">
        <v>0</v>
      </c>
      <c r="G682" s="44">
        <v>0</v>
      </c>
      <c r="H682" s="44">
        <v>6459.63</v>
      </c>
      <c r="I682" s="44">
        <v>94.38</v>
      </c>
      <c r="J682" s="44">
        <v>1747.77</v>
      </c>
      <c r="K682" s="45">
        <v>21067.65</v>
      </c>
      <c r="L682" s="46">
        <v>22815.42</v>
      </c>
      <c r="N682" s="119">
        <v>21067.65</v>
      </c>
      <c r="O682" s="119">
        <v>14608.02</v>
      </c>
      <c r="P682" s="119">
        <v>1968</v>
      </c>
      <c r="Q682" s="119">
        <v>25444.86</v>
      </c>
      <c r="R682" s="119">
        <v>23697.09</v>
      </c>
      <c r="S682" s="47"/>
    </row>
    <row r="683" spans="1:19" ht="9" customHeight="1" x14ac:dyDescent="0.2">
      <c r="A683" s="497"/>
      <c r="B683" s="497"/>
      <c r="C683" s="48" t="s">
        <v>4</v>
      </c>
      <c r="D683" s="49">
        <v>2</v>
      </c>
      <c r="E683" s="50">
        <v>28102326</v>
      </c>
      <c r="F683" s="50">
        <v>0</v>
      </c>
      <c r="G683" s="50">
        <v>0</v>
      </c>
      <c r="H683" s="50">
        <v>12507588</v>
      </c>
      <c r="I683" s="50">
        <v>182745</v>
      </c>
      <c r="J683" s="51">
        <v>3384155</v>
      </c>
      <c r="K683" s="50">
        <v>40792659</v>
      </c>
      <c r="L683" s="52">
        <v>44176813</v>
      </c>
      <c r="M683" s="112"/>
      <c r="N683" s="120">
        <v>40792659</v>
      </c>
      <c r="O683" s="120">
        <v>28285071</v>
      </c>
      <c r="P683" s="120">
        <v>3810579</v>
      </c>
      <c r="Q683" s="123">
        <v>49268119</v>
      </c>
      <c r="R683" s="120">
        <v>45883964</v>
      </c>
      <c r="S683" s="47"/>
    </row>
    <row r="684" spans="1:19" ht="12.75" customHeight="1" x14ac:dyDescent="0.2">
      <c r="A684" s="519">
        <v>40269</v>
      </c>
      <c r="B684" s="519">
        <v>40359</v>
      </c>
      <c r="C684" s="53" t="s">
        <v>3</v>
      </c>
      <c r="D684" s="54">
        <v>3</v>
      </c>
      <c r="E684" s="44">
        <v>15701.74</v>
      </c>
      <c r="F684" s="44">
        <v>0</v>
      </c>
      <c r="G684" s="44">
        <v>0</v>
      </c>
      <c r="H684" s="44">
        <v>6459.63</v>
      </c>
      <c r="I684" s="44">
        <v>94.38</v>
      </c>
      <c r="J684" s="55">
        <v>1846.78</v>
      </c>
      <c r="K684" s="56">
        <v>22255.75</v>
      </c>
      <c r="L684" s="57">
        <v>24102.53</v>
      </c>
      <c r="N684" s="119">
        <v>22255.75</v>
      </c>
      <c r="O684" s="119">
        <v>15796.12</v>
      </c>
      <c r="P684" s="119">
        <v>1968</v>
      </c>
      <c r="Q684" s="119">
        <v>26945.83</v>
      </c>
      <c r="R684" s="119">
        <v>25099.05</v>
      </c>
      <c r="S684" s="47"/>
    </row>
    <row r="685" spans="1:19" ht="9" customHeight="1" x14ac:dyDescent="0.2">
      <c r="A685" s="579"/>
      <c r="B685" s="579"/>
      <c r="C685" s="48" t="s">
        <v>4</v>
      </c>
      <c r="D685" s="49">
        <v>8</v>
      </c>
      <c r="E685" s="50">
        <v>30402808</v>
      </c>
      <c r="F685" s="50">
        <v>0</v>
      </c>
      <c r="G685" s="50">
        <v>0</v>
      </c>
      <c r="H685" s="50">
        <v>12507588</v>
      </c>
      <c r="I685" s="50">
        <v>182745</v>
      </c>
      <c r="J685" s="51">
        <v>3575865</v>
      </c>
      <c r="K685" s="50">
        <v>43093141</v>
      </c>
      <c r="L685" s="52">
        <v>46669006</v>
      </c>
      <c r="N685" s="120">
        <v>43093141</v>
      </c>
      <c r="O685" s="120">
        <v>30585553</v>
      </c>
      <c r="P685" s="120">
        <v>3810579</v>
      </c>
      <c r="Q685" s="123">
        <v>52174402</v>
      </c>
      <c r="R685" s="120">
        <v>48598538</v>
      </c>
      <c r="S685" s="47"/>
    </row>
    <row r="686" spans="1:19" ht="12.75" customHeight="1" x14ac:dyDescent="0.2">
      <c r="A686" s="579"/>
      <c r="B686" s="579"/>
      <c r="C686" s="53" t="s">
        <v>3</v>
      </c>
      <c r="D686" s="54">
        <v>9</v>
      </c>
      <c r="E686" s="44">
        <v>17602.849999999999</v>
      </c>
      <c r="F686" s="44">
        <v>0</v>
      </c>
      <c r="G686" s="44">
        <v>0</v>
      </c>
      <c r="H686" s="44">
        <v>6459.63</v>
      </c>
      <c r="I686" s="44">
        <v>94.38</v>
      </c>
      <c r="J686" s="55">
        <v>2005.21</v>
      </c>
      <c r="K686" s="56">
        <v>24156.86</v>
      </c>
      <c r="L686" s="57">
        <v>26162.07</v>
      </c>
      <c r="N686" s="119">
        <v>24156.86</v>
      </c>
      <c r="O686" s="119">
        <v>17697.23</v>
      </c>
      <c r="P686" s="119">
        <v>1968</v>
      </c>
      <c r="Q686" s="119">
        <v>29347.57</v>
      </c>
      <c r="R686" s="119">
        <v>27342.36</v>
      </c>
      <c r="S686" s="47"/>
    </row>
    <row r="687" spans="1:19" ht="9" customHeight="1" x14ac:dyDescent="0.2">
      <c r="A687" s="579"/>
      <c r="B687" s="579"/>
      <c r="C687" s="48" t="s">
        <v>4</v>
      </c>
      <c r="D687" s="49">
        <v>14</v>
      </c>
      <c r="E687" s="50">
        <v>34083870</v>
      </c>
      <c r="F687" s="50">
        <v>0</v>
      </c>
      <c r="G687" s="50">
        <v>0</v>
      </c>
      <c r="H687" s="50">
        <v>12507588</v>
      </c>
      <c r="I687" s="50">
        <v>182745</v>
      </c>
      <c r="J687" s="51">
        <v>3882628</v>
      </c>
      <c r="K687" s="50">
        <v>46774203</v>
      </c>
      <c r="L687" s="52">
        <v>50656831</v>
      </c>
      <c r="N687" s="120">
        <v>46774203</v>
      </c>
      <c r="O687" s="120">
        <v>34266616</v>
      </c>
      <c r="P687" s="120">
        <v>3810579</v>
      </c>
      <c r="Q687" s="123">
        <v>56824819</v>
      </c>
      <c r="R687" s="120">
        <v>52942191</v>
      </c>
      <c r="S687" s="47"/>
    </row>
    <row r="688" spans="1:19" ht="12.75" customHeight="1" x14ac:dyDescent="0.2">
      <c r="A688" s="579"/>
      <c r="B688" s="579"/>
      <c r="C688" s="53" t="s">
        <v>3</v>
      </c>
      <c r="D688" s="54">
        <v>15</v>
      </c>
      <c r="E688" s="44">
        <v>19948.060000000001</v>
      </c>
      <c r="F688" s="44">
        <v>0</v>
      </c>
      <c r="G688" s="44">
        <v>0</v>
      </c>
      <c r="H688" s="44">
        <v>6459.63</v>
      </c>
      <c r="I688" s="44">
        <v>94.38</v>
      </c>
      <c r="J688" s="55">
        <v>2200.64</v>
      </c>
      <c r="K688" s="56">
        <v>26502.07</v>
      </c>
      <c r="L688" s="57">
        <v>28702.71</v>
      </c>
      <c r="N688" s="119">
        <v>26502.07</v>
      </c>
      <c r="O688" s="119">
        <v>20042.439999999999</v>
      </c>
      <c r="P688" s="119">
        <v>2424</v>
      </c>
      <c r="Q688" s="119">
        <v>32310.35</v>
      </c>
      <c r="R688" s="119">
        <v>30109.71</v>
      </c>
      <c r="S688" s="47"/>
    </row>
    <row r="689" spans="1:19" ht="9" customHeight="1" x14ac:dyDescent="0.2">
      <c r="A689" s="579"/>
      <c r="B689" s="579"/>
      <c r="C689" s="48" t="s">
        <v>4</v>
      </c>
      <c r="D689" s="49">
        <v>20</v>
      </c>
      <c r="E689" s="50">
        <v>38624830</v>
      </c>
      <c r="F689" s="50">
        <v>0</v>
      </c>
      <c r="G689" s="50">
        <v>0</v>
      </c>
      <c r="H689" s="50">
        <v>12507588</v>
      </c>
      <c r="I689" s="50">
        <v>182745</v>
      </c>
      <c r="J689" s="51">
        <v>4261033</v>
      </c>
      <c r="K689" s="50">
        <v>51315163</v>
      </c>
      <c r="L689" s="52">
        <v>55576196</v>
      </c>
      <c r="N689" s="120">
        <v>51315163</v>
      </c>
      <c r="O689" s="120">
        <v>38807575</v>
      </c>
      <c r="P689" s="120">
        <v>4693518</v>
      </c>
      <c r="Q689" s="123">
        <v>62561561</v>
      </c>
      <c r="R689" s="120">
        <v>58300528</v>
      </c>
      <c r="S689" s="47"/>
    </row>
    <row r="690" spans="1:19" ht="12.75" customHeight="1" x14ac:dyDescent="0.2">
      <c r="A690" s="579"/>
      <c r="B690" s="579"/>
      <c r="C690" s="53" t="s">
        <v>3</v>
      </c>
      <c r="D690" s="54">
        <v>21</v>
      </c>
      <c r="E690" s="44">
        <v>22935.33</v>
      </c>
      <c r="F690" s="44">
        <v>0</v>
      </c>
      <c r="G690" s="44">
        <v>0</v>
      </c>
      <c r="H690" s="44">
        <v>6459.63</v>
      </c>
      <c r="I690" s="44">
        <v>94.38</v>
      </c>
      <c r="J690" s="55">
        <v>2449.58</v>
      </c>
      <c r="K690" s="56">
        <v>29489.34</v>
      </c>
      <c r="L690" s="57">
        <v>31938.92</v>
      </c>
      <c r="N690" s="119">
        <v>29489.34</v>
      </c>
      <c r="O690" s="119">
        <v>23029.71</v>
      </c>
      <c r="P690" s="119">
        <v>2424</v>
      </c>
      <c r="Q690" s="119">
        <v>36084.269999999997</v>
      </c>
      <c r="R690" s="119">
        <v>33634.69</v>
      </c>
      <c r="S690" s="47"/>
    </row>
    <row r="691" spans="1:19" ht="9" customHeight="1" x14ac:dyDescent="0.2">
      <c r="A691" s="579"/>
      <c r="B691" s="579"/>
      <c r="C691" s="48" t="s">
        <v>4</v>
      </c>
      <c r="D691" s="49">
        <v>27</v>
      </c>
      <c r="E691" s="50">
        <v>44408991</v>
      </c>
      <c r="F691" s="50">
        <v>0</v>
      </c>
      <c r="G691" s="50">
        <v>0</v>
      </c>
      <c r="H691" s="50">
        <v>12507588</v>
      </c>
      <c r="I691" s="50">
        <v>182745</v>
      </c>
      <c r="J691" s="51">
        <v>4743048</v>
      </c>
      <c r="K691" s="50">
        <v>57099324</v>
      </c>
      <c r="L691" s="52">
        <v>61842373</v>
      </c>
      <c r="N691" s="123">
        <v>57099324</v>
      </c>
      <c r="O691" s="123">
        <v>44591737</v>
      </c>
      <c r="P691" s="120">
        <v>4693518</v>
      </c>
      <c r="Q691" s="123">
        <v>69868889</v>
      </c>
      <c r="R691" s="120">
        <v>65125841</v>
      </c>
      <c r="S691" s="47"/>
    </row>
    <row r="692" spans="1:19" ht="12.75" customHeight="1" x14ac:dyDescent="0.2">
      <c r="A692" s="579"/>
      <c r="B692" s="579"/>
      <c r="C692" s="53" t="s">
        <v>3</v>
      </c>
      <c r="D692" s="54">
        <v>28</v>
      </c>
      <c r="E692" s="44">
        <v>24892.49</v>
      </c>
      <c r="F692" s="44">
        <v>0</v>
      </c>
      <c r="G692" s="44">
        <v>0</v>
      </c>
      <c r="H692" s="44">
        <v>6459.63</v>
      </c>
      <c r="I692" s="44">
        <v>94.38</v>
      </c>
      <c r="J692" s="55">
        <v>2612.6799999999998</v>
      </c>
      <c r="K692" s="56">
        <v>31446.5</v>
      </c>
      <c r="L692" s="57">
        <v>34059.18</v>
      </c>
      <c r="N692" s="119">
        <v>31446.5</v>
      </c>
      <c r="O692" s="119">
        <v>24986.87</v>
      </c>
      <c r="P692" s="119">
        <v>3090</v>
      </c>
      <c r="Q692" s="119">
        <v>38556.82</v>
      </c>
      <c r="R692" s="119">
        <v>35944.14</v>
      </c>
      <c r="S692" s="47"/>
    </row>
    <row r="693" spans="1:19" ht="9" customHeight="1" x14ac:dyDescent="0.2">
      <c r="A693" s="579"/>
      <c r="B693" s="579"/>
      <c r="C693" s="48" t="s">
        <v>4</v>
      </c>
      <c r="D693" s="49">
        <v>34</v>
      </c>
      <c r="E693" s="50">
        <v>48198582</v>
      </c>
      <c r="F693" s="50">
        <v>0</v>
      </c>
      <c r="G693" s="50">
        <v>0</v>
      </c>
      <c r="H693" s="50">
        <v>12507588</v>
      </c>
      <c r="I693" s="50">
        <v>182745</v>
      </c>
      <c r="J693" s="51">
        <v>5058854</v>
      </c>
      <c r="K693" s="50">
        <v>60888915</v>
      </c>
      <c r="L693" s="52">
        <v>65947768</v>
      </c>
      <c r="N693" s="123">
        <v>60888915</v>
      </c>
      <c r="O693" s="123">
        <v>48381327</v>
      </c>
      <c r="P693" s="120">
        <v>5983074</v>
      </c>
      <c r="Q693" s="123">
        <v>74656414</v>
      </c>
      <c r="R693" s="120">
        <v>69597560</v>
      </c>
      <c r="S693" s="47"/>
    </row>
    <row r="694" spans="1:19" ht="12.75" customHeight="1" x14ac:dyDescent="0.2">
      <c r="A694" s="579"/>
      <c r="B694" s="579"/>
      <c r="C694" s="53" t="s">
        <v>3</v>
      </c>
      <c r="D694" s="54">
        <v>35</v>
      </c>
      <c r="E694" s="44">
        <v>26452.57</v>
      </c>
      <c r="F694" s="44">
        <v>0</v>
      </c>
      <c r="G694" s="44">
        <v>0</v>
      </c>
      <c r="H694" s="44">
        <v>6459.63</v>
      </c>
      <c r="I694" s="44">
        <v>94.38</v>
      </c>
      <c r="J694" s="55">
        <v>2742.68</v>
      </c>
      <c r="K694" s="56">
        <v>33006.58</v>
      </c>
      <c r="L694" s="57">
        <v>35749.26</v>
      </c>
      <c r="N694" s="119">
        <v>33006.58</v>
      </c>
      <c r="O694" s="119">
        <v>26546.95</v>
      </c>
      <c r="P694" s="119">
        <v>3090</v>
      </c>
      <c r="Q694" s="119">
        <v>40527.71</v>
      </c>
      <c r="R694" s="119">
        <v>37785.03</v>
      </c>
      <c r="S694" s="47"/>
    </row>
    <row r="695" spans="1:19" ht="9" customHeight="1" x14ac:dyDescent="0.2">
      <c r="A695" s="580"/>
      <c r="B695" s="580"/>
      <c r="C695" s="58" t="s">
        <v>4</v>
      </c>
      <c r="D695" s="59"/>
      <c r="E695" s="50">
        <v>51219318</v>
      </c>
      <c r="F695" s="50">
        <v>0</v>
      </c>
      <c r="G695" s="50">
        <v>0</v>
      </c>
      <c r="H695" s="50">
        <v>12507588</v>
      </c>
      <c r="I695" s="50">
        <v>182745</v>
      </c>
      <c r="J695" s="60">
        <v>5310569</v>
      </c>
      <c r="K695" s="61">
        <v>63909651</v>
      </c>
      <c r="L695" s="62">
        <v>69220220</v>
      </c>
      <c r="N695" s="123">
        <v>63909651</v>
      </c>
      <c r="O695" s="123">
        <v>51402063</v>
      </c>
      <c r="P695" s="120">
        <v>5983074</v>
      </c>
      <c r="Q695" s="123">
        <v>78472589</v>
      </c>
      <c r="R695" s="120">
        <v>73162020</v>
      </c>
      <c r="S695" s="47"/>
    </row>
    <row r="696" spans="1:19" ht="12.75" customHeight="1" x14ac:dyDescent="0.2">
      <c r="A696" s="496">
        <v>40360</v>
      </c>
      <c r="B696" s="496">
        <v>40543</v>
      </c>
      <c r="C696" s="42" t="s">
        <v>3</v>
      </c>
      <c r="D696" s="43">
        <v>0</v>
      </c>
      <c r="E696" s="44">
        <v>14513.64</v>
      </c>
      <c r="F696" s="44">
        <v>0</v>
      </c>
      <c r="G696" s="44">
        <v>0</v>
      </c>
      <c r="H696" s="44">
        <v>6459.63</v>
      </c>
      <c r="I696" s="44">
        <v>157.30000000000001</v>
      </c>
      <c r="J696" s="44">
        <v>1747.77</v>
      </c>
      <c r="K696" s="45">
        <v>21130.57</v>
      </c>
      <c r="L696" s="46">
        <v>22878.34</v>
      </c>
      <c r="N696" s="119">
        <v>21130.57</v>
      </c>
      <c r="O696" s="119">
        <v>14670.94</v>
      </c>
      <c r="P696" s="119">
        <v>1968</v>
      </c>
      <c r="Q696" s="119">
        <v>25519.11</v>
      </c>
      <c r="R696" s="119">
        <v>23771.34</v>
      </c>
      <c r="S696" s="47"/>
    </row>
    <row r="697" spans="1:19" ht="9" customHeight="1" x14ac:dyDescent="0.2">
      <c r="A697" s="497"/>
      <c r="B697" s="497"/>
      <c r="C697" s="48" t="s">
        <v>4</v>
      </c>
      <c r="D697" s="49">
        <v>2</v>
      </c>
      <c r="E697" s="50">
        <v>28102326</v>
      </c>
      <c r="F697" s="50">
        <v>0</v>
      </c>
      <c r="G697" s="50">
        <v>0</v>
      </c>
      <c r="H697" s="50">
        <v>12507588</v>
      </c>
      <c r="I697" s="50">
        <v>304575</v>
      </c>
      <c r="J697" s="51">
        <v>3384155</v>
      </c>
      <c r="K697" s="50">
        <v>40914489</v>
      </c>
      <c r="L697" s="52">
        <v>44298643</v>
      </c>
      <c r="N697" s="123">
        <v>40914489</v>
      </c>
      <c r="O697" s="123">
        <v>28406901</v>
      </c>
      <c r="P697" s="120">
        <v>3810579</v>
      </c>
      <c r="Q697" s="123">
        <v>49411887</v>
      </c>
      <c r="R697" s="120">
        <v>46027733</v>
      </c>
      <c r="S697" s="47"/>
    </row>
    <row r="698" spans="1:19" ht="12.75" customHeight="1" x14ac:dyDescent="0.2">
      <c r="A698" s="519">
        <v>40360</v>
      </c>
      <c r="B698" s="519">
        <v>40543</v>
      </c>
      <c r="C698" s="53" t="s">
        <v>3</v>
      </c>
      <c r="D698" s="54">
        <v>3</v>
      </c>
      <c r="E698" s="44">
        <v>15701.74</v>
      </c>
      <c r="F698" s="44">
        <v>0</v>
      </c>
      <c r="G698" s="44">
        <v>0</v>
      </c>
      <c r="H698" s="44">
        <v>6459.63</v>
      </c>
      <c r="I698" s="44">
        <v>157.30000000000001</v>
      </c>
      <c r="J698" s="55">
        <v>1846.78</v>
      </c>
      <c r="K698" s="56">
        <v>22318.67</v>
      </c>
      <c r="L698" s="57">
        <v>24165.45</v>
      </c>
      <c r="N698" s="119">
        <v>22318.67</v>
      </c>
      <c r="O698" s="119">
        <v>15859.04</v>
      </c>
      <c r="P698" s="119">
        <v>1968</v>
      </c>
      <c r="Q698" s="119">
        <v>27020.080000000002</v>
      </c>
      <c r="R698" s="119">
        <v>25173.3</v>
      </c>
      <c r="S698" s="47"/>
    </row>
    <row r="699" spans="1:19" ht="9" customHeight="1" x14ac:dyDescent="0.2">
      <c r="A699" s="579"/>
      <c r="B699" s="579"/>
      <c r="C699" s="48" t="s">
        <v>4</v>
      </c>
      <c r="D699" s="49">
        <v>8</v>
      </c>
      <c r="E699" s="50">
        <v>30402808</v>
      </c>
      <c r="F699" s="50">
        <v>0</v>
      </c>
      <c r="G699" s="50">
        <v>0</v>
      </c>
      <c r="H699" s="50">
        <v>12507588</v>
      </c>
      <c r="I699" s="50">
        <v>304575</v>
      </c>
      <c r="J699" s="51">
        <v>3575865</v>
      </c>
      <c r="K699" s="50">
        <v>43214971</v>
      </c>
      <c r="L699" s="52">
        <v>46790836</v>
      </c>
      <c r="N699" s="123">
        <v>43214971</v>
      </c>
      <c r="O699" s="123">
        <v>30707383</v>
      </c>
      <c r="P699" s="120">
        <v>3810579</v>
      </c>
      <c r="Q699" s="123">
        <v>52318170</v>
      </c>
      <c r="R699" s="120">
        <v>48742306</v>
      </c>
      <c r="S699" s="47"/>
    </row>
    <row r="700" spans="1:19" ht="12.75" customHeight="1" x14ac:dyDescent="0.2">
      <c r="A700" s="579"/>
      <c r="B700" s="579"/>
      <c r="C700" s="53" t="s">
        <v>3</v>
      </c>
      <c r="D700" s="54">
        <v>9</v>
      </c>
      <c r="E700" s="44">
        <v>17602.849999999999</v>
      </c>
      <c r="F700" s="44">
        <v>0</v>
      </c>
      <c r="G700" s="44">
        <v>0</v>
      </c>
      <c r="H700" s="44">
        <v>6459.63</v>
      </c>
      <c r="I700" s="44">
        <v>157.30000000000001</v>
      </c>
      <c r="J700" s="55">
        <v>2005.21</v>
      </c>
      <c r="K700" s="56">
        <v>24219.78</v>
      </c>
      <c r="L700" s="57">
        <v>26224.99</v>
      </c>
      <c r="N700" s="119">
        <v>24219.78</v>
      </c>
      <c r="O700" s="119">
        <v>17760.150000000001</v>
      </c>
      <c r="P700" s="119">
        <v>1968</v>
      </c>
      <c r="Q700" s="119">
        <v>29421.82</v>
      </c>
      <c r="R700" s="119">
        <v>27416.61</v>
      </c>
      <c r="S700" s="47"/>
    </row>
    <row r="701" spans="1:19" ht="9" customHeight="1" x14ac:dyDescent="0.2">
      <c r="A701" s="579"/>
      <c r="B701" s="579"/>
      <c r="C701" s="48" t="s">
        <v>4</v>
      </c>
      <c r="D701" s="49">
        <v>14</v>
      </c>
      <c r="E701" s="50">
        <v>34083870</v>
      </c>
      <c r="F701" s="50">
        <v>0</v>
      </c>
      <c r="G701" s="50">
        <v>0</v>
      </c>
      <c r="H701" s="50">
        <v>12507588</v>
      </c>
      <c r="I701" s="50">
        <v>304575</v>
      </c>
      <c r="J701" s="51">
        <v>3882628</v>
      </c>
      <c r="K701" s="50">
        <v>46896033</v>
      </c>
      <c r="L701" s="52">
        <v>50778661</v>
      </c>
      <c r="N701" s="123">
        <v>46896033</v>
      </c>
      <c r="O701" s="123">
        <v>34388446</v>
      </c>
      <c r="P701" s="120">
        <v>3810579</v>
      </c>
      <c r="Q701" s="123">
        <v>56968587</v>
      </c>
      <c r="R701" s="120">
        <v>53085959</v>
      </c>
      <c r="S701" s="47"/>
    </row>
    <row r="702" spans="1:19" ht="12.75" customHeight="1" x14ac:dyDescent="0.2">
      <c r="A702" s="579"/>
      <c r="B702" s="579"/>
      <c r="C702" s="53" t="s">
        <v>3</v>
      </c>
      <c r="D702" s="54">
        <v>15</v>
      </c>
      <c r="E702" s="44">
        <v>19948.060000000001</v>
      </c>
      <c r="F702" s="44">
        <v>0</v>
      </c>
      <c r="G702" s="44">
        <v>0</v>
      </c>
      <c r="H702" s="44">
        <v>6459.63</v>
      </c>
      <c r="I702" s="44">
        <v>157.30000000000001</v>
      </c>
      <c r="J702" s="55">
        <v>2200.64</v>
      </c>
      <c r="K702" s="56">
        <v>26564.99</v>
      </c>
      <c r="L702" s="57">
        <v>28765.63</v>
      </c>
      <c r="N702" s="119">
        <v>26564.99</v>
      </c>
      <c r="O702" s="119">
        <v>20105.36</v>
      </c>
      <c r="P702" s="119">
        <v>2424</v>
      </c>
      <c r="Q702" s="119">
        <v>32384.59</v>
      </c>
      <c r="R702" s="119">
        <v>30183.95</v>
      </c>
      <c r="S702" s="47"/>
    </row>
    <row r="703" spans="1:19" ht="9" customHeight="1" x14ac:dyDescent="0.2">
      <c r="A703" s="579"/>
      <c r="B703" s="579"/>
      <c r="C703" s="48" t="s">
        <v>4</v>
      </c>
      <c r="D703" s="49">
        <v>20</v>
      </c>
      <c r="E703" s="50">
        <v>38624830</v>
      </c>
      <c r="F703" s="50">
        <v>0</v>
      </c>
      <c r="G703" s="50">
        <v>0</v>
      </c>
      <c r="H703" s="50">
        <v>12507588</v>
      </c>
      <c r="I703" s="50">
        <v>304575</v>
      </c>
      <c r="J703" s="51">
        <v>4261033</v>
      </c>
      <c r="K703" s="50">
        <v>51436993</v>
      </c>
      <c r="L703" s="52">
        <v>55698026</v>
      </c>
      <c r="N703" s="123">
        <v>51436993</v>
      </c>
      <c r="O703" s="123">
        <v>38929405</v>
      </c>
      <c r="P703" s="120">
        <v>4693518</v>
      </c>
      <c r="Q703" s="123">
        <v>62705310</v>
      </c>
      <c r="R703" s="120">
        <v>58444277</v>
      </c>
      <c r="S703" s="47"/>
    </row>
    <row r="704" spans="1:19" ht="12.75" customHeight="1" x14ac:dyDescent="0.2">
      <c r="A704" s="579"/>
      <c r="B704" s="579"/>
      <c r="C704" s="53" t="s">
        <v>3</v>
      </c>
      <c r="D704" s="54">
        <v>21</v>
      </c>
      <c r="E704" s="44">
        <v>22935.33</v>
      </c>
      <c r="F704" s="44">
        <v>0</v>
      </c>
      <c r="G704" s="44">
        <v>0</v>
      </c>
      <c r="H704" s="44">
        <v>6459.63</v>
      </c>
      <c r="I704" s="44">
        <v>157.30000000000001</v>
      </c>
      <c r="J704" s="55">
        <v>2449.58</v>
      </c>
      <c r="K704" s="56">
        <v>29552.26</v>
      </c>
      <c r="L704" s="57">
        <v>32001.84</v>
      </c>
      <c r="N704" s="119">
        <v>29552.26</v>
      </c>
      <c r="O704" s="119">
        <v>23092.63</v>
      </c>
      <c r="P704" s="119">
        <v>2424</v>
      </c>
      <c r="Q704" s="119">
        <v>36158.51</v>
      </c>
      <c r="R704" s="119">
        <v>33708.93</v>
      </c>
      <c r="S704" s="47"/>
    </row>
    <row r="705" spans="1:19" ht="9" customHeight="1" x14ac:dyDescent="0.2">
      <c r="A705" s="579"/>
      <c r="B705" s="579"/>
      <c r="C705" s="48" t="s">
        <v>4</v>
      </c>
      <c r="D705" s="49">
        <v>27</v>
      </c>
      <c r="E705" s="50">
        <v>44408991</v>
      </c>
      <c r="F705" s="50">
        <v>0</v>
      </c>
      <c r="G705" s="50">
        <v>0</v>
      </c>
      <c r="H705" s="50">
        <v>12507588</v>
      </c>
      <c r="I705" s="50">
        <v>304575</v>
      </c>
      <c r="J705" s="51">
        <v>4743048</v>
      </c>
      <c r="K705" s="50">
        <v>57221154</v>
      </c>
      <c r="L705" s="52">
        <v>61964203</v>
      </c>
      <c r="N705" s="123">
        <v>57221154</v>
      </c>
      <c r="O705" s="123">
        <v>44713567</v>
      </c>
      <c r="P705" s="120">
        <v>4693518</v>
      </c>
      <c r="Q705" s="123">
        <v>70012638</v>
      </c>
      <c r="R705" s="120">
        <v>65269590</v>
      </c>
      <c r="S705" s="47"/>
    </row>
    <row r="706" spans="1:19" ht="12.75" customHeight="1" x14ac:dyDescent="0.2">
      <c r="A706" s="579"/>
      <c r="B706" s="579"/>
      <c r="C706" s="53" t="s">
        <v>3</v>
      </c>
      <c r="D706" s="54">
        <v>28</v>
      </c>
      <c r="E706" s="44">
        <v>24892.49</v>
      </c>
      <c r="F706" s="44">
        <v>0</v>
      </c>
      <c r="G706" s="44">
        <v>0</v>
      </c>
      <c r="H706" s="44">
        <v>6459.63</v>
      </c>
      <c r="I706" s="44">
        <v>157.30000000000001</v>
      </c>
      <c r="J706" s="55">
        <v>2612.6799999999998</v>
      </c>
      <c r="K706" s="56">
        <v>31509.42</v>
      </c>
      <c r="L706" s="57">
        <v>34122.1</v>
      </c>
      <c r="N706" s="119">
        <v>31509.42</v>
      </c>
      <c r="O706" s="119">
        <v>25049.79</v>
      </c>
      <c r="P706" s="119">
        <v>3090</v>
      </c>
      <c r="Q706" s="119">
        <v>38631.06</v>
      </c>
      <c r="R706" s="119">
        <v>36018.379999999997</v>
      </c>
      <c r="S706" s="47"/>
    </row>
    <row r="707" spans="1:19" ht="9" customHeight="1" x14ac:dyDescent="0.2">
      <c r="A707" s="579"/>
      <c r="B707" s="579"/>
      <c r="C707" s="48" t="s">
        <v>4</v>
      </c>
      <c r="D707" s="49">
        <v>34</v>
      </c>
      <c r="E707" s="50">
        <v>48198582</v>
      </c>
      <c r="F707" s="50">
        <v>0</v>
      </c>
      <c r="G707" s="50">
        <v>0</v>
      </c>
      <c r="H707" s="50">
        <v>12507588</v>
      </c>
      <c r="I707" s="50">
        <v>304575</v>
      </c>
      <c r="J707" s="51">
        <v>5058854</v>
      </c>
      <c r="K707" s="50">
        <v>61010745</v>
      </c>
      <c r="L707" s="52">
        <v>66069599</v>
      </c>
      <c r="N707" s="123">
        <v>61010745</v>
      </c>
      <c r="O707" s="123">
        <v>48503157</v>
      </c>
      <c r="P707" s="120">
        <v>5983074</v>
      </c>
      <c r="Q707" s="123">
        <v>74800163</v>
      </c>
      <c r="R707" s="120">
        <v>69741309</v>
      </c>
      <c r="S707" s="47"/>
    </row>
    <row r="708" spans="1:19" ht="12.75" customHeight="1" x14ac:dyDescent="0.2">
      <c r="A708" s="579"/>
      <c r="B708" s="579"/>
      <c r="C708" s="53" t="s">
        <v>3</v>
      </c>
      <c r="D708" s="54">
        <v>35</v>
      </c>
      <c r="E708" s="44">
        <v>26452.57</v>
      </c>
      <c r="F708" s="44">
        <v>0</v>
      </c>
      <c r="G708" s="44">
        <v>0</v>
      </c>
      <c r="H708" s="44">
        <v>6459.63</v>
      </c>
      <c r="I708" s="44">
        <v>157.30000000000001</v>
      </c>
      <c r="J708" s="55">
        <v>2742.68</v>
      </c>
      <c r="K708" s="56">
        <v>33069.5</v>
      </c>
      <c r="L708" s="57">
        <v>35812.18</v>
      </c>
      <c r="N708" s="119">
        <v>33069.5</v>
      </c>
      <c r="O708" s="119">
        <v>26609.87</v>
      </c>
      <c r="P708" s="119">
        <v>3090</v>
      </c>
      <c r="Q708" s="119">
        <v>40601.96</v>
      </c>
      <c r="R708" s="119">
        <v>37859.279999999999</v>
      </c>
      <c r="S708" s="47"/>
    </row>
    <row r="709" spans="1:19" ht="9" customHeight="1" x14ac:dyDescent="0.2">
      <c r="A709" s="580"/>
      <c r="B709" s="580"/>
      <c r="C709" s="58" t="s">
        <v>4</v>
      </c>
      <c r="D709" s="59"/>
      <c r="E709" s="61">
        <v>51219318</v>
      </c>
      <c r="F709" s="61">
        <v>0</v>
      </c>
      <c r="G709" s="61">
        <v>0</v>
      </c>
      <c r="H709" s="61">
        <v>12507588</v>
      </c>
      <c r="I709" s="61">
        <v>304575</v>
      </c>
      <c r="J709" s="60">
        <v>5310569</v>
      </c>
      <c r="K709" s="61">
        <v>64031481</v>
      </c>
      <c r="L709" s="62">
        <v>69342050</v>
      </c>
      <c r="N709" s="123">
        <v>64031481</v>
      </c>
      <c r="O709" s="123">
        <v>51523893</v>
      </c>
      <c r="P709" s="123">
        <v>5983074</v>
      </c>
      <c r="Q709" s="123">
        <v>78616357</v>
      </c>
      <c r="R709" s="120">
        <v>73305788</v>
      </c>
      <c r="S709" s="47"/>
    </row>
    <row r="710" spans="1:19" ht="12.75" customHeight="1" x14ac:dyDescent="0.2">
      <c r="A710" s="496">
        <v>40544</v>
      </c>
      <c r="B710" s="496">
        <v>42369</v>
      </c>
      <c r="C710" s="42" t="s">
        <v>3</v>
      </c>
      <c r="D710" s="43">
        <v>0</v>
      </c>
      <c r="E710" s="44">
        <v>14513.64</v>
      </c>
      <c r="F710" s="44">
        <v>0</v>
      </c>
      <c r="G710" s="44"/>
      <c r="H710" s="44">
        <v>6459.63</v>
      </c>
      <c r="I710" s="44">
        <v>157.30000000000001</v>
      </c>
      <c r="J710" s="44">
        <v>1760.88</v>
      </c>
      <c r="K710" s="44">
        <v>21130.57</v>
      </c>
      <c r="L710" s="46">
        <v>22891.45</v>
      </c>
      <c r="M710" s="117"/>
      <c r="N710" s="119">
        <v>21130.57</v>
      </c>
      <c r="O710" s="119">
        <v>14670.94</v>
      </c>
      <c r="P710" s="119">
        <v>1968</v>
      </c>
      <c r="Q710" s="119">
        <v>25532.22</v>
      </c>
      <c r="R710" s="119">
        <v>23771.34</v>
      </c>
      <c r="S710" s="47"/>
    </row>
    <row r="711" spans="1:19" ht="9" customHeight="1" x14ac:dyDescent="0.2">
      <c r="A711" s="497"/>
      <c r="B711" s="497"/>
      <c r="C711" s="48" t="s">
        <v>4</v>
      </c>
      <c r="D711" s="49">
        <v>2</v>
      </c>
      <c r="E711" s="61">
        <v>28102326</v>
      </c>
      <c r="F711" s="50">
        <v>0</v>
      </c>
      <c r="G711" s="50">
        <v>0</v>
      </c>
      <c r="H711" s="61">
        <v>12507588</v>
      </c>
      <c r="I711" s="61">
        <v>304575</v>
      </c>
      <c r="J711" s="51">
        <v>3409539</v>
      </c>
      <c r="K711" s="61">
        <v>40914489</v>
      </c>
      <c r="L711" s="61">
        <v>44324028</v>
      </c>
      <c r="M711" s="118"/>
      <c r="N711" s="120">
        <v>40914489</v>
      </c>
      <c r="O711" s="120">
        <v>28406901</v>
      </c>
      <c r="P711" s="123">
        <v>3810579</v>
      </c>
      <c r="Q711" s="120">
        <v>49437272</v>
      </c>
      <c r="R711" s="120">
        <v>46027733</v>
      </c>
      <c r="S711" s="47"/>
    </row>
    <row r="712" spans="1:19" ht="12.75" customHeight="1" x14ac:dyDescent="0.2">
      <c r="A712" s="519">
        <v>40544</v>
      </c>
      <c r="B712" s="519">
        <v>42369</v>
      </c>
      <c r="C712" s="53" t="s">
        <v>3</v>
      </c>
      <c r="D712" s="54">
        <v>3</v>
      </c>
      <c r="E712" s="44">
        <v>15701.74</v>
      </c>
      <c r="F712" s="44">
        <v>0</v>
      </c>
      <c r="G712" s="44">
        <v>0</v>
      </c>
      <c r="H712" s="44">
        <v>6459.63</v>
      </c>
      <c r="I712" s="44">
        <v>157.30000000000001</v>
      </c>
      <c r="J712" s="44">
        <v>1859.89</v>
      </c>
      <c r="K712" s="44">
        <v>22318.67</v>
      </c>
      <c r="L712" s="46">
        <v>24178.560000000001</v>
      </c>
      <c r="M712" s="117"/>
      <c r="N712" s="119">
        <v>22318.67</v>
      </c>
      <c r="O712" s="119">
        <v>15859.04</v>
      </c>
      <c r="P712" s="119">
        <v>1968</v>
      </c>
      <c r="Q712" s="119">
        <v>27033.19</v>
      </c>
      <c r="R712" s="119">
        <v>25173.3</v>
      </c>
      <c r="S712" s="47"/>
    </row>
    <row r="713" spans="1:19" ht="9" customHeight="1" x14ac:dyDescent="0.2">
      <c r="A713" s="519"/>
      <c r="B713" s="519"/>
      <c r="C713" s="48" t="s">
        <v>4</v>
      </c>
      <c r="D713" s="49">
        <v>8</v>
      </c>
      <c r="E713" s="61">
        <v>30402808</v>
      </c>
      <c r="F713" s="50">
        <v>0</v>
      </c>
      <c r="G713" s="50">
        <v>0</v>
      </c>
      <c r="H713" s="61">
        <v>12507588</v>
      </c>
      <c r="I713" s="61">
        <v>304575</v>
      </c>
      <c r="J713" s="51">
        <v>3601249</v>
      </c>
      <c r="K713" s="61">
        <v>43214971</v>
      </c>
      <c r="L713" s="61">
        <v>46816220</v>
      </c>
      <c r="M713" s="118"/>
      <c r="N713" s="120">
        <v>43214971</v>
      </c>
      <c r="O713" s="120">
        <v>30707383</v>
      </c>
      <c r="P713" s="123">
        <v>3810579</v>
      </c>
      <c r="Q713" s="120">
        <v>52343555</v>
      </c>
      <c r="R713" s="120">
        <v>48742306</v>
      </c>
      <c r="S713" s="47"/>
    </row>
    <row r="714" spans="1:19" ht="12.75" customHeight="1" x14ac:dyDescent="0.2">
      <c r="A714" s="519"/>
      <c r="B714" s="519"/>
      <c r="C714" s="53" t="s">
        <v>3</v>
      </c>
      <c r="D714" s="54">
        <v>9</v>
      </c>
      <c r="E714" s="44">
        <v>17602.849999999999</v>
      </c>
      <c r="F714" s="44">
        <v>0</v>
      </c>
      <c r="G714" s="44">
        <v>0</v>
      </c>
      <c r="H714" s="44">
        <v>6459.63</v>
      </c>
      <c r="I714" s="44">
        <v>157.30000000000001</v>
      </c>
      <c r="J714" s="44">
        <v>2018.32</v>
      </c>
      <c r="K714" s="44">
        <v>24219.78</v>
      </c>
      <c r="L714" s="46">
        <v>26238.1</v>
      </c>
      <c r="M714" s="117"/>
      <c r="N714" s="119">
        <v>24219.78</v>
      </c>
      <c r="O714" s="119">
        <v>17760.150000000001</v>
      </c>
      <c r="P714" s="119">
        <v>1968</v>
      </c>
      <c r="Q714" s="119">
        <v>29434.93</v>
      </c>
      <c r="R714" s="119">
        <v>27416.61</v>
      </c>
      <c r="S714" s="47"/>
    </row>
    <row r="715" spans="1:19" ht="9" customHeight="1" x14ac:dyDescent="0.2">
      <c r="A715" s="519"/>
      <c r="B715" s="519"/>
      <c r="C715" s="48" t="s">
        <v>4</v>
      </c>
      <c r="D715" s="49">
        <v>14</v>
      </c>
      <c r="E715" s="61">
        <v>34083870</v>
      </c>
      <c r="F715" s="50">
        <v>0</v>
      </c>
      <c r="G715" s="50">
        <v>0</v>
      </c>
      <c r="H715" s="61">
        <v>12507588</v>
      </c>
      <c r="I715" s="61">
        <v>304575</v>
      </c>
      <c r="J715" s="51">
        <v>3908012</v>
      </c>
      <c r="K715" s="61">
        <v>46896033</v>
      </c>
      <c r="L715" s="61">
        <v>50804046</v>
      </c>
      <c r="M715" s="118"/>
      <c r="N715" s="120">
        <v>46896033</v>
      </c>
      <c r="O715" s="120">
        <v>34388446</v>
      </c>
      <c r="P715" s="123">
        <v>3810579</v>
      </c>
      <c r="Q715" s="120">
        <v>56993972</v>
      </c>
      <c r="R715" s="120">
        <v>53085959</v>
      </c>
      <c r="S715" s="47"/>
    </row>
    <row r="716" spans="1:19" ht="12.75" customHeight="1" x14ac:dyDescent="0.2">
      <c r="A716" s="519"/>
      <c r="B716" s="519"/>
      <c r="C716" s="53" t="s">
        <v>3</v>
      </c>
      <c r="D716" s="54">
        <v>15</v>
      </c>
      <c r="E716" s="44">
        <v>19948.060000000001</v>
      </c>
      <c r="F716" s="44">
        <v>0</v>
      </c>
      <c r="G716" s="44">
        <v>0</v>
      </c>
      <c r="H716" s="44">
        <v>6459.63</v>
      </c>
      <c r="I716" s="44">
        <v>157.30000000000001</v>
      </c>
      <c r="J716" s="44">
        <v>2213.75</v>
      </c>
      <c r="K716" s="44">
        <v>26564.99</v>
      </c>
      <c r="L716" s="46">
        <v>28778.74</v>
      </c>
      <c r="M716" s="117"/>
      <c r="N716" s="119">
        <v>26564.99</v>
      </c>
      <c r="O716" s="119">
        <v>20105.36</v>
      </c>
      <c r="P716" s="119">
        <v>2424</v>
      </c>
      <c r="Q716" s="119">
        <v>32397.7</v>
      </c>
      <c r="R716" s="119">
        <v>30183.95</v>
      </c>
      <c r="S716" s="47"/>
    </row>
    <row r="717" spans="1:19" ht="9" customHeight="1" x14ac:dyDescent="0.2">
      <c r="A717" s="519"/>
      <c r="B717" s="519"/>
      <c r="C717" s="48" t="s">
        <v>4</v>
      </c>
      <c r="D717" s="49">
        <v>20</v>
      </c>
      <c r="E717" s="61">
        <v>38624830</v>
      </c>
      <c r="F717" s="50">
        <v>0</v>
      </c>
      <c r="G717" s="50">
        <v>0</v>
      </c>
      <c r="H717" s="61">
        <v>12507588</v>
      </c>
      <c r="I717" s="61">
        <v>304575</v>
      </c>
      <c r="J717" s="51">
        <v>4286418</v>
      </c>
      <c r="K717" s="61">
        <v>51436993</v>
      </c>
      <c r="L717" s="61">
        <v>55723411</v>
      </c>
      <c r="M717" s="118"/>
      <c r="N717" s="120">
        <v>51436993</v>
      </c>
      <c r="O717" s="120">
        <v>38929405</v>
      </c>
      <c r="P717" s="123">
        <v>4693518</v>
      </c>
      <c r="Q717" s="120">
        <v>62730695</v>
      </c>
      <c r="R717" s="120">
        <v>58444277</v>
      </c>
      <c r="S717" s="47"/>
    </row>
    <row r="718" spans="1:19" ht="12.75" customHeight="1" x14ac:dyDescent="0.2">
      <c r="A718" s="519"/>
      <c r="B718" s="519"/>
      <c r="C718" s="53" t="s">
        <v>3</v>
      </c>
      <c r="D718" s="54">
        <v>21</v>
      </c>
      <c r="E718" s="44">
        <v>22935.33</v>
      </c>
      <c r="F718" s="44">
        <v>0</v>
      </c>
      <c r="G718" s="44">
        <v>0</v>
      </c>
      <c r="H718" s="44">
        <v>6459.63</v>
      </c>
      <c r="I718" s="44">
        <v>157.30000000000001</v>
      </c>
      <c r="J718" s="44">
        <v>2462.69</v>
      </c>
      <c r="K718" s="44">
        <v>29552.26</v>
      </c>
      <c r="L718" s="46">
        <v>32014.95</v>
      </c>
      <c r="M718" s="117"/>
      <c r="N718" s="119">
        <v>29552.26</v>
      </c>
      <c r="O718" s="119">
        <v>23092.63</v>
      </c>
      <c r="P718" s="119">
        <v>2424</v>
      </c>
      <c r="Q718" s="119">
        <v>36171.620000000003</v>
      </c>
      <c r="R718" s="119">
        <v>33708.93</v>
      </c>
      <c r="S718" s="47"/>
    </row>
    <row r="719" spans="1:19" ht="9" customHeight="1" x14ac:dyDescent="0.2">
      <c r="A719" s="519"/>
      <c r="B719" s="519"/>
      <c r="C719" s="48" t="s">
        <v>4</v>
      </c>
      <c r="D719" s="49">
        <v>27</v>
      </c>
      <c r="E719" s="61">
        <v>44408991</v>
      </c>
      <c r="F719" s="50">
        <v>0</v>
      </c>
      <c r="G719" s="50">
        <v>0</v>
      </c>
      <c r="H719" s="61">
        <v>12507588</v>
      </c>
      <c r="I719" s="61">
        <v>304575</v>
      </c>
      <c r="J719" s="51">
        <v>4768433</v>
      </c>
      <c r="K719" s="61">
        <v>57221154</v>
      </c>
      <c r="L719" s="61">
        <v>61989587</v>
      </c>
      <c r="M719" s="118"/>
      <c r="N719" s="120">
        <v>57221154</v>
      </c>
      <c r="O719" s="120">
        <v>44713567</v>
      </c>
      <c r="P719" s="123">
        <v>4693518</v>
      </c>
      <c r="Q719" s="120">
        <v>70038023</v>
      </c>
      <c r="R719" s="120">
        <v>65269590</v>
      </c>
      <c r="S719" s="47"/>
    </row>
    <row r="720" spans="1:19" ht="12.75" customHeight="1" x14ac:dyDescent="0.2">
      <c r="A720" s="519"/>
      <c r="B720" s="519"/>
      <c r="C720" s="53" t="s">
        <v>3</v>
      </c>
      <c r="D720" s="54">
        <v>28</v>
      </c>
      <c r="E720" s="44">
        <v>24892.49</v>
      </c>
      <c r="F720" s="44">
        <v>0</v>
      </c>
      <c r="G720" s="44">
        <v>0</v>
      </c>
      <c r="H720" s="44">
        <v>6459.63</v>
      </c>
      <c r="I720" s="44">
        <v>157.30000000000001</v>
      </c>
      <c r="J720" s="44">
        <v>2625.79</v>
      </c>
      <c r="K720" s="44">
        <v>31509.42</v>
      </c>
      <c r="L720" s="46">
        <v>34135.21</v>
      </c>
      <c r="M720" s="117"/>
      <c r="N720" s="119">
        <v>31509.42</v>
      </c>
      <c r="O720" s="119">
        <v>25049.79</v>
      </c>
      <c r="P720" s="119">
        <v>3090</v>
      </c>
      <c r="Q720" s="119">
        <v>38644.17</v>
      </c>
      <c r="R720" s="119">
        <v>36018.379999999997</v>
      </c>
      <c r="S720" s="47"/>
    </row>
    <row r="721" spans="1:19" ht="9" customHeight="1" x14ac:dyDescent="0.2">
      <c r="A721" s="519"/>
      <c r="B721" s="519"/>
      <c r="C721" s="48" t="s">
        <v>4</v>
      </c>
      <c r="D721" s="49">
        <v>34</v>
      </c>
      <c r="E721" s="61">
        <v>48198582</v>
      </c>
      <c r="F721" s="50">
        <v>0</v>
      </c>
      <c r="G721" s="50">
        <v>0</v>
      </c>
      <c r="H721" s="61">
        <v>12507588</v>
      </c>
      <c r="I721" s="61">
        <v>304575</v>
      </c>
      <c r="J721" s="51">
        <v>5084238</v>
      </c>
      <c r="K721" s="61">
        <v>61010745</v>
      </c>
      <c r="L721" s="61">
        <v>66094983</v>
      </c>
      <c r="M721" s="118"/>
      <c r="N721" s="120">
        <v>61010745</v>
      </c>
      <c r="O721" s="120">
        <v>48503157</v>
      </c>
      <c r="P721" s="123">
        <v>5983074</v>
      </c>
      <c r="Q721" s="120">
        <v>74825547</v>
      </c>
      <c r="R721" s="120">
        <v>69741309</v>
      </c>
      <c r="S721" s="47"/>
    </row>
    <row r="722" spans="1:19" ht="12.75" customHeight="1" x14ac:dyDescent="0.2">
      <c r="A722" s="519"/>
      <c r="B722" s="519"/>
      <c r="C722" s="53" t="s">
        <v>3</v>
      </c>
      <c r="D722" s="54">
        <v>35</v>
      </c>
      <c r="E722" s="44">
        <v>26452.57</v>
      </c>
      <c r="F722" s="44">
        <v>0</v>
      </c>
      <c r="G722" s="44">
        <v>0</v>
      </c>
      <c r="H722" s="44">
        <v>6459.63</v>
      </c>
      <c r="I722" s="44">
        <v>157.30000000000001</v>
      </c>
      <c r="J722" s="44">
        <v>2755.79</v>
      </c>
      <c r="K722" s="44">
        <v>33069.5</v>
      </c>
      <c r="L722" s="46">
        <v>35825.29</v>
      </c>
      <c r="M722" s="117"/>
      <c r="N722" s="119">
        <v>33069.5</v>
      </c>
      <c r="O722" s="119">
        <v>26609.87</v>
      </c>
      <c r="P722" s="119">
        <v>3090</v>
      </c>
      <c r="Q722" s="119">
        <v>40615.07</v>
      </c>
      <c r="R722" s="119">
        <v>37859.279999999999</v>
      </c>
      <c r="S722" s="47"/>
    </row>
    <row r="723" spans="1:19" ht="9" customHeight="1" x14ac:dyDescent="0.2">
      <c r="A723" s="520"/>
      <c r="B723" s="520"/>
      <c r="C723" s="58" t="s">
        <v>4</v>
      </c>
      <c r="D723" s="59"/>
      <c r="E723" s="61">
        <v>51219318</v>
      </c>
      <c r="F723" s="61">
        <v>0</v>
      </c>
      <c r="G723" s="61">
        <v>0</v>
      </c>
      <c r="H723" s="61">
        <v>12507588</v>
      </c>
      <c r="I723" s="61">
        <v>304575</v>
      </c>
      <c r="J723" s="61">
        <v>5335954</v>
      </c>
      <c r="K723" s="61">
        <v>64031481</v>
      </c>
      <c r="L723" s="61">
        <v>69367434</v>
      </c>
      <c r="M723" s="118"/>
      <c r="N723" s="123">
        <v>64031481</v>
      </c>
      <c r="O723" s="123">
        <v>51523893</v>
      </c>
      <c r="P723" s="123">
        <v>5983074</v>
      </c>
      <c r="Q723" s="123">
        <v>78641742</v>
      </c>
      <c r="R723" s="120">
        <v>73305788</v>
      </c>
      <c r="S723" s="47"/>
    </row>
    <row r="724" spans="1:19" ht="12.75" customHeight="1" x14ac:dyDescent="0.2">
      <c r="A724" s="496">
        <v>42370</v>
      </c>
      <c r="B724" s="496">
        <v>42735</v>
      </c>
      <c r="C724" s="42" t="s">
        <v>3</v>
      </c>
      <c r="D724" s="43">
        <v>0</v>
      </c>
      <c r="E724" s="44">
        <v>14596.44</v>
      </c>
      <c r="F724" s="44">
        <v>0</v>
      </c>
      <c r="G724" s="44"/>
      <c r="H724" s="44">
        <v>6459.63</v>
      </c>
      <c r="I724" s="44">
        <v>157.30000000000001</v>
      </c>
      <c r="J724" s="44">
        <v>1767.78</v>
      </c>
      <c r="K724" s="44">
        <v>21213.37</v>
      </c>
      <c r="L724" s="46">
        <v>22981.15</v>
      </c>
      <c r="M724" s="117"/>
      <c r="N724" s="119">
        <v>21213.37</v>
      </c>
      <c r="O724" s="119">
        <v>14753.74</v>
      </c>
      <c r="P724" s="119">
        <v>1968</v>
      </c>
      <c r="Q724" s="119">
        <v>25636.82</v>
      </c>
      <c r="R724" s="119">
        <v>23869.040000000001</v>
      </c>
      <c r="S724" s="47"/>
    </row>
    <row r="725" spans="1:19" ht="9" customHeight="1" x14ac:dyDescent="0.2">
      <c r="A725" s="497"/>
      <c r="B725" s="497"/>
      <c r="C725" s="48" t="s">
        <v>4</v>
      </c>
      <c r="D725" s="49">
        <v>8</v>
      </c>
      <c r="E725" s="61">
        <v>28262649</v>
      </c>
      <c r="F725" s="50">
        <v>0</v>
      </c>
      <c r="G725" s="50">
        <v>0</v>
      </c>
      <c r="H725" s="61">
        <v>12507588</v>
      </c>
      <c r="I725" s="61">
        <v>304575</v>
      </c>
      <c r="J725" s="51">
        <v>3422899</v>
      </c>
      <c r="K725" s="61">
        <v>41074812</v>
      </c>
      <c r="L725" s="61">
        <v>44497711</v>
      </c>
      <c r="M725" s="118"/>
      <c r="N725" s="120">
        <v>41074812</v>
      </c>
      <c r="O725" s="120">
        <v>28567224</v>
      </c>
      <c r="P725" s="123">
        <v>3810579</v>
      </c>
      <c r="Q725" s="120">
        <v>49639805</v>
      </c>
      <c r="R725" s="120">
        <v>46216906</v>
      </c>
      <c r="S725" s="47"/>
    </row>
    <row r="726" spans="1:19" ht="12.75" customHeight="1" x14ac:dyDescent="0.2">
      <c r="A726" s="494">
        <v>42370</v>
      </c>
      <c r="B726" s="494">
        <v>42735</v>
      </c>
      <c r="C726" s="53" t="s">
        <v>3</v>
      </c>
      <c r="D726" s="54">
        <v>9</v>
      </c>
      <c r="E726" s="44">
        <v>17697.650000000001</v>
      </c>
      <c r="F726" s="44">
        <v>0</v>
      </c>
      <c r="G726" s="44">
        <v>0</v>
      </c>
      <c r="H726" s="44">
        <v>6459.63</v>
      </c>
      <c r="I726" s="44">
        <v>157.30000000000001</v>
      </c>
      <c r="J726" s="44">
        <v>2026.22</v>
      </c>
      <c r="K726" s="44">
        <v>24314.58</v>
      </c>
      <c r="L726" s="46">
        <v>26340.799999999999</v>
      </c>
      <c r="M726" s="117"/>
      <c r="N726" s="119">
        <v>24314.58</v>
      </c>
      <c r="O726" s="119">
        <v>17854.95</v>
      </c>
      <c r="P726" s="119">
        <v>1968</v>
      </c>
      <c r="Q726" s="119">
        <v>29554.69</v>
      </c>
      <c r="R726" s="119">
        <v>27528.47</v>
      </c>
      <c r="S726" s="47"/>
    </row>
    <row r="727" spans="1:19" ht="9" customHeight="1" x14ac:dyDescent="0.2">
      <c r="A727" s="494"/>
      <c r="B727" s="494"/>
      <c r="C727" s="48" t="s">
        <v>4</v>
      </c>
      <c r="D727" s="49">
        <v>14</v>
      </c>
      <c r="E727" s="61">
        <v>34267429</v>
      </c>
      <c r="F727" s="50">
        <v>0</v>
      </c>
      <c r="G727" s="50">
        <v>0</v>
      </c>
      <c r="H727" s="61">
        <v>12507588</v>
      </c>
      <c r="I727" s="61">
        <v>304575</v>
      </c>
      <c r="J727" s="51">
        <v>3923309</v>
      </c>
      <c r="K727" s="61">
        <v>47079592</v>
      </c>
      <c r="L727" s="61">
        <v>51002901</v>
      </c>
      <c r="M727" s="118"/>
      <c r="N727" s="120">
        <v>47079592</v>
      </c>
      <c r="O727" s="120">
        <v>34572004</v>
      </c>
      <c r="P727" s="123">
        <v>3810579</v>
      </c>
      <c r="Q727" s="120">
        <v>57225860</v>
      </c>
      <c r="R727" s="120">
        <v>53302551</v>
      </c>
      <c r="S727" s="47"/>
    </row>
    <row r="728" spans="1:19" ht="12.75" customHeight="1" x14ac:dyDescent="0.2">
      <c r="A728" s="494"/>
      <c r="B728" s="494"/>
      <c r="C728" s="53" t="s">
        <v>3</v>
      </c>
      <c r="D728" s="54">
        <v>15</v>
      </c>
      <c r="E728" s="44">
        <v>20052.46</v>
      </c>
      <c r="F728" s="44">
        <v>0</v>
      </c>
      <c r="G728" s="44">
        <v>0</v>
      </c>
      <c r="H728" s="44">
        <v>6459.63</v>
      </c>
      <c r="I728" s="44">
        <v>157.30000000000001</v>
      </c>
      <c r="J728" s="44">
        <v>2222.4499999999998</v>
      </c>
      <c r="K728" s="44">
        <v>26669.39</v>
      </c>
      <c r="L728" s="46">
        <v>28891.84</v>
      </c>
      <c r="M728" s="117"/>
      <c r="N728" s="119">
        <v>26669.39</v>
      </c>
      <c r="O728" s="119">
        <v>20209.759999999998</v>
      </c>
      <c r="P728" s="119">
        <v>2424</v>
      </c>
      <c r="Q728" s="119">
        <v>32529.599999999999</v>
      </c>
      <c r="R728" s="119">
        <v>30307.15</v>
      </c>
      <c r="S728" s="47"/>
    </row>
    <row r="729" spans="1:19" ht="9" customHeight="1" x14ac:dyDescent="0.2">
      <c r="A729" s="494"/>
      <c r="B729" s="494"/>
      <c r="C729" s="48" t="s">
        <v>4</v>
      </c>
      <c r="D729" s="49">
        <v>20</v>
      </c>
      <c r="E729" s="61">
        <v>38826977</v>
      </c>
      <c r="F729" s="50">
        <v>0</v>
      </c>
      <c r="G729" s="50">
        <v>0</v>
      </c>
      <c r="H729" s="61">
        <v>12507588</v>
      </c>
      <c r="I729" s="61">
        <v>304575</v>
      </c>
      <c r="J729" s="51">
        <v>4303263</v>
      </c>
      <c r="K729" s="61">
        <v>51639140</v>
      </c>
      <c r="L729" s="61">
        <v>55942403</v>
      </c>
      <c r="M729" s="118"/>
      <c r="N729" s="120">
        <v>51639140</v>
      </c>
      <c r="O729" s="120">
        <v>39131552</v>
      </c>
      <c r="P729" s="123">
        <v>4693518</v>
      </c>
      <c r="Q729" s="120">
        <v>62986089</v>
      </c>
      <c r="R729" s="120">
        <v>58682825</v>
      </c>
      <c r="S729" s="47"/>
    </row>
    <row r="730" spans="1:19" ht="12.75" customHeight="1" x14ac:dyDescent="0.2">
      <c r="A730" s="494"/>
      <c r="B730" s="494"/>
      <c r="C730" s="53" t="s">
        <v>3</v>
      </c>
      <c r="D730" s="54">
        <v>21</v>
      </c>
      <c r="E730" s="44">
        <v>23050.53</v>
      </c>
      <c r="F730" s="44">
        <v>0</v>
      </c>
      <c r="G730" s="44">
        <v>0</v>
      </c>
      <c r="H730" s="44">
        <v>6459.63</v>
      </c>
      <c r="I730" s="44">
        <v>157.30000000000001</v>
      </c>
      <c r="J730" s="44">
        <v>2472.29</v>
      </c>
      <c r="K730" s="44">
        <v>29667.46</v>
      </c>
      <c r="L730" s="46">
        <v>32139.75</v>
      </c>
      <c r="M730" s="117"/>
      <c r="N730" s="119">
        <v>29667.46</v>
      </c>
      <c r="O730" s="119">
        <v>23207.83</v>
      </c>
      <c r="P730" s="119">
        <v>2424</v>
      </c>
      <c r="Q730" s="119">
        <v>36317.160000000003</v>
      </c>
      <c r="R730" s="119">
        <v>33844.870000000003</v>
      </c>
      <c r="S730" s="47"/>
    </row>
    <row r="731" spans="1:19" ht="9" customHeight="1" x14ac:dyDescent="0.2">
      <c r="A731" s="494"/>
      <c r="B731" s="494"/>
      <c r="C731" s="48" t="s">
        <v>4</v>
      </c>
      <c r="D731" s="49">
        <v>27</v>
      </c>
      <c r="E731" s="61">
        <v>44632050</v>
      </c>
      <c r="F731" s="50">
        <v>0</v>
      </c>
      <c r="G731" s="50">
        <v>0</v>
      </c>
      <c r="H731" s="61">
        <v>12507588</v>
      </c>
      <c r="I731" s="61">
        <v>304575</v>
      </c>
      <c r="J731" s="51">
        <v>4787021</v>
      </c>
      <c r="K731" s="61">
        <v>57444213</v>
      </c>
      <c r="L731" s="61">
        <v>62231234</v>
      </c>
      <c r="M731" s="118"/>
      <c r="N731" s="120">
        <v>57444213</v>
      </c>
      <c r="O731" s="120">
        <v>44936625</v>
      </c>
      <c r="P731" s="123">
        <v>4693518</v>
      </c>
      <c r="Q731" s="120">
        <v>70319827</v>
      </c>
      <c r="R731" s="120">
        <v>65532806</v>
      </c>
      <c r="S731" s="47"/>
    </row>
    <row r="732" spans="1:19" ht="12.75" customHeight="1" x14ac:dyDescent="0.2">
      <c r="A732" s="494"/>
      <c r="B732" s="494"/>
      <c r="C732" s="53" t="s">
        <v>3</v>
      </c>
      <c r="D732" s="54">
        <v>28</v>
      </c>
      <c r="E732" s="44">
        <v>25016.09</v>
      </c>
      <c r="F732" s="44">
        <v>0</v>
      </c>
      <c r="G732" s="44">
        <v>0</v>
      </c>
      <c r="H732" s="44">
        <v>6459.63</v>
      </c>
      <c r="I732" s="44">
        <v>157.30000000000001</v>
      </c>
      <c r="J732" s="44">
        <v>2636.09</v>
      </c>
      <c r="K732" s="44">
        <v>31633.02</v>
      </c>
      <c r="L732" s="46">
        <v>34269.11</v>
      </c>
      <c r="M732" s="117"/>
      <c r="N732" s="119">
        <v>31633.02</v>
      </c>
      <c r="O732" s="119">
        <v>25173.39</v>
      </c>
      <c r="P732" s="119">
        <v>3090</v>
      </c>
      <c r="Q732" s="119">
        <v>38800.32</v>
      </c>
      <c r="R732" s="119">
        <v>36164.230000000003</v>
      </c>
      <c r="S732" s="47"/>
    </row>
    <row r="733" spans="1:19" ht="9" customHeight="1" x14ac:dyDescent="0.2">
      <c r="A733" s="494"/>
      <c r="B733" s="494"/>
      <c r="C733" s="48" t="s">
        <v>4</v>
      </c>
      <c r="D733" s="49">
        <v>34</v>
      </c>
      <c r="E733" s="61">
        <v>48437905</v>
      </c>
      <c r="F733" s="50">
        <v>0</v>
      </c>
      <c r="G733" s="50">
        <v>0</v>
      </c>
      <c r="H733" s="61">
        <v>12507588</v>
      </c>
      <c r="I733" s="61">
        <v>304575</v>
      </c>
      <c r="J733" s="51">
        <v>5104182</v>
      </c>
      <c r="K733" s="61">
        <v>61250068</v>
      </c>
      <c r="L733" s="61">
        <v>66354250</v>
      </c>
      <c r="M733" s="118"/>
      <c r="N733" s="120">
        <v>61250068</v>
      </c>
      <c r="O733" s="120">
        <v>48742480</v>
      </c>
      <c r="P733" s="123">
        <v>5983074</v>
      </c>
      <c r="Q733" s="120">
        <v>75127896</v>
      </c>
      <c r="R733" s="120">
        <v>70023714</v>
      </c>
      <c r="S733" s="47"/>
    </row>
    <row r="734" spans="1:19" ht="12.75" customHeight="1" x14ac:dyDescent="0.2">
      <c r="A734" s="494"/>
      <c r="B734" s="494"/>
      <c r="C734" s="53" t="s">
        <v>3</v>
      </c>
      <c r="D734" s="54">
        <v>35</v>
      </c>
      <c r="E734" s="44">
        <v>26582.17</v>
      </c>
      <c r="F734" s="44">
        <v>0</v>
      </c>
      <c r="G734" s="44">
        <v>0</v>
      </c>
      <c r="H734" s="44">
        <v>6459.63</v>
      </c>
      <c r="I734" s="44">
        <v>157.30000000000001</v>
      </c>
      <c r="J734" s="44">
        <v>2766.59</v>
      </c>
      <c r="K734" s="44">
        <v>33199.1</v>
      </c>
      <c r="L734" s="46">
        <v>35965.69</v>
      </c>
      <c r="M734" s="117"/>
      <c r="N734" s="119">
        <v>33199.1</v>
      </c>
      <c r="O734" s="119">
        <v>26739.47</v>
      </c>
      <c r="P734" s="119">
        <v>3090</v>
      </c>
      <c r="Q734" s="119">
        <v>40778.79</v>
      </c>
      <c r="R734" s="119">
        <v>38012.199999999997</v>
      </c>
      <c r="S734" s="47"/>
    </row>
    <row r="735" spans="1:19" ht="9" customHeight="1" x14ac:dyDescent="0.2">
      <c r="A735" s="495"/>
      <c r="B735" s="495"/>
      <c r="C735" s="58" t="s">
        <v>4</v>
      </c>
      <c r="D735" s="59"/>
      <c r="E735" s="61">
        <v>51470258</v>
      </c>
      <c r="F735" s="50">
        <v>0</v>
      </c>
      <c r="G735" s="50">
        <v>0</v>
      </c>
      <c r="H735" s="61">
        <v>12507588</v>
      </c>
      <c r="I735" s="61">
        <v>304575</v>
      </c>
      <c r="J735" s="61">
        <v>5356865</v>
      </c>
      <c r="K735" s="61">
        <v>64282421</v>
      </c>
      <c r="L735" s="61">
        <v>69639287</v>
      </c>
      <c r="M735" s="118"/>
      <c r="N735" s="123">
        <v>64282421</v>
      </c>
      <c r="O735" s="123">
        <v>51774834</v>
      </c>
      <c r="P735" s="123">
        <v>5983074</v>
      </c>
      <c r="Q735" s="123">
        <v>78958748</v>
      </c>
      <c r="R735" s="120">
        <v>73601882</v>
      </c>
      <c r="S735" s="47"/>
    </row>
    <row r="736" spans="1:19" ht="12.75" customHeight="1" x14ac:dyDescent="0.2">
      <c r="A736" s="496">
        <v>42736</v>
      </c>
      <c r="B736" s="496">
        <v>43159</v>
      </c>
      <c r="C736" s="42" t="s">
        <v>3</v>
      </c>
      <c r="D736" s="43">
        <v>0</v>
      </c>
      <c r="E736" s="44">
        <v>14763.24</v>
      </c>
      <c r="F736" s="44">
        <v>0</v>
      </c>
      <c r="G736" s="44"/>
      <c r="H736" s="44">
        <v>6459.63</v>
      </c>
      <c r="I736" s="44">
        <v>157.30000000000001</v>
      </c>
      <c r="J736" s="44">
        <v>1781.68</v>
      </c>
      <c r="K736" s="44">
        <v>21380.17</v>
      </c>
      <c r="L736" s="46">
        <v>23161.85</v>
      </c>
      <c r="M736" s="117"/>
      <c r="N736" s="119">
        <v>21380.17</v>
      </c>
      <c r="O736" s="119">
        <v>14920.54</v>
      </c>
      <c r="P736" s="119">
        <v>1968</v>
      </c>
      <c r="Q736" s="119">
        <v>25847.55</v>
      </c>
      <c r="R736" s="119">
        <v>24065.87</v>
      </c>
      <c r="S736" s="47"/>
    </row>
    <row r="737" spans="1:19" ht="9" customHeight="1" x14ac:dyDescent="0.2">
      <c r="A737" s="497"/>
      <c r="B737" s="497"/>
      <c r="C737" s="48" t="s">
        <v>4</v>
      </c>
      <c r="D737" s="49">
        <v>8</v>
      </c>
      <c r="E737" s="61">
        <v>28585619</v>
      </c>
      <c r="F737" s="50">
        <v>0</v>
      </c>
      <c r="G737" s="50">
        <v>0</v>
      </c>
      <c r="H737" s="61">
        <v>12507588</v>
      </c>
      <c r="I737" s="61">
        <v>304575</v>
      </c>
      <c r="J737" s="51">
        <v>3449814</v>
      </c>
      <c r="K737" s="61">
        <v>41397782</v>
      </c>
      <c r="L737" s="61">
        <v>44847595</v>
      </c>
      <c r="M737" s="118"/>
      <c r="N737" s="120">
        <v>41397782</v>
      </c>
      <c r="O737" s="120">
        <v>28890194</v>
      </c>
      <c r="P737" s="123">
        <v>3810579</v>
      </c>
      <c r="Q737" s="120">
        <v>50047836</v>
      </c>
      <c r="R737" s="120">
        <v>46598022</v>
      </c>
      <c r="S737" s="47"/>
    </row>
    <row r="738" spans="1:19" ht="12.75" customHeight="1" x14ac:dyDescent="0.2">
      <c r="A738" s="517">
        <v>42736</v>
      </c>
      <c r="B738" s="517">
        <v>43159</v>
      </c>
      <c r="C738" s="53" t="s">
        <v>3</v>
      </c>
      <c r="D738" s="54">
        <v>9</v>
      </c>
      <c r="E738" s="44">
        <v>17889.650000000001</v>
      </c>
      <c r="F738" s="44">
        <v>0</v>
      </c>
      <c r="G738" s="44">
        <v>0</v>
      </c>
      <c r="H738" s="44">
        <v>6459.63</v>
      </c>
      <c r="I738" s="44">
        <v>157.30000000000001</v>
      </c>
      <c r="J738" s="44">
        <v>2042.22</v>
      </c>
      <c r="K738" s="44">
        <v>24506.58</v>
      </c>
      <c r="L738" s="46">
        <v>26548.799999999999</v>
      </c>
      <c r="M738" s="117"/>
      <c r="N738" s="119">
        <v>24506.58</v>
      </c>
      <c r="O738" s="119">
        <v>18046.95</v>
      </c>
      <c r="P738" s="119">
        <v>1968</v>
      </c>
      <c r="Q738" s="119">
        <v>29797.25</v>
      </c>
      <c r="R738" s="119">
        <v>27755.03</v>
      </c>
      <c r="S738" s="47"/>
    </row>
    <row r="739" spans="1:19" ht="9" customHeight="1" x14ac:dyDescent="0.2">
      <c r="A739" s="517"/>
      <c r="B739" s="517"/>
      <c r="C739" s="48" t="s">
        <v>4</v>
      </c>
      <c r="D739" s="49">
        <v>14</v>
      </c>
      <c r="E739" s="61">
        <v>34639193</v>
      </c>
      <c r="F739" s="50">
        <v>0</v>
      </c>
      <c r="G739" s="50">
        <v>0</v>
      </c>
      <c r="H739" s="61">
        <v>12507588</v>
      </c>
      <c r="I739" s="61">
        <v>304575</v>
      </c>
      <c r="J739" s="51">
        <v>3954289</v>
      </c>
      <c r="K739" s="61">
        <v>47451356</v>
      </c>
      <c r="L739" s="61">
        <v>51405645</v>
      </c>
      <c r="M739" s="118"/>
      <c r="N739" s="120">
        <v>47451356</v>
      </c>
      <c r="O739" s="120">
        <v>34943768</v>
      </c>
      <c r="P739" s="123">
        <v>3810579</v>
      </c>
      <c r="Q739" s="120">
        <v>57695521</v>
      </c>
      <c r="R739" s="120">
        <v>53741232</v>
      </c>
      <c r="S739" s="47"/>
    </row>
    <row r="740" spans="1:19" ht="12.75" customHeight="1" x14ac:dyDescent="0.2">
      <c r="A740" s="517"/>
      <c r="B740" s="517"/>
      <c r="C740" s="53" t="s">
        <v>3</v>
      </c>
      <c r="D740" s="54">
        <v>15</v>
      </c>
      <c r="E740" s="44">
        <v>20262.46</v>
      </c>
      <c r="F740" s="44">
        <v>0</v>
      </c>
      <c r="G740" s="44">
        <v>0</v>
      </c>
      <c r="H740" s="44">
        <v>6459.63</v>
      </c>
      <c r="I740" s="44">
        <v>157.30000000000001</v>
      </c>
      <c r="J740" s="44">
        <v>2239.9499999999998</v>
      </c>
      <c r="K740" s="44">
        <v>26879.39</v>
      </c>
      <c r="L740" s="46">
        <v>29119.34</v>
      </c>
      <c r="M740" s="117"/>
      <c r="N740" s="119">
        <v>26879.39</v>
      </c>
      <c r="O740" s="119">
        <v>20419.759999999998</v>
      </c>
      <c r="P740" s="119">
        <v>2424</v>
      </c>
      <c r="Q740" s="119">
        <v>32794.9</v>
      </c>
      <c r="R740" s="119">
        <v>30554.95</v>
      </c>
      <c r="S740" s="47"/>
    </row>
    <row r="741" spans="1:19" ht="9" customHeight="1" x14ac:dyDescent="0.2">
      <c r="A741" s="517"/>
      <c r="B741" s="517"/>
      <c r="C741" s="48" t="s">
        <v>4</v>
      </c>
      <c r="D741" s="49">
        <v>20</v>
      </c>
      <c r="E741" s="61">
        <v>39233593</v>
      </c>
      <c r="F741" s="50">
        <v>0</v>
      </c>
      <c r="G741" s="50">
        <v>0</v>
      </c>
      <c r="H741" s="61">
        <v>12507588</v>
      </c>
      <c r="I741" s="61">
        <v>304575</v>
      </c>
      <c r="J741" s="51">
        <v>4337148</v>
      </c>
      <c r="K741" s="61">
        <v>52045756</v>
      </c>
      <c r="L741" s="61">
        <v>56382904</v>
      </c>
      <c r="M741" s="118"/>
      <c r="N741" s="120">
        <v>52045756</v>
      </c>
      <c r="O741" s="120">
        <v>39538169</v>
      </c>
      <c r="P741" s="123">
        <v>4693518</v>
      </c>
      <c r="Q741" s="120">
        <v>63499781</v>
      </c>
      <c r="R741" s="120">
        <v>59162633</v>
      </c>
      <c r="S741" s="47"/>
    </row>
    <row r="742" spans="1:19" ht="12.75" customHeight="1" x14ac:dyDescent="0.2">
      <c r="A742" s="517"/>
      <c r="B742" s="517"/>
      <c r="C742" s="53" t="s">
        <v>3</v>
      </c>
      <c r="D742" s="54">
        <v>21</v>
      </c>
      <c r="E742" s="44">
        <v>23285.73</v>
      </c>
      <c r="F742" s="44">
        <v>0</v>
      </c>
      <c r="G742" s="44">
        <v>0</v>
      </c>
      <c r="H742" s="44">
        <v>6459.63</v>
      </c>
      <c r="I742" s="44">
        <v>157.30000000000001</v>
      </c>
      <c r="J742" s="44">
        <v>2491.89</v>
      </c>
      <c r="K742" s="44">
        <v>29902.66</v>
      </c>
      <c r="L742" s="46">
        <v>32394.55</v>
      </c>
      <c r="M742" s="117"/>
      <c r="N742" s="119">
        <v>29902.66</v>
      </c>
      <c r="O742" s="119">
        <v>23443.03</v>
      </c>
      <c r="P742" s="119">
        <v>2424</v>
      </c>
      <c r="Q742" s="119">
        <v>36614.300000000003</v>
      </c>
      <c r="R742" s="119">
        <v>34122.410000000003</v>
      </c>
      <c r="S742" s="47"/>
    </row>
    <row r="743" spans="1:19" ht="9" customHeight="1" x14ac:dyDescent="0.2">
      <c r="A743" s="517"/>
      <c r="B743" s="517"/>
      <c r="C743" s="48" t="s">
        <v>4</v>
      </c>
      <c r="D743" s="49">
        <v>27</v>
      </c>
      <c r="E743" s="61">
        <v>45087460</v>
      </c>
      <c r="F743" s="50">
        <v>0</v>
      </c>
      <c r="G743" s="50">
        <v>0</v>
      </c>
      <c r="H743" s="61">
        <v>12507588</v>
      </c>
      <c r="I743" s="61">
        <v>304575</v>
      </c>
      <c r="J743" s="51">
        <v>4824972</v>
      </c>
      <c r="K743" s="61">
        <v>57899623</v>
      </c>
      <c r="L743" s="61">
        <v>62724595</v>
      </c>
      <c r="M743" s="118"/>
      <c r="N743" s="120">
        <v>57899623</v>
      </c>
      <c r="O743" s="120">
        <v>45392036</v>
      </c>
      <c r="P743" s="123">
        <v>4693518</v>
      </c>
      <c r="Q743" s="120">
        <v>70895171</v>
      </c>
      <c r="R743" s="120">
        <v>66070199</v>
      </c>
      <c r="S743" s="47"/>
    </row>
    <row r="744" spans="1:19" ht="12.75" customHeight="1" x14ac:dyDescent="0.2">
      <c r="A744" s="517"/>
      <c r="B744" s="517"/>
      <c r="C744" s="53" t="s">
        <v>3</v>
      </c>
      <c r="D744" s="54">
        <v>28</v>
      </c>
      <c r="E744" s="44">
        <v>25265.69</v>
      </c>
      <c r="F744" s="44">
        <v>0</v>
      </c>
      <c r="G744" s="44">
        <v>0</v>
      </c>
      <c r="H744" s="44">
        <v>6459.63</v>
      </c>
      <c r="I744" s="44">
        <v>157.30000000000001</v>
      </c>
      <c r="J744" s="44">
        <v>2656.89</v>
      </c>
      <c r="K744" s="44">
        <v>31882.62</v>
      </c>
      <c r="L744" s="46">
        <v>34539.51</v>
      </c>
      <c r="M744" s="117"/>
      <c r="N744" s="119">
        <v>31882.62</v>
      </c>
      <c r="O744" s="119">
        <v>25422.99</v>
      </c>
      <c r="P744" s="119">
        <v>3090</v>
      </c>
      <c r="Q744" s="119">
        <v>39115.65</v>
      </c>
      <c r="R744" s="119">
        <v>36458.76</v>
      </c>
      <c r="S744" s="47"/>
    </row>
    <row r="745" spans="1:19" ht="9" customHeight="1" x14ac:dyDescent="0.2">
      <c r="A745" s="517"/>
      <c r="B745" s="517"/>
      <c r="C745" s="48" t="s">
        <v>4</v>
      </c>
      <c r="D745" s="49">
        <v>34</v>
      </c>
      <c r="E745" s="61">
        <v>48921198</v>
      </c>
      <c r="F745" s="50">
        <v>0</v>
      </c>
      <c r="G745" s="50">
        <v>0</v>
      </c>
      <c r="H745" s="61">
        <v>12507588</v>
      </c>
      <c r="I745" s="61">
        <v>304575</v>
      </c>
      <c r="J745" s="51">
        <v>5144456</v>
      </c>
      <c r="K745" s="61">
        <v>61733361</v>
      </c>
      <c r="L745" s="61">
        <v>66877817</v>
      </c>
      <c r="M745" s="118"/>
      <c r="N745" s="120">
        <v>61733361</v>
      </c>
      <c r="O745" s="120">
        <v>49225773</v>
      </c>
      <c r="P745" s="123">
        <v>5983074</v>
      </c>
      <c r="Q745" s="120">
        <v>75738460</v>
      </c>
      <c r="R745" s="120">
        <v>70594003</v>
      </c>
      <c r="S745" s="47"/>
    </row>
    <row r="746" spans="1:19" ht="12.75" customHeight="1" x14ac:dyDescent="0.2">
      <c r="A746" s="517"/>
      <c r="B746" s="517"/>
      <c r="C746" s="53" t="s">
        <v>3</v>
      </c>
      <c r="D746" s="54">
        <v>35</v>
      </c>
      <c r="E746" s="44">
        <v>26844.97</v>
      </c>
      <c r="F746" s="44">
        <v>0</v>
      </c>
      <c r="G746" s="44">
        <v>0</v>
      </c>
      <c r="H746" s="44">
        <v>6459.63</v>
      </c>
      <c r="I746" s="44">
        <v>157.30000000000001</v>
      </c>
      <c r="J746" s="44">
        <v>2788.49</v>
      </c>
      <c r="K746" s="44">
        <v>33461.9</v>
      </c>
      <c r="L746" s="46">
        <v>36250.39</v>
      </c>
      <c r="M746" s="117"/>
      <c r="N746" s="119">
        <v>33461.9</v>
      </c>
      <c r="O746" s="119">
        <v>27002.27</v>
      </c>
      <c r="P746" s="119">
        <v>3090</v>
      </c>
      <c r="Q746" s="119">
        <v>41110.800000000003</v>
      </c>
      <c r="R746" s="119">
        <v>38322.31</v>
      </c>
      <c r="S746" s="47"/>
    </row>
    <row r="747" spans="1:19" ht="9" customHeight="1" x14ac:dyDescent="0.2">
      <c r="A747" s="518"/>
      <c r="B747" s="518"/>
      <c r="C747" s="58" t="s">
        <v>4</v>
      </c>
      <c r="D747" s="59"/>
      <c r="E747" s="61">
        <v>51979110</v>
      </c>
      <c r="F747" s="61">
        <v>0</v>
      </c>
      <c r="G747" s="61">
        <v>0</v>
      </c>
      <c r="H747" s="61">
        <v>12507588</v>
      </c>
      <c r="I747" s="61">
        <v>304575</v>
      </c>
      <c r="J747" s="61">
        <v>5399270</v>
      </c>
      <c r="K747" s="61">
        <v>64791273</v>
      </c>
      <c r="L747" s="61">
        <v>70190543</v>
      </c>
      <c r="M747" s="118"/>
      <c r="N747" s="123">
        <v>64791273</v>
      </c>
      <c r="O747" s="123">
        <v>52283685</v>
      </c>
      <c r="P747" s="123">
        <v>5983074</v>
      </c>
      <c r="Q747" s="123">
        <v>79601609</v>
      </c>
      <c r="R747" s="120">
        <v>74202339</v>
      </c>
      <c r="S747" s="47"/>
    </row>
    <row r="748" spans="1:19" ht="12.75" customHeight="1" x14ac:dyDescent="0.2">
      <c r="A748" s="496">
        <v>43160</v>
      </c>
      <c r="B748" s="496">
        <v>43190</v>
      </c>
      <c r="C748" s="42" t="s">
        <v>3</v>
      </c>
      <c r="D748" s="43">
        <v>0</v>
      </c>
      <c r="E748" s="44">
        <v>15233.64</v>
      </c>
      <c r="F748" s="44">
        <v>0</v>
      </c>
      <c r="G748" s="44"/>
      <c r="H748" s="44">
        <v>6459.63</v>
      </c>
      <c r="I748" s="44">
        <v>157.30000000000001</v>
      </c>
      <c r="J748" s="44">
        <v>1820.88</v>
      </c>
      <c r="K748" s="44">
        <v>21850.57</v>
      </c>
      <c r="L748" s="46">
        <v>23671.45</v>
      </c>
      <c r="M748" s="117"/>
      <c r="N748" s="119">
        <v>21850.57</v>
      </c>
      <c r="O748" s="119">
        <v>15390.94</v>
      </c>
      <c r="P748" s="119">
        <v>2094</v>
      </c>
      <c r="Q748" s="119">
        <v>26441.82</v>
      </c>
      <c r="R748" s="119">
        <v>24620.94</v>
      </c>
      <c r="S748" s="47"/>
    </row>
    <row r="749" spans="1:19" ht="9" customHeight="1" x14ac:dyDescent="0.2">
      <c r="A749" s="497"/>
      <c r="B749" s="497"/>
      <c r="C749" s="48" t="s">
        <v>4</v>
      </c>
      <c r="D749" s="49">
        <v>8</v>
      </c>
      <c r="E749" s="61">
        <v>29496440</v>
      </c>
      <c r="F749" s="50">
        <v>0</v>
      </c>
      <c r="G749" s="50">
        <v>0</v>
      </c>
      <c r="H749" s="61">
        <v>12507588</v>
      </c>
      <c r="I749" s="61">
        <v>304575</v>
      </c>
      <c r="J749" s="51">
        <v>3525715</v>
      </c>
      <c r="K749" s="61">
        <v>42308603</v>
      </c>
      <c r="L749" s="61">
        <v>45834318</v>
      </c>
      <c r="M749" s="118"/>
      <c r="N749" s="120">
        <v>42308603</v>
      </c>
      <c r="O749" s="120">
        <v>29801015</v>
      </c>
      <c r="P749" s="123">
        <v>4054549</v>
      </c>
      <c r="Q749" s="120">
        <v>51198503</v>
      </c>
      <c r="R749" s="120">
        <v>47672787</v>
      </c>
      <c r="S749" s="47"/>
    </row>
    <row r="750" spans="1:19" ht="12.75" customHeight="1" x14ac:dyDescent="0.2">
      <c r="A750" s="494">
        <v>43160</v>
      </c>
      <c r="B750" s="494">
        <v>43190</v>
      </c>
      <c r="C750" s="53" t="s">
        <v>3</v>
      </c>
      <c r="D750" s="54">
        <v>9</v>
      </c>
      <c r="E750" s="44">
        <v>18430.849999999999</v>
      </c>
      <c r="F750" s="44">
        <v>0</v>
      </c>
      <c r="G750" s="44">
        <v>0</v>
      </c>
      <c r="H750" s="44">
        <v>6459.63</v>
      </c>
      <c r="I750" s="44">
        <v>157.30000000000001</v>
      </c>
      <c r="J750" s="44">
        <v>2087.3200000000002</v>
      </c>
      <c r="K750" s="44">
        <v>25047.78</v>
      </c>
      <c r="L750" s="46">
        <v>27135.1</v>
      </c>
      <c r="M750" s="117"/>
      <c r="N750" s="119">
        <v>25047.78</v>
      </c>
      <c r="O750" s="119">
        <v>18588.150000000001</v>
      </c>
      <c r="P750" s="119">
        <v>2094</v>
      </c>
      <c r="Q750" s="119">
        <v>30480.97</v>
      </c>
      <c r="R750" s="119">
        <v>28393.65</v>
      </c>
      <c r="S750" s="47"/>
    </row>
    <row r="751" spans="1:19" ht="9" customHeight="1" x14ac:dyDescent="0.2">
      <c r="A751" s="494"/>
      <c r="B751" s="494"/>
      <c r="C751" s="48" t="s">
        <v>4</v>
      </c>
      <c r="D751" s="49">
        <v>14</v>
      </c>
      <c r="E751" s="61">
        <v>35687102</v>
      </c>
      <c r="F751" s="50">
        <v>0</v>
      </c>
      <c r="G751" s="50">
        <v>0</v>
      </c>
      <c r="H751" s="61">
        <v>12507588</v>
      </c>
      <c r="I751" s="61">
        <v>304575</v>
      </c>
      <c r="J751" s="51">
        <v>4041615</v>
      </c>
      <c r="K751" s="61">
        <v>48499265</v>
      </c>
      <c r="L751" s="61">
        <v>52540880</v>
      </c>
      <c r="M751" s="118"/>
      <c r="N751" s="120">
        <v>48499265</v>
      </c>
      <c r="O751" s="120">
        <v>35991677</v>
      </c>
      <c r="P751" s="123">
        <v>4054549</v>
      </c>
      <c r="Q751" s="120">
        <v>59019388</v>
      </c>
      <c r="R751" s="120">
        <v>54977773</v>
      </c>
      <c r="S751" s="47"/>
    </row>
    <row r="752" spans="1:19" ht="12.75" customHeight="1" x14ac:dyDescent="0.2">
      <c r="A752" s="494"/>
      <c r="B752" s="494"/>
      <c r="C752" s="53" t="s">
        <v>3</v>
      </c>
      <c r="D752" s="54">
        <v>15</v>
      </c>
      <c r="E752" s="44">
        <v>20860.060000000001</v>
      </c>
      <c r="F752" s="44">
        <v>0</v>
      </c>
      <c r="G752" s="44">
        <v>0</v>
      </c>
      <c r="H752" s="44">
        <v>6459.63</v>
      </c>
      <c r="I752" s="44">
        <v>157.30000000000001</v>
      </c>
      <c r="J752" s="44">
        <v>2289.75</v>
      </c>
      <c r="K752" s="44">
        <v>27476.99</v>
      </c>
      <c r="L752" s="46">
        <v>29766.74</v>
      </c>
      <c r="M752" s="117"/>
      <c r="N752" s="119">
        <v>27476.99</v>
      </c>
      <c r="O752" s="119">
        <v>21017.360000000001</v>
      </c>
      <c r="P752" s="119">
        <v>2577.6</v>
      </c>
      <c r="Q752" s="119">
        <v>33549.86</v>
      </c>
      <c r="R752" s="119">
        <v>31260.11</v>
      </c>
      <c r="S752" s="47"/>
    </row>
    <row r="753" spans="1:19" ht="9" customHeight="1" x14ac:dyDescent="0.2">
      <c r="A753" s="494"/>
      <c r="B753" s="494"/>
      <c r="C753" s="48" t="s">
        <v>4</v>
      </c>
      <c r="D753" s="49">
        <v>20</v>
      </c>
      <c r="E753" s="61">
        <v>40390708</v>
      </c>
      <c r="F753" s="50">
        <v>0</v>
      </c>
      <c r="G753" s="50">
        <v>0</v>
      </c>
      <c r="H753" s="61">
        <v>12507588</v>
      </c>
      <c r="I753" s="61">
        <v>304575</v>
      </c>
      <c r="J753" s="51">
        <v>4433574</v>
      </c>
      <c r="K753" s="61">
        <v>53202871</v>
      </c>
      <c r="L753" s="61">
        <v>57636446</v>
      </c>
      <c r="M753" s="118"/>
      <c r="N753" s="120">
        <v>53202871</v>
      </c>
      <c r="O753" s="120">
        <v>40695284</v>
      </c>
      <c r="P753" s="123">
        <v>4990930</v>
      </c>
      <c r="Q753" s="120">
        <v>64961587</v>
      </c>
      <c r="R753" s="120">
        <v>60528013</v>
      </c>
      <c r="S753" s="47"/>
    </row>
    <row r="754" spans="1:19" ht="12.75" customHeight="1" x14ac:dyDescent="0.2">
      <c r="A754" s="494"/>
      <c r="B754" s="494"/>
      <c r="C754" s="53" t="s">
        <v>3</v>
      </c>
      <c r="D754" s="54">
        <v>21</v>
      </c>
      <c r="E754" s="44">
        <v>23955.33</v>
      </c>
      <c r="F754" s="44">
        <v>0</v>
      </c>
      <c r="G754" s="44">
        <v>0</v>
      </c>
      <c r="H754" s="44">
        <v>6459.63</v>
      </c>
      <c r="I754" s="44">
        <v>157.30000000000001</v>
      </c>
      <c r="J754" s="44">
        <v>2547.69</v>
      </c>
      <c r="K754" s="44">
        <v>30572.26</v>
      </c>
      <c r="L754" s="46">
        <v>33119.949999999997</v>
      </c>
      <c r="M754" s="117"/>
      <c r="N754" s="119">
        <v>30572.26</v>
      </c>
      <c r="O754" s="119">
        <v>24112.63</v>
      </c>
      <c r="P754" s="119">
        <v>2577.6</v>
      </c>
      <c r="Q754" s="119">
        <v>37460.22</v>
      </c>
      <c r="R754" s="119">
        <v>34912.53</v>
      </c>
      <c r="S754" s="47"/>
    </row>
    <row r="755" spans="1:19" ht="9" customHeight="1" x14ac:dyDescent="0.2">
      <c r="A755" s="494"/>
      <c r="B755" s="494"/>
      <c r="C755" s="48" t="s">
        <v>4</v>
      </c>
      <c r="D755" s="49">
        <v>27</v>
      </c>
      <c r="E755" s="61">
        <v>46383987</v>
      </c>
      <c r="F755" s="50">
        <v>0</v>
      </c>
      <c r="G755" s="50">
        <v>0</v>
      </c>
      <c r="H755" s="61">
        <v>12507588</v>
      </c>
      <c r="I755" s="61">
        <v>304575</v>
      </c>
      <c r="J755" s="51">
        <v>4933016</v>
      </c>
      <c r="K755" s="61">
        <v>59196150</v>
      </c>
      <c r="L755" s="61">
        <v>64129166</v>
      </c>
      <c r="M755" s="118"/>
      <c r="N755" s="120">
        <v>59196150</v>
      </c>
      <c r="O755" s="120">
        <v>46688562</v>
      </c>
      <c r="P755" s="123">
        <v>4990930</v>
      </c>
      <c r="Q755" s="120">
        <v>72533100</v>
      </c>
      <c r="R755" s="120">
        <v>67600084</v>
      </c>
      <c r="S755" s="47"/>
    </row>
    <row r="756" spans="1:19" ht="12.75" customHeight="1" x14ac:dyDescent="0.2">
      <c r="A756" s="494"/>
      <c r="B756" s="494"/>
      <c r="C756" s="53" t="s">
        <v>3</v>
      </c>
      <c r="D756" s="54">
        <v>28</v>
      </c>
      <c r="E756" s="44">
        <v>25984.49</v>
      </c>
      <c r="F756" s="44">
        <v>0</v>
      </c>
      <c r="G756" s="44">
        <v>0</v>
      </c>
      <c r="H756" s="44">
        <v>6459.63</v>
      </c>
      <c r="I756" s="44">
        <v>157.30000000000001</v>
      </c>
      <c r="J756" s="44">
        <v>2716.79</v>
      </c>
      <c r="K756" s="44">
        <v>32601.42</v>
      </c>
      <c r="L756" s="46">
        <v>35318.21</v>
      </c>
      <c r="M756" s="117"/>
      <c r="N756" s="119">
        <v>32601.42</v>
      </c>
      <c r="O756" s="119">
        <v>26141.79</v>
      </c>
      <c r="P756" s="119">
        <v>3278.4</v>
      </c>
      <c r="Q756" s="119">
        <v>40023.730000000003</v>
      </c>
      <c r="R756" s="119">
        <v>37306.94</v>
      </c>
      <c r="S756" s="47"/>
    </row>
    <row r="757" spans="1:19" ht="9" customHeight="1" x14ac:dyDescent="0.2">
      <c r="A757" s="494"/>
      <c r="B757" s="494"/>
      <c r="C757" s="48" t="s">
        <v>4</v>
      </c>
      <c r="D757" s="49">
        <v>34</v>
      </c>
      <c r="E757" s="61">
        <v>50312988</v>
      </c>
      <c r="F757" s="50">
        <v>0</v>
      </c>
      <c r="G757" s="50">
        <v>0</v>
      </c>
      <c r="H757" s="61">
        <v>12507588</v>
      </c>
      <c r="I757" s="61">
        <v>304575</v>
      </c>
      <c r="J757" s="51">
        <v>5260439</v>
      </c>
      <c r="K757" s="61">
        <v>63125152</v>
      </c>
      <c r="L757" s="61">
        <v>68385590</v>
      </c>
      <c r="M757" s="118"/>
      <c r="N757" s="120">
        <v>63125152</v>
      </c>
      <c r="O757" s="120">
        <v>50617564</v>
      </c>
      <c r="P757" s="123">
        <v>6347868</v>
      </c>
      <c r="Q757" s="120">
        <v>77496748</v>
      </c>
      <c r="R757" s="120">
        <v>72236309</v>
      </c>
      <c r="S757" s="47"/>
    </row>
    <row r="758" spans="1:19" ht="12.75" customHeight="1" x14ac:dyDescent="0.2">
      <c r="A758" s="494"/>
      <c r="B758" s="494"/>
      <c r="C758" s="53" t="s">
        <v>3</v>
      </c>
      <c r="D758" s="54">
        <v>35</v>
      </c>
      <c r="E758" s="44">
        <v>27592.57</v>
      </c>
      <c r="F758" s="44">
        <v>0</v>
      </c>
      <c r="G758" s="44">
        <v>0</v>
      </c>
      <c r="H758" s="44">
        <v>6459.63</v>
      </c>
      <c r="I758" s="44">
        <v>157.30000000000001</v>
      </c>
      <c r="J758" s="44">
        <v>2850.79</v>
      </c>
      <c r="K758" s="44">
        <v>34209.5</v>
      </c>
      <c r="L758" s="46">
        <v>37060.29</v>
      </c>
      <c r="M758" s="117"/>
      <c r="N758" s="119">
        <v>34209.5</v>
      </c>
      <c r="O758" s="119">
        <v>27749.87</v>
      </c>
      <c r="P758" s="119">
        <v>3278.4</v>
      </c>
      <c r="Q758" s="119">
        <v>42055.27</v>
      </c>
      <c r="R758" s="119">
        <v>39204.480000000003</v>
      </c>
      <c r="S758" s="47"/>
    </row>
    <row r="759" spans="1:19" ht="9" customHeight="1" x14ac:dyDescent="0.2">
      <c r="A759" s="495"/>
      <c r="B759" s="495"/>
      <c r="C759" s="58" t="s">
        <v>4</v>
      </c>
      <c r="D759" s="59"/>
      <c r="E759" s="61">
        <v>53426666</v>
      </c>
      <c r="F759" s="61">
        <v>0</v>
      </c>
      <c r="G759" s="61">
        <v>0</v>
      </c>
      <c r="H759" s="61">
        <v>12507588</v>
      </c>
      <c r="I759" s="61">
        <v>304575</v>
      </c>
      <c r="J759" s="61">
        <v>5519899</v>
      </c>
      <c r="K759" s="61">
        <v>66238829</v>
      </c>
      <c r="L759" s="61">
        <v>71758728</v>
      </c>
      <c r="M759" s="118"/>
      <c r="N759" s="123">
        <v>66238829</v>
      </c>
      <c r="O759" s="123">
        <v>53731241</v>
      </c>
      <c r="P759" s="123">
        <v>6347868</v>
      </c>
      <c r="Q759" s="123">
        <v>81430358</v>
      </c>
      <c r="R759" s="120">
        <v>75910458</v>
      </c>
      <c r="S759" s="47"/>
    </row>
    <row r="760" spans="1:19" ht="12.75" customHeight="1" x14ac:dyDescent="0.2">
      <c r="A760" s="496">
        <v>43191</v>
      </c>
      <c r="B760" s="496">
        <v>43465</v>
      </c>
      <c r="C760" s="42" t="s">
        <v>3</v>
      </c>
      <c r="D760" s="43">
        <v>0</v>
      </c>
      <c r="E760" s="44">
        <v>15390.94</v>
      </c>
      <c r="F760" s="44">
        <v>0</v>
      </c>
      <c r="G760" s="44"/>
      <c r="H760" s="44">
        <v>6459.63</v>
      </c>
      <c r="I760" s="44"/>
      <c r="J760" s="44">
        <v>1820.88</v>
      </c>
      <c r="K760" s="44">
        <v>21850.57</v>
      </c>
      <c r="L760" s="46">
        <v>23671.45</v>
      </c>
      <c r="M760" s="117"/>
      <c r="N760" s="119">
        <v>21850.57</v>
      </c>
      <c r="O760" s="119">
        <v>15390.94</v>
      </c>
      <c r="P760" s="119">
        <v>2094</v>
      </c>
      <c r="Q760" s="119">
        <v>26441.82</v>
      </c>
      <c r="R760" s="119">
        <v>24620.94</v>
      </c>
      <c r="S760" s="47"/>
    </row>
    <row r="761" spans="1:19" ht="9" customHeight="1" x14ac:dyDescent="0.2">
      <c r="A761" s="497"/>
      <c r="B761" s="497"/>
      <c r="C761" s="48" t="s">
        <v>4</v>
      </c>
      <c r="D761" s="49">
        <v>8</v>
      </c>
      <c r="E761" s="61">
        <v>29801015</v>
      </c>
      <c r="F761" s="50">
        <v>0</v>
      </c>
      <c r="G761" s="50">
        <v>0</v>
      </c>
      <c r="H761" s="61">
        <v>12507588</v>
      </c>
      <c r="I761" s="61"/>
      <c r="J761" s="51">
        <v>3525715</v>
      </c>
      <c r="K761" s="61">
        <v>42308603</v>
      </c>
      <c r="L761" s="61">
        <v>45834318</v>
      </c>
      <c r="M761" s="118"/>
      <c r="N761" s="120">
        <v>42308603</v>
      </c>
      <c r="O761" s="120">
        <v>29801015</v>
      </c>
      <c r="P761" s="123">
        <v>4054549</v>
      </c>
      <c r="Q761" s="120">
        <v>51198503</v>
      </c>
      <c r="R761" s="120">
        <v>47672787</v>
      </c>
      <c r="S761" s="47"/>
    </row>
    <row r="762" spans="1:19" ht="12.75" customHeight="1" x14ac:dyDescent="0.2">
      <c r="A762" s="494">
        <v>43191</v>
      </c>
      <c r="B762" s="494">
        <f>B760</f>
        <v>43465</v>
      </c>
      <c r="C762" s="53" t="s">
        <v>3</v>
      </c>
      <c r="D762" s="54">
        <v>9</v>
      </c>
      <c r="E762" s="44">
        <v>18588.150000000001</v>
      </c>
      <c r="F762" s="44">
        <v>0</v>
      </c>
      <c r="G762" s="44">
        <v>0</v>
      </c>
      <c r="H762" s="44">
        <v>6459.63</v>
      </c>
      <c r="I762" s="44"/>
      <c r="J762" s="44">
        <v>2087.3200000000002</v>
      </c>
      <c r="K762" s="44">
        <v>25047.78</v>
      </c>
      <c r="L762" s="46">
        <v>27135.1</v>
      </c>
      <c r="M762" s="117"/>
      <c r="N762" s="119">
        <v>25047.78</v>
      </c>
      <c r="O762" s="119">
        <v>18588.150000000001</v>
      </c>
      <c r="P762" s="119">
        <v>2094</v>
      </c>
      <c r="Q762" s="119">
        <v>30480.97</v>
      </c>
      <c r="R762" s="119">
        <v>28393.65</v>
      </c>
      <c r="S762" s="47"/>
    </row>
    <row r="763" spans="1:19" ht="9" customHeight="1" x14ac:dyDescent="0.2">
      <c r="A763" s="494"/>
      <c r="B763" s="494"/>
      <c r="C763" s="48" t="s">
        <v>4</v>
      </c>
      <c r="D763" s="49">
        <v>14</v>
      </c>
      <c r="E763" s="61">
        <v>35991677</v>
      </c>
      <c r="F763" s="50">
        <v>0</v>
      </c>
      <c r="G763" s="50">
        <v>0</v>
      </c>
      <c r="H763" s="61">
        <v>12507588</v>
      </c>
      <c r="I763" s="61"/>
      <c r="J763" s="51">
        <v>4041615</v>
      </c>
      <c r="K763" s="61">
        <v>48499265</v>
      </c>
      <c r="L763" s="61">
        <v>52540880</v>
      </c>
      <c r="M763" s="118"/>
      <c r="N763" s="120">
        <v>48499265</v>
      </c>
      <c r="O763" s="120">
        <v>35991677</v>
      </c>
      <c r="P763" s="123">
        <v>4054549</v>
      </c>
      <c r="Q763" s="120">
        <v>59019388</v>
      </c>
      <c r="R763" s="123">
        <v>54977773</v>
      </c>
      <c r="S763" s="47"/>
    </row>
    <row r="764" spans="1:19" ht="12.75" customHeight="1" x14ac:dyDescent="0.2">
      <c r="A764" s="494"/>
      <c r="B764" s="494"/>
      <c r="C764" s="53" t="s">
        <v>3</v>
      </c>
      <c r="D764" s="54">
        <v>15</v>
      </c>
      <c r="E764" s="44">
        <v>21017.360000000001</v>
      </c>
      <c r="F764" s="44">
        <v>0</v>
      </c>
      <c r="G764" s="44">
        <v>0</v>
      </c>
      <c r="H764" s="44">
        <v>6459.63</v>
      </c>
      <c r="I764" s="44"/>
      <c r="J764" s="44">
        <v>2289.75</v>
      </c>
      <c r="K764" s="44">
        <v>27476.99</v>
      </c>
      <c r="L764" s="46">
        <v>29766.74</v>
      </c>
      <c r="M764" s="117"/>
      <c r="N764" s="119">
        <v>27476.99</v>
      </c>
      <c r="O764" s="119">
        <v>21017.360000000001</v>
      </c>
      <c r="P764" s="119">
        <v>2577.6</v>
      </c>
      <c r="Q764" s="119">
        <v>33549.86</v>
      </c>
      <c r="R764" s="119">
        <v>31260.11</v>
      </c>
      <c r="S764" s="47"/>
    </row>
    <row r="765" spans="1:19" ht="9" customHeight="1" x14ac:dyDescent="0.2">
      <c r="A765" s="494"/>
      <c r="B765" s="494"/>
      <c r="C765" s="48" t="s">
        <v>4</v>
      </c>
      <c r="D765" s="49">
        <v>20</v>
      </c>
      <c r="E765" s="61">
        <v>40695284</v>
      </c>
      <c r="F765" s="50">
        <v>0</v>
      </c>
      <c r="G765" s="50">
        <v>0</v>
      </c>
      <c r="H765" s="61">
        <v>12507588</v>
      </c>
      <c r="I765" s="61"/>
      <c r="J765" s="51">
        <v>4433574</v>
      </c>
      <c r="K765" s="61">
        <v>53202871</v>
      </c>
      <c r="L765" s="61">
        <v>57636446</v>
      </c>
      <c r="M765" s="118"/>
      <c r="N765" s="120">
        <v>53202871</v>
      </c>
      <c r="O765" s="120">
        <v>40695284</v>
      </c>
      <c r="P765" s="123">
        <v>4990930</v>
      </c>
      <c r="Q765" s="120">
        <v>64961587</v>
      </c>
      <c r="R765" s="123">
        <v>60528013</v>
      </c>
      <c r="S765" s="47"/>
    </row>
    <row r="766" spans="1:19" ht="12.75" customHeight="1" x14ac:dyDescent="0.2">
      <c r="A766" s="494"/>
      <c r="B766" s="494"/>
      <c r="C766" s="53" t="s">
        <v>3</v>
      </c>
      <c r="D766" s="54">
        <v>21</v>
      </c>
      <c r="E766" s="44">
        <v>24112.63</v>
      </c>
      <c r="F766" s="44">
        <v>0</v>
      </c>
      <c r="G766" s="44">
        <v>0</v>
      </c>
      <c r="H766" s="44">
        <v>6459.63</v>
      </c>
      <c r="I766" s="44"/>
      <c r="J766" s="44">
        <v>2547.69</v>
      </c>
      <c r="K766" s="44">
        <v>30572.26</v>
      </c>
      <c r="L766" s="46">
        <v>33119.949999999997</v>
      </c>
      <c r="M766" s="117"/>
      <c r="N766" s="119">
        <v>30572.26</v>
      </c>
      <c r="O766" s="119">
        <v>24112.63</v>
      </c>
      <c r="P766" s="119">
        <v>2577.6</v>
      </c>
      <c r="Q766" s="119">
        <v>37460.22</v>
      </c>
      <c r="R766" s="119">
        <v>34912.53</v>
      </c>
      <c r="S766" s="47"/>
    </row>
    <row r="767" spans="1:19" ht="9" customHeight="1" x14ac:dyDescent="0.2">
      <c r="A767" s="494"/>
      <c r="B767" s="494"/>
      <c r="C767" s="48" t="s">
        <v>4</v>
      </c>
      <c r="D767" s="49">
        <v>27</v>
      </c>
      <c r="E767" s="61">
        <v>46688562</v>
      </c>
      <c r="F767" s="50">
        <v>0</v>
      </c>
      <c r="G767" s="50">
        <v>0</v>
      </c>
      <c r="H767" s="61">
        <v>12507588</v>
      </c>
      <c r="I767" s="61"/>
      <c r="J767" s="51">
        <v>4933016</v>
      </c>
      <c r="K767" s="61">
        <v>59196150</v>
      </c>
      <c r="L767" s="61">
        <v>64129166</v>
      </c>
      <c r="M767" s="118"/>
      <c r="N767" s="120">
        <v>59196150</v>
      </c>
      <c r="O767" s="120">
        <v>46688562</v>
      </c>
      <c r="P767" s="123">
        <v>4990930</v>
      </c>
      <c r="Q767" s="120">
        <v>72533100</v>
      </c>
      <c r="R767" s="123">
        <v>67600084</v>
      </c>
      <c r="S767" s="47"/>
    </row>
    <row r="768" spans="1:19" ht="12.75" customHeight="1" x14ac:dyDescent="0.2">
      <c r="A768" s="494"/>
      <c r="B768" s="494"/>
      <c r="C768" s="53" t="s">
        <v>3</v>
      </c>
      <c r="D768" s="54">
        <v>28</v>
      </c>
      <c r="E768" s="44">
        <v>26141.79</v>
      </c>
      <c r="F768" s="44">
        <v>0</v>
      </c>
      <c r="G768" s="44">
        <v>0</v>
      </c>
      <c r="H768" s="44">
        <v>6459.63</v>
      </c>
      <c r="I768" s="44"/>
      <c r="J768" s="44">
        <v>2716.79</v>
      </c>
      <c r="K768" s="44">
        <v>32601.42</v>
      </c>
      <c r="L768" s="46">
        <v>35318.21</v>
      </c>
      <c r="M768" s="117"/>
      <c r="N768" s="119">
        <v>32601.42</v>
      </c>
      <c r="O768" s="119">
        <v>26141.79</v>
      </c>
      <c r="P768" s="119">
        <v>3278.4</v>
      </c>
      <c r="Q768" s="119">
        <v>40023.730000000003</v>
      </c>
      <c r="R768" s="119">
        <v>37306.94</v>
      </c>
      <c r="S768" s="47"/>
    </row>
    <row r="769" spans="1:19" ht="9" customHeight="1" x14ac:dyDescent="0.2">
      <c r="A769" s="494"/>
      <c r="B769" s="494"/>
      <c r="C769" s="48" t="s">
        <v>4</v>
      </c>
      <c r="D769" s="49">
        <v>34</v>
      </c>
      <c r="E769" s="61">
        <v>50617564</v>
      </c>
      <c r="F769" s="50">
        <v>0</v>
      </c>
      <c r="G769" s="50">
        <v>0</v>
      </c>
      <c r="H769" s="61">
        <v>12507588</v>
      </c>
      <c r="I769" s="61"/>
      <c r="J769" s="51">
        <v>5260439</v>
      </c>
      <c r="K769" s="61">
        <v>63125152</v>
      </c>
      <c r="L769" s="61">
        <v>68385590</v>
      </c>
      <c r="M769" s="118"/>
      <c r="N769" s="120">
        <v>63125152</v>
      </c>
      <c r="O769" s="120">
        <v>50617564</v>
      </c>
      <c r="P769" s="123">
        <v>6347868</v>
      </c>
      <c r="Q769" s="120">
        <v>77496748</v>
      </c>
      <c r="R769" s="123">
        <v>72236309</v>
      </c>
      <c r="S769" s="47"/>
    </row>
    <row r="770" spans="1:19" ht="12.75" customHeight="1" x14ac:dyDescent="0.2">
      <c r="A770" s="494"/>
      <c r="B770" s="494"/>
      <c r="C770" s="53" t="s">
        <v>3</v>
      </c>
      <c r="D770" s="54">
        <v>35</v>
      </c>
      <c r="E770" s="44">
        <v>27749.87</v>
      </c>
      <c r="F770" s="44">
        <v>0</v>
      </c>
      <c r="G770" s="44">
        <v>0</v>
      </c>
      <c r="H770" s="44">
        <v>6459.63</v>
      </c>
      <c r="I770" s="44"/>
      <c r="J770" s="44">
        <v>2850.79</v>
      </c>
      <c r="K770" s="44">
        <v>34209.5</v>
      </c>
      <c r="L770" s="46">
        <v>37060.29</v>
      </c>
      <c r="M770" s="117"/>
      <c r="N770" s="119">
        <v>34209.5</v>
      </c>
      <c r="O770" s="119">
        <v>27749.87</v>
      </c>
      <c r="P770" s="119">
        <v>3278.4</v>
      </c>
      <c r="Q770" s="119">
        <v>42055.27</v>
      </c>
      <c r="R770" s="119">
        <v>39204.480000000003</v>
      </c>
      <c r="S770" s="47"/>
    </row>
    <row r="771" spans="1:19" ht="9" customHeight="1" x14ac:dyDescent="0.2">
      <c r="A771" s="495"/>
      <c r="B771" s="495"/>
      <c r="C771" s="58" t="s">
        <v>4</v>
      </c>
      <c r="D771" s="59"/>
      <c r="E771" s="61">
        <v>53731241</v>
      </c>
      <c r="F771" s="61">
        <v>0</v>
      </c>
      <c r="G771" s="61">
        <v>0</v>
      </c>
      <c r="H771" s="61">
        <v>12507588</v>
      </c>
      <c r="I771" s="61"/>
      <c r="J771" s="61">
        <v>5519899</v>
      </c>
      <c r="K771" s="61">
        <v>66238829</v>
      </c>
      <c r="L771" s="61">
        <v>71758728</v>
      </c>
      <c r="M771" s="118"/>
      <c r="N771" s="123">
        <v>66238829</v>
      </c>
      <c r="O771" s="123">
        <v>53731241</v>
      </c>
      <c r="P771" s="123">
        <v>6347868</v>
      </c>
      <c r="Q771" s="123">
        <v>81430358</v>
      </c>
      <c r="R771" s="123">
        <v>75910458</v>
      </c>
      <c r="S771" s="47"/>
    </row>
    <row r="772" spans="1:19" ht="12.75" customHeight="1" x14ac:dyDescent="0.2">
      <c r="A772" s="496">
        <f>B760+1</f>
        <v>43466</v>
      </c>
      <c r="B772" s="496">
        <v>43830</v>
      </c>
      <c r="C772" s="42" t="s">
        <v>3</v>
      </c>
      <c r="D772" s="43">
        <v>0</v>
      </c>
      <c r="E772" s="44">
        <v>15593.69</v>
      </c>
      <c r="F772" s="44">
        <v>0</v>
      </c>
      <c r="G772" s="44"/>
      <c r="H772" s="44">
        <v>6459.63</v>
      </c>
      <c r="I772" s="44"/>
      <c r="J772" s="44">
        <f>K772/12</f>
        <v>1837.78</v>
      </c>
      <c r="K772" s="44">
        <f>SUM(E772:I772)</f>
        <v>22053.32</v>
      </c>
      <c r="L772" s="46">
        <f>SUM(E772:J772)</f>
        <v>23891.1</v>
      </c>
      <c r="M772" s="117"/>
      <c r="N772" s="119">
        <f>K772</f>
        <v>22053.32</v>
      </c>
      <c r="O772" s="119">
        <f>E772+F772+G772+I772</f>
        <v>15593.69</v>
      </c>
      <c r="P772" s="119">
        <v>2094</v>
      </c>
      <c r="Q772" s="119">
        <f>L772+(IF(P772&gt;O772*0.18,P772,O772*0.18))</f>
        <v>26697.96</v>
      </c>
      <c r="R772" s="119">
        <f>N772+O772*0.18</f>
        <v>24860.18</v>
      </c>
      <c r="S772" s="47"/>
    </row>
    <row r="773" spans="1:19" ht="9" customHeight="1" x14ac:dyDescent="0.2">
      <c r="A773" s="497"/>
      <c r="B773" s="497"/>
      <c r="C773" s="48" t="s">
        <v>4</v>
      </c>
      <c r="D773" s="49">
        <v>8</v>
      </c>
      <c r="E773" s="50">
        <f t="shared" ref="E773:L773" si="0">E772*1936.27</f>
        <v>30193594</v>
      </c>
      <c r="F773" s="50">
        <f t="shared" si="0"/>
        <v>0</v>
      </c>
      <c r="G773" s="50">
        <f t="shared" si="0"/>
        <v>0</v>
      </c>
      <c r="H773" s="61">
        <f t="shared" si="0"/>
        <v>12507588</v>
      </c>
      <c r="I773" s="61">
        <f t="shared" si="0"/>
        <v>0</v>
      </c>
      <c r="J773" s="51">
        <f t="shared" si="0"/>
        <v>3558438</v>
      </c>
      <c r="K773" s="61">
        <f t="shared" si="0"/>
        <v>42701182</v>
      </c>
      <c r="L773" s="61">
        <f t="shared" si="0"/>
        <v>46259620</v>
      </c>
      <c r="M773" s="118"/>
      <c r="N773" s="120">
        <f t="shared" ref="N773:R783" si="1">N772*1936.27</f>
        <v>42701182</v>
      </c>
      <c r="O773" s="120">
        <f t="shared" si="1"/>
        <v>30193594</v>
      </c>
      <c r="P773" s="61">
        <f t="shared" si="1"/>
        <v>4054549</v>
      </c>
      <c r="Q773" s="120">
        <f t="shared" si="1"/>
        <v>51694459</v>
      </c>
      <c r="R773" s="120">
        <f t="shared" si="1"/>
        <v>48136021</v>
      </c>
      <c r="S773" s="47"/>
    </row>
    <row r="774" spans="1:19" ht="12.75" customHeight="1" x14ac:dyDescent="0.2">
      <c r="A774" s="517">
        <f>A772</f>
        <v>43466</v>
      </c>
      <c r="B774" s="517">
        <f>B772</f>
        <v>43830</v>
      </c>
      <c r="C774" s="53" t="s">
        <v>3</v>
      </c>
      <c r="D774" s="54">
        <v>9</v>
      </c>
      <c r="E774" s="44">
        <v>18820.98</v>
      </c>
      <c r="F774" s="44">
        <v>0</v>
      </c>
      <c r="G774" s="44"/>
      <c r="H774" s="44">
        <v>6459.63</v>
      </c>
      <c r="I774" s="44"/>
      <c r="J774" s="44">
        <f t="shared" ref="J774" si="2">K774/12</f>
        <v>2106.7199999999998</v>
      </c>
      <c r="K774" s="44">
        <f t="shared" ref="K774" si="3">SUM(E774:I774)</f>
        <v>25280.61</v>
      </c>
      <c r="L774" s="46">
        <f t="shared" ref="L774" si="4">SUM(E774:J774)</f>
        <v>27387.33</v>
      </c>
      <c r="M774" s="117"/>
      <c r="N774" s="119">
        <f t="shared" ref="N774" si="5">K774</f>
        <v>25280.61</v>
      </c>
      <c r="O774" s="119">
        <f t="shared" ref="O774" si="6">E774+F774+G774+I774</f>
        <v>18820.98</v>
      </c>
      <c r="P774" s="119">
        <v>2094</v>
      </c>
      <c r="Q774" s="119">
        <f t="shared" ref="Q774" si="7">L774+(IF(P774&gt;O774*0.18,P774,O774*0.18))</f>
        <v>30775.11</v>
      </c>
      <c r="R774" s="119">
        <f t="shared" ref="R774" si="8">N774+O774*0.18</f>
        <v>28668.39</v>
      </c>
      <c r="S774" s="47"/>
    </row>
    <row r="775" spans="1:19" ht="9" customHeight="1" x14ac:dyDescent="0.2">
      <c r="A775" s="517"/>
      <c r="B775" s="517"/>
      <c r="C775" s="48" t="s">
        <v>4</v>
      </c>
      <c r="D775" s="49">
        <v>14</v>
      </c>
      <c r="E775" s="50">
        <f t="shared" ref="E775" si="9">E774*1936.27</f>
        <v>36442499</v>
      </c>
      <c r="F775" s="50">
        <f t="shared" ref="F775:L775" si="10">F774*1936.27</f>
        <v>0</v>
      </c>
      <c r="G775" s="50">
        <f t="shared" si="10"/>
        <v>0</v>
      </c>
      <c r="H775" s="61">
        <f t="shared" si="10"/>
        <v>12507588</v>
      </c>
      <c r="I775" s="61">
        <f t="shared" si="10"/>
        <v>0</v>
      </c>
      <c r="J775" s="51">
        <f t="shared" si="10"/>
        <v>4079179</v>
      </c>
      <c r="K775" s="61">
        <f t="shared" si="10"/>
        <v>48950087</v>
      </c>
      <c r="L775" s="61">
        <f t="shared" si="10"/>
        <v>53029265</v>
      </c>
      <c r="M775" s="118"/>
      <c r="N775" s="120">
        <f t="shared" ref="N775:R775" si="11">N774*1936.27</f>
        <v>48950087</v>
      </c>
      <c r="O775" s="120">
        <f t="shared" si="11"/>
        <v>36442499</v>
      </c>
      <c r="P775" s="61">
        <f t="shared" si="1"/>
        <v>4054549</v>
      </c>
      <c r="Q775" s="120">
        <f t="shared" si="11"/>
        <v>59588922</v>
      </c>
      <c r="R775" s="120">
        <f t="shared" si="11"/>
        <v>55509744</v>
      </c>
      <c r="S775" s="47"/>
    </row>
    <row r="776" spans="1:19" ht="12.75" customHeight="1" x14ac:dyDescent="0.2">
      <c r="A776" s="517"/>
      <c r="B776" s="517"/>
      <c r="C776" s="53" t="s">
        <v>3</v>
      </c>
      <c r="D776" s="54">
        <v>15</v>
      </c>
      <c r="E776" s="44">
        <v>21272.959999999999</v>
      </c>
      <c r="F776" s="44">
        <v>0</v>
      </c>
      <c r="G776" s="44"/>
      <c r="H776" s="44">
        <v>6459.63</v>
      </c>
      <c r="I776" s="44"/>
      <c r="J776" s="44">
        <f t="shared" ref="J776" si="12">K776/12</f>
        <v>2311.0500000000002</v>
      </c>
      <c r="K776" s="44">
        <f t="shared" ref="K776" si="13">SUM(E776:I776)</f>
        <v>27732.59</v>
      </c>
      <c r="L776" s="46">
        <f t="shared" ref="L776" si="14">SUM(E776:J776)</f>
        <v>30043.64</v>
      </c>
      <c r="M776" s="117"/>
      <c r="N776" s="119">
        <f t="shared" ref="N776" si="15">K776</f>
        <v>27732.59</v>
      </c>
      <c r="O776" s="119">
        <f t="shared" ref="O776" si="16">E776+F776+G776+I776</f>
        <v>21272.959999999999</v>
      </c>
      <c r="P776" s="119">
        <v>2577.6</v>
      </c>
      <c r="Q776" s="119">
        <f t="shared" ref="Q776" si="17">L776+(IF(P776&gt;O776*0.18,P776,O776*0.18))</f>
        <v>33872.769999999997</v>
      </c>
      <c r="R776" s="119">
        <f t="shared" ref="R776" si="18">N776+O776*0.18</f>
        <v>31561.72</v>
      </c>
      <c r="S776" s="47"/>
    </row>
    <row r="777" spans="1:19" ht="9" customHeight="1" x14ac:dyDescent="0.2">
      <c r="A777" s="517"/>
      <c r="B777" s="517"/>
      <c r="C777" s="48" t="s">
        <v>4</v>
      </c>
      <c r="D777" s="49">
        <v>20</v>
      </c>
      <c r="E777" s="50">
        <f t="shared" ref="E777" si="19">E776*1936.27</f>
        <v>41190194</v>
      </c>
      <c r="F777" s="50">
        <f t="shared" ref="F777:L777" si="20">F776*1936.27</f>
        <v>0</v>
      </c>
      <c r="G777" s="50">
        <f t="shared" si="20"/>
        <v>0</v>
      </c>
      <c r="H777" s="61">
        <f t="shared" si="20"/>
        <v>12507588</v>
      </c>
      <c r="I777" s="61">
        <f t="shared" si="20"/>
        <v>0</v>
      </c>
      <c r="J777" s="51">
        <f t="shared" si="20"/>
        <v>4474817</v>
      </c>
      <c r="K777" s="61">
        <f t="shared" si="20"/>
        <v>53697782</v>
      </c>
      <c r="L777" s="61">
        <f t="shared" si="20"/>
        <v>58172599</v>
      </c>
      <c r="M777" s="118"/>
      <c r="N777" s="120">
        <f t="shared" ref="N777:R777" si="21">N776*1936.27</f>
        <v>53697782</v>
      </c>
      <c r="O777" s="120">
        <f t="shared" si="21"/>
        <v>41190194</v>
      </c>
      <c r="P777" s="61">
        <f t="shared" si="1"/>
        <v>4990930</v>
      </c>
      <c r="Q777" s="120">
        <f t="shared" si="21"/>
        <v>65586828</v>
      </c>
      <c r="R777" s="120">
        <f t="shared" si="21"/>
        <v>61112012</v>
      </c>
      <c r="S777" s="47"/>
    </row>
    <row r="778" spans="1:19" ht="12.75" customHeight="1" x14ac:dyDescent="0.2">
      <c r="A778" s="517"/>
      <c r="B778" s="517"/>
      <c r="C778" s="53" t="s">
        <v>3</v>
      </c>
      <c r="D778" s="54">
        <v>21</v>
      </c>
      <c r="E778" s="44">
        <v>24397.02</v>
      </c>
      <c r="F778" s="44">
        <v>0</v>
      </c>
      <c r="G778" s="44"/>
      <c r="H778" s="44">
        <v>6459.63</v>
      </c>
      <c r="I778" s="44"/>
      <c r="J778" s="44">
        <f t="shared" ref="J778" si="22">K778/12</f>
        <v>2571.39</v>
      </c>
      <c r="K778" s="44">
        <f t="shared" ref="K778" si="23">SUM(E778:I778)</f>
        <v>30856.65</v>
      </c>
      <c r="L778" s="46">
        <f t="shared" ref="L778" si="24">SUM(E778:J778)</f>
        <v>33428.04</v>
      </c>
      <c r="M778" s="117"/>
      <c r="N778" s="119">
        <f t="shared" ref="N778" si="25">K778</f>
        <v>30856.65</v>
      </c>
      <c r="O778" s="119">
        <f t="shared" ref="O778" si="26">E778+F778+G778+I778</f>
        <v>24397.02</v>
      </c>
      <c r="P778" s="119">
        <v>2577.6</v>
      </c>
      <c r="Q778" s="119">
        <f t="shared" ref="Q778" si="27">L778+(IF(P778&gt;O778*0.18,P778,O778*0.18))</f>
        <v>37819.5</v>
      </c>
      <c r="R778" s="119">
        <f t="shared" ref="R778" si="28">N778+O778*0.18</f>
        <v>35248.11</v>
      </c>
      <c r="S778" s="47"/>
    </row>
    <row r="779" spans="1:19" ht="9" customHeight="1" x14ac:dyDescent="0.2">
      <c r="A779" s="517"/>
      <c r="B779" s="517"/>
      <c r="C779" s="48" t="s">
        <v>4</v>
      </c>
      <c r="D779" s="49">
        <v>27</v>
      </c>
      <c r="E779" s="50">
        <f t="shared" ref="E779" si="29">E778*1936.27</f>
        <v>47239218</v>
      </c>
      <c r="F779" s="50">
        <f t="shared" ref="F779:L779" si="30">F778*1936.27</f>
        <v>0</v>
      </c>
      <c r="G779" s="50">
        <f t="shared" si="30"/>
        <v>0</v>
      </c>
      <c r="H779" s="61">
        <f t="shared" si="30"/>
        <v>12507588</v>
      </c>
      <c r="I779" s="61">
        <f t="shared" si="30"/>
        <v>0</v>
      </c>
      <c r="J779" s="51">
        <f t="shared" si="30"/>
        <v>4978905</v>
      </c>
      <c r="K779" s="61">
        <f t="shared" si="30"/>
        <v>59746806</v>
      </c>
      <c r="L779" s="61">
        <f t="shared" si="30"/>
        <v>64725711</v>
      </c>
      <c r="M779" s="118"/>
      <c r="N779" s="120">
        <f t="shared" ref="N779:R779" si="31">N778*1936.27</f>
        <v>59746806</v>
      </c>
      <c r="O779" s="120">
        <f t="shared" si="31"/>
        <v>47239218</v>
      </c>
      <c r="P779" s="61">
        <f t="shared" si="1"/>
        <v>4990930</v>
      </c>
      <c r="Q779" s="120">
        <f t="shared" si="31"/>
        <v>73228763</v>
      </c>
      <c r="R779" s="120">
        <f t="shared" si="31"/>
        <v>68249858</v>
      </c>
      <c r="S779" s="47"/>
    </row>
    <row r="780" spans="1:19" ht="12.75" customHeight="1" x14ac:dyDescent="0.2">
      <c r="A780" s="517"/>
      <c r="B780" s="517"/>
      <c r="C780" s="53" t="s">
        <v>3</v>
      </c>
      <c r="D780" s="54">
        <v>28</v>
      </c>
      <c r="E780" s="44">
        <v>26444.14</v>
      </c>
      <c r="F780" s="44">
        <v>0</v>
      </c>
      <c r="G780" s="44"/>
      <c r="H780" s="44">
        <v>6459.63</v>
      </c>
      <c r="I780" s="44"/>
      <c r="J780" s="44">
        <f t="shared" ref="J780" si="32">K780/12</f>
        <v>2741.98</v>
      </c>
      <c r="K780" s="44">
        <f t="shared" ref="K780" si="33">SUM(E780:I780)</f>
        <v>32903.769999999997</v>
      </c>
      <c r="L780" s="46">
        <f t="shared" ref="L780" si="34">SUM(E780:J780)</f>
        <v>35645.75</v>
      </c>
      <c r="M780" s="117"/>
      <c r="N780" s="119">
        <f t="shared" ref="N780" si="35">K780</f>
        <v>32903.769999999997</v>
      </c>
      <c r="O780" s="119">
        <f t="shared" ref="O780" si="36">E780+F780+G780+I780</f>
        <v>26444.14</v>
      </c>
      <c r="P780" s="119">
        <v>3278.4</v>
      </c>
      <c r="Q780" s="119">
        <f t="shared" ref="Q780" si="37">L780+(IF(P780&gt;O780*0.18,P780,O780*0.18))</f>
        <v>40405.699999999997</v>
      </c>
      <c r="R780" s="119">
        <f t="shared" ref="R780" si="38">N780+O780*0.18</f>
        <v>37663.72</v>
      </c>
      <c r="S780" s="47"/>
    </row>
    <row r="781" spans="1:19" ht="9" customHeight="1" x14ac:dyDescent="0.2">
      <c r="A781" s="517"/>
      <c r="B781" s="517"/>
      <c r="C781" s="48" t="s">
        <v>4</v>
      </c>
      <c r="D781" s="49">
        <v>34</v>
      </c>
      <c r="E781" s="50">
        <f t="shared" ref="E781" si="39">E780*1936.27</f>
        <v>51202995</v>
      </c>
      <c r="F781" s="50">
        <f t="shared" ref="F781:L781" si="40">F780*1936.27</f>
        <v>0</v>
      </c>
      <c r="G781" s="50">
        <f t="shared" si="40"/>
        <v>0</v>
      </c>
      <c r="H781" s="61">
        <f t="shared" si="40"/>
        <v>12507588</v>
      </c>
      <c r="I781" s="61">
        <f t="shared" si="40"/>
        <v>0</v>
      </c>
      <c r="J781" s="51">
        <f t="shared" si="40"/>
        <v>5309214</v>
      </c>
      <c r="K781" s="61">
        <f t="shared" si="40"/>
        <v>63710583</v>
      </c>
      <c r="L781" s="61">
        <f t="shared" si="40"/>
        <v>69019796</v>
      </c>
      <c r="M781" s="118"/>
      <c r="N781" s="120">
        <f t="shared" ref="N781:R781" si="41">N780*1936.27</f>
        <v>63710583</v>
      </c>
      <c r="O781" s="120">
        <f t="shared" si="41"/>
        <v>51202995</v>
      </c>
      <c r="P781" s="61">
        <f t="shared" si="1"/>
        <v>6347868</v>
      </c>
      <c r="Q781" s="120">
        <f t="shared" si="41"/>
        <v>78236345</v>
      </c>
      <c r="R781" s="120">
        <f t="shared" si="41"/>
        <v>72927131</v>
      </c>
      <c r="S781" s="47"/>
    </row>
    <row r="782" spans="1:19" ht="12.75" customHeight="1" x14ac:dyDescent="0.2">
      <c r="A782" s="517"/>
      <c r="B782" s="517"/>
      <c r="C782" s="53" t="s">
        <v>3</v>
      </c>
      <c r="D782" s="54">
        <v>35</v>
      </c>
      <c r="E782" s="44">
        <v>28067.84</v>
      </c>
      <c r="F782" s="44">
        <v>0</v>
      </c>
      <c r="G782" s="44"/>
      <c r="H782" s="44">
        <v>6459.63</v>
      </c>
      <c r="I782" s="44"/>
      <c r="J782" s="44">
        <f t="shared" ref="J782" si="42">K782/12</f>
        <v>2877.29</v>
      </c>
      <c r="K782" s="44">
        <f t="shared" ref="K782" si="43">SUM(E782:I782)</f>
        <v>34527.47</v>
      </c>
      <c r="L782" s="46">
        <f t="shared" ref="L782" si="44">SUM(E782:J782)</f>
        <v>37404.76</v>
      </c>
      <c r="M782" s="117"/>
      <c r="N782" s="119">
        <f t="shared" ref="N782" si="45">K782</f>
        <v>34527.47</v>
      </c>
      <c r="O782" s="119">
        <f t="shared" ref="O782" si="46">E782+F782+G782+I782</f>
        <v>28067.84</v>
      </c>
      <c r="P782" s="119">
        <v>3278.4</v>
      </c>
      <c r="Q782" s="119">
        <f t="shared" ref="Q782" si="47">L782+(IF(P782&gt;O782*0.18,P782,O782*0.18))</f>
        <v>42456.97</v>
      </c>
      <c r="R782" s="119">
        <f t="shared" ref="R782" si="48">N782+O782*0.18</f>
        <v>39579.68</v>
      </c>
      <c r="S782" s="47"/>
    </row>
    <row r="783" spans="1:19" ht="9" customHeight="1" x14ac:dyDescent="0.2">
      <c r="A783" s="518"/>
      <c r="B783" s="518"/>
      <c r="C783" s="58" t="s">
        <v>4</v>
      </c>
      <c r="D783" s="59"/>
      <c r="E783" s="50">
        <f t="shared" ref="E783" si="49">E782*1936.27</f>
        <v>54346917</v>
      </c>
      <c r="F783" s="50">
        <f t="shared" ref="F783:L783" si="50">F782*1936.27</f>
        <v>0</v>
      </c>
      <c r="G783" s="50">
        <f t="shared" si="50"/>
        <v>0</v>
      </c>
      <c r="H783" s="61">
        <f t="shared" si="50"/>
        <v>12507588</v>
      </c>
      <c r="I783" s="61">
        <f t="shared" si="50"/>
        <v>0</v>
      </c>
      <c r="J783" s="51">
        <f t="shared" si="50"/>
        <v>5571210</v>
      </c>
      <c r="K783" s="61">
        <f t="shared" si="50"/>
        <v>66854504</v>
      </c>
      <c r="L783" s="61">
        <f t="shared" si="50"/>
        <v>72425715</v>
      </c>
      <c r="M783" s="118"/>
      <c r="N783" s="120">
        <f t="shared" ref="N783:R783" si="51">N782*1936.27</f>
        <v>66854504</v>
      </c>
      <c r="O783" s="120">
        <f t="shared" si="51"/>
        <v>54346917</v>
      </c>
      <c r="P783" s="61">
        <f t="shared" si="1"/>
        <v>6347868</v>
      </c>
      <c r="Q783" s="120">
        <f t="shared" si="51"/>
        <v>82208157</v>
      </c>
      <c r="R783" s="120">
        <f t="shared" si="51"/>
        <v>76636947</v>
      </c>
      <c r="S783" s="47"/>
    </row>
    <row r="784" spans="1:19" ht="12.75" customHeight="1" x14ac:dyDescent="0.2">
      <c r="A784" s="496">
        <f>B772+1</f>
        <v>43831</v>
      </c>
      <c r="B784" s="496">
        <v>44196</v>
      </c>
      <c r="C784" s="42" t="s">
        <v>3</v>
      </c>
      <c r="D784" s="43">
        <v>0</v>
      </c>
      <c r="E784" s="44">
        <v>15764.09</v>
      </c>
      <c r="F784" s="44">
        <v>0</v>
      </c>
      <c r="G784" s="44"/>
      <c r="H784" s="44">
        <v>6459.63</v>
      </c>
      <c r="I784" s="44"/>
      <c r="J784" s="44">
        <f t="shared" ref="J784" si="52">K784/12</f>
        <v>1851.98</v>
      </c>
      <c r="K784" s="44">
        <f t="shared" ref="K784" si="53">SUM(E784:I784)</f>
        <v>22223.72</v>
      </c>
      <c r="L784" s="46">
        <f t="shared" ref="L784" si="54">SUM(E784:J784)</f>
        <v>24075.7</v>
      </c>
      <c r="M784" s="117"/>
      <c r="N784" s="119">
        <f t="shared" ref="N784" si="55">K784</f>
        <v>22223.72</v>
      </c>
      <c r="O784" s="119">
        <f t="shared" ref="O784" si="56">E784+F784+G784+I784</f>
        <v>15764.09</v>
      </c>
      <c r="P784" s="119">
        <v>2094</v>
      </c>
      <c r="Q784" s="119">
        <f t="shared" ref="Q784" si="57">L784+(IF(P784&gt;O784*0.18,P784,O784*0.18))</f>
        <v>26913.24</v>
      </c>
      <c r="R784" s="119">
        <f t="shared" ref="R784" si="58">N784+O784*0.18</f>
        <v>25061.26</v>
      </c>
      <c r="S784" s="47"/>
    </row>
    <row r="785" spans="1:19" ht="9" customHeight="1" x14ac:dyDescent="0.2">
      <c r="A785" s="497"/>
      <c r="B785" s="497"/>
      <c r="C785" s="48" t="s">
        <v>4</v>
      </c>
      <c r="D785" s="49">
        <v>8</v>
      </c>
      <c r="E785" s="50">
        <f t="shared" ref="E785:L785" si="59">E784*1936.27</f>
        <v>30523535</v>
      </c>
      <c r="F785" s="50">
        <f t="shared" si="59"/>
        <v>0</v>
      </c>
      <c r="G785" s="50">
        <f t="shared" si="59"/>
        <v>0</v>
      </c>
      <c r="H785" s="61">
        <f t="shared" si="59"/>
        <v>12507588</v>
      </c>
      <c r="I785" s="61">
        <f t="shared" si="59"/>
        <v>0</v>
      </c>
      <c r="J785" s="51">
        <f t="shared" si="59"/>
        <v>3585933</v>
      </c>
      <c r="K785" s="61">
        <f t="shared" si="59"/>
        <v>43031122</v>
      </c>
      <c r="L785" s="61">
        <f t="shared" si="59"/>
        <v>46617056</v>
      </c>
      <c r="M785" s="118"/>
      <c r="N785" s="120">
        <f t="shared" ref="N785:R785" si="60">N784*1936.27</f>
        <v>43031122</v>
      </c>
      <c r="O785" s="120">
        <f t="shared" si="60"/>
        <v>30523535</v>
      </c>
      <c r="P785" s="61">
        <f t="shared" si="60"/>
        <v>4054549</v>
      </c>
      <c r="Q785" s="120">
        <f t="shared" si="60"/>
        <v>52111299</v>
      </c>
      <c r="R785" s="120">
        <f t="shared" si="60"/>
        <v>48525366</v>
      </c>
      <c r="S785" s="47"/>
    </row>
    <row r="786" spans="1:19" ht="12.75" customHeight="1" x14ac:dyDescent="0.2">
      <c r="A786" s="517">
        <f>A784</f>
        <v>43831</v>
      </c>
      <c r="B786" s="517">
        <f>B784</f>
        <v>44196</v>
      </c>
      <c r="C786" s="53" t="s">
        <v>3</v>
      </c>
      <c r="D786" s="54">
        <v>9</v>
      </c>
      <c r="E786" s="44">
        <v>19016.580000000002</v>
      </c>
      <c r="F786" s="44">
        <v>0</v>
      </c>
      <c r="G786" s="44"/>
      <c r="H786" s="44">
        <v>6459.63</v>
      </c>
      <c r="I786" s="44"/>
      <c r="J786" s="44">
        <f t="shared" ref="J786" si="61">K786/12</f>
        <v>2123.02</v>
      </c>
      <c r="K786" s="44">
        <f t="shared" ref="K786" si="62">SUM(E786:I786)</f>
        <v>25476.21</v>
      </c>
      <c r="L786" s="46">
        <f t="shared" ref="L786" si="63">SUM(E786:J786)</f>
        <v>27599.23</v>
      </c>
      <c r="M786" s="117"/>
      <c r="N786" s="119">
        <f t="shared" ref="N786" si="64">K786</f>
        <v>25476.21</v>
      </c>
      <c r="O786" s="119">
        <f t="shared" ref="O786" si="65">E786+F786+G786+I786</f>
        <v>19016.580000000002</v>
      </c>
      <c r="P786" s="119">
        <v>2094</v>
      </c>
      <c r="Q786" s="119">
        <f t="shared" ref="Q786" si="66">L786+(IF(P786&gt;O786*0.18,P786,O786*0.18))</f>
        <v>31022.21</v>
      </c>
      <c r="R786" s="119">
        <f t="shared" ref="R786" si="67">N786+O786*0.18</f>
        <v>28899.19</v>
      </c>
      <c r="S786" s="47"/>
    </row>
    <row r="787" spans="1:19" ht="9" customHeight="1" x14ac:dyDescent="0.2">
      <c r="A787" s="517"/>
      <c r="B787" s="517"/>
      <c r="C787" s="48" t="s">
        <v>4</v>
      </c>
      <c r="D787" s="49">
        <v>14</v>
      </c>
      <c r="E787" s="50">
        <f t="shared" ref="E787" si="68">E786*1936.27</f>
        <v>36821233</v>
      </c>
      <c r="F787" s="50">
        <f t="shared" ref="F787:L799" si="69">F786*1936.27</f>
        <v>0</v>
      </c>
      <c r="G787" s="50">
        <f t="shared" si="69"/>
        <v>0</v>
      </c>
      <c r="H787" s="61">
        <f t="shared" si="69"/>
        <v>12507588</v>
      </c>
      <c r="I787" s="61">
        <f t="shared" si="69"/>
        <v>0</v>
      </c>
      <c r="J787" s="51">
        <f t="shared" si="69"/>
        <v>4110740</v>
      </c>
      <c r="K787" s="61">
        <f t="shared" si="69"/>
        <v>49328821</v>
      </c>
      <c r="L787" s="61">
        <f t="shared" si="69"/>
        <v>53439561</v>
      </c>
      <c r="M787" s="118"/>
      <c r="N787" s="120">
        <f t="shared" ref="N787:R787" si="70">N786*1936.27</f>
        <v>49328821</v>
      </c>
      <c r="O787" s="120">
        <f t="shared" si="70"/>
        <v>36821233</v>
      </c>
      <c r="P787" s="61">
        <f t="shared" si="70"/>
        <v>4054549</v>
      </c>
      <c r="Q787" s="120">
        <f t="shared" si="70"/>
        <v>60067375</v>
      </c>
      <c r="R787" s="120">
        <f t="shared" si="70"/>
        <v>55956635</v>
      </c>
      <c r="S787" s="47"/>
    </row>
    <row r="788" spans="1:19" ht="12.75" customHeight="1" x14ac:dyDescent="0.2">
      <c r="A788" s="517"/>
      <c r="B788" s="517"/>
      <c r="C788" s="53" t="s">
        <v>3</v>
      </c>
      <c r="D788" s="54">
        <v>15</v>
      </c>
      <c r="E788" s="44">
        <v>21487.759999999998</v>
      </c>
      <c r="F788" s="44">
        <v>0</v>
      </c>
      <c r="G788" s="44"/>
      <c r="H788" s="44">
        <v>6459.63</v>
      </c>
      <c r="I788" s="44"/>
      <c r="J788" s="44">
        <f t="shared" ref="J788" si="71">K788/12</f>
        <v>2328.9499999999998</v>
      </c>
      <c r="K788" s="44">
        <f t="shared" ref="K788" si="72">SUM(E788:I788)</f>
        <v>27947.39</v>
      </c>
      <c r="L788" s="46">
        <f t="shared" ref="L788" si="73">SUM(E788:J788)</f>
        <v>30276.34</v>
      </c>
      <c r="M788" s="117"/>
      <c r="N788" s="119">
        <f t="shared" ref="N788" si="74">K788</f>
        <v>27947.39</v>
      </c>
      <c r="O788" s="119">
        <f t="shared" ref="O788" si="75">E788+F788+G788+I788</f>
        <v>21487.759999999998</v>
      </c>
      <c r="P788" s="119">
        <v>2577.6</v>
      </c>
      <c r="Q788" s="119">
        <f t="shared" ref="Q788" si="76">L788+(IF(P788&gt;O788*0.18,P788,O788*0.18))</f>
        <v>34144.14</v>
      </c>
      <c r="R788" s="119">
        <f t="shared" ref="R788" si="77">N788+O788*0.18</f>
        <v>31815.19</v>
      </c>
      <c r="S788" s="47"/>
    </row>
    <row r="789" spans="1:19" ht="9" customHeight="1" x14ac:dyDescent="0.2">
      <c r="A789" s="517"/>
      <c r="B789" s="517"/>
      <c r="C789" s="48" t="s">
        <v>4</v>
      </c>
      <c r="D789" s="49">
        <v>20</v>
      </c>
      <c r="E789" s="50">
        <f t="shared" ref="E789" si="78">E788*1936.27</f>
        <v>41606105</v>
      </c>
      <c r="F789" s="50">
        <f t="shared" ref="F789:L801" si="79">F788*1936.27</f>
        <v>0</v>
      </c>
      <c r="G789" s="50">
        <f t="shared" si="79"/>
        <v>0</v>
      </c>
      <c r="H789" s="61">
        <f t="shared" si="79"/>
        <v>12507588</v>
      </c>
      <c r="I789" s="61">
        <f t="shared" si="79"/>
        <v>0</v>
      </c>
      <c r="J789" s="51">
        <f t="shared" si="79"/>
        <v>4509476</v>
      </c>
      <c r="K789" s="61">
        <f t="shared" si="79"/>
        <v>54113693</v>
      </c>
      <c r="L789" s="61">
        <f t="shared" si="79"/>
        <v>58623169</v>
      </c>
      <c r="M789" s="118"/>
      <c r="N789" s="120">
        <f t="shared" ref="N789:R789" si="80">N788*1936.27</f>
        <v>54113693</v>
      </c>
      <c r="O789" s="120">
        <f t="shared" si="80"/>
        <v>41606105</v>
      </c>
      <c r="P789" s="61">
        <f t="shared" si="80"/>
        <v>4990930</v>
      </c>
      <c r="Q789" s="120">
        <f t="shared" si="80"/>
        <v>66112274</v>
      </c>
      <c r="R789" s="120">
        <f t="shared" si="80"/>
        <v>61602798</v>
      </c>
      <c r="S789" s="47"/>
    </row>
    <row r="790" spans="1:19" ht="12.75" customHeight="1" x14ac:dyDescent="0.2">
      <c r="A790" s="517"/>
      <c r="B790" s="517"/>
      <c r="C790" s="53" t="s">
        <v>3</v>
      </c>
      <c r="D790" s="54">
        <v>21</v>
      </c>
      <c r="E790" s="44">
        <v>24635.82</v>
      </c>
      <c r="F790" s="44">
        <v>0</v>
      </c>
      <c r="G790" s="44"/>
      <c r="H790" s="44">
        <v>6459.63</v>
      </c>
      <c r="I790" s="44"/>
      <c r="J790" s="44">
        <f t="shared" ref="J790" si="81">K790/12</f>
        <v>2591.29</v>
      </c>
      <c r="K790" s="44">
        <f t="shared" ref="K790" si="82">SUM(E790:I790)</f>
        <v>31095.45</v>
      </c>
      <c r="L790" s="46">
        <f t="shared" ref="L790" si="83">SUM(E790:J790)</f>
        <v>33686.74</v>
      </c>
      <c r="M790" s="117"/>
      <c r="N790" s="119">
        <f t="shared" ref="N790" si="84">K790</f>
        <v>31095.45</v>
      </c>
      <c r="O790" s="119">
        <f t="shared" ref="O790" si="85">E790+F790+G790+I790</f>
        <v>24635.82</v>
      </c>
      <c r="P790" s="119">
        <v>2577.6</v>
      </c>
      <c r="Q790" s="119">
        <f t="shared" ref="Q790" si="86">L790+(IF(P790&gt;O790*0.18,P790,O790*0.18))</f>
        <v>38121.19</v>
      </c>
      <c r="R790" s="119">
        <f t="shared" ref="R790" si="87">N790+O790*0.18</f>
        <v>35529.9</v>
      </c>
      <c r="S790" s="47"/>
    </row>
    <row r="791" spans="1:19" ht="9" customHeight="1" x14ac:dyDescent="0.2">
      <c r="A791" s="517"/>
      <c r="B791" s="517"/>
      <c r="C791" s="48" t="s">
        <v>4</v>
      </c>
      <c r="D791" s="49">
        <v>27</v>
      </c>
      <c r="E791" s="50">
        <f t="shared" ref="E791" si="88">E790*1936.27</f>
        <v>47701599</v>
      </c>
      <c r="F791" s="50">
        <f t="shared" ref="F791:L803" si="89">F790*1936.27</f>
        <v>0</v>
      </c>
      <c r="G791" s="50">
        <f t="shared" si="89"/>
        <v>0</v>
      </c>
      <c r="H791" s="61">
        <f t="shared" si="89"/>
        <v>12507588</v>
      </c>
      <c r="I791" s="61">
        <f t="shared" si="89"/>
        <v>0</v>
      </c>
      <c r="J791" s="51">
        <f t="shared" si="89"/>
        <v>5017437</v>
      </c>
      <c r="K791" s="61">
        <f t="shared" si="89"/>
        <v>60209187</v>
      </c>
      <c r="L791" s="61">
        <f t="shared" si="89"/>
        <v>65226624</v>
      </c>
      <c r="M791" s="118"/>
      <c r="N791" s="120">
        <f t="shared" ref="N791:R791" si="90">N790*1936.27</f>
        <v>60209187</v>
      </c>
      <c r="O791" s="120">
        <f t="shared" si="90"/>
        <v>47701599</v>
      </c>
      <c r="P791" s="61">
        <f t="shared" si="90"/>
        <v>4990930</v>
      </c>
      <c r="Q791" s="120">
        <f t="shared" si="90"/>
        <v>73812917</v>
      </c>
      <c r="R791" s="120">
        <f t="shared" si="90"/>
        <v>68795479</v>
      </c>
      <c r="S791" s="47"/>
    </row>
    <row r="792" spans="1:19" ht="12.75" customHeight="1" x14ac:dyDescent="0.2">
      <c r="A792" s="517"/>
      <c r="B792" s="517"/>
      <c r="C792" s="53" t="s">
        <v>3</v>
      </c>
      <c r="D792" s="54">
        <v>28</v>
      </c>
      <c r="E792" s="44">
        <v>26699.74</v>
      </c>
      <c r="F792" s="44">
        <v>0</v>
      </c>
      <c r="G792" s="44"/>
      <c r="H792" s="44">
        <v>6459.63</v>
      </c>
      <c r="I792" s="44"/>
      <c r="J792" s="44">
        <f t="shared" ref="J792" si="91">K792/12</f>
        <v>2763.28</v>
      </c>
      <c r="K792" s="44">
        <f t="shared" ref="K792" si="92">SUM(E792:I792)</f>
        <v>33159.370000000003</v>
      </c>
      <c r="L792" s="46">
        <f t="shared" ref="L792" si="93">SUM(E792:J792)</f>
        <v>35922.65</v>
      </c>
      <c r="M792" s="117"/>
      <c r="N792" s="119">
        <f t="shared" ref="N792" si="94">K792</f>
        <v>33159.370000000003</v>
      </c>
      <c r="O792" s="119">
        <f t="shared" ref="O792" si="95">E792+F792+G792+I792</f>
        <v>26699.74</v>
      </c>
      <c r="P792" s="119">
        <v>3278.4</v>
      </c>
      <c r="Q792" s="119">
        <f t="shared" ref="Q792" si="96">L792+(IF(P792&gt;O792*0.18,P792,O792*0.18))</f>
        <v>40728.6</v>
      </c>
      <c r="R792" s="119">
        <f t="shared" ref="R792" si="97">N792+O792*0.18</f>
        <v>37965.32</v>
      </c>
      <c r="S792" s="47"/>
    </row>
    <row r="793" spans="1:19" ht="9" customHeight="1" x14ac:dyDescent="0.2">
      <c r="A793" s="517"/>
      <c r="B793" s="517"/>
      <c r="C793" s="48" t="s">
        <v>4</v>
      </c>
      <c r="D793" s="49">
        <v>34</v>
      </c>
      <c r="E793" s="50">
        <f t="shared" ref="E793" si="98">E792*1936.27</f>
        <v>51697906</v>
      </c>
      <c r="F793" s="50">
        <f t="shared" ref="F793:L805" si="99">F792*1936.27</f>
        <v>0</v>
      </c>
      <c r="G793" s="50">
        <f t="shared" si="99"/>
        <v>0</v>
      </c>
      <c r="H793" s="61">
        <f t="shared" si="99"/>
        <v>12507588</v>
      </c>
      <c r="I793" s="61">
        <f t="shared" si="99"/>
        <v>0</v>
      </c>
      <c r="J793" s="51">
        <f t="shared" si="99"/>
        <v>5350456</v>
      </c>
      <c r="K793" s="61">
        <f t="shared" si="99"/>
        <v>64205493</v>
      </c>
      <c r="L793" s="61">
        <f t="shared" si="99"/>
        <v>69555950</v>
      </c>
      <c r="M793" s="118"/>
      <c r="N793" s="120">
        <f t="shared" ref="N793:R793" si="100">N792*1936.27</f>
        <v>64205493</v>
      </c>
      <c r="O793" s="120">
        <f t="shared" si="100"/>
        <v>51697906</v>
      </c>
      <c r="P793" s="61">
        <f t="shared" si="100"/>
        <v>6347868</v>
      </c>
      <c r="Q793" s="120">
        <f t="shared" si="100"/>
        <v>78861566</v>
      </c>
      <c r="R793" s="120">
        <f t="shared" si="100"/>
        <v>73511110</v>
      </c>
      <c r="S793" s="47"/>
    </row>
    <row r="794" spans="1:19" ht="12.75" customHeight="1" x14ac:dyDescent="0.2">
      <c r="A794" s="517"/>
      <c r="B794" s="517"/>
      <c r="C794" s="53" t="s">
        <v>3</v>
      </c>
      <c r="D794" s="54">
        <v>35</v>
      </c>
      <c r="E794" s="44">
        <v>28335.439999999999</v>
      </c>
      <c r="F794" s="44">
        <v>0</v>
      </c>
      <c r="G794" s="44"/>
      <c r="H794" s="44">
        <v>6459.63</v>
      </c>
      <c r="I794" s="44"/>
      <c r="J794" s="44">
        <f t="shared" ref="J794" si="101">K794/12</f>
        <v>2899.59</v>
      </c>
      <c r="K794" s="44">
        <f t="shared" ref="K794" si="102">SUM(E794:I794)</f>
        <v>34795.07</v>
      </c>
      <c r="L794" s="46">
        <f t="shared" ref="L794" si="103">SUM(E794:J794)</f>
        <v>37694.660000000003</v>
      </c>
      <c r="M794" s="117"/>
      <c r="N794" s="119">
        <f t="shared" ref="N794" si="104">K794</f>
        <v>34795.07</v>
      </c>
      <c r="O794" s="119">
        <f t="shared" ref="O794" si="105">E794+F794+G794+I794</f>
        <v>28335.439999999999</v>
      </c>
      <c r="P794" s="119">
        <v>3278.4</v>
      </c>
      <c r="Q794" s="119">
        <f t="shared" ref="Q794" si="106">L794+(IF(P794&gt;O794*0.18,P794,O794*0.18))</f>
        <v>42795.040000000001</v>
      </c>
      <c r="R794" s="119">
        <f t="shared" ref="R794" si="107">N794+O794*0.18</f>
        <v>39895.449999999997</v>
      </c>
      <c r="S794" s="47"/>
    </row>
    <row r="795" spans="1:19" ht="9" customHeight="1" x14ac:dyDescent="0.2">
      <c r="A795" s="518"/>
      <c r="B795" s="518"/>
      <c r="C795" s="58" t="s">
        <v>4</v>
      </c>
      <c r="D795" s="59"/>
      <c r="E795" s="50">
        <f t="shared" ref="E795" si="108">E794*1936.27</f>
        <v>54865062</v>
      </c>
      <c r="F795" s="50">
        <f t="shared" ref="F795:L807" si="109">F794*1936.27</f>
        <v>0</v>
      </c>
      <c r="G795" s="50">
        <f t="shared" si="109"/>
        <v>0</v>
      </c>
      <c r="H795" s="61">
        <f t="shared" si="109"/>
        <v>12507588</v>
      </c>
      <c r="I795" s="61">
        <f t="shared" si="109"/>
        <v>0</v>
      </c>
      <c r="J795" s="51">
        <f t="shared" si="109"/>
        <v>5614389</v>
      </c>
      <c r="K795" s="61">
        <f t="shared" si="109"/>
        <v>67372650</v>
      </c>
      <c r="L795" s="61">
        <f t="shared" si="109"/>
        <v>72987039</v>
      </c>
      <c r="M795" s="118"/>
      <c r="N795" s="120">
        <f t="shared" ref="N795:R795" si="110">N794*1936.27</f>
        <v>67372650</v>
      </c>
      <c r="O795" s="120">
        <f t="shared" si="110"/>
        <v>54865062</v>
      </c>
      <c r="P795" s="61">
        <f t="shared" si="110"/>
        <v>6347868</v>
      </c>
      <c r="Q795" s="120">
        <f t="shared" si="110"/>
        <v>82862752</v>
      </c>
      <c r="R795" s="120">
        <f t="shared" si="110"/>
        <v>77248363</v>
      </c>
      <c r="S795" s="47"/>
    </row>
    <row r="796" spans="1:19" ht="12.75" customHeight="1" x14ac:dyDescent="0.2">
      <c r="A796" s="496">
        <f>B784+1</f>
        <v>44197</v>
      </c>
      <c r="B796" s="496">
        <v>44561</v>
      </c>
      <c r="C796" s="42" t="s">
        <v>3</v>
      </c>
      <c r="D796" s="43">
        <v>0</v>
      </c>
      <c r="E796" s="44">
        <v>16218.89</v>
      </c>
      <c r="F796" s="44">
        <v>0</v>
      </c>
      <c r="G796" s="44"/>
      <c r="H796" s="44">
        <v>6459.63</v>
      </c>
      <c r="I796" s="44"/>
      <c r="J796" s="44">
        <f t="shared" ref="J796" si="111">K796/12</f>
        <v>1889.88</v>
      </c>
      <c r="K796" s="44">
        <f t="shared" ref="K796" si="112">SUM(E796:I796)</f>
        <v>22678.52</v>
      </c>
      <c r="L796" s="46">
        <f t="shared" ref="L796" si="113">SUM(E796:J796)</f>
        <v>24568.400000000001</v>
      </c>
      <c r="M796" s="117"/>
      <c r="N796" s="119">
        <f t="shared" ref="N796" si="114">K796</f>
        <v>22678.52</v>
      </c>
      <c r="O796" s="119">
        <f t="shared" ref="O796" si="115">E796+F796+G796+I796</f>
        <v>16218.89</v>
      </c>
      <c r="P796" s="119">
        <v>2094</v>
      </c>
      <c r="Q796" s="119">
        <f t="shared" ref="Q796" si="116">L796+(IF(P796&gt;O796*0.18,P796,O796*0.18))</f>
        <v>27487.8</v>
      </c>
      <c r="R796" s="119">
        <f t="shared" ref="R796" si="117">N796+O796*0.18</f>
        <v>25597.919999999998</v>
      </c>
      <c r="S796" s="47"/>
    </row>
    <row r="797" spans="1:19" ht="9" customHeight="1" x14ac:dyDescent="0.2">
      <c r="A797" s="497"/>
      <c r="B797" s="497"/>
      <c r="C797" s="48" t="s">
        <v>4</v>
      </c>
      <c r="D797" s="49">
        <v>8</v>
      </c>
      <c r="E797" s="50">
        <f t="shared" ref="E797:L797" si="118">E796*1936.27</f>
        <v>31404150</v>
      </c>
      <c r="F797" s="50">
        <f t="shared" si="118"/>
        <v>0</v>
      </c>
      <c r="G797" s="50">
        <f t="shared" si="118"/>
        <v>0</v>
      </c>
      <c r="H797" s="61">
        <f t="shared" si="118"/>
        <v>12507588</v>
      </c>
      <c r="I797" s="61">
        <f t="shared" si="118"/>
        <v>0</v>
      </c>
      <c r="J797" s="51">
        <f t="shared" si="118"/>
        <v>3659318</v>
      </c>
      <c r="K797" s="61">
        <f t="shared" si="118"/>
        <v>43911738</v>
      </c>
      <c r="L797" s="61">
        <f t="shared" si="118"/>
        <v>47571056</v>
      </c>
      <c r="M797" s="118"/>
      <c r="N797" s="120">
        <f t="shared" ref="N797:R797" si="119">N796*1936.27</f>
        <v>43911738</v>
      </c>
      <c r="O797" s="120">
        <f t="shared" si="119"/>
        <v>31404150</v>
      </c>
      <c r="P797" s="61">
        <f t="shared" si="119"/>
        <v>4054549</v>
      </c>
      <c r="Q797" s="120">
        <f t="shared" si="119"/>
        <v>53223803</v>
      </c>
      <c r="R797" s="120">
        <f t="shared" si="119"/>
        <v>49564485</v>
      </c>
      <c r="S797" s="47"/>
    </row>
    <row r="798" spans="1:19" ht="12.75" customHeight="1" x14ac:dyDescent="0.2">
      <c r="A798" s="517">
        <f>A796</f>
        <v>44197</v>
      </c>
      <c r="B798" s="517">
        <f>B796</f>
        <v>44561</v>
      </c>
      <c r="C798" s="53" t="s">
        <v>3</v>
      </c>
      <c r="D798" s="54">
        <v>9</v>
      </c>
      <c r="E798" s="44">
        <v>19536.18</v>
      </c>
      <c r="F798" s="44">
        <v>0</v>
      </c>
      <c r="G798" s="44"/>
      <c r="H798" s="44">
        <v>6459.63</v>
      </c>
      <c r="I798" s="44"/>
      <c r="J798" s="44">
        <f t="shared" ref="J798" si="120">K798/12</f>
        <v>2166.3200000000002</v>
      </c>
      <c r="K798" s="44">
        <f t="shared" ref="K798" si="121">SUM(E798:I798)</f>
        <v>25995.81</v>
      </c>
      <c r="L798" s="46">
        <f t="shared" ref="L798" si="122">SUM(E798:J798)</f>
        <v>28162.13</v>
      </c>
      <c r="M798" s="117"/>
      <c r="N798" s="119">
        <f t="shared" ref="N798" si="123">K798</f>
        <v>25995.81</v>
      </c>
      <c r="O798" s="119">
        <f t="shared" ref="O798" si="124">E798+F798+G798+I798</f>
        <v>19536.18</v>
      </c>
      <c r="P798" s="119">
        <v>2094</v>
      </c>
      <c r="Q798" s="119">
        <f t="shared" ref="Q798" si="125">L798+(IF(P798&gt;O798*0.18,P798,O798*0.18))</f>
        <v>31678.639999999999</v>
      </c>
      <c r="R798" s="119">
        <f t="shared" ref="R798" si="126">N798+O798*0.18</f>
        <v>29512.32</v>
      </c>
      <c r="S798" s="47"/>
    </row>
    <row r="799" spans="1:19" ht="9" customHeight="1" x14ac:dyDescent="0.2">
      <c r="A799" s="517"/>
      <c r="B799" s="517"/>
      <c r="C799" s="48" t="s">
        <v>4</v>
      </c>
      <c r="D799" s="49">
        <v>14</v>
      </c>
      <c r="E799" s="50">
        <f t="shared" ref="E799" si="127">E798*1936.27</f>
        <v>37827319</v>
      </c>
      <c r="F799" s="50">
        <f t="shared" si="69"/>
        <v>0</v>
      </c>
      <c r="G799" s="50">
        <f t="shared" si="69"/>
        <v>0</v>
      </c>
      <c r="H799" s="61">
        <f t="shared" si="69"/>
        <v>12507588</v>
      </c>
      <c r="I799" s="61">
        <f t="shared" si="69"/>
        <v>0</v>
      </c>
      <c r="J799" s="51">
        <f t="shared" si="69"/>
        <v>4194580</v>
      </c>
      <c r="K799" s="61">
        <f t="shared" si="69"/>
        <v>50334907</v>
      </c>
      <c r="L799" s="61">
        <f t="shared" si="69"/>
        <v>54529487</v>
      </c>
      <c r="M799" s="118"/>
      <c r="N799" s="120">
        <f t="shared" ref="N799:R799" si="128">N798*1936.27</f>
        <v>50334907</v>
      </c>
      <c r="O799" s="120">
        <f t="shared" si="128"/>
        <v>37827319</v>
      </c>
      <c r="P799" s="61">
        <f t="shared" si="128"/>
        <v>4054549</v>
      </c>
      <c r="Q799" s="120">
        <f t="shared" si="128"/>
        <v>61338400</v>
      </c>
      <c r="R799" s="120">
        <f t="shared" si="128"/>
        <v>57143820</v>
      </c>
      <c r="S799" s="47"/>
    </row>
    <row r="800" spans="1:19" ht="12.75" customHeight="1" x14ac:dyDescent="0.2">
      <c r="A800" s="517"/>
      <c r="B800" s="517"/>
      <c r="C800" s="53" t="s">
        <v>3</v>
      </c>
      <c r="D800" s="54">
        <v>15</v>
      </c>
      <c r="E800" s="44">
        <v>22061.360000000001</v>
      </c>
      <c r="F800" s="44">
        <v>0</v>
      </c>
      <c r="G800" s="44"/>
      <c r="H800" s="44">
        <v>6459.63</v>
      </c>
      <c r="I800" s="44"/>
      <c r="J800" s="44">
        <f t="shared" ref="J800" si="129">K800/12</f>
        <v>2376.75</v>
      </c>
      <c r="K800" s="44">
        <f t="shared" ref="K800" si="130">SUM(E800:I800)</f>
        <v>28520.99</v>
      </c>
      <c r="L800" s="46">
        <f t="shared" ref="L800" si="131">SUM(E800:J800)</f>
        <v>30897.74</v>
      </c>
      <c r="M800" s="117"/>
      <c r="N800" s="119">
        <f t="shared" ref="N800" si="132">K800</f>
        <v>28520.99</v>
      </c>
      <c r="O800" s="119">
        <f t="shared" ref="O800" si="133">E800+F800+G800+I800</f>
        <v>22061.360000000001</v>
      </c>
      <c r="P800" s="119">
        <v>2577.6</v>
      </c>
      <c r="Q800" s="119">
        <f t="shared" ref="Q800" si="134">L800+(IF(P800&gt;O800*0.18,P800,O800*0.18))</f>
        <v>34868.78</v>
      </c>
      <c r="R800" s="119">
        <f t="shared" ref="R800" si="135">N800+O800*0.18</f>
        <v>32492.03</v>
      </c>
      <c r="S800" s="47"/>
    </row>
    <row r="801" spans="1:19" ht="9" customHeight="1" x14ac:dyDescent="0.2">
      <c r="A801" s="517"/>
      <c r="B801" s="517"/>
      <c r="C801" s="48" t="s">
        <v>4</v>
      </c>
      <c r="D801" s="49">
        <v>20</v>
      </c>
      <c r="E801" s="50">
        <f t="shared" ref="E801" si="136">E800*1936.27</f>
        <v>42716750</v>
      </c>
      <c r="F801" s="50">
        <f t="shared" si="79"/>
        <v>0</v>
      </c>
      <c r="G801" s="50">
        <f t="shared" si="79"/>
        <v>0</v>
      </c>
      <c r="H801" s="61">
        <f t="shared" si="79"/>
        <v>12507588</v>
      </c>
      <c r="I801" s="61">
        <f t="shared" si="79"/>
        <v>0</v>
      </c>
      <c r="J801" s="51">
        <f t="shared" si="79"/>
        <v>4602030</v>
      </c>
      <c r="K801" s="61">
        <f t="shared" si="79"/>
        <v>55224337</v>
      </c>
      <c r="L801" s="61">
        <f t="shared" si="79"/>
        <v>59826367</v>
      </c>
      <c r="M801" s="118"/>
      <c r="N801" s="120">
        <f t="shared" ref="N801:R801" si="137">N800*1936.27</f>
        <v>55224337</v>
      </c>
      <c r="O801" s="120">
        <f t="shared" si="137"/>
        <v>42716750</v>
      </c>
      <c r="P801" s="61">
        <f t="shared" si="137"/>
        <v>4990930</v>
      </c>
      <c r="Q801" s="120">
        <f t="shared" si="137"/>
        <v>67515373</v>
      </c>
      <c r="R801" s="120">
        <f t="shared" si="137"/>
        <v>62913343</v>
      </c>
      <c r="S801" s="47"/>
    </row>
    <row r="802" spans="1:19" ht="12.75" customHeight="1" x14ac:dyDescent="0.2">
      <c r="A802" s="517"/>
      <c r="B802" s="517"/>
      <c r="C802" s="53" t="s">
        <v>3</v>
      </c>
      <c r="D802" s="54">
        <v>21</v>
      </c>
      <c r="E802" s="44">
        <v>25276.62</v>
      </c>
      <c r="F802" s="44">
        <v>0</v>
      </c>
      <c r="G802" s="44"/>
      <c r="H802" s="44">
        <v>6459.63</v>
      </c>
      <c r="I802" s="44"/>
      <c r="J802" s="44">
        <f t="shared" ref="J802" si="138">K802/12</f>
        <v>2644.69</v>
      </c>
      <c r="K802" s="44">
        <f t="shared" ref="K802" si="139">SUM(E802:I802)</f>
        <v>31736.25</v>
      </c>
      <c r="L802" s="46">
        <f t="shared" ref="L802" si="140">SUM(E802:J802)</f>
        <v>34380.94</v>
      </c>
      <c r="M802" s="117"/>
      <c r="N802" s="119">
        <f t="shared" ref="N802" si="141">K802</f>
        <v>31736.25</v>
      </c>
      <c r="O802" s="119">
        <f t="shared" ref="O802" si="142">E802+F802+G802+I802</f>
        <v>25276.62</v>
      </c>
      <c r="P802" s="119">
        <v>2577.6</v>
      </c>
      <c r="Q802" s="119">
        <f t="shared" ref="Q802" si="143">L802+(IF(P802&gt;O802*0.18,P802,O802*0.18))</f>
        <v>38930.730000000003</v>
      </c>
      <c r="R802" s="119">
        <f t="shared" ref="R802" si="144">N802+O802*0.18</f>
        <v>36286.04</v>
      </c>
      <c r="S802" s="47"/>
    </row>
    <row r="803" spans="1:19" ht="9" customHeight="1" x14ac:dyDescent="0.2">
      <c r="A803" s="517"/>
      <c r="B803" s="517"/>
      <c r="C803" s="48" t="s">
        <v>4</v>
      </c>
      <c r="D803" s="49">
        <v>27</v>
      </c>
      <c r="E803" s="50">
        <f t="shared" ref="E803" si="145">E802*1936.27</f>
        <v>48942361</v>
      </c>
      <c r="F803" s="50">
        <f t="shared" si="89"/>
        <v>0</v>
      </c>
      <c r="G803" s="50">
        <f t="shared" si="89"/>
        <v>0</v>
      </c>
      <c r="H803" s="61">
        <f t="shared" si="89"/>
        <v>12507588</v>
      </c>
      <c r="I803" s="61">
        <f t="shared" si="89"/>
        <v>0</v>
      </c>
      <c r="J803" s="51">
        <f t="shared" si="89"/>
        <v>5120834</v>
      </c>
      <c r="K803" s="61">
        <f t="shared" si="89"/>
        <v>61449949</v>
      </c>
      <c r="L803" s="61">
        <f t="shared" si="89"/>
        <v>66570783</v>
      </c>
      <c r="M803" s="118"/>
      <c r="N803" s="120">
        <f t="shared" ref="N803:R803" si="146">N802*1936.27</f>
        <v>61449949</v>
      </c>
      <c r="O803" s="120">
        <f t="shared" si="146"/>
        <v>48942361</v>
      </c>
      <c r="P803" s="61">
        <f t="shared" si="146"/>
        <v>4990930</v>
      </c>
      <c r="Q803" s="120">
        <f t="shared" si="146"/>
        <v>75380405</v>
      </c>
      <c r="R803" s="120">
        <f t="shared" si="146"/>
        <v>70259571</v>
      </c>
      <c r="S803" s="47"/>
    </row>
    <row r="804" spans="1:19" ht="12.75" customHeight="1" x14ac:dyDescent="0.2">
      <c r="A804" s="517"/>
      <c r="B804" s="517"/>
      <c r="C804" s="53" t="s">
        <v>3</v>
      </c>
      <c r="D804" s="54">
        <v>28</v>
      </c>
      <c r="E804" s="44">
        <v>27377.74</v>
      </c>
      <c r="F804" s="44">
        <v>0</v>
      </c>
      <c r="G804" s="44"/>
      <c r="H804" s="44">
        <v>6459.63</v>
      </c>
      <c r="I804" s="44"/>
      <c r="J804" s="44">
        <f t="shared" ref="J804" si="147">K804/12</f>
        <v>2819.78</v>
      </c>
      <c r="K804" s="44">
        <f t="shared" ref="K804" si="148">SUM(E804:I804)</f>
        <v>33837.370000000003</v>
      </c>
      <c r="L804" s="46">
        <f t="shared" ref="L804" si="149">SUM(E804:J804)</f>
        <v>36657.15</v>
      </c>
      <c r="M804" s="117"/>
      <c r="N804" s="119">
        <f t="shared" ref="N804" si="150">K804</f>
        <v>33837.370000000003</v>
      </c>
      <c r="O804" s="119">
        <f t="shared" ref="O804" si="151">E804+F804+G804+I804</f>
        <v>27377.74</v>
      </c>
      <c r="P804" s="119">
        <v>3278.4</v>
      </c>
      <c r="Q804" s="119">
        <f t="shared" ref="Q804" si="152">L804+(IF(P804&gt;O804*0.18,P804,O804*0.18))</f>
        <v>41585.14</v>
      </c>
      <c r="R804" s="119">
        <f t="shared" ref="R804" si="153">N804+O804*0.18</f>
        <v>38765.360000000001</v>
      </c>
      <c r="S804" s="47"/>
    </row>
    <row r="805" spans="1:19" ht="9" customHeight="1" x14ac:dyDescent="0.2">
      <c r="A805" s="517"/>
      <c r="B805" s="517"/>
      <c r="C805" s="48" t="s">
        <v>4</v>
      </c>
      <c r="D805" s="49">
        <v>34</v>
      </c>
      <c r="E805" s="50">
        <f t="shared" ref="E805" si="154">E804*1936.27</f>
        <v>53010697</v>
      </c>
      <c r="F805" s="50">
        <f t="shared" si="99"/>
        <v>0</v>
      </c>
      <c r="G805" s="50">
        <f t="shared" si="99"/>
        <v>0</v>
      </c>
      <c r="H805" s="61">
        <f t="shared" si="99"/>
        <v>12507588</v>
      </c>
      <c r="I805" s="61">
        <f t="shared" si="99"/>
        <v>0</v>
      </c>
      <c r="J805" s="51">
        <f t="shared" si="99"/>
        <v>5459855</v>
      </c>
      <c r="K805" s="61">
        <f t="shared" si="99"/>
        <v>65518284</v>
      </c>
      <c r="L805" s="61">
        <f t="shared" si="99"/>
        <v>70978140</v>
      </c>
      <c r="M805" s="118"/>
      <c r="N805" s="120">
        <f t="shared" ref="N805:R805" si="155">N804*1936.27</f>
        <v>65518284</v>
      </c>
      <c r="O805" s="120">
        <f t="shared" si="155"/>
        <v>53010697</v>
      </c>
      <c r="P805" s="61">
        <f t="shared" si="155"/>
        <v>6347868</v>
      </c>
      <c r="Q805" s="120">
        <f t="shared" si="155"/>
        <v>80520059</v>
      </c>
      <c r="R805" s="120">
        <f t="shared" si="155"/>
        <v>75060204</v>
      </c>
      <c r="S805" s="47"/>
    </row>
    <row r="806" spans="1:19" ht="12.75" customHeight="1" x14ac:dyDescent="0.2">
      <c r="A806" s="517"/>
      <c r="B806" s="517"/>
      <c r="C806" s="53" t="s">
        <v>3</v>
      </c>
      <c r="D806" s="54">
        <v>35</v>
      </c>
      <c r="E806" s="44">
        <v>29045.84</v>
      </c>
      <c r="F806" s="44">
        <v>0</v>
      </c>
      <c r="G806" s="44"/>
      <c r="H806" s="44">
        <v>6459.63</v>
      </c>
      <c r="I806" s="44"/>
      <c r="J806" s="44">
        <f t="shared" ref="J806" si="156">K806/12</f>
        <v>2958.79</v>
      </c>
      <c r="K806" s="44">
        <f t="shared" ref="K806" si="157">SUM(E806:I806)</f>
        <v>35505.47</v>
      </c>
      <c r="L806" s="46">
        <f t="shared" ref="L806" si="158">SUM(E806:J806)</f>
        <v>38464.26</v>
      </c>
      <c r="M806" s="117"/>
      <c r="N806" s="119">
        <f t="shared" ref="N806" si="159">K806</f>
        <v>35505.47</v>
      </c>
      <c r="O806" s="119">
        <f t="shared" ref="O806" si="160">E806+F806+G806+I806</f>
        <v>29045.84</v>
      </c>
      <c r="P806" s="119">
        <v>3278.4</v>
      </c>
      <c r="Q806" s="119">
        <f t="shared" ref="Q806" si="161">L806+(IF(P806&gt;O806*0.18,P806,O806*0.18))</f>
        <v>43692.51</v>
      </c>
      <c r="R806" s="119">
        <f t="shared" ref="R806" si="162">N806+O806*0.18</f>
        <v>40733.72</v>
      </c>
      <c r="S806" s="47"/>
    </row>
    <row r="807" spans="1:19" ht="9" customHeight="1" x14ac:dyDescent="0.2">
      <c r="A807" s="518"/>
      <c r="B807" s="518"/>
      <c r="C807" s="58" t="s">
        <v>4</v>
      </c>
      <c r="D807" s="59"/>
      <c r="E807" s="50">
        <f t="shared" ref="E807" si="163">E806*1936.27</f>
        <v>56240589</v>
      </c>
      <c r="F807" s="50">
        <f t="shared" si="109"/>
        <v>0</v>
      </c>
      <c r="G807" s="50">
        <f t="shared" si="109"/>
        <v>0</v>
      </c>
      <c r="H807" s="61">
        <f t="shared" si="109"/>
        <v>12507588</v>
      </c>
      <c r="I807" s="61">
        <f t="shared" si="109"/>
        <v>0</v>
      </c>
      <c r="J807" s="51">
        <f t="shared" si="109"/>
        <v>5729016</v>
      </c>
      <c r="K807" s="61">
        <f t="shared" si="109"/>
        <v>68748176</v>
      </c>
      <c r="L807" s="61">
        <f t="shared" si="109"/>
        <v>74477193</v>
      </c>
      <c r="M807" s="118"/>
      <c r="N807" s="120">
        <f t="shared" ref="N807:R807" si="164">N806*1936.27</f>
        <v>68748176</v>
      </c>
      <c r="O807" s="120">
        <f t="shared" si="164"/>
        <v>56240589</v>
      </c>
      <c r="P807" s="61">
        <f t="shared" si="164"/>
        <v>6347868</v>
      </c>
      <c r="Q807" s="120">
        <f t="shared" si="164"/>
        <v>84600496</v>
      </c>
      <c r="R807" s="120">
        <f t="shared" si="164"/>
        <v>78871480</v>
      </c>
      <c r="S807" s="47"/>
    </row>
    <row r="808" spans="1:19" ht="12.75" customHeight="1" x14ac:dyDescent="0.2">
      <c r="A808" s="496">
        <f>B796+1</f>
        <v>44562</v>
      </c>
      <c r="B808" s="496">
        <v>44651</v>
      </c>
      <c r="C808" s="42" t="s">
        <v>3</v>
      </c>
      <c r="D808" s="43">
        <v>0</v>
      </c>
      <c r="E808" s="44">
        <f>E796</f>
        <v>16218.89</v>
      </c>
      <c r="F808" s="44">
        <v>0</v>
      </c>
      <c r="G808" s="44"/>
      <c r="H808" s="44">
        <v>6459.63</v>
      </c>
      <c r="I808" s="44"/>
      <c r="J808" s="44">
        <f t="shared" ref="J808" si="165">K808/12</f>
        <v>1889.88</v>
      </c>
      <c r="K808" s="44">
        <f t="shared" ref="K808" si="166">SUM(E808:I808)</f>
        <v>22678.52</v>
      </c>
      <c r="L808" s="46">
        <f t="shared" ref="L808" si="167">SUM(E808:J808)</f>
        <v>24568.400000000001</v>
      </c>
      <c r="M808" s="117"/>
      <c r="N808" s="119">
        <f t="shared" ref="N808" si="168">K808</f>
        <v>22678.52</v>
      </c>
      <c r="O808" s="119">
        <f t="shared" ref="O808" si="169">E808+F808+G808+I808</f>
        <v>16218.89</v>
      </c>
      <c r="P808" s="119">
        <f>K850</f>
        <v>2214</v>
      </c>
      <c r="Q808" s="119">
        <f t="shared" ref="Q808" si="170">L808+(IF(P808&gt;O808*0.18,P808,O808*0.18))</f>
        <v>27487.8</v>
      </c>
      <c r="R808" s="119">
        <f t="shared" ref="R808" si="171">N808+O808*0.18</f>
        <v>25597.919999999998</v>
      </c>
      <c r="S808" s="47"/>
    </row>
    <row r="809" spans="1:19" ht="9" customHeight="1" x14ac:dyDescent="0.2">
      <c r="A809" s="497"/>
      <c r="B809" s="497"/>
      <c r="C809" s="48" t="s">
        <v>4</v>
      </c>
      <c r="D809" s="49">
        <v>8</v>
      </c>
      <c r="E809" s="50">
        <f t="shared" ref="E809:L809" si="172">E808*1936.27</f>
        <v>31404150</v>
      </c>
      <c r="F809" s="50">
        <f t="shared" si="172"/>
        <v>0</v>
      </c>
      <c r="G809" s="50">
        <f t="shared" si="172"/>
        <v>0</v>
      </c>
      <c r="H809" s="61">
        <f t="shared" si="172"/>
        <v>12507588</v>
      </c>
      <c r="I809" s="61">
        <f t="shared" si="172"/>
        <v>0</v>
      </c>
      <c r="J809" s="51">
        <f t="shared" si="172"/>
        <v>3659318</v>
      </c>
      <c r="K809" s="61">
        <f t="shared" si="172"/>
        <v>43911738</v>
      </c>
      <c r="L809" s="61">
        <f t="shared" si="172"/>
        <v>47571056</v>
      </c>
      <c r="M809" s="118"/>
      <c r="N809" s="120">
        <f t="shared" ref="N809:R809" si="173">N808*1936.27</f>
        <v>43911738</v>
      </c>
      <c r="O809" s="120">
        <f t="shared" si="173"/>
        <v>31404150</v>
      </c>
      <c r="P809" s="61">
        <f t="shared" si="173"/>
        <v>4286902</v>
      </c>
      <c r="Q809" s="120">
        <f t="shared" si="173"/>
        <v>53223803</v>
      </c>
      <c r="R809" s="120">
        <f t="shared" si="173"/>
        <v>49564485</v>
      </c>
      <c r="S809" s="47"/>
    </row>
    <row r="810" spans="1:19" ht="12.75" customHeight="1" x14ac:dyDescent="0.2">
      <c r="A810" s="517">
        <f>A808</f>
        <v>44562</v>
      </c>
      <c r="B810" s="517">
        <f>B808</f>
        <v>44651</v>
      </c>
      <c r="C810" s="53" t="s">
        <v>3</v>
      </c>
      <c r="D810" s="54">
        <v>9</v>
      </c>
      <c r="E810" s="44">
        <f t="shared" ref="E810" si="174">E798</f>
        <v>19536.18</v>
      </c>
      <c r="F810" s="44">
        <v>0</v>
      </c>
      <c r="G810" s="44"/>
      <c r="H810" s="44">
        <v>6459.63</v>
      </c>
      <c r="I810" s="44"/>
      <c r="J810" s="44">
        <f t="shared" ref="J810" si="175">K810/12</f>
        <v>2166.3200000000002</v>
      </c>
      <c r="K810" s="44">
        <f t="shared" ref="K810" si="176">SUM(E810:I810)</f>
        <v>25995.81</v>
      </c>
      <c r="L810" s="46">
        <f t="shared" ref="L810" si="177">SUM(E810:J810)</f>
        <v>28162.13</v>
      </c>
      <c r="M810" s="117"/>
      <c r="N810" s="119">
        <f t="shared" ref="N810" si="178">K810</f>
        <v>25995.81</v>
      </c>
      <c r="O810" s="119">
        <f t="shared" ref="O810" si="179">E810+F810+G810+I810</f>
        <v>19536.18</v>
      </c>
      <c r="P810" s="119">
        <f>P808</f>
        <v>2214</v>
      </c>
      <c r="Q810" s="119">
        <f t="shared" ref="Q810" si="180">L810+(IF(P810&gt;O810*0.18,P810,O810*0.18))</f>
        <v>31678.639999999999</v>
      </c>
      <c r="R810" s="119">
        <f t="shared" ref="R810" si="181">N810+O810*0.18</f>
        <v>29512.32</v>
      </c>
      <c r="S810" s="47"/>
    </row>
    <row r="811" spans="1:19" ht="9" customHeight="1" x14ac:dyDescent="0.2">
      <c r="A811" s="517"/>
      <c r="B811" s="517"/>
      <c r="C811" s="48" t="s">
        <v>4</v>
      </c>
      <c r="D811" s="49">
        <v>14</v>
      </c>
      <c r="E811" s="50">
        <f t="shared" ref="E811:L811" si="182">E810*1936.27</f>
        <v>37827319</v>
      </c>
      <c r="F811" s="50">
        <f t="shared" si="182"/>
        <v>0</v>
      </c>
      <c r="G811" s="50">
        <f t="shared" si="182"/>
        <v>0</v>
      </c>
      <c r="H811" s="61">
        <f t="shared" si="182"/>
        <v>12507588</v>
      </c>
      <c r="I811" s="61">
        <f t="shared" si="182"/>
        <v>0</v>
      </c>
      <c r="J811" s="51">
        <f t="shared" si="182"/>
        <v>4194580</v>
      </c>
      <c r="K811" s="61">
        <f t="shared" si="182"/>
        <v>50334907</v>
      </c>
      <c r="L811" s="61">
        <f t="shared" si="182"/>
        <v>54529487</v>
      </c>
      <c r="M811" s="118"/>
      <c r="N811" s="120">
        <f t="shared" ref="N811:R811" si="183">N810*1936.27</f>
        <v>50334907</v>
      </c>
      <c r="O811" s="120">
        <f t="shared" si="183"/>
        <v>37827319</v>
      </c>
      <c r="P811" s="61">
        <f t="shared" si="183"/>
        <v>4286902</v>
      </c>
      <c r="Q811" s="120">
        <f t="shared" si="183"/>
        <v>61338400</v>
      </c>
      <c r="R811" s="120">
        <f t="shared" si="183"/>
        <v>57143820</v>
      </c>
      <c r="S811" s="47"/>
    </row>
    <row r="812" spans="1:19" ht="12.75" customHeight="1" x14ac:dyDescent="0.2">
      <c r="A812" s="517"/>
      <c r="B812" s="517"/>
      <c r="C812" s="53" t="s">
        <v>3</v>
      </c>
      <c r="D812" s="54">
        <v>15</v>
      </c>
      <c r="E812" s="44">
        <f t="shared" ref="E812" si="184">E800</f>
        <v>22061.360000000001</v>
      </c>
      <c r="F812" s="44">
        <v>0</v>
      </c>
      <c r="G812" s="44"/>
      <c r="H812" s="44">
        <v>6459.63</v>
      </c>
      <c r="I812" s="44"/>
      <c r="J812" s="44">
        <f t="shared" ref="J812" si="185">K812/12</f>
        <v>2376.75</v>
      </c>
      <c r="K812" s="44">
        <f t="shared" ref="K812" si="186">SUM(E812:I812)</f>
        <v>28520.99</v>
      </c>
      <c r="L812" s="46">
        <f t="shared" ref="L812" si="187">SUM(E812:J812)</f>
        <v>30897.74</v>
      </c>
      <c r="M812" s="117"/>
      <c r="N812" s="119">
        <f t="shared" ref="N812" si="188">K812</f>
        <v>28520.99</v>
      </c>
      <c r="O812" s="119">
        <f t="shared" ref="O812" si="189">E812+F812+G812+I812</f>
        <v>22061.360000000001</v>
      </c>
      <c r="P812" s="119">
        <f>K852</f>
        <v>2721.6</v>
      </c>
      <c r="Q812" s="119">
        <f t="shared" ref="Q812" si="190">L812+(IF(P812&gt;O812*0.18,P812,O812*0.18))</f>
        <v>34868.78</v>
      </c>
      <c r="R812" s="119">
        <f t="shared" ref="R812" si="191">N812+O812*0.18</f>
        <v>32492.03</v>
      </c>
      <c r="S812" s="47"/>
    </row>
    <row r="813" spans="1:19" ht="9" customHeight="1" x14ac:dyDescent="0.2">
      <c r="A813" s="517"/>
      <c r="B813" s="517"/>
      <c r="C813" s="48" t="s">
        <v>4</v>
      </c>
      <c r="D813" s="49">
        <v>20</v>
      </c>
      <c r="E813" s="50">
        <f t="shared" ref="E813:L813" si="192">E812*1936.27</f>
        <v>42716750</v>
      </c>
      <c r="F813" s="50">
        <f t="shared" si="192"/>
        <v>0</v>
      </c>
      <c r="G813" s="50">
        <f t="shared" si="192"/>
        <v>0</v>
      </c>
      <c r="H813" s="61">
        <f t="shared" si="192"/>
        <v>12507588</v>
      </c>
      <c r="I813" s="61">
        <f t="shared" si="192"/>
        <v>0</v>
      </c>
      <c r="J813" s="51">
        <f t="shared" si="192"/>
        <v>4602030</v>
      </c>
      <c r="K813" s="61">
        <f t="shared" si="192"/>
        <v>55224337</v>
      </c>
      <c r="L813" s="61">
        <f t="shared" si="192"/>
        <v>59826367</v>
      </c>
      <c r="M813" s="118"/>
      <c r="N813" s="120">
        <f t="shared" ref="N813:R813" si="193">N812*1936.27</f>
        <v>55224337</v>
      </c>
      <c r="O813" s="120">
        <f t="shared" si="193"/>
        <v>42716750</v>
      </c>
      <c r="P813" s="61">
        <f t="shared" si="193"/>
        <v>5269752</v>
      </c>
      <c r="Q813" s="120">
        <f t="shared" si="193"/>
        <v>67515373</v>
      </c>
      <c r="R813" s="120">
        <f t="shared" si="193"/>
        <v>62913343</v>
      </c>
      <c r="S813" s="47"/>
    </row>
    <row r="814" spans="1:19" ht="12.75" customHeight="1" x14ac:dyDescent="0.2">
      <c r="A814" s="517"/>
      <c r="B814" s="517"/>
      <c r="C814" s="53" t="s">
        <v>3</v>
      </c>
      <c r="D814" s="54">
        <v>21</v>
      </c>
      <c r="E814" s="44">
        <f t="shared" ref="E814" si="194">E802</f>
        <v>25276.62</v>
      </c>
      <c r="F814" s="44">
        <v>0</v>
      </c>
      <c r="G814" s="44"/>
      <c r="H814" s="44">
        <v>6459.63</v>
      </c>
      <c r="I814" s="44"/>
      <c r="J814" s="44">
        <f t="shared" ref="J814" si="195">K814/12</f>
        <v>2644.69</v>
      </c>
      <c r="K814" s="44">
        <f t="shared" ref="K814" si="196">SUM(E814:I814)</f>
        <v>31736.25</v>
      </c>
      <c r="L814" s="46">
        <f t="shared" ref="L814" si="197">SUM(E814:J814)</f>
        <v>34380.94</v>
      </c>
      <c r="M814" s="117"/>
      <c r="N814" s="119">
        <f t="shared" ref="N814" si="198">K814</f>
        <v>31736.25</v>
      </c>
      <c r="O814" s="119">
        <f t="shared" ref="O814" si="199">E814+F814+G814+I814</f>
        <v>25276.62</v>
      </c>
      <c r="P814" s="119">
        <f>P812</f>
        <v>2721.6</v>
      </c>
      <c r="Q814" s="119">
        <f t="shared" ref="Q814" si="200">L814+(IF(P814&gt;O814*0.18,P814,O814*0.18))</f>
        <v>38930.730000000003</v>
      </c>
      <c r="R814" s="119">
        <f t="shared" ref="R814" si="201">N814+O814*0.18</f>
        <v>36286.04</v>
      </c>
      <c r="S814" s="47"/>
    </row>
    <row r="815" spans="1:19" ht="9" customHeight="1" x14ac:dyDescent="0.2">
      <c r="A815" s="517"/>
      <c r="B815" s="517"/>
      <c r="C815" s="48" t="s">
        <v>4</v>
      </c>
      <c r="D815" s="49">
        <v>27</v>
      </c>
      <c r="E815" s="50">
        <f t="shared" ref="E815:L815" si="202">E814*1936.27</f>
        <v>48942361</v>
      </c>
      <c r="F815" s="50">
        <f t="shared" si="202"/>
        <v>0</v>
      </c>
      <c r="G815" s="50">
        <f t="shared" si="202"/>
        <v>0</v>
      </c>
      <c r="H815" s="61">
        <f t="shared" si="202"/>
        <v>12507588</v>
      </c>
      <c r="I815" s="61">
        <f t="shared" si="202"/>
        <v>0</v>
      </c>
      <c r="J815" s="51">
        <f t="shared" si="202"/>
        <v>5120834</v>
      </c>
      <c r="K815" s="61">
        <f t="shared" si="202"/>
        <v>61449949</v>
      </c>
      <c r="L815" s="61">
        <f t="shared" si="202"/>
        <v>66570783</v>
      </c>
      <c r="M815" s="118"/>
      <c r="N815" s="120">
        <f t="shared" ref="N815:R815" si="203">N814*1936.27</f>
        <v>61449949</v>
      </c>
      <c r="O815" s="120">
        <f t="shared" si="203"/>
        <v>48942361</v>
      </c>
      <c r="P815" s="61">
        <f t="shared" si="203"/>
        <v>5269752</v>
      </c>
      <c r="Q815" s="120">
        <f t="shared" si="203"/>
        <v>75380405</v>
      </c>
      <c r="R815" s="120">
        <f t="shared" si="203"/>
        <v>70259571</v>
      </c>
      <c r="S815" s="47"/>
    </row>
    <row r="816" spans="1:19" ht="12.75" customHeight="1" x14ac:dyDescent="0.2">
      <c r="A816" s="517"/>
      <c r="B816" s="517"/>
      <c r="C816" s="53" t="s">
        <v>3</v>
      </c>
      <c r="D816" s="54">
        <v>28</v>
      </c>
      <c r="E816" s="44">
        <f t="shared" ref="E816" si="204">E804</f>
        <v>27377.74</v>
      </c>
      <c r="F816" s="44">
        <v>0</v>
      </c>
      <c r="G816" s="44"/>
      <c r="H816" s="44">
        <v>6459.63</v>
      </c>
      <c r="I816" s="44"/>
      <c r="J816" s="44">
        <f t="shared" ref="J816" si="205">K816/12</f>
        <v>2819.78</v>
      </c>
      <c r="K816" s="44">
        <f t="shared" ref="K816" si="206">SUM(E816:I816)</f>
        <v>33837.370000000003</v>
      </c>
      <c r="L816" s="46">
        <f t="shared" ref="L816" si="207">SUM(E816:J816)</f>
        <v>36657.15</v>
      </c>
      <c r="M816" s="117"/>
      <c r="N816" s="119">
        <f t="shared" ref="N816" si="208">K816</f>
        <v>33837.370000000003</v>
      </c>
      <c r="O816" s="119">
        <f t="shared" ref="O816" si="209">E816+F816+G816+I816</f>
        <v>27377.74</v>
      </c>
      <c r="P816" s="119">
        <f>K854</f>
        <v>3458.4</v>
      </c>
      <c r="Q816" s="119">
        <f t="shared" ref="Q816" si="210">L816+(IF(P816&gt;O816*0.18,P816,O816*0.18))</f>
        <v>41585.14</v>
      </c>
      <c r="R816" s="119">
        <f t="shared" ref="R816" si="211">N816+O816*0.18</f>
        <v>38765.360000000001</v>
      </c>
      <c r="S816" s="47"/>
    </row>
    <row r="817" spans="1:20" ht="9" customHeight="1" x14ac:dyDescent="0.2">
      <c r="A817" s="517"/>
      <c r="B817" s="517"/>
      <c r="C817" s="48" t="s">
        <v>4</v>
      </c>
      <c r="D817" s="49">
        <v>34</v>
      </c>
      <c r="E817" s="50">
        <f t="shared" ref="E817:L817" si="212">E816*1936.27</f>
        <v>53010697</v>
      </c>
      <c r="F817" s="50">
        <f t="shared" si="212"/>
        <v>0</v>
      </c>
      <c r="G817" s="50">
        <f t="shared" si="212"/>
        <v>0</v>
      </c>
      <c r="H817" s="61">
        <f t="shared" si="212"/>
        <v>12507588</v>
      </c>
      <c r="I817" s="61">
        <f t="shared" si="212"/>
        <v>0</v>
      </c>
      <c r="J817" s="51">
        <f t="shared" si="212"/>
        <v>5459855</v>
      </c>
      <c r="K817" s="61">
        <f t="shared" si="212"/>
        <v>65518284</v>
      </c>
      <c r="L817" s="61">
        <f t="shared" si="212"/>
        <v>70978140</v>
      </c>
      <c r="M817" s="118"/>
      <c r="N817" s="120">
        <f t="shared" ref="N817:R817" si="213">N816*1936.27</f>
        <v>65518284</v>
      </c>
      <c r="O817" s="120">
        <f t="shared" si="213"/>
        <v>53010697</v>
      </c>
      <c r="P817" s="61">
        <f t="shared" si="213"/>
        <v>6696396</v>
      </c>
      <c r="Q817" s="120">
        <f t="shared" si="213"/>
        <v>80520059</v>
      </c>
      <c r="R817" s="120">
        <f t="shared" si="213"/>
        <v>75060204</v>
      </c>
      <c r="S817" s="47"/>
    </row>
    <row r="818" spans="1:20" ht="12.75" customHeight="1" x14ac:dyDescent="0.2">
      <c r="A818" s="517"/>
      <c r="B818" s="517"/>
      <c r="C818" s="53" t="s">
        <v>3</v>
      </c>
      <c r="D818" s="54">
        <v>35</v>
      </c>
      <c r="E818" s="44">
        <f t="shared" ref="E818" si="214">E806</f>
        <v>29045.84</v>
      </c>
      <c r="F818" s="44">
        <v>0</v>
      </c>
      <c r="G818" s="44"/>
      <c r="H818" s="44">
        <v>6459.63</v>
      </c>
      <c r="I818" s="44"/>
      <c r="J818" s="44">
        <f t="shared" ref="J818" si="215">K818/12</f>
        <v>2958.79</v>
      </c>
      <c r="K818" s="44">
        <f t="shared" ref="K818" si="216">SUM(E818:I818)</f>
        <v>35505.47</v>
      </c>
      <c r="L818" s="46">
        <f t="shared" ref="L818" si="217">SUM(E818:J818)</f>
        <v>38464.26</v>
      </c>
      <c r="M818" s="117"/>
      <c r="N818" s="119">
        <f t="shared" ref="N818" si="218">K818</f>
        <v>35505.47</v>
      </c>
      <c r="O818" s="119">
        <f t="shared" ref="O818" si="219">E818+F818+G818+I818</f>
        <v>29045.84</v>
      </c>
      <c r="P818" s="119">
        <f>P816</f>
        <v>3458.4</v>
      </c>
      <c r="Q818" s="119">
        <f t="shared" ref="Q818" si="220">L818+(IF(P818&gt;O818*0.18,P818,O818*0.18))</f>
        <v>43692.51</v>
      </c>
      <c r="R818" s="119">
        <f t="shared" ref="R818" si="221">N818+O818*0.18</f>
        <v>40733.72</v>
      </c>
      <c r="S818" s="47"/>
    </row>
    <row r="819" spans="1:20" ht="9" customHeight="1" x14ac:dyDescent="0.2">
      <c r="A819" s="518"/>
      <c r="B819" s="518"/>
      <c r="C819" s="58" t="s">
        <v>4</v>
      </c>
      <c r="D819" s="59"/>
      <c r="E819" s="50">
        <f t="shared" ref="E819:L819" si="222">E818*1936.27</f>
        <v>56240589</v>
      </c>
      <c r="F819" s="50">
        <f t="shared" si="222"/>
        <v>0</v>
      </c>
      <c r="G819" s="50">
        <f t="shared" si="222"/>
        <v>0</v>
      </c>
      <c r="H819" s="61">
        <f t="shared" si="222"/>
        <v>12507588</v>
      </c>
      <c r="I819" s="61">
        <f t="shared" si="222"/>
        <v>0</v>
      </c>
      <c r="J819" s="51">
        <f t="shared" si="222"/>
        <v>5729016</v>
      </c>
      <c r="K819" s="61">
        <f t="shared" si="222"/>
        <v>68748176</v>
      </c>
      <c r="L819" s="61">
        <f t="shared" si="222"/>
        <v>74477193</v>
      </c>
      <c r="M819" s="118"/>
      <c r="N819" s="120">
        <f t="shared" ref="N819:R819" si="223">N818*1936.27</f>
        <v>68748176</v>
      </c>
      <c r="O819" s="120">
        <f t="shared" si="223"/>
        <v>56240589</v>
      </c>
      <c r="P819" s="61">
        <f t="shared" si="223"/>
        <v>6696396</v>
      </c>
      <c r="Q819" s="120">
        <f t="shared" si="223"/>
        <v>84600496</v>
      </c>
      <c r="R819" s="120">
        <f t="shared" si="223"/>
        <v>78871480</v>
      </c>
      <c r="S819" s="47"/>
    </row>
    <row r="820" spans="1:20" ht="12.75" customHeight="1" x14ac:dyDescent="0.2">
      <c r="A820" s="496">
        <f>B808+1</f>
        <v>44652</v>
      </c>
      <c r="B820" s="496">
        <v>44742</v>
      </c>
      <c r="C820" s="42" t="s">
        <v>3</v>
      </c>
      <c r="D820" s="43">
        <v>0</v>
      </c>
      <c r="E820" s="44">
        <f t="shared" ref="E820" si="224">E808</f>
        <v>16218.89</v>
      </c>
      <c r="F820" s="44"/>
      <c r="G820" s="44"/>
      <c r="H820" s="44">
        <v>6459.63</v>
      </c>
      <c r="I820" s="44">
        <f>(E820+H820)*0.3%</f>
        <v>68.040000000000006</v>
      </c>
      <c r="J820" s="44">
        <f t="shared" ref="J820:J832" si="225">K820/12</f>
        <v>1895.55</v>
      </c>
      <c r="K820" s="44">
        <f t="shared" ref="K820" si="226">SUM(E820:I820)</f>
        <v>22746.560000000001</v>
      </c>
      <c r="L820" s="46">
        <f t="shared" ref="L820" si="227">SUM(E820:J820)</f>
        <v>24642.11</v>
      </c>
      <c r="M820" s="117"/>
      <c r="N820" s="119">
        <f t="shared" ref="N820" si="228">K820</f>
        <v>22746.560000000001</v>
      </c>
      <c r="O820" s="119">
        <f t="shared" ref="O820" si="229">E820+F820+G820+I820</f>
        <v>16286.93</v>
      </c>
      <c r="P820" s="119">
        <f>P808</f>
        <v>2214</v>
      </c>
      <c r="Q820" s="119">
        <f t="shared" ref="Q820" si="230">L820+(IF(P820&gt;O820*0.18,P820,O820*0.18))</f>
        <v>27573.759999999998</v>
      </c>
      <c r="R820" s="119">
        <f t="shared" ref="R820" si="231">N820+O820*0.18</f>
        <v>25678.21</v>
      </c>
      <c r="S820" s="47"/>
      <c r="T820" s="194"/>
    </row>
    <row r="821" spans="1:20" ht="9" customHeight="1" x14ac:dyDescent="0.2">
      <c r="A821" s="497"/>
      <c r="B821" s="497"/>
      <c r="C821" s="48" t="s">
        <v>4</v>
      </c>
      <c r="D821" s="49">
        <v>8</v>
      </c>
      <c r="E821" s="50">
        <f t="shared" ref="E821" si="232">E820*1936.27</f>
        <v>31404150</v>
      </c>
      <c r="F821" s="61"/>
      <c r="G821" s="50">
        <v>0</v>
      </c>
      <c r="H821" s="61">
        <f t="shared" ref="H821:L821" si="233">H820*1936.27</f>
        <v>12507588</v>
      </c>
      <c r="I821" s="61">
        <f>I820*1936.27</f>
        <v>131744</v>
      </c>
      <c r="J821" s="51">
        <f t="shared" si="233"/>
        <v>3670297</v>
      </c>
      <c r="K821" s="61">
        <f t="shared" si="233"/>
        <v>44043482</v>
      </c>
      <c r="L821" s="61">
        <f t="shared" si="233"/>
        <v>47713778</v>
      </c>
      <c r="M821" s="118"/>
      <c r="N821" s="120">
        <f t="shared" ref="N821:R821" si="234">N820*1936.27</f>
        <v>44043482</v>
      </c>
      <c r="O821" s="120">
        <f t="shared" si="234"/>
        <v>31535894</v>
      </c>
      <c r="P821" s="61">
        <f t="shared" si="234"/>
        <v>4286902</v>
      </c>
      <c r="Q821" s="120">
        <f t="shared" si="234"/>
        <v>53390244</v>
      </c>
      <c r="R821" s="120">
        <f t="shared" si="234"/>
        <v>49719948</v>
      </c>
      <c r="S821" s="47"/>
    </row>
    <row r="822" spans="1:20" ht="12.75" customHeight="1" x14ac:dyDescent="0.2">
      <c r="A822" s="517">
        <f>A820</f>
        <v>44652</v>
      </c>
      <c r="B822" s="517">
        <f>B820</f>
        <v>44742</v>
      </c>
      <c r="C822" s="53" t="s">
        <v>3</v>
      </c>
      <c r="D822" s="54">
        <v>9</v>
      </c>
      <c r="E822" s="44">
        <f t="shared" ref="E822" si="235">E810</f>
        <v>19536.18</v>
      </c>
      <c r="F822" s="44"/>
      <c r="G822" s="44">
        <v>0</v>
      </c>
      <c r="H822" s="44">
        <v>6459.63</v>
      </c>
      <c r="I822" s="44">
        <f t="shared" ref="I822" si="236">(E822+H822)*0.3%</f>
        <v>77.989999999999995</v>
      </c>
      <c r="J822" s="44">
        <f t="shared" ref="J822" si="237">K822/12</f>
        <v>2172.8200000000002</v>
      </c>
      <c r="K822" s="44">
        <f t="shared" ref="K822" si="238">SUM(E822:I822)</f>
        <v>26073.8</v>
      </c>
      <c r="L822" s="46">
        <f t="shared" ref="L822" si="239">SUM(E822:J822)</f>
        <v>28246.62</v>
      </c>
      <c r="M822" s="117"/>
      <c r="N822" s="119">
        <f t="shared" ref="N822" si="240">K822</f>
        <v>26073.8</v>
      </c>
      <c r="O822" s="119">
        <f t="shared" ref="O822" si="241">E822+F822+G822+I822</f>
        <v>19614.169999999998</v>
      </c>
      <c r="P822" s="119">
        <f t="shared" ref="P822" si="242">P810</f>
        <v>2214</v>
      </c>
      <c r="Q822" s="119">
        <f t="shared" ref="Q822" si="243">L822+(IF(P822&gt;O822*0.18,P822,O822*0.18))</f>
        <v>31777.17</v>
      </c>
      <c r="R822" s="119">
        <f t="shared" ref="R822" si="244">N822+O822*0.18</f>
        <v>29604.35</v>
      </c>
      <c r="S822" s="47"/>
      <c r="T822" s="194"/>
    </row>
    <row r="823" spans="1:20" ht="9" customHeight="1" x14ac:dyDescent="0.2">
      <c r="A823" s="517"/>
      <c r="B823" s="517"/>
      <c r="C823" s="48" t="s">
        <v>4</v>
      </c>
      <c r="D823" s="49">
        <v>14</v>
      </c>
      <c r="E823" s="50">
        <f t="shared" ref="E823" si="245">E822*1936.27</f>
        <v>37827319</v>
      </c>
      <c r="F823" s="50"/>
      <c r="G823" s="50">
        <v>0</v>
      </c>
      <c r="H823" s="61">
        <f t="shared" ref="H823:L823" si="246">H822*1936.27</f>
        <v>12507588</v>
      </c>
      <c r="I823" s="61">
        <f t="shared" si="246"/>
        <v>151010</v>
      </c>
      <c r="J823" s="51">
        <f t="shared" si="246"/>
        <v>4207166</v>
      </c>
      <c r="K823" s="61">
        <f t="shared" si="246"/>
        <v>50485917</v>
      </c>
      <c r="L823" s="61">
        <f t="shared" si="246"/>
        <v>54693083</v>
      </c>
      <c r="M823" s="118"/>
      <c r="N823" s="120">
        <f t="shared" ref="N823:R823" si="247">N822*1936.27</f>
        <v>50485917</v>
      </c>
      <c r="O823" s="120">
        <f t="shared" si="247"/>
        <v>37978329</v>
      </c>
      <c r="P823" s="61">
        <f t="shared" si="247"/>
        <v>4286902</v>
      </c>
      <c r="Q823" s="120">
        <f t="shared" si="247"/>
        <v>61529181</v>
      </c>
      <c r="R823" s="120">
        <f t="shared" si="247"/>
        <v>57322015</v>
      </c>
      <c r="S823" s="47"/>
    </row>
    <row r="824" spans="1:20" ht="12.75" customHeight="1" x14ac:dyDescent="0.2">
      <c r="A824" s="517"/>
      <c r="B824" s="517"/>
      <c r="C824" s="53" t="s">
        <v>3</v>
      </c>
      <c r="D824" s="54">
        <v>15</v>
      </c>
      <c r="E824" s="44">
        <f t="shared" ref="E824" si="248">E812</f>
        <v>22061.360000000001</v>
      </c>
      <c r="F824" s="44"/>
      <c r="G824" s="44">
        <v>0</v>
      </c>
      <c r="H824" s="44">
        <v>6459.63</v>
      </c>
      <c r="I824" s="44">
        <f t="shared" ref="I824" si="249">(E824+H824)*0.3%</f>
        <v>85.56</v>
      </c>
      <c r="J824" s="44">
        <f t="shared" ref="J824" si="250">K824/12</f>
        <v>2383.88</v>
      </c>
      <c r="K824" s="44">
        <f t="shared" ref="K824" si="251">SUM(E824:I824)</f>
        <v>28606.55</v>
      </c>
      <c r="L824" s="46">
        <f t="shared" ref="L824" si="252">SUM(E824:J824)</f>
        <v>30990.43</v>
      </c>
      <c r="M824" s="117"/>
      <c r="N824" s="119">
        <f t="shared" ref="N824" si="253">K824</f>
        <v>28606.55</v>
      </c>
      <c r="O824" s="119">
        <f t="shared" ref="O824" si="254">E824+F824+G824+I824</f>
        <v>22146.92</v>
      </c>
      <c r="P824" s="119">
        <f t="shared" ref="P824" si="255">P812</f>
        <v>2721.6</v>
      </c>
      <c r="Q824" s="119">
        <f t="shared" ref="Q824" si="256">L824+(IF(P824&gt;O824*0.18,P824,O824*0.18))</f>
        <v>34976.879999999997</v>
      </c>
      <c r="R824" s="119">
        <f t="shared" ref="R824" si="257">N824+O824*0.18</f>
        <v>32593</v>
      </c>
      <c r="S824" s="47"/>
    </row>
    <row r="825" spans="1:20" ht="9" customHeight="1" x14ac:dyDescent="0.2">
      <c r="A825" s="517"/>
      <c r="B825" s="517"/>
      <c r="C825" s="48" t="s">
        <v>4</v>
      </c>
      <c r="D825" s="49">
        <v>20</v>
      </c>
      <c r="E825" s="50">
        <f t="shared" ref="E825" si="258">E824*1936.27</f>
        <v>42716750</v>
      </c>
      <c r="F825" s="50"/>
      <c r="G825" s="50">
        <v>0</v>
      </c>
      <c r="H825" s="61">
        <f t="shared" ref="H825:L825" si="259">H824*1936.27</f>
        <v>12507588</v>
      </c>
      <c r="I825" s="61">
        <f t="shared" si="259"/>
        <v>165667</v>
      </c>
      <c r="J825" s="51">
        <f t="shared" si="259"/>
        <v>4615835</v>
      </c>
      <c r="K825" s="61">
        <f t="shared" si="259"/>
        <v>55390005</v>
      </c>
      <c r="L825" s="61">
        <f t="shared" si="259"/>
        <v>60005840</v>
      </c>
      <c r="M825" s="118"/>
      <c r="N825" s="120">
        <f t="shared" ref="N825:R825" si="260">N824*1936.27</f>
        <v>55390005</v>
      </c>
      <c r="O825" s="120">
        <f t="shared" si="260"/>
        <v>42882417</v>
      </c>
      <c r="P825" s="61">
        <f t="shared" si="260"/>
        <v>5269752</v>
      </c>
      <c r="Q825" s="120">
        <f t="shared" si="260"/>
        <v>67724683</v>
      </c>
      <c r="R825" s="120">
        <f t="shared" si="260"/>
        <v>63108848</v>
      </c>
      <c r="S825" s="47"/>
    </row>
    <row r="826" spans="1:20" ht="12.75" customHeight="1" x14ac:dyDescent="0.2">
      <c r="A826" s="517"/>
      <c r="B826" s="517"/>
      <c r="C826" s="53" t="s">
        <v>3</v>
      </c>
      <c r="D826" s="54">
        <v>21</v>
      </c>
      <c r="E826" s="44">
        <f t="shared" ref="E826" si="261">E814</f>
        <v>25276.62</v>
      </c>
      <c r="F826" s="44"/>
      <c r="G826" s="44">
        <v>0</v>
      </c>
      <c r="H826" s="44">
        <v>6459.63</v>
      </c>
      <c r="I826" s="44">
        <f t="shared" ref="I826" si="262">(E826+H826)*0.3%</f>
        <v>95.21</v>
      </c>
      <c r="J826" s="44">
        <f t="shared" ref="J826" si="263">K826/12</f>
        <v>2652.62</v>
      </c>
      <c r="K826" s="44">
        <f t="shared" ref="K826" si="264">SUM(E826:I826)</f>
        <v>31831.46</v>
      </c>
      <c r="L826" s="46">
        <f t="shared" ref="L826" si="265">SUM(E826:J826)</f>
        <v>34484.080000000002</v>
      </c>
      <c r="M826" s="117"/>
      <c r="N826" s="119">
        <f t="shared" ref="N826" si="266">K826</f>
        <v>31831.46</v>
      </c>
      <c r="O826" s="119">
        <f t="shared" ref="O826" si="267">E826+F826+G826+I826</f>
        <v>25371.83</v>
      </c>
      <c r="P826" s="119">
        <f t="shared" ref="P826" si="268">P814</f>
        <v>2721.6</v>
      </c>
      <c r="Q826" s="119">
        <f t="shared" ref="Q826" si="269">L826+(IF(P826&gt;O826*0.18,P826,O826*0.18))</f>
        <v>39051.01</v>
      </c>
      <c r="R826" s="119">
        <f t="shared" ref="R826" si="270">N826+O826*0.18</f>
        <v>36398.39</v>
      </c>
      <c r="S826" s="47"/>
    </row>
    <row r="827" spans="1:20" ht="9" customHeight="1" x14ac:dyDescent="0.2">
      <c r="A827" s="517"/>
      <c r="B827" s="517"/>
      <c r="C827" s="48" t="s">
        <v>4</v>
      </c>
      <c r="D827" s="49">
        <v>27</v>
      </c>
      <c r="E827" s="50">
        <f t="shared" ref="E827" si="271">E826*1936.27</f>
        <v>48942361</v>
      </c>
      <c r="F827" s="50"/>
      <c r="G827" s="50">
        <v>0</v>
      </c>
      <c r="H827" s="61">
        <f t="shared" ref="H827:L827" si="272">H826*1936.27</f>
        <v>12507588</v>
      </c>
      <c r="I827" s="61">
        <f t="shared" si="272"/>
        <v>184352</v>
      </c>
      <c r="J827" s="51">
        <f t="shared" si="272"/>
        <v>5136189</v>
      </c>
      <c r="K827" s="61">
        <f t="shared" si="272"/>
        <v>61634301</v>
      </c>
      <c r="L827" s="61">
        <f t="shared" si="272"/>
        <v>66770490</v>
      </c>
      <c r="M827" s="118"/>
      <c r="N827" s="120">
        <f t="shared" ref="N827:R827" si="273">N826*1936.27</f>
        <v>61634301</v>
      </c>
      <c r="O827" s="120">
        <f t="shared" si="273"/>
        <v>49126713</v>
      </c>
      <c r="P827" s="61">
        <f t="shared" si="273"/>
        <v>5269752</v>
      </c>
      <c r="Q827" s="120">
        <f t="shared" si="273"/>
        <v>75613299</v>
      </c>
      <c r="R827" s="120">
        <f t="shared" si="273"/>
        <v>70477111</v>
      </c>
      <c r="S827" s="47"/>
    </row>
    <row r="828" spans="1:20" ht="12.75" customHeight="1" x14ac:dyDescent="0.2">
      <c r="A828" s="517"/>
      <c r="B828" s="517"/>
      <c r="C828" s="53" t="s">
        <v>3</v>
      </c>
      <c r="D828" s="54">
        <v>28</v>
      </c>
      <c r="E828" s="44">
        <f t="shared" ref="E828" si="274">E816</f>
        <v>27377.74</v>
      </c>
      <c r="F828" s="44"/>
      <c r="G828" s="44">
        <v>0</v>
      </c>
      <c r="H828" s="44">
        <v>6459.63</v>
      </c>
      <c r="I828" s="44">
        <f t="shared" ref="I828" si="275">(E828+H828)*0.3%</f>
        <v>101.51</v>
      </c>
      <c r="J828" s="44">
        <f t="shared" ref="J828" si="276">K828/12</f>
        <v>2828.24</v>
      </c>
      <c r="K828" s="44">
        <f t="shared" ref="K828" si="277">SUM(E828:I828)</f>
        <v>33938.879999999997</v>
      </c>
      <c r="L828" s="46">
        <f t="shared" ref="L828" si="278">SUM(E828:J828)</f>
        <v>36767.120000000003</v>
      </c>
      <c r="M828" s="117"/>
      <c r="N828" s="119">
        <f t="shared" ref="N828" si="279">K828</f>
        <v>33938.879999999997</v>
      </c>
      <c r="O828" s="119">
        <f t="shared" ref="O828" si="280">E828+F828+G828+I828</f>
        <v>27479.25</v>
      </c>
      <c r="P828" s="119">
        <f t="shared" ref="P828" si="281">P816</f>
        <v>3458.4</v>
      </c>
      <c r="Q828" s="119">
        <f t="shared" ref="Q828" si="282">L828+(IF(P828&gt;O828*0.18,P828,O828*0.18))</f>
        <v>41713.39</v>
      </c>
      <c r="R828" s="119">
        <f t="shared" ref="R828" si="283">N828+O828*0.18</f>
        <v>38885.15</v>
      </c>
      <c r="S828" s="47"/>
    </row>
    <row r="829" spans="1:20" ht="9" customHeight="1" x14ac:dyDescent="0.2">
      <c r="A829" s="517"/>
      <c r="B829" s="517"/>
      <c r="C829" s="48" t="s">
        <v>4</v>
      </c>
      <c r="D829" s="49">
        <v>34</v>
      </c>
      <c r="E829" s="50">
        <f t="shared" ref="E829" si="284">E828*1936.27</f>
        <v>53010697</v>
      </c>
      <c r="F829" s="50"/>
      <c r="G829" s="50">
        <v>0</v>
      </c>
      <c r="H829" s="61">
        <f t="shared" ref="H829:L829" si="285">H828*1936.27</f>
        <v>12507588</v>
      </c>
      <c r="I829" s="61">
        <f t="shared" si="285"/>
        <v>196551</v>
      </c>
      <c r="J829" s="51">
        <f t="shared" si="285"/>
        <v>5476236</v>
      </c>
      <c r="K829" s="61">
        <f t="shared" si="285"/>
        <v>65714835</v>
      </c>
      <c r="L829" s="61">
        <f t="shared" si="285"/>
        <v>71191071</v>
      </c>
      <c r="M829" s="118"/>
      <c r="N829" s="120">
        <f t="shared" ref="N829:R829" si="286">N828*1936.27</f>
        <v>65714835</v>
      </c>
      <c r="O829" s="120">
        <f t="shared" si="286"/>
        <v>53207247</v>
      </c>
      <c r="P829" s="61">
        <f t="shared" si="286"/>
        <v>6696396</v>
      </c>
      <c r="Q829" s="120">
        <f t="shared" si="286"/>
        <v>80768386</v>
      </c>
      <c r="R829" s="120">
        <f t="shared" si="286"/>
        <v>75292149</v>
      </c>
      <c r="S829" s="47"/>
    </row>
    <row r="830" spans="1:20" ht="12.75" customHeight="1" x14ac:dyDescent="0.2">
      <c r="A830" s="517"/>
      <c r="B830" s="517"/>
      <c r="C830" s="53" t="s">
        <v>3</v>
      </c>
      <c r="D830" s="54">
        <v>35</v>
      </c>
      <c r="E830" s="44">
        <f t="shared" ref="E830" si="287">E818</f>
        <v>29045.84</v>
      </c>
      <c r="F830" s="44"/>
      <c r="G830" s="44">
        <v>0</v>
      </c>
      <c r="H830" s="44">
        <v>6459.63</v>
      </c>
      <c r="I830" s="44">
        <f t="shared" ref="I830" si="288">(E830+H830)*0.3%</f>
        <v>106.52</v>
      </c>
      <c r="J830" s="44">
        <f t="shared" ref="J830" si="289">K830/12</f>
        <v>2967.67</v>
      </c>
      <c r="K830" s="44">
        <f t="shared" ref="K830" si="290">SUM(E830:I830)</f>
        <v>35611.99</v>
      </c>
      <c r="L830" s="46">
        <f t="shared" ref="L830" si="291">SUM(E830:J830)</f>
        <v>38579.660000000003</v>
      </c>
      <c r="M830" s="117"/>
      <c r="N830" s="119">
        <f t="shared" ref="N830" si="292">K830</f>
        <v>35611.99</v>
      </c>
      <c r="O830" s="119">
        <f t="shared" ref="O830" si="293">E830+F830+G830+I830</f>
        <v>29152.36</v>
      </c>
      <c r="P830" s="119">
        <f t="shared" ref="P830" si="294">P818</f>
        <v>3458.4</v>
      </c>
      <c r="Q830" s="119">
        <f t="shared" ref="Q830" si="295">L830+(IF(P830&gt;O830*0.18,P830,O830*0.18))</f>
        <v>43827.08</v>
      </c>
      <c r="R830" s="119">
        <f t="shared" ref="R830" si="296">N830+O830*0.18</f>
        <v>40859.410000000003</v>
      </c>
      <c r="S830" s="47"/>
    </row>
    <row r="831" spans="1:20" ht="9" customHeight="1" x14ac:dyDescent="0.2">
      <c r="A831" s="518"/>
      <c r="B831" s="518"/>
      <c r="C831" s="58" t="s">
        <v>4</v>
      </c>
      <c r="D831" s="59"/>
      <c r="E831" s="50">
        <f t="shared" ref="E831" si="297">E830*1936.27</f>
        <v>56240589</v>
      </c>
      <c r="F831" s="50"/>
      <c r="G831" s="61">
        <v>0</v>
      </c>
      <c r="H831" s="61">
        <f t="shared" ref="H831:L831" si="298">H830*1936.27</f>
        <v>12507588</v>
      </c>
      <c r="I831" s="61">
        <f t="shared" si="298"/>
        <v>206251</v>
      </c>
      <c r="J831" s="51">
        <f t="shared" si="298"/>
        <v>5746210</v>
      </c>
      <c r="K831" s="61">
        <f t="shared" si="298"/>
        <v>68954428</v>
      </c>
      <c r="L831" s="61">
        <f t="shared" si="298"/>
        <v>74700638</v>
      </c>
      <c r="M831" s="118"/>
      <c r="N831" s="120">
        <f t="shared" ref="N831:R831" si="299">N830*1936.27</f>
        <v>68954428</v>
      </c>
      <c r="O831" s="120">
        <f t="shared" si="299"/>
        <v>56446840</v>
      </c>
      <c r="P831" s="61">
        <f t="shared" si="299"/>
        <v>6696396</v>
      </c>
      <c r="Q831" s="120">
        <f t="shared" si="299"/>
        <v>84861060</v>
      </c>
      <c r="R831" s="120">
        <f t="shared" si="299"/>
        <v>79114850</v>
      </c>
      <c r="S831" s="47"/>
    </row>
    <row r="832" spans="1:20" ht="12.75" customHeight="1" x14ac:dyDescent="0.2">
      <c r="A832" s="496">
        <f>B822+1</f>
        <v>44743</v>
      </c>
      <c r="B832" s="496">
        <v>44926</v>
      </c>
      <c r="C832" s="42" t="s">
        <v>3</v>
      </c>
      <c r="D832" s="43">
        <v>0</v>
      </c>
      <c r="E832" s="44">
        <f t="shared" ref="E832" si="300">E820</f>
        <v>16218.89</v>
      </c>
      <c r="F832" s="44"/>
      <c r="G832" s="44"/>
      <c r="H832" s="44">
        <v>6459.63</v>
      </c>
      <c r="I832" s="44">
        <f>(E832+H832)*0.5%</f>
        <v>113.39</v>
      </c>
      <c r="J832" s="44">
        <f t="shared" si="225"/>
        <v>1899.33</v>
      </c>
      <c r="K832" s="44">
        <f t="shared" ref="K832" si="301">SUM(E832:I832)</f>
        <v>22791.91</v>
      </c>
      <c r="L832" s="46">
        <f t="shared" ref="L832" si="302">SUM(E832:J832)</f>
        <v>24691.24</v>
      </c>
      <c r="M832" s="117"/>
      <c r="N832" s="119">
        <f t="shared" ref="N832" si="303">K832</f>
        <v>22791.91</v>
      </c>
      <c r="O832" s="119">
        <f t="shared" ref="O832" si="304">E832+F832+G832+I832</f>
        <v>16332.28</v>
      </c>
      <c r="P832" s="119">
        <f t="shared" ref="P832" si="305">P820</f>
        <v>2214</v>
      </c>
      <c r="Q832" s="119">
        <f t="shared" ref="Q832" si="306">L832+(IF(P832&gt;O832*0.18,P832,O832*0.18))</f>
        <v>27631.05</v>
      </c>
      <c r="R832" s="119">
        <f t="shared" ref="R832" si="307">N832+O832*0.18</f>
        <v>25731.72</v>
      </c>
      <c r="S832" s="47"/>
    </row>
    <row r="833" spans="1:19" ht="9" customHeight="1" x14ac:dyDescent="0.2">
      <c r="A833" s="497"/>
      <c r="B833" s="497"/>
      <c r="C833" s="48" t="s">
        <v>4</v>
      </c>
      <c r="D833" s="49">
        <v>8</v>
      </c>
      <c r="E833" s="50">
        <f t="shared" ref="E833" si="308">E832*1936.27</f>
        <v>31404150</v>
      </c>
      <c r="F833" s="61"/>
      <c r="G833" s="50">
        <v>0</v>
      </c>
      <c r="H833" s="61">
        <f t="shared" ref="H833:L843" si="309">H832*1936.27</f>
        <v>12507588</v>
      </c>
      <c r="I833" s="61">
        <f t="shared" si="309"/>
        <v>219554</v>
      </c>
      <c r="J833" s="51">
        <f t="shared" si="309"/>
        <v>3677616</v>
      </c>
      <c r="K833" s="61">
        <f t="shared" si="309"/>
        <v>44131292</v>
      </c>
      <c r="L833" s="61">
        <f t="shared" si="309"/>
        <v>47808907</v>
      </c>
      <c r="M833" s="118"/>
      <c r="N833" s="120">
        <f t="shared" ref="N833:R833" si="310">N832*1936.27</f>
        <v>44131292</v>
      </c>
      <c r="O833" s="120">
        <f t="shared" si="310"/>
        <v>31623704</v>
      </c>
      <c r="P833" s="61">
        <f t="shared" si="310"/>
        <v>4286902</v>
      </c>
      <c r="Q833" s="120">
        <f t="shared" si="310"/>
        <v>53501173</v>
      </c>
      <c r="R833" s="120">
        <f t="shared" si="310"/>
        <v>49823557</v>
      </c>
      <c r="S833" s="47"/>
    </row>
    <row r="834" spans="1:19" ht="12.75" customHeight="1" x14ac:dyDescent="0.2">
      <c r="A834" s="517">
        <f>A832</f>
        <v>44743</v>
      </c>
      <c r="B834" s="517">
        <f>B832</f>
        <v>44926</v>
      </c>
      <c r="C834" s="53" t="s">
        <v>3</v>
      </c>
      <c r="D834" s="54">
        <v>9</v>
      </c>
      <c r="E834" s="44">
        <f t="shared" ref="E834" si="311">E822</f>
        <v>19536.18</v>
      </c>
      <c r="F834" s="44"/>
      <c r="G834" s="44">
        <v>0</v>
      </c>
      <c r="H834" s="44">
        <v>6459.63</v>
      </c>
      <c r="I834" s="44">
        <f t="shared" ref="I834" si="312">(E834+H834)*0.5%</f>
        <v>129.97999999999999</v>
      </c>
      <c r="J834" s="44">
        <f t="shared" ref="J834" si="313">K834/12</f>
        <v>2177.15</v>
      </c>
      <c r="K834" s="44">
        <f t="shared" ref="K834" si="314">SUM(E834:I834)</f>
        <v>26125.79</v>
      </c>
      <c r="L834" s="46">
        <f t="shared" ref="L834" si="315">SUM(E834:J834)</f>
        <v>28302.94</v>
      </c>
      <c r="M834" s="117"/>
      <c r="N834" s="119">
        <f t="shared" ref="N834" si="316">K834</f>
        <v>26125.79</v>
      </c>
      <c r="O834" s="119">
        <f t="shared" ref="O834" si="317">E834+F834+G834+I834</f>
        <v>19666.16</v>
      </c>
      <c r="P834" s="119">
        <f t="shared" ref="P834" si="318">P822</f>
        <v>2214</v>
      </c>
      <c r="Q834" s="119">
        <f t="shared" ref="Q834" si="319">L834+(IF(P834&gt;O834*0.18,P834,O834*0.18))</f>
        <v>31842.85</v>
      </c>
      <c r="R834" s="119">
        <f t="shared" ref="R834" si="320">N834+O834*0.18</f>
        <v>29665.7</v>
      </c>
      <c r="S834" s="47"/>
    </row>
    <row r="835" spans="1:19" ht="9" customHeight="1" x14ac:dyDescent="0.2">
      <c r="A835" s="517"/>
      <c r="B835" s="517"/>
      <c r="C835" s="48" t="s">
        <v>4</v>
      </c>
      <c r="D835" s="49">
        <v>14</v>
      </c>
      <c r="E835" s="50">
        <f t="shared" ref="E835" si="321">E834*1936.27</f>
        <v>37827319</v>
      </c>
      <c r="F835" s="50"/>
      <c r="G835" s="50">
        <v>0</v>
      </c>
      <c r="H835" s="61">
        <f t="shared" ref="H835:L835" si="322">H834*1936.27</f>
        <v>12507588</v>
      </c>
      <c r="I835" s="61">
        <f t="shared" si="309"/>
        <v>251676</v>
      </c>
      <c r="J835" s="51">
        <f t="shared" si="322"/>
        <v>4215550</v>
      </c>
      <c r="K835" s="61">
        <f t="shared" si="322"/>
        <v>50586583</v>
      </c>
      <c r="L835" s="61">
        <f t="shared" si="322"/>
        <v>54802134</v>
      </c>
      <c r="M835" s="118"/>
      <c r="N835" s="120">
        <f t="shared" ref="N835:R835" si="323">N834*1936.27</f>
        <v>50586583</v>
      </c>
      <c r="O835" s="120">
        <f t="shared" si="323"/>
        <v>38078996</v>
      </c>
      <c r="P835" s="61">
        <f t="shared" si="323"/>
        <v>4286902</v>
      </c>
      <c r="Q835" s="120">
        <f t="shared" si="323"/>
        <v>61656355</v>
      </c>
      <c r="R835" s="120">
        <f t="shared" si="323"/>
        <v>57440805</v>
      </c>
      <c r="S835" s="47"/>
    </row>
    <row r="836" spans="1:19" ht="12.75" customHeight="1" x14ac:dyDescent="0.2">
      <c r="A836" s="517"/>
      <c r="B836" s="517"/>
      <c r="C836" s="53" t="s">
        <v>3</v>
      </c>
      <c r="D836" s="54">
        <v>15</v>
      </c>
      <c r="E836" s="44">
        <f t="shared" ref="E836" si="324">E824</f>
        <v>22061.360000000001</v>
      </c>
      <c r="F836" s="44"/>
      <c r="G836" s="44">
        <v>0</v>
      </c>
      <c r="H836" s="44">
        <v>6459.63</v>
      </c>
      <c r="I836" s="44">
        <f t="shared" ref="I836" si="325">(E836+H836)*0.5%</f>
        <v>142.6</v>
      </c>
      <c r="J836" s="44">
        <f t="shared" ref="J836" si="326">K836/12</f>
        <v>2388.63</v>
      </c>
      <c r="K836" s="44">
        <f t="shared" ref="K836" si="327">SUM(E836:I836)</f>
        <v>28663.59</v>
      </c>
      <c r="L836" s="46">
        <f t="shared" ref="L836" si="328">SUM(E836:J836)</f>
        <v>31052.22</v>
      </c>
      <c r="M836" s="117"/>
      <c r="N836" s="119">
        <f t="shared" ref="N836" si="329">K836</f>
        <v>28663.59</v>
      </c>
      <c r="O836" s="119">
        <f t="shared" ref="O836" si="330">E836+F836+G836+I836</f>
        <v>22203.96</v>
      </c>
      <c r="P836" s="119">
        <f t="shared" ref="P836" si="331">P824</f>
        <v>2721.6</v>
      </c>
      <c r="Q836" s="119">
        <f t="shared" ref="Q836" si="332">L836+(IF(P836&gt;O836*0.18,P836,O836*0.18))</f>
        <v>35048.93</v>
      </c>
      <c r="R836" s="119">
        <f t="shared" ref="R836" si="333">N836+O836*0.18</f>
        <v>32660.3</v>
      </c>
      <c r="S836" s="47"/>
    </row>
    <row r="837" spans="1:19" ht="9" customHeight="1" x14ac:dyDescent="0.2">
      <c r="A837" s="517"/>
      <c r="B837" s="517"/>
      <c r="C837" s="48" t="s">
        <v>4</v>
      </c>
      <c r="D837" s="49">
        <v>20</v>
      </c>
      <c r="E837" s="50">
        <f t="shared" ref="E837" si="334">E836*1936.27</f>
        <v>42716750</v>
      </c>
      <c r="F837" s="50"/>
      <c r="G837" s="50">
        <v>0</v>
      </c>
      <c r="H837" s="61">
        <f t="shared" ref="H837:L837" si="335">H836*1936.27</f>
        <v>12507588</v>
      </c>
      <c r="I837" s="61">
        <f t="shared" si="309"/>
        <v>276112</v>
      </c>
      <c r="J837" s="51">
        <f t="shared" si="335"/>
        <v>4625033</v>
      </c>
      <c r="K837" s="61">
        <f t="shared" si="335"/>
        <v>55500449</v>
      </c>
      <c r="L837" s="61">
        <f t="shared" si="335"/>
        <v>60125482</v>
      </c>
      <c r="M837" s="118"/>
      <c r="N837" s="120">
        <f t="shared" ref="N837:R837" si="336">N836*1936.27</f>
        <v>55500449</v>
      </c>
      <c r="O837" s="120">
        <f t="shared" si="336"/>
        <v>42992862</v>
      </c>
      <c r="P837" s="61">
        <f t="shared" si="336"/>
        <v>5269752</v>
      </c>
      <c r="Q837" s="120">
        <f t="shared" si="336"/>
        <v>67864192</v>
      </c>
      <c r="R837" s="120">
        <f t="shared" si="336"/>
        <v>63239159</v>
      </c>
      <c r="S837" s="47"/>
    </row>
    <row r="838" spans="1:19" ht="12.75" customHeight="1" x14ac:dyDescent="0.2">
      <c r="A838" s="517"/>
      <c r="B838" s="517"/>
      <c r="C838" s="53" t="s">
        <v>3</v>
      </c>
      <c r="D838" s="54">
        <v>21</v>
      </c>
      <c r="E838" s="44">
        <f t="shared" ref="E838" si="337">E826</f>
        <v>25276.62</v>
      </c>
      <c r="F838" s="44"/>
      <c r="G838" s="44">
        <v>0</v>
      </c>
      <c r="H838" s="44">
        <v>6459.63</v>
      </c>
      <c r="I838" s="44">
        <f t="shared" ref="I838" si="338">(E838+H838)*0.5%</f>
        <v>158.68</v>
      </c>
      <c r="J838" s="44">
        <f t="shared" ref="J838" si="339">K838/12</f>
        <v>2657.91</v>
      </c>
      <c r="K838" s="44">
        <f t="shared" ref="K838" si="340">SUM(E838:I838)</f>
        <v>31894.93</v>
      </c>
      <c r="L838" s="46">
        <f t="shared" ref="L838" si="341">SUM(E838:J838)</f>
        <v>34552.839999999997</v>
      </c>
      <c r="M838" s="117"/>
      <c r="N838" s="119">
        <f t="shared" ref="N838" si="342">K838</f>
        <v>31894.93</v>
      </c>
      <c r="O838" s="119">
        <f t="shared" ref="O838" si="343">E838+F838+G838+I838</f>
        <v>25435.3</v>
      </c>
      <c r="P838" s="119">
        <f t="shared" ref="P838" si="344">P826</f>
        <v>2721.6</v>
      </c>
      <c r="Q838" s="119">
        <f t="shared" ref="Q838" si="345">L838+(IF(P838&gt;O838*0.18,P838,O838*0.18))</f>
        <v>39131.19</v>
      </c>
      <c r="R838" s="119">
        <f t="shared" ref="R838" si="346">N838+O838*0.18</f>
        <v>36473.279999999999</v>
      </c>
      <c r="S838" s="47"/>
    </row>
    <row r="839" spans="1:19" ht="9" customHeight="1" x14ac:dyDescent="0.2">
      <c r="A839" s="517"/>
      <c r="B839" s="517"/>
      <c r="C839" s="48" t="s">
        <v>4</v>
      </c>
      <c r="D839" s="49">
        <v>27</v>
      </c>
      <c r="E839" s="50">
        <f t="shared" ref="E839" si="347">E838*1936.27</f>
        <v>48942361</v>
      </c>
      <c r="F839" s="50"/>
      <c r="G839" s="50">
        <v>0</v>
      </c>
      <c r="H839" s="61">
        <f t="shared" ref="H839:L839" si="348">H838*1936.27</f>
        <v>12507588</v>
      </c>
      <c r="I839" s="61">
        <f t="shared" si="309"/>
        <v>307247</v>
      </c>
      <c r="J839" s="51">
        <f t="shared" si="348"/>
        <v>5146431</v>
      </c>
      <c r="K839" s="61">
        <f t="shared" si="348"/>
        <v>61757196</v>
      </c>
      <c r="L839" s="61">
        <f t="shared" si="348"/>
        <v>66903628</v>
      </c>
      <c r="M839" s="118"/>
      <c r="N839" s="120">
        <f t="shared" ref="N839:R839" si="349">N838*1936.27</f>
        <v>61757196</v>
      </c>
      <c r="O839" s="120">
        <f t="shared" si="349"/>
        <v>49249608</v>
      </c>
      <c r="P839" s="61">
        <f t="shared" si="349"/>
        <v>5269752</v>
      </c>
      <c r="Q839" s="120">
        <f t="shared" si="349"/>
        <v>75768549</v>
      </c>
      <c r="R839" s="120">
        <f t="shared" si="349"/>
        <v>70622118</v>
      </c>
      <c r="S839" s="47"/>
    </row>
    <row r="840" spans="1:19" ht="12.75" customHeight="1" x14ac:dyDescent="0.2">
      <c r="A840" s="517"/>
      <c r="B840" s="517"/>
      <c r="C840" s="53" t="s">
        <v>3</v>
      </c>
      <c r="D840" s="54">
        <v>28</v>
      </c>
      <c r="E840" s="44">
        <f t="shared" ref="E840" si="350">E828</f>
        <v>27377.74</v>
      </c>
      <c r="F840" s="44"/>
      <c r="G840" s="44">
        <v>0</v>
      </c>
      <c r="H840" s="44">
        <v>6459.63</v>
      </c>
      <c r="I840" s="44">
        <f t="shared" ref="I840" si="351">(E840+H840)*0.5%</f>
        <v>169.19</v>
      </c>
      <c r="J840" s="44">
        <f t="shared" ref="J840" si="352">K840/12</f>
        <v>2833.88</v>
      </c>
      <c r="K840" s="44">
        <f t="shared" ref="K840" si="353">SUM(E840:I840)</f>
        <v>34006.559999999998</v>
      </c>
      <c r="L840" s="46">
        <f t="shared" ref="L840" si="354">SUM(E840:J840)</f>
        <v>36840.44</v>
      </c>
      <c r="M840" s="117"/>
      <c r="N840" s="119">
        <f t="shared" ref="N840" si="355">K840</f>
        <v>34006.559999999998</v>
      </c>
      <c r="O840" s="119">
        <f t="shared" ref="O840" si="356">E840+F840+G840+I840</f>
        <v>27546.93</v>
      </c>
      <c r="P840" s="119">
        <f t="shared" ref="P840" si="357">P828</f>
        <v>3458.4</v>
      </c>
      <c r="Q840" s="119">
        <f t="shared" ref="Q840" si="358">L840+(IF(P840&gt;O840*0.18,P840,O840*0.18))</f>
        <v>41798.89</v>
      </c>
      <c r="R840" s="119">
        <f t="shared" ref="R840" si="359">N840+O840*0.18</f>
        <v>38965.01</v>
      </c>
      <c r="S840" s="47"/>
    </row>
    <row r="841" spans="1:19" ht="9" customHeight="1" x14ac:dyDescent="0.2">
      <c r="A841" s="517"/>
      <c r="B841" s="517"/>
      <c r="C841" s="48" t="s">
        <v>4</v>
      </c>
      <c r="D841" s="49">
        <v>34</v>
      </c>
      <c r="E841" s="50">
        <f t="shared" ref="E841" si="360">E840*1936.27</f>
        <v>53010697</v>
      </c>
      <c r="F841" s="50"/>
      <c r="G841" s="50">
        <v>0</v>
      </c>
      <c r="H841" s="61">
        <f t="shared" ref="H841:L841" si="361">H840*1936.27</f>
        <v>12507588</v>
      </c>
      <c r="I841" s="61">
        <f t="shared" si="309"/>
        <v>327598</v>
      </c>
      <c r="J841" s="51">
        <f t="shared" si="361"/>
        <v>5487157</v>
      </c>
      <c r="K841" s="61">
        <f t="shared" si="361"/>
        <v>65845882</v>
      </c>
      <c r="L841" s="61">
        <f t="shared" si="361"/>
        <v>71333039</v>
      </c>
      <c r="M841" s="118"/>
      <c r="N841" s="120">
        <f t="shared" ref="N841:R841" si="362">N840*1936.27</f>
        <v>65845882</v>
      </c>
      <c r="O841" s="120">
        <f t="shared" si="362"/>
        <v>53338294</v>
      </c>
      <c r="P841" s="61">
        <f t="shared" si="362"/>
        <v>6696396</v>
      </c>
      <c r="Q841" s="120">
        <f t="shared" si="362"/>
        <v>80933937</v>
      </c>
      <c r="R841" s="120">
        <f t="shared" si="362"/>
        <v>75446780</v>
      </c>
      <c r="S841" s="47"/>
    </row>
    <row r="842" spans="1:19" ht="12.75" customHeight="1" x14ac:dyDescent="0.2">
      <c r="A842" s="517"/>
      <c r="B842" s="517"/>
      <c r="C842" s="53" t="s">
        <v>3</v>
      </c>
      <c r="D842" s="54">
        <v>35</v>
      </c>
      <c r="E842" s="44">
        <f t="shared" ref="E842" si="363">E830</f>
        <v>29045.84</v>
      </c>
      <c r="F842" s="44"/>
      <c r="G842" s="44">
        <v>0</v>
      </c>
      <c r="H842" s="44">
        <v>6459.63</v>
      </c>
      <c r="I842" s="44">
        <f t="shared" ref="I842" si="364">(E842+H842)*0.5%</f>
        <v>177.53</v>
      </c>
      <c r="J842" s="44">
        <f t="shared" ref="J842" si="365">K842/12</f>
        <v>2973.58</v>
      </c>
      <c r="K842" s="44">
        <f t="shared" ref="K842" si="366">SUM(E842:I842)</f>
        <v>35683</v>
      </c>
      <c r="L842" s="46">
        <f t="shared" ref="L842" si="367">SUM(E842:J842)</f>
        <v>38656.58</v>
      </c>
      <c r="M842" s="117"/>
      <c r="N842" s="119">
        <f t="shared" ref="N842" si="368">K842</f>
        <v>35683</v>
      </c>
      <c r="O842" s="119">
        <f t="shared" ref="O842" si="369">E842+F842+G842+I842</f>
        <v>29223.37</v>
      </c>
      <c r="P842" s="119">
        <f t="shared" ref="P842" si="370">P830</f>
        <v>3458.4</v>
      </c>
      <c r="Q842" s="119">
        <f t="shared" ref="Q842" si="371">L842+(IF(P842&gt;O842*0.18,P842,O842*0.18))</f>
        <v>43916.79</v>
      </c>
      <c r="R842" s="119">
        <f t="shared" ref="R842" si="372">N842+O842*0.18</f>
        <v>40943.21</v>
      </c>
      <c r="S842" s="47"/>
    </row>
    <row r="843" spans="1:19" ht="9" customHeight="1" x14ac:dyDescent="0.2">
      <c r="A843" s="518"/>
      <c r="B843" s="518"/>
      <c r="C843" s="58" t="s">
        <v>4</v>
      </c>
      <c r="D843" s="59"/>
      <c r="E843" s="61">
        <f t="shared" ref="E843" si="373">E842*1936.27</f>
        <v>56240589</v>
      </c>
      <c r="F843" s="61"/>
      <c r="G843" s="61">
        <v>0</v>
      </c>
      <c r="H843" s="61">
        <f t="shared" ref="H843:L843" si="374">H842*1936.27</f>
        <v>12507588</v>
      </c>
      <c r="I843" s="61">
        <f t="shared" si="309"/>
        <v>343746</v>
      </c>
      <c r="J843" s="61">
        <f t="shared" si="374"/>
        <v>5757654</v>
      </c>
      <c r="K843" s="61">
        <f t="shared" si="374"/>
        <v>69091922</v>
      </c>
      <c r="L843" s="61">
        <f t="shared" si="374"/>
        <v>74849576</v>
      </c>
      <c r="M843" s="118"/>
      <c r="N843" s="123">
        <f t="shared" ref="N843:R843" si="375">N842*1936.27</f>
        <v>69091922</v>
      </c>
      <c r="O843" s="123">
        <f t="shared" si="375"/>
        <v>56584335</v>
      </c>
      <c r="P843" s="61">
        <f t="shared" si="375"/>
        <v>6696396</v>
      </c>
      <c r="Q843" s="123">
        <f t="shared" si="375"/>
        <v>85034763</v>
      </c>
      <c r="R843" s="123">
        <f t="shared" si="375"/>
        <v>79277109</v>
      </c>
      <c r="S843" s="47"/>
    </row>
    <row r="844" spans="1:19" ht="9" customHeight="1" x14ac:dyDescent="0.2">
      <c r="A844" s="78"/>
      <c r="B844" s="78"/>
      <c r="C844" s="79"/>
      <c r="D844" s="79"/>
      <c r="E844" s="80"/>
      <c r="F844" s="80"/>
      <c r="G844" s="80"/>
      <c r="H844" s="80"/>
      <c r="I844" s="80"/>
      <c r="J844" s="80"/>
      <c r="K844" s="80"/>
      <c r="Q844" s="81"/>
      <c r="R844" s="81"/>
      <c r="S844" s="47"/>
    </row>
    <row r="845" spans="1:19" ht="9" customHeight="1" x14ac:dyDescent="0.2">
      <c r="A845" s="78"/>
      <c r="B845" s="78"/>
      <c r="C845" s="79"/>
      <c r="D845" s="79"/>
      <c r="E845" s="80"/>
      <c r="F845" s="80"/>
      <c r="G845" s="80"/>
      <c r="H845" s="80"/>
      <c r="I845" s="80"/>
      <c r="J845" s="80"/>
      <c r="K845" s="80"/>
      <c r="Q845" s="81"/>
      <c r="R845" s="81"/>
      <c r="S845" s="47"/>
    </row>
    <row r="846" spans="1:19" ht="9" customHeight="1" x14ac:dyDescent="0.2">
      <c r="A846" s="78"/>
      <c r="B846" s="78"/>
      <c r="C846" s="79"/>
      <c r="D846" s="79"/>
      <c r="E846" s="80"/>
      <c r="F846" s="80"/>
      <c r="G846" s="80"/>
      <c r="H846" s="80"/>
      <c r="I846" s="80"/>
      <c r="J846" s="80"/>
      <c r="K846" s="80"/>
      <c r="Q846" s="81"/>
      <c r="R846" s="81"/>
      <c r="S846" s="47"/>
    </row>
    <row r="847" spans="1:19" x14ac:dyDescent="0.2">
      <c r="Q847" s="81"/>
      <c r="R847" s="81"/>
    </row>
    <row r="848" spans="1:19" ht="24.75" customHeight="1" x14ac:dyDescent="0.2">
      <c r="B848" s="524" t="s">
        <v>23</v>
      </c>
      <c r="C848" s="525"/>
      <c r="D848" s="525"/>
      <c r="E848" s="525"/>
      <c r="F848" s="525"/>
      <c r="G848" s="525"/>
      <c r="H848" s="525"/>
      <c r="I848" s="525"/>
      <c r="J848" s="525"/>
      <c r="K848" s="578"/>
      <c r="Q848" s="81"/>
      <c r="R848" s="81"/>
    </row>
    <row r="849" spans="2:18" ht="19.5" customHeight="1" x14ac:dyDescent="0.2">
      <c r="B849" s="82" t="s">
        <v>16</v>
      </c>
      <c r="C849" s="83"/>
      <c r="D849" s="84"/>
      <c r="E849" s="127">
        <v>36892</v>
      </c>
      <c r="F849" s="127">
        <v>37257</v>
      </c>
      <c r="G849" s="127">
        <v>37622</v>
      </c>
      <c r="H849" s="127">
        <v>37987</v>
      </c>
      <c r="I849" s="136">
        <v>38718</v>
      </c>
      <c r="J849" s="128">
        <v>43160</v>
      </c>
      <c r="K849" s="128">
        <v>44562</v>
      </c>
      <c r="Q849" s="81"/>
      <c r="R849" s="81"/>
    </row>
    <row r="850" spans="2:18" ht="12.75" customHeight="1" x14ac:dyDescent="0.2">
      <c r="B850" s="581" t="s">
        <v>15</v>
      </c>
      <c r="C850" s="86" t="s">
        <v>3</v>
      </c>
      <c r="D850" s="101">
        <v>0</v>
      </c>
      <c r="E850" s="44">
        <v>1338.6</v>
      </c>
      <c r="F850" s="44">
        <v>1578.6</v>
      </c>
      <c r="G850" s="44">
        <v>1710.6</v>
      </c>
      <c r="H850" s="44">
        <v>1857.84</v>
      </c>
      <c r="I850" s="44">
        <v>1968</v>
      </c>
      <c r="J850" s="44">
        <v>2094</v>
      </c>
      <c r="K850" s="44">
        <f>J850+10*12</f>
        <v>2214</v>
      </c>
      <c r="Q850" s="81"/>
      <c r="R850" s="81"/>
    </row>
    <row r="851" spans="2:18" x14ac:dyDescent="0.2">
      <c r="B851" s="582"/>
      <c r="C851" s="59" t="s">
        <v>4</v>
      </c>
      <c r="D851" s="102">
        <v>14</v>
      </c>
      <c r="E851" s="90">
        <v>2591891</v>
      </c>
      <c r="F851" s="90">
        <v>3056596</v>
      </c>
      <c r="G851" s="90">
        <v>3312183</v>
      </c>
      <c r="H851" s="90">
        <v>3597280</v>
      </c>
      <c r="I851" s="90">
        <v>3810579</v>
      </c>
      <c r="J851" s="90">
        <v>4054549</v>
      </c>
      <c r="K851" s="90">
        <f>K850*1936.27</f>
        <v>4286902</v>
      </c>
      <c r="Q851" s="81"/>
      <c r="R851" s="81"/>
    </row>
    <row r="852" spans="2:18" x14ac:dyDescent="0.2">
      <c r="B852" s="582"/>
      <c r="C852" s="86" t="s">
        <v>3</v>
      </c>
      <c r="D852" s="101">
        <v>15</v>
      </c>
      <c r="E852" s="44">
        <v>1667.16</v>
      </c>
      <c r="F852" s="44">
        <v>1955.16</v>
      </c>
      <c r="G852" s="44">
        <v>2111.16</v>
      </c>
      <c r="H852" s="44">
        <v>2287.8000000000002</v>
      </c>
      <c r="I852" s="44">
        <v>2424</v>
      </c>
      <c r="J852" s="44">
        <v>2577.6</v>
      </c>
      <c r="K852" s="44">
        <f>J852+12*12</f>
        <v>2721.6</v>
      </c>
      <c r="Q852" s="81"/>
      <c r="R852" s="81"/>
    </row>
    <row r="853" spans="2:18" x14ac:dyDescent="0.2">
      <c r="B853" s="582"/>
      <c r="C853" s="59" t="s">
        <v>4</v>
      </c>
      <c r="D853" s="102">
        <v>27</v>
      </c>
      <c r="E853" s="90">
        <v>3228072</v>
      </c>
      <c r="F853" s="90">
        <v>3785718</v>
      </c>
      <c r="G853" s="90">
        <v>4087776</v>
      </c>
      <c r="H853" s="90">
        <v>4429799</v>
      </c>
      <c r="I853" s="90">
        <v>4693518</v>
      </c>
      <c r="J853" s="90">
        <v>4990930</v>
      </c>
      <c r="K853" s="90">
        <f t="shared" ref="K853" si="376">K852*1936.27</f>
        <v>5269752</v>
      </c>
      <c r="Q853" s="81"/>
      <c r="R853" s="81"/>
    </row>
    <row r="854" spans="2:18" x14ac:dyDescent="0.2">
      <c r="B854" s="582"/>
      <c r="C854" s="86" t="s">
        <v>3</v>
      </c>
      <c r="D854" s="101">
        <v>28</v>
      </c>
      <c r="E854" s="44">
        <v>1865.4</v>
      </c>
      <c r="F854" s="44">
        <v>2333.4</v>
      </c>
      <c r="G854" s="44">
        <v>2585.4</v>
      </c>
      <c r="H854" s="44">
        <v>2870.04</v>
      </c>
      <c r="I854" s="44">
        <v>3090</v>
      </c>
      <c r="J854" s="44">
        <v>3278.4</v>
      </c>
      <c r="K854" s="44">
        <f>J854+15*12</f>
        <v>3458.4</v>
      </c>
      <c r="Q854" s="81"/>
      <c r="R854" s="81"/>
    </row>
    <row r="855" spans="2:18" x14ac:dyDescent="0.2">
      <c r="B855" s="583"/>
      <c r="C855" s="59" t="s">
        <v>4</v>
      </c>
      <c r="D855" s="102"/>
      <c r="E855" s="90">
        <v>3611918</v>
      </c>
      <c r="F855" s="90">
        <v>4518092</v>
      </c>
      <c r="G855" s="90">
        <v>5006032</v>
      </c>
      <c r="H855" s="90">
        <v>5557172</v>
      </c>
      <c r="I855" s="90">
        <v>5983074</v>
      </c>
      <c r="J855" s="90">
        <v>6347868</v>
      </c>
      <c r="K855" s="90">
        <f t="shared" ref="K855" si="377">K854*1936.27</f>
        <v>6696396</v>
      </c>
      <c r="Q855" s="81"/>
      <c r="R855" s="81"/>
    </row>
    <row r="856" spans="2:18" x14ac:dyDescent="0.2">
      <c r="B856" s="47" t="s">
        <v>24</v>
      </c>
      <c r="Q856" s="81"/>
      <c r="R856" s="81"/>
    </row>
  </sheetData>
  <sheetProtection sheet="1" objects="1" scenarios="1" formatCells="0" formatColumns="0" formatRows="0"/>
  <mergeCells count="183">
    <mergeCell ref="A832:A833"/>
    <mergeCell ref="B832:B833"/>
    <mergeCell ref="A834:A843"/>
    <mergeCell ref="B834:B843"/>
    <mergeCell ref="B850:B855"/>
    <mergeCell ref="A738:A747"/>
    <mergeCell ref="B738:B747"/>
    <mergeCell ref="A748:A749"/>
    <mergeCell ref="B748:B749"/>
    <mergeCell ref="A750:A759"/>
    <mergeCell ref="B750:B759"/>
    <mergeCell ref="A760:A761"/>
    <mergeCell ref="B760:B761"/>
    <mergeCell ref="A762:A771"/>
    <mergeCell ref="B762:B771"/>
    <mergeCell ref="A796:A797"/>
    <mergeCell ref="B796:B797"/>
    <mergeCell ref="A798:A807"/>
    <mergeCell ref="B798:B807"/>
    <mergeCell ref="A808:A809"/>
    <mergeCell ref="B808:B809"/>
    <mergeCell ref="A810:A819"/>
    <mergeCell ref="B810:B819"/>
    <mergeCell ref="A820:A821"/>
    <mergeCell ref="B820:B821"/>
    <mergeCell ref="A822:A831"/>
    <mergeCell ref="B822:B831"/>
    <mergeCell ref="A710:A711"/>
    <mergeCell ref="B710:B711"/>
    <mergeCell ref="A712:A723"/>
    <mergeCell ref="B712:B723"/>
    <mergeCell ref="A724:A725"/>
    <mergeCell ref="B724:B725"/>
    <mergeCell ref="A726:A735"/>
    <mergeCell ref="B726:B735"/>
    <mergeCell ref="A736:A737"/>
    <mergeCell ref="B736:B737"/>
    <mergeCell ref="A784:A785"/>
    <mergeCell ref="B784:B785"/>
    <mergeCell ref="A786:A795"/>
    <mergeCell ref="B786:B795"/>
    <mergeCell ref="A772:A773"/>
    <mergeCell ref="B772:B773"/>
    <mergeCell ref="A774:A783"/>
    <mergeCell ref="B774:B783"/>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B314:B315"/>
    <mergeCell ref="A52:A93"/>
    <mergeCell ref="B52:B93"/>
    <mergeCell ref="L3:L4"/>
    <mergeCell ref="C5:D5"/>
    <mergeCell ref="A6:A7"/>
    <mergeCell ref="B6:B7"/>
    <mergeCell ref="A3:B3"/>
    <mergeCell ref="C3:D4"/>
    <mergeCell ref="E3:J3"/>
    <mergeCell ref="K3:K4"/>
    <mergeCell ref="A8:A49"/>
    <mergeCell ref="B8:B49"/>
    <mergeCell ref="A50:A51"/>
    <mergeCell ref="B50:B51"/>
    <mergeCell ref="A272:A313"/>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6:A357"/>
    <mergeCell ref="A314:A315"/>
    <mergeCell ref="B316:B357"/>
    <mergeCell ref="A446:A457"/>
    <mergeCell ref="B446:B457"/>
    <mergeCell ref="A418:A429"/>
    <mergeCell ref="B418:B429"/>
    <mergeCell ref="A402:A403"/>
    <mergeCell ref="B402:B403"/>
    <mergeCell ref="A404:A415"/>
    <mergeCell ref="B404:B415"/>
    <mergeCell ref="A416:A417"/>
    <mergeCell ref="B416:B417"/>
    <mergeCell ref="B444:B445"/>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B848:K848"/>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s>
  <phoneticPr fontId="4"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824" priority="999"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823" priority="10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2" priority="9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1" priority="9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0" priority="9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9" priority="947"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8" priority="9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7" priority="9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6" priority="9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5" priority="9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14" priority="9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3" priority="94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2" priority="9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1" priority="939"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10" priority="9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9" priority="9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8" priority="9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7" priority="93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06" priority="9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5" priority="93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4" priority="9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3" priority="93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2" priority="9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1" priority="9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0" priority="9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9" priority="9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8" priority="9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7" priority="9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6" priority="9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5" priority="9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4" priority="9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3" priority="9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2" priority="9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91" priority="9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90" priority="9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9" priority="9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8" priority="9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7" priority="9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6" priority="9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5" priority="9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84" priority="9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3" priority="9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2" priority="9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1" priority="9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0" priority="9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9" priority="9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8" priority="9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7" priority="9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76" priority="9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5" priority="9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4" priority="9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3" priority="9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2" priority="9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1" priority="8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0" priority="8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9" priority="8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8" priority="8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7" priority="8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6" priority="8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5" priority="8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4" priority="8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3" priority="8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62" priority="8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1" priority="8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0" priority="8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9" priority="8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8" priority="8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7" priority="8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6" priority="8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5" priority="8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4" priority="8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3" priority="8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2" priority="8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1" priority="8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0" priority="8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9" priority="8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48" priority="8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7" priority="8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6" priority="8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5" priority="8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4" priority="8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3" priority="8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2" priority="8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1" priority="8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0" priority="8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9" priority="8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38" priority="8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7" priority="8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6" priority="8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5" priority="8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4" priority="8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3" priority="8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2" priority="8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1" priority="8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0" priority="8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9" priority="8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8" priority="8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7" priority="8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6" priority="8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5" priority="8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4" priority="8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3" priority="8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22" priority="8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1" priority="8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0" priority="8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9" priority="8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8" priority="8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7" priority="8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16" priority="8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5" priority="8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4" priority="8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3" priority="8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2" priority="8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1" priority="8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0" priority="8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9" priority="8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08" priority="8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7" priority="8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6" priority="8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5"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4" priority="8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3" priority="8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2" priority="8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1" priority="8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0" priority="8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9" priority="8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8" priority="8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7" priority="8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6" priority="8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5" priority="8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4" priority="8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3" priority="8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92" priority="8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1" priority="8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0" priority="8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9" priority="8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8" priority="8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7" priority="8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6" priority="8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5" priority="8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4" priority="8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3" priority="8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2" priority="8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1" priority="8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0" priority="8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9" priority="8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8" priority="8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7" priority="8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6" priority="8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5" priority="8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4" priority="8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3" priority="8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2" priority="8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1" priority="7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70" priority="7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9" priority="7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8" priority="7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7" priority="7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6" priority="7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5" priority="7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4" priority="7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3" priority="7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2" priority="7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1" priority="7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60" priority="7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9" priority="7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8" priority="7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7" priority="7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6" priority="7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5" priority="7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4" priority="7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3" priority="7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2" priority="7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1" priority="7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0" priority="7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9" priority="7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48" priority="7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7" priority="7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6" priority="7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5" priority="7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4" priority="7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3" priority="7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2" priority="7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1" priority="7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0" priority="7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9" priority="7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8" priority="7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7" priority="7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6" priority="7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5" priority="7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4" priority="7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3" priority="7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2" priority="7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1" priority="7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0" priority="7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9" priority="7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8" priority="7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7" priority="7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6" priority="7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5" priority="753" stopIfTrue="1" operator="equal">
      <formula>0</formula>
    </cfRule>
  </conditionalFormatting>
  <conditionalFormatting sqref="Q6:Q625 Q640:Q709">
    <cfRule type="cellIs" dxfId="624" priority="7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3" priority="751" stopIfTrue="1" operator="equal">
      <formula>0</formula>
    </cfRule>
  </conditionalFormatting>
  <conditionalFormatting sqref="Q6:Q625 Q640:Q709">
    <cfRule type="cellIs" dxfId="622" priority="7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1" priority="749" stopIfTrue="1" operator="equal">
      <formula>0</formula>
    </cfRule>
  </conditionalFormatting>
  <conditionalFormatting sqref="F736:H747 J736:O747 Q736:Q747">
    <cfRule type="cellIs" dxfId="620" priority="744" stopIfTrue="1" operator="equal">
      <formula>0</formula>
    </cfRule>
  </conditionalFormatting>
  <conditionalFormatting sqref="F748:H759 J748:O759 Q748:Q759">
    <cfRule type="cellIs" dxfId="619" priority="742" stopIfTrue="1" operator="equal">
      <formula>0</formula>
    </cfRule>
  </conditionalFormatting>
  <conditionalFormatting sqref="N736:O736 N738:O738 N740:O740 N742:O742 N744:O744 N746:O746 Q746 Q744 Q742 Q740 Q738 Q736">
    <cfRule type="cellIs" dxfId="618" priority="743" stopIfTrue="1" operator="equal">
      <formula>0</formula>
    </cfRule>
  </conditionalFormatting>
  <conditionalFormatting sqref="N748:O748 N750:O750 N752:O752 N754:O754 N756:O756 N758:O758 Q758 Q756 Q754 Q752 Q750 Q748">
    <cfRule type="cellIs" dxfId="617" priority="741" stopIfTrue="1" operator="equal">
      <formula>0</formula>
    </cfRule>
  </conditionalFormatting>
  <conditionalFormatting sqref="F760:O771 Q760:Q771">
    <cfRule type="cellIs" dxfId="616" priority="740" stopIfTrue="1" operator="equal">
      <formula>0</formula>
    </cfRule>
  </conditionalFormatting>
  <conditionalFormatting sqref="N760:O760 N762:O762 N764:O764 N766:O766 N768:O768 N770:O770 Q770 Q768 Q766 Q764 Q762 Q760">
    <cfRule type="cellIs" dxfId="615" priority="739" stopIfTrue="1" operator="equal">
      <formula>0</formula>
    </cfRule>
  </conditionalFormatting>
  <conditionalFormatting sqref="I736:I759">
    <cfRule type="cellIs" dxfId="614" priority="738" stopIfTrue="1" operator="equal">
      <formula>0</formula>
    </cfRule>
  </conditionalFormatting>
  <conditionalFormatting sqref="E728:E759">
    <cfRule type="cellIs" dxfId="613" priority="736" stopIfTrue="1" operator="equal">
      <formula>0</formula>
    </cfRule>
  </conditionalFormatting>
  <conditionalFormatting sqref="E724:O727 Q724:Q735 F728:O735 E728:E759">
    <cfRule type="cellIs" dxfId="612" priority="748" stopIfTrue="1" operator="equal">
      <formula>0</formula>
    </cfRule>
  </conditionalFormatting>
  <conditionalFormatting sqref="E710:O723 Q710:Q723">
    <cfRule type="cellIs" dxfId="611" priority="746" stopIfTrue="1" operator="equal">
      <formula>0</formula>
    </cfRule>
  </conditionalFormatting>
  <conditionalFormatting sqref="N710:O710 N712:O712 N714:O714 N716:O716 N718:O718 N720:O720 N722:O722 Q722 Q720 Q718 Q716 Q714 Q712 Q710">
    <cfRule type="cellIs" dxfId="610" priority="747" stopIfTrue="1" operator="equal">
      <formula>0</formula>
    </cfRule>
  </conditionalFormatting>
  <conditionalFormatting sqref="N724:O724 N726:O726 N728:O728 N730:O730 N732:O732 N734:O734 Q734 Q732 Q730 Q728 Q726 Q724">
    <cfRule type="cellIs" dxfId="609" priority="745" stopIfTrue="1" operator="equal">
      <formula>0</formula>
    </cfRule>
  </conditionalFormatting>
  <conditionalFormatting sqref="E760:E771">
    <cfRule type="cellIs" dxfId="608" priority="737" stopIfTrue="1" operator="equal">
      <formula>0</formula>
    </cfRule>
  </conditionalFormatting>
  <conditionalFormatting sqref="P710:P771">
    <cfRule type="cellIs" dxfId="607" priority="734" stopIfTrue="1" operator="equal">
      <formula>0</formula>
    </cfRule>
  </conditionalFormatting>
  <conditionalFormatting sqref="P710 P712 P714 P716 P718 P720 P722 P724 P726 P728 P730 P732 P734 P736 P738 P740 P742 P744 P746 P748 P750 P752 P754 P756 P758 P760 P762 P764 P766 P768 P770">
    <cfRule type="cellIs" dxfId="606" priority="735" stopIfTrue="1" operator="equal">
      <formula>0</formula>
    </cfRule>
  </conditionalFormatting>
  <conditionalFormatting sqref="R6:R530 R640:R763 R532:R625">
    <cfRule type="cellIs" dxfId="605" priority="68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4" priority="689" stopIfTrue="1" operator="equal">
      <formula>0</formula>
    </cfRule>
  </conditionalFormatting>
  <conditionalFormatting sqref="R6:R530 R640:R763 R532:R625">
    <cfRule type="cellIs" dxfId="603" priority="68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2" priority="686" stopIfTrue="1" operator="equal">
      <formula>0</formula>
    </cfRule>
  </conditionalFormatting>
  <conditionalFormatting sqref="R692:R703">
    <cfRule type="cellIs" dxfId="601" priority="685" stopIfTrue="1" operator="equal">
      <formula>0</formula>
    </cfRule>
  </conditionalFormatting>
  <conditionalFormatting sqref="R678:R691">
    <cfRule type="cellIs" dxfId="600" priority="683" stopIfTrue="1" operator="equal">
      <formula>0</formula>
    </cfRule>
  </conditionalFormatting>
  <conditionalFormatting sqref="R678 R680 R682 R684 R686 R688 R690">
    <cfRule type="cellIs" dxfId="599" priority="684" stopIfTrue="1" operator="equal">
      <formula>0</formula>
    </cfRule>
  </conditionalFormatting>
  <conditionalFormatting sqref="R740">
    <cfRule type="cellIs" dxfId="598" priority="675" stopIfTrue="1" operator="equal">
      <formula>0</formula>
    </cfRule>
  </conditionalFormatting>
  <conditionalFormatting sqref="R692 R694 R696 R698 R700 R702">
    <cfRule type="cellIs" dxfId="597" priority="682" stopIfTrue="1" operator="equal">
      <formula>0</formula>
    </cfRule>
  </conditionalFormatting>
  <conditionalFormatting sqref="R738 R736 R734 R732 R730 R728">
    <cfRule type="cellIs" dxfId="596" priority="676" stopIfTrue="1" operator="equal">
      <formula>0</formula>
    </cfRule>
  </conditionalFormatting>
  <conditionalFormatting sqref="R704:R715">
    <cfRule type="cellIs" dxfId="595" priority="681" stopIfTrue="1" operator="equal">
      <formula>0</formula>
    </cfRule>
  </conditionalFormatting>
  <conditionalFormatting sqref="R704 R706 R708 R710 R712 R714">
    <cfRule type="cellIs" dxfId="594" priority="680" stopIfTrue="1" operator="equal">
      <formula>0</formula>
    </cfRule>
  </conditionalFormatting>
  <conditionalFormatting sqref="R716:R727">
    <cfRule type="cellIs" dxfId="593" priority="679" stopIfTrue="1" operator="equal">
      <formula>0</formula>
    </cfRule>
  </conditionalFormatting>
  <conditionalFormatting sqref="R716 R726 R724 R722 R720 R718">
    <cfRule type="cellIs" dxfId="592" priority="678" stopIfTrue="1" operator="equal">
      <formula>0</formula>
    </cfRule>
  </conditionalFormatting>
  <conditionalFormatting sqref="R728:R739">
    <cfRule type="cellIs" dxfId="591" priority="677" stopIfTrue="1" operator="equal">
      <formula>0</formula>
    </cfRule>
  </conditionalFormatting>
  <conditionalFormatting sqref="R740">
    <cfRule type="cellIs" dxfId="590" priority="674" stopIfTrue="1" operator="equal">
      <formula>0</formula>
    </cfRule>
  </conditionalFormatting>
  <conditionalFormatting sqref="R741">
    <cfRule type="cellIs" dxfId="589" priority="673" stopIfTrue="1" operator="equal">
      <formula>0</formula>
    </cfRule>
  </conditionalFormatting>
  <conditionalFormatting sqref="R742 R744 R746 R748 R750">
    <cfRule type="cellIs" dxfId="588" priority="672" stopIfTrue="1" operator="equal">
      <formula>0</formula>
    </cfRule>
  </conditionalFormatting>
  <conditionalFormatting sqref="R742 R744 R746 R748 R750">
    <cfRule type="cellIs" dxfId="587" priority="671" stopIfTrue="1" operator="equal">
      <formula>0</formula>
    </cfRule>
  </conditionalFormatting>
  <conditionalFormatting sqref="R743 R745 R747 R749 R751">
    <cfRule type="cellIs" dxfId="586" priority="670" stopIfTrue="1" operator="equal">
      <formula>0</formula>
    </cfRule>
  </conditionalFormatting>
  <conditionalFormatting sqref="R752">
    <cfRule type="cellIs" dxfId="585" priority="669" stopIfTrue="1" operator="equal">
      <formula>0</formula>
    </cfRule>
  </conditionalFormatting>
  <conditionalFormatting sqref="R752">
    <cfRule type="cellIs" dxfId="584" priority="668" stopIfTrue="1" operator="equal">
      <formula>0</formula>
    </cfRule>
  </conditionalFormatting>
  <conditionalFormatting sqref="R753">
    <cfRule type="cellIs" dxfId="583" priority="667" stopIfTrue="1" operator="equal">
      <formula>0</formula>
    </cfRule>
  </conditionalFormatting>
  <conditionalFormatting sqref="R754 R756 R758 R760 R762">
    <cfRule type="cellIs" dxfId="582" priority="666" stopIfTrue="1" operator="equal">
      <formula>0</formula>
    </cfRule>
  </conditionalFormatting>
  <conditionalFormatting sqref="R754 R756 R758 R760 R762">
    <cfRule type="cellIs" dxfId="581" priority="665" stopIfTrue="1" operator="equal">
      <formula>0</formula>
    </cfRule>
  </conditionalFormatting>
  <conditionalFormatting sqref="R755 R757 R759 R761 R763">
    <cfRule type="cellIs" dxfId="580" priority="664" stopIfTrue="1" operator="equal">
      <formula>0</formula>
    </cfRule>
  </conditionalFormatting>
  <conditionalFormatting sqref="R764:R771">
    <cfRule type="cellIs" dxfId="579" priority="662" stopIfTrue="1" operator="equal">
      <formula>0</formula>
    </cfRule>
  </conditionalFormatting>
  <conditionalFormatting sqref="R764 R766 R768 R770">
    <cfRule type="cellIs" dxfId="578" priority="663" stopIfTrue="1" operator="equal">
      <formula>0</formula>
    </cfRule>
  </conditionalFormatting>
  <conditionalFormatting sqref="R764:R771">
    <cfRule type="cellIs" dxfId="577" priority="661" stopIfTrue="1" operator="equal">
      <formula>0</formula>
    </cfRule>
  </conditionalFormatting>
  <conditionalFormatting sqref="R764 R766 R768 R770">
    <cfRule type="cellIs" dxfId="576" priority="660" stopIfTrue="1" operator="equal">
      <formula>0</formula>
    </cfRule>
  </conditionalFormatting>
  <conditionalFormatting sqref="R764 R766 R768 R770">
    <cfRule type="cellIs" dxfId="575" priority="659" stopIfTrue="1" operator="equal">
      <formula>0</formula>
    </cfRule>
  </conditionalFormatting>
  <conditionalFormatting sqref="R764 R766 R768 R770">
    <cfRule type="cellIs" dxfId="574" priority="658" stopIfTrue="1" operator="equal">
      <formula>0</formula>
    </cfRule>
  </conditionalFormatting>
  <conditionalFormatting sqref="R765 R767 R769 R771">
    <cfRule type="cellIs" dxfId="573" priority="657" stopIfTrue="1" operator="equal">
      <formula>0</formula>
    </cfRule>
  </conditionalFormatting>
  <conditionalFormatting sqref="E626:Q639">
    <cfRule type="cellIs" dxfId="572" priority="599" stopIfTrue="1" operator="equal">
      <formula>0</formula>
    </cfRule>
  </conditionalFormatting>
  <conditionalFormatting sqref="N626:Q626 N628:Q628 N630:Q630 N632:Q632 N634:Q634 N636:Q636 N638:Q638">
    <cfRule type="cellIs" dxfId="571" priority="600" stopIfTrue="1" operator="equal">
      <formula>0</formula>
    </cfRule>
  </conditionalFormatting>
  <conditionalFormatting sqref="Q626:Q639">
    <cfRule type="cellIs" dxfId="570" priority="598" stopIfTrue="1" operator="equal">
      <formula>0</formula>
    </cfRule>
  </conditionalFormatting>
  <conditionalFormatting sqref="Q626:Q639">
    <cfRule type="cellIs" dxfId="569" priority="597" stopIfTrue="1" operator="equal">
      <formula>0</formula>
    </cfRule>
  </conditionalFormatting>
  <conditionalFormatting sqref="Q626:Q639">
    <cfRule type="cellIs" dxfId="568" priority="596" stopIfTrue="1" operator="equal">
      <formula>0</formula>
    </cfRule>
  </conditionalFormatting>
  <conditionalFormatting sqref="Q626 Q628 Q630 Q632 Q634 Q636 Q638">
    <cfRule type="cellIs" dxfId="567" priority="595" stopIfTrue="1" operator="equal">
      <formula>0</formula>
    </cfRule>
  </conditionalFormatting>
  <conditionalFormatting sqref="Q626:Q639">
    <cfRule type="cellIs" dxfId="566" priority="594" stopIfTrue="1" operator="equal">
      <formula>0</formula>
    </cfRule>
  </conditionalFormatting>
  <conditionalFormatting sqref="Q626 Q628 Q630 Q632 Q634 Q636 Q638">
    <cfRule type="cellIs" dxfId="565" priority="593" stopIfTrue="1" operator="equal">
      <formula>0</formula>
    </cfRule>
  </conditionalFormatting>
  <conditionalFormatting sqref="Q626:Q639">
    <cfRule type="cellIs" dxfId="564" priority="592" stopIfTrue="1" operator="equal">
      <formula>0</formula>
    </cfRule>
  </conditionalFormatting>
  <conditionalFormatting sqref="Q626:Q639">
    <cfRule type="cellIs" dxfId="563" priority="591" stopIfTrue="1" operator="equal">
      <formula>0</formula>
    </cfRule>
  </conditionalFormatting>
  <conditionalFormatting sqref="Q626 Q628 Q630 Q632 Q634 Q636 Q638">
    <cfRule type="cellIs" dxfId="562" priority="590" stopIfTrue="1" operator="equal">
      <formula>0</formula>
    </cfRule>
  </conditionalFormatting>
  <conditionalFormatting sqref="Q626 Q628 Q630 Q632 Q634 Q636 Q638">
    <cfRule type="cellIs" dxfId="561" priority="589" stopIfTrue="1" operator="equal">
      <formula>0</formula>
    </cfRule>
  </conditionalFormatting>
  <conditionalFormatting sqref="Q626:Q639">
    <cfRule type="cellIs" dxfId="560" priority="588" stopIfTrue="1" operator="equal">
      <formula>0</formula>
    </cfRule>
  </conditionalFormatting>
  <conditionalFormatting sqref="Q626:Q639">
    <cfRule type="cellIs" dxfId="559" priority="587" stopIfTrue="1" operator="equal">
      <formula>0</formula>
    </cfRule>
  </conditionalFormatting>
  <conditionalFormatting sqref="Q626 Q628 Q630 Q632 Q634 Q636 Q638">
    <cfRule type="cellIs" dxfId="558" priority="586" stopIfTrue="1" operator="equal">
      <formula>0</formula>
    </cfRule>
  </conditionalFormatting>
  <conditionalFormatting sqref="Q626 Q628 Q630 Q632 Q634 Q636 Q638">
    <cfRule type="cellIs" dxfId="557" priority="585" stopIfTrue="1" operator="equal">
      <formula>0</formula>
    </cfRule>
  </conditionalFormatting>
  <conditionalFormatting sqref="Q626 Q628 Q630 Q632 Q634 Q636 Q638">
    <cfRule type="cellIs" dxfId="556" priority="584" stopIfTrue="1" operator="equal">
      <formula>0</formula>
    </cfRule>
  </conditionalFormatting>
  <conditionalFormatting sqref="Q626:Q639">
    <cfRule type="cellIs" dxfId="555" priority="583" stopIfTrue="1" operator="equal">
      <formula>0</formula>
    </cfRule>
  </conditionalFormatting>
  <conditionalFormatting sqref="Q626:Q639">
    <cfRule type="cellIs" dxfId="554" priority="582" stopIfTrue="1" operator="equal">
      <formula>0</formula>
    </cfRule>
  </conditionalFormatting>
  <conditionalFormatting sqref="Q626:Q639">
    <cfRule type="cellIs" dxfId="553" priority="581" stopIfTrue="1" operator="equal">
      <formula>0</formula>
    </cfRule>
  </conditionalFormatting>
  <conditionalFormatting sqref="Q626:Q639">
    <cfRule type="cellIs" dxfId="552" priority="580" stopIfTrue="1" operator="equal">
      <formula>0</formula>
    </cfRule>
  </conditionalFormatting>
  <conditionalFormatting sqref="Q626 Q628 Q630 Q632 Q634 Q636 Q638">
    <cfRule type="cellIs" dxfId="551" priority="579" stopIfTrue="1" operator="equal">
      <formula>0</formula>
    </cfRule>
  </conditionalFormatting>
  <conditionalFormatting sqref="Q626:Q639">
    <cfRule type="cellIs" dxfId="550" priority="578" stopIfTrue="1" operator="equal">
      <formula>0</formula>
    </cfRule>
  </conditionalFormatting>
  <conditionalFormatting sqref="Q626 Q628 Q630 Q632 Q634 Q636 Q638">
    <cfRule type="cellIs" dxfId="549" priority="577" stopIfTrue="1" operator="equal">
      <formula>0</formula>
    </cfRule>
  </conditionalFormatting>
  <conditionalFormatting sqref="Q626 Q628 Q630 Q632 Q634 Q636 Q638">
    <cfRule type="cellIs" dxfId="548" priority="576" stopIfTrue="1" operator="equal">
      <formula>0</formula>
    </cfRule>
  </conditionalFormatting>
  <conditionalFormatting sqref="Q626:Q639">
    <cfRule type="cellIs" dxfId="547" priority="575" stopIfTrue="1" operator="equal">
      <formula>0</formula>
    </cfRule>
  </conditionalFormatting>
  <conditionalFormatting sqref="Q626 Q628 Q630 Q632 Q634 Q636 Q638">
    <cfRule type="cellIs" dxfId="546" priority="574" stopIfTrue="1" operator="equal">
      <formula>0</formula>
    </cfRule>
  </conditionalFormatting>
  <conditionalFormatting sqref="Q626:Q639">
    <cfRule type="cellIs" dxfId="545" priority="573" stopIfTrue="1" operator="equal">
      <formula>0</formula>
    </cfRule>
  </conditionalFormatting>
  <conditionalFormatting sqref="Q626 Q628 Q630 Q632 Q634 Q636 Q638">
    <cfRule type="cellIs" dxfId="544" priority="572" stopIfTrue="1" operator="equal">
      <formula>0</formula>
    </cfRule>
  </conditionalFormatting>
  <conditionalFormatting sqref="Q626:Q639">
    <cfRule type="cellIs" dxfId="543" priority="571" stopIfTrue="1" operator="equal">
      <formula>0</formula>
    </cfRule>
  </conditionalFormatting>
  <conditionalFormatting sqref="Q626 Q628 Q630 Q632 Q634 Q636 Q638">
    <cfRule type="cellIs" dxfId="542" priority="570" stopIfTrue="1" operator="equal">
      <formula>0</formula>
    </cfRule>
  </conditionalFormatting>
  <conditionalFormatting sqref="Q626 Q628 Q630 Q632 Q634 Q636 Q638">
    <cfRule type="cellIs" dxfId="541" priority="569" stopIfTrue="1" operator="equal">
      <formula>0</formula>
    </cfRule>
  </conditionalFormatting>
  <conditionalFormatting sqref="Q626:Q639">
    <cfRule type="cellIs" dxfId="540" priority="568" stopIfTrue="1" operator="equal">
      <formula>0</formula>
    </cfRule>
  </conditionalFormatting>
  <conditionalFormatting sqref="Q626 Q628 Q630 Q632 Q634 Q636 Q638">
    <cfRule type="cellIs" dxfId="539" priority="567" stopIfTrue="1" operator="equal">
      <formula>0</formula>
    </cfRule>
  </conditionalFormatting>
  <conditionalFormatting sqref="Q626:Q639">
    <cfRule type="cellIs" dxfId="538" priority="566" stopIfTrue="1" operator="equal">
      <formula>0</formula>
    </cfRule>
  </conditionalFormatting>
  <conditionalFormatting sqref="Q626:Q639">
    <cfRule type="cellIs" dxfId="537" priority="565" stopIfTrue="1" operator="equal">
      <formula>0</formula>
    </cfRule>
  </conditionalFormatting>
  <conditionalFormatting sqref="Q626 Q628 Q630 Q632 Q634 Q636 Q638">
    <cfRule type="cellIs" dxfId="536" priority="564" stopIfTrue="1" operator="equal">
      <formula>0</formula>
    </cfRule>
  </conditionalFormatting>
  <conditionalFormatting sqref="Q626:Q639">
    <cfRule type="cellIs" dxfId="535" priority="563" stopIfTrue="1" operator="equal">
      <formula>0</formula>
    </cfRule>
  </conditionalFormatting>
  <conditionalFormatting sqref="Q626 Q628 Q630 Q632 Q634 Q636 Q638">
    <cfRule type="cellIs" dxfId="534" priority="562" stopIfTrue="1" operator="equal">
      <formula>0</formula>
    </cfRule>
  </conditionalFormatting>
  <conditionalFormatting sqref="Q626 Q628 Q630 Q632 Q634 Q636 Q638">
    <cfRule type="cellIs" dxfId="533" priority="561" stopIfTrue="1" operator="equal">
      <formula>0</formula>
    </cfRule>
  </conditionalFormatting>
  <conditionalFormatting sqref="Q626:Q639">
    <cfRule type="cellIs" dxfId="532" priority="560" stopIfTrue="1" operator="equal">
      <formula>0</formula>
    </cfRule>
  </conditionalFormatting>
  <conditionalFormatting sqref="Q626 Q628 Q630 Q632 Q634 Q636 Q638">
    <cfRule type="cellIs" dxfId="531" priority="559" stopIfTrue="1" operator="equal">
      <formula>0</formula>
    </cfRule>
  </conditionalFormatting>
  <conditionalFormatting sqref="Q626:Q639">
    <cfRule type="cellIs" dxfId="530" priority="558" stopIfTrue="1" operator="equal">
      <formula>0</formula>
    </cfRule>
  </conditionalFormatting>
  <conditionalFormatting sqref="Q626 Q628 Q630 Q632 Q634 Q636 Q638">
    <cfRule type="cellIs" dxfId="529" priority="557" stopIfTrue="1" operator="equal">
      <formula>0</formula>
    </cfRule>
  </conditionalFormatting>
  <conditionalFormatting sqref="Q626:Q639">
    <cfRule type="cellIs" dxfId="528" priority="556" stopIfTrue="1" operator="equal">
      <formula>0</formula>
    </cfRule>
  </conditionalFormatting>
  <conditionalFormatting sqref="Q626 Q628 Q630 Q632 Q634 Q636 Q638">
    <cfRule type="cellIs" dxfId="527" priority="555" stopIfTrue="1" operator="equal">
      <formula>0</formula>
    </cfRule>
  </conditionalFormatting>
  <conditionalFormatting sqref="Q626 Q628 Q630 Q632 Q634 Q636 Q638">
    <cfRule type="cellIs" dxfId="526" priority="554" stopIfTrue="1" operator="equal">
      <formula>0</formula>
    </cfRule>
  </conditionalFormatting>
  <conditionalFormatting sqref="Q626:Q639">
    <cfRule type="cellIs" dxfId="525" priority="553" stopIfTrue="1" operator="equal">
      <formula>0</formula>
    </cfRule>
  </conditionalFormatting>
  <conditionalFormatting sqref="Q626 Q628 Q630 Q632 Q634 Q636 Q638">
    <cfRule type="cellIs" dxfId="524" priority="552" stopIfTrue="1" operator="equal">
      <formula>0</formula>
    </cfRule>
  </conditionalFormatting>
  <conditionalFormatting sqref="Q626:Q639">
    <cfRule type="cellIs" dxfId="523" priority="551" stopIfTrue="1" operator="equal">
      <formula>0</formula>
    </cfRule>
  </conditionalFormatting>
  <conditionalFormatting sqref="Q626:Q639">
    <cfRule type="cellIs" dxfId="522" priority="550" stopIfTrue="1" operator="equal">
      <formula>0</formula>
    </cfRule>
  </conditionalFormatting>
  <conditionalFormatting sqref="Q626:Q639">
    <cfRule type="cellIs" dxfId="521" priority="549" stopIfTrue="1" operator="equal">
      <formula>0</formula>
    </cfRule>
  </conditionalFormatting>
  <conditionalFormatting sqref="Q626 Q628 Q630 Q632 Q634 Q636 Q638">
    <cfRule type="cellIs" dxfId="520" priority="548" stopIfTrue="1" operator="equal">
      <formula>0</formula>
    </cfRule>
  </conditionalFormatting>
  <conditionalFormatting sqref="Q626:Q639">
    <cfRule type="cellIs" dxfId="519" priority="547" stopIfTrue="1" operator="equal">
      <formula>0</formula>
    </cfRule>
  </conditionalFormatting>
  <conditionalFormatting sqref="Q626 Q628 Q630 Q632 Q634 Q636 Q638">
    <cfRule type="cellIs" dxfId="518" priority="546" stopIfTrue="1" operator="equal">
      <formula>0</formula>
    </cfRule>
  </conditionalFormatting>
  <conditionalFormatting sqref="Q626 Q628 Q630 Q632 Q634 Q636 Q638">
    <cfRule type="cellIs" dxfId="517" priority="545" stopIfTrue="1" operator="equal">
      <formula>0</formula>
    </cfRule>
  </conditionalFormatting>
  <conditionalFormatting sqref="Q626:Q639">
    <cfRule type="cellIs" dxfId="516" priority="544" stopIfTrue="1" operator="equal">
      <formula>0</formula>
    </cfRule>
  </conditionalFormatting>
  <conditionalFormatting sqref="Q626 Q628 Q630 Q632 Q634 Q636 Q638">
    <cfRule type="cellIs" dxfId="515" priority="543" stopIfTrue="1" operator="equal">
      <formula>0</formula>
    </cfRule>
  </conditionalFormatting>
  <conditionalFormatting sqref="Q626:Q639">
    <cfRule type="cellIs" dxfId="514" priority="542" stopIfTrue="1" operator="equal">
      <formula>0</formula>
    </cfRule>
  </conditionalFormatting>
  <conditionalFormatting sqref="Q626 Q628 Q630 Q632 Q634 Q636 Q638">
    <cfRule type="cellIs" dxfId="513" priority="541" stopIfTrue="1" operator="equal">
      <formula>0</formula>
    </cfRule>
  </conditionalFormatting>
  <conditionalFormatting sqref="Q626:Q639">
    <cfRule type="cellIs" dxfId="512" priority="540" stopIfTrue="1" operator="equal">
      <formula>0</formula>
    </cfRule>
  </conditionalFormatting>
  <conditionalFormatting sqref="Q626 Q628 Q630 Q632 Q634 Q636 Q638">
    <cfRule type="cellIs" dxfId="511" priority="539" stopIfTrue="1" operator="equal">
      <formula>0</formula>
    </cfRule>
  </conditionalFormatting>
  <conditionalFormatting sqref="Q626 Q628 Q630 Q632 Q634 Q636 Q638">
    <cfRule type="cellIs" dxfId="510" priority="538" stopIfTrue="1" operator="equal">
      <formula>0</formula>
    </cfRule>
  </conditionalFormatting>
  <conditionalFormatting sqref="Q626:Q639">
    <cfRule type="cellIs" dxfId="509" priority="537" stopIfTrue="1" operator="equal">
      <formula>0</formula>
    </cfRule>
  </conditionalFormatting>
  <conditionalFormatting sqref="Q626 Q628 Q630 Q632 Q634 Q636 Q638">
    <cfRule type="cellIs" dxfId="508" priority="536" stopIfTrue="1" operator="equal">
      <formula>0</formula>
    </cfRule>
  </conditionalFormatting>
  <conditionalFormatting sqref="Q626:Q639">
    <cfRule type="cellIs" dxfId="507" priority="535" stopIfTrue="1" operator="equal">
      <formula>0</formula>
    </cfRule>
  </conditionalFormatting>
  <conditionalFormatting sqref="Q626:Q639">
    <cfRule type="cellIs" dxfId="506" priority="534" stopIfTrue="1" operator="equal">
      <formula>0</formula>
    </cfRule>
  </conditionalFormatting>
  <conditionalFormatting sqref="Q626 Q628 Q630 Q632 Q634 Q636 Q638">
    <cfRule type="cellIs" dxfId="505" priority="533" stopIfTrue="1" operator="equal">
      <formula>0</formula>
    </cfRule>
  </conditionalFormatting>
  <conditionalFormatting sqref="Q626:Q639">
    <cfRule type="cellIs" dxfId="504" priority="532" stopIfTrue="1" operator="equal">
      <formula>0</formula>
    </cfRule>
  </conditionalFormatting>
  <conditionalFormatting sqref="Q626 Q628 Q630 Q632 Q634 Q636 Q638">
    <cfRule type="cellIs" dxfId="503" priority="531" stopIfTrue="1" operator="equal">
      <formula>0</formula>
    </cfRule>
  </conditionalFormatting>
  <conditionalFormatting sqref="Q626 Q628 Q630 Q632 Q634 Q636 Q638">
    <cfRule type="cellIs" dxfId="502" priority="530" stopIfTrue="1" operator="equal">
      <formula>0</formula>
    </cfRule>
  </conditionalFormatting>
  <conditionalFormatting sqref="Q626:Q639">
    <cfRule type="cellIs" dxfId="501" priority="529" stopIfTrue="1" operator="equal">
      <formula>0</formula>
    </cfRule>
  </conditionalFormatting>
  <conditionalFormatting sqref="Q626 Q628 Q630 Q632 Q634 Q636 Q638">
    <cfRule type="cellIs" dxfId="500" priority="528" stopIfTrue="1" operator="equal">
      <formula>0</formula>
    </cfRule>
  </conditionalFormatting>
  <conditionalFormatting sqref="Q626:Q639">
    <cfRule type="cellIs" dxfId="499" priority="527" stopIfTrue="1" operator="equal">
      <formula>0</formula>
    </cfRule>
  </conditionalFormatting>
  <conditionalFormatting sqref="Q626 Q628 Q630 Q632 Q634 Q636 Q638">
    <cfRule type="cellIs" dxfId="498" priority="526" stopIfTrue="1" operator="equal">
      <formula>0</formula>
    </cfRule>
  </conditionalFormatting>
  <conditionalFormatting sqref="Q626:Q639">
    <cfRule type="cellIs" dxfId="497" priority="525" stopIfTrue="1" operator="equal">
      <formula>0</formula>
    </cfRule>
  </conditionalFormatting>
  <conditionalFormatting sqref="Q626 Q628 Q630 Q632 Q634 Q636 Q638">
    <cfRule type="cellIs" dxfId="496" priority="524" stopIfTrue="1" operator="equal">
      <formula>0</formula>
    </cfRule>
  </conditionalFormatting>
  <conditionalFormatting sqref="Q626 Q628 Q630 Q632 Q634 Q636 Q638">
    <cfRule type="cellIs" dxfId="495" priority="523" stopIfTrue="1" operator="equal">
      <formula>0</formula>
    </cfRule>
  </conditionalFormatting>
  <conditionalFormatting sqref="Q626:Q639">
    <cfRule type="cellIs" dxfId="494" priority="522" stopIfTrue="1" operator="equal">
      <formula>0</formula>
    </cfRule>
  </conditionalFormatting>
  <conditionalFormatting sqref="Q626 Q628 Q630 Q632 Q634 Q636 Q638">
    <cfRule type="cellIs" dxfId="493" priority="521" stopIfTrue="1" operator="equal">
      <formula>0</formula>
    </cfRule>
  </conditionalFormatting>
  <conditionalFormatting sqref="Q626:Q639">
    <cfRule type="cellIs" dxfId="492" priority="520" stopIfTrue="1" operator="equal">
      <formula>0</formula>
    </cfRule>
  </conditionalFormatting>
  <conditionalFormatting sqref="Q626:Q639">
    <cfRule type="cellIs" dxfId="491" priority="519" stopIfTrue="1" operator="equal">
      <formula>0</formula>
    </cfRule>
  </conditionalFormatting>
  <conditionalFormatting sqref="Q626:Q639">
    <cfRule type="cellIs" dxfId="490" priority="518" stopIfTrue="1" operator="equal">
      <formula>0</formula>
    </cfRule>
  </conditionalFormatting>
  <conditionalFormatting sqref="Q626 Q628 Q630 Q632 Q634 Q636 Q638">
    <cfRule type="cellIs" dxfId="489" priority="517" stopIfTrue="1" operator="equal">
      <formula>0</formula>
    </cfRule>
  </conditionalFormatting>
  <conditionalFormatting sqref="Q626:Q639">
    <cfRule type="cellIs" dxfId="488" priority="516" stopIfTrue="1" operator="equal">
      <formula>0</formula>
    </cfRule>
  </conditionalFormatting>
  <conditionalFormatting sqref="Q626 Q628 Q630 Q632 Q634 Q636 Q638">
    <cfRule type="cellIs" dxfId="487" priority="515" stopIfTrue="1" operator="equal">
      <formula>0</formula>
    </cfRule>
  </conditionalFormatting>
  <conditionalFormatting sqref="Q626 Q628 Q630 Q632 Q634 Q636 Q638">
    <cfRule type="cellIs" dxfId="486" priority="514" stopIfTrue="1" operator="equal">
      <formula>0</formula>
    </cfRule>
  </conditionalFormatting>
  <conditionalFormatting sqref="Q626:Q639">
    <cfRule type="cellIs" dxfId="485" priority="513" stopIfTrue="1" operator="equal">
      <formula>0</formula>
    </cfRule>
  </conditionalFormatting>
  <conditionalFormatting sqref="Q626 Q628 Q630 Q632 Q634 Q636 Q638">
    <cfRule type="cellIs" dxfId="484" priority="512" stopIfTrue="1" operator="equal">
      <formula>0</formula>
    </cfRule>
  </conditionalFormatting>
  <conditionalFormatting sqref="Q626:Q639">
    <cfRule type="cellIs" dxfId="483" priority="511" stopIfTrue="1" operator="equal">
      <formula>0</formula>
    </cfRule>
  </conditionalFormatting>
  <conditionalFormatting sqref="Q626 Q628 Q630 Q632 Q634 Q636 Q638">
    <cfRule type="cellIs" dxfId="482" priority="510" stopIfTrue="1" operator="equal">
      <formula>0</formula>
    </cfRule>
  </conditionalFormatting>
  <conditionalFormatting sqref="Q626:Q639">
    <cfRule type="cellIs" dxfId="481" priority="509" stopIfTrue="1" operator="equal">
      <formula>0</formula>
    </cfRule>
  </conditionalFormatting>
  <conditionalFormatting sqref="Q626 Q628 Q630 Q632 Q634 Q636 Q638">
    <cfRule type="cellIs" dxfId="480" priority="508" stopIfTrue="1" operator="equal">
      <formula>0</formula>
    </cfRule>
  </conditionalFormatting>
  <conditionalFormatting sqref="Q626 Q628 Q630 Q632 Q634 Q636 Q638">
    <cfRule type="cellIs" dxfId="479" priority="507" stopIfTrue="1" operator="equal">
      <formula>0</formula>
    </cfRule>
  </conditionalFormatting>
  <conditionalFormatting sqref="Q626:Q639">
    <cfRule type="cellIs" dxfId="478" priority="506" stopIfTrue="1" operator="equal">
      <formula>0</formula>
    </cfRule>
  </conditionalFormatting>
  <conditionalFormatting sqref="Q626 Q628 Q630 Q632 Q634 Q636 Q638">
    <cfRule type="cellIs" dxfId="477" priority="505" stopIfTrue="1" operator="equal">
      <formula>0</formula>
    </cfRule>
  </conditionalFormatting>
  <conditionalFormatting sqref="Q626:Q639">
    <cfRule type="cellIs" dxfId="476" priority="504" stopIfTrue="1" operator="equal">
      <formula>0</formula>
    </cfRule>
  </conditionalFormatting>
  <conditionalFormatting sqref="Q626:Q639">
    <cfRule type="cellIs" dxfId="475" priority="503" stopIfTrue="1" operator="equal">
      <formula>0</formula>
    </cfRule>
  </conditionalFormatting>
  <conditionalFormatting sqref="Q626 Q628 Q630 Q632 Q634 Q636 Q638">
    <cfRule type="cellIs" dxfId="474" priority="502" stopIfTrue="1" operator="equal">
      <formula>0</formula>
    </cfRule>
  </conditionalFormatting>
  <conditionalFormatting sqref="Q626:Q639">
    <cfRule type="cellIs" dxfId="473" priority="501" stopIfTrue="1" operator="equal">
      <formula>0</formula>
    </cfRule>
  </conditionalFormatting>
  <conditionalFormatting sqref="Q626 Q628 Q630 Q632 Q634 Q636 Q638">
    <cfRule type="cellIs" dxfId="472" priority="500" stopIfTrue="1" operator="equal">
      <formula>0</formula>
    </cfRule>
  </conditionalFormatting>
  <conditionalFormatting sqref="Q626 Q628 Q630 Q632 Q634 Q636 Q638">
    <cfRule type="cellIs" dxfId="471" priority="499" stopIfTrue="1" operator="equal">
      <formula>0</formula>
    </cfRule>
  </conditionalFormatting>
  <conditionalFormatting sqref="Q626:Q639">
    <cfRule type="cellIs" dxfId="470" priority="498" stopIfTrue="1" operator="equal">
      <formula>0</formula>
    </cfRule>
  </conditionalFormatting>
  <conditionalFormatting sqref="Q626 Q628 Q630 Q632 Q634 Q636 Q638">
    <cfRule type="cellIs" dxfId="469" priority="497" stopIfTrue="1" operator="equal">
      <formula>0</formula>
    </cfRule>
  </conditionalFormatting>
  <conditionalFormatting sqref="Q626:Q639">
    <cfRule type="cellIs" dxfId="468" priority="496" stopIfTrue="1" operator="equal">
      <formula>0</formula>
    </cfRule>
  </conditionalFormatting>
  <conditionalFormatting sqref="Q626 Q628 Q630 Q632 Q634 Q636 Q638">
    <cfRule type="cellIs" dxfId="467" priority="495" stopIfTrue="1" operator="equal">
      <formula>0</formula>
    </cfRule>
  </conditionalFormatting>
  <conditionalFormatting sqref="Q626:Q639">
    <cfRule type="cellIs" dxfId="466" priority="494" stopIfTrue="1" operator="equal">
      <formula>0</formula>
    </cfRule>
  </conditionalFormatting>
  <conditionalFormatting sqref="Q626 Q628 Q630 Q632 Q634 Q636 Q638">
    <cfRule type="cellIs" dxfId="465" priority="493" stopIfTrue="1" operator="equal">
      <formula>0</formula>
    </cfRule>
  </conditionalFormatting>
  <conditionalFormatting sqref="Q626 Q628 Q630 Q632 Q634 Q636 Q638">
    <cfRule type="cellIs" dxfId="464" priority="492" stopIfTrue="1" operator="equal">
      <formula>0</formula>
    </cfRule>
  </conditionalFormatting>
  <conditionalFormatting sqref="Q626:Q639">
    <cfRule type="cellIs" dxfId="463" priority="491" stopIfTrue="1" operator="equal">
      <formula>0</formula>
    </cfRule>
  </conditionalFormatting>
  <conditionalFormatting sqref="Q626 Q628 Q630 Q632 Q634 Q636 Q638">
    <cfRule type="cellIs" dxfId="462" priority="490" stopIfTrue="1" operator="equal">
      <formula>0</formula>
    </cfRule>
  </conditionalFormatting>
  <conditionalFormatting sqref="Q626:Q639">
    <cfRule type="cellIs" dxfId="461" priority="489" stopIfTrue="1" operator="equal">
      <formula>0</formula>
    </cfRule>
  </conditionalFormatting>
  <conditionalFormatting sqref="Q626:Q639">
    <cfRule type="cellIs" dxfId="460" priority="488" stopIfTrue="1" operator="equal">
      <formula>0</formula>
    </cfRule>
  </conditionalFormatting>
  <conditionalFormatting sqref="Q626 Q628 Q630 Q632 Q634 Q636 Q638">
    <cfRule type="cellIs" dxfId="459" priority="487" stopIfTrue="1" operator="equal">
      <formula>0</formula>
    </cfRule>
  </conditionalFormatting>
  <conditionalFormatting sqref="Q626:Q639">
    <cfRule type="cellIs" dxfId="458" priority="486" stopIfTrue="1" operator="equal">
      <formula>0</formula>
    </cfRule>
  </conditionalFormatting>
  <conditionalFormatting sqref="Q626 Q628 Q630 Q632 Q634 Q636 Q638">
    <cfRule type="cellIs" dxfId="457" priority="485" stopIfTrue="1" operator="equal">
      <formula>0</formula>
    </cfRule>
  </conditionalFormatting>
  <conditionalFormatting sqref="Q626 Q628 Q630 Q632 Q634 Q636 Q638">
    <cfRule type="cellIs" dxfId="456" priority="484" stopIfTrue="1" operator="equal">
      <formula>0</formula>
    </cfRule>
  </conditionalFormatting>
  <conditionalFormatting sqref="Q626:Q639">
    <cfRule type="cellIs" dxfId="455" priority="483" stopIfTrue="1" operator="equal">
      <formula>0</formula>
    </cfRule>
  </conditionalFormatting>
  <conditionalFormatting sqref="Q626 Q628 Q630 Q632 Q634 Q636 Q638">
    <cfRule type="cellIs" dxfId="454" priority="482" stopIfTrue="1" operator="equal">
      <formula>0</formula>
    </cfRule>
  </conditionalFormatting>
  <conditionalFormatting sqref="Q626:Q639">
    <cfRule type="cellIs" dxfId="453" priority="481" stopIfTrue="1" operator="equal">
      <formula>0</formula>
    </cfRule>
  </conditionalFormatting>
  <conditionalFormatting sqref="Q626 Q628 Q630 Q632 Q634 Q636 Q638">
    <cfRule type="cellIs" dxfId="452" priority="480" stopIfTrue="1" operator="equal">
      <formula>0</formula>
    </cfRule>
  </conditionalFormatting>
  <conditionalFormatting sqref="Q626:Q639">
    <cfRule type="cellIs" dxfId="451" priority="479" stopIfTrue="1" operator="equal">
      <formula>0</formula>
    </cfRule>
  </conditionalFormatting>
  <conditionalFormatting sqref="Q626 Q628 Q630 Q632 Q634 Q636 Q638">
    <cfRule type="cellIs" dxfId="450" priority="478" stopIfTrue="1" operator="equal">
      <formula>0</formula>
    </cfRule>
  </conditionalFormatting>
  <conditionalFormatting sqref="Q626 Q628 Q630 Q632 Q634 Q636 Q638">
    <cfRule type="cellIs" dxfId="449" priority="477" stopIfTrue="1" operator="equal">
      <formula>0</formula>
    </cfRule>
  </conditionalFormatting>
  <conditionalFormatting sqref="Q626:Q639">
    <cfRule type="cellIs" dxfId="448" priority="476" stopIfTrue="1" operator="equal">
      <formula>0</formula>
    </cfRule>
  </conditionalFormatting>
  <conditionalFormatting sqref="Q626 Q628 Q630 Q632 Q634 Q636 Q638">
    <cfRule type="cellIs" dxfId="447" priority="475" stopIfTrue="1" operator="equal">
      <formula>0</formula>
    </cfRule>
  </conditionalFormatting>
  <conditionalFormatting sqref="Q626:Q639">
    <cfRule type="cellIs" dxfId="446" priority="474" stopIfTrue="1" operator="equal">
      <formula>0</formula>
    </cfRule>
  </conditionalFormatting>
  <conditionalFormatting sqref="Q626 Q628 Q630 Q632 Q634 Q636 Q638">
    <cfRule type="cellIs" dxfId="445" priority="473" stopIfTrue="1" operator="equal">
      <formula>0</formula>
    </cfRule>
  </conditionalFormatting>
  <conditionalFormatting sqref="Q626:Q639">
    <cfRule type="cellIs" dxfId="444" priority="472" stopIfTrue="1" operator="equal">
      <formula>0</formula>
    </cfRule>
  </conditionalFormatting>
  <conditionalFormatting sqref="Q626 Q628 Q630 Q632 Q634 Q636 Q638">
    <cfRule type="cellIs" dxfId="443" priority="471" stopIfTrue="1" operator="equal">
      <formula>0</formula>
    </cfRule>
  </conditionalFormatting>
  <conditionalFormatting sqref="Q626 Q628 Q630 Q632 Q634 Q636 Q638">
    <cfRule type="cellIs" dxfId="442" priority="470" stopIfTrue="1" operator="equal">
      <formula>0</formula>
    </cfRule>
  </conditionalFormatting>
  <conditionalFormatting sqref="Q626:Q639">
    <cfRule type="cellIs" dxfId="441" priority="469" stopIfTrue="1" operator="equal">
      <formula>0</formula>
    </cfRule>
  </conditionalFormatting>
  <conditionalFormatting sqref="Q626 Q628 Q630 Q632 Q634 Q636 Q638">
    <cfRule type="cellIs" dxfId="440" priority="468" stopIfTrue="1" operator="equal">
      <formula>0</formula>
    </cfRule>
  </conditionalFormatting>
  <conditionalFormatting sqref="Q626 Q628 Q630 Q632 Q634 Q636 Q638">
    <cfRule type="cellIs" dxfId="439" priority="467" stopIfTrue="1" operator="equal">
      <formula>0</formula>
    </cfRule>
  </conditionalFormatting>
  <conditionalFormatting sqref="Q626:Q639">
    <cfRule type="cellIs" dxfId="438" priority="466" stopIfTrue="1" operator="equal">
      <formula>0</formula>
    </cfRule>
  </conditionalFormatting>
  <conditionalFormatting sqref="Q626 Q628 Q630 Q632 Q634 Q636 Q638">
    <cfRule type="cellIs" dxfId="437" priority="465" stopIfTrue="1" operator="equal">
      <formula>0</formula>
    </cfRule>
  </conditionalFormatting>
  <conditionalFormatting sqref="Q626:Q639">
    <cfRule type="cellIs" dxfId="436" priority="464" stopIfTrue="1" operator="equal">
      <formula>0</formula>
    </cfRule>
  </conditionalFormatting>
  <conditionalFormatting sqref="Q626 Q628 Q630 Q632 Q634 Q636 Q638">
    <cfRule type="cellIs" dxfId="435" priority="463" stopIfTrue="1" operator="equal">
      <formula>0</formula>
    </cfRule>
  </conditionalFormatting>
  <conditionalFormatting sqref="Q626:Q639">
    <cfRule type="cellIs" dxfId="434" priority="462" stopIfTrue="1" operator="equal">
      <formula>0</formula>
    </cfRule>
  </conditionalFormatting>
  <conditionalFormatting sqref="Q626 Q628 Q630 Q632 Q634 Q636 Q638">
    <cfRule type="cellIs" dxfId="433" priority="461" stopIfTrue="1" operator="equal">
      <formula>0</formula>
    </cfRule>
  </conditionalFormatting>
  <conditionalFormatting sqref="R626:R639">
    <cfRule type="cellIs" dxfId="432" priority="459" stopIfTrue="1" operator="equal">
      <formula>0</formula>
    </cfRule>
  </conditionalFormatting>
  <conditionalFormatting sqref="R626 R628 R630 R632 R634 R636 R638">
    <cfRule type="cellIs" dxfId="431" priority="460" stopIfTrue="1" operator="equal">
      <formula>0</formula>
    </cfRule>
  </conditionalFormatting>
  <conditionalFormatting sqref="R626:R639">
    <cfRule type="cellIs" dxfId="430" priority="458" stopIfTrue="1" operator="equal">
      <formula>0</formula>
    </cfRule>
  </conditionalFormatting>
  <conditionalFormatting sqref="R626 R628 R630 R632 R634 R636 R638">
    <cfRule type="cellIs" dxfId="429" priority="457" stopIfTrue="1" operator="equal">
      <formula>0</formula>
    </cfRule>
  </conditionalFormatting>
  <conditionalFormatting sqref="P530:P531">
    <cfRule type="cellIs" dxfId="428" priority="455" stopIfTrue="1" operator="equal">
      <formula>0</formula>
    </cfRule>
  </conditionalFormatting>
  <conditionalFormatting sqref="P530">
    <cfRule type="cellIs" dxfId="427" priority="456" stopIfTrue="1" operator="equal">
      <formula>0</formula>
    </cfRule>
  </conditionalFormatting>
  <conditionalFormatting sqref="R531">
    <cfRule type="cellIs" dxfId="426" priority="454" stopIfTrue="1" operator="equal">
      <formula>0</formula>
    </cfRule>
  </conditionalFormatting>
  <conditionalFormatting sqref="R531">
    <cfRule type="cellIs" dxfId="425" priority="453" stopIfTrue="1" operator="equal">
      <formula>0</formula>
    </cfRule>
  </conditionalFormatting>
  <conditionalFormatting sqref="R531">
    <cfRule type="cellIs" dxfId="424" priority="452" stopIfTrue="1" operator="equal">
      <formula>0</formula>
    </cfRule>
  </conditionalFormatting>
  <conditionalFormatting sqref="R531">
    <cfRule type="cellIs" dxfId="423" priority="451" stopIfTrue="1" operator="equal">
      <formula>0</formula>
    </cfRule>
  </conditionalFormatting>
  <conditionalFormatting sqref="R531">
    <cfRule type="cellIs" dxfId="422" priority="450" stopIfTrue="1" operator="equal">
      <formula>0</formula>
    </cfRule>
  </conditionalFormatting>
  <conditionalFormatting sqref="R531">
    <cfRule type="cellIs" dxfId="421" priority="449" stopIfTrue="1" operator="equal">
      <formula>0</formula>
    </cfRule>
  </conditionalFormatting>
  <conditionalFormatting sqref="R531">
    <cfRule type="cellIs" dxfId="420" priority="448" stopIfTrue="1" operator="equal">
      <formula>0</formula>
    </cfRule>
  </conditionalFormatting>
  <conditionalFormatting sqref="R531">
    <cfRule type="cellIs" dxfId="419" priority="447" stopIfTrue="1" operator="equal">
      <formula>0</formula>
    </cfRule>
  </conditionalFormatting>
  <conditionalFormatting sqref="R531">
    <cfRule type="cellIs" dxfId="418" priority="446" stopIfTrue="1" operator="equal">
      <formula>0</formula>
    </cfRule>
  </conditionalFormatting>
  <conditionalFormatting sqref="R531">
    <cfRule type="cellIs" dxfId="417" priority="445" stopIfTrue="1" operator="equal">
      <formula>0</formula>
    </cfRule>
  </conditionalFormatting>
  <conditionalFormatting sqref="R531">
    <cfRule type="cellIs" dxfId="416" priority="444" stopIfTrue="1" operator="equal">
      <formula>0</formula>
    </cfRule>
  </conditionalFormatting>
  <conditionalFormatting sqref="R531">
    <cfRule type="cellIs" dxfId="415" priority="443" stopIfTrue="1" operator="equal">
      <formula>0</formula>
    </cfRule>
  </conditionalFormatting>
  <conditionalFormatting sqref="R531">
    <cfRule type="cellIs" dxfId="414" priority="442" stopIfTrue="1" operator="equal">
      <formula>0</formula>
    </cfRule>
  </conditionalFormatting>
  <conditionalFormatting sqref="R531">
    <cfRule type="cellIs" dxfId="413" priority="441" stopIfTrue="1" operator="equal">
      <formula>0</formula>
    </cfRule>
  </conditionalFormatting>
  <conditionalFormatting sqref="R531">
    <cfRule type="cellIs" dxfId="412" priority="440" stopIfTrue="1" operator="equal">
      <formula>0</formula>
    </cfRule>
  </conditionalFormatting>
  <conditionalFormatting sqref="R531">
    <cfRule type="cellIs" dxfId="411" priority="439" stopIfTrue="1" operator="equal">
      <formula>0</formula>
    </cfRule>
  </conditionalFormatting>
  <conditionalFormatting sqref="R531">
    <cfRule type="cellIs" dxfId="410" priority="438" stopIfTrue="1" operator="equal">
      <formula>0</formula>
    </cfRule>
  </conditionalFormatting>
  <conditionalFormatting sqref="R531">
    <cfRule type="cellIs" dxfId="409" priority="437" stopIfTrue="1" operator="equal">
      <formula>0</formula>
    </cfRule>
  </conditionalFormatting>
  <conditionalFormatting sqref="R531">
    <cfRule type="cellIs" dxfId="408" priority="436" stopIfTrue="1" operator="equal">
      <formula>0</formula>
    </cfRule>
  </conditionalFormatting>
  <conditionalFormatting sqref="R531">
    <cfRule type="cellIs" dxfId="407" priority="435" stopIfTrue="1" operator="equal">
      <formula>0</formula>
    </cfRule>
  </conditionalFormatting>
  <conditionalFormatting sqref="R531">
    <cfRule type="cellIs" dxfId="406" priority="434" stopIfTrue="1" operator="equal">
      <formula>0</formula>
    </cfRule>
  </conditionalFormatting>
  <conditionalFormatting sqref="R531">
    <cfRule type="cellIs" dxfId="405" priority="433" stopIfTrue="1" operator="equal">
      <formula>0</formula>
    </cfRule>
  </conditionalFormatting>
  <conditionalFormatting sqref="R531">
    <cfRule type="cellIs" dxfId="404" priority="432" stopIfTrue="1" operator="equal">
      <formula>0</formula>
    </cfRule>
  </conditionalFormatting>
  <conditionalFormatting sqref="R531">
    <cfRule type="cellIs" dxfId="403" priority="431" stopIfTrue="1" operator="equal">
      <formula>0</formula>
    </cfRule>
  </conditionalFormatting>
  <conditionalFormatting sqref="R531">
    <cfRule type="cellIs" dxfId="402" priority="430" stopIfTrue="1" operator="equal">
      <formula>0</formula>
    </cfRule>
  </conditionalFormatting>
  <conditionalFormatting sqref="R531">
    <cfRule type="cellIs" dxfId="401" priority="429" stopIfTrue="1" operator="equal">
      <formula>0</formula>
    </cfRule>
  </conditionalFormatting>
  <conditionalFormatting sqref="R531">
    <cfRule type="cellIs" dxfId="400" priority="428" stopIfTrue="1" operator="equal">
      <formula>0</formula>
    </cfRule>
  </conditionalFormatting>
  <conditionalFormatting sqref="R531">
    <cfRule type="cellIs" dxfId="399" priority="427" stopIfTrue="1" operator="equal">
      <formula>0</formula>
    </cfRule>
  </conditionalFormatting>
  <conditionalFormatting sqref="R531">
    <cfRule type="cellIs" dxfId="398" priority="426" stopIfTrue="1" operator="equal">
      <formula>0</formula>
    </cfRule>
  </conditionalFormatting>
  <conditionalFormatting sqref="R531">
    <cfRule type="cellIs" dxfId="397" priority="425" stopIfTrue="1" operator="equal">
      <formula>0</formula>
    </cfRule>
  </conditionalFormatting>
  <conditionalFormatting sqref="R531">
    <cfRule type="cellIs" dxfId="396" priority="424" stopIfTrue="1" operator="equal">
      <formula>0</formula>
    </cfRule>
  </conditionalFormatting>
  <conditionalFormatting sqref="R531">
    <cfRule type="cellIs" dxfId="395" priority="423" stopIfTrue="1" operator="equal">
      <formula>0</formula>
    </cfRule>
  </conditionalFormatting>
  <conditionalFormatting sqref="R531">
    <cfRule type="cellIs" dxfId="394" priority="422" stopIfTrue="1" operator="equal">
      <formula>0</formula>
    </cfRule>
  </conditionalFormatting>
  <conditionalFormatting sqref="R531">
    <cfRule type="cellIs" dxfId="393" priority="421" stopIfTrue="1" operator="equal">
      <formula>0</formula>
    </cfRule>
  </conditionalFormatting>
  <conditionalFormatting sqref="R531">
    <cfRule type="cellIs" dxfId="392" priority="420" stopIfTrue="1" operator="equal">
      <formula>0</formula>
    </cfRule>
  </conditionalFormatting>
  <conditionalFormatting sqref="R531">
    <cfRule type="cellIs" dxfId="391" priority="419" stopIfTrue="1" operator="equal">
      <formula>0</formula>
    </cfRule>
  </conditionalFormatting>
  <conditionalFormatting sqref="R531">
    <cfRule type="cellIs" dxfId="390" priority="418" stopIfTrue="1" operator="equal">
      <formula>0</formula>
    </cfRule>
  </conditionalFormatting>
  <conditionalFormatting sqref="R531">
    <cfRule type="cellIs" dxfId="389" priority="417" stopIfTrue="1" operator="equal">
      <formula>0</formula>
    </cfRule>
  </conditionalFormatting>
  <conditionalFormatting sqref="R531">
    <cfRule type="cellIs" dxfId="388" priority="416" stopIfTrue="1" operator="equal">
      <formula>0</formula>
    </cfRule>
  </conditionalFormatting>
  <conditionalFormatting sqref="R531">
    <cfRule type="cellIs" dxfId="387" priority="415" stopIfTrue="1" operator="equal">
      <formula>0</formula>
    </cfRule>
  </conditionalFormatting>
  <conditionalFormatting sqref="R531">
    <cfRule type="cellIs" dxfId="386" priority="414" stopIfTrue="1" operator="equal">
      <formula>0</formula>
    </cfRule>
  </conditionalFormatting>
  <conditionalFormatting sqref="R531">
    <cfRule type="cellIs" dxfId="385" priority="413" stopIfTrue="1" operator="equal">
      <formula>0</formula>
    </cfRule>
  </conditionalFormatting>
  <conditionalFormatting sqref="R531">
    <cfRule type="cellIs" dxfId="384" priority="412" stopIfTrue="1" operator="equal">
      <formula>0</formula>
    </cfRule>
  </conditionalFormatting>
  <conditionalFormatting sqref="R531">
    <cfRule type="cellIs" dxfId="383" priority="411" stopIfTrue="1" operator="equal">
      <formula>0</formula>
    </cfRule>
  </conditionalFormatting>
  <conditionalFormatting sqref="R531">
    <cfRule type="cellIs" dxfId="382" priority="410" stopIfTrue="1" operator="equal">
      <formula>0</formula>
    </cfRule>
  </conditionalFormatting>
  <conditionalFormatting sqref="R531">
    <cfRule type="cellIs" dxfId="381" priority="409" stopIfTrue="1" operator="equal">
      <formula>0</formula>
    </cfRule>
  </conditionalFormatting>
  <conditionalFormatting sqref="R531">
    <cfRule type="cellIs" dxfId="380" priority="408" stopIfTrue="1" operator="equal">
      <formula>0</formula>
    </cfRule>
  </conditionalFormatting>
  <conditionalFormatting sqref="R531">
    <cfRule type="cellIs" dxfId="379" priority="407" stopIfTrue="1" operator="equal">
      <formula>0</formula>
    </cfRule>
  </conditionalFormatting>
  <conditionalFormatting sqref="R531">
    <cfRule type="cellIs" dxfId="378" priority="406" stopIfTrue="1" operator="equal">
      <formula>0</formula>
    </cfRule>
  </conditionalFormatting>
  <conditionalFormatting sqref="R531">
    <cfRule type="cellIs" dxfId="377" priority="405" stopIfTrue="1" operator="equal">
      <formula>0</formula>
    </cfRule>
  </conditionalFormatting>
  <conditionalFormatting sqref="R531">
    <cfRule type="cellIs" dxfId="376" priority="404" stopIfTrue="1" operator="equal">
      <formula>0</formula>
    </cfRule>
  </conditionalFormatting>
  <conditionalFormatting sqref="R531">
    <cfRule type="cellIs" dxfId="375" priority="403" stopIfTrue="1" operator="equal">
      <formula>0</formula>
    </cfRule>
  </conditionalFormatting>
  <conditionalFormatting sqref="R531">
    <cfRule type="cellIs" dxfId="374" priority="402" stopIfTrue="1" operator="equal">
      <formula>0</formula>
    </cfRule>
  </conditionalFormatting>
  <conditionalFormatting sqref="R531">
    <cfRule type="cellIs" dxfId="373" priority="401" stopIfTrue="1" operator="equal">
      <formula>0</formula>
    </cfRule>
  </conditionalFormatting>
  <conditionalFormatting sqref="R531">
    <cfRule type="cellIs" dxfId="372" priority="400" stopIfTrue="1" operator="equal">
      <formula>0</formula>
    </cfRule>
  </conditionalFormatting>
  <conditionalFormatting sqref="R531">
    <cfRule type="cellIs" dxfId="371" priority="399" stopIfTrue="1" operator="equal">
      <formula>0</formula>
    </cfRule>
  </conditionalFormatting>
  <conditionalFormatting sqref="R531">
    <cfRule type="cellIs" dxfId="370" priority="398" stopIfTrue="1" operator="equal">
      <formula>0</formula>
    </cfRule>
  </conditionalFormatting>
  <conditionalFormatting sqref="R531">
    <cfRule type="cellIs" dxfId="369" priority="397" stopIfTrue="1" operator="equal">
      <formula>0</formula>
    </cfRule>
  </conditionalFormatting>
  <conditionalFormatting sqref="R531">
    <cfRule type="cellIs" dxfId="368" priority="396" stopIfTrue="1" operator="equal">
      <formula>0</formula>
    </cfRule>
  </conditionalFormatting>
  <conditionalFormatting sqref="R531">
    <cfRule type="cellIs" dxfId="367" priority="395" stopIfTrue="1" operator="equal">
      <formula>0</formula>
    </cfRule>
  </conditionalFormatting>
  <conditionalFormatting sqref="R531">
    <cfRule type="cellIs" dxfId="366" priority="394" stopIfTrue="1" operator="equal">
      <formula>0</formula>
    </cfRule>
  </conditionalFormatting>
  <conditionalFormatting sqref="R531">
    <cfRule type="cellIs" dxfId="365" priority="393" stopIfTrue="1" operator="equal">
      <formula>0</formula>
    </cfRule>
  </conditionalFormatting>
  <conditionalFormatting sqref="R531">
    <cfRule type="cellIs" dxfId="364" priority="392" stopIfTrue="1" operator="equal">
      <formula>0</formula>
    </cfRule>
  </conditionalFormatting>
  <conditionalFormatting sqref="R531">
    <cfRule type="cellIs" dxfId="363" priority="391" stopIfTrue="1" operator="equal">
      <formula>0</formula>
    </cfRule>
  </conditionalFormatting>
  <conditionalFormatting sqref="R531">
    <cfRule type="cellIs" dxfId="362" priority="390" stopIfTrue="1" operator="equal">
      <formula>0</formula>
    </cfRule>
  </conditionalFormatting>
  <conditionalFormatting sqref="R531">
    <cfRule type="cellIs" dxfId="361" priority="389" stopIfTrue="1" operator="equal">
      <formula>0</formula>
    </cfRule>
  </conditionalFormatting>
  <conditionalFormatting sqref="R531">
    <cfRule type="cellIs" dxfId="360" priority="388" stopIfTrue="1" operator="equal">
      <formula>0</formula>
    </cfRule>
  </conditionalFormatting>
  <conditionalFormatting sqref="R531">
    <cfRule type="cellIs" dxfId="359" priority="387" stopIfTrue="1" operator="equal">
      <formula>0</formula>
    </cfRule>
  </conditionalFormatting>
  <conditionalFormatting sqref="R531">
    <cfRule type="cellIs" dxfId="358" priority="386" stopIfTrue="1" operator="equal">
      <formula>0</formula>
    </cfRule>
  </conditionalFormatting>
  <conditionalFormatting sqref="R531">
    <cfRule type="cellIs" dxfId="357" priority="385" stopIfTrue="1" operator="equal">
      <formula>0</formula>
    </cfRule>
  </conditionalFormatting>
  <conditionalFormatting sqref="R531">
    <cfRule type="cellIs" dxfId="356" priority="384" stopIfTrue="1" operator="equal">
      <formula>0</formula>
    </cfRule>
  </conditionalFormatting>
  <conditionalFormatting sqref="R531">
    <cfRule type="cellIs" dxfId="355" priority="383" stopIfTrue="1" operator="equal">
      <formula>0</formula>
    </cfRule>
  </conditionalFormatting>
  <conditionalFormatting sqref="R531">
    <cfRule type="cellIs" dxfId="354" priority="382" stopIfTrue="1" operator="equal">
      <formula>0</formula>
    </cfRule>
  </conditionalFormatting>
  <conditionalFormatting sqref="R531">
    <cfRule type="cellIs" dxfId="353" priority="381" stopIfTrue="1" operator="equal">
      <formula>0</formula>
    </cfRule>
  </conditionalFormatting>
  <conditionalFormatting sqref="R531">
    <cfRule type="cellIs" dxfId="352" priority="380" stopIfTrue="1" operator="equal">
      <formula>0</formula>
    </cfRule>
  </conditionalFormatting>
  <conditionalFormatting sqref="R531">
    <cfRule type="cellIs" dxfId="351" priority="379" stopIfTrue="1" operator="equal">
      <formula>0</formula>
    </cfRule>
  </conditionalFormatting>
  <conditionalFormatting sqref="R531">
    <cfRule type="cellIs" dxfId="350" priority="378" stopIfTrue="1" operator="equal">
      <formula>0</formula>
    </cfRule>
  </conditionalFormatting>
  <conditionalFormatting sqref="R531">
    <cfRule type="cellIs" dxfId="349" priority="377" stopIfTrue="1" operator="equal">
      <formula>0</formula>
    </cfRule>
  </conditionalFormatting>
  <conditionalFormatting sqref="R531">
    <cfRule type="cellIs" dxfId="348" priority="376" stopIfTrue="1" operator="equal">
      <formula>0</formula>
    </cfRule>
  </conditionalFormatting>
  <conditionalFormatting sqref="R531">
    <cfRule type="cellIs" dxfId="347" priority="375" stopIfTrue="1" operator="equal">
      <formula>0</formula>
    </cfRule>
  </conditionalFormatting>
  <conditionalFormatting sqref="R531">
    <cfRule type="cellIs" dxfId="346" priority="374" stopIfTrue="1" operator="equal">
      <formula>0</formula>
    </cfRule>
  </conditionalFormatting>
  <conditionalFormatting sqref="R531">
    <cfRule type="cellIs" dxfId="345" priority="373" stopIfTrue="1" operator="equal">
      <formula>0</formula>
    </cfRule>
  </conditionalFormatting>
  <conditionalFormatting sqref="R531">
    <cfRule type="cellIs" dxfId="344" priority="372" stopIfTrue="1" operator="equal">
      <formula>0</formula>
    </cfRule>
  </conditionalFormatting>
  <conditionalFormatting sqref="R531">
    <cfRule type="cellIs" dxfId="343" priority="371" stopIfTrue="1" operator="equal">
      <formula>0</formula>
    </cfRule>
  </conditionalFormatting>
  <conditionalFormatting sqref="R531">
    <cfRule type="cellIs" dxfId="342" priority="370" stopIfTrue="1" operator="equal">
      <formula>0</formula>
    </cfRule>
  </conditionalFormatting>
  <conditionalFormatting sqref="R531">
    <cfRule type="cellIs" dxfId="341" priority="369" stopIfTrue="1" operator="equal">
      <formula>0</formula>
    </cfRule>
  </conditionalFormatting>
  <conditionalFormatting sqref="R531">
    <cfRule type="cellIs" dxfId="340" priority="368" stopIfTrue="1" operator="equal">
      <formula>0</formula>
    </cfRule>
  </conditionalFormatting>
  <conditionalFormatting sqref="R531">
    <cfRule type="cellIs" dxfId="339" priority="367" stopIfTrue="1" operator="equal">
      <formula>0</formula>
    </cfRule>
  </conditionalFormatting>
  <conditionalFormatting sqref="R531">
    <cfRule type="cellIs" dxfId="338" priority="366" stopIfTrue="1" operator="equal">
      <formula>0</formula>
    </cfRule>
  </conditionalFormatting>
  <conditionalFormatting sqref="R531">
    <cfRule type="cellIs" dxfId="337" priority="365" stopIfTrue="1" operator="equal">
      <formula>0</formula>
    </cfRule>
  </conditionalFormatting>
  <conditionalFormatting sqref="R531">
    <cfRule type="cellIs" dxfId="336" priority="364" stopIfTrue="1" operator="equal">
      <formula>0</formula>
    </cfRule>
  </conditionalFormatting>
  <conditionalFormatting sqref="R531">
    <cfRule type="cellIs" dxfId="335" priority="363" stopIfTrue="1" operator="equal">
      <formula>0</formula>
    </cfRule>
  </conditionalFormatting>
  <conditionalFormatting sqref="R531">
    <cfRule type="cellIs" dxfId="334" priority="362" stopIfTrue="1" operator="equal">
      <formula>0</formula>
    </cfRule>
  </conditionalFormatting>
  <conditionalFormatting sqref="R531">
    <cfRule type="cellIs" dxfId="333" priority="361" stopIfTrue="1" operator="equal">
      <formula>0</formula>
    </cfRule>
  </conditionalFormatting>
  <conditionalFormatting sqref="R531">
    <cfRule type="cellIs" dxfId="332" priority="360" stopIfTrue="1" operator="equal">
      <formula>0</formula>
    </cfRule>
  </conditionalFormatting>
  <conditionalFormatting sqref="R531">
    <cfRule type="cellIs" dxfId="331" priority="359" stopIfTrue="1" operator="equal">
      <formula>0</formula>
    </cfRule>
  </conditionalFormatting>
  <conditionalFormatting sqref="R531">
    <cfRule type="cellIs" dxfId="330" priority="358" stopIfTrue="1" operator="equal">
      <formula>0</formula>
    </cfRule>
  </conditionalFormatting>
  <conditionalFormatting sqref="R531">
    <cfRule type="cellIs" dxfId="329" priority="357" stopIfTrue="1" operator="equal">
      <formula>0</formula>
    </cfRule>
  </conditionalFormatting>
  <conditionalFormatting sqref="R531">
    <cfRule type="cellIs" dxfId="328" priority="356" stopIfTrue="1" operator="equal">
      <formula>0</formula>
    </cfRule>
  </conditionalFormatting>
  <conditionalFormatting sqref="R531">
    <cfRule type="cellIs" dxfId="327" priority="355" stopIfTrue="1" operator="equal">
      <formula>0</formula>
    </cfRule>
  </conditionalFormatting>
  <conditionalFormatting sqref="R531">
    <cfRule type="cellIs" dxfId="326" priority="354" stopIfTrue="1" operator="equal">
      <formula>0</formula>
    </cfRule>
  </conditionalFormatting>
  <conditionalFormatting sqref="R531">
    <cfRule type="cellIs" dxfId="325" priority="353" stopIfTrue="1" operator="equal">
      <formula>0</formula>
    </cfRule>
  </conditionalFormatting>
  <conditionalFormatting sqref="G820:G843">
    <cfRule type="cellIs" dxfId="324" priority="127" stopIfTrue="1" operator="equal">
      <formula>0</formula>
    </cfRule>
  </conditionalFormatting>
  <conditionalFormatting sqref="F820:F843">
    <cfRule type="cellIs" dxfId="323" priority="126" stopIfTrue="1" operator="equal">
      <formula>0</formula>
    </cfRule>
  </conditionalFormatting>
  <conditionalFormatting sqref="E772">
    <cfRule type="cellIs" dxfId="322" priority="125" stopIfTrue="1" operator="equal">
      <formula>0</formula>
    </cfRule>
  </conditionalFormatting>
  <conditionalFormatting sqref="F773:O773 Q772:Q773 F772:G772 I772:O772">
    <cfRule type="cellIs" dxfId="321" priority="124" stopIfTrue="1" operator="equal">
      <formula>0</formula>
    </cfRule>
  </conditionalFormatting>
  <conditionalFormatting sqref="N772:O772 Q772">
    <cfRule type="cellIs" dxfId="320" priority="123" stopIfTrue="1" operator="equal">
      <formula>0</formula>
    </cfRule>
  </conditionalFormatting>
  <conditionalFormatting sqref="R772:R773">
    <cfRule type="cellIs" dxfId="319" priority="121" stopIfTrue="1" operator="equal">
      <formula>0</formula>
    </cfRule>
  </conditionalFormatting>
  <conditionalFormatting sqref="R772">
    <cfRule type="cellIs" dxfId="318" priority="122" stopIfTrue="1" operator="equal">
      <formula>0</formula>
    </cfRule>
  </conditionalFormatting>
  <conditionalFormatting sqref="R772:R773">
    <cfRule type="cellIs" dxfId="317" priority="120" stopIfTrue="1" operator="equal">
      <formula>0</formula>
    </cfRule>
  </conditionalFormatting>
  <conditionalFormatting sqref="R772">
    <cfRule type="cellIs" dxfId="316" priority="119" stopIfTrue="1" operator="equal">
      <formula>0</formula>
    </cfRule>
  </conditionalFormatting>
  <conditionalFormatting sqref="R772:R773">
    <cfRule type="cellIs" dxfId="315" priority="118" stopIfTrue="1" operator="equal">
      <formula>0</formula>
    </cfRule>
  </conditionalFormatting>
  <conditionalFormatting sqref="R772">
    <cfRule type="cellIs" dxfId="314" priority="117" stopIfTrue="1" operator="equal">
      <formula>0</formula>
    </cfRule>
  </conditionalFormatting>
  <conditionalFormatting sqref="Q774:Q781 F774:G781 I774:O781">
    <cfRule type="cellIs" dxfId="313" priority="116" stopIfTrue="1" operator="equal">
      <formula>0</formula>
    </cfRule>
  </conditionalFormatting>
  <conditionalFormatting sqref="N774:O774 N776:O776 N778:O778 N780:O780 Q774 Q776 Q778 Q780">
    <cfRule type="cellIs" dxfId="312" priority="115" stopIfTrue="1" operator="equal">
      <formula>0</formula>
    </cfRule>
  </conditionalFormatting>
  <conditionalFormatting sqref="R774:R781">
    <cfRule type="cellIs" dxfId="311" priority="113" stopIfTrue="1" operator="equal">
      <formula>0</formula>
    </cfRule>
  </conditionalFormatting>
  <conditionalFormatting sqref="R774 R776 R778 R780">
    <cfRule type="cellIs" dxfId="310" priority="114" stopIfTrue="1" operator="equal">
      <formula>0</formula>
    </cfRule>
  </conditionalFormatting>
  <conditionalFormatting sqref="R774:R781">
    <cfRule type="cellIs" dxfId="309" priority="112" stopIfTrue="1" operator="equal">
      <formula>0</formula>
    </cfRule>
  </conditionalFormatting>
  <conditionalFormatting sqref="R774 R776 R778 R780">
    <cfRule type="cellIs" dxfId="308" priority="111" stopIfTrue="1" operator="equal">
      <formula>0</formula>
    </cfRule>
  </conditionalFormatting>
  <conditionalFormatting sqref="R774:R781">
    <cfRule type="cellIs" dxfId="307" priority="110" stopIfTrue="1" operator="equal">
      <formula>0</formula>
    </cfRule>
  </conditionalFormatting>
  <conditionalFormatting sqref="R774 R776 R778 R780">
    <cfRule type="cellIs" dxfId="306" priority="109" stopIfTrue="1" operator="equal">
      <formula>0</formula>
    </cfRule>
  </conditionalFormatting>
  <conditionalFormatting sqref="E773">
    <cfRule type="cellIs" dxfId="305" priority="108" stopIfTrue="1" operator="equal">
      <formula>0</formula>
    </cfRule>
  </conditionalFormatting>
  <conditionalFormatting sqref="Q782:Q783 F782:G783 I782:O783">
    <cfRule type="cellIs" dxfId="304" priority="107" stopIfTrue="1" operator="equal">
      <formula>0</formula>
    </cfRule>
  </conditionalFormatting>
  <conditionalFormatting sqref="N782:O782 Q782">
    <cfRule type="cellIs" dxfId="303" priority="106" stopIfTrue="1" operator="equal">
      <formula>0</formula>
    </cfRule>
  </conditionalFormatting>
  <conditionalFormatting sqref="R782:R783">
    <cfRule type="cellIs" dxfId="302" priority="104" stopIfTrue="1" operator="equal">
      <formula>0</formula>
    </cfRule>
  </conditionalFormatting>
  <conditionalFormatting sqref="R782">
    <cfRule type="cellIs" dxfId="301" priority="105" stopIfTrue="1" operator="equal">
      <formula>0</formula>
    </cfRule>
  </conditionalFormatting>
  <conditionalFormatting sqref="R782:R783">
    <cfRule type="cellIs" dxfId="300" priority="103" stopIfTrue="1" operator="equal">
      <formula>0</formula>
    </cfRule>
  </conditionalFormatting>
  <conditionalFormatting sqref="R782">
    <cfRule type="cellIs" dxfId="299" priority="102" stopIfTrue="1" operator="equal">
      <formula>0</formula>
    </cfRule>
  </conditionalFormatting>
  <conditionalFormatting sqref="R782:R783">
    <cfRule type="cellIs" dxfId="298" priority="101" stopIfTrue="1" operator="equal">
      <formula>0</formula>
    </cfRule>
  </conditionalFormatting>
  <conditionalFormatting sqref="R782">
    <cfRule type="cellIs" dxfId="297" priority="100" stopIfTrue="1" operator="equal">
      <formula>0</formula>
    </cfRule>
  </conditionalFormatting>
  <conditionalFormatting sqref="P772 P774 P776 P778 P780 P782">
    <cfRule type="cellIs" dxfId="296" priority="99" stopIfTrue="1" operator="equal">
      <formula>0</formula>
    </cfRule>
  </conditionalFormatting>
  <conditionalFormatting sqref="P773">
    <cfRule type="cellIs" dxfId="295" priority="98" stopIfTrue="1" operator="equal">
      <formula>0</formula>
    </cfRule>
  </conditionalFormatting>
  <conditionalFormatting sqref="P775">
    <cfRule type="cellIs" dxfId="294" priority="97" stopIfTrue="1" operator="equal">
      <formula>0</formula>
    </cfRule>
  </conditionalFormatting>
  <conditionalFormatting sqref="P777">
    <cfRule type="cellIs" dxfId="293" priority="96" stopIfTrue="1" operator="equal">
      <formula>0</formula>
    </cfRule>
  </conditionalFormatting>
  <conditionalFormatting sqref="P779">
    <cfRule type="cellIs" dxfId="292" priority="95" stopIfTrue="1" operator="equal">
      <formula>0</formula>
    </cfRule>
  </conditionalFormatting>
  <conditionalFormatting sqref="P781">
    <cfRule type="cellIs" dxfId="291" priority="94" stopIfTrue="1" operator="equal">
      <formula>0</formula>
    </cfRule>
  </conditionalFormatting>
  <conditionalFormatting sqref="P783">
    <cfRule type="cellIs" dxfId="290" priority="93" stopIfTrue="1" operator="equal">
      <formula>0</formula>
    </cfRule>
  </conditionalFormatting>
  <conditionalFormatting sqref="H772">
    <cfRule type="cellIs" dxfId="289" priority="92" stopIfTrue="1" operator="equal">
      <formula>0</formula>
    </cfRule>
  </conditionalFormatting>
  <conditionalFormatting sqref="H775 H777 H779 H781 H783">
    <cfRule type="cellIs" dxfId="288" priority="91" stopIfTrue="1" operator="equal">
      <formula>0</formula>
    </cfRule>
  </conditionalFormatting>
  <conditionalFormatting sqref="H774 H776 H778 H780 H782">
    <cfRule type="cellIs" dxfId="287" priority="90" stopIfTrue="1" operator="equal">
      <formula>0</formula>
    </cfRule>
  </conditionalFormatting>
  <conditionalFormatting sqref="E784 E796 E808">
    <cfRule type="cellIs" dxfId="286" priority="87" stopIfTrue="1" operator="equal">
      <formula>0</formula>
    </cfRule>
  </conditionalFormatting>
  <conditionalFormatting sqref="F785:O785 F797:O797 F809:O809 Q784:Q785 Q796:Q797 Q808:Q809 F784:G784 F796:G796 F808:G808 I784:O784 I796:O796 I808:O808">
    <cfRule type="cellIs" dxfId="285" priority="86" stopIfTrue="1" operator="equal">
      <formula>0</formula>
    </cfRule>
  </conditionalFormatting>
  <conditionalFormatting sqref="N784:O784 N796:O796 N808:O808 Q784 Q796 Q808">
    <cfRule type="cellIs" dxfId="284" priority="85" stopIfTrue="1" operator="equal">
      <formula>0</formula>
    </cfRule>
  </conditionalFormatting>
  <conditionalFormatting sqref="R784:R785 R796:R797 R808:R809">
    <cfRule type="cellIs" dxfId="283" priority="83" stopIfTrue="1" operator="equal">
      <formula>0</formula>
    </cfRule>
  </conditionalFormatting>
  <conditionalFormatting sqref="R784 R796 R808">
    <cfRule type="cellIs" dxfId="282" priority="84" stopIfTrue="1" operator="equal">
      <formula>0</formula>
    </cfRule>
  </conditionalFormatting>
  <conditionalFormatting sqref="R784:R785 R796:R797 R808:R809">
    <cfRule type="cellIs" dxfId="281" priority="82" stopIfTrue="1" operator="equal">
      <formula>0</formula>
    </cfRule>
  </conditionalFormatting>
  <conditionalFormatting sqref="R784 R796 R808">
    <cfRule type="cellIs" dxfId="280" priority="81" stopIfTrue="1" operator="equal">
      <formula>0</formula>
    </cfRule>
  </conditionalFormatting>
  <conditionalFormatting sqref="R784:R785 R796:R797 R808:R809">
    <cfRule type="cellIs" dxfId="279" priority="80" stopIfTrue="1" operator="equal">
      <formula>0</formula>
    </cfRule>
  </conditionalFormatting>
  <conditionalFormatting sqref="R784 R796 R808">
    <cfRule type="cellIs" dxfId="278" priority="79" stopIfTrue="1" operator="equal">
      <formula>0</formula>
    </cfRule>
  </conditionalFormatting>
  <conditionalFormatting sqref="Q786:Q793 Q798:Q805 Q810:Q817 F786:G793 F798:G805 F810:G817 I786:O793 I798:O805 I810:O817">
    <cfRule type="cellIs" dxfId="277" priority="78" stopIfTrue="1" operator="equal">
      <formula>0</formula>
    </cfRule>
  </conditionalFormatting>
  <conditionalFormatting sqref="N786:O786 N798:O798 N810:O810 N788:O788 N800:O800 N812:O812 N790:O790 N802:O802 N814:O814 N792:O792 N804:O804 N816:O816 Q786 Q798 Q810 Q788 Q800 Q812 Q790 Q802 Q814 Q792 Q804 Q816">
    <cfRule type="cellIs" dxfId="276" priority="77" stopIfTrue="1" operator="equal">
      <formula>0</formula>
    </cfRule>
  </conditionalFormatting>
  <conditionalFormatting sqref="R786:R793 R798:R805 R810:R817">
    <cfRule type="cellIs" dxfId="275" priority="75" stopIfTrue="1" operator="equal">
      <formula>0</formula>
    </cfRule>
  </conditionalFormatting>
  <conditionalFormatting sqref="R786 R798 R810 R788 R800 R812 R790 R802 R814 R792 R804 R816">
    <cfRule type="cellIs" dxfId="274" priority="76" stopIfTrue="1" operator="equal">
      <formula>0</formula>
    </cfRule>
  </conditionalFormatting>
  <conditionalFormatting sqref="R786:R793 R798:R805 R810:R817">
    <cfRule type="cellIs" dxfId="273" priority="74" stopIfTrue="1" operator="equal">
      <formula>0</formula>
    </cfRule>
  </conditionalFormatting>
  <conditionalFormatting sqref="R786 R798 R810 R788 R800 R812 R790 R802 R814 R792 R804 R816">
    <cfRule type="cellIs" dxfId="272" priority="73" stopIfTrue="1" operator="equal">
      <formula>0</formula>
    </cfRule>
  </conditionalFormatting>
  <conditionalFormatting sqref="R786:R793 R798:R805 R810:R817">
    <cfRule type="cellIs" dxfId="271" priority="72" stopIfTrue="1" operator="equal">
      <formula>0</formula>
    </cfRule>
  </conditionalFormatting>
  <conditionalFormatting sqref="R786 R798 R810 R788 R800 R812 R790 R802 R814 R792 R804 R816">
    <cfRule type="cellIs" dxfId="270" priority="71" stopIfTrue="1" operator="equal">
      <formula>0</formula>
    </cfRule>
  </conditionalFormatting>
  <conditionalFormatting sqref="E785 E797 E809">
    <cfRule type="cellIs" dxfId="269" priority="70" stopIfTrue="1" operator="equal">
      <formula>0</formula>
    </cfRule>
  </conditionalFormatting>
  <conditionalFormatting sqref="Q794:Q795 Q806:Q807 Q818:Q819 F794:G795 F806:G807 F818:G819 I794:O795 I806:O807 I818:O819">
    <cfRule type="cellIs" dxfId="268" priority="69" stopIfTrue="1" operator="equal">
      <formula>0</formula>
    </cfRule>
  </conditionalFormatting>
  <conditionalFormatting sqref="N794:O794 N806:O806 N818:O818 Q794 Q806 Q818">
    <cfRule type="cellIs" dxfId="267" priority="68" stopIfTrue="1" operator="equal">
      <formula>0</formula>
    </cfRule>
  </conditionalFormatting>
  <conditionalFormatting sqref="R794:R795 R806:R807 R818:R819">
    <cfRule type="cellIs" dxfId="266" priority="66" stopIfTrue="1" operator="equal">
      <formula>0</formula>
    </cfRule>
  </conditionalFormatting>
  <conditionalFormatting sqref="R794 R806 R818">
    <cfRule type="cellIs" dxfId="265" priority="67" stopIfTrue="1" operator="equal">
      <formula>0</formula>
    </cfRule>
  </conditionalFormatting>
  <conditionalFormatting sqref="R794:R795 R806:R807 R818:R819">
    <cfRule type="cellIs" dxfId="264" priority="65" stopIfTrue="1" operator="equal">
      <formula>0</formula>
    </cfRule>
  </conditionalFormatting>
  <conditionalFormatting sqref="R794 R806 R818">
    <cfRule type="cellIs" dxfId="263" priority="64" stopIfTrue="1" operator="equal">
      <formula>0</formula>
    </cfRule>
  </conditionalFormatting>
  <conditionalFormatting sqref="R794:R795 R806:R807 R818:R819">
    <cfRule type="cellIs" dxfId="262" priority="63" stopIfTrue="1" operator="equal">
      <formula>0</formula>
    </cfRule>
  </conditionalFormatting>
  <conditionalFormatting sqref="R794 R806 R818">
    <cfRule type="cellIs" dxfId="261" priority="62" stopIfTrue="1" operator="equal">
      <formula>0</formula>
    </cfRule>
  </conditionalFormatting>
  <conditionalFormatting sqref="P784 P796 P808 P786 P798 P810 P788 P800 P812 P790 P802 P814 P792 P804 P816 P794 P806 P818">
    <cfRule type="cellIs" dxfId="260" priority="61" stopIfTrue="1" operator="equal">
      <formula>0</formula>
    </cfRule>
  </conditionalFormatting>
  <conditionalFormatting sqref="P785 P797 P809">
    <cfRule type="cellIs" dxfId="259" priority="60" stopIfTrue="1" operator="equal">
      <formula>0</formula>
    </cfRule>
  </conditionalFormatting>
  <conditionalFormatting sqref="P787 P799 P811">
    <cfRule type="cellIs" dxfId="258" priority="59" stopIfTrue="1" operator="equal">
      <formula>0</formula>
    </cfRule>
  </conditionalFormatting>
  <conditionalFormatting sqref="P789 P801 P813">
    <cfRule type="cellIs" dxfId="257" priority="58" stopIfTrue="1" operator="equal">
      <formula>0</formula>
    </cfRule>
  </conditionalFormatting>
  <conditionalFormatting sqref="P791 P803 P815">
    <cfRule type="cellIs" dxfId="256" priority="57" stopIfTrue="1" operator="equal">
      <formula>0</formula>
    </cfRule>
  </conditionalFormatting>
  <conditionalFormatting sqref="P793 P805 P817">
    <cfRule type="cellIs" dxfId="255" priority="56" stopIfTrue="1" operator="equal">
      <formula>0</formula>
    </cfRule>
  </conditionalFormatting>
  <conditionalFormatting sqref="P795 P807 P819">
    <cfRule type="cellIs" dxfId="254" priority="55" stopIfTrue="1" operator="equal">
      <formula>0</formula>
    </cfRule>
  </conditionalFormatting>
  <conditionalFormatting sqref="H784 H796 H808">
    <cfRule type="cellIs" dxfId="253" priority="54" stopIfTrue="1" operator="equal">
      <formula>0</formula>
    </cfRule>
  </conditionalFormatting>
  <conditionalFormatting sqref="H787 H799 H811 H789 H801 H813 H791 H803 H815 H793 H805 H817 H795 H807 H819">
    <cfRule type="cellIs" dxfId="252" priority="53" stopIfTrue="1" operator="equal">
      <formula>0</formula>
    </cfRule>
  </conditionalFormatting>
  <conditionalFormatting sqref="H786 H798 H810 H788 H800 H812 H790 H802 H814 H792 H804 H816 H794 H806 H818">
    <cfRule type="cellIs" dxfId="251" priority="52" stopIfTrue="1" operator="equal">
      <formula>0</formula>
    </cfRule>
  </conditionalFormatting>
  <conditionalFormatting sqref="E810 E812 E814 E816 E818 E820 E822 E824 E826 E828 E830 E832 E834 E836 E838 E840 E842">
    <cfRule type="cellIs" dxfId="250" priority="47" stopIfTrue="1" operator="equal">
      <formula>0</formula>
    </cfRule>
  </conditionalFormatting>
  <conditionalFormatting sqref="E811 E813 E815 E817 E819 E821 E823 E825 E827 E829 E831 E833 E835 E837 E839 E841 E843">
    <cfRule type="cellIs" dxfId="249" priority="46" stopIfTrue="1" operator="equal">
      <formula>0</formula>
    </cfRule>
  </conditionalFormatting>
  <conditionalFormatting sqref="H821 H833 Q820:Q821 Q832:Q833 J832:O833 J820:O821">
    <cfRule type="cellIs" dxfId="248" priority="45" stopIfTrue="1" operator="equal">
      <formula>0</formula>
    </cfRule>
  </conditionalFormatting>
  <conditionalFormatting sqref="N820:O820 N832:O832 Q820 Q832">
    <cfRule type="cellIs" dxfId="247" priority="44" stopIfTrue="1" operator="equal">
      <formula>0</formula>
    </cfRule>
  </conditionalFormatting>
  <conditionalFormatting sqref="R820:R821 R832:R833">
    <cfRule type="cellIs" dxfId="246" priority="42" stopIfTrue="1" operator="equal">
      <formula>0</formula>
    </cfRule>
  </conditionalFormatting>
  <conditionalFormatting sqref="R820 R832">
    <cfRule type="cellIs" dxfId="245" priority="43" stopIfTrue="1" operator="equal">
      <formula>0</formula>
    </cfRule>
  </conditionalFormatting>
  <conditionalFormatting sqref="R820:R821 R832:R833">
    <cfRule type="cellIs" dxfId="244" priority="41" stopIfTrue="1" operator="equal">
      <formula>0</formula>
    </cfRule>
  </conditionalFormatting>
  <conditionalFormatting sqref="R820 R832">
    <cfRule type="cellIs" dxfId="243" priority="40" stopIfTrue="1" operator="equal">
      <formula>0</formula>
    </cfRule>
  </conditionalFormatting>
  <conditionalFormatting sqref="R820:R821 R832:R833">
    <cfRule type="cellIs" dxfId="242" priority="39" stopIfTrue="1" operator="equal">
      <formula>0</formula>
    </cfRule>
  </conditionalFormatting>
  <conditionalFormatting sqref="R820 R832">
    <cfRule type="cellIs" dxfId="241" priority="38" stopIfTrue="1" operator="equal">
      <formula>0</formula>
    </cfRule>
  </conditionalFormatting>
  <conditionalFormatting sqref="Q822:Q829 Q834:Q841 J822:O829 J834:O841">
    <cfRule type="cellIs" dxfId="240" priority="37" stopIfTrue="1" operator="equal">
      <formula>0</formula>
    </cfRule>
  </conditionalFormatting>
  <conditionalFormatting sqref="N822:O822 N834:O834 N824:O824 N836:O836 N826:O826 N838:O838 N828:O828 N840:O840 Q822 Q834 Q824 Q836 Q826 Q838 Q828 Q840">
    <cfRule type="cellIs" dxfId="239" priority="36" stopIfTrue="1" operator="equal">
      <formula>0</formula>
    </cfRule>
  </conditionalFormatting>
  <conditionalFormatting sqref="R822:R829 R834:R841">
    <cfRule type="cellIs" dxfId="238" priority="34" stopIfTrue="1" operator="equal">
      <formula>0</formula>
    </cfRule>
  </conditionalFormatting>
  <conditionalFormatting sqref="R822 R834 R824 R836 R826 R838 R828 R840">
    <cfRule type="cellIs" dxfId="237" priority="35" stopIfTrue="1" operator="equal">
      <formula>0</formula>
    </cfRule>
  </conditionalFormatting>
  <conditionalFormatting sqref="R822:R829 R834:R841">
    <cfRule type="cellIs" dxfId="236" priority="33" stopIfTrue="1" operator="equal">
      <formula>0</formula>
    </cfRule>
  </conditionalFormatting>
  <conditionalFormatting sqref="R822 R834 R824 R836 R826 R838 R828 R840">
    <cfRule type="cellIs" dxfId="235" priority="32" stopIfTrue="1" operator="equal">
      <formula>0</formula>
    </cfRule>
  </conditionalFormatting>
  <conditionalFormatting sqref="R822:R829 R834:R841">
    <cfRule type="cellIs" dxfId="234" priority="31" stopIfTrue="1" operator="equal">
      <formula>0</formula>
    </cfRule>
  </conditionalFormatting>
  <conditionalFormatting sqref="R822 R834 R824 R836 R826 R838 R828 R840">
    <cfRule type="cellIs" dxfId="233" priority="30" stopIfTrue="1" operator="equal">
      <formula>0</formula>
    </cfRule>
  </conditionalFormatting>
  <conditionalFormatting sqref="Q830:Q831 Q842:Q843 J830:O831 J842:O843">
    <cfRule type="cellIs" dxfId="232" priority="29" stopIfTrue="1" operator="equal">
      <formula>0</formula>
    </cfRule>
  </conditionalFormatting>
  <conditionalFormatting sqref="N830:O830 N842:O842 Q830 Q842">
    <cfRule type="cellIs" dxfId="231" priority="28" stopIfTrue="1" operator="equal">
      <formula>0</formula>
    </cfRule>
  </conditionalFormatting>
  <conditionalFormatting sqref="R830:R831 R842:R843">
    <cfRule type="cellIs" dxfId="230" priority="26" stopIfTrue="1" operator="equal">
      <formula>0</formula>
    </cfRule>
  </conditionalFormatting>
  <conditionalFormatting sqref="R830 R842">
    <cfRule type="cellIs" dxfId="229" priority="27" stopIfTrue="1" operator="equal">
      <formula>0</formula>
    </cfRule>
  </conditionalFormatting>
  <conditionalFormatting sqref="R830:R831 R842:R843">
    <cfRule type="cellIs" dxfId="228" priority="25" stopIfTrue="1" operator="equal">
      <formula>0</formula>
    </cfRule>
  </conditionalFormatting>
  <conditionalFormatting sqref="R830 R842">
    <cfRule type="cellIs" dxfId="227" priority="24" stopIfTrue="1" operator="equal">
      <formula>0</formula>
    </cfRule>
  </conditionalFormatting>
  <conditionalFormatting sqref="R830:R831 R842:R843">
    <cfRule type="cellIs" dxfId="226" priority="23" stopIfTrue="1" operator="equal">
      <formula>0</formula>
    </cfRule>
  </conditionalFormatting>
  <conditionalFormatting sqref="R830 R842">
    <cfRule type="cellIs" dxfId="225" priority="22" stopIfTrue="1" operator="equal">
      <formula>0</formula>
    </cfRule>
  </conditionalFormatting>
  <conditionalFormatting sqref="P820">
    <cfRule type="cellIs" dxfId="224" priority="21" stopIfTrue="1" operator="equal">
      <formula>0</formula>
    </cfRule>
  </conditionalFormatting>
  <conditionalFormatting sqref="P821">
    <cfRule type="cellIs" dxfId="223" priority="20" stopIfTrue="1" operator="equal">
      <formula>0</formula>
    </cfRule>
  </conditionalFormatting>
  <conditionalFormatting sqref="H820 H832">
    <cfRule type="cellIs" dxfId="222" priority="19" stopIfTrue="1" operator="equal">
      <formula>0</formula>
    </cfRule>
  </conditionalFormatting>
  <conditionalFormatting sqref="H823 H835 H825 H837 H827 H839 H829 H841 H831 H843">
    <cfRule type="cellIs" dxfId="221" priority="18" stopIfTrue="1" operator="equal">
      <formula>0</formula>
    </cfRule>
  </conditionalFormatting>
  <conditionalFormatting sqref="H822 H834 H824 H836 H826 H838 H828 H840 H830 H842">
    <cfRule type="cellIs" dxfId="220" priority="17" stopIfTrue="1" operator="equal">
      <formula>0</formula>
    </cfRule>
  </conditionalFormatting>
  <conditionalFormatting sqref="P822 P824 P826 P828 P830 P832 P834 P836 P838 P840 P842">
    <cfRule type="cellIs" dxfId="219" priority="16" stopIfTrue="1" operator="equal">
      <formula>0</formula>
    </cfRule>
  </conditionalFormatting>
  <conditionalFormatting sqref="P823 P825 P827 P829 P831 P833 P835 P837 P839 P841 P843">
    <cfRule type="cellIs" dxfId="218" priority="15" stopIfTrue="1" operator="equal">
      <formula>0</formula>
    </cfRule>
  </conditionalFormatting>
  <conditionalFormatting sqref="E774 E776 E778 E780 E782">
    <cfRule type="cellIs" dxfId="217" priority="14" stopIfTrue="1" operator="equal">
      <formula>0</formula>
    </cfRule>
  </conditionalFormatting>
  <conditionalFormatting sqref="E775 E777 E779 E781 E783">
    <cfRule type="cellIs" dxfId="216" priority="13" stopIfTrue="1" operator="equal">
      <formula>0</formula>
    </cfRule>
  </conditionalFormatting>
  <conditionalFormatting sqref="E786 E788 E790 E792 E794">
    <cfRule type="cellIs" dxfId="215" priority="10" stopIfTrue="1" operator="equal">
      <formula>0</formula>
    </cfRule>
  </conditionalFormatting>
  <conditionalFormatting sqref="E787 E789 E791 E793 E795">
    <cfRule type="cellIs" dxfId="214" priority="9" stopIfTrue="1" operator="equal">
      <formula>0</formula>
    </cfRule>
  </conditionalFormatting>
  <conditionalFormatting sqref="E798 E800 E802 E804 E806">
    <cfRule type="cellIs" dxfId="213" priority="8" stopIfTrue="1" operator="equal">
      <formula>0</formula>
    </cfRule>
  </conditionalFormatting>
  <conditionalFormatting sqref="E799 E801 E803 E805 E807">
    <cfRule type="cellIs" dxfId="212" priority="7" stopIfTrue="1" operator="equal">
      <formula>0</formula>
    </cfRule>
  </conditionalFormatting>
  <conditionalFormatting sqref="I820">
    <cfRule type="cellIs" dxfId="211" priority="6" stopIfTrue="1" operator="equal">
      <formula>0</formula>
    </cfRule>
  </conditionalFormatting>
  <conditionalFormatting sqref="I821">
    <cfRule type="cellIs" dxfId="210" priority="5" stopIfTrue="1" operator="equal">
      <formula>0</formula>
    </cfRule>
  </conditionalFormatting>
  <conditionalFormatting sqref="I822 I824 I826 I828 I830 I832">
    <cfRule type="cellIs" dxfId="209" priority="4" stopIfTrue="1" operator="equal">
      <formula>0</formula>
    </cfRule>
  </conditionalFormatting>
  <conditionalFormatting sqref="I823 I825 I827 I829 I831 I833">
    <cfRule type="cellIs" dxfId="208" priority="3" stopIfTrue="1" operator="equal">
      <formula>0</formula>
    </cfRule>
  </conditionalFormatting>
  <conditionalFormatting sqref="I834 I836 I838 I840 I842">
    <cfRule type="cellIs" dxfId="207" priority="2" stopIfTrue="1" operator="equal">
      <formula>0</formula>
    </cfRule>
  </conditionalFormatting>
  <conditionalFormatting sqref="I835 I837 I839 I841 I843">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40625" defaultRowHeight="12.75" x14ac:dyDescent="0.2"/>
  <cols>
    <col min="1" max="1" width="6" style="47" customWidth="1"/>
    <col min="2" max="2" width="6.140625" style="47" customWidth="1"/>
    <col min="3" max="4" width="3.7109375" style="47" customWidth="1"/>
    <col min="5" max="5" width="11.7109375" style="47" customWidth="1"/>
    <col min="6" max="7" width="10.7109375" style="47" customWidth="1"/>
    <col min="8" max="8" width="11.7109375" style="47" customWidth="1"/>
    <col min="9" max="10" width="10.7109375" style="47" customWidth="1"/>
    <col min="11" max="12" width="11.7109375" style="47" customWidth="1"/>
    <col min="13" max="13" width="1.7109375" style="47" customWidth="1"/>
    <col min="14" max="17" width="11.7109375" style="47" customWidth="1"/>
    <col min="18" max="18" width="5.85546875" style="81" customWidth="1"/>
    <col min="19" max="19" width="9.5703125" style="47" bestFit="1" customWidth="1"/>
    <col min="20" max="16384" width="9.140625" style="47"/>
  </cols>
  <sheetData>
    <row r="1" spans="1:19" ht="16.5" customHeight="1" x14ac:dyDescent="0.2">
      <c r="A1" s="539" t="s">
        <v>184</v>
      </c>
      <c r="B1" s="540" t="s">
        <v>33</v>
      </c>
      <c r="C1" s="541" t="s">
        <v>33</v>
      </c>
      <c r="D1" s="542"/>
      <c r="E1" s="542"/>
      <c r="F1" s="542"/>
      <c r="G1" s="542"/>
      <c r="H1" s="542"/>
      <c r="I1" s="542"/>
      <c r="J1" s="542"/>
      <c r="K1" s="542"/>
      <c r="L1" s="543"/>
      <c r="M1" s="130"/>
      <c r="N1" s="538" t="s">
        <v>149</v>
      </c>
      <c r="O1" s="509"/>
      <c r="P1" s="510"/>
      <c r="Q1" s="137" t="s">
        <v>161</v>
      </c>
      <c r="R1" s="64">
        <v>52</v>
      </c>
    </row>
    <row r="2" spans="1:19" ht="12" customHeight="1" x14ac:dyDescent="0.2">
      <c r="A2" s="65">
        <v>11</v>
      </c>
      <c r="B2" s="66"/>
      <c r="C2" s="544"/>
      <c r="D2" s="544"/>
      <c r="E2" s="544"/>
      <c r="F2" s="544"/>
      <c r="G2" s="544"/>
      <c r="H2" s="544"/>
      <c r="I2" s="544"/>
      <c r="J2" s="544"/>
      <c r="K2" s="544"/>
      <c r="L2" s="545"/>
      <c r="M2" s="113"/>
      <c r="N2" s="511"/>
      <c r="O2" s="512"/>
      <c r="P2" s="513"/>
      <c r="Q2" s="138" t="s">
        <v>162</v>
      </c>
      <c r="R2" s="64"/>
    </row>
    <row r="3" spans="1:19" ht="12.75" customHeight="1" x14ac:dyDescent="0.2">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63"/>
      <c r="S3" s="63"/>
    </row>
    <row r="4" spans="1:19" ht="34.5" customHeight="1" x14ac:dyDescent="0.2">
      <c r="A4" s="67" t="s">
        <v>20</v>
      </c>
      <c r="B4" s="67" t="s">
        <v>21</v>
      </c>
      <c r="C4" s="533"/>
      <c r="D4" s="534"/>
      <c r="E4" s="68" t="s">
        <v>17</v>
      </c>
      <c r="F4" s="68" t="s">
        <v>154</v>
      </c>
      <c r="G4" s="68" t="s">
        <v>0</v>
      </c>
      <c r="H4" s="68" t="s">
        <v>1</v>
      </c>
      <c r="I4" s="68" t="s">
        <v>151</v>
      </c>
      <c r="J4" s="68" t="s">
        <v>158</v>
      </c>
      <c r="K4" s="530"/>
      <c r="L4" s="530"/>
      <c r="M4" s="115"/>
      <c r="N4" s="528"/>
      <c r="O4" s="528"/>
      <c r="P4" s="126" t="s">
        <v>156</v>
      </c>
      <c r="Q4" s="523" t="s">
        <v>164</v>
      </c>
      <c r="R4" s="47"/>
    </row>
    <row r="5" spans="1:19" s="72" customFormat="1" ht="10.5" customHeight="1" x14ac:dyDescent="0.2">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71"/>
    </row>
    <row r="6" spans="1:19" ht="12.75" customHeight="1" x14ac:dyDescent="0.2">
      <c r="A6" s="496">
        <v>32994</v>
      </c>
      <c r="B6" s="496">
        <v>33177</v>
      </c>
      <c r="C6" s="42" t="s">
        <v>3</v>
      </c>
      <c r="D6" s="43">
        <v>0</v>
      </c>
      <c r="E6" s="44">
        <v>10325.01</v>
      </c>
      <c r="F6" s="44">
        <v>2355.04</v>
      </c>
      <c r="G6" s="44">
        <v>0</v>
      </c>
      <c r="H6" s="44">
        <v>5839.22</v>
      </c>
      <c r="I6" s="44">
        <v>0</v>
      </c>
      <c r="J6" s="44">
        <v>1543.27</v>
      </c>
      <c r="K6" s="45">
        <v>18519.27</v>
      </c>
      <c r="L6" s="46">
        <v>20062.54</v>
      </c>
      <c r="M6" s="117"/>
      <c r="N6" s="119">
        <v>18519.27</v>
      </c>
      <c r="O6" s="119">
        <v>12680.05</v>
      </c>
      <c r="P6" s="119"/>
      <c r="Q6" s="119">
        <v>22344.95</v>
      </c>
      <c r="R6" s="47"/>
    </row>
    <row r="7" spans="1:19" ht="9" customHeight="1" x14ac:dyDescent="0.2">
      <c r="A7" s="521"/>
      <c r="B7" s="521"/>
      <c r="C7" s="48" t="s">
        <v>4</v>
      </c>
      <c r="D7" s="49">
        <v>0</v>
      </c>
      <c r="E7" s="50">
        <v>19992007</v>
      </c>
      <c r="F7" s="50">
        <v>4559993</v>
      </c>
      <c r="G7" s="50">
        <v>0</v>
      </c>
      <c r="H7" s="50">
        <v>11306307</v>
      </c>
      <c r="I7" s="50">
        <v>0</v>
      </c>
      <c r="J7" s="51">
        <v>2988187</v>
      </c>
      <c r="K7" s="50">
        <v>35858307</v>
      </c>
      <c r="L7" s="73">
        <v>38846494</v>
      </c>
      <c r="M7" s="118"/>
      <c r="N7" s="120">
        <v>35858307</v>
      </c>
      <c r="O7" s="120">
        <v>24552000</v>
      </c>
      <c r="P7" s="120">
        <v>0</v>
      </c>
      <c r="Q7" s="120">
        <v>43265856</v>
      </c>
      <c r="R7" s="47"/>
    </row>
    <row r="8" spans="1:19" ht="12.75" customHeight="1" x14ac:dyDescent="0.2">
      <c r="A8" s="500">
        <v>32994</v>
      </c>
      <c r="B8" s="500">
        <v>33177</v>
      </c>
      <c r="C8" s="53" t="s">
        <v>3</v>
      </c>
      <c r="D8" s="54">
        <v>1</v>
      </c>
      <c r="E8" s="55">
        <v>10325.01</v>
      </c>
      <c r="F8" s="55">
        <v>2355.04</v>
      </c>
      <c r="G8" s="55">
        <v>0</v>
      </c>
      <c r="H8" s="55">
        <v>5839.22</v>
      </c>
      <c r="I8" s="55">
        <v>0</v>
      </c>
      <c r="J8" s="55">
        <v>1543.27</v>
      </c>
      <c r="K8" s="56">
        <v>18519.27</v>
      </c>
      <c r="L8" s="46">
        <v>20062.54</v>
      </c>
      <c r="M8" s="117"/>
      <c r="N8" s="119">
        <v>18519.27</v>
      </c>
      <c r="O8" s="119">
        <v>12680.05</v>
      </c>
      <c r="P8" s="119"/>
      <c r="Q8" s="119">
        <v>22344.95</v>
      </c>
      <c r="R8" s="47"/>
    </row>
    <row r="9" spans="1:19" ht="9" customHeight="1" x14ac:dyDescent="0.2">
      <c r="A9" s="500"/>
      <c r="B9" s="500"/>
      <c r="C9" s="48" t="s">
        <v>4</v>
      </c>
      <c r="D9" s="49">
        <v>2</v>
      </c>
      <c r="E9" s="50">
        <v>19992007</v>
      </c>
      <c r="F9" s="50">
        <v>4559993</v>
      </c>
      <c r="G9" s="50">
        <v>0</v>
      </c>
      <c r="H9" s="50">
        <v>11306307</v>
      </c>
      <c r="I9" s="50">
        <v>0</v>
      </c>
      <c r="J9" s="51">
        <v>2988187</v>
      </c>
      <c r="K9" s="50">
        <v>35858307</v>
      </c>
      <c r="L9" s="73">
        <v>38846494</v>
      </c>
      <c r="M9" s="118"/>
      <c r="N9" s="120">
        <v>35858307</v>
      </c>
      <c r="O9" s="120">
        <v>24552000</v>
      </c>
      <c r="P9" s="120">
        <v>0</v>
      </c>
      <c r="Q9" s="120">
        <v>43265856</v>
      </c>
      <c r="R9" s="47"/>
    </row>
    <row r="10" spans="1:19" ht="12.75" customHeight="1" x14ac:dyDescent="0.2">
      <c r="A10" s="501"/>
      <c r="B10" s="501"/>
      <c r="C10" s="53" t="s">
        <v>3</v>
      </c>
      <c r="D10" s="54">
        <v>3</v>
      </c>
      <c r="E10" s="55">
        <v>10845.59</v>
      </c>
      <c r="F10" s="55">
        <v>2472.8000000000002</v>
      </c>
      <c r="G10" s="55">
        <v>0</v>
      </c>
      <c r="H10" s="55">
        <v>5839.22</v>
      </c>
      <c r="I10" s="55">
        <v>0</v>
      </c>
      <c r="J10" s="55">
        <v>1596.47</v>
      </c>
      <c r="K10" s="56">
        <v>19157.61</v>
      </c>
      <c r="L10" s="46">
        <v>20754.080000000002</v>
      </c>
      <c r="M10" s="117"/>
      <c r="N10" s="119">
        <v>19157.61</v>
      </c>
      <c r="O10" s="119">
        <v>13318.39</v>
      </c>
      <c r="P10" s="119"/>
      <c r="Q10" s="119">
        <v>23151.39</v>
      </c>
      <c r="R10" s="47"/>
    </row>
    <row r="11" spans="1:19" ht="9" customHeight="1" x14ac:dyDescent="0.2">
      <c r="A11" s="501"/>
      <c r="B11" s="501"/>
      <c r="C11" s="48" t="s">
        <v>4</v>
      </c>
      <c r="D11" s="49">
        <v>4</v>
      </c>
      <c r="E11" s="50">
        <v>20999991</v>
      </c>
      <c r="F11" s="50">
        <v>4788008</v>
      </c>
      <c r="G11" s="50">
        <v>0</v>
      </c>
      <c r="H11" s="50">
        <v>11306307</v>
      </c>
      <c r="I11" s="50">
        <v>0</v>
      </c>
      <c r="J11" s="51">
        <v>3091197</v>
      </c>
      <c r="K11" s="50">
        <v>37094306</v>
      </c>
      <c r="L11" s="73">
        <v>40185502</v>
      </c>
      <c r="M11" s="118"/>
      <c r="N11" s="120">
        <v>37094306</v>
      </c>
      <c r="O11" s="120">
        <v>25787999</v>
      </c>
      <c r="P11" s="120">
        <v>0</v>
      </c>
      <c r="Q11" s="120">
        <v>44827342</v>
      </c>
      <c r="R11" s="47"/>
    </row>
    <row r="12" spans="1:19" ht="12.75" customHeight="1" x14ac:dyDescent="0.2">
      <c r="A12" s="501"/>
      <c r="B12" s="501"/>
      <c r="C12" s="53" t="s">
        <v>3</v>
      </c>
      <c r="D12" s="54">
        <v>5</v>
      </c>
      <c r="E12" s="55">
        <v>11359.99</v>
      </c>
      <c r="F12" s="55">
        <v>2590.5500000000002</v>
      </c>
      <c r="G12" s="55">
        <v>0</v>
      </c>
      <c r="H12" s="55">
        <v>5839.22</v>
      </c>
      <c r="I12" s="55">
        <v>0</v>
      </c>
      <c r="J12" s="55">
        <v>1649.15</v>
      </c>
      <c r="K12" s="56">
        <v>19789.759999999998</v>
      </c>
      <c r="L12" s="46">
        <v>21438.91</v>
      </c>
      <c r="M12" s="117"/>
      <c r="N12" s="119">
        <v>19789.759999999998</v>
      </c>
      <c r="O12" s="119">
        <v>13950.54</v>
      </c>
      <c r="P12" s="119"/>
      <c r="Q12" s="119">
        <v>23950.01</v>
      </c>
      <c r="R12" s="47"/>
    </row>
    <row r="13" spans="1:19" ht="9" customHeight="1" x14ac:dyDescent="0.2">
      <c r="A13" s="501"/>
      <c r="B13" s="501"/>
      <c r="C13" s="48" t="s">
        <v>4</v>
      </c>
      <c r="D13" s="49">
        <v>6</v>
      </c>
      <c r="E13" s="50">
        <v>21996008</v>
      </c>
      <c r="F13" s="50">
        <v>5016004</v>
      </c>
      <c r="G13" s="50">
        <v>0</v>
      </c>
      <c r="H13" s="50">
        <v>11306307</v>
      </c>
      <c r="I13" s="50">
        <v>0</v>
      </c>
      <c r="J13" s="51">
        <v>3193200</v>
      </c>
      <c r="K13" s="50">
        <v>38318319</v>
      </c>
      <c r="L13" s="73">
        <v>41511518</v>
      </c>
      <c r="M13" s="118"/>
      <c r="N13" s="120">
        <v>38318319</v>
      </c>
      <c r="O13" s="120">
        <v>27012012</v>
      </c>
      <c r="P13" s="120">
        <v>0</v>
      </c>
      <c r="Q13" s="120">
        <v>46373686</v>
      </c>
      <c r="R13" s="47"/>
    </row>
    <row r="14" spans="1:19" ht="12.75" customHeight="1" x14ac:dyDescent="0.2">
      <c r="A14" s="501"/>
      <c r="B14" s="501"/>
      <c r="C14" s="53" t="s">
        <v>3</v>
      </c>
      <c r="D14" s="54">
        <v>7</v>
      </c>
      <c r="E14" s="55">
        <v>11874.38</v>
      </c>
      <c r="F14" s="55">
        <v>2708.3</v>
      </c>
      <c r="G14" s="55">
        <v>0</v>
      </c>
      <c r="H14" s="55">
        <v>5839.22</v>
      </c>
      <c r="I14" s="55">
        <v>0</v>
      </c>
      <c r="J14" s="55">
        <v>1701.83</v>
      </c>
      <c r="K14" s="56">
        <v>20421.900000000001</v>
      </c>
      <c r="L14" s="46">
        <v>22123.73</v>
      </c>
      <c r="M14" s="117"/>
      <c r="N14" s="119">
        <v>20421.900000000001</v>
      </c>
      <c r="O14" s="119">
        <v>14582.68</v>
      </c>
      <c r="P14" s="119"/>
      <c r="Q14" s="119">
        <v>24748.61</v>
      </c>
      <c r="R14" s="47"/>
    </row>
    <row r="15" spans="1:19" ht="9" customHeight="1" x14ac:dyDescent="0.2">
      <c r="A15" s="501"/>
      <c r="B15" s="501"/>
      <c r="C15" s="48" t="s">
        <v>4</v>
      </c>
      <c r="D15" s="49">
        <v>8</v>
      </c>
      <c r="E15" s="50">
        <v>22992006</v>
      </c>
      <c r="F15" s="50">
        <v>5244000</v>
      </c>
      <c r="G15" s="50">
        <v>0</v>
      </c>
      <c r="H15" s="50">
        <v>11306307</v>
      </c>
      <c r="I15" s="50">
        <v>0</v>
      </c>
      <c r="J15" s="51">
        <v>3295202</v>
      </c>
      <c r="K15" s="50">
        <v>39542312</v>
      </c>
      <c r="L15" s="73">
        <v>42837515</v>
      </c>
      <c r="M15" s="118"/>
      <c r="N15" s="120">
        <v>39542312</v>
      </c>
      <c r="O15" s="120">
        <v>28236006</v>
      </c>
      <c r="P15" s="120">
        <v>0</v>
      </c>
      <c r="Q15" s="120">
        <v>47919991</v>
      </c>
      <c r="R15" s="47"/>
    </row>
    <row r="16" spans="1:19" ht="12.75" customHeight="1" x14ac:dyDescent="0.2">
      <c r="A16" s="501"/>
      <c r="B16" s="501"/>
      <c r="C16" s="53" t="s">
        <v>3</v>
      </c>
      <c r="D16" s="54">
        <v>9</v>
      </c>
      <c r="E16" s="55">
        <v>12394.97</v>
      </c>
      <c r="F16" s="55">
        <v>2826.05</v>
      </c>
      <c r="G16" s="55">
        <v>0</v>
      </c>
      <c r="H16" s="55">
        <v>5839.22</v>
      </c>
      <c r="I16" s="55">
        <v>0</v>
      </c>
      <c r="J16" s="55">
        <v>1755.02</v>
      </c>
      <c r="K16" s="56">
        <v>21060.240000000002</v>
      </c>
      <c r="L16" s="46">
        <v>22815.26</v>
      </c>
      <c r="M16" s="117"/>
      <c r="N16" s="119">
        <v>21060.240000000002</v>
      </c>
      <c r="O16" s="119">
        <v>15221.02</v>
      </c>
      <c r="P16" s="119"/>
      <c r="Q16" s="119">
        <v>25555.040000000001</v>
      </c>
      <c r="R16" s="47"/>
    </row>
    <row r="17" spans="1:18" ht="9" customHeight="1" x14ac:dyDescent="0.2">
      <c r="A17" s="501"/>
      <c r="B17" s="501"/>
      <c r="C17" s="48" t="s">
        <v>4</v>
      </c>
      <c r="D17" s="49">
        <v>10</v>
      </c>
      <c r="E17" s="50">
        <v>24000009</v>
      </c>
      <c r="F17" s="50">
        <v>5471996</v>
      </c>
      <c r="G17" s="50">
        <v>0</v>
      </c>
      <c r="H17" s="50">
        <v>11306307</v>
      </c>
      <c r="I17" s="50">
        <v>0</v>
      </c>
      <c r="J17" s="51">
        <v>3398193</v>
      </c>
      <c r="K17" s="50">
        <v>40778311</v>
      </c>
      <c r="L17" s="73">
        <v>44176503</v>
      </c>
      <c r="M17" s="118"/>
      <c r="N17" s="120">
        <v>40778311</v>
      </c>
      <c r="O17" s="120">
        <v>29472004</v>
      </c>
      <c r="P17" s="120">
        <v>0</v>
      </c>
      <c r="Q17" s="120">
        <v>49481457</v>
      </c>
      <c r="R17" s="47"/>
    </row>
    <row r="18" spans="1:18" ht="12.75" customHeight="1" x14ac:dyDescent="0.2">
      <c r="A18" s="501"/>
      <c r="B18" s="501"/>
      <c r="C18" s="53" t="s">
        <v>3</v>
      </c>
      <c r="D18" s="54">
        <v>11</v>
      </c>
      <c r="E18" s="55">
        <v>12909.36</v>
      </c>
      <c r="F18" s="55">
        <v>2943.8</v>
      </c>
      <c r="G18" s="55">
        <v>0</v>
      </c>
      <c r="H18" s="55">
        <v>5839.22</v>
      </c>
      <c r="I18" s="55">
        <v>0</v>
      </c>
      <c r="J18" s="55">
        <v>1807.7</v>
      </c>
      <c r="K18" s="56">
        <v>21692.38</v>
      </c>
      <c r="L18" s="46">
        <v>23500.080000000002</v>
      </c>
      <c r="M18" s="117"/>
      <c r="N18" s="119">
        <v>21692.38</v>
      </c>
      <c r="O18" s="119">
        <v>15853.16</v>
      </c>
      <c r="P18" s="119"/>
      <c r="Q18" s="119">
        <v>26353.65</v>
      </c>
      <c r="R18" s="47"/>
    </row>
    <row r="19" spans="1:18" ht="9" customHeight="1" x14ac:dyDescent="0.2">
      <c r="A19" s="501"/>
      <c r="B19" s="501"/>
      <c r="C19" s="48" t="s">
        <v>4</v>
      </c>
      <c r="D19" s="49">
        <v>12</v>
      </c>
      <c r="E19" s="50">
        <v>24996006</v>
      </c>
      <c r="F19" s="50">
        <v>5699992</v>
      </c>
      <c r="G19" s="50">
        <v>0</v>
      </c>
      <c r="H19" s="50">
        <v>11306307</v>
      </c>
      <c r="I19" s="50">
        <v>0</v>
      </c>
      <c r="J19" s="51">
        <v>3500195</v>
      </c>
      <c r="K19" s="50">
        <v>42002305</v>
      </c>
      <c r="L19" s="73">
        <v>45502500</v>
      </c>
      <c r="M19" s="118"/>
      <c r="N19" s="120">
        <v>42002305</v>
      </c>
      <c r="O19" s="120">
        <v>30695998</v>
      </c>
      <c r="P19" s="120">
        <v>0</v>
      </c>
      <c r="Q19" s="120">
        <v>51027782</v>
      </c>
      <c r="R19" s="47"/>
    </row>
    <row r="20" spans="1:18" ht="12.75" customHeight="1" x14ac:dyDescent="0.2">
      <c r="A20" s="501"/>
      <c r="B20" s="501"/>
      <c r="C20" s="53" t="s">
        <v>3</v>
      </c>
      <c r="D20" s="54">
        <v>13</v>
      </c>
      <c r="E20" s="55">
        <v>13423.75</v>
      </c>
      <c r="F20" s="55">
        <v>3061.56</v>
      </c>
      <c r="G20" s="55">
        <v>0</v>
      </c>
      <c r="H20" s="55">
        <v>5839.22</v>
      </c>
      <c r="I20" s="55">
        <v>0</v>
      </c>
      <c r="J20" s="55">
        <v>1860.38</v>
      </c>
      <c r="K20" s="56">
        <v>22324.53</v>
      </c>
      <c r="L20" s="46">
        <v>24184.91</v>
      </c>
      <c r="M20" s="117"/>
      <c r="N20" s="119">
        <v>22324.53</v>
      </c>
      <c r="O20" s="119">
        <v>16485.310000000001</v>
      </c>
      <c r="P20" s="119"/>
      <c r="Q20" s="119">
        <v>27152.27</v>
      </c>
      <c r="R20" s="47"/>
    </row>
    <row r="21" spans="1:18" ht="9" customHeight="1" x14ac:dyDescent="0.2">
      <c r="A21" s="501"/>
      <c r="B21" s="501"/>
      <c r="C21" s="48" t="s">
        <v>4</v>
      </c>
      <c r="D21" s="49">
        <v>14</v>
      </c>
      <c r="E21" s="50">
        <v>25992004</v>
      </c>
      <c r="F21" s="50">
        <v>5928007</v>
      </c>
      <c r="G21" s="50">
        <v>0</v>
      </c>
      <c r="H21" s="50">
        <v>11306307</v>
      </c>
      <c r="I21" s="50">
        <v>0</v>
      </c>
      <c r="J21" s="51">
        <v>3602198</v>
      </c>
      <c r="K21" s="50">
        <v>43226318</v>
      </c>
      <c r="L21" s="73">
        <v>46828516</v>
      </c>
      <c r="M21" s="118"/>
      <c r="N21" s="120">
        <v>43226318</v>
      </c>
      <c r="O21" s="120">
        <v>31920011</v>
      </c>
      <c r="P21" s="120">
        <v>0</v>
      </c>
      <c r="Q21" s="120">
        <v>52574126</v>
      </c>
      <c r="R21" s="47"/>
    </row>
    <row r="22" spans="1:18" ht="12.75" customHeight="1" x14ac:dyDescent="0.2">
      <c r="A22" s="501"/>
      <c r="B22" s="501"/>
      <c r="C22" s="53" t="s">
        <v>3</v>
      </c>
      <c r="D22" s="54">
        <v>15</v>
      </c>
      <c r="E22" s="55">
        <v>13944.34</v>
      </c>
      <c r="F22" s="55">
        <v>3179.31</v>
      </c>
      <c r="G22" s="55">
        <v>0</v>
      </c>
      <c r="H22" s="55">
        <v>5839.22</v>
      </c>
      <c r="I22" s="55">
        <v>0</v>
      </c>
      <c r="J22" s="55">
        <v>1913.57</v>
      </c>
      <c r="K22" s="56">
        <v>22962.87</v>
      </c>
      <c r="L22" s="46">
        <v>24876.44</v>
      </c>
      <c r="M22" s="117"/>
      <c r="N22" s="119">
        <v>22962.87</v>
      </c>
      <c r="O22" s="119">
        <v>17123.650000000001</v>
      </c>
      <c r="P22" s="119"/>
      <c r="Q22" s="119">
        <v>27958.7</v>
      </c>
      <c r="R22" s="47"/>
    </row>
    <row r="23" spans="1:18" ht="9" customHeight="1" x14ac:dyDescent="0.2">
      <c r="A23" s="501"/>
      <c r="B23" s="501"/>
      <c r="C23" s="48" t="s">
        <v>4</v>
      </c>
      <c r="D23" s="49">
        <v>16</v>
      </c>
      <c r="E23" s="50">
        <v>27000007</v>
      </c>
      <c r="F23" s="50">
        <v>6156003</v>
      </c>
      <c r="G23" s="50">
        <v>0</v>
      </c>
      <c r="H23" s="50">
        <v>11306307</v>
      </c>
      <c r="I23" s="50">
        <v>0</v>
      </c>
      <c r="J23" s="51">
        <v>3705188</v>
      </c>
      <c r="K23" s="50">
        <v>44462316</v>
      </c>
      <c r="L23" s="73">
        <v>48167504</v>
      </c>
      <c r="M23" s="118"/>
      <c r="N23" s="120">
        <v>44462316</v>
      </c>
      <c r="O23" s="120">
        <v>33156010</v>
      </c>
      <c r="P23" s="120">
        <v>0</v>
      </c>
      <c r="Q23" s="120">
        <v>54135592</v>
      </c>
      <c r="R23" s="47"/>
    </row>
    <row r="24" spans="1:18" ht="12.75" customHeight="1" x14ac:dyDescent="0.2">
      <c r="A24" s="501"/>
      <c r="B24" s="501"/>
      <c r="C24" s="53" t="s">
        <v>3</v>
      </c>
      <c r="D24" s="54">
        <v>17</v>
      </c>
      <c r="E24" s="55">
        <v>14458.73</v>
      </c>
      <c r="F24" s="55">
        <v>3297.06</v>
      </c>
      <c r="G24" s="55">
        <v>0</v>
      </c>
      <c r="H24" s="55">
        <v>5839.22</v>
      </c>
      <c r="I24" s="55">
        <v>0</v>
      </c>
      <c r="J24" s="55">
        <v>1966.25</v>
      </c>
      <c r="K24" s="56">
        <v>23595.01</v>
      </c>
      <c r="L24" s="46">
        <v>25561.26</v>
      </c>
      <c r="M24" s="117"/>
      <c r="N24" s="119">
        <v>23595.01</v>
      </c>
      <c r="O24" s="119">
        <v>17755.79</v>
      </c>
      <c r="P24" s="119"/>
      <c r="Q24" s="119">
        <v>28757.3</v>
      </c>
      <c r="R24" s="47"/>
    </row>
    <row r="25" spans="1:18" ht="9" customHeight="1" x14ac:dyDescent="0.2">
      <c r="A25" s="501"/>
      <c r="B25" s="501"/>
      <c r="C25" s="48" t="s">
        <v>4</v>
      </c>
      <c r="D25" s="49">
        <v>17</v>
      </c>
      <c r="E25" s="50">
        <v>27996005</v>
      </c>
      <c r="F25" s="50">
        <v>6383998</v>
      </c>
      <c r="G25" s="50">
        <v>0</v>
      </c>
      <c r="H25" s="50">
        <v>11306307</v>
      </c>
      <c r="I25" s="50">
        <v>0</v>
      </c>
      <c r="J25" s="51">
        <v>3807191</v>
      </c>
      <c r="K25" s="50">
        <v>45686310</v>
      </c>
      <c r="L25" s="73">
        <v>49493501</v>
      </c>
      <c r="M25" s="118"/>
      <c r="N25" s="120">
        <v>45686310</v>
      </c>
      <c r="O25" s="120">
        <v>34380004</v>
      </c>
      <c r="P25" s="120">
        <v>0</v>
      </c>
      <c r="Q25" s="120">
        <v>55681897</v>
      </c>
      <c r="R25" s="47"/>
    </row>
    <row r="26" spans="1:18" ht="12.75" customHeight="1" x14ac:dyDescent="0.2">
      <c r="A26" s="501"/>
      <c r="B26" s="501"/>
      <c r="C26" s="53" t="s">
        <v>3</v>
      </c>
      <c r="D26" s="54">
        <v>18</v>
      </c>
      <c r="E26" s="55">
        <v>14973.12</v>
      </c>
      <c r="F26" s="55">
        <v>3414.81</v>
      </c>
      <c r="G26" s="55">
        <v>0</v>
      </c>
      <c r="H26" s="55">
        <v>5839.22</v>
      </c>
      <c r="I26" s="55">
        <v>0</v>
      </c>
      <c r="J26" s="55">
        <v>2018.93</v>
      </c>
      <c r="K26" s="56">
        <v>24227.15</v>
      </c>
      <c r="L26" s="46">
        <v>26246.080000000002</v>
      </c>
      <c r="M26" s="117"/>
      <c r="N26" s="119">
        <v>24227.15</v>
      </c>
      <c r="O26" s="119">
        <v>18387.93</v>
      </c>
      <c r="P26" s="119"/>
      <c r="Q26" s="119">
        <v>29555.91</v>
      </c>
      <c r="R26" s="47"/>
    </row>
    <row r="27" spans="1:18" ht="9" customHeight="1" x14ac:dyDescent="0.2">
      <c r="A27" s="501"/>
      <c r="B27" s="501"/>
      <c r="C27" s="48" t="s">
        <v>4</v>
      </c>
      <c r="D27" s="49">
        <v>19</v>
      </c>
      <c r="E27" s="50">
        <v>28992003</v>
      </c>
      <c r="F27" s="50">
        <v>6611994</v>
      </c>
      <c r="G27" s="50">
        <v>0</v>
      </c>
      <c r="H27" s="50">
        <v>11306307</v>
      </c>
      <c r="I27" s="50">
        <v>0</v>
      </c>
      <c r="J27" s="51">
        <v>3909194</v>
      </c>
      <c r="K27" s="50">
        <v>46910304</v>
      </c>
      <c r="L27" s="73">
        <v>50819497</v>
      </c>
      <c r="M27" s="118"/>
      <c r="N27" s="120">
        <v>46910304</v>
      </c>
      <c r="O27" s="120">
        <v>35603997</v>
      </c>
      <c r="P27" s="120">
        <v>0</v>
      </c>
      <c r="Q27" s="120">
        <v>57228222</v>
      </c>
      <c r="R27" s="47"/>
    </row>
    <row r="28" spans="1:18" ht="12.75" customHeight="1" x14ac:dyDescent="0.2">
      <c r="A28" s="501"/>
      <c r="B28" s="501"/>
      <c r="C28" s="53" t="s">
        <v>3</v>
      </c>
      <c r="D28" s="54">
        <v>20</v>
      </c>
      <c r="E28" s="55">
        <v>15493.71</v>
      </c>
      <c r="F28" s="55">
        <v>3532.57</v>
      </c>
      <c r="G28" s="55">
        <v>0</v>
      </c>
      <c r="H28" s="55">
        <v>5839.22</v>
      </c>
      <c r="I28" s="55">
        <v>0</v>
      </c>
      <c r="J28" s="55">
        <v>2072.13</v>
      </c>
      <c r="K28" s="56">
        <v>24865.5</v>
      </c>
      <c r="L28" s="46">
        <v>26937.63</v>
      </c>
      <c r="M28" s="117"/>
      <c r="N28" s="119">
        <v>24865.5</v>
      </c>
      <c r="O28" s="119">
        <v>19026.28</v>
      </c>
      <c r="P28" s="119"/>
      <c r="Q28" s="119">
        <v>30362.36</v>
      </c>
      <c r="R28" s="47"/>
    </row>
    <row r="29" spans="1:18" ht="9" customHeight="1" x14ac:dyDescent="0.2">
      <c r="A29" s="501"/>
      <c r="B29" s="501"/>
      <c r="C29" s="48" t="s">
        <v>4</v>
      </c>
      <c r="D29" s="49">
        <v>21</v>
      </c>
      <c r="E29" s="50">
        <v>30000006</v>
      </c>
      <c r="F29" s="50">
        <v>6840009</v>
      </c>
      <c r="G29" s="50">
        <v>0</v>
      </c>
      <c r="H29" s="50">
        <v>11306307</v>
      </c>
      <c r="I29" s="50">
        <v>0</v>
      </c>
      <c r="J29" s="51">
        <v>4012203</v>
      </c>
      <c r="K29" s="50">
        <v>48146322</v>
      </c>
      <c r="L29" s="73">
        <v>52158525</v>
      </c>
      <c r="M29" s="118"/>
      <c r="N29" s="120">
        <v>48146322</v>
      </c>
      <c r="O29" s="120">
        <v>36840015</v>
      </c>
      <c r="P29" s="120">
        <v>0</v>
      </c>
      <c r="Q29" s="120">
        <v>58789727</v>
      </c>
      <c r="R29" s="47"/>
    </row>
    <row r="30" spans="1:18" ht="12.75" customHeight="1" x14ac:dyDescent="0.2">
      <c r="A30" s="501"/>
      <c r="B30" s="501"/>
      <c r="C30" s="53" t="s">
        <v>3</v>
      </c>
      <c r="D30" s="54">
        <v>22</v>
      </c>
      <c r="E30" s="55">
        <v>16008.1</v>
      </c>
      <c r="F30" s="55">
        <v>3650.32</v>
      </c>
      <c r="G30" s="55">
        <v>0</v>
      </c>
      <c r="H30" s="55">
        <v>5839.22</v>
      </c>
      <c r="I30" s="55">
        <v>0</v>
      </c>
      <c r="J30" s="55">
        <v>2124.8000000000002</v>
      </c>
      <c r="K30" s="56">
        <v>25497.64</v>
      </c>
      <c r="L30" s="46">
        <v>27622.44</v>
      </c>
      <c r="M30" s="117"/>
      <c r="N30" s="119">
        <v>25497.64</v>
      </c>
      <c r="O30" s="119">
        <v>19658.419999999998</v>
      </c>
      <c r="P30" s="119"/>
      <c r="Q30" s="119">
        <v>31160.959999999999</v>
      </c>
      <c r="R30" s="47"/>
    </row>
    <row r="31" spans="1:18" ht="9" customHeight="1" x14ac:dyDescent="0.2">
      <c r="A31" s="501"/>
      <c r="B31" s="501"/>
      <c r="C31" s="48" t="s">
        <v>4</v>
      </c>
      <c r="D31" s="49">
        <v>23</v>
      </c>
      <c r="E31" s="50">
        <v>30996004</v>
      </c>
      <c r="F31" s="50">
        <v>7068005</v>
      </c>
      <c r="G31" s="50">
        <v>0</v>
      </c>
      <c r="H31" s="50">
        <v>11306307</v>
      </c>
      <c r="I31" s="50">
        <v>0</v>
      </c>
      <c r="J31" s="51">
        <v>4114186</v>
      </c>
      <c r="K31" s="50">
        <v>49370315</v>
      </c>
      <c r="L31" s="73">
        <v>53484502</v>
      </c>
      <c r="M31" s="118"/>
      <c r="N31" s="120">
        <v>49370315</v>
      </c>
      <c r="O31" s="120">
        <v>38064009</v>
      </c>
      <c r="P31" s="120">
        <v>0</v>
      </c>
      <c r="Q31" s="120">
        <v>60336032</v>
      </c>
      <c r="R31" s="47"/>
    </row>
    <row r="32" spans="1:18" ht="12.75" customHeight="1" x14ac:dyDescent="0.2">
      <c r="A32" s="501"/>
      <c r="B32" s="501"/>
      <c r="C32" s="53" t="s">
        <v>3</v>
      </c>
      <c r="D32" s="54">
        <v>24</v>
      </c>
      <c r="E32" s="55">
        <v>16522.490000000002</v>
      </c>
      <c r="F32" s="55">
        <v>3768.07</v>
      </c>
      <c r="G32" s="55">
        <v>0</v>
      </c>
      <c r="H32" s="55">
        <v>5839.22</v>
      </c>
      <c r="I32" s="55">
        <v>0</v>
      </c>
      <c r="J32" s="55">
        <v>2177.48</v>
      </c>
      <c r="K32" s="56">
        <v>26129.78</v>
      </c>
      <c r="L32" s="46">
        <v>28307.26</v>
      </c>
      <c r="M32" s="117"/>
      <c r="N32" s="119">
        <v>26129.78</v>
      </c>
      <c r="O32" s="119">
        <v>20290.560000000001</v>
      </c>
      <c r="P32" s="119"/>
      <c r="Q32" s="119">
        <v>31959.56</v>
      </c>
      <c r="R32" s="47"/>
    </row>
    <row r="33" spans="1:18" ht="9" customHeight="1" x14ac:dyDescent="0.2">
      <c r="A33" s="501"/>
      <c r="B33" s="501"/>
      <c r="C33" s="48" t="s">
        <v>4</v>
      </c>
      <c r="D33" s="49">
        <v>25</v>
      </c>
      <c r="E33" s="50">
        <v>31992002</v>
      </c>
      <c r="F33" s="50">
        <v>7296001</v>
      </c>
      <c r="G33" s="50">
        <v>0</v>
      </c>
      <c r="H33" s="50">
        <v>11306307</v>
      </c>
      <c r="I33" s="50">
        <v>0</v>
      </c>
      <c r="J33" s="51">
        <v>4216189</v>
      </c>
      <c r="K33" s="50">
        <v>50594309</v>
      </c>
      <c r="L33" s="73">
        <v>54810498</v>
      </c>
      <c r="M33" s="118"/>
      <c r="N33" s="120">
        <v>50594309</v>
      </c>
      <c r="O33" s="120">
        <v>39288003</v>
      </c>
      <c r="P33" s="120">
        <v>0</v>
      </c>
      <c r="Q33" s="120">
        <v>61882337</v>
      </c>
      <c r="R33" s="47"/>
    </row>
    <row r="34" spans="1:18" ht="12.75" customHeight="1" x14ac:dyDescent="0.2">
      <c r="A34" s="501"/>
      <c r="B34" s="501"/>
      <c r="C34" s="53" t="s">
        <v>3</v>
      </c>
      <c r="D34" s="54">
        <v>26</v>
      </c>
      <c r="E34" s="55">
        <v>17043.080000000002</v>
      </c>
      <c r="F34" s="55">
        <v>3885.82</v>
      </c>
      <c r="G34" s="55">
        <v>0</v>
      </c>
      <c r="H34" s="55">
        <v>5839.22</v>
      </c>
      <c r="I34" s="55">
        <v>0</v>
      </c>
      <c r="J34" s="55">
        <v>2230.6799999999998</v>
      </c>
      <c r="K34" s="56">
        <v>26768.12</v>
      </c>
      <c r="L34" s="46">
        <v>28998.799999999999</v>
      </c>
      <c r="M34" s="117"/>
      <c r="N34" s="119">
        <v>26768.12</v>
      </c>
      <c r="O34" s="119">
        <v>20928.900000000001</v>
      </c>
      <c r="P34" s="119"/>
      <c r="Q34" s="119">
        <v>32766</v>
      </c>
      <c r="R34" s="47"/>
    </row>
    <row r="35" spans="1:18" ht="9" customHeight="1" x14ac:dyDescent="0.2">
      <c r="A35" s="501"/>
      <c r="B35" s="501"/>
      <c r="C35" s="48" t="s">
        <v>4</v>
      </c>
      <c r="D35" s="49">
        <v>27</v>
      </c>
      <c r="E35" s="50">
        <v>33000005</v>
      </c>
      <c r="F35" s="50">
        <v>7523997</v>
      </c>
      <c r="G35" s="50">
        <v>0</v>
      </c>
      <c r="H35" s="50">
        <v>11306307</v>
      </c>
      <c r="I35" s="50">
        <v>0</v>
      </c>
      <c r="J35" s="51">
        <v>4319199</v>
      </c>
      <c r="K35" s="50">
        <v>51830308</v>
      </c>
      <c r="L35" s="73">
        <v>56149506</v>
      </c>
      <c r="M35" s="118"/>
      <c r="N35" s="120">
        <v>51830308</v>
      </c>
      <c r="O35" s="120">
        <v>40524001</v>
      </c>
      <c r="P35" s="120">
        <v>0</v>
      </c>
      <c r="Q35" s="120">
        <v>63443823</v>
      </c>
      <c r="R35" s="47"/>
    </row>
    <row r="36" spans="1:18" ht="12.75" customHeight="1" x14ac:dyDescent="0.2">
      <c r="A36" s="501"/>
      <c r="B36" s="501"/>
      <c r="C36" s="53" t="s">
        <v>3</v>
      </c>
      <c r="D36" s="54">
        <v>28</v>
      </c>
      <c r="E36" s="55">
        <v>17557.47</v>
      </c>
      <c r="F36" s="55">
        <v>4003.57</v>
      </c>
      <c r="G36" s="55">
        <v>0</v>
      </c>
      <c r="H36" s="55">
        <v>5839.22</v>
      </c>
      <c r="I36" s="55">
        <v>0</v>
      </c>
      <c r="J36" s="55">
        <v>2283.36</v>
      </c>
      <c r="K36" s="56">
        <v>27400.26</v>
      </c>
      <c r="L36" s="46">
        <v>29683.62</v>
      </c>
      <c r="M36" s="117"/>
      <c r="N36" s="119">
        <v>27400.26</v>
      </c>
      <c r="O36" s="119">
        <v>21561.040000000001</v>
      </c>
      <c r="P36" s="119"/>
      <c r="Q36" s="119">
        <v>33564.61</v>
      </c>
      <c r="R36" s="47"/>
    </row>
    <row r="37" spans="1:18" ht="9" customHeight="1" x14ac:dyDescent="0.2">
      <c r="A37" s="501"/>
      <c r="B37" s="501"/>
      <c r="C37" s="48" t="s">
        <v>4</v>
      </c>
      <c r="D37" s="49">
        <v>29</v>
      </c>
      <c r="E37" s="50">
        <v>33996002</v>
      </c>
      <c r="F37" s="50">
        <v>7751992</v>
      </c>
      <c r="G37" s="50">
        <v>0</v>
      </c>
      <c r="H37" s="50">
        <v>11306307</v>
      </c>
      <c r="I37" s="50">
        <v>0</v>
      </c>
      <c r="J37" s="51">
        <v>4421201</v>
      </c>
      <c r="K37" s="50">
        <v>53054301</v>
      </c>
      <c r="L37" s="73">
        <v>57475503</v>
      </c>
      <c r="M37" s="118"/>
      <c r="N37" s="120">
        <v>53054301</v>
      </c>
      <c r="O37" s="120">
        <v>41747995</v>
      </c>
      <c r="P37" s="120">
        <v>0</v>
      </c>
      <c r="Q37" s="120">
        <v>64990147</v>
      </c>
      <c r="R37" s="47"/>
    </row>
    <row r="38" spans="1:18" ht="12.75" customHeight="1" x14ac:dyDescent="0.2">
      <c r="A38" s="501"/>
      <c r="B38" s="501"/>
      <c r="C38" s="53" t="s">
        <v>3</v>
      </c>
      <c r="D38" s="54">
        <v>30</v>
      </c>
      <c r="E38" s="55">
        <v>18071.86</v>
      </c>
      <c r="F38" s="55">
        <v>4121.33</v>
      </c>
      <c r="G38" s="55">
        <v>0</v>
      </c>
      <c r="H38" s="55">
        <v>5839.22</v>
      </c>
      <c r="I38" s="55">
        <v>0</v>
      </c>
      <c r="J38" s="55">
        <v>2336.0300000000002</v>
      </c>
      <c r="K38" s="56">
        <v>28032.41</v>
      </c>
      <c r="L38" s="46">
        <v>30368.44</v>
      </c>
      <c r="M38" s="117"/>
      <c r="N38" s="119">
        <v>28032.41</v>
      </c>
      <c r="O38" s="119">
        <v>22193.19</v>
      </c>
      <c r="P38" s="119"/>
      <c r="Q38" s="119">
        <v>34363.21</v>
      </c>
      <c r="R38" s="47"/>
    </row>
    <row r="39" spans="1:18" ht="9" customHeight="1" x14ac:dyDescent="0.2">
      <c r="A39" s="501"/>
      <c r="B39" s="501"/>
      <c r="C39" s="48" t="s">
        <v>4</v>
      </c>
      <c r="D39" s="49">
        <v>33</v>
      </c>
      <c r="E39" s="50">
        <v>34992000</v>
      </c>
      <c r="F39" s="50">
        <v>7980008</v>
      </c>
      <c r="G39" s="50">
        <v>0</v>
      </c>
      <c r="H39" s="50">
        <v>11306307</v>
      </c>
      <c r="I39" s="50">
        <v>0</v>
      </c>
      <c r="J39" s="51">
        <v>4523185</v>
      </c>
      <c r="K39" s="50">
        <v>54278315</v>
      </c>
      <c r="L39" s="73">
        <v>58801499</v>
      </c>
      <c r="M39" s="118"/>
      <c r="N39" s="120">
        <v>54278315</v>
      </c>
      <c r="O39" s="120">
        <v>42972008</v>
      </c>
      <c r="P39" s="120">
        <v>0</v>
      </c>
      <c r="Q39" s="120">
        <v>66536453</v>
      </c>
      <c r="R39" s="47"/>
    </row>
    <row r="40" spans="1:18" ht="12.75" customHeight="1" x14ac:dyDescent="0.2">
      <c r="A40" s="501"/>
      <c r="B40" s="501"/>
      <c r="C40" s="53" t="s">
        <v>3</v>
      </c>
      <c r="D40" s="54">
        <v>34</v>
      </c>
      <c r="E40" s="55">
        <v>19106.84</v>
      </c>
      <c r="F40" s="55">
        <v>4356.83</v>
      </c>
      <c r="G40" s="55">
        <v>0</v>
      </c>
      <c r="H40" s="55">
        <v>5839.22</v>
      </c>
      <c r="I40" s="55">
        <v>0</v>
      </c>
      <c r="J40" s="55">
        <v>2441.91</v>
      </c>
      <c r="K40" s="56">
        <v>29302.89</v>
      </c>
      <c r="L40" s="46">
        <v>31744.799999999999</v>
      </c>
      <c r="M40" s="117"/>
      <c r="N40" s="119">
        <v>29302.89</v>
      </c>
      <c r="O40" s="119">
        <v>23463.67</v>
      </c>
      <c r="P40" s="119"/>
      <c r="Q40" s="119">
        <v>35968.26</v>
      </c>
      <c r="R40" s="47"/>
    </row>
    <row r="41" spans="1:18" ht="9" customHeight="1" x14ac:dyDescent="0.2">
      <c r="A41" s="501"/>
      <c r="B41" s="501"/>
      <c r="C41" s="48" t="s">
        <v>4</v>
      </c>
      <c r="D41" s="49">
        <v>35</v>
      </c>
      <c r="E41" s="50">
        <v>36996001</v>
      </c>
      <c r="F41" s="50">
        <v>8435999</v>
      </c>
      <c r="G41" s="50">
        <v>0</v>
      </c>
      <c r="H41" s="50">
        <v>11306307</v>
      </c>
      <c r="I41" s="50">
        <v>0</v>
      </c>
      <c r="J41" s="51">
        <v>4728197</v>
      </c>
      <c r="K41" s="50">
        <v>56738307</v>
      </c>
      <c r="L41" s="73">
        <v>61466504</v>
      </c>
      <c r="M41" s="118"/>
      <c r="N41" s="120">
        <v>56738307</v>
      </c>
      <c r="O41" s="120">
        <v>45432000</v>
      </c>
      <c r="P41" s="120">
        <v>0</v>
      </c>
      <c r="Q41" s="120">
        <v>69644263</v>
      </c>
      <c r="R41" s="47"/>
    </row>
    <row r="42" spans="1:18" ht="12.75" customHeight="1" x14ac:dyDescent="0.2">
      <c r="A42" s="501"/>
      <c r="B42" s="501"/>
      <c r="C42" s="53" t="s">
        <v>3</v>
      </c>
      <c r="D42" s="54">
        <v>36</v>
      </c>
      <c r="E42" s="55">
        <v>19621.23</v>
      </c>
      <c r="F42" s="55">
        <v>4474.58</v>
      </c>
      <c r="G42" s="55">
        <v>0</v>
      </c>
      <c r="H42" s="55">
        <v>5839.22</v>
      </c>
      <c r="I42" s="55">
        <v>0</v>
      </c>
      <c r="J42" s="55">
        <v>2494.59</v>
      </c>
      <c r="K42" s="56">
        <v>29935.03</v>
      </c>
      <c r="L42" s="46">
        <v>32429.62</v>
      </c>
      <c r="M42" s="117"/>
      <c r="N42" s="119">
        <v>29935.03</v>
      </c>
      <c r="O42" s="119">
        <v>24095.81</v>
      </c>
      <c r="P42" s="119"/>
      <c r="Q42" s="119">
        <v>36766.870000000003</v>
      </c>
      <c r="R42" s="47"/>
    </row>
    <row r="43" spans="1:18" ht="9" customHeight="1" x14ac:dyDescent="0.2">
      <c r="A43" s="501"/>
      <c r="B43" s="501"/>
      <c r="C43" s="48" t="s">
        <v>4</v>
      </c>
      <c r="D43" s="49">
        <v>37</v>
      </c>
      <c r="E43" s="50">
        <v>37991999</v>
      </c>
      <c r="F43" s="50">
        <v>8663995</v>
      </c>
      <c r="G43" s="50">
        <v>0</v>
      </c>
      <c r="H43" s="50">
        <v>11306307</v>
      </c>
      <c r="I43" s="50">
        <v>0</v>
      </c>
      <c r="J43" s="51">
        <v>4830200</v>
      </c>
      <c r="K43" s="50">
        <v>57962301</v>
      </c>
      <c r="L43" s="73">
        <v>62792500</v>
      </c>
      <c r="M43" s="118"/>
      <c r="N43" s="120">
        <v>57962301</v>
      </c>
      <c r="O43" s="120">
        <v>46655994</v>
      </c>
      <c r="P43" s="120">
        <v>0</v>
      </c>
      <c r="Q43" s="120">
        <v>71190587</v>
      </c>
      <c r="R43" s="47"/>
    </row>
    <row r="44" spans="1:18" ht="12.75" customHeight="1" x14ac:dyDescent="0.2">
      <c r="A44" s="501"/>
      <c r="B44" s="501"/>
      <c r="C44" s="53" t="s">
        <v>3</v>
      </c>
      <c r="D44" s="54">
        <v>38</v>
      </c>
      <c r="E44" s="55">
        <v>20141.82</v>
      </c>
      <c r="F44" s="55">
        <v>4592.33</v>
      </c>
      <c r="G44" s="55">
        <v>0</v>
      </c>
      <c r="H44" s="55">
        <v>5839.22</v>
      </c>
      <c r="I44" s="55">
        <v>0</v>
      </c>
      <c r="J44" s="55">
        <v>2547.7800000000002</v>
      </c>
      <c r="K44" s="56">
        <v>30573.37</v>
      </c>
      <c r="L44" s="46">
        <v>33121.15</v>
      </c>
      <c r="M44" s="117"/>
      <c r="N44" s="119">
        <v>30573.37</v>
      </c>
      <c r="O44" s="119">
        <v>24734.15</v>
      </c>
      <c r="P44" s="119"/>
      <c r="Q44" s="119">
        <v>37573.300000000003</v>
      </c>
      <c r="R44" s="47"/>
    </row>
    <row r="45" spans="1:18" ht="9" customHeight="1" x14ac:dyDescent="0.2">
      <c r="A45" s="501"/>
      <c r="B45" s="501"/>
      <c r="C45" s="48" t="s">
        <v>4</v>
      </c>
      <c r="D45" s="49">
        <v>39</v>
      </c>
      <c r="E45" s="50">
        <v>39000002</v>
      </c>
      <c r="F45" s="50">
        <v>8891991</v>
      </c>
      <c r="G45" s="50">
        <v>0</v>
      </c>
      <c r="H45" s="50">
        <v>11306307</v>
      </c>
      <c r="I45" s="50">
        <v>0</v>
      </c>
      <c r="J45" s="51">
        <v>4933190</v>
      </c>
      <c r="K45" s="50">
        <v>59198299</v>
      </c>
      <c r="L45" s="73">
        <v>64131489</v>
      </c>
      <c r="M45" s="118"/>
      <c r="N45" s="120">
        <v>59198299</v>
      </c>
      <c r="O45" s="120">
        <v>47891993</v>
      </c>
      <c r="P45" s="120">
        <v>0</v>
      </c>
      <c r="Q45" s="120">
        <v>72752054</v>
      </c>
      <c r="R45" s="47"/>
    </row>
    <row r="46" spans="1:18" ht="12.75" customHeight="1" x14ac:dyDescent="0.2">
      <c r="A46" s="501"/>
      <c r="B46" s="501"/>
      <c r="C46" s="53" t="s">
        <v>3</v>
      </c>
      <c r="D46" s="54">
        <v>40</v>
      </c>
      <c r="E46" s="55">
        <v>20656.21</v>
      </c>
      <c r="F46" s="55">
        <v>4710.09</v>
      </c>
      <c r="G46" s="55">
        <v>0</v>
      </c>
      <c r="H46" s="55">
        <v>5839.22</v>
      </c>
      <c r="I46" s="55">
        <v>0</v>
      </c>
      <c r="J46" s="55">
        <v>2600.46</v>
      </c>
      <c r="K46" s="56">
        <v>31205.52</v>
      </c>
      <c r="L46" s="46">
        <v>33805.980000000003</v>
      </c>
      <c r="M46" s="117"/>
      <c r="N46" s="119">
        <v>31205.52</v>
      </c>
      <c r="O46" s="119">
        <v>25366.3</v>
      </c>
      <c r="P46" s="119"/>
      <c r="Q46" s="119">
        <v>38371.910000000003</v>
      </c>
      <c r="R46" s="47"/>
    </row>
    <row r="47" spans="1:18" ht="9" customHeight="1" x14ac:dyDescent="0.2">
      <c r="A47" s="502"/>
      <c r="B47" s="502"/>
      <c r="C47" s="58"/>
      <c r="D47" s="59"/>
      <c r="E47" s="61">
        <v>39996000</v>
      </c>
      <c r="F47" s="61">
        <v>9120006</v>
      </c>
      <c r="G47" s="61">
        <v>0</v>
      </c>
      <c r="H47" s="61">
        <v>11306307</v>
      </c>
      <c r="I47" s="61">
        <v>0</v>
      </c>
      <c r="J47" s="60">
        <v>5035193</v>
      </c>
      <c r="K47" s="61">
        <v>60422312</v>
      </c>
      <c r="L47" s="73">
        <v>65457505</v>
      </c>
      <c r="M47" s="118"/>
      <c r="N47" s="123">
        <v>60422312</v>
      </c>
      <c r="O47" s="123">
        <v>49116006</v>
      </c>
      <c r="P47" s="123">
        <v>0</v>
      </c>
      <c r="Q47" s="120">
        <v>74298378</v>
      </c>
      <c r="R47" s="47"/>
    </row>
    <row r="48" spans="1:18" ht="12.75" customHeight="1" x14ac:dyDescent="0.2">
      <c r="A48" s="496">
        <v>33178</v>
      </c>
      <c r="B48" s="496">
        <v>33358</v>
      </c>
      <c r="C48" s="42" t="s">
        <v>3</v>
      </c>
      <c r="D48" s="43">
        <v>0</v>
      </c>
      <c r="E48" s="44">
        <v>10325.01</v>
      </c>
      <c r="F48" s="44">
        <v>2355.04</v>
      </c>
      <c r="G48" s="44">
        <v>0</v>
      </c>
      <c r="H48" s="44">
        <v>6091.51</v>
      </c>
      <c r="I48" s="44">
        <v>0</v>
      </c>
      <c r="J48" s="44">
        <v>1564.3</v>
      </c>
      <c r="K48" s="45">
        <v>18771.560000000001</v>
      </c>
      <c r="L48" s="46">
        <v>20335.86</v>
      </c>
      <c r="M48" s="117"/>
      <c r="N48" s="119">
        <v>18771.560000000001</v>
      </c>
      <c r="O48" s="119">
        <v>12680.05</v>
      </c>
      <c r="P48" s="119"/>
      <c r="Q48" s="119">
        <v>22618.27</v>
      </c>
      <c r="R48" s="47"/>
    </row>
    <row r="49" spans="1:18" ht="9" customHeight="1" x14ac:dyDescent="0.2">
      <c r="A49" s="521"/>
      <c r="B49" s="521"/>
      <c r="C49" s="48" t="s">
        <v>4</v>
      </c>
      <c r="D49" s="49">
        <v>0</v>
      </c>
      <c r="E49" s="50">
        <v>19992007</v>
      </c>
      <c r="F49" s="50">
        <v>4559993</v>
      </c>
      <c r="G49" s="50">
        <v>0</v>
      </c>
      <c r="H49" s="50">
        <v>11794808</v>
      </c>
      <c r="I49" s="50">
        <v>0</v>
      </c>
      <c r="J49" s="51">
        <v>3028907</v>
      </c>
      <c r="K49" s="50">
        <v>36346808</v>
      </c>
      <c r="L49" s="73">
        <v>39375716</v>
      </c>
      <c r="M49" s="118"/>
      <c r="N49" s="120">
        <v>36346808</v>
      </c>
      <c r="O49" s="120">
        <v>24552000</v>
      </c>
      <c r="P49" s="120">
        <v>0</v>
      </c>
      <c r="Q49" s="120">
        <v>43795078</v>
      </c>
      <c r="R49" s="47"/>
    </row>
    <row r="50" spans="1:18" ht="12.75" customHeight="1" x14ac:dyDescent="0.2">
      <c r="A50" s="500">
        <v>33178</v>
      </c>
      <c r="B50" s="500">
        <v>33358</v>
      </c>
      <c r="C50" s="53" t="s">
        <v>3</v>
      </c>
      <c r="D50" s="54">
        <v>1</v>
      </c>
      <c r="E50" s="55">
        <v>10325.01</v>
      </c>
      <c r="F50" s="55">
        <v>2355.04</v>
      </c>
      <c r="G50" s="55">
        <v>0</v>
      </c>
      <c r="H50" s="55">
        <v>6091.51</v>
      </c>
      <c r="I50" s="55">
        <v>0</v>
      </c>
      <c r="J50" s="55">
        <v>1564.3</v>
      </c>
      <c r="K50" s="56">
        <v>18771.560000000001</v>
      </c>
      <c r="L50" s="46">
        <v>20335.86</v>
      </c>
      <c r="M50" s="117"/>
      <c r="N50" s="119">
        <v>18771.560000000001</v>
      </c>
      <c r="O50" s="119">
        <v>12680.05</v>
      </c>
      <c r="P50" s="119"/>
      <c r="Q50" s="119">
        <v>22618.27</v>
      </c>
      <c r="R50" s="47"/>
    </row>
    <row r="51" spans="1:18" ht="9" customHeight="1" x14ac:dyDescent="0.2">
      <c r="A51" s="500"/>
      <c r="B51" s="500"/>
      <c r="C51" s="48" t="s">
        <v>4</v>
      </c>
      <c r="D51" s="49">
        <v>2</v>
      </c>
      <c r="E51" s="50">
        <v>19992007</v>
      </c>
      <c r="F51" s="50">
        <v>4559993</v>
      </c>
      <c r="G51" s="50">
        <v>0</v>
      </c>
      <c r="H51" s="50">
        <v>11794808</v>
      </c>
      <c r="I51" s="50">
        <v>0</v>
      </c>
      <c r="J51" s="51">
        <v>3028907</v>
      </c>
      <c r="K51" s="50">
        <v>36346808</v>
      </c>
      <c r="L51" s="73">
        <v>39375716</v>
      </c>
      <c r="M51" s="118"/>
      <c r="N51" s="120">
        <v>36346808</v>
      </c>
      <c r="O51" s="120">
        <v>24552000</v>
      </c>
      <c r="P51" s="120">
        <v>0</v>
      </c>
      <c r="Q51" s="120">
        <v>43795078</v>
      </c>
      <c r="R51" s="47"/>
    </row>
    <row r="52" spans="1:18" ht="12.75" customHeight="1" x14ac:dyDescent="0.2">
      <c r="A52" s="501"/>
      <c r="B52" s="501"/>
      <c r="C52" s="53" t="s">
        <v>3</v>
      </c>
      <c r="D52" s="54">
        <v>3</v>
      </c>
      <c r="E52" s="55">
        <v>10845.59</v>
      </c>
      <c r="F52" s="55">
        <v>2472.8000000000002</v>
      </c>
      <c r="G52" s="55">
        <v>0</v>
      </c>
      <c r="H52" s="55">
        <v>6091.51</v>
      </c>
      <c r="I52" s="55">
        <v>0</v>
      </c>
      <c r="J52" s="55">
        <v>1617.49</v>
      </c>
      <c r="K52" s="56">
        <v>19409.900000000001</v>
      </c>
      <c r="L52" s="46">
        <v>21027.39</v>
      </c>
      <c r="M52" s="117"/>
      <c r="N52" s="119">
        <v>19409.900000000001</v>
      </c>
      <c r="O52" s="119">
        <v>13318.39</v>
      </c>
      <c r="P52" s="119"/>
      <c r="Q52" s="119">
        <v>23424.7</v>
      </c>
      <c r="R52" s="47"/>
    </row>
    <row r="53" spans="1:18" ht="9" customHeight="1" x14ac:dyDescent="0.2">
      <c r="A53" s="501"/>
      <c r="B53" s="501"/>
      <c r="C53" s="48" t="s">
        <v>4</v>
      </c>
      <c r="D53" s="49">
        <v>4</v>
      </c>
      <c r="E53" s="50">
        <v>20999991</v>
      </c>
      <c r="F53" s="50">
        <v>4788008</v>
      </c>
      <c r="G53" s="50">
        <v>0</v>
      </c>
      <c r="H53" s="50">
        <v>11794808</v>
      </c>
      <c r="I53" s="50">
        <v>0</v>
      </c>
      <c r="J53" s="51">
        <v>3131897</v>
      </c>
      <c r="K53" s="50">
        <v>37582807</v>
      </c>
      <c r="L53" s="73">
        <v>40714704</v>
      </c>
      <c r="M53" s="118"/>
      <c r="N53" s="120">
        <v>37582807</v>
      </c>
      <c r="O53" s="120">
        <v>25787999</v>
      </c>
      <c r="P53" s="120">
        <v>0</v>
      </c>
      <c r="Q53" s="120">
        <v>45356544</v>
      </c>
      <c r="R53" s="47"/>
    </row>
    <row r="54" spans="1:18" ht="12.75" customHeight="1" x14ac:dyDescent="0.2">
      <c r="A54" s="501"/>
      <c r="B54" s="501"/>
      <c r="C54" s="53" t="s">
        <v>3</v>
      </c>
      <c r="D54" s="54">
        <v>5</v>
      </c>
      <c r="E54" s="55">
        <v>11359.99</v>
      </c>
      <c r="F54" s="55">
        <v>2590.5500000000002</v>
      </c>
      <c r="G54" s="55">
        <v>0</v>
      </c>
      <c r="H54" s="55">
        <v>6091.51</v>
      </c>
      <c r="I54" s="55">
        <v>0</v>
      </c>
      <c r="J54" s="55">
        <v>1670.17</v>
      </c>
      <c r="K54" s="56">
        <v>20042.05</v>
      </c>
      <c r="L54" s="46">
        <v>21712.22</v>
      </c>
      <c r="M54" s="117"/>
      <c r="N54" s="119">
        <v>20042.05</v>
      </c>
      <c r="O54" s="119">
        <v>13950.54</v>
      </c>
      <c r="P54" s="119"/>
      <c r="Q54" s="119">
        <v>24223.32</v>
      </c>
      <c r="R54" s="47"/>
    </row>
    <row r="55" spans="1:18" ht="9" customHeight="1" x14ac:dyDescent="0.2">
      <c r="A55" s="501"/>
      <c r="B55" s="501"/>
      <c r="C55" s="48" t="s">
        <v>4</v>
      </c>
      <c r="D55" s="49">
        <v>6</v>
      </c>
      <c r="E55" s="50">
        <v>21996008</v>
      </c>
      <c r="F55" s="50">
        <v>5016004</v>
      </c>
      <c r="G55" s="50">
        <v>0</v>
      </c>
      <c r="H55" s="50">
        <v>11794808</v>
      </c>
      <c r="I55" s="50">
        <v>0</v>
      </c>
      <c r="J55" s="51">
        <v>3233900</v>
      </c>
      <c r="K55" s="50">
        <v>38806820</v>
      </c>
      <c r="L55" s="73">
        <v>42040720</v>
      </c>
      <c r="M55" s="118"/>
      <c r="N55" s="120">
        <v>38806820</v>
      </c>
      <c r="O55" s="120">
        <v>27012012</v>
      </c>
      <c r="P55" s="120">
        <v>0</v>
      </c>
      <c r="Q55" s="120">
        <v>46902888</v>
      </c>
      <c r="R55" s="47"/>
    </row>
    <row r="56" spans="1:18" ht="12.75" customHeight="1" x14ac:dyDescent="0.2">
      <c r="A56" s="501"/>
      <c r="B56" s="501"/>
      <c r="C56" s="53" t="s">
        <v>3</v>
      </c>
      <c r="D56" s="54">
        <v>7</v>
      </c>
      <c r="E56" s="55">
        <v>11874.38</v>
      </c>
      <c r="F56" s="55">
        <v>2708.3</v>
      </c>
      <c r="G56" s="55">
        <v>0</v>
      </c>
      <c r="H56" s="55">
        <v>6091.51</v>
      </c>
      <c r="I56" s="55">
        <v>0</v>
      </c>
      <c r="J56" s="55">
        <v>1722.85</v>
      </c>
      <c r="K56" s="56">
        <v>20674.189999999999</v>
      </c>
      <c r="L56" s="46">
        <v>22397.040000000001</v>
      </c>
      <c r="M56" s="117"/>
      <c r="N56" s="119">
        <v>20674.189999999999</v>
      </c>
      <c r="O56" s="119">
        <v>14582.68</v>
      </c>
      <c r="P56" s="119"/>
      <c r="Q56" s="119">
        <v>25021.919999999998</v>
      </c>
      <c r="R56" s="47"/>
    </row>
    <row r="57" spans="1:18" ht="9" customHeight="1" x14ac:dyDescent="0.2">
      <c r="A57" s="501"/>
      <c r="B57" s="501"/>
      <c r="C57" s="48" t="s">
        <v>4</v>
      </c>
      <c r="D57" s="49">
        <v>8</v>
      </c>
      <c r="E57" s="50">
        <v>22992006</v>
      </c>
      <c r="F57" s="50">
        <v>5244000</v>
      </c>
      <c r="G57" s="50">
        <v>0</v>
      </c>
      <c r="H57" s="50">
        <v>11794808</v>
      </c>
      <c r="I57" s="50">
        <v>0</v>
      </c>
      <c r="J57" s="51">
        <v>3335903</v>
      </c>
      <c r="K57" s="50">
        <v>40030814</v>
      </c>
      <c r="L57" s="73">
        <v>43366717</v>
      </c>
      <c r="M57" s="118"/>
      <c r="N57" s="120">
        <v>40030814</v>
      </c>
      <c r="O57" s="120">
        <v>28236006</v>
      </c>
      <c r="P57" s="120">
        <v>0</v>
      </c>
      <c r="Q57" s="120">
        <v>48449193</v>
      </c>
      <c r="R57" s="47"/>
    </row>
    <row r="58" spans="1:18" ht="12.75" customHeight="1" x14ac:dyDescent="0.2">
      <c r="A58" s="501"/>
      <c r="B58" s="501"/>
      <c r="C58" s="53" t="s">
        <v>3</v>
      </c>
      <c r="D58" s="54">
        <v>9</v>
      </c>
      <c r="E58" s="55">
        <v>12394.97</v>
      </c>
      <c r="F58" s="55">
        <v>2826.05</v>
      </c>
      <c r="G58" s="55">
        <v>0</v>
      </c>
      <c r="H58" s="55">
        <v>6091.51</v>
      </c>
      <c r="I58" s="55">
        <v>0</v>
      </c>
      <c r="J58" s="55">
        <v>1776.04</v>
      </c>
      <c r="K58" s="56">
        <v>21312.53</v>
      </c>
      <c r="L58" s="46">
        <v>23088.57</v>
      </c>
      <c r="M58" s="117"/>
      <c r="N58" s="119">
        <v>21312.53</v>
      </c>
      <c r="O58" s="119">
        <v>15221.02</v>
      </c>
      <c r="P58" s="119"/>
      <c r="Q58" s="119">
        <v>25828.35</v>
      </c>
      <c r="R58" s="47"/>
    </row>
    <row r="59" spans="1:18" ht="9" customHeight="1" x14ac:dyDescent="0.2">
      <c r="A59" s="501"/>
      <c r="B59" s="501"/>
      <c r="C59" s="48" t="s">
        <v>4</v>
      </c>
      <c r="D59" s="49">
        <v>10</v>
      </c>
      <c r="E59" s="50">
        <v>24000009</v>
      </c>
      <c r="F59" s="50">
        <v>5471996</v>
      </c>
      <c r="G59" s="50">
        <v>0</v>
      </c>
      <c r="H59" s="50">
        <v>11794808</v>
      </c>
      <c r="I59" s="50">
        <v>0</v>
      </c>
      <c r="J59" s="51">
        <v>3438893</v>
      </c>
      <c r="K59" s="50">
        <v>41266812</v>
      </c>
      <c r="L59" s="73">
        <v>44705705</v>
      </c>
      <c r="M59" s="118"/>
      <c r="N59" s="120">
        <v>41266812</v>
      </c>
      <c r="O59" s="120">
        <v>29472004</v>
      </c>
      <c r="P59" s="120">
        <v>0</v>
      </c>
      <c r="Q59" s="120">
        <v>50010659</v>
      </c>
      <c r="R59" s="47"/>
    </row>
    <row r="60" spans="1:18" ht="12.75" customHeight="1" x14ac:dyDescent="0.2">
      <c r="A60" s="501"/>
      <c r="B60" s="501"/>
      <c r="C60" s="53" t="s">
        <v>3</v>
      </c>
      <c r="D60" s="54">
        <v>11</v>
      </c>
      <c r="E60" s="55">
        <v>12909.36</v>
      </c>
      <c r="F60" s="55">
        <v>2943.8</v>
      </c>
      <c r="G60" s="55">
        <v>0</v>
      </c>
      <c r="H60" s="55">
        <v>6091.51</v>
      </c>
      <c r="I60" s="55">
        <v>0</v>
      </c>
      <c r="J60" s="55">
        <v>1828.72</v>
      </c>
      <c r="K60" s="56">
        <v>21944.67</v>
      </c>
      <c r="L60" s="46">
        <v>23773.39</v>
      </c>
      <c r="M60" s="117"/>
      <c r="N60" s="119">
        <v>21944.67</v>
      </c>
      <c r="O60" s="119">
        <v>15853.16</v>
      </c>
      <c r="P60" s="119"/>
      <c r="Q60" s="119">
        <v>26626.959999999999</v>
      </c>
      <c r="R60" s="47"/>
    </row>
    <row r="61" spans="1:18" ht="9" customHeight="1" x14ac:dyDescent="0.2">
      <c r="A61" s="501"/>
      <c r="B61" s="501"/>
      <c r="C61" s="48" t="s">
        <v>4</v>
      </c>
      <c r="D61" s="49">
        <v>12</v>
      </c>
      <c r="E61" s="50">
        <v>24996006</v>
      </c>
      <c r="F61" s="50">
        <v>5699992</v>
      </c>
      <c r="G61" s="50">
        <v>0</v>
      </c>
      <c r="H61" s="50">
        <v>11794808</v>
      </c>
      <c r="I61" s="50">
        <v>0</v>
      </c>
      <c r="J61" s="51">
        <v>3540896</v>
      </c>
      <c r="K61" s="50">
        <v>42490806</v>
      </c>
      <c r="L61" s="73">
        <v>46031702</v>
      </c>
      <c r="M61" s="118"/>
      <c r="N61" s="120">
        <v>42490806</v>
      </c>
      <c r="O61" s="120">
        <v>30695998</v>
      </c>
      <c r="P61" s="120">
        <v>0</v>
      </c>
      <c r="Q61" s="120">
        <v>51556984</v>
      </c>
      <c r="R61" s="47"/>
    </row>
    <row r="62" spans="1:18" ht="12.75" customHeight="1" x14ac:dyDescent="0.2">
      <c r="A62" s="501"/>
      <c r="B62" s="501"/>
      <c r="C62" s="53" t="s">
        <v>3</v>
      </c>
      <c r="D62" s="54">
        <v>13</v>
      </c>
      <c r="E62" s="55">
        <v>13423.75</v>
      </c>
      <c r="F62" s="55">
        <v>3061.56</v>
      </c>
      <c r="G62" s="55">
        <v>0</v>
      </c>
      <c r="H62" s="55">
        <v>6091.51</v>
      </c>
      <c r="I62" s="55">
        <v>0</v>
      </c>
      <c r="J62" s="55">
        <v>1881.4</v>
      </c>
      <c r="K62" s="56">
        <v>22576.82</v>
      </c>
      <c r="L62" s="46">
        <v>24458.22</v>
      </c>
      <c r="M62" s="117"/>
      <c r="N62" s="119">
        <v>22576.82</v>
      </c>
      <c r="O62" s="119">
        <v>16485.310000000001</v>
      </c>
      <c r="P62" s="119"/>
      <c r="Q62" s="119">
        <v>27425.58</v>
      </c>
      <c r="R62" s="47"/>
    </row>
    <row r="63" spans="1:18" ht="9" customHeight="1" x14ac:dyDescent="0.2">
      <c r="A63" s="501"/>
      <c r="B63" s="501"/>
      <c r="C63" s="48" t="s">
        <v>4</v>
      </c>
      <c r="D63" s="49">
        <v>14</v>
      </c>
      <c r="E63" s="50">
        <v>25992004</v>
      </c>
      <c r="F63" s="50">
        <v>5928007</v>
      </c>
      <c r="G63" s="50">
        <v>0</v>
      </c>
      <c r="H63" s="50">
        <v>11794808</v>
      </c>
      <c r="I63" s="50">
        <v>0</v>
      </c>
      <c r="J63" s="51">
        <v>3642898</v>
      </c>
      <c r="K63" s="50">
        <v>43714819</v>
      </c>
      <c r="L63" s="73">
        <v>47357718</v>
      </c>
      <c r="M63" s="118"/>
      <c r="N63" s="120">
        <v>43714819</v>
      </c>
      <c r="O63" s="120">
        <v>31920011</v>
      </c>
      <c r="P63" s="120">
        <v>0</v>
      </c>
      <c r="Q63" s="120">
        <v>53103328</v>
      </c>
      <c r="R63" s="47"/>
    </row>
    <row r="64" spans="1:18" ht="12.75" customHeight="1" x14ac:dyDescent="0.2">
      <c r="A64" s="501"/>
      <c r="B64" s="501"/>
      <c r="C64" s="53" t="s">
        <v>3</v>
      </c>
      <c r="D64" s="54">
        <v>15</v>
      </c>
      <c r="E64" s="55">
        <v>13944.34</v>
      </c>
      <c r="F64" s="55">
        <v>3179.31</v>
      </c>
      <c r="G64" s="55">
        <v>0</v>
      </c>
      <c r="H64" s="55">
        <v>6091.51</v>
      </c>
      <c r="I64" s="55">
        <v>0</v>
      </c>
      <c r="J64" s="55">
        <v>1934.6</v>
      </c>
      <c r="K64" s="56">
        <v>23215.16</v>
      </c>
      <c r="L64" s="46">
        <v>25149.759999999998</v>
      </c>
      <c r="M64" s="117"/>
      <c r="N64" s="119">
        <v>23215.16</v>
      </c>
      <c r="O64" s="119">
        <v>17123.650000000001</v>
      </c>
      <c r="P64" s="119"/>
      <c r="Q64" s="119">
        <v>28232.02</v>
      </c>
      <c r="R64" s="47"/>
    </row>
    <row r="65" spans="1:18" ht="9" customHeight="1" x14ac:dyDescent="0.2">
      <c r="A65" s="501"/>
      <c r="B65" s="501"/>
      <c r="C65" s="48" t="s">
        <v>4</v>
      </c>
      <c r="D65" s="49">
        <v>16</v>
      </c>
      <c r="E65" s="50">
        <v>27000007</v>
      </c>
      <c r="F65" s="50">
        <v>6156003</v>
      </c>
      <c r="G65" s="50">
        <v>0</v>
      </c>
      <c r="H65" s="50">
        <v>11794808</v>
      </c>
      <c r="I65" s="50">
        <v>0</v>
      </c>
      <c r="J65" s="51">
        <v>3745908</v>
      </c>
      <c r="K65" s="50">
        <v>44950818</v>
      </c>
      <c r="L65" s="73">
        <v>48696726</v>
      </c>
      <c r="M65" s="118"/>
      <c r="N65" s="120">
        <v>44950818</v>
      </c>
      <c r="O65" s="120">
        <v>33156010</v>
      </c>
      <c r="P65" s="120">
        <v>0</v>
      </c>
      <c r="Q65" s="120">
        <v>54664813</v>
      </c>
      <c r="R65" s="47"/>
    </row>
    <row r="66" spans="1:18" ht="12.75" customHeight="1" x14ac:dyDescent="0.2">
      <c r="A66" s="501"/>
      <c r="B66" s="501"/>
      <c r="C66" s="53" t="s">
        <v>3</v>
      </c>
      <c r="D66" s="54">
        <v>17</v>
      </c>
      <c r="E66" s="55">
        <v>14458.73</v>
      </c>
      <c r="F66" s="55">
        <v>3297.06</v>
      </c>
      <c r="G66" s="55">
        <v>0</v>
      </c>
      <c r="H66" s="55">
        <v>6091.51</v>
      </c>
      <c r="I66" s="55">
        <v>0</v>
      </c>
      <c r="J66" s="55">
        <v>1987.28</v>
      </c>
      <c r="K66" s="56">
        <v>23847.3</v>
      </c>
      <c r="L66" s="46">
        <v>25834.58</v>
      </c>
      <c r="M66" s="117"/>
      <c r="N66" s="119">
        <v>23847.3</v>
      </c>
      <c r="O66" s="119">
        <v>17755.79</v>
      </c>
      <c r="P66" s="119"/>
      <c r="Q66" s="119">
        <v>29030.62</v>
      </c>
      <c r="R66" s="47"/>
    </row>
    <row r="67" spans="1:18" ht="9" customHeight="1" x14ac:dyDescent="0.2">
      <c r="A67" s="501"/>
      <c r="B67" s="501"/>
      <c r="C67" s="48" t="s">
        <v>4</v>
      </c>
      <c r="D67" s="49">
        <v>17</v>
      </c>
      <c r="E67" s="50">
        <v>27996005</v>
      </c>
      <c r="F67" s="50">
        <v>6383998</v>
      </c>
      <c r="G67" s="50">
        <v>0</v>
      </c>
      <c r="H67" s="50">
        <v>11794808</v>
      </c>
      <c r="I67" s="50">
        <v>0</v>
      </c>
      <c r="J67" s="51">
        <v>3847911</v>
      </c>
      <c r="K67" s="50">
        <v>46174812</v>
      </c>
      <c r="L67" s="73">
        <v>50022722</v>
      </c>
      <c r="M67" s="118"/>
      <c r="N67" s="120">
        <v>46174812</v>
      </c>
      <c r="O67" s="120">
        <v>34380004</v>
      </c>
      <c r="P67" s="120">
        <v>0</v>
      </c>
      <c r="Q67" s="120">
        <v>56211119</v>
      </c>
      <c r="R67" s="47"/>
    </row>
    <row r="68" spans="1:18" ht="12.75" customHeight="1" x14ac:dyDescent="0.2">
      <c r="A68" s="501"/>
      <c r="B68" s="501"/>
      <c r="C68" s="53" t="s">
        <v>3</v>
      </c>
      <c r="D68" s="54">
        <v>18</v>
      </c>
      <c r="E68" s="55">
        <v>14973.12</v>
      </c>
      <c r="F68" s="55">
        <v>3414.81</v>
      </c>
      <c r="G68" s="55">
        <v>0</v>
      </c>
      <c r="H68" s="55">
        <v>6091.51</v>
      </c>
      <c r="I68" s="55">
        <v>0</v>
      </c>
      <c r="J68" s="55">
        <v>2039.95</v>
      </c>
      <c r="K68" s="56">
        <v>24479.439999999999</v>
      </c>
      <c r="L68" s="46">
        <v>26519.39</v>
      </c>
      <c r="M68" s="117"/>
      <c r="N68" s="119">
        <v>24479.439999999999</v>
      </c>
      <c r="O68" s="119">
        <v>18387.93</v>
      </c>
      <c r="P68" s="119"/>
      <c r="Q68" s="119">
        <v>29829.22</v>
      </c>
      <c r="R68" s="47"/>
    </row>
    <row r="69" spans="1:18" ht="9" customHeight="1" x14ac:dyDescent="0.2">
      <c r="A69" s="501"/>
      <c r="B69" s="501"/>
      <c r="C69" s="48" t="s">
        <v>4</v>
      </c>
      <c r="D69" s="49">
        <v>19</v>
      </c>
      <c r="E69" s="50">
        <v>28992003</v>
      </c>
      <c r="F69" s="50">
        <v>6611994</v>
      </c>
      <c r="G69" s="50">
        <v>0</v>
      </c>
      <c r="H69" s="50">
        <v>11794808</v>
      </c>
      <c r="I69" s="50">
        <v>0</v>
      </c>
      <c r="J69" s="51">
        <v>3949894</v>
      </c>
      <c r="K69" s="50">
        <v>47398805</v>
      </c>
      <c r="L69" s="73">
        <v>51348699</v>
      </c>
      <c r="M69" s="118"/>
      <c r="N69" s="120">
        <v>47398805</v>
      </c>
      <c r="O69" s="120">
        <v>35603997</v>
      </c>
      <c r="P69" s="120">
        <v>0</v>
      </c>
      <c r="Q69" s="120">
        <v>57757424</v>
      </c>
      <c r="R69" s="47"/>
    </row>
    <row r="70" spans="1:18" ht="12.75" customHeight="1" x14ac:dyDescent="0.2">
      <c r="A70" s="501"/>
      <c r="B70" s="501"/>
      <c r="C70" s="53" t="s">
        <v>3</v>
      </c>
      <c r="D70" s="54">
        <v>20</v>
      </c>
      <c r="E70" s="55">
        <v>15493.71</v>
      </c>
      <c r="F70" s="55">
        <v>3532.57</v>
      </c>
      <c r="G70" s="55">
        <v>0</v>
      </c>
      <c r="H70" s="55">
        <v>6091.51</v>
      </c>
      <c r="I70" s="55">
        <v>0</v>
      </c>
      <c r="J70" s="55">
        <v>2093.15</v>
      </c>
      <c r="K70" s="56">
        <v>25117.79</v>
      </c>
      <c r="L70" s="46">
        <v>27210.94</v>
      </c>
      <c r="M70" s="117"/>
      <c r="N70" s="119">
        <v>25117.79</v>
      </c>
      <c r="O70" s="119">
        <v>19026.28</v>
      </c>
      <c r="P70" s="119"/>
      <c r="Q70" s="119">
        <v>30635.67</v>
      </c>
      <c r="R70" s="47"/>
    </row>
    <row r="71" spans="1:18" ht="9" customHeight="1" x14ac:dyDescent="0.2">
      <c r="A71" s="501"/>
      <c r="B71" s="501"/>
      <c r="C71" s="48" t="s">
        <v>4</v>
      </c>
      <c r="D71" s="49">
        <v>21</v>
      </c>
      <c r="E71" s="50">
        <v>30000006</v>
      </c>
      <c r="F71" s="50">
        <v>6840009</v>
      </c>
      <c r="G71" s="50">
        <v>0</v>
      </c>
      <c r="H71" s="50">
        <v>11794808</v>
      </c>
      <c r="I71" s="50">
        <v>0</v>
      </c>
      <c r="J71" s="51">
        <v>4052904</v>
      </c>
      <c r="K71" s="50">
        <v>48634823</v>
      </c>
      <c r="L71" s="73">
        <v>52687727</v>
      </c>
      <c r="M71" s="118"/>
      <c r="N71" s="120">
        <v>48634823</v>
      </c>
      <c r="O71" s="120">
        <v>36840015</v>
      </c>
      <c r="P71" s="120">
        <v>0</v>
      </c>
      <c r="Q71" s="120">
        <v>59318929</v>
      </c>
      <c r="R71" s="47"/>
    </row>
    <row r="72" spans="1:18" ht="12.75" customHeight="1" x14ac:dyDescent="0.2">
      <c r="A72" s="501"/>
      <c r="B72" s="501"/>
      <c r="C72" s="53" t="s">
        <v>3</v>
      </c>
      <c r="D72" s="54">
        <v>22</v>
      </c>
      <c r="E72" s="55">
        <v>16008.1</v>
      </c>
      <c r="F72" s="55">
        <v>3650.32</v>
      </c>
      <c r="G72" s="55">
        <v>0</v>
      </c>
      <c r="H72" s="55">
        <v>6091.51</v>
      </c>
      <c r="I72" s="55">
        <v>0</v>
      </c>
      <c r="J72" s="55">
        <v>2145.83</v>
      </c>
      <c r="K72" s="56">
        <v>25749.93</v>
      </c>
      <c r="L72" s="46">
        <v>27895.759999999998</v>
      </c>
      <c r="M72" s="117"/>
      <c r="N72" s="119">
        <v>25749.93</v>
      </c>
      <c r="O72" s="119">
        <v>19658.419999999998</v>
      </c>
      <c r="P72" s="119"/>
      <c r="Q72" s="119">
        <v>31434.28</v>
      </c>
      <c r="R72" s="47"/>
    </row>
    <row r="73" spans="1:18" ht="9" customHeight="1" x14ac:dyDescent="0.2">
      <c r="A73" s="501"/>
      <c r="B73" s="501"/>
      <c r="C73" s="48" t="s">
        <v>4</v>
      </c>
      <c r="D73" s="49">
        <v>23</v>
      </c>
      <c r="E73" s="50">
        <v>30996004</v>
      </c>
      <c r="F73" s="50">
        <v>7068005</v>
      </c>
      <c r="G73" s="50">
        <v>0</v>
      </c>
      <c r="H73" s="50">
        <v>11794808</v>
      </c>
      <c r="I73" s="50">
        <v>0</v>
      </c>
      <c r="J73" s="51">
        <v>4154906</v>
      </c>
      <c r="K73" s="50">
        <v>49858817</v>
      </c>
      <c r="L73" s="73">
        <v>54013723</v>
      </c>
      <c r="M73" s="118"/>
      <c r="N73" s="120">
        <v>49858817</v>
      </c>
      <c r="O73" s="120">
        <v>38064009</v>
      </c>
      <c r="P73" s="120">
        <v>0</v>
      </c>
      <c r="Q73" s="120">
        <v>60865253</v>
      </c>
      <c r="R73" s="47"/>
    </row>
    <row r="74" spans="1:18" ht="12.75" customHeight="1" x14ac:dyDescent="0.2">
      <c r="A74" s="501"/>
      <c r="B74" s="501"/>
      <c r="C74" s="53" t="s">
        <v>3</v>
      </c>
      <c r="D74" s="54">
        <v>24</v>
      </c>
      <c r="E74" s="55">
        <v>16522.490000000002</v>
      </c>
      <c r="F74" s="55">
        <v>3768.07</v>
      </c>
      <c r="G74" s="55">
        <v>0</v>
      </c>
      <c r="H74" s="55">
        <v>6091.51</v>
      </c>
      <c r="I74" s="55">
        <v>0</v>
      </c>
      <c r="J74" s="55">
        <v>2198.5100000000002</v>
      </c>
      <c r="K74" s="56">
        <v>26382.07</v>
      </c>
      <c r="L74" s="46">
        <v>28580.58</v>
      </c>
      <c r="M74" s="117"/>
      <c r="N74" s="119">
        <v>26382.07</v>
      </c>
      <c r="O74" s="119">
        <v>20290.560000000001</v>
      </c>
      <c r="P74" s="119"/>
      <c r="Q74" s="119">
        <v>32232.880000000001</v>
      </c>
      <c r="R74" s="47"/>
    </row>
    <row r="75" spans="1:18" ht="9" customHeight="1" x14ac:dyDescent="0.2">
      <c r="A75" s="501"/>
      <c r="B75" s="501"/>
      <c r="C75" s="48" t="s">
        <v>4</v>
      </c>
      <c r="D75" s="49">
        <v>25</v>
      </c>
      <c r="E75" s="50">
        <v>31992002</v>
      </c>
      <c r="F75" s="50">
        <v>7296001</v>
      </c>
      <c r="G75" s="50">
        <v>0</v>
      </c>
      <c r="H75" s="50">
        <v>11794808</v>
      </c>
      <c r="I75" s="50">
        <v>0</v>
      </c>
      <c r="J75" s="51">
        <v>4256909</v>
      </c>
      <c r="K75" s="50">
        <v>51082811</v>
      </c>
      <c r="L75" s="73">
        <v>55339720</v>
      </c>
      <c r="M75" s="118"/>
      <c r="N75" s="120">
        <v>51082811</v>
      </c>
      <c r="O75" s="120">
        <v>39288003</v>
      </c>
      <c r="P75" s="120">
        <v>0</v>
      </c>
      <c r="Q75" s="120">
        <v>62411559</v>
      </c>
      <c r="R75" s="47"/>
    </row>
    <row r="76" spans="1:18" ht="12.75" customHeight="1" x14ac:dyDescent="0.2">
      <c r="A76" s="501"/>
      <c r="B76" s="501"/>
      <c r="C76" s="53" t="s">
        <v>3</v>
      </c>
      <c r="D76" s="54">
        <v>26</v>
      </c>
      <c r="E76" s="55">
        <v>17043.080000000002</v>
      </c>
      <c r="F76" s="55">
        <v>3885.82</v>
      </c>
      <c r="G76" s="55">
        <v>0</v>
      </c>
      <c r="H76" s="55">
        <v>6091.51</v>
      </c>
      <c r="I76" s="55">
        <v>0</v>
      </c>
      <c r="J76" s="55">
        <v>2251.6999999999998</v>
      </c>
      <c r="K76" s="56">
        <v>27020.41</v>
      </c>
      <c r="L76" s="46">
        <v>29272.11</v>
      </c>
      <c r="M76" s="117"/>
      <c r="N76" s="119">
        <v>27020.41</v>
      </c>
      <c r="O76" s="119">
        <v>20928.900000000001</v>
      </c>
      <c r="P76" s="119"/>
      <c r="Q76" s="119">
        <v>33039.31</v>
      </c>
      <c r="R76" s="47"/>
    </row>
    <row r="77" spans="1:18" ht="9" customHeight="1" x14ac:dyDescent="0.2">
      <c r="A77" s="501"/>
      <c r="B77" s="501"/>
      <c r="C77" s="48" t="s">
        <v>4</v>
      </c>
      <c r="D77" s="49">
        <v>27</v>
      </c>
      <c r="E77" s="50">
        <v>33000005</v>
      </c>
      <c r="F77" s="50">
        <v>7523997</v>
      </c>
      <c r="G77" s="50">
        <v>0</v>
      </c>
      <c r="H77" s="50">
        <v>11794808</v>
      </c>
      <c r="I77" s="50">
        <v>0</v>
      </c>
      <c r="J77" s="51">
        <v>4359899</v>
      </c>
      <c r="K77" s="50">
        <v>52318809</v>
      </c>
      <c r="L77" s="73">
        <v>56678708</v>
      </c>
      <c r="M77" s="118"/>
      <c r="N77" s="120">
        <v>52318809</v>
      </c>
      <c r="O77" s="120">
        <v>40524001</v>
      </c>
      <c r="P77" s="120">
        <v>0</v>
      </c>
      <c r="Q77" s="120">
        <v>63973025</v>
      </c>
      <c r="R77" s="47"/>
    </row>
    <row r="78" spans="1:18" ht="12.75" customHeight="1" x14ac:dyDescent="0.2">
      <c r="A78" s="501"/>
      <c r="B78" s="501"/>
      <c r="C78" s="53" t="s">
        <v>3</v>
      </c>
      <c r="D78" s="54">
        <v>28</v>
      </c>
      <c r="E78" s="55">
        <v>17557.47</v>
      </c>
      <c r="F78" s="55">
        <v>4003.57</v>
      </c>
      <c r="G78" s="55">
        <v>0</v>
      </c>
      <c r="H78" s="55">
        <v>6091.51</v>
      </c>
      <c r="I78" s="55">
        <v>0</v>
      </c>
      <c r="J78" s="55">
        <v>2304.38</v>
      </c>
      <c r="K78" s="56">
        <v>27652.55</v>
      </c>
      <c r="L78" s="46">
        <v>29956.93</v>
      </c>
      <c r="M78" s="117"/>
      <c r="N78" s="119">
        <v>27652.55</v>
      </c>
      <c r="O78" s="119">
        <v>21561.040000000001</v>
      </c>
      <c r="P78" s="119"/>
      <c r="Q78" s="119">
        <v>33837.919999999998</v>
      </c>
      <c r="R78" s="47"/>
    </row>
    <row r="79" spans="1:18" ht="9" customHeight="1" x14ac:dyDescent="0.2">
      <c r="A79" s="501"/>
      <c r="B79" s="501"/>
      <c r="C79" s="48" t="s">
        <v>4</v>
      </c>
      <c r="D79" s="49">
        <v>29</v>
      </c>
      <c r="E79" s="50">
        <v>33996002</v>
      </c>
      <c r="F79" s="50">
        <v>7751992</v>
      </c>
      <c r="G79" s="50">
        <v>0</v>
      </c>
      <c r="H79" s="50">
        <v>11794808</v>
      </c>
      <c r="I79" s="50">
        <v>0</v>
      </c>
      <c r="J79" s="51">
        <v>4461902</v>
      </c>
      <c r="K79" s="50">
        <v>53542803</v>
      </c>
      <c r="L79" s="73">
        <v>58004705</v>
      </c>
      <c r="M79" s="118"/>
      <c r="N79" s="120">
        <v>53542803</v>
      </c>
      <c r="O79" s="120">
        <v>41747995</v>
      </c>
      <c r="P79" s="120">
        <v>0</v>
      </c>
      <c r="Q79" s="120">
        <v>65519349</v>
      </c>
      <c r="R79" s="47"/>
    </row>
    <row r="80" spans="1:18" ht="12.75" customHeight="1" x14ac:dyDescent="0.2">
      <c r="A80" s="501"/>
      <c r="B80" s="501"/>
      <c r="C80" s="53" t="s">
        <v>3</v>
      </c>
      <c r="D80" s="54">
        <v>30</v>
      </c>
      <c r="E80" s="55">
        <v>18071.86</v>
      </c>
      <c r="F80" s="55">
        <v>4121.33</v>
      </c>
      <c r="G80" s="55">
        <v>0</v>
      </c>
      <c r="H80" s="55">
        <v>6091.51</v>
      </c>
      <c r="I80" s="55">
        <v>0</v>
      </c>
      <c r="J80" s="55">
        <v>2357.06</v>
      </c>
      <c r="K80" s="56">
        <v>28284.7</v>
      </c>
      <c r="L80" s="46">
        <v>30641.759999999998</v>
      </c>
      <c r="M80" s="117"/>
      <c r="N80" s="119">
        <v>28284.7</v>
      </c>
      <c r="O80" s="119">
        <v>22193.19</v>
      </c>
      <c r="P80" s="119"/>
      <c r="Q80" s="119">
        <v>34636.53</v>
      </c>
      <c r="R80" s="47"/>
    </row>
    <row r="81" spans="1:18" ht="9" customHeight="1" x14ac:dyDescent="0.2">
      <c r="A81" s="501"/>
      <c r="B81" s="501"/>
      <c r="C81" s="48" t="s">
        <v>4</v>
      </c>
      <c r="D81" s="49">
        <v>33</v>
      </c>
      <c r="E81" s="50">
        <v>34992000</v>
      </c>
      <c r="F81" s="50">
        <v>7980008</v>
      </c>
      <c r="G81" s="50">
        <v>0</v>
      </c>
      <c r="H81" s="50">
        <v>11794808</v>
      </c>
      <c r="I81" s="50">
        <v>0</v>
      </c>
      <c r="J81" s="51">
        <v>4563905</v>
      </c>
      <c r="K81" s="50">
        <v>54766816</v>
      </c>
      <c r="L81" s="73">
        <v>59330721</v>
      </c>
      <c r="M81" s="118"/>
      <c r="N81" s="120">
        <v>54766816</v>
      </c>
      <c r="O81" s="120">
        <v>42972008</v>
      </c>
      <c r="P81" s="120">
        <v>0</v>
      </c>
      <c r="Q81" s="120">
        <v>67065674</v>
      </c>
      <c r="R81" s="47"/>
    </row>
    <row r="82" spans="1:18" ht="12.75" customHeight="1" x14ac:dyDescent="0.2">
      <c r="A82" s="501"/>
      <c r="B82" s="501"/>
      <c r="C82" s="53" t="s">
        <v>3</v>
      </c>
      <c r="D82" s="54">
        <v>34</v>
      </c>
      <c r="E82" s="55">
        <v>19106.84</v>
      </c>
      <c r="F82" s="55">
        <v>4356.83</v>
      </c>
      <c r="G82" s="55">
        <v>0</v>
      </c>
      <c r="H82" s="55">
        <v>6091.51</v>
      </c>
      <c r="I82" s="55">
        <v>0</v>
      </c>
      <c r="J82" s="55">
        <v>2462.9299999999998</v>
      </c>
      <c r="K82" s="56">
        <v>29555.18</v>
      </c>
      <c r="L82" s="46">
        <v>32018.11</v>
      </c>
      <c r="M82" s="117"/>
      <c r="N82" s="119">
        <v>29555.18</v>
      </c>
      <c r="O82" s="119">
        <v>23463.67</v>
      </c>
      <c r="P82" s="119"/>
      <c r="Q82" s="119">
        <v>36241.57</v>
      </c>
      <c r="R82" s="47"/>
    </row>
    <row r="83" spans="1:18" ht="9" customHeight="1" x14ac:dyDescent="0.2">
      <c r="A83" s="501"/>
      <c r="B83" s="501"/>
      <c r="C83" s="48" t="s">
        <v>4</v>
      </c>
      <c r="D83" s="49">
        <v>35</v>
      </c>
      <c r="E83" s="50">
        <v>36996001</v>
      </c>
      <c r="F83" s="50">
        <v>8435999</v>
      </c>
      <c r="G83" s="50">
        <v>0</v>
      </c>
      <c r="H83" s="50">
        <v>11794808</v>
      </c>
      <c r="I83" s="50">
        <v>0</v>
      </c>
      <c r="J83" s="51">
        <v>4768897</v>
      </c>
      <c r="K83" s="50">
        <v>57226808</v>
      </c>
      <c r="L83" s="73">
        <v>61995706</v>
      </c>
      <c r="M83" s="118"/>
      <c r="N83" s="120">
        <v>57226808</v>
      </c>
      <c r="O83" s="120">
        <v>45432000</v>
      </c>
      <c r="P83" s="120">
        <v>0</v>
      </c>
      <c r="Q83" s="120">
        <v>70173465</v>
      </c>
      <c r="R83" s="47"/>
    </row>
    <row r="84" spans="1:18" ht="12.75" customHeight="1" x14ac:dyDescent="0.2">
      <c r="A84" s="501"/>
      <c r="B84" s="501"/>
      <c r="C84" s="53" t="s">
        <v>3</v>
      </c>
      <c r="D84" s="54">
        <v>36</v>
      </c>
      <c r="E84" s="55">
        <v>19621.23</v>
      </c>
      <c r="F84" s="55">
        <v>4474.58</v>
      </c>
      <c r="G84" s="55">
        <v>0</v>
      </c>
      <c r="H84" s="55">
        <v>6091.51</v>
      </c>
      <c r="I84" s="55">
        <v>0</v>
      </c>
      <c r="J84" s="55">
        <v>2515.61</v>
      </c>
      <c r="K84" s="56">
        <v>30187.32</v>
      </c>
      <c r="L84" s="46">
        <v>32702.93</v>
      </c>
      <c r="M84" s="117"/>
      <c r="N84" s="119">
        <v>30187.32</v>
      </c>
      <c r="O84" s="119">
        <v>24095.81</v>
      </c>
      <c r="P84" s="119"/>
      <c r="Q84" s="119">
        <v>37040.18</v>
      </c>
      <c r="R84" s="47"/>
    </row>
    <row r="85" spans="1:18" ht="9" customHeight="1" x14ac:dyDescent="0.2">
      <c r="A85" s="501"/>
      <c r="B85" s="501"/>
      <c r="C85" s="48" t="s">
        <v>4</v>
      </c>
      <c r="D85" s="49">
        <v>37</v>
      </c>
      <c r="E85" s="50">
        <v>37991999</v>
      </c>
      <c r="F85" s="50">
        <v>8663995</v>
      </c>
      <c r="G85" s="50">
        <v>0</v>
      </c>
      <c r="H85" s="50">
        <v>11794808</v>
      </c>
      <c r="I85" s="50">
        <v>0</v>
      </c>
      <c r="J85" s="51">
        <v>4870900</v>
      </c>
      <c r="K85" s="50">
        <v>58450802</v>
      </c>
      <c r="L85" s="73">
        <v>63321702</v>
      </c>
      <c r="M85" s="118"/>
      <c r="N85" s="120">
        <v>58450802</v>
      </c>
      <c r="O85" s="120">
        <v>46655994</v>
      </c>
      <c r="P85" s="120">
        <v>0</v>
      </c>
      <c r="Q85" s="120">
        <v>71719789</v>
      </c>
      <c r="R85" s="47"/>
    </row>
    <row r="86" spans="1:18" ht="12.75" customHeight="1" x14ac:dyDescent="0.2">
      <c r="A86" s="501"/>
      <c r="B86" s="501"/>
      <c r="C86" s="53" t="s">
        <v>3</v>
      </c>
      <c r="D86" s="54">
        <v>38</v>
      </c>
      <c r="E86" s="55">
        <v>20141.82</v>
      </c>
      <c r="F86" s="55">
        <v>4592.33</v>
      </c>
      <c r="G86" s="55">
        <v>0</v>
      </c>
      <c r="H86" s="55">
        <v>6091.51</v>
      </c>
      <c r="I86" s="55">
        <v>0</v>
      </c>
      <c r="J86" s="55">
        <v>2568.81</v>
      </c>
      <c r="K86" s="56">
        <v>30825.66</v>
      </c>
      <c r="L86" s="46">
        <v>33394.47</v>
      </c>
      <c r="M86" s="117"/>
      <c r="N86" s="119">
        <v>30825.66</v>
      </c>
      <c r="O86" s="119">
        <v>24734.15</v>
      </c>
      <c r="P86" s="119"/>
      <c r="Q86" s="119">
        <v>37846.620000000003</v>
      </c>
      <c r="R86" s="47"/>
    </row>
    <row r="87" spans="1:18" ht="9" customHeight="1" x14ac:dyDescent="0.2">
      <c r="A87" s="501"/>
      <c r="B87" s="501"/>
      <c r="C87" s="48" t="s">
        <v>4</v>
      </c>
      <c r="D87" s="49">
        <v>39</v>
      </c>
      <c r="E87" s="50">
        <v>39000002</v>
      </c>
      <c r="F87" s="50">
        <v>8891991</v>
      </c>
      <c r="G87" s="50">
        <v>0</v>
      </c>
      <c r="H87" s="50">
        <v>11794808</v>
      </c>
      <c r="I87" s="50">
        <v>0</v>
      </c>
      <c r="J87" s="51">
        <v>4973910</v>
      </c>
      <c r="K87" s="50">
        <v>59686801</v>
      </c>
      <c r="L87" s="73">
        <v>64660710</v>
      </c>
      <c r="M87" s="118"/>
      <c r="N87" s="120">
        <v>59686801</v>
      </c>
      <c r="O87" s="120">
        <v>47891993</v>
      </c>
      <c r="P87" s="120">
        <v>0</v>
      </c>
      <c r="Q87" s="120">
        <v>73281275</v>
      </c>
      <c r="R87" s="47"/>
    </row>
    <row r="88" spans="1:18" ht="12.75" customHeight="1" x14ac:dyDescent="0.2">
      <c r="A88" s="501"/>
      <c r="B88" s="501"/>
      <c r="C88" s="53" t="s">
        <v>3</v>
      </c>
      <c r="D88" s="54">
        <v>40</v>
      </c>
      <c r="E88" s="55">
        <v>20656.21</v>
      </c>
      <c r="F88" s="55">
        <v>4710.09</v>
      </c>
      <c r="G88" s="55">
        <v>0</v>
      </c>
      <c r="H88" s="55">
        <v>6091.51</v>
      </c>
      <c r="I88" s="55">
        <v>0</v>
      </c>
      <c r="J88" s="55">
        <v>2621.48</v>
      </c>
      <c r="K88" s="56">
        <v>31457.81</v>
      </c>
      <c r="L88" s="46">
        <v>34079.29</v>
      </c>
      <c r="M88" s="117"/>
      <c r="N88" s="119">
        <v>31457.81</v>
      </c>
      <c r="O88" s="119">
        <v>25366.3</v>
      </c>
      <c r="P88" s="119"/>
      <c r="Q88" s="119">
        <v>38645.22</v>
      </c>
      <c r="R88" s="47"/>
    </row>
    <row r="89" spans="1:18" ht="9" customHeight="1" x14ac:dyDescent="0.2">
      <c r="A89" s="502"/>
      <c r="B89" s="502"/>
      <c r="C89" s="58"/>
      <c r="D89" s="59"/>
      <c r="E89" s="61">
        <v>39996000</v>
      </c>
      <c r="F89" s="61">
        <v>9120006</v>
      </c>
      <c r="G89" s="61">
        <v>0</v>
      </c>
      <c r="H89" s="61">
        <v>11794808</v>
      </c>
      <c r="I89" s="61">
        <v>0</v>
      </c>
      <c r="J89" s="60">
        <v>5075893</v>
      </c>
      <c r="K89" s="61">
        <v>60910814</v>
      </c>
      <c r="L89" s="73">
        <v>65986707</v>
      </c>
      <c r="M89" s="118"/>
      <c r="N89" s="120">
        <v>60910814</v>
      </c>
      <c r="O89" s="120">
        <v>49116006</v>
      </c>
      <c r="P89" s="120">
        <v>0</v>
      </c>
      <c r="Q89" s="120">
        <v>74827580</v>
      </c>
      <c r="R89" s="47"/>
    </row>
    <row r="90" spans="1:18" ht="12.75" customHeight="1" x14ac:dyDescent="0.2">
      <c r="A90" s="496">
        <v>33359</v>
      </c>
      <c r="B90" s="496">
        <v>33542</v>
      </c>
      <c r="C90" s="42" t="s">
        <v>3</v>
      </c>
      <c r="D90" s="43">
        <v>0</v>
      </c>
      <c r="E90" s="44">
        <v>10325.01</v>
      </c>
      <c r="F90" s="44">
        <v>2355.04</v>
      </c>
      <c r="G90" s="44">
        <v>0</v>
      </c>
      <c r="H90" s="44">
        <v>6371.51</v>
      </c>
      <c r="I90" s="44">
        <v>0</v>
      </c>
      <c r="J90" s="44">
        <v>1587.63</v>
      </c>
      <c r="K90" s="45">
        <v>19051.560000000001</v>
      </c>
      <c r="L90" s="46">
        <v>20639.189999999999</v>
      </c>
      <c r="M90" s="117"/>
      <c r="N90" s="119">
        <v>19051.560000000001</v>
      </c>
      <c r="O90" s="119">
        <v>12680.05</v>
      </c>
      <c r="P90" s="119"/>
      <c r="Q90" s="119">
        <v>22921.599999999999</v>
      </c>
      <c r="R90" s="47"/>
    </row>
    <row r="91" spans="1:18" ht="9" customHeight="1" x14ac:dyDescent="0.2">
      <c r="A91" s="521"/>
      <c r="B91" s="521"/>
      <c r="C91" s="48" t="s">
        <v>4</v>
      </c>
      <c r="D91" s="49">
        <v>0</v>
      </c>
      <c r="E91" s="50">
        <v>19992007</v>
      </c>
      <c r="F91" s="50">
        <v>4559993</v>
      </c>
      <c r="G91" s="50">
        <v>0</v>
      </c>
      <c r="H91" s="50">
        <v>12336964</v>
      </c>
      <c r="I91" s="50">
        <v>0</v>
      </c>
      <c r="J91" s="51">
        <v>3074080</v>
      </c>
      <c r="K91" s="50">
        <v>36888964</v>
      </c>
      <c r="L91" s="73">
        <v>39963044</v>
      </c>
      <c r="M91" s="118"/>
      <c r="N91" s="120">
        <v>36888964</v>
      </c>
      <c r="O91" s="120">
        <v>24552000</v>
      </c>
      <c r="P91" s="120">
        <v>0</v>
      </c>
      <c r="Q91" s="120">
        <v>44382406</v>
      </c>
      <c r="R91" s="47"/>
    </row>
    <row r="92" spans="1:18" ht="12.75" customHeight="1" x14ac:dyDescent="0.2">
      <c r="A92" s="500">
        <v>33359</v>
      </c>
      <c r="B92" s="500">
        <v>33542</v>
      </c>
      <c r="C92" s="53" t="s">
        <v>3</v>
      </c>
      <c r="D92" s="54">
        <v>1</v>
      </c>
      <c r="E92" s="55">
        <v>10325.01</v>
      </c>
      <c r="F92" s="55">
        <v>2355.04</v>
      </c>
      <c r="G92" s="55">
        <v>0</v>
      </c>
      <c r="H92" s="55">
        <v>6371.51</v>
      </c>
      <c r="I92" s="55">
        <v>0</v>
      </c>
      <c r="J92" s="55">
        <v>1587.63</v>
      </c>
      <c r="K92" s="56">
        <v>19051.560000000001</v>
      </c>
      <c r="L92" s="46">
        <v>20639.189999999999</v>
      </c>
      <c r="M92" s="117"/>
      <c r="N92" s="119">
        <v>19051.560000000001</v>
      </c>
      <c r="O92" s="119">
        <v>12680.05</v>
      </c>
      <c r="P92" s="119"/>
      <c r="Q92" s="119">
        <v>22921.599999999999</v>
      </c>
      <c r="R92" s="47"/>
    </row>
    <row r="93" spans="1:18" ht="9" customHeight="1" x14ac:dyDescent="0.2">
      <c r="A93" s="500"/>
      <c r="B93" s="500"/>
      <c r="C93" s="48" t="s">
        <v>4</v>
      </c>
      <c r="D93" s="49">
        <v>2</v>
      </c>
      <c r="E93" s="50">
        <v>19992007</v>
      </c>
      <c r="F93" s="50">
        <v>4559993</v>
      </c>
      <c r="G93" s="50">
        <v>0</v>
      </c>
      <c r="H93" s="50">
        <v>12336964</v>
      </c>
      <c r="I93" s="50">
        <v>0</v>
      </c>
      <c r="J93" s="51">
        <v>3074080</v>
      </c>
      <c r="K93" s="50">
        <v>36888964</v>
      </c>
      <c r="L93" s="73">
        <v>39963044</v>
      </c>
      <c r="M93" s="118"/>
      <c r="N93" s="120">
        <v>36888964</v>
      </c>
      <c r="O93" s="120">
        <v>24552000</v>
      </c>
      <c r="P93" s="120">
        <v>0</v>
      </c>
      <c r="Q93" s="120">
        <v>44382406</v>
      </c>
      <c r="R93" s="47"/>
    </row>
    <row r="94" spans="1:18" ht="12.75" customHeight="1" x14ac:dyDescent="0.2">
      <c r="A94" s="501"/>
      <c r="B94" s="501"/>
      <c r="C94" s="53" t="s">
        <v>3</v>
      </c>
      <c r="D94" s="54">
        <v>3</v>
      </c>
      <c r="E94" s="55">
        <v>10845.59</v>
      </c>
      <c r="F94" s="55">
        <v>2472.8000000000002</v>
      </c>
      <c r="G94" s="55">
        <v>0</v>
      </c>
      <c r="H94" s="55">
        <v>6371.51</v>
      </c>
      <c r="I94" s="55">
        <v>0</v>
      </c>
      <c r="J94" s="55">
        <v>1640.83</v>
      </c>
      <c r="K94" s="56">
        <v>19689.900000000001</v>
      </c>
      <c r="L94" s="46">
        <v>21330.73</v>
      </c>
      <c r="M94" s="117"/>
      <c r="N94" s="119">
        <v>19689.900000000001</v>
      </c>
      <c r="O94" s="119">
        <v>13318.39</v>
      </c>
      <c r="P94" s="119"/>
      <c r="Q94" s="119">
        <v>23728.04</v>
      </c>
      <c r="R94" s="47"/>
    </row>
    <row r="95" spans="1:18" ht="9" customHeight="1" x14ac:dyDescent="0.2">
      <c r="A95" s="501"/>
      <c r="B95" s="501"/>
      <c r="C95" s="48" t="s">
        <v>4</v>
      </c>
      <c r="D95" s="49">
        <v>4</v>
      </c>
      <c r="E95" s="50">
        <v>20999991</v>
      </c>
      <c r="F95" s="50">
        <v>4788008</v>
      </c>
      <c r="G95" s="50">
        <v>0</v>
      </c>
      <c r="H95" s="50">
        <v>12336964</v>
      </c>
      <c r="I95" s="50">
        <v>0</v>
      </c>
      <c r="J95" s="51">
        <v>3177090</v>
      </c>
      <c r="K95" s="50">
        <v>38124963</v>
      </c>
      <c r="L95" s="73">
        <v>41302053</v>
      </c>
      <c r="M95" s="118"/>
      <c r="N95" s="120">
        <v>38124963</v>
      </c>
      <c r="O95" s="120">
        <v>25787999</v>
      </c>
      <c r="P95" s="120">
        <v>0</v>
      </c>
      <c r="Q95" s="120">
        <v>45943892</v>
      </c>
      <c r="R95" s="47"/>
    </row>
    <row r="96" spans="1:18" ht="12.75" customHeight="1" x14ac:dyDescent="0.2">
      <c r="A96" s="501"/>
      <c r="B96" s="501"/>
      <c r="C96" s="53" t="s">
        <v>3</v>
      </c>
      <c r="D96" s="54">
        <v>5</v>
      </c>
      <c r="E96" s="55">
        <v>11359.99</v>
      </c>
      <c r="F96" s="55">
        <v>2590.5500000000002</v>
      </c>
      <c r="G96" s="55">
        <v>0</v>
      </c>
      <c r="H96" s="55">
        <v>6371.51</v>
      </c>
      <c r="I96" s="55">
        <v>0</v>
      </c>
      <c r="J96" s="55">
        <v>1693.5</v>
      </c>
      <c r="K96" s="56">
        <v>20322.05</v>
      </c>
      <c r="L96" s="46">
        <v>22015.55</v>
      </c>
      <c r="M96" s="117"/>
      <c r="N96" s="119">
        <v>20322.05</v>
      </c>
      <c r="O96" s="119">
        <v>13950.54</v>
      </c>
      <c r="P96" s="119"/>
      <c r="Q96" s="119">
        <v>24526.65</v>
      </c>
      <c r="R96" s="47"/>
    </row>
    <row r="97" spans="1:18" ht="9" customHeight="1" x14ac:dyDescent="0.2">
      <c r="A97" s="501"/>
      <c r="B97" s="501"/>
      <c r="C97" s="48" t="s">
        <v>4</v>
      </c>
      <c r="D97" s="49">
        <v>6</v>
      </c>
      <c r="E97" s="50">
        <v>21996008</v>
      </c>
      <c r="F97" s="50">
        <v>5016004</v>
      </c>
      <c r="G97" s="50">
        <v>0</v>
      </c>
      <c r="H97" s="50">
        <v>12336964</v>
      </c>
      <c r="I97" s="50">
        <v>0</v>
      </c>
      <c r="J97" s="51">
        <v>3279073</v>
      </c>
      <c r="K97" s="50">
        <v>39348976</v>
      </c>
      <c r="L97" s="73">
        <v>42628049</v>
      </c>
      <c r="M97" s="118"/>
      <c r="N97" s="120">
        <v>39348976</v>
      </c>
      <c r="O97" s="120">
        <v>27012012</v>
      </c>
      <c r="P97" s="120">
        <v>0</v>
      </c>
      <c r="Q97" s="120">
        <v>47490217</v>
      </c>
      <c r="R97" s="47"/>
    </row>
    <row r="98" spans="1:18" ht="12.75" customHeight="1" x14ac:dyDescent="0.2">
      <c r="A98" s="501"/>
      <c r="B98" s="501"/>
      <c r="C98" s="53" t="s">
        <v>3</v>
      </c>
      <c r="D98" s="54">
        <v>7</v>
      </c>
      <c r="E98" s="55">
        <v>11874.38</v>
      </c>
      <c r="F98" s="55">
        <v>2708.3</v>
      </c>
      <c r="G98" s="55">
        <v>0</v>
      </c>
      <c r="H98" s="55">
        <v>6371.51</v>
      </c>
      <c r="I98" s="55">
        <v>0</v>
      </c>
      <c r="J98" s="55">
        <v>1746.18</v>
      </c>
      <c r="K98" s="56">
        <v>20954.189999999999</v>
      </c>
      <c r="L98" s="46">
        <v>22700.37</v>
      </c>
      <c r="M98" s="117"/>
      <c r="N98" s="119">
        <v>20954.189999999999</v>
      </c>
      <c r="O98" s="119">
        <v>14582.68</v>
      </c>
      <c r="P98" s="119"/>
      <c r="Q98" s="119">
        <v>25325.25</v>
      </c>
      <c r="R98" s="47"/>
    </row>
    <row r="99" spans="1:18" ht="9" customHeight="1" x14ac:dyDescent="0.2">
      <c r="A99" s="501"/>
      <c r="B99" s="501"/>
      <c r="C99" s="48" t="s">
        <v>4</v>
      </c>
      <c r="D99" s="49">
        <v>8</v>
      </c>
      <c r="E99" s="50">
        <v>22992006</v>
      </c>
      <c r="F99" s="50">
        <v>5244000</v>
      </c>
      <c r="G99" s="50">
        <v>0</v>
      </c>
      <c r="H99" s="50">
        <v>12336964</v>
      </c>
      <c r="I99" s="50">
        <v>0</v>
      </c>
      <c r="J99" s="51">
        <v>3381076</v>
      </c>
      <c r="K99" s="50">
        <v>40572969</v>
      </c>
      <c r="L99" s="73">
        <v>43954045</v>
      </c>
      <c r="M99" s="118"/>
      <c r="N99" s="120">
        <v>40572969</v>
      </c>
      <c r="O99" s="120">
        <v>28236006</v>
      </c>
      <c r="P99" s="120">
        <v>0</v>
      </c>
      <c r="Q99" s="120">
        <v>49036522</v>
      </c>
      <c r="R99" s="47"/>
    </row>
    <row r="100" spans="1:18" ht="12.75" customHeight="1" x14ac:dyDescent="0.2">
      <c r="A100" s="501"/>
      <c r="B100" s="501"/>
      <c r="C100" s="53" t="s">
        <v>3</v>
      </c>
      <c r="D100" s="54">
        <v>9</v>
      </c>
      <c r="E100" s="55">
        <v>12394.97</v>
      </c>
      <c r="F100" s="55">
        <v>2826.05</v>
      </c>
      <c r="G100" s="55">
        <v>0</v>
      </c>
      <c r="H100" s="55">
        <v>6371.51</v>
      </c>
      <c r="I100" s="55">
        <v>0</v>
      </c>
      <c r="J100" s="55">
        <v>1799.38</v>
      </c>
      <c r="K100" s="56">
        <v>21592.53</v>
      </c>
      <c r="L100" s="46">
        <v>23391.91</v>
      </c>
      <c r="M100" s="117"/>
      <c r="N100" s="119">
        <v>21592.53</v>
      </c>
      <c r="O100" s="119">
        <v>15221.02</v>
      </c>
      <c r="P100" s="119"/>
      <c r="Q100" s="119">
        <v>26131.69</v>
      </c>
      <c r="R100" s="47"/>
    </row>
    <row r="101" spans="1:18" ht="9" customHeight="1" x14ac:dyDescent="0.2">
      <c r="A101" s="501"/>
      <c r="B101" s="501"/>
      <c r="C101" s="48" t="s">
        <v>4</v>
      </c>
      <c r="D101" s="49">
        <v>10</v>
      </c>
      <c r="E101" s="50">
        <v>24000009</v>
      </c>
      <c r="F101" s="50">
        <v>5471996</v>
      </c>
      <c r="G101" s="50">
        <v>0</v>
      </c>
      <c r="H101" s="50">
        <v>12336964</v>
      </c>
      <c r="I101" s="50">
        <v>0</v>
      </c>
      <c r="J101" s="51">
        <v>3484086</v>
      </c>
      <c r="K101" s="50">
        <v>41808968</v>
      </c>
      <c r="L101" s="73">
        <v>45293054</v>
      </c>
      <c r="M101" s="118"/>
      <c r="N101" s="120">
        <v>41808968</v>
      </c>
      <c r="O101" s="120">
        <v>29472004</v>
      </c>
      <c r="P101" s="120">
        <v>0</v>
      </c>
      <c r="Q101" s="120">
        <v>50598007</v>
      </c>
      <c r="R101" s="47"/>
    </row>
    <row r="102" spans="1:18" ht="12.75" customHeight="1" x14ac:dyDescent="0.2">
      <c r="A102" s="501"/>
      <c r="B102" s="501"/>
      <c r="C102" s="53" t="s">
        <v>3</v>
      </c>
      <c r="D102" s="54">
        <v>11</v>
      </c>
      <c r="E102" s="55">
        <v>12909.36</v>
      </c>
      <c r="F102" s="55">
        <v>2943.8</v>
      </c>
      <c r="G102" s="55">
        <v>0</v>
      </c>
      <c r="H102" s="55">
        <v>6371.51</v>
      </c>
      <c r="I102" s="55">
        <v>0</v>
      </c>
      <c r="J102" s="55">
        <v>1852.06</v>
      </c>
      <c r="K102" s="56">
        <v>22224.67</v>
      </c>
      <c r="L102" s="46">
        <v>24076.73</v>
      </c>
      <c r="M102" s="117"/>
      <c r="N102" s="119">
        <v>22224.67</v>
      </c>
      <c r="O102" s="119">
        <v>15853.16</v>
      </c>
      <c r="P102" s="119"/>
      <c r="Q102" s="119">
        <v>26930.3</v>
      </c>
      <c r="R102" s="47"/>
    </row>
    <row r="103" spans="1:18" ht="9" customHeight="1" x14ac:dyDescent="0.2">
      <c r="A103" s="501"/>
      <c r="B103" s="501"/>
      <c r="C103" s="48" t="s">
        <v>4</v>
      </c>
      <c r="D103" s="49">
        <v>12</v>
      </c>
      <c r="E103" s="50">
        <v>24996006</v>
      </c>
      <c r="F103" s="50">
        <v>5699992</v>
      </c>
      <c r="G103" s="50">
        <v>0</v>
      </c>
      <c r="H103" s="50">
        <v>12336964</v>
      </c>
      <c r="I103" s="50">
        <v>0</v>
      </c>
      <c r="J103" s="51">
        <v>3586088</v>
      </c>
      <c r="K103" s="50">
        <v>43032962</v>
      </c>
      <c r="L103" s="73">
        <v>46619050</v>
      </c>
      <c r="M103" s="118"/>
      <c r="N103" s="120">
        <v>43032962</v>
      </c>
      <c r="O103" s="120">
        <v>30695998</v>
      </c>
      <c r="P103" s="120">
        <v>0</v>
      </c>
      <c r="Q103" s="120">
        <v>52144332</v>
      </c>
      <c r="R103" s="47"/>
    </row>
    <row r="104" spans="1:18" ht="12.75" customHeight="1" x14ac:dyDescent="0.2">
      <c r="A104" s="501"/>
      <c r="B104" s="501"/>
      <c r="C104" s="53" t="s">
        <v>3</v>
      </c>
      <c r="D104" s="54">
        <v>13</v>
      </c>
      <c r="E104" s="55">
        <v>13423.75</v>
      </c>
      <c r="F104" s="55">
        <v>3061.56</v>
      </c>
      <c r="G104" s="55">
        <v>0</v>
      </c>
      <c r="H104" s="55">
        <v>6371.51</v>
      </c>
      <c r="I104" s="55">
        <v>0</v>
      </c>
      <c r="J104" s="55">
        <v>1904.74</v>
      </c>
      <c r="K104" s="56">
        <v>22856.82</v>
      </c>
      <c r="L104" s="46">
        <v>24761.56</v>
      </c>
      <c r="M104" s="117"/>
      <c r="N104" s="119">
        <v>22856.82</v>
      </c>
      <c r="O104" s="119">
        <v>16485.310000000001</v>
      </c>
      <c r="P104" s="119"/>
      <c r="Q104" s="119">
        <v>27728.92</v>
      </c>
      <c r="R104" s="47"/>
    </row>
    <row r="105" spans="1:18" ht="9" customHeight="1" x14ac:dyDescent="0.2">
      <c r="A105" s="501"/>
      <c r="B105" s="501"/>
      <c r="C105" s="48" t="s">
        <v>4</v>
      </c>
      <c r="D105" s="49">
        <v>14</v>
      </c>
      <c r="E105" s="50">
        <v>25992004</v>
      </c>
      <c r="F105" s="50">
        <v>5928007</v>
      </c>
      <c r="G105" s="50">
        <v>0</v>
      </c>
      <c r="H105" s="50">
        <v>12336964</v>
      </c>
      <c r="I105" s="50">
        <v>0</v>
      </c>
      <c r="J105" s="51">
        <v>3688091</v>
      </c>
      <c r="K105" s="50">
        <v>44256975</v>
      </c>
      <c r="L105" s="73">
        <v>47945066</v>
      </c>
      <c r="M105" s="118"/>
      <c r="N105" s="120">
        <v>44256975</v>
      </c>
      <c r="O105" s="120">
        <v>31920011</v>
      </c>
      <c r="P105" s="120">
        <v>0</v>
      </c>
      <c r="Q105" s="120">
        <v>53690676</v>
      </c>
      <c r="R105" s="47"/>
    </row>
    <row r="106" spans="1:18" ht="12.75" customHeight="1" x14ac:dyDescent="0.2">
      <c r="A106" s="501"/>
      <c r="B106" s="501"/>
      <c r="C106" s="53" t="s">
        <v>3</v>
      </c>
      <c r="D106" s="54">
        <v>15</v>
      </c>
      <c r="E106" s="55">
        <v>13944.34</v>
      </c>
      <c r="F106" s="55">
        <v>3179.31</v>
      </c>
      <c r="G106" s="55">
        <v>0</v>
      </c>
      <c r="H106" s="55">
        <v>6371.51</v>
      </c>
      <c r="I106" s="55">
        <v>0</v>
      </c>
      <c r="J106" s="55">
        <v>1957.93</v>
      </c>
      <c r="K106" s="56">
        <v>23495.16</v>
      </c>
      <c r="L106" s="46">
        <v>25453.09</v>
      </c>
      <c r="M106" s="117"/>
      <c r="N106" s="119">
        <v>23495.16</v>
      </c>
      <c r="O106" s="119">
        <v>17123.650000000001</v>
      </c>
      <c r="P106" s="119"/>
      <c r="Q106" s="119">
        <v>28535.35</v>
      </c>
      <c r="R106" s="47"/>
    </row>
    <row r="107" spans="1:18" ht="9" customHeight="1" x14ac:dyDescent="0.2">
      <c r="A107" s="501"/>
      <c r="B107" s="501"/>
      <c r="C107" s="48" t="s">
        <v>4</v>
      </c>
      <c r="D107" s="49">
        <v>16</v>
      </c>
      <c r="E107" s="50">
        <v>27000007</v>
      </c>
      <c r="F107" s="50">
        <v>6156003</v>
      </c>
      <c r="G107" s="50">
        <v>0</v>
      </c>
      <c r="H107" s="50">
        <v>12336964</v>
      </c>
      <c r="I107" s="50">
        <v>0</v>
      </c>
      <c r="J107" s="51">
        <v>3791081</v>
      </c>
      <c r="K107" s="50">
        <v>45492973</v>
      </c>
      <c r="L107" s="73">
        <v>49284055</v>
      </c>
      <c r="M107" s="118"/>
      <c r="N107" s="120">
        <v>45492973</v>
      </c>
      <c r="O107" s="120">
        <v>33156010</v>
      </c>
      <c r="P107" s="120">
        <v>0</v>
      </c>
      <c r="Q107" s="120">
        <v>55252142</v>
      </c>
      <c r="R107" s="47"/>
    </row>
    <row r="108" spans="1:18" ht="12.75" customHeight="1" x14ac:dyDescent="0.2">
      <c r="A108" s="501"/>
      <c r="B108" s="501"/>
      <c r="C108" s="53" t="s">
        <v>3</v>
      </c>
      <c r="D108" s="54">
        <v>17</v>
      </c>
      <c r="E108" s="55">
        <v>14458.73</v>
      </c>
      <c r="F108" s="55">
        <v>3297.06</v>
      </c>
      <c r="G108" s="55">
        <v>0</v>
      </c>
      <c r="H108" s="55">
        <v>6371.51</v>
      </c>
      <c r="I108" s="55">
        <v>0</v>
      </c>
      <c r="J108" s="55">
        <v>2010.61</v>
      </c>
      <c r="K108" s="56">
        <v>24127.3</v>
      </c>
      <c r="L108" s="46">
        <v>26137.91</v>
      </c>
      <c r="M108" s="117"/>
      <c r="N108" s="119">
        <v>24127.3</v>
      </c>
      <c r="O108" s="119">
        <v>17755.79</v>
      </c>
      <c r="P108" s="119"/>
      <c r="Q108" s="119">
        <v>29333.95</v>
      </c>
      <c r="R108" s="47"/>
    </row>
    <row r="109" spans="1:18" ht="9" customHeight="1" x14ac:dyDescent="0.2">
      <c r="A109" s="501"/>
      <c r="B109" s="501"/>
      <c r="C109" s="48" t="s">
        <v>4</v>
      </c>
      <c r="D109" s="49">
        <v>17</v>
      </c>
      <c r="E109" s="50">
        <v>27996005</v>
      </c>
      <c r="F109" s="50">
        <v>6383998</v>
      </c>
      <c r="G109" s="50">
        <v>0</v>
      </c>
      <c r="H109" s="50">
        <v>12336964</v>
      </c>
      <c r="I109" s="50">
        <v>0</v>
      </c>
      <c r="J109" s="51">
        <v>3893084</v>
      </c>
      <c r="K109" s="50">
        <v>46716967</v>
      </c>
      <c r="L109" s="73">
        <v>50610051</v>
      </c>
      <c r="M109" s="118"/>
      <c r="N109" s="120">
        <v>46716967</v>
      </c>
      <c r="O109" s="120">
        <v>34380004</v>
      </c>
      <c r="P109" s="120">
        <v>0</v>
      </c>
      <c r="Q109" s="120">
        <v>56798447</v>
      </c>
      <c r="R109" s="47"/>
    </row>
    <row r="110" spans="1:18" ht="12.75" customHeight="1" x14ac:dyDescent="0.2">
      <c r="A110" s="501"/>
      <c r="B110" s="501"/>
      <c r="C110" s="53" t="s">
        <v>3</v>
      </c>
      <c r="D110" s="54">
        <v>18</v>
      </c>
      <c r="E110" s="55">
        <v>14973.12</v>
      </c>
      <c r="F110" s="55">
        <v>3414.81</v>
      </c>
      <c r="G110" s="55">
        <v>0</v>
      </c>
      <c r="H110" s="55">
        <v>6371.51</v>
      </c>
      <c r="I110" s="55">
        <v>0</v>
      </c>
      <c r="J110" s="55">
        <v>2063.29</v>
      </c>
      <c r="K110" s="56">
        <v>24759.439999999999</v>
      </c>
      <c r="L110" s="46">
        <v>26822.73</v>
      </c>
      <c r="M110" s="117"/>
      <c r="N110" s="119">
        <v>24759.439999999999</v>
      </c>
      <c r="O110" s="119">
        <v>18387.93</v>
      </c>
      <c r="P110" s="119"/>
      <c r="Q110" s="119">
        <v>30132.560000000001</v>
      </c>
      <c r="R110" s="47"/>
    </row>
    <row r="111" spans="1:18" ht="9" customHeight="1" x14ac:dyDescent="0.2">
      <c r="A111" s="501"/>
      <c r="B111" s="501"/>
      <c r="C111" s="48" t="s">
        <v>4</v>
      </c>
      <c r="D111" s="49">
        <v>19</v>
      </c>
      <c r="E111" s="50">
        <v>28992003</v>
      </c>
      <c r="F111" s="50">
        <v>6611994</v>
      </c>
      <c r="G111" s="50">
        <v>0</v>
      </c>
      <c r="H111" s="50">
        <v>12336964</v>
      </c>
      <c r="I111" s="50">
        <v>0</v>
      </c>
      <c r="J111" s="51">
        <v>3995087</v>
      </c>
      <c r="K111" s="50">
        <v>47940961</v>
      </c>
      <c r="L111" s="73">
        <v>51936047</v>
      </c>
      <c r="M111" s="118"/>
      <c r="N111" s="120">
        <v>47940961</v>
      </c>
      <c r="O111" s="120">
        <v>35603997</v>
      </c>
      <c r="P111" s="120">
        <v>0</v>
      </c>
      <c r="Q111" s="120">
        <v>58344772</v>
      </c>
      <c r="R111" s="47"/>
    </row>
    <row r="112" spans="1:18" ht="12.75" customHeight="1" x14ac:dyDescent="0.2">
      <c r="A112" s="501"/>
      <c r="B112" s="501"/>
      <c r="C112" s="53" t="s">
        <v>3</v>
      </c>
      <c r="D112" s="54">
        <v>20</v>
      </c>
      <c r="E112" s="55">
        <v>15493.71</v>
      </c>
      <c r="F112" s="55">
        <v>3532.57</v>
      </c>
      <c r="G112" s="55">
        <v>0</v>
      </c>
      <c r="H112" s="55">
        <v>6371.51</v>
      </c>
      <c r="I112" s="55">
        <v>0</v>
      </c>
      <c r="J112" s="55">
        <v>2116.48</v>
      </c>
      <c r="K112" s="56">
        <v>25397.79</v>
      </c>
      <c r="L112" s="46">
        <v>27514.27</v>
      </c>
      <c r="M112" s="117"/>
      <c r="N112" s="119">
        <v>25397.79</v>
      </c>
      <c r="O112" s="119">
        <v>19026.28</v>
      </c>
      <c r="P112" s="119"/>
      <c r="Q112" s="119">
        <v>30939</v>
      </c>
      <c r="R112" s="47"/>
    </row>
    <row r="113" spans="1:18" ht="9" customHeight="1" x14ac:dyDescent="0.2">
      <c r="A113" s="501"/>
      <c r="B113" s="501"/>
      <c r="C113" s="48" t="s">
        <v>4</v>
      </c>
      <c r="D113" s="49">
        <v>21</v>
      </c>
      <c r="E113" s="50">
        <v>30000006</v>
      </c>
      <c r="F113" s="50">
        <v>6840009</v>
      </c>
      <c r="G113" s="50">
        <v>0</v>
      </c>
      <c r="H113" s="50">
        <v>12336964</v>
      </c>
      <c r="I113" s="50">
        <v>0</v>
      </c>
      <c r="J113" s="51">
        <v>4098077</v>
      </c>
      <c r="K113" s="50">
        <v>49176979</v>
      </c>
      <c r="L113" s="73">
        <v>53275056</v>
      </c>
      <c r="M113" s="118"/>
      <c r="N113" s="120">
        <v>49176979</v>
      </c>
      <c r="O113" s="120">
        <v>36840015</v>
      </c>
      <c r="P113" s="120">
        <v>0</v>
      </c>
      <c r="Q113" s="120">
        <v>59906258</v>
      </c>
      <c r="R113" s="47"/>
    </row>
    <row r="114" spans="1:18" ht="12.75" customHeight="1" x14ac:dyDescent="0.2">
      <c r="A114" s="501"/>
      <c r="B114" s="501"/>
      <c r="C114" s="53" t="s">
        <v>3</v>
      </c>
      <c r="D114" s="54">
        <v>22</v>
      </c>
      <c r="E114" s="55">
        <v>16008.1</v>
      </c>
      <c r="F114" s="55">
        <v>3650.32</v>
      </c>
      <c r="G114" s="55">
        <v>0</v>
      </c>
      <c r="H114" s="55">
        <v>6371.51</v>
      </c>
      <c r="I114" s="55">
        <v>0</v>
      </c>
      <c r="J114" s="55">
        <v>2169.16</v>
      </c>
      <c r="K114" s="56">
        <v>26029.93</v>
      </c>
      <c r="L114" s="46">
        <v>28199.09</v>
      </c>
      <c r="M114" s="117"/>
      <c r="N114" s="119">
        <v>26029.93</v>
      </c>
      <c r="O114" s="119">
        <v>19658.419999999998</v>
      </c>
      <c r="P114" s="119"/>
      <c r="Q114" s="119">
        <v>31737.61</v>
      </c>
      <c r="R114" s="47"/>
    </row>
    <row r="115" spans="1:18" ht="9" customHeight="1" x14ac:dyDescent="0.2">
      <c r="A115" s="501"/>
      <c r="B115" s="501"/>
      <c r="C115" s="48" t="s">
        <v>4</v>
      </c>
      <c r="D115" s="49">
        <v>23</v>
      </c>
      <c r="E115" s="50">
        <v>30996004</v>
      </c>
      <c r="F115" s="50">
        <v>7068005</v>
      </c>
      <c r="G115" s="50">
        <v>0</v>
      </c>
      <c r="H115" s="50">
        <v>12336964</v>
      </c>
      <c r="I115" s="50">
        <v>0</v>
      </c>
      <c r="J115" s="51">
        <v>4200079</v>
      </c>
      <c r="K115" s="50">
        <v>50400973</v>
      </c>
      <c r="L115" s="73">
        <v>54601052</v>
      </c>
      <c r="M115" s="118"/>
      <c r="N115" s="120">
        <v>50400973</v>
      </c>
      <c r="O115" s="120">
        <v>38064009</v>
      </c>
      <c r="P115" s="120">
        <v>0</v>
      </c>
      <c r="Q115" s="120">
        <v>61452582</v>
      </c>
      <c r="R115" s="47"/>
    </row>
    <row r="116" spans="1:18" ht="12.75" customHeight="1" x14ac:dyDescent="0.2">
      <c r="A116" s="501"/>
      <c r="B116" s="501"/>
      <c r="C116" s="53" t="s">
        <v>3</v>
      </c>
      <c r="D116" s="54">
        <v>24</v>
      </c>
      <c r="E116" s="55">
        <v>16522.490000000002</v>
      </c>
      <c r="F116" s="55">
        <v>3768.07</v>
      </c>
      <c r="G116" s="55">
        <v>0</v>
      </c>
      <c r="H116" s="55">
        <v>6371.51</v>
      </c>
      <c r="I116" s="55">
        <v>0</v>
      </c>
      <c r="J116" s="55">
        <v>2221.84</v>
      </c>
      <c r="K116" s="56">
        <v>26662.07</v>
      </c>
      <c r="L116" s="46">
        <v>28883.91</v>
      </c>
      <c r="M116" s="117"/>
      <c r="N116" s="119">
        <v>26662.07</v>
      </c>
      <c r="O116" s="119">
        <v>20290.560000000001</v>
      </c>
      <c r="P116" s="119"/>
      <c r="Q116" s="119">
        <v>32536.21</v>
      </c>
      <c r="R116" s="47"/>
    </row>
    <row r="117" spans="1:18" ht="9" customHeight="1" x14ac:dyDescent="0.2">
      <c r="A117" s="501"/>
      <c r="B117" s="501"/>
      <c r="C117" s="48" t="s">
        <v>4</v>
      </c>
      <c r="D117" s="49">
        <v>25</v>
      </c>
      <c r="E117" s="50">
        <v>31992002</v>
      </c>
      <c r="F117" s="50">
        <v>7296001</v>
      </c>
      <c r="G117" s="50">
        <v>0</v>
      </c>
      <c r="H117" s="50">
        <v>12336964</v>
      </c>
      <c r="I117" s="50">
        <v>0</v>
      </c>
      <c r="J117" s="51">
        <v>4302082</v>
      </c>
      <c r="K117" s="50">
        <v>51624966</v>
      </c>
      <c r="L117" s="73">
        <v>55927048</v>
      </c>
      <c r="M117" s="118"/>
      <c r="N117" s="120">
        <v>51624966</v>
      </c>
      <c r="O117" s="120">
        <v>39288003</v>
      </c>
      <c r="P117" s="120">
        <v>0</v>
      </c>
      <c r="Q117" s="120">
        <v>62998887</v>
      </c>
      <c r="R117" s="47"/>
    </row>
    <row r="118" spans="1:18" ht="12.75" customHeight="1" x14ac:dyDescent="0.2">
      <c r="A118" s="501"/>
      <c r="B118" s="501"/>
      <c r="C118" s="53" t="s">
        <v>3</v>
      </c>
      <c r="D118" s="54">
        <v>26</v>
      </c>
      <c r="E118" s="55">
        <v>17043.080000000002</v>
      </c>
      <c r="F118" s="55">
        <v>3885.82</v>
      </c>
      <c r="G118" s="55">
        <v>0</v>
      </c>
      <c r="H118" s="55">
        <v>6371.51</v>
      </c>
      <c r="I118" s="55">
        <v>0</v>
      </c>
      <c r="J118" s="55">
        <v>2275.0300000000002</v>
      </c>
      <c r="K118" s="56">
        <v>27300.41</v>
      </c>
      <c r="L118" s="46">
        <v>29575.439999999999</v>
      </c>
      <c r="M118" s="117"/>
      <c r="N118" s="119">
        <v>27300.41</v>
      </c>
      <c r="O118" s="119">
        <v>20928.900000000001</v>
      </c>
      <c r="P118" s="119"/>
      <c r="Q118" s="119">
        <v>33342.639999999999</v>
      </c>
      <c r="R118" s="47"/>
    </row>
    <row r="119" spans="1:18" ht="9" customHeight="1" x14ac:dyDescent="0.2">
      <c r="A119" s="501"/>
      <c r="B119" s="501"/>
      <c r="C119" s="48" t="s">
        <v>4</v>
      </c>
      <c r="D119" s="49">
        <v>27</v>
      </c>
      <c r="E119" s="50">
        <v>33000005</v>
      </c>
      <c r="F119" s="50">
        <v>7523997</v>
      </c>
      <c r="G119" s="50">
        <v>0</v>
      </c>
      <c r="H119" s="50">
        <v>12336964</v>
      </c>
      <c r="I119" s="50">
        <v>0</v>
      </c>
      <c r="J119" s="51">
        <v>4405072</v>
      </c>
      <c r="K119" s="50">
        <v>52860965</v>
      </c>
      <c r="L119" s="73">
        <v>57266037</v>
      </c>
      <c r="M119" s="118"/>
      <c r="N119" s="120">
        <v>52860965</v>
      </c>
      <c r="O119" s="120">
        <v>40524001</v>
      </c>
      <c r="P119" s="120">
        <v>0</v>
      </c>
      <c r="Q119" s="120">
        <v>64560354</v>
      </c>
      <c r="R119" s="47"/>
    </row>
    <row r="120" spans="1:18" ht="12.75" customHeight="1" x14ac:dyDescent="0.2">
      <c r="A120" s="501"/>
      <c r="B120" s="501"/>
      <c r="C120" s="53" t="s">
        <v>3</v>
      </c>
      <c r="D120" s="54">
        <v>28</v>
      </c>
      <c r="E120" s="55">
        <v>17557.47</v>
      </c>
      <c r="F120" s="55">
        <v>4003.57</v>
      </c>
      <c r="G120" s="55">
        <v>0</v>
      </c>
      <c r="H120" s="55">
        <v>6371.51</v>
      </c>
      <c r="I120" s="55">
        <v>0</v>
      </c>
      <c r="J120" s="55">
        <v>2327.71</v>
      </c>
      <c r="K120" s="56">
        <v>27932.55</v>
      </c>
      <c r="L120" s="46">
        <v>30260.26</v>
      </c>
      <c r="M120" s="117"/>
      <c r="N120" s="119">
        <v>27932.55</v>
      </c>
      <c r="O120" s="119">
        <v>21561.040000000001</v>
      </c>
      <c r="P120" s="119"/>
      <c r="Q120" s="119">
        <v>34141.25</v>
      </c>
      <c r="R120" s="47"/>
    </row>
    <row r="121" spans="1:18" ht="9" customHeight="1" x14ac:dyDescent="0.2">
      <c r="A121" s="501"/>
      <c r="B121" s="501"/>
      <c r="C121" s="48" t="s">
        <v>4</v>
      </c>
      <c r="D121" s="49">
        <v>29</v>
      </c>
      <c r="E121" s="50">
        <v>33996002</v>
      </c>
      <c r="F121" s="50">
        <v>7751992</v>
      </c>
      <c r="G121" s="50">
        <v>0</v>
      </c>
      <c r="H121" s="50">
        <v>12336964</v>
      </c>
      <c r="I121" s="50">
        <v>0</v>
      </c>
      <c r="J121" s="51">
        <v>4507075</v>
      </c>
      <c r="K121" s="50">
        <v>54084959</v>
      </c>
      <c r="L121" s="73">
        <v>58592034</v>
      </c>
      <c r="M121" s="118"/>
      <c r="N121" s="120">
        <v>54084959</v>
      </c>
      <c r="O121" s="120">
        <v>41747995</v>
      </c>
      <c r="P121" s="120">
        <v>0</v>
      </c>
      <c r="Q121" s="120">
        <v>66106678</v>
      </c>
      <c r="R121" s="47"/>
    </row>
    <row r="122" spans="1:18" ht="12.75" customHeight="1" x14ac:dyDescent="0.2">
      <c r="A122" s="501"/>
      <c r="B122" s="501"/>
      <c r="C122" s="53" t="s">
        <v>3</v>
      </c>
      <c r="D122" s="54">
        <v>30</v>
      </c>
      <c r="E122" s="55">
        <v>18071.86</v>
      </c>
      <c r="F122" s="55">
        <v>4121.33</v>
      </c>
      <c r="G122" s="55">
        <v>0</v>
      </c>
      <c r="H122" s="55">
        <v>6371.51</v>
      </c>
      <c r="I122" s="55">
        <v>0</v>
      </c>
      <c r="J122" s="55">
        <v>2380.39</v>
      </c>
      <c r="K122" s="56">
        <v>28564.7</v>
      </c>
      <c r="L122" s="46">
        <v>30945.09</v>
      </c>
      <c r="M122" s="117"/>
      <c r="N122" s="119">
        <v>28564.7</v>
      </c>
      <c r="O122" s="119">
        <v>22193.19</v>
      </c>
      <c r="P122" s="119"/>
      <c r="Q122" s="119">
        <v>34939.86</v>
      </c>
      <c r="R122" s="47"/>
    </row>
    <row r="123" spans="1:18" ht="9" customHeight="1" x14ac:dyDescent="0.2">
      <c r="A123" s="501"/>
      <c r="B123" s="501"/>
      <c r="C123" s="48" t="s">
        <v>4</v>
      </c>
      <c r="D123" s="49">
        <v>33</v>
      </c>
      <c r="E123" s="50">
        <v>34992000</v>
      </c>
      <c r="F123" s="50">
        <v>7980008</v>
      </c>
      <c r="G123" s="50">
        <v>0</v>
      </c>
      <c r="H123" s="50">
        <v>12336964</v>
      </c>
      <c r="I123" s="50">
        <v>0</v>
      </c>
      <c r="J123" s="51">
        <v>4609078</v>
      </c>
      <c r="K123" s="50">
        <v>55308972</v>
      </c>
      <c r="L123" s="73">
        <v>59918049</v>
      </c>
      <c r="M123" s="118"/>
      <c r="N123" s="120">
        <v>55308972</v>
      </c>
      <c r="O123" s="120">
        <v>42972008</v>
      </c>
      <c r="P123" s="120">
        <v>0</v>
      </c>
      <c r="Q123" s="120">
        <v>67653003</v>
      </c>
      <c r="R123" s="47"/>
    </row>
    <row r="124" spans="1:18" ht="12.75" customHeight="1" x14ac:dyDescent="0.2">
      <c r="A124" s="501"/>
      <c r="B124" s="501"/>
      <c r="C124" s="53" t="s">
        <v>3</v>
      </c>
      <c r="D124" s="54">
        <v>34</v>
      </c>
      <c r="E124" s="55">
        <v>19106.84</v>
      </c>
      <c r="F124" s="55">
        <v>4356.83</v>
      </c>
      <c r="G124" s="55">
        <v>0</v>
      </c>
      <c r="H124" s="55">
        <v>6371.51</v>
      </c>
      <c r="I124" s="55">
        <v>0</v>
      </c>
      <c r="J124" s="55">
        <v>2486.27</v>
      </c>
      <c r="K124" s="56">
        <v>29835.18</v>
      </c>
      <c r="L124" s="46">
        <v>32321.45</v>
      </c>
      <c r="M124" s="117"/>
      <c r="N124" s="119">
        <v>29835.18</v>
      </c>
      <c r="O124" s="119">
        <v>23463.67</v>
      </c>
      <c r="P124" s="119"/>
      <c r="Q124" s="119">
        <v>36544.910000000003</v>
      </c>
      <c r="R124" s="47"/>
    </row>
    <row r="125" spans="1:18" ht="9" customHeight="1" x14ac:dyDescent="0.2">
      <c r="A125" s="501"/>
      <c r="B125" s="501"/>
      <c r="C125" s="48" t="s">
        <v>4</v>
      </c>
      <c r="D125" s="49">
        <v>35</v>
      </c>
      <c r="E125" s="50">
        <v>36996001</v>
      </c>
      <c r="F125" s="50">
        <v>8435999</v>
      </c>
      <c r="G125" s="50">
        <v>0</v>
      </c>
      <c r="H125" s="50">
        <v>12336964</v>
      </c>
      <c r="I125" s="50">
        <v>0</v>
      </c>
      <c r="J125" s="51">
        <v>4814090</v>
      </c>
      <c r="K125" s="50">
        <v>57768964</v>
      </c>
      <c r="L125" s="73">
        <v>62583054</v>
      </c>
      <c r="M125" s="118"/>
      <c r="N125" s="120">
        <v>57768964</v>
      </c>
      <c r="O125" s="120">
        <v>45432000</v>
      </c>
      <c r="P125" s="120">
        <v>0</v>
      </c>
      <c r="Q125" s="120">
        <v>70760813</v>
      </c>
      <c r="R125" s="47"/>
    </row>
    <row r="126" spans="1:18" ht="12.75" customHeight="1" x14ac:dyDescent="0.2">
      <c r="A126" s="501"/>
      <c r="B126" s="501"/>
      <c r="C126" s="53" t="s">
        <v>3</v>
      </c>
      <c r="D126" s="54">
        <v>36</v>
      </c>
      <c r="E126" s="55">
        <v>19621.23</v>
      </c>
      <c r="F126" s="55">
        <v>4474.58</v>
      </c>
      <c r="G126" s="55">
        <v>0</v>
      </c>
      <c r="H126" s="55">
        <v>6371.51</v>
      </c>
      <c r="I126" s="55">
        <v>0</v>
      </c>
      <c r="J126" s="55">
        <v>2538.94</v>
      </c>
      <c r="K126" s="56">
        <v>30467.32</v>
      </c>
      <c r="L126" s="46">
        <v>33006.26</v>
      </c>
      <c r="M126" s="117"/>
      <c r="N126" s="119">
        <v>30467.32</v>
      </c>
      <c r="O126" s="119">
        <v>24095.81</v>
      </c>
      <c r="P126" s="119"/>
      <c r="Q126" s="119">
        <v>37343.51</v>
      </c>
      <c r="R126" s="47"/>
    </row>
    <row r="127" spans="1:18" ht="9" customHeight="1" x14ac:dyDescent="0.2">
      <c r="A127" s="501"/>
      <c r="B127" s="501"/>
      <c r="C127" s="48" t="s">
        <v>4</v>
      </c>
      <c r="D127" s="49">
        <v>37</v>
      </c>
      <c r="E127" s="50">
        <v>37991999</v>
      </c>
      <c r="F127" s="50">
        <v>8663995</v>
      </c>
      <c r="G127" s="50">
        <v>0</v>
      </c>
      <c r="H127" s="50">
        <v>12336964</v>
      </c>
      <c r="I127" s="50">
        <v>0</v>
      </c>
      <c r="J127" s="51">
        <v>4916073</v>
      </c>
      <c r="K127" s="50">
        <v>58992958</v>
      </c>
      <c r="L127" s="73">
        <v>63909031</v>
      </c>
      <c r="M127" s="118"/>
      <c r="N127" s="120">
        <v>58992958</v>
      </c>
      <c r="O127" s="120">
        <v>46655994</v>
      </c>
      <c r="P127" s="120">
        <v>0</v>
      </c>
      <c r="Q127" s="120">
        <v>72307118</v>
      </c>
      <c r="R127" s="47"/>
    </row>
    <row r="128" spans="1:18" ht="12.75" customHeight="1" x14ac:dyDescent="0.2">
      <c r="A128" s="501"/>
      <c r="B128" s="501"/>
      <c r="C128" s="53" t="s">
        <v>3</v>
      </c>
      <c r="D128" s="54">
        <v>38</v>
      </c>
      <c r="E128" s="55">
        <v>20141.82</v>
      </c>
      <c r="F128" s="55">
        <v>4592.33</v>
      </c>
      <c r="G128" s="55">
        <v>0</v>
      </c>
      <c r="H128" s="55">
        <v>6371.51</v>
      </c>
      <c r="I128" s="55">
        <v>0</v>
      </c>
      <c r="J128" s="55">
        <v>2592.14</v>
      </c>
      <c r="K128" s="56">
        <v>31105.66</v>
      </c>
      <c r="L128" s="46">
        <v>33697.800000000003</v>
      </c>
      <c r="M128" s="117"/>
      <c r="N128" s="119">
        <v>31105.66</v>
      </c>
      <c r="O128" s="119">
        <v>24734.15</v>
      </c>
      <c r="P128" s="119"/>
      <c r="Q128" s="119">
        <v>38149.949999999997</v>
      </c>
      <c r="R128" s="47"/>
    </row>
    <row r="129" spans="1:18" ht="9" customHeight="1" x14ac:dyDescent="0.2">
      <c r="A129" s="501"/>
      <c r="B129" s="501"/>
      <c r="C129" s="48" t="s">
        <v>4</v>
      </c>
      <c r="D129" s="49">
        <v>39</v>
      </c>
      <c r="E129" s="50">
        <v>39000002</v>
      </c>
      <c r="F129" s="50">
        <v>8891991</v>
      </c>
      <c r="G129" s="50">
        <v>0</v>
      </c>
      <c r="H129" s="50">
        <v>12336964</v>
      </c>
      <c r="I129" s="50">
        <v>0</v>
      </c>
      <c r="J129" s="51">
        <v>5019083</v>
      </c>
      <c r="K129" s="50">
        <v>60228956</v>
      </c>
      <c r="L129" s="73">
        <v>65248039</v>
      </c>
      <c r="M129" s="118"/>
      <c r="N129" s="120">
        <v>60228956</v>
      </c>
      <c r="O129" s="120">
        <v>47891993</v>
      </c>
      <c r="P129" s="120">
        <v>0</v>
      </c>
      <c r="Q129" s="120">
        <v>73868604</v>
      </c>
      <c r="R129" s="47"/>
    </row>
    <row r="130" spans="1:18" ht="12.75" customHeight="1" x14ac:dyDescent="0.2">
      <c r="A130" s="501"/>
      <c r="B130" s="501"/>
      <c r="C130" s="53" t="s">
        <v>3</v>
      </c>
      <c r="D130" s="54">
        <v>40</v>
      </c>
      <c r="E130" s="55">
        <v>20656.21</v>
      </c>
      <c r="F130" s="55">
        <v>4710.09</v>
      </c>
      <c r="G130" s="55">
        <v>0</v>
      </c>
      <c r="H130" s="55">
        <v>6371.51</v>
      </c>
      <c r="I130" s="55">
        <v>0</v>
      </c>
      <c r="J130" s="55">
        <v>2644.82</v>
      </c>
      <c r="K130" s="56">
        <v>31737.81</v>
      </c>
      <c r="L130" s="46">
        <v>34382.629999999997</v>
      </c>
      <c r="M130" s="117"/>
      <c r="N130" s="119">
        <v>31737.81</v>
      </c>
      <c r="O130" s="119">
        <v>25366.3</v>
      </c>
      <c r="P130" s="119"/>
      <c r="Q130" s="119">
        <v>38948.559999999998</v>
      </c>
      <c r="R130" s="47"/>
    </row>
    <row r="131" spans="1:18" ht="9" customHeight="1" x14ac:dyDescent="0.2">
      <c r="A131" s="502"/>
      <c r="B131" s="502"/>
      <c r="C131" s="58"/>
      <c r="D131" s="59"/>
      <c r="E131" s="61">
        <v>39996000</v>
      </c>
      <c r="F131" s="61">
        <v>9120006</v>
      </c>
      <c r="G131" s="61">
        <v>0</v>
      </c>
      <c r="H131" s="61">
        <v>12336964</v>
      </c>
      <c r="I131" s="61">
        <v>0</v>
      </c>
      <c r="J131" s="60">
        <v>5121086</v>
      </c>
      <c r="K131" s="61">
        <v>61452969</v>
      </c>
      <c r="L131" s="73">
        <v>66574055</v>
      </c>
      <c r="M131" s="118"/>
      <c r="N131" s="120">
        <v>61452969</v>
      </c>
      <c r="O131" s="120">
        <v>49116006</v>
      </c>
      <c r="P131" s="120">
        <v>0</v>
      </c>
      <c r="Q131" s="120">
        <v>75414928</v>
      </c>
      <c r="R131" s="47"/>
    </row>
    <row r="132" spans="1:18" ht="12.75" customHeight="1" x14ac:dyDescent="0.2">
      <c r="A132" s="496">
        <v>33543</v>
      </c>
      <c r="B132" s="496">
        <v>33969</v>
      </c>
      <c r="C132" s="42" t="s">
        <v>3</v>
      </c>
      <c r="D132" s="43">
        <v>0</v>
      </c>
      <c r="E132" s="44">
        <v>10325.01</v>
      </c>
      <c r="F132" s="44">
        <v>2355.04</v>
      </c>
      <c r="G132" s="44">
        <v>0</v>
      </c>
      <c r="H132" s="44">
        <v>6705.27</v>
      </c>
      <c r="I132" s="44">
        <v>0</v>
      </c>
      <c r="J132" s="44">
        <v>1615.44</v>
      </c>
      <c r="K132" s="45">
        <v>19385.32</v>
      </c>
      <c r="L132" s="46">
        <v>21000.76</v>
      </c>
      <c r="M132" s="117"/>
      <c r="N132" s="119">
        <v>19385.32</v>
      </c>
      <c r="O132" s="119">
        <v>12680.05</v>
      </c>
      <c r="P132" s="119"/>
      <c r="Q132" s="119">
        <v>23283.17</v>
      </c>
      <c r="R132" s="47"/>
    </row>
    <row r="133" spans="1:18" ht="9" customHeight="1" x14ac:dyDescent="0.2">
      <c r="A133" s="521"/>
      <c r="B133" s="521"/>
      <c r="C133" s="48" t="s">
        <v>4</v>
      </c>
      <c r="D133" s="49">
        <v>0</v>
      </c>
      <c r="E133" s="50">
        <v>19992007</v>
      </c>
      <c r="F133" s="50">
        <v>4559993</v>
      </c>
      <c r="G133" s="50">
        <v>0</v>
      </c>
      <c r="H133" s="50">
        <v>12983213</v>
      </c>
      <c r="I133" s="50">
        <v>0</v>
      </c>
      <c r="J133" s="51">
        <v>3127928</v>
      </c>
      <c r="K133" s="50">
        <v>37535214</v>
      </c>
      <c r="L133" s="73">
        <v>40663142</v>
      </c>
      <c r="M133" s="118"/>
      <c r="N133" s="120">
        <v>37535214</v>
      </c>
      <c r="O133" s="120">
        <v>24552000</v>
      </c>
      <c r="P133" s="120">
        <v>0</v>
      </c>
      <c r="Q133" s="120">
        <v>45082504</v>
      </c>
      <c r="R133" s="47"/>
    </row>
    <row r="134" spans="1:18" ht="12.75" customHeight="1" x14ac:dyDescent="0.2">
      <c r="A134" s="500">
        <v>33543</v>
      </c>
      <c r="B134" s="500">
        <v>33969</v>
      </c>
      <c r="C134" s="53" t="s">
        <v>3</v>
      </c>
      <c r="D134" s="54">
        <v>1</v>
      </c>
      <c r="E134" s="55">
        <v>10325.01</v>
      </c>
      <c r="F134" s="55">
        <v>2355.04</v>
      </c>
      <c r="G134" s="55">
        <v>0</v>
      </c>
      <c r="H134" s="55">
        <v>6705.27</v>
      </c>
      <c r="I134" s="55">
        <v>0</v>
      </c>
      <c r="J134" s="55">
        <v>1615.44</v>
      </c>
      <c r="K134" s="56">
        <v>19385.32</v>
      </c>
      <c r="L134" s="46">
        <v>21000.76</v>
      </c>
      <c r="M134" s="117"/>
      <c r="N134" s="119">
        <v>19385.32</v>
      </c>
      <c r="O134" s="119">
        <v>12680.05</v>
      </c>
      <c r="P134" s="119"/>
      <c r="Q134" s="119">
        <v>23283.17</v>
      </c>
      <c r="R134" s="47"/>
    </row>
    <row r="135" spans="1:18" ht="9" customHeight="1" x14ac:dyDescent="0.2">
      <c r="A135" s="500"/>
      <c r="B135" s="500"/>
      <c r="C135" s="48" t="s">
        <v>4</v>
      </c>
      <c r="D135" s="49">
        <v>2</v>
      </c>
      <c r="E135" s="50">
        <v>19992007</v>
      </c>
      <c r="F135" s="50">
        <v>4559993</v>
      </c>
      <c r="G135" s="50">
        <v>0</v>
      </c>
      <c r="H135" s="50">
        <v>12983213</v>
      </c>
      <c r="I135" s="50">
        <v>0</v>
      </c>
      <c r="J135" s="51">
        <v>3127928</v>
      </c>
      <c r="K135" s="50">
        <v>37535214</v>
      </c>
      <c r="L135" s="73">
        <v>40663142</v>
      </c>
      <c r="M135" s="118"/>
      <c r="N135" s="120">
        <v>37535214</v>
      </c>
      <c r="O135" s="120">
        <v>24552000</v>
      </c>
      <c r="P135" s="120">
        <v>0</v>
      </c>
      <c r="Q135" s="120">
        <v>45082504</v>
      </c>
      <c r="R135" s="47"/>
    </row>
    <row r="136" spans="1:18" ht="12.75" customHeight="1" x14ac:dyDescent="0.2">
      <c r="A136" s="501"/>
      <c r="B136" s="501"/>
      <c r="C136" s="53" t="s">
        <v>3</v>
      </c>
      <c r="D136" s="54">
        <v>3</v>
      </c>
      <c r="E136" s="55">
        <v>10845.59</v>
      </c>
      <c r="F136" s="55">
        <v>2472.8000000000002</v>
      </c>
      <c r="G136" s="55">
        <v>0</v>
      </c>
      <c r="H136" s="55">
        <v>6705.27</v>
      </c>
      <c r="I136" s="55">
        <v>0</v>
      </c>
      <c r="J136" s="55">
        <v>1668.64</v>
      </c>
      <c r="K136" s="56">
        <v>20023.66</v>
      </c>
      <c r="L136" s="46">
        <v>21692.3</v>
      </c>
      <c r="M136" s="117"/>
      <c r="N136" s="119">
        <v>20023.66</v>
      </c>
      <c r="O136" s="119">
        <v>13318.39</v>
      </c>
      <c r="P136" s="119"/>
      <c r="Q136" s="119">
        <v>24089.61</v>
      </c>
      <c r="R136" s="47"/>
    </row>
    <row r="137" spans="1:18" ht="9" customHeight="1" x14ac:dyDescent="0.2">
      <c r="A137" s="501"/>
      <c r="B137" s="501"/>
      <c r="C137" s="48" t="s">
        <v>4</v>
      </c>
      <c r="D137" s="49">
        <v>4</v>
      </c>
      <c r="E137" s="50">
        <v>20999991</v>
      </c>
      <c r="F137" s="50">
        <v>4788008</v>
      </c>
      <c r="G137" s="50">
        <v>0</v>
      </c>
      <c r="H137" s="50">
        <v>12983213</v>
      </c>
      <c r="I137" s="50">
        <v>0</v>
      </c>
      <c r="J137" s="51">
        <v>3230938</v>
      </c>
      <c r="K137" s="50">
        <v>38771212</v>
      </c>
      <c r="L137" s="73">
        <v>42002150</v>
      </c>
      <c r="M137" s="118"/>
      <c r="N137" s="120">
        <v>38771212</v>
      </c>
      <c r="O137" s="120">
        <v>25787999</v>
      </c>
      <c r="P137" s="120">
        <v>0</v>
      </c>
      <c r="Q137" s="120">
        <v>46643989</v>
      </c>
      <c r="R137" s="47"/>
    </row>
    <row r="138" spans="1:18" ht="12.75" customHeight="1" x14ac:dyDescent="0.2">
      <c r="A138" s="501"/>
      <c r="B138" s="501"/>
      <c r="C138" s="53" t="s">
        <v>3</v>
      </c>
      <c r="D138" s="54">
        <v>5</v>
      </c>
      <c r="E138" s="55">
        <v>11359.99</v>
      </c>
      <c r="F138" s="55">
        <v>2590.5500000000002</v>
      </c>
      <c r="G138" s="55">
        <v>0</v>
      </c>
      <c r="H138" s="55">
        <v>6705.27</v>
      </c>
      <c r="I138" s="55">
        <v>0</v>
      </c>
      <c r="J138" s="55">
        <v>1721.32</v>
      </c>
      <c r="K138" s="56">
        <v>20655.810000000001</v>
      </c>
      <c r="L138" s="46">
        <v>22377.13</v>
      </c>
      <c r="M138" s="117"/>
      <c r="N138" s="119">
        <v>20655.810000000001</v>
      </c>
      <c r="O138" s="119">
        <v>13950.54</v>
      </c>
      <c r="P138" s="119"/>
      <c r="Q138" s="119">
        <v>24888.23</v>
      </c>
      <c r="R138" s="47"/>
    </row>
    <row r="139" spans="1:18" ht="9" customHeight="1" x14ac:dyDescent="0.2">
      <c r="A139" s="501"/>
      <c r="B139" s="501"/>
      <c r="C139" s="48" t="s">
        <v>4</v>
      </c>
      <c r="D139" s="49">
        <v>6</v>
      </c>
      <c r="E139" s="50">
        <v>21996008</v>
      </c>
      <c r="F139" s="50">
        <v>5016004</v>
      </c>
      <c r="G139" s="50">
        <v>0</v>
      </c>
      <c r="H139" s="50">
        <v>12983213</v>
      </c>
      <c r="I139" s="50">
        <v>0</v>
      </c>
      <c r="J139" s="51">
        <v>3332940</v>
      </c>
      <c r="K139" s="50">
        <v>39995225</v>
      </c>
      <c r="L139" s="73">
        <v>43328166</v>
      </c>
      <c r="M139" s="118"/>
      <c r="N139" s="120">
        <v>39995225</v>
      </c>
      <c r="O139" s="120">
        <v>27012012</v>
      </c>
      <c r="P139" s="120">
        <v>0</v>
      </c>
      <c r="Q139" s="120">
        <v>48190333</v>
      </c>
      <c r="R139" s="47"/>
    </row>
    <row r="140" spans="1:18" ht="12.75" customHeight="1" x14ac:dyDescent="0.2">
      <c r="A140" s="501"/>
      <c r="B140" s="501"/>
      <c r="C140" s="53" t="s">
        <v>3</v>
      </c>
      <c r="D140" s="54">
        <v>7</v>
      </c>
      <c r="E140" s="55">
        <v>11874.38</v>
      </c>
      <c r="F140" s="55">
        <v>2708.3</v>
      </c>
      <c r="G140" s="55">
        <v>0</v>
      </c>
      <c r="H140" s="55">
        <v>6705.27</v>
      </c>
      <c r="I140" s="55">
        <v>0</v>
      </c>
      <c r="J140" s="55">
        <v>1774</v>
      </c>
      <c r="K140" s="56">
        <v>21287.95</v>
      </c>
      <c r="L140" s="46">
        <v>23061.95</v>
      </c>
      <c r="M140" s="117"/>
      <c r="N140" s="119">
        <v>21287.95</v>
      </c>
      <c r="O140" s="119">
        <v>14582.68</v>
      </c>
      <c r="P140" s="119"/>
      <c r="Q140" s="119">
        <v>25686.83</v>
      </c>
      <c r="R140" s="47"/>
    </row>
    <row r="141" spans="1:18" ht="9" customHeight="1" x14ac:dyDescent="0.2">
      <c r="A141" s="501"/>
      <c r="B141" s="501"/>
      <c r="C141" s="48" t="s">
        <v>4</v>
      </c>
      <c r="D141" s="49">
        <v>8</v>
      </c>
      <c r="E141" s="50">
        <v>22992006</v>
      </c>
      <c r="F141" s="50">
        <v>5244000</v>
      </c>
      <c r="G141" s="50">
        <v>0</v>
      </c>
      <c r="H141" s="50">
        <v>12983213</v>
      </c>
      <c r="I141" s="50">
        <v>0</v>
      </c>
      <c r="J141" s="51">
        <v>3434943</v>
      </c>
      <c r="K141" s="50">
        <v>41219219</v>
      </c>
      <c r="L141" s="73">
        <v>44654162</v>
      </c>
      <c r="M141" s="118"/>
      <c r="N141" s="120">
        <v>41219219</v>
      </c>
      <c r="O141" s="120">
        <v>28236006</v>
      </c>
      <c r="P141" s="120">
        <v>0</v>
      </c>
      <c r="Q141" s="120">
        <v>49736638</v>
      </c>
      <c r="R141" s="47"/>
    </row>
    <row r="142" spans="1:18" ht="12.75" customHeight="1" x14ac:dyDescent="0.2">
      <c r="A142" s="501"/>
      <c r="B142" s="501"/>
      <c r="C142" s="53" t="s">
        <v>3</v>
      </c>
      <c r="D142" s="54">
        <v>9</v>
      </c>
      <c r="E142" s="55">
        <v>12394.97</v>
      </c>
      <c r="F142" s="55">
        <v>2826.05</v>
      </c>
      <c r="G142" s="55">
        <v>0</v>
      </c>
      <c r="H142" s="55">
        <v>6705.27</v>
      </c>
      <c r="I142" s="55">
        <v>0</v>
      </c>
      <c r="J142" s="55">
        <v>1827.19</v>
      </c>
      <c r="K142" s="56">
        <v>21926.29</v>
      </c>
      <c r="L142" s="46">
        <v>23753.48</v>
      </c>
      <c r="M142" s="117"/>
      <c r="N142" s="119">
        <v>21926.29</v>
      </c>
      <c r="O142" s="119">
        <v>15221.02</v>
      </c>
      <c r="P142" s="119"/>
      <c r="Q142" s="119">
        <v>26493.26</v>
      </c>
      <c r="R142" s="47"/>
    </row>
    <row r="143" spans="1:18" ht="9" customHeight="1" x14ac:dyDescent="0.2">
      <c r="A143" s="501"/>
      <c r="B143" s="501"/>
      <c r="C143" s="48" t="s">
        <v>4</v>
      </c>
      <c r="D143" s="49">
        <v>10</v>
      </c>
      <c r="E143" s="50">
        <v>24000009</v>
      </c>
      <c r="F143" s="50">
        <v>5471996</v>
      </c>
      <c r="G143" s="50">
        <v>0</v>
      </c>
      <c r="H143" s="50">
        <v>12983213</v>
      </c>
      <c r="I143" s="50">
        <v>0</v>
      </c>
      <c r="J143" s="51">
        <v>3537933</v>
      </c>
      <c r="K143" s="50">
        <v>42455218</v>
      </c>
      <c r="L143" s="73">
        <v>45993151</v>
      </c>
      <c r="M143" s="118"/>
      <c r="N143" s="120">
        <v>42455218</v>
      </c>
      <c r="O143" s="120">
        <v>29472004</v>
      </c>
      <c r="P143" s="120">
        <v>0</v>
      </c>
      <c r="Q143" s="120">
        <v>51298105</v>
      </c>
      <c r="R143" s="47"/>
    </row>
    <row r="144" spans="1:18" ht="12.75" customHeight="1" x14ac:dyDescent="0.2">
      <c r="A144" s="501"/>
      <c r="B144" s="501"/>
      <c r="C144" s="53" t="s">
        <v>3</v>
      </c>
      <c r="D144" s="54">
        <v>11</v>
      </c>
      <c r="E144" s="55">
        <v>12909.36</v>
      </c>
      <c r="F144" s="55">
        <v>2943.8</v>
      </c>
      <c r="G144" s="55">
        <v>0</v>
      </c>
      <c r="H144" s="55">
        <v>6705.27</v>
      </c>
      <c r="I144" s="55">
        <v>0</v>
      </c>
      <c r="J144" s="55">
        <v>1879.87</v>
      </c>
      <c r="K144" s="56">
        <v>22558.43</v>
      </c>
      <c r="L144" s="46">
        <v>24438.3</v>
      </c>
      <c r="M144" s="117"/>
      <c r="N144" s="119">
        <v>22558.43</v>
      </c>
      <c r="O144" s="119">
        <v>15853.16</v>
      </c>
      <c r="P144" s="119"/>
      <c r="Q144" s="119">
        <v>27291.87</v>
      </c>
      <c r="R144" s="47"/>
    </row>
    <row r="145" spans="1:18" ht="9" customHeight="1" x14ac:dyDescent="0.2">
      <c r="A145" s="501"/>
      <c r="B145" s="501"/>
      <c r="C145" s="48" t="s">
        <v>4</v>
      </c>
      <c r="D145" s="49">
        <v>12</v>
      </c>
      <c r="E145" s="50">
        <v>24996006</v>
      </c>
      <c r="F145" s="50">
        <v>5699992</v>
      </c>
      <c r="G145" s="50">
        <v>0</v>
      </c>
      <c r="H145" s="50">
        <v>12983213</v>
      </c>
      <c r="I145" s="50">
        <v>0</v>
      </c>
      <c r="J145" s="51">
        <v>3639936</v>
      </c>
      <c r="K145" s="50">
        <v>43679211</v>
      </c>
      <c r="L145" s="73">
        <v>47319147</v>
      </c>
      <c r="M145" s="118"/>
      <c r="N145" s="120">
        <v>43679211</v>
      </c>
      <c r="O145" s="120">
        <v>30695998</v>
      </c>
      <c r="P145" s="120">
        <v>0</v>
      </c>
      <c r="Q145" s="120">
        <v>52844429</v>
      </c>
      <c r="R145" s="47"/>
    </row>
    <row r="146" spans="1:18" ht="12.75" customHeight="1" x14ac:dyDescent="0.2">
      <c r="A146" s="501"/>
      <c r="B146" s="501"/>
      <c r="C146" s="53" t="s">
        <v>3</v>
      </c>
      <c r="D146" s="54">
        <v>13</v>
      </c>
      <c r="E146" s="55">
        <v>13423.75</v>
      </c>
      <c r="F146" s="55">
        <v>3061.56</v>
      </c>
      <c r="G146" s="55">
        <v>0</v>
      </c>
      <c r="H146" s="55">
        <v>6705.27</v>
      </c>
      <c r="I146" s="55">
        <v>0</v>
      </c>
      <c r="J146" s="55">
        <v>1932.55</v>
      </c>
      <c r="K146" s="56">
        <v>23190.58</v>
      </c>
      <c r="L146" s="46">
        <v>25123.13</v>
      </c>
      <c r="M146" s="117"/>
      <c r="N146" s="119">
        <v>23190.58</v>
      </c>
      <c r="O146" s="119">
        <v>16485.310000000001</v>
      </c>
      <c r="P146" s="119"/>
      <c r="Q146" s="119">
        <v>28090.49</v>
      </c>
      <c r="R146" s="47"/>
    </row>
    <row r="147" spans="1:18" ht="9" customHeight="1" x14ac:dyDescent="0.2">
      <c r="A147" s="501"/>
      <c r="B147" s="501"/>
      <c r="C147" s="48" t="s">
        <v>4</v>
      </c>
      <c r="D147" s="49">
        <v>14</v>
      </c>
      <c r="E147" s="50">
        <v>25992004</v>
      </c>
      <c r="F147" s="50">
        <v>5928007</v>
      </c>
      <c r="G147" s="50">
        <v>0</v>
      </c>
      <c r="H147" s="50">
        <v>12983213</v>
      </c>
      <c r="I147" s="50">
        <v>0</v>
      </c>
      <c r="J147" s="51">
        <v>3741939</v>
      </c>
      <c r="K147" s="50">
        <v>44903224</v>
      </c>
      <c r="L147" s="73">
        <v>48645163</v>
      </c>
      <c r="M147" s="118"/>
      <c r="N147" s="120">
        <v>44903224</v>
      </c>
      <c r="O147" s="120">
        <v>31920011</v>
      </c>
      <c r="P147" s="120">
        <v>0</v>
      </c>
      <c r="Q147" s="120">
        <v>54390773</v>
      </c>
      <c r="R147" s="47"/>
    </row>
    <row r="148" spans="1:18" ht="12.75" customHeight="1" x14ac:dyDescent="0.2">
      <c r="A148" s="501"/>
      <c r="B148" s="501"/>
      <c r="C148" s="53" t="s">
        <v>3</v>
      </c>
      <c r="D148" s="54">
        <v>15</v>
      </c>
      <c r="E148" s="55">
        <v>13944.34</v>
      </c>
      <c r="F148" s="55">
        <v>3179.31</v>
      </c>
      <c r="G148" s="55">
        <v>0</v>
      </c>
      <c r="H148" s="55">
        <v>6705.27</v>
      </c>
      <c r="I148" s="55">
        <v>0</v>
      </c>
      <c r="J148" s="55">
        <v>1985.74</v>
      </c>
      <c r="K148" s="56">
        <v>23828.92</v>
      </c>
      <c r="L148" s="46">
        <v>25814.66</v>
      </c>
      <c r="M148" s="117"/>
      <c r="N148" s="119">
        <v>23828.92</v>
      </c>
      <c r="O148" s="119">
        <v>17123.650000000001</v>
      </c>
      <c r="P148" s="119"/>
      <c r="Q148" s="119">
        <v>28896.92</v>
      </c>
      <c r="R148" s="47"/>
    </row>
    <row r="149" spans="1:18" ht="9" customHeight="1" x14ac:dyDescent="0.2">
      <c r="A149" s="501"/>
      <c r="B149" s="501"/>
      <c r="C149" s="48" t="s">
        <v>4</v>
      </c>
      <c r="D149" s="49">
        <v>16</v>
      </c>
      <c r="E149" s="50">
        <v>27000007</v>
      </c>
      <c r="F149" s="50">
        <v>6156003</v>
      </c>
      <c r="G149" s="50">
        <v>0</v>
      </c>
      <c r="H149" s="50">
        <v>12983213</v>
      </c>
      <c r="I149" s="50">
        <v>0</v>
      </c>
      <c r="J149" s="51">
        <v>3844929</v>
      </c>
      <c r="K149" s="50">
        <v>46139223</v>
      </c>
      <c r="L149" s="73">
        <v>49984152</v>
      </c>
      <c r="M149" s="118"/>
      <c r="N149" s="120">
        <v>46139223</v>
      </c>
      <c r="O149" s="120">
        <v>33156010</v>
      </c>
      <c r="P149" s="120">
        <v>0</v>
      </c>
      <c r="Q149" s="120">
        <v>55952239</v>
      </c>
      <c r="R149" s="47"/>
    </row>
    <row r="150" spans="1:18" ht="12.75" customHeight="1" x14ac:dyDescent="0.2">
      <c r="A150" s="501"/>
      <c r="B150" s="501"/>
      <c r="C150" s="53" t="s">
        <v>3</v>
      </c>
      <c r="D150" s="54">
        <v>17</v>
      </c>
      <c r="E150" s="55">
        <v>14458.73</v>
      </c>
      <c r="F150" s="55">
        <v>3297.06</v>
      </c>
      <c r="G150" s="55">
        <v>0</v>
      </c>
      <c r="H150" s="55">
        <v>6705.27</v>
      </c>
      <c r="I150" s="55">
        <v>0</v>
      </c>
      <c r="J150" s="55">
        <v>2038.42</v>
      </c>
      <c r="K150" s="56">
        <v>24461.06</v>
      </c>
      <c r="L150" s="46">
        <v>26499.48</v>
      </c>
      <c r="M150" s="117"/>
      <c r="N150" s="119">
        <v>24461.06</v>
      </c>
      <c r="O150" s="119">
        <v>17755.79</v>
      </c>
      <c r="P150" s="119"/>
      <c r="Q150" s="119">
        <v>29695.52</v>
      </c>
      <c r="R150" s="47"/>
    </row>
    <row r="151" spans="1:18" ht="9" customHeight="1" x14ac:dyDescent="0.2">
      <c r="A151" s="501"/>
      <c r="B151" s="501"/>
      <c r="C151" s="48" t="s">
        <v>4</v>
      </c>
      <c r="D151" s="49">
        <v>17</v>
      </c>
      <c r="E151" s="50">
        <v>27996005</v>
      </c>
      <c r="F151" s="50">
        <v>6383998</v>
      </c>
      <c r="G151" s="50">
        <v>0</v>
      </c>
      <c r="H151" s="50">
        <v>12983213</v>
      </c>
      <c r="I151" s="50">
        <v>0</v>
      </c>
      <c r="J151" s="51">
        <v>3946931</v>
      </c>
      <c r="K151" s="50">
        <v>47363217</v>
      </c>
      <c r="L151" s="73">
        <v>51310148</v>
      </c>
      <c r="M151" s="118"/>
      <c r="N151" s="120">
        <v>47363217</v>
      </c>
      <c r="O151" s="120">
        <v>34380004</v>
      </c>
      <c r="P151" s="120">
        <v>0</v>
      </c>
      <c r="Q151" s="120">
        <v>57498545</v>
      </c>
      <c r="R151" s="47"/>
    </row>
    <row r="152" spans="1:18" ht="12.75" customHeight="1" x14ac:dyDescent="0.2">
      <c r="A152" s="501"/>
      <c r="B152" s="501"/>
      <c r="C152" s="53" t="s">
        <v>3</v>
      </c>
      <c r="D152" s="54">
        <v>18</v>
      </c>
      <c r="E152" s="55">
        <v>14973.12</v>
      </c>
      <c r="F152" s="55">
        <v>3414.81</v>
      </c>
      <c r="G152" s="55">
        <v>0</v>
      </c>
      <c r="H152" s="55">
        <v>6705.27</v>
      </c>
      <c r="I152" s="55">
        <v>0</v>
      </c>
      <c r="J152" s="55">
        <v>2091.1</v>
      </c>
      <c r="K152" s="56">
        <v>25093.200000000001</v>
      </c>
      <c r="L152" s="46">
        <v>27184.3</v>
      </c>
      <c r="M152" s="117"/>
      <c r="N152" s="119">
        <v>25093.200000000001</v>
      </c>
      <c r="O152" s="119">
        <v>18387.93</v>
      </c>
      <c r="P152" s="119"/>
      <c r="Q152" s="119">
        <v>30494.13</v>
      </c>
      <c r="R152" s="47"/>
    </row>
    <row r="153" spans="1:18" ht="9" customHeight="1" x14ac:dyDescent="0.2">
      <c r="A153" s="501"/>
      <c r="B153" s="501"/>
      <c r="C153" s="48" t="s">
        <v>4</v>
      </c>
      <c r="D153" s="49">
        <v>19</v>
      </c>
      <c r="E153" s="50">
        <v>28992003</v>
      </c>
      <c r="F153" s="50">
        <v>6611994</v>
      </c>
      <c r="G153" s="50">
        <v>0</v>
      </c>
      <c r="H153" s="50">
        <v>12983213</v>
      </c>
      <c r="I153" s="50">
        <v>0</v>
      </c>
      <c r="J153" s="51">
        <v>4048934</v>
      </c>
      <c r="K153" s="50">
        <v>48587210</v>
      </c>
      <c r="L153" s="73">
        <v>52636145</v>
      </c>
      <c r="M153" s="118"/>
      <c r="N153" s="120">
        <v>48587210</v>
      </c>
      <c r="O153" s="120">
        <v>35603997</v>
      </c>
      <c r="P153" s="120">
        <v>0</v>
      </c>
      <c r="Q153" s="120">
        <v>59044869</v>
      </c>
      <c r="R153" s="47"/>
    </row>
    <row r="154" spans="1:18" ht="12.75" customHeight="1" x14ac:dyDescent="0.2">
      <c r="A154" s="501"/>
      <c r="B154" s="501"/>
      <c r="C154" s="53" t="s">
        <v>3</v>
      </c>
      <c r="D154" s="54">
        <v>20</v>
      </c>
      <c r="E154" s="55">
        <v>15493.71</v>
      </c>
      <c r="F154" s="55">
        <v>3532.57</v>
      </c>
      <c r="G154" s="55">
        <v>0</v>
      </c>
      <c r="H154" s="55">
        <v>6705.27</v>
      </c>
      <c r="I154" s="55">
        <v>0</v>
      </c>
      <c r="J154" s="55">
        <v>2144.3000000000002</v>
      </c>
      <c r="K154" s="56">
        <v>25731.55</v>
      </c>
      <c r="L154" s="46">
        <v>27875.85</v>
      </c>
      <c r="M154" s="117"/>
      <c r="N154" s="119">
        <v>25731.55</v>
      </c>
      <c r="O154" s="119">
        <v>19026.28</v>
      </c>
      <c r="P154" s="119"/>
      <c r="Q154" s="119">
        <v>31300.58</v>
      </c>
      <c r="R154" s="47"/>
    </row>
    <row r="155" spans="1:18" ht="9" customHeight="1" x14ac:dyDescent="0.2">
      <c r="A155" s="501"/>
      <c r="B155" s="501"/>
      <c r="C155" s="48" t="s">
        <v>4</v>
      </c>
      <c r="D155" s="49">
        <v>21</v>
      </c>
      <c r="E155" s="50">
        <v>30000006</v>
      </c>
      <c r="F155" s="50">
        <v>6840009</v>
      </c>
      <c r="G155" s="50">
        <v>0</v>
      </c>
      <c r="H155" s="50">
        <v>12983213</v>
      </c>
      <c r="I155" s="50">
        <v>0</v>
      </c>
      <c r="J155" s="51">
        <v>4151944</v>
      </c>
      <c r="K155" s="50">
        <v>49823228</v>
      </c>
      <c r="L155" s="73">
        <v>53975172</v>
      </c>
      <c r="M155" s="118"/>
      <c r="N155" s="120">
        <v>49823228</v>
      </c>
      <c r="O155" s="120">
        <v>36840015</v>
      </c>
      <c r="P155" s="120">
        <v>0</v>
      </c>
      <c r="Q155" s="120">
        <v>60606374</v>
      </c>
      <c r="R155" s="47"/>
    </row>
    <row r="156" spans="1:18" ht="12.75" customHeight="1" x14ac:dyDescent="0.2">
      <c r="A156" s="501"/>
      <c r="B156" s="501"/>
      <c r="C156" s="53" t="s">
        <v>3</v>
      </c>
      <c r="D156" s="54">
        <v>22</v>
      </c>
      <c r="E156" s="55">
        <v>16008.1</v>
      </c>
      <c r="F156" s="55">
        <v>3650.32</v>
      </c>
      <c r="G156" s="55">
        <v>0</v>
      </c>
      <c r="H156" s="55">
        <v>6705.27</v>
      </c>
      <c r="I156" s="55">
        <v>0</v>
      </c>
      <c r="J156" s="55">
        <v>2196.9699999999998</v>
      </c>
      <c r="K156" s="56">
        <v>26363.69</v>
      </c>
      <c r="L156" s="46">
        <v>28560.66</v>
      </c>
      <c r="M156" s="117"/>
      <c r="N156" s="119">
        <v>26363.69</v>
      </c>
      <c r="O156" s="119">
        <v>19658.419999999998</v>
      </c>
      <c r="P156" s="119"/>
      <c r="Q156" s="119">
        <v>32099.18</v>
      </c>
      <c r="R156" s="47"/>
    </row>
    <row r="157" spans="1:18" ht="9" customHeight="1" x14ac:dyDescent="0.2">
      <c r="A157" s="501"/>
      <c r="B157" s="501"/>
      <c r="C157" s="48" t="s">
        <v>4</v>
      </c>
      <c r="D157" s="49">
        <v>23</v>
      </c>
      <c r="E157" s="50">
        <v>30996004</v>
      </c>
      <c r="F157" s="50">
        <v>7068005</v>
      </c>
      <c r="G157" s="50">
        <v>0</v>
      </c>
      <c r="H157" s="50">
        <v>12983213</v>
      </c>
      <c r="I157" s="50">
        <v>0</v>
      </c>
      <c r="J157" s="51">
        <v>4253927</v>
      </c>
      <c r="K157" s="50">
        <v>51047222</v>
      </c>
      <c r="L157" s="73">
        <v>55301149</v>
      </c>
      <c r="M157" s="118"/>
      <c r="N157" s="120">
        <v>51047222</v>
      </c>
      <c r="O157" s="120">
        <v>38064009</v>
      </c>
      <c r="P157" s="120">
        <v>0</v>
      </c>
      <c r="Q157" s="120">
        <v>62152679</v>
      </c>
      <c r="R157" s="47"/>
    </row>
    <row r="158" spans="1:18" ht="12.75" customHeight="1" x14ac:dyDescent="0.2">
      <c r="A158" s="501"/>
      <c r="B158" s="501"/>
      <c r="C158" s="53" t="s">
        <v>3</v>
      </c>
      <c r="D158" s="54">
        <v>24</v>
      </c>
      <c r="E158" s="55">
        <v>16522.490000000002</v>
      </c>
      <c r="F158" s="55">
        <v>3768.07</v>
      </c>
      <c r="G158" s="55">
        <v>0</v>
      </c>
      <c r="H158" s="55">
        <v>6705.27</v>
      </c>
      <c r="I158" s="55">
        <v>0</v>
      </c>
      <c r="J158" s="55">
        <v>2249.65</v>
      </c>
      <c r="K158" s="56">
        <v>26995.83</v>
      </c>
      <c r="L158" s="46">
        <v>29245.48</v>
      </c>
      <c r="M158" s="117"/>
      <c r="N158" s="119">
        <v>26995.83</v>
      </c>
      <c r="O158" s="119">
        <v>20290.560000000001</v>
      </c>
      <c r="P158" s="119"/>
      <c r="Q158" s="119">
        <v>32897.78</v>
      </c>
      <c r="R158" s="47"/>
    </row>
    <row r="159" spans="1:18" ht="9" customHeight="1" x14ac:dyDescent="0.2">
      <c r="A159" s="501"/>
      <c r="B159" s="501"/>
      <c r="C159" s="48" t="s">
        <v>4</v>
      </c>
      <c r="D159" s="49">
        <v>25</v>
      </c>
      <c r="E159" s="50">
        <v>31992002</v>
      </c>
      <c r="F159" s="50">
        <v>7296001</v>
      </c>
      <c r="G159" s="50">
        <v>0</v>
      </c>
      <c r="H159" s="50">
        <v>12983213</v>
      </c>
      <c r="I159" s="50">
        <v>0</v>
      </c>
      <c r="J159" s="51">
        <v>4355930</v>
      </c>
      <c r="K159" s="50">
        <v>52271216</v>
      </c>
      <c r="L159" s="73">
        <v>56627146</v>
      </c>
      <c r="M159" s="118"/>
      <c r="N159" s="120">
        <v>52271216</v>
      </c>
      <c r="O159" s="120">
        <v>39288003</v>
      </c>
      <c r="P159" s="120">
        <v>0</v>
      </c>
      <c r="Q159" s="120">
        <v>63698984</v>
      </c>
      <c r="R159" s="47"/>
    </row>
    <row r="160" spans="1:18" ht="12.75" customHeight="1" x14ac:dyDescent="0.2">
      <c r="A160" s="501"/>
      <c r="B160" s="501"/>
      <c r="C160" s="53" t="s">
        <v>3</v>
      </c>
      <c r="D160" s="54">
        <v>26</v>
      </c>
      <c r="E160" s="55">
        <v>17043.080000000002</v>
      </c>
      <c r="F160" s="55">
        <v>3885.82</v>
      </c>
      <c r="G160" s="55">
        <v>0</v>
      </c>
      <c r="H160" s="55">
        <v>6705.27</v>
      </c>
      <c r="I160" s="55">
        <v>0</v>
      </c>
      <c r="J160" s="55">
        <v>2302.85</v>
      </c>
      <c r="K160" s="56">
        <v>27634.17</v>
      </c>
      <c r="L160" s="46">
        <v>29937.02</v>
      </c>
      <c r="M160" s="117"/>
      <c r="N160" s="119">
        <v>27634.17</v>
      </c>
      <c r="O160" s="119">
        <v>20928.900000000001</v>
      </c>
      <c r="P160" s="119"/>
      <c r="Q160" s="119">
        <v>33704.22</v>
      </c>
      <c r="R160" s="47"/>
    </row>
    <row r="161" spans="1:18" ht="9" customHeight="1" x14ac:dyDescent="0.2">
      <c r="A161" s="501"/>
      <c r="B161" s="501"/>
      <c r="C161" s="48" t="s">
        <v>4</v>
      </c>
      <c r="D161" s="49">
        <v>27</v>
      </c>
      <c r="E161" s="50">
        <v>33000005</v>
      </c>
      <c r="F161" s="50">
        <v>7523997</v>
      </c>
      <c r="G161" s="50">
        <v>0</v>
      </c>
      <c r="H161" s="50">
        <v>12983213</v>
      </c>
      <c r="I161" s="50">
        <v>0</v>
      </c>
      <c r="J161" s="51">
        <v>4458939</v>
      </c>
      <c r="K161" s="50">
        <v>53507214</v>
      </c>
      <c r="L161" s="73">
        <v>57966154</v>
      </c>
      <c r="M161" s="118"/>
      <c r="N161" s="120">
        <v>53507214</v>
      </c>
      <c r="O161" s="120">
        <v>40524001</v>
      </c>
      <c r="P161" s="120">
        <v>0</v>
      </c>
      <c r="Q161" s="120">
        <v>65260470</v>
      </c>
      <c r="R161" s="47"/>
    </row>
    <row r="162" spans="1:18" ht="12.75" customHeight="1" x14ac:dyDescent="0.2">
      <c r="A162" s="501"/>
      <c r="B162" s="501"/>
      <c r="C162" s="53" t="s">
        <v>3</v>
      </c>
      <c r="D162" s="54">
        <v>28</v>
      </c>
      <c r="E162" s="55">
        <v>17557.47</v>
      </c>
      <c r="F162" s="55">
        <v>4003.57</v>
      </c>
      <c r="G162" s="55">
        <v>0</v>
      </c>
      <c r="H162" s="55">
        <v>6705.27</v>
      </c>
      <c r="I162" s="55">
        <v>0</v>
      </c>
      <c r="J162" s="55">
        <v>2355.5300000000002</v>
      </c>
      <c r="K162" s="56">
        <v>28266.31</v>
      </c>
      <c r="L162" s="46">
        <v>30621.84</v>
      </c>
      <c r="M162" s="117"/>
      <c r="N162" s="119">
        <v>28266.31</v>
      </c>
      <c r="O162" s="119">
        <v>21561.040000000001</v>
      </c>
      <c r="P162" s="119"/>
      <c r="Q162" s="119">
        <v>34502.83</v>
      </c>
      <c r="R162" s="47"/>
    </row>
    <row r="163" spans="1:18" ht="9" customHeight="1" x14ac:dyDescent="0.2">
      <c r="A163" s="501"/>
      <c r="B163" s="501"/>
      <c r="C163" s="48" t="s">
        <v>4</v>
      </c>
      <c r="D163" s="49">
        <v>29</v>
      </c>
      <c r="E163" s="50">
        <v>33996002</v>
      </c>
      <c r="F163" s="50">
        <v>7751992</v>
      </c>
      <c r="G163" s="50">
        <v>0</v>
      </c>
      <c r="H163" s="50">
        <v>12983213</v>
      </c>
      <c r="I163" s="50">
        <v>0</v>
      </c>
      <c r="J163" s="51">
        <v>4560942</v>
      </c>
      <c r="K163" s="50">
        <v>54731208</v>
      </c>
      <c r="L163" s="73">
        <v>59292150</v>
      </c>
      <c r="M163" s="118"/>
      <c r="N163" s="120">
        <v>54731208</v>
      </c>
      <c r="O163" s="120">
        <v>41747995</v>
      </c>
      <c r="P163" s="120">
        <v>0</v>
      </c>
      <c r="Q163" s="120">
        <v>66806795</v>
      </c>
      <c r="R163" s="47"/>
    </row>
    <row r="164" spans="1:18" ht="12.75" customHeight="1" x14ac:dyDescent="0.2">
      <c r="A164" s="501"/>
      <c r="B164" s="501"/>
      <c r="C164" s="53" t="s">
        <v>3</v>
      </c>
      <c r="D164" s="54">
        <v>30</v>
      </c>
      <c r="E164" s="55">
        <v>18071.86</v>
      </c>
      <c r="F164" s="55">
        <v>4121.33</v>
      </c>
      <c r="G164" s="55">
        <v>0</v>
      </c>
      <c r="H164" s="55">
        <v>6705.27</v>
      </c>
      <c r="I164" s="55">
        <v>0</v>
      </c>
      <c r="J164" s="55">
        <v>2408.21</v>
      </c>
      <c r="K164" s="56">
        <v>28898.46</v>
      </c>
      <c r="L164" s="46">
        <v>31306.67</v>
      </c>
      <c r="M164" s="117"/>
      <c r="N164" s="119">
        <v>28898.46</v>
      </c>
      <c r="O164" s="119">
        <v>22193.19</v>
      </c>
      <c r="P164" s="119"/>
      <c r="Q164" s="119">
        <v>35301.440000000002</v>
      </c>
      <c r="R164" s="47"/>
    </row>
    <row r="165" spans="1:18" ht="9" customHeight="1" x14ac:dyDescent="0.2">
      <c r="A165" s="501"/>
      <c r="B165" s="501"/>
      <c r="C165" s="48" t="s">
        <v>4</v>
      </c>
      <c r="D165" s="49">
        <v>33</v>
      </c>
      <c r="E165" s="50">
        <v>34992000</v>
      </c>
      <c r="F165" s="50">
        <v>7980008</v>
      </c>
      <c r="G165" s="50">
        <v>0</v>
      </c>
      <c r="H165" s="50">
        <v>12983213</v>
      </c>
      <c r="I165" s="50">
        <v>0</v>
      </c>
      <c r="J165" s="51">
        <v>4662945</v>
      </c>
      <c r="K165" s="50">
        <v>55955221</v>
      </c>
      <c r="L165" s="73">
        <v>60618166</v>
      </c>
      <c r="M165" s="118"/>
      <c r="N165" s="120">
        <v>55955221</v>
      </c>
      <c r="O165" s="120">
        <v>42972008</v>
      </c>
      <c r="P165" s="120">
        <v>0</v>
      </c>
      <c r="Q165" s="120">
        <v>68353119</v>
      </c>
      <c r="R165" s="47"/>
    </row>
    <row r="166" spans="1:18" ht="12.75" customHeight="1" x14ac:dyDescent="0.2">
      <c r="A166" s="501"/>
      <c r="B166" s="501"/>
      <c r="C166" s="53" t="s">
        <v>3</v>
      </c>
      <c r="D166" s="54">
        <v>34</v>
      </c>
      <c r="E166" s="55">
        <v>19106.84</v>
      </c>
      <c r="F166" s="55">
        <v>4356.83</v>
      </c>
      <c r="G166" s="55">
        <v>0</v>
      </c>
      <c r="H166" s="55">
        <v>6705.27</v>
      </c>
      <c r="I166" s="55">
        <v>0</v>
      </c>
      <c r="J166" s="55">
        <v>2514.08</v>
      </c>
      <c r="K166" s="56">
        <v>30168.94</v>
      </c>
      <c r="L166" s="46">
        <v>32683.02</v>
      </c>
      <c r="M166" s="117"/>
      <c r="N166" s="119">
        <v>30168.94</v>
      </c>
      <c r="O166" s="119">
        <v>23463.67</v>
      </c>
      <c r="P166" s="119"/>
      <c r="Q166" s="119">
        <v>36906.480000000003</v>
      </c>
      <c r="R166" s="47"/>
    </row>
    <row r="167" spans="1:18" ht="9" customHeight="1" x14ac:dyDescent="0.2">
      <c r="A167" s="501"/>
      <c r="B167" s="501"/>
      <c r="C167" s="48" t="s">
        <v>4</v>
      </c>
      <c r="D167" s="49">
        <v>35</v>
      </c>
      <c r="E167" s="50">
        <v>36996001</v>
      </c>
      <c r="F167" s="50">
        <v>8435999</v>
      </c>
      <c r="G167" s="50">
        <v>0</v>
      </c>
      <c r="H167" s="50">
        <v>12983213</v>
      </c>
      <c r="I167" s="50">
        <v>0</v>
      </c>
      <c r="J167" s="51">
        <v>4867938</v>
      </c>
      <c r="K167" s="50">
        <v>58415213</v>
      </c>
      <c r="L167" s="73">
        <v>63283151</v>
      </c>
      <c r="M167" s="118"/>
      <c r="N167" s="120">
        <v>58415213</v>
      </c>
      <c r="O167" s="120">
        <v>45432000</v>
      </c>
      <c r="P167" s="120">
        <v>0</v>
      </c>
      <c r="Q167" s="120">
        <v>71460910</v>
      </c>
      <c r="R167" s="47"/>
    </row>
    <row r="168" spans="1:18" ht="12.75" customHeight="1" x14ac:dyDescent="0.2">
      <c r="A168" s="501"/>
      <c r="B168" s="501"/>
      <c r="C168" s="53" t="s">
        <v>3</v>
      </c>
      <c r="D168" s="54">
        <v>36</v>
      </c>
      <c r="E168" s="55">
        <v>19621.23</v>
      </c>
      <c r="F168" s="55">
        <v>4474.58</v>
      </c>
      <c r="G168" s="55">
        <v>0</v>
      </c>
      <c r="H168" s="55">
        <v>6705.27</v>
      </c>
      <c r="I168" s="55">
        <v>0</v>
      </c>
      <c r="J168" s="55">
        <v>2566.7600000000002</v>
      </c>
      <c r="K168" s="56">
        <v>30801.08</v>
      </c>
      <c r="L168" s="46">
        <v>33367.839999999997</v>
      </c>
      <c r="M168" s="117"/>
      <c r="N168" s="119">
        <v>30801.08</v>
      </c>
      <c r="O168" s="119">
        <v>24095.81</v>
      </c>
      <c r="P168" s="119"/>
      <c r="Q168" s="119">
        <v>37705.089999999997</v>
      </c>
      <c r="R168" s="47"/>
    </row>
    <row r="169" spans="1:18" ht="9" customHeight="1" x14ac:dyDescent="0.2">
      <c r="A169" s="501"/>
      <c r="B169" s="501"/>
      <c r="C169" s="48" t="s">
        <v>4</v>
      </c>
      <c r="D169" s="49">
        <v>37</v>
      </c>
      <c r="E169" s="50">
        <v>37991999</v>
      </c>
      <c r="F169" s="50">
        <v>8663995</v>
      </c>
      <c r="G169" s="50">
        <v>0</v>
      </c>
      <c r="H169" s="50">
        <v>12983213</v>
      </c>
      <c r="I169" s="50">
        <v>0</v>
      </c>
      <c r="J169" s="51">
        <v>4969940</v>
      </c>
      <c r="K169" s="50">
        <v>59639207</v>
      </c>
      <c r="L169" s="73">
        <v>64609148</v>
      </c>
      <c r="M169" s="118"/>
      <c r="N169" s="120">
        <v>59639207</v>
      </c>
      <c r="O169" s="120">
        <v>46655994</v>
      </c>
      <c r="P169" s="120">
        <v>0</v>
      </c>
      <c r="Q169" s="120">
        <v>73007235</v>
      </c>
      <c r="R169" s="47"/>
    </row>
    <row r="170" spans="1:18" ht="12.75" customHeight="1" x14ac:dyDescent="0.2">
      <c r="A170" s="501"/>
      <c r="B170" s="501"/>
      <c r="C170" s="53" t="s">
        <v>3</v>
      </c>
      <c r="D170" s="54">
        <v>38</v>
      </c>
      <c r="E170" s="55">
        <v>20141.82</v>
      </c>
      <c r="F170" s="55">
        <v>4592.33</v>
      </c>
      <c r="G170" s="55">
        <v>0</v>
      </c>
      <c r="H170" s="55">
        <v>6705.27</v>
      </c>
      <c r="I170" s="55">
        <v>0</v>
      </c>
      <c r="J170" s="55">
        <v>2619.9499999999998</v>
      </c>
      <c r="K170" s="56">
        <v>31439.42</v>
      </c>
      <c r="L170" s="46">
        <v>34059.370000000003</v>
      </c>
      <c r="M170" s="117"/>
      <c r="N170" s="119">
        <v>31439.42</v>
      </c>
      <c r="O170" s="119">
        <v>24734.15</v>
      </c>
      <c r="P170" s="119"/>
      <c r="Q170" s="119">
        <v>38511.519999999997</v>
      </c>
      <c r="R170" s="47"/>
    </row>
    <row r="171" spans="1:18" ht="9" customHeight="1" x14ac:dyDescent="0.2">
      <c r="A171" s="501"/>
      <c r="B171" s="501"/>
      <c r="C171" s="48" t="s">
        <v>4</v>
      </c>
      <c r="D171" s="49">
        <v>39</v>
      </c>
      <c r="E171" s="50">
        <v>39000002</v>
      </c>
      <c r="F171" s="50">
        <v>8891991</v>
      </c>
      <c r="G171" s="50">
        <v>0</v>
      </c>
      <c r="H171" s="50">
        <v>12983213</v>
      </c>
      <c r="I171" s="50">
        <v>0</v>
      </c>
      <c r="J171" s="51">
        <v>5072931</v>
      </c>
      <c r="K171" s="50">
        <v>60875206</v>
      </c>
      <c r="L171" s="73">
        <v>65948136</v>
      </c>
      <c r="M171" s="118"/>
      <c r="N171" s="120">
        <v>60875206</v>
      </c>
      <c r="O171" s="120">
        <v>47891993</v>
      </c>
      <c r="P171" s="120">
        <v>0</v>
      </c>
      <c r="Q171" s="120">
        <v>74568701</v>
      </c>
      <c r="R171" s="47"/>
    </row>
    <row r="172" spans="1:18" ht="12.75" customHeight="1" x14ac:dyDescent="0.2">
      <c r="A172" s="501"/>
      <c r="B172" s="501"/>
      <c r="C172" s="53" t="s">
        <v>3</v>
      </c>
      <c r="D172" s="54">
        <v>40</v>
      </c>
      <c r="E172" s="55">
        <v>20656.21</v>
      </c>
      <c r="F172" s="55">
        <v>4710.09</v>
      </c>
      <c r="G172" s="55">
        <v>0</v>
      </c>
      <c r="H172" s="55">
        <v>6705.27</v>
      </c>
      <c r="I172" s="55">
        <v>0</v>
      </c>
      <c r="J172" s="55">
        <v>2672.63</v>
      </c>
      <c r="K172" s="56">
        <v>32071.57</v>
      </c>
      <c r="L172" s="46">
        <v>34744.199999999997</v>
      </c>
      <c r="M172" s="117"/>
      <c r="N172" s="119">
        <v>32071.57</v>
      </c>
      <c r="O172" s="119">
        <v>25366.3</v>
      </c>
      <c r="P172" s="119"/>
      <c r="Q172" s="119">
        <v>39310.129999999997</v>
      </c>
      <c r="R172" s="47"/>
    </row>
    <row r="173" spans="1:18" ht="9" customHeight="1" x14ac:dyDescent="0.2">
      <c r="A173" s="502"/>
      <c r="B173" s="502"/>
      <c r="C173" s="58"/>
      <c r="D173" s="59"/>
      <c r="E173" s="61">
        <v>39996000</v>
      </c>
      <c r="F173" s="61">
        <v>9120006</v>
      </c>
      <c r="G173" s="61">
        <v>0</v>
      </c>
      <c r="H173" s="61">
        <v>12983213</v>
      </c>
      <c r="I173" s="61">
        <v>0</v>
      </c>
      <c r="J173" s="60">
        <v>5174933</v>
      </c>
      <c r="K173" s="61">
        <v>62099219</v>
      </c>
      <c r="L173" s="73">
        <v>67274152</v>
      </c>
      <c r="M173" s="118"/>
      <c r="N173" s="120">
        <v>62099219</v>
      </c>
      <c r="O173" s="120">
        <v>49116006</v>
      </c>
      <c r="P173" s="120">
        <v>0</v>
      </c>
      <c r="Q173" s="120">
        <v>76115025</v>
      </c>
      <c r="R173" s="47"/>
    </row>
    <row r="174" spans="1:18" ht="12.75" customHeight="1" x14ac:dyDescent="0.2">
      <c r="A174" s="496">
        <v>33970</v>
      </c>
      <c r="B174" s="496">
        <v>34424</v>
      </c>
      <c r="C174" s="42" t="s">
        <v>3</v>
      </c>
      <c r="D174" s="43">
        <v>0</v>
      </c>
      <c r="E174" s="44">
        <v>10325.01</v>
      </c>
      <c r="F174" s="44">
        <v>2355.04</v>
      </c>
      <c r="G174" s="44">
        <v>123.95</v>
      </c>
      <c r="H174" s="44">
        <v>6705.27</v>
      </c>
      <c r="I174" s="44">
        <v>0</v>
      </c>
      <c r="J174" s="44">
        <v>1625.77</v>
      </c>
      <c r="K174" s="45">
        <v>19509.27</v>
      </c>
      <c r="L174" s="46">
        <v>21135.040000000001</v>
      </c>
      <c r="M174" s="117"/>
      <c r="N174" s="119">
        <v>19509.27</v>
      </c>
      <c r="O174" s="119">
        <v>12804</v>
      </c>
      <c r="P174" s="119"/>
      <c r="Q174" s="119">
        <v>23439.759999999998</v>
      </c>
      <c r="R174" s="47"/>
    </row>
    <row r="175" spans="1:18" ht="9" customHeight="1" x14ac:dyDescent="0.2">
      <c r="A175" s="521"/>
      <c r="B175" s="521"/>
      <c r="C175" s="48" t="s">
        <v>4</v>
      </c>
      <c r="D175" s="49">
        <v>0</v>
      </c>
      <c r="E175" s="50">
        <v>19992007</v>
      </c>
      <c r="F175" s="50">
        <v>4559993</v>
      </c>
      <c r="G175" s="50">
        <v>240001</v>
      </c>
      <c r="H175" s="50">
        <v>12983213</v>
      </c>
      <c r="I175" s="50">
        <v>0</v>
      </c>
      <c r="J175" s="51">
        <v>3147930</v>
      </c>
      <c r="K175" s="50">
        <v>37775214</v>
      </c>
      <c r="L175" s="73">
        <v>40923144</v>
      </c>
      <c r="M175" s="118"/>
      <c r="N175" s="120">
        <v>37775214</v>
      </c>
      <c r="O175" s="120">
        <v>24792001</v>
      </c>
      <c r="P175" s="120">
        <v>0</v>
      </c>
      <c r="Q175" s="120">
        <v>45385704</v>
      </c>
      <c r="R175" s="47"/>
    </row>
    <row r="176" spans="1:18" ht="12.75" customHeight="1" x14ac:dyDescent="0.2">
      <c r="A176" s="500">
        <v>33970</v>
      </c>
      <c r="B176" s="500">
        <v>34424</v>
      </c>
      <c r="C176" s="53" t="s">
        <v>3</v>
      </c>
      <c r="D176" s="54">
        <v>1</v>
      </c>
      <c r="E176" s="55">
        <v>10325.01</v>
      </c>
      <c r="F176" s="55">
        <v>2355.04</v>
      </c>
      <c r="G176" s="55">
        <v>123.95</v>
      </c>
      <c r="H176" s="55">
        <v>6705.27</v>
      </c>
      <c r="I176" s="55">
        <v>0</v>
      </c>
      <c r="J176" s="55">
        <v>1625.77</v>
      </c>
      <c r="K176" s="56">
        <v>19509.27</v>
      </c>
      <c r="L176" s="46">
        <v>21135.040000000001</v>
      </c>
      <c r="M176" s="117"/>
      <c r="N176" s="119">
        <v>19509.27</v>
      </c>
      <c r="O176" s="119">
        <v>12804</v>
      </c>
      <c r="P176" s="119"/>
      <c r="Q176" s="119">
        <v>23439.759999999998</v>
      </c>
      <c r="R176" s="47"/>
    </row>
    <row r="177" spans="1:18" ht="9" customHeight="1" x14ac:dyDescent="0.2">
      <c r="A177" s="500"/>
      <c r="B177" s="500"/>
      <c r="C177" s="48" t="s">
        <v>4</v>
      </c>
      <c r="D177" s="49">
        <v>2</v>
      </c>
      <c r="E177" s="50">
        <v>19992007</v>
      </c>
      <c r="F177" s="50">
        <v>4559993</v>
      </c>
      <c r="G177" s="50">
        <v>240001</v>
      </c>
      <c r="H177" s="50">
        <v>12983213</v>
      </c>
      <c r="I177" s="50">
        <v>0</v>
      </c>
      <c r="J177" s="51">
        <v>3147930</v>
      </c>
      <c r="K177" s="50">
        <v>37775214</v>
      </c>
      <c r="L177" s="73">
        <v>40923144</v>
      </c>
      <c r="M177" s="118"/>
      <c r="N177" s="120">
        <v>37775214</v>
      </c>
      <c r="O177" s="120">
        <v>24792001</v>
      </c>
      <c r="P177" s="120">
        <v>0</v>
      </c>
      <c r="Q177" s="120">
        <v>45385704</v>
      </c>
      <c r="R177" s="47"/>
    </row>
    <row r="178" spans="1:18" ht="12.75" customHeight="1" x14ac:dyDescent="0.2">
      <c r="A178" s="501"/>
      <c r="B178" s="501"/>
      <c r="C178" s="53" t="s">
        <v>3</v>
      </c>
      <c r="D178" s="54">
        <v>3</v>
      </c>
      <c r="E178" s="55">
        <v>10845.59</v>
      </c>
      <c r="F178" s="55">
        <v>2472.8000000000002</v>
      </c>
      <c r="G178" s="55">
        <v>123.95</v>
      </c>
      <c r="H178" s="55">
        <v>6705.27</v>
      </c>
      <c r="I178" s="55">
        <v>0</v>
      </c>
      <c r="J178" s="55">
        <v>1678.97</v>
      </c>
      <c r="K178" s="56">
        <v>20147.61</v>
      </c>
      <c r="L178" s="46">
        <v>21826.58</v>
      </c>
      <c r="M178" s="117"/>
      <c r="N178" s="119">
        <v>20147.61</v>
      </c>
      <c r="O178" s="119">
        <v>13442.34</v>
      </c>
      <c r="P178" s="119"/>
      <c r="Q178" s="119">
        <v>24246.2</v>
      </c>
      <c r="R178" s="47"/>
    </row>
    <row r="179" spans="1:18" ht="9" customHeight="1" x14ac:dyDescent="0.2">
      <c r="A179" s="501"/>
      <c r="B179" s="501"/>
      <c r="C179" s="48" t="s">
        <v>4</v>
      </c>
      <c r="D179" s="49">
        <v>4</v>
      </c>
      <c r="E179" s="50">
        <v>20999991</v>
      </c>
      <c r="F179" s="50">
        <v>4788008</v>
      </c>
      <c r="G179" s="50">
        <v>240001</v>
      </c>
      <c r="H179" s="50">
        <v>12983213</v>
      </c>
      <c r="I179" s="50">
        <v>0</v>
      </c>
      <c r="J179" s="51">
        <v>3250939</v>
      </c>
      <c r="K179" s="50">
        <v>39011213</v>
      </c>
      <c r="L179" s="73">
        <v>42262152</v>
      </c>
      <c r="M179" s="118"/>
      <c r="N179" s="120">
        <v>39011213</v>
      </c>
      <c r="O179" s="120">
        <v>26028000</v>
      </c>
      <c r="P179" s="120">
        <v>0</v>
      </c>
      <c r="Q179" s="120">
        <v>46947190</v>
      </c>
      <c r="R179" s="47"/>
    </row>
    <row r="180" spans="1:18" ht="12.75" customHeight="1" x14ac:dyDescent="0.2">
      <c r="A180" s="501"/>
      <c r="B180" s="501"/>
      <c r="C180" s="53" t="s">
        <v>3</v>
      </c>
      <c r="D180" s="54">
        <v>5</v>
      </c>
      <c r="E180" s="55">
        <v>11359.99</v>
      </c>
      <c r="F180" s="55">
        <v>2590.5500000000002</v>
      </c>
      <c r="G180" s="55">
        <v>123.95</v>
      </c>
      <c r="H180" s="55">
        <v>6705.27</v>
      </c>
      <c r="I180" s="55">
        <v>0</v>
      </c>
      <c r="J180" s="55">
        <v>1731.65</v>
      </c>
      <c r="K180" s="56">
        <v>20779.759999999998</v>
      </c>
      <c r="L180" s="46">
        <v>22511.41</v>
      </c>
      <c r="M180" s="117"/>
      <c r="N180" s="119">
        <v>20779.759999999998</v>
      </c>
      <c r="O180" s="119">
        <v>14074.49</v>
      </c>
      <c r="P180" s="119"/>
      <c r="Q180" s="119">
        <v>25044.82</v>
      </c>
      <c r="R180" s="47"/>
    </row>
    <row r="181" spans="1:18" ht="9" customHeight="1" x14ac:dyDescent="0.2">
      <c r="A181" s="501"/>
      <c r="B181" s="501"/>
      <c r="C181" s="48" t="s">
        <v>4</v>
      </c>
      <c r="D181" s="49">
        <v>6</v>
      </c>
      <c r="E181" s="50">
        <v>21996008</v>
      </c>
      <c r="F181" s="50">
        <v>5016004</v>
      </c>
      <c r="G181" s="50">
        <v>240001</v>
      </c>
      <c r="H181" s="50">
        <v>12983213</v>
      </c>
      <c r="I181" s="50">
        <v>0</v>
      </c>
      <c r="J181" s="51">
        <v>3352942</v>
      </c>
      <c r="K181" s="50">
        <v>40235226</v>
      </c>
      <c r="L181" s="73">
        <v>43588168</v>
      </c>
      <c r="M181" s="118"/>
      <c r="N181" s="120">
        <v>40235226</v>
      </c>
      <c r="O181" s="120">
        <v>27252013</v>
      </c>
      <c r="P181" s="120">
        <v>0</v>
      </c>
      <c r="Q181" s="120">
        <v>48493534</v>
      </c>
      <c r="R181" s="47"/>
    </row>
    <row r="182" spans="1:18" ht="12.75" customHeight="1" x14ac:dyDescent="0.2">
      <c r="A182" s="501"/>
      <c r="B182" s="501"/>
      <c r="C182" s="53" t="s">
        <v>3</v>
      </c>
      <c r="D182" s="54">
        <v>7</v>
      </c>
      <c r="E182" s="55">
        <v>11874.38</v>
      </c>
      <c r="F182" s="55">
        <v>2708.3</v>
      </c>
      <c r="G182" s="55">
        <v>123.95</v>
      </c>
      <c r="H182" s="55">
        <v>6705.27</v>
      </c>
      <c r="I182" s="55">
        <v>0</v>
      </c>
      <c r="J182" s="55">
        <v>1784.33</v>
      </c>
      <c r="K182" s="56">
        <v>21411.9</v>
      </c>
      <c r="L182" s="46">
        <v>23196.23</v>
      </c>
      <c r="M182" s="117"/>
      <c r="N182" s="119">
        <v>21411.9</v>
      </c>
      <c r="O182" s="119">
        <v>14706.63</v>
      </c>
      <c r="P182" s="119"/>
      <c r="Q182" s="119">
        <v>25843.42</v>
      </c>
      <c r="R182" s="47"/>
    </row>
    <row r="183" spans="1:18" ht="9" customHeight="1" x14ac:dyDescent="0.2">
      <c r="A183" s="501"/>
      <c r="B183" s="501"/>
      <c r="C183" s="48" t="s">
        <v>4</v>
      </c>
      <c r="D183" s="49">
        <v>8</v>
      </c>
      <c r="E183" s="50">
        <v>22992006</v>
      </c>
      <c r="F183" s="50">
        <v>5244000</v>
      </c>
      <c r="G183" s="50">
        <v>240001</v>
      </c>
      <c r="H183" s="50">
        <v>12983213</v>
      </c>
      <c r="I183" s="50">
        <v>0</v>
      </c>
      <c r="J183" s="51">
        <v>3454945</v>
      </c>
      <c r="K183" s="50">
        <v>41459220</v>
      </c>
      <c r="L183" s="73">
        <v>44914164</v>
      </c>
      <c r="M183" s="118"/>
      <c r="N183" s="120">
        <v>41459220</v>
      </c>
      <c r="O183" s="120">
        <v>28476006</v>
      </c>
      <c r="P183" s="120">
        <v>0</v>
      </c>
      <c r="Q183" s="120">
        <v>50039839</v>
      </c>
      <c r="R183" s="47"/>
    </row>
    <row r="184" spans="1:18" ht="12.75" customHeight="1" x14ac:dyDescent="0.2">
      <c r="A184" s="501"/>
      <c r="B184" s="501"/>
      <c r="C184" s="53" t="s">
        <v>3</v>
      </c>
      <c r="D184" s="54">
        <v>9</v>
      </c>
      <c r="E184" s="55">
        <v>12394.97</v>
      </c>
      <c r="F184" s="55">
        <v>2826.05</v>
      </c>
      <c r="G184" s="55">
        <v>123.95</v>
      </c>
      <c r="H184" s="55">
        <v>6705.27</v>
      </c>
      <c r="I184" s="55">
        <v>0</v>
      </c>
      <c r="J184" s="55">
        <v>1837.52</v>
      </c>
      <c r="K184" s="56">
        <v>22050.240000000002</v>
      </c>
      <c r="L184" s="46">
        <v>23887.759999999998</v>
      </c>
      <c r="M184" s="117"/>
      <c r="N184" s="119">
        <v>22050.240000000002</v>
      </c>
      <c r="O184" s="119">
        <v>15344.97</v>
      </c>
      <c r="P184" s="119"/>
      <c r="Q184" s="119">
        <v>26649.85</v>
      </c>
      <c r="R184" s="47"/>
    </row>
    <row r="185" spans="1:18" ht="9" customHeight="1" x14ac:dyDescent="0.2">
      <c r="A185" s="501"/>
      <c r="B185" s="501"/>
      <c r="C185" s="48" t="s">
        <v>4</v>
      </c>
      <c r="D185" s="49">
        <v>10</v>
      </c>
      <c r="E185" s="50">
        <v>24000009</v>
      </c>
      <c r="F185" s="50">
        <v>5471996</v>
      </c>
      <c r="G185" s="50">
        <v>240001</v>
      </c>
      <c r="H185" s="50">
        <v>12983213</v>
      </c>
      <c r="I185" s="50">
        <v>0</v>
      </c>
      <c r="J185" s="51">
        <v>3557935</v>
      </c>
      <c r="K185" s="50">
        <v>42695218</v>
      </c>
      <c r="L185" s="73">
        <v>46253153</v>
      </c>
      <c r="M185" s="118"/>
      <c r="N185" s="120">
        <v>42695218</v>
      </c>
      <c r="O185" s="120">
        <v>29712005</v>
      </c>
      <c r="P185" s="120">
        <v>0</v>
      </c>
      <c r="Q185" s="120">
        <v>51601305</v>
      </c>
      <c r="R185" s="47"/>
    </row>
    <row r="186" spans="1:18" ht="12.75" customHeight="1" x14ac:dyDescent="0.2">
      <c r="A186" s="501"/>
      <c r="B186" s="501"/>
      <c r="C186" s="53" t="s">
        <v>3</v>
      </c>
      <c r="D186" s="54">
        <v>11</v>
      </c>
      <c r="E186" s="55">
        <v>12909.36</v>
      </c>
      <c r="F186" s="55">
        <v>2943.8</v>
      </c>
      <c r="G186" s="55">
        <v>123.95</v>
      </c>
      <c r="H186" s="55">
        <v>6705.27</v>
      </c>
      <c r="I186" s="55">
        <v>0</v>
      </c>
      <c r="J186" s="55">
        <v>1890.2</v>
      </c>
      <c r="K186" s="56">
        <v>22682.38</v>
      </c>
      <c r="L186" s="46">
        <v>24572.58</v>
      </c>
      <c r="M186" s="117"/>
      <c r="N186" s="119">
        <v>22682.38</v>
      </c>
      <c r="O186" s="119">
        <v>15977.11</v>
      </c>
      <c r="P186" s="119"/>
      <c r="Q186" s="119">
        <v>27448.46</v>
      </c>
      <c r="R186" s="47"/>
    </row>
    <row r="187" spans="1:18" ht="9" customHeight="1" x14ac:dyDescent="0.2">
      <c r="A187" s="501"/>
      <c r="B187" s="501"/>
      <c r="C187" s="48" t="s">
        <v>4</v>
      </c>
      <c r="D187" s="49">
        <v>12</v>
      </c>
      <c r="E187" s="50">
        <v>24996006</v>
      </c>
      <c r="F187" s="50">
        <v>5699992</v>
      </c>
      <c r="G187" s="50">
        <v>240001</v>
      </c>
      <c r="H187" s="50">
        <v>12983213</v>
      </c>
      <c r="I187" s="50">
        <v>0</v>
      </c>
      <c r="J187" s="51">
        <v>3659938</v>
      </c>
      <c r="K187" s="50">
        <v>43919212</v>
      </c>
      <c r="L187" s="73">
        <v>47579149</v>
      </c>
      <c r="M187" s="118"/>
      <c r="N187" s="120">
        <v>43919212</v>
      </c>
      <c r="O187" s="120">
        <v>30935999</v>
      </c>
      <c r="P187" s="120">
        <v>0</v>
      </c>
      <c r="Q187" s="120">
        <v>53147630</v>
      </c>
      <c r="R187" s="47"/>
    </row>
    <row r="188" spans="1:18" ht="12.75" customHeight="1" x14ac:dyDescent="0.2">
      <c r="A188" s="501"/>
      <c r="B188" s="501"/>
      <c r="C188" s="53" t="s">
        <v>3</v>
      </c>
      <c r="D188" s="54">
        <v>13</v>
      </c>
      <c r="E188" s="55">
        <v>13423.75</v>
      </c>
      <c r="F188" s="55">
        <v>3061.56</v>
      </c>
      <c r="G188" s="55">
        <v>123.95</v>
      </c>
      <c r="H188" s="55">
        <v>6705.27</v>
      </c>
      <c r="I188" s="55">
        <v>0</v>
      </c>
      <c r="J188" s="55">
        <v>1942.88</v>
      </c>
      <c r="K188" s="56">
        <v>23314.53</v>
      </c>
      <c r="L188" s="46">
        <v>25257.41</v>
      </c>
      <c r="M188" s="117"/>
      <c r="N188" s="119">
        <v>23314.53</v>
      </c>
      <c r="O188" s="119">
        <v>16609.259999999998</v>
      </c>
      <c r="P188" s="119"/>
      <c r="Q188" s="119">
        <v>28247.08</v>
      </c>
      <c r="R188" s="47"/>
    </row>
    <row r="189" spans="1:18" ht="9" customHeight="1" x14ac:dyDescent="0.2">
      <c r="A189" s="501"/>
      <c r="B189" s="501"/>
      <c r="C189" s="48" t="s">
        <v>4</v>
      </c>
      <c r="D189" s="49">
        <v>14</v>
      </c>
      <c r="E189" s="50">
        <v>25992004</v>
      </c>
      <c r="F189" s="50">
        <v>5928007</v>
      </c>
      <c r="G189" s="50">
        <v>240001</v>
      </c>
      <c r="H189" s="50">
        <v>12983213</v>
      </c>
      <c r="I189" s="50">
        <v>0</v>
      </c>
      <c r="J189" s="51">
        <v>3761940</v>
      </c>
      <c r="K189" s="50">
        <v>45143225</v>
      </c>
      <c r="L189" s="73">
        <v>48905165</v>
      </c>
      <c r="M189" s="118"/>
      <c r="N189" s="120">
        <v>45143225</v>
      </c>
      <c r="O189" s="120">
        <v>32160012</v>
      </c>
      <c r="P189" s="120">
        <v>0</v>
      </c>
      <c r="Q189" s="120">
        <v>54693974</v>
      </c>
      <c r="R189" s="47"/>
    </row>
    <row r="190" spans="1:18" ht="12.75" customHeight="1" x14ac:dyDescent="0.2">
      <c r="A190" s="501"/>
      <c r="B190" s="501"/>
      <c r="C190" s="53" t="s">
        <v>3</v>
      </c>
      <c r="D190" s="54">
        <v>15</v>
      </c>
      <c r="E190" s="55">
        <v>13944.34</v>
      </c>
      <c r="F190" s="55">
        <v>3179.31</v>
      </c>
      <c r="G190" s="55">
        <v>123.95</v>
      </c>
      <c r="H190" s="55">
        <v>6705.27</v>
      </c>
      <c r="I190" s="55">
        <v>0</v>
      </c>
      <c r="J190" s="55">
        <v>1996.07</v>
      </c>
      <c r="K190" s="56">
        <v>23952.87</v>
      </c>
      <c r="L190" s="46">
        <v>25948.94</v>
      </c>
      <c r="M190" s="117"/>
      <c r="N190" s="119">
        <v>23952.87</v>
      </c>
      <c r="O190" s="119">
        <v>17247.599999999999</v>
      </c>
      <c r="P190" s="119"/>
      <c r="Q190" s="119">
        <v>29053.51</v>
      </c>
      <c r="R190" s="47"/>
    </row>
    <row r="191" spans="1:18" ht="9" customHeight="1" x14ac:dyDescent="0.2">
      <c r="A191" s="501"/>
      <c r="B191" s="501"/>
      <c r="C191" s="48" t="s">
        <v>4</v>
      </c>
      <c r="D191" s="49">
        <v>16</v>
      </c>
      <c r="E191" s="50">
        <v>27000007</v>
      </c>
      <c r="F191" s="50">
        <v>6156003</v>
      </c>
      <c r="G191" s="50">
        <v>240001</v>
      </c>
      <c r="H191" s="50">
        <v>12983213</v>
      </c>
      <c r="I191" s="50">
        <v>0</v>
      </c>
      <c r="J191" s="51">
        <v>3864930</v>
      </c>
      <c r="K191" s="50">
        <v>46379224</v>
      </c>
      <c r="L191" s="73">
        <v>50244154</v>
      </c>
      <c r="M191" s="118"/>
      <c r="N191" s="120">
        <v>46379224</v>
      </c>
      <c r="O191" s="120">
        <v>33396010</v>
      </c>
      <c r="P191" s="120">
        <v>0</v>
      </c>
      <c r="Q191" s="120">
        <v>56255440</v>
      </c>
      <c r="R191" s="47"/>
    </row>
    <row r="192" spans="1:18" ht="12.75" customHeight="1" x14ac:dyDescent="0.2">
      <c r="A192" s="501"/>
      <c r="B192" s="501"/>
      <c r="C192" s="53" t="s">
        <v>3</v>
      </c>
      <c r="D192" s="54">
        <v>17</v>
      </c>
      <c r="E192" s="55">
        <v>14458.73</v>
      </c>
      <c r="F192" s="55">
        <v>3297.06</v>
      </c>
      <c r="G192" s="55">
        <v>123.95</v>
      </c>
      <c r="H192" s="55">
        <v>6705.27</v>
      </c>
      <c r="I192" s="55">
        <v>0</v>
      </c>
      <c r="J192" s="55">
        <v>2048.75</v>
      </c>
      <c r="K192" s="56">
        <v>24585.01</v>
      </c>
      <c r="L192" s="46">
        <v>26633.759999999998</v>
      </c>
      <c r="M192" s="117"/>
      <c r="N192" s="119">
        <v>24585.01</v>
      </c>
      <c r="O192" s="119">
        <v>17879.740000000002</v>
      </c>
      <c r="P192" s="119"/>
      <c r="Q192" s="119">
        <v>29852.11</v>
      </c>
      <c r="R192" s="47"/>
    </row>
    <row r="193" spans="1:18" ht="9" customHeight="1" x14ac:dyDescent="0.2">
      <c r="A193" s="501"/>
      <c r="B193" s="501"/>
      <c r="C193" s="48" t="s">
        <v>4</v>
      </c>
      <c r="D193" s="49">
        <v>17</v>
      </c>
      <c r="E193" s="50">
        <v>27996005</v>
      </c>
      <c r="F193" s="50">
        <v>6383998</v>
      </c>
      <c r="G193" s="50">
        <v>240001</v>
      </c>
      <c r="H193" s="50">
        <v>12983213</v>
      </c>
      <c r="I193" s="50">
        <v>0</v>
      </c>
      <c r="J193" s="51">
        <v>3966933</v>
      </c>
      <c r="K193" s="50">
        <v>47603217</v>
      </c>
      <c r="L193" s="73">
        <v>51570150</v>
      </c>
      <c r="M193" s="118"/>
      <c r="N193" s="120">
        <v>47603217</v>
      </c>
      <c r="O193" s="120">
        <v>34620004</v>
      </c>
      <c r="P193" s="120">
        <v>0</v>
      </c>
      <c r="Q193" s="120">
        <v>57801745</v>
      </c>
      <c r="R193" s="47"/>
    </row>
    <row r="194" spans="1:18" ht="12.75" customHeight="1" x14ac:dyDescent="0.2">
      <c r="A194" s="501"/>
      <c r="B194" s="501"/>
      <c r="C194" s="53" t="s">
        <v>3</v>
      </c>
      <c r="D194" s="54">
        <v>18</v>
      </c>
      <c r="E194" s="55">
        <v>14973.12</v>
      </c>
      <c r="F194" s="55">
        <v>3414.81</v>
      </c>
      <c r="G194" s="55">
        <v>123.95</v>
      </c>
      <c r="H194" s="55">
        <v>6705.27</v>
      </c>
      <c r="I194" s="55">
        <v>0</v>
      </c>
      <c r="J194" s="55">
        <v>2101.4299999999998</v>
      </c>
      <c r="K194" s="56">
        <v>25217.15</v>
      </c>
      <c r="L194" s="46">
        <v>27318.58</v>
      </c>
      <c r="M194" s="117"/>
      <c r="N194" s="119">
        <v>25217.15</v>
      </c>
      <c r="O194" s="119">
        <v>18511.88</v>
      </c>
      <c r="P194" s="119"/>
      <c r="Q194" s="119">
        <v>30650.720000000001</v>
      </c>
      <c r="R194" s="47"/>
    </row>
    <row r="195" spans="1:18" ht="9" customHeight="1" x14ac:dyDescent="0.2">
      <c r="A195" s="501"/>
      <c r="B195" s="501"/>
      <c r="C195" s="48" t="s">
        <v>4</v>
      </c>
      <c r="D195" s="49">
        <v>19</v>
      </c>
      <c r="E195" s="50">
        <v>28992003</v>
      </c>
      <c r="F195" s="50">
        <v>6611994</v>
      </c>
      <c r="G195" s="50">
        <v>240001</v>
      </c>
      <c r="H195" s="50">
        <v>12983213</v>
      </c>
      <c r="I195" s="50">
        <v>0</v>
      </c>
      <c r="J195" s="51">
        <v>4068936</v>
      </c>
      <c r="K195" s="50">
        <v>48827211</v>
      </c>
      <c r="L195" s="73">
        <v>52896147</v>
      </c>
      <c r="M195" s="118"/>
      <c r="N195" s="120">
        <v>48827211</v>
      </c>
      <c r="O195" s="120">
        <v>35843998</v>
      </c>
      <c r="P195" s="120">
        <v>0</v>
      </c>
      <c r="Q195" s="120">
        <v>59348070</v>
      </c>
      <c r="R195" s="47"/>
    </row>
    <row r="196" spans="1:18" ht="12.75" customHeight="1" x14ac:dyDescent="0.2">
      <c r="A196" s="501"/>
      <c r="B196" s="501"/>
      <c r="C196" s="53" t="s">
        <v>3</v>
      </c>
      <c r="D196" s="54">
        <v>20</v>
      </c>
      <c r="E196" s="55">
        <v>15493.71</v>
      </c>
      <c r="F196" s="55">
        <v>3532.57</v>
      </c>
      <c r="G196" s="55">
        <v>123.95</v>
      </c>
      <c r="H196" s="55">
        <v>6705.27</v>
      </c>
      <c r="I196" s="55">
        <v>0</v>
      </c>
      <c r="J196" s="55">
        <v>2154.63</v>
      </c>
      <c r="K196" s="56">
        <v>25855.5</v>
      </c>
      <c r="L196" s="46">
        <v>28010.13</v>
      </c>
      <c r="M196" s="117"/>
      <c r="N196" s="119">
        <v>25855.5</v>
      </c>
      <c r="O196" s="119">
        <v>19150.23</v>
      </c>
      <c r="P196" s="119"/>
      <c r="Q196" s="119">
        <v>31457.17</v>
      </c>
      <c r="R196" s="47"/>
    </row>
    <row r="197" spans="1:18" ht="9" customHeight="1" x14ac:dyDescent="0.2">
      <c r="A197" s="501"/>
      <c r="B197" s="501"/>
      <c r="C197" s="48" t="s">
        <v>4</v>
      </c>
      <c r="D197" s="49">
        <v>21</v>
      </c>
      <c r="E197" s="50">
        <v>30000006</v>
      </c>
      <c r="F197" s="50">
        <v>6840009</v>
      </c>
      <c r="G197" s="50">
        <v>240001</v>
      </c>
      <c r="H197" s="50">
        <v>12983213</v>
      </c>
      <c r="I197" s="50">
        <v>0</v>
      </c>
      <c r="J197" s="51">
        <v>4171945</v>
      </c>
      <c r="K197" s="50">
        <v>50063229</v>
      </c>
      <c r="L197" s="73">
        <v>54235174</v>
      </c>
      <c r="M197" s="118"/>
      <c r="N197" s="120">
        <v>50063229</v>
      </c>
      <c r="O197" s="120">
        <v>37080016</v>
      </c>
      <c r="P197" s="120">
        <v>0</v>
      </c>
      <c r="Q197" s="120">
        <v>60909575</v>
      </c>
      <c r="R197" s="47"/>
    </row>
    <row r="198" spans="1:18" ht="12.75" customHeight="1" x14ac:dyDescent="0.2">
      <c r="A198" s="501"/>
      <c r="B198" s="501"/>
      <c r="C198" s="53" t="s">
        <v>3</v>
      </c>
      <c r="D198" s="54">
        <v>22</v>
      </c>
      <c r="E198" s="55">
        <v>16008.1</v>
      </c>
      <c r="F198" s="55">
        <v>3650.32</v>
      </c>
      <c r="G198" s="55">
        <v>123.95</v>
      </c>
      <c r="H198" s="55">
        <v>6705.27</v>
      </c>
      <c r="I198" s="55">
        <v>0</v>
      </c>
      <c r="J198" s="55">
        <v>2207.3000000000002</v>
      </c>
      <c r="K198" s="56">
        <v>26487.64</v>
      </c>
      <c r="L198" s="46">
        <v>28694.94</v>
      </c>
      <c r="M198" s="117"/>
      <c r="N198" s="119">
        <v>26487.64</v>
      </c>
      <c r="O198" s="119">
        <v>19782.37</v>
      </c>
      <c r="P198" s="119"/>
      <c r="Q198" s="119">
        <v>32255.77</v>
      </c>
      <c r="R198" s="47"/>
    </row>
    <row r="199" spans="1:18" ht="9" customHeight="1" x14ac:dyDescent="0.2">
      <c r="A199" s="501"/>
      <c r="B199" s="501"/>
      <c r="C199" s="48" t="s">
        <v>4</v>
      </c>
      <c r="D199" s="49">
        <v>23</v>
      </c>
      <c r="E199" s="50">
        <v>30996004</v>
      </c>
      <c r="F199" s="50">
        <v>7068005</v>
      </c>
      <c r="G199" s="50">
        <v>240001</v>
      </c>
      <c r="H199" s="50">
        <v>12983213</v>
      </c>
      <c r="I199" s="50">
        <v>0</v>
      </c>
      <c r="J199" s="51">
        <v>4273929</v>
      </c>
      <c r="K199" s="50">
        <v>51287223</v>
      </c>
      <c r="L199" s="73">
        <v>55561151</v>
      </c>
      <c r="M199" s="118"/>
      <c r="N199" s="120">
        <v>51287223</v>
      </c>
      <c r="O199" s="120">
        <v>38304010</v>
      </c>
      <c r="P199" s="120">
        <v>0</v>
      </c>
      <c r="Q199" s="120">
        <v>62455880</v>
      </c>
      <c r="R199" s="47"/>
    </row>
    <row r="200" spans="1:18" ht="12.75" customHeight="1" x14ac:dyDescent="0.2">
      <c r="A200" s="501"/>
      <c r="B200" s="501"/>
      <c r="C200" s="53" t="s">
        <v>3</v>
      </c>
      <c r="D200" s="54">
        <v>24</v>
      </c>
      <c r="E200" s="55">
        <v>16522.490000000002</v>
      </c>
      <c r="F200" s="55">
        <v>3768.07</v>
      </c>
      <c r="G200" s="55">
        <v>123.95</v>
      </c>
      <c r="H200" s="55">
        <v>6705.27</v>
      </c>
      <c r="I200" s="55">
        <v>0</v>
      </c>
      <c r="J200" s="55">
        <v>2259.98</v>
      </c>
      <c r="K200" s="56">
        <v>27119.78</v>
      </c>
      <c r="L200" s="46">
        <v>29379.759999999998</v>
      </c>
      <c r="M200" s="117"/>
      <c r="N200" s="119">
        <v>27119.78</v>
      </c>
      <c r="O200" s="119">
        <v>20414.509999999998</v>
      </c>
      <c r="P200" s="119"/>
      <c r="Q200" s="119">
        <v>33054.370000000003</v>
      </c>
      <c r="R200" s="47"/>
    </row>
    <row r="201" spans="1:18" ht="9" customHeight="1" x14ac:dyDescent="0.2">
      <c r="A201" s="501"/>
      <c r="B201" s="501"/>
      <c r="C201" s="48" t="s">
        <v>4</v>
      </c>
      <c r="D201" s="49">
        <v>25</v>
      </c>
      <c r="E201" s="50">
        <v>31992002</v>
      </c>
      <c r="F201" s="50">
        <v>7296001</v>
      </c>
      <c r="G201" s="50">
        <v>240001</v>
      </c>
      <c r="H201" s="50">
        <v>12983213</v>
      </c>
      <c r="I201" s="50">
        <v>0</v>
      </c>
      <c r="J201" s="51">
        <v>4375931</v>
      </c>
      <c r="K201" s="50">
        <v>52511216</v>
      </c>
      <c r="L201" s="73">
        <v>56887148</v>
      </c>
      <c r="M201" s="118"/>
      <c r="N201" s="120">
        <v>52511216</v>
      </c>
      <c r="O201" s="120">
        <v>39528003</v>
      </c>
      <c r="P201" s="120">
        <v>0</v>
      </c>
      <c r="Q201" s="120">
        <v>64002185</v>
      </c>
      <c r="R201" s="47"/>
    </row>
    <row r="202" spans="1:18" ht="12.75" customHeight="1" x14ac:dyDescent="0.2">
      <c r="A202" s="501"/>
      <c r="B202" s="501"/>
      <c r="C202" s="53" t="s">
        <v>3</v>
      </c>
      <c r="D202" s="54">
        <v>26</v>
      </c>
      <c r="E202" s="55">
        <v>17043.080000000002</v>
      </c>
      <c r="F202" s="55">
        <v>3885.82</v>
      </c>
      <c r="G202" s="55">
        <v>123.95</v>
      </c>
      <c r="H202" s="55">
        <v>6705.27</v>
      </c>
      <c r="I202" s="55">
        <v>0</v>
      </c>
      <c r="J202" s="55">
        <v>2313.1799999999998</v>
      </c>
      <c r="K202" s="56">
        <v>27758.12</v>
      </c>
      <c r="L202" s="46">
        <v>30071.3</v>
      </c>
      <c r="M202" s="117"/>
      <c r="N202" s="119">
        <v>27758.12</v>
      </c>
      <c r="O202" s="119">
        <v>21052.85</v>
      </c>
      <c r="P202" s="119"/>
      <c r="Q202" s="119">
        <v>33860.81</v>
      </c>
      <c r="R202" s="47"/>
    </row>
    <row r="203" spans="1:18" ht="9" customHeight="1" x14ac:dyDescent="0.2">
      <c r="A203" s="501"/>
      <c r="B203" s="501"/>
      <c r="C203" s="48" t="s">
        <v>4</v>
      </c>
      <c r="D203" s="49">
        <v>27</v>
      </c>
      <c r="E203" s="50">
        <v>33000005</v>
      </c>
      <c r="F203" s="50">
        <v>7523997</v>
      </c>
      <c r="G203" s="50">
        <v>240001</v>
      </c>
      <c r="H203" s="50">
        <v>12983213</v>
      </c>
      <c r="I203" s="50">
        <v>0</v>
      </c>
      <c r="J203" s="51">
        <v>4478941</v>
      </c>
      <c r="K203" s="50">
        <v>53747215</v>
      </c>
      <c r="L203" s="73">
        <v>58226156</v>
      </c>
      <c r="M203" s="118"/>
      <c r="N203" s="120">
        <v>53747215</v>
      </c>
      <c r="O203" s="120">
        <v>40764002</v>
      </c>
      <c r="P203" s="120">
        <v>0</v>
      </c>
      <c r="Q203" s="120">
        <v>65563671</v>
      </c>
      <c r="R203" s="47"/>
    </row>
    <row r="204" spans="1:18" ht="12.75" customHeight="1" x14ac:dyDescent="0.2">
      <c r="A204" s="501"/>
      <c r="B204" s="501"/>
      <c r="C204" s="53" t="s">
        <v>3</v>
      </c>
      <c r="D204" s="54">
        <v>28</v>
      </c>
      <c r="E204" s="55">
        <v>17557.47</v>
      </c>
      <c r="F204" s="55">
        <v>4003.57</v>
      </c>
      <c r="G204" s="55">
        <v>123.95</v>
      </c>
      <c r="H204" s="55">
        <v>6705.27</v>
      </c>
      <c r="I204" s="55">
        <v>0</v>
      </c>
      <c r="J204" s="55">
        <v>2365.86</v>
      </c>
      <c r="K204" s="56">
        <v>28390.26</v>
      </c>
      <c r="L204" s="46">
        <v>30756.12</v>
      </c>
      <c r="M204" s="117"/>
      <c r="N204" s="119">
        <v>28390.26</v>
      </c>
      <c r="O204" s="119">
        <v>21684.99</v>
      </c>
      <c r="P204" s="119"/>
      <c r="Q204" s="119">
        <v>34659.42</v>
      </c>
      <c r="R204" s="47"/>
    </row>
    <row r="205" spans="1:18" ht="9" customHeight="1" x14ac:dyDescent="0.2">
      <c r="A205" s="501"/>
      <c r="B205" s="501"/>
      <c r="C205" s="48" t="s">
        <v>4</v>
      </c>
      <c r="D205" s="49">
        <v>29</v>
      </c>
      <c r="E205" s="50">
        <v>33996002</v>
      </c>
      <c r="F205" s="50">
        <v>7751992</v>
      </c>
      <c r="G205" s="50">
        <v>240001</v>
      </c>
      <c r="H205" s="50">
        <v>12983213</v>
      </c>
      <c r="I205" s="50">
        <v>0</v>
      </c>
      <c r="J205" s="51">
        <v>4580944</v>
      </c>
      <c r="K205" s="50">
        <v>54971209</v>
      </c>
      <c r="L205" s="73">
        <v>59552152</v>
      </c>
      <c r="M205" s="118"/>
      <c r="N205" s="120">
        <v>54971209</v>
      </c>
      <c r="O205" s="120">
        <v>41987996</v>
      </c>
      <c r="P205" s="120">
        <v>0</v>
      </c>
      <c r="Q205" s="120">
        <v>67109995</v>
      </c>
      <c r="R205" s="47"/>
    </row>
    <row r="206" spans="1:18" ht="12.75" customHeight="1" x14ac:dyDescent="0.2">
      <c r="A206" s="501"/>
      <c r="B206" s="501"/>
      <c r="C206" s="53" t="s">
        <v>3</v>
      </c>
      <c r="D206" s="54">
        <v>30</v>
      </c>
      <c r="E206" s="55">
        <v>18071.86</v>
      </c>
      <c r="F206" s="55">
        <v>4121.33</v>
      </c>
      <c r="G206" s="55">
        <v>123.95</v>
      </c>
      <c r="H206" s="55">
        <v>6705.27</v>
      </c>
      <c r="I206" s="55">
        <v>0</v>
      </c>
      <c r="J206" s="55">
        <v>2418.5300000000002</v>
      </c>
      <c r="K206" s="56">
        <v>29022.41</v>
      </c>
      <c r="L206" s="46">
        <v>31440.94</v>
      </c>
      <c r="M206" s="117"/>
      <c r="N206" s="119">
        <v>29022.41</v>
      </c>
      <c r="O206" s="119">
        <v>22317.14</v>
      </c>
      <c r="P206" s="119"/>
      <c r="Q206" s="119">
        <v>35458.03</v>
      </c>
      <c r="R206" s="47"/>
    </row>
    <row r="207" spans="1:18" ht="9" customHeight="1" x14ac:dyDescent="0.2">
      <c r="A207" s="501"/>
      <c r="B207" s="501"/>
      <c r="C207" s="48" t="s">
        <v>4</v>
      </c>
      <c r="D207" s="49">
        <v>33</v>
      </c>
      <c r="E207" s="50">
        <v>34992000</v>
      </c>
      <c r="F207" s="50">
        <v>7980008</v>
      </c>
      <c r="G207" s="50">
        <v>240001</v>
      </c>
      <c r="H207" s="50">
        <v>12983213</v>
      </c>
      <c r="I207" s="50">
        <v>0</v>
      </c>
      <c r="J207" s="51">
        <v>4682927</v>
      </c>
      <c r="K207" s="50">
        <v>56195222</v>
      </c>
      <c r="L207" s="73">
        <v>60878149</v>
      </c>
      <c r="M207" s="118"/>
      <c r="N207" s="120">
        <v>56195222</v>
      </c>
      <c r="O207" s="120">
        <v>43212009</v>
      </c>
      <c r="P207" s="120">
        <v>0</v>
      </c>
      <c r="Q207" s="120">
        <v>68656320</v>
      </c>
      <c r="R207" s="47"/>
    </row>
    <row r="208" spans="1:18" ht="12.75" customHeight="1" x14ac:dyDescent="0.2">
      <c r="A208" s="501"/>
      <c r="B208" s="501"/>
      <c r="C208" s="53" t="s">
        <v>3</v>
      </c>
      <c r="D208" s="54">
        <v>34</v>
      </c>
      <c r="E208" s="55">
        <v>19106.84</v>
      </c>
      <c r="F208" s="55">
        <v>4356.83</v>
      </c>
      <c r="G208" s="55">
        <v>123.95</v>
      </c>
      <c r="H208" s="55">
        <v>6705.27</v>
      </c>
      <c r="I208" s="55">
        <v>0</v>
      </c>
      <c r="J208" s="55">
        <v>2524.41</v>
      </c>
      <c r="K208" s="56">
        <v>30292.89</v>
      </c>
      <c r="L208" s="46">
        <v>32817.300000000003</v>
      </c>
      <c r="M208" s="117"/>
      <c r="N208" s="119">
        <v>30292.89</v>
      </c>
      <c r="O208" s="119">
        <v>23587.62</v>
      </c>
      <c r="P208" s="119"/>
      <c r="Q208" s="119">
        <v>37063.07</v>
      </c>
      <c r="R208" s="47"/>
    </row>
    <row r="209" spans="1:18" ht="9" customHeight="1" x14ac:dyDescent="0.2">
      <c r="A209" s="501"/>
      <c r="B209" s="501"/>
      <c r="C209" s="48" t="s">
        <v>4</v>
      </c>
      <c r="D209" s="49">
        <v>35</v>
      </c>
      <c r="E209" s="50">
        <v>36996001</v>
      </c>
      <c r="F209" s="50">
        <v>8435999</v>
      </c>
      <c r="G209" s="50">
        <v>240001</v>
      </c>
      <c r="H209" s="50">
        <v>12983213</v>
      </c>
      <c r="I209" s="50">
        <v>0</v>
      </c>
      <c r="J209" s="51">
        <v>4887939</v>
      </c>
      <c r="K209" s="50">
        <v>58655214</v>
      </c>
      <c r="L209" s="73">
        <v>63543153</v>
      </c>
      <c r="M209" s="118"/>
      <c r="N209" s="120">
        <v>58655214</v>
      </c>
      <c r="O209" s="120">
        <v>45672001</v>
      </c>
      <c r="P209" s="120">
        <v>0</v>
      </c>
      <c r="Q209" s="120">
        <v>71764111</v>
      </c>
      <c r="R209" s="47"/>
    </row>
    <row r="210" spans="1:18" ht="12.75" customHeight="1" x14ac:dyDescent="0.2">
      <c r="A210" s="501"/>
      <c r="B210" s="501"/>
      <c r="C210" s="53" t="s">
        <v>3</v>
      </c>
      <c r="D210" s="54">
        <v>36</v>
      </c>
      <c r="E210" s="55">
        <v>19621.23</v>
      </c>
      <c r="F210" s="55">
        <v>4474.58</v>
      </c>
      <c r="G210" s="55">
        <v>123.95</v>
      </c>
      <c r="H210" s="55">
        <v>6705.27</v>
      </c>
      <c r="I210" s="55">
        <v>0</v>
      </c>
      <c r="J210" s="55">
        <v>2577.09</v>
      </c>
      <c r="K210" s="56">
        <v>30925.03</v>
      </c>
      <c r="L210" s="46">
        <v>33502.120000000003</v>
      </c>
      <c r="M210" s="117"/>
      <c r="N210" s="119">
        <v>30925.03</v>
      </c>
      <c r="O210" s="119">
        <v>24219.759999999998</v>
      </c>
      <c r="P210" s="119"/>
      <c r="Q210" s="119">
        <v>37861.68</v>
      </c>
      <c r="R210" s="47"/>
    </row>
    <row r="211" spans="1:18" ht="9" customHeight="1" x14ac:dyDescent="0.2">
      <c r="A211" s="501"/>
      <c r="B211" s="501"/>
      <c r="C211" s="48" t="s">
        <v>4</v>
      </c>
      <c r="D211" s="49">
        <v>37</v>
      </c>
      <c r="E211" s="50">
        <v>37991999</v>
      </c>
      <c r="F211" s="50">
        <v>8663995</v>
      </c>
      <c r="G211" s="50">
        <v>240001</v>
      </c>
      <c r="H211" s="50">
        <v>12983213</v>
      </c>
      <c r="I211" s="50">
        <v>0</v>
      </c>
      <c r="J211" s="51">
        <v>4989942</v>
      </c>
      <c r="K211" s="50">
        <v>59879208</v>
      </c>
      <c r="L211" s="73">
        <v>64869150</v>
      </c>
      <c r="M211" s="118"/>
      <c r="N211" s="120">
        <v>59879208</v>
      </c>
      <c r="O211" s="120">
        <v>46895995</v>
      </c>
      <c r="P211" s="120">
        <v>0</v>
      </c>
      <c r="Q211" s="120">
        <v>73310435</v>
      </c>
      <c r="R211" s="47"/>
    </row>
    <row r="212" spans="1:18" ht="12.75" customHeight="1" x14ac:dyDescent="0.2">
      <c r="A212" s="501"/>
      <c r="B212" s="501"/>
      <c r="C212" s="53" t="s">
        <v>3</v>
      </c>
      <c r="D212" s="54">
        <v>38</v>
      </c>
      <c r="E212" s="55">
        <v>20141.82</v>
      </c>
      <c r="F212" s="55">
        <v>4592.33</v>
      </c>
      <c r="G212" s="55">
        <v>123.95</v>
      </c>
      <c r="H212" s="55">
        <v>6705.27</v>
      </c>
      <c r="I212" s="55">
        <v>0</v>
      </c>
      <c r="J212" s="55">
        <v>2630.28</v>
      </c>
      <c r="K212" s="56">
        <v>31563.37</v>
      </c>
      <c r="L212" s="46">
        <v>34193.65</v>
      </c>
      <c r="M212" s="117"/>
      <c r="N212" s="119">
        <v>31563.37</v>
      </c>
      <c r="O212" s="119">
        <v>24858.1</v>
      </c>
      <c r="P212" s="119"/>
      <c r="Q212" s="119">
        <v>38668.11</v>
      </c>
      <c r="R212" s="47"/>
    </row>
    <row r="213" spans="1:18" ht="9" customHeight="1" x14ac:dyDescent="0.2">
      <c r="A213" s="501"/>
      <c r="B213" s="501"/>
      <c r="C213" s="48" t="s">
        <v>4</v>
      </c>
      <c r="D213" s="49">
        <v>39</v>
      </c>
      <c r="E213" s="50">
        <v>39000002</v>
      </c>
      <c r="F213" s="50">
        <v>8891991</v>
      </c>
      <c r="G213" s="50">
        <v>240001</v>
      </c>
      <c r="H213" s="50">
        <v>12983213</v>
      </c>
      <c r="I213" s="50">
        <v>0</v>
      </c>
      <c r="J213" s="51">
        <v>5092932</v>
      </c>
      <c r="K213" s="50">
        <v>61115206</v>
      </c>
      <c r="L213" s="73">
        <v>66208139</v>
      </c>
      <c r="M213" s="118"/>
      <c r="N213" s="120">
        <v>61115206</v>
      </c>
      <c r="O213" s="120">
        <v>48131993</v>
      </c>
      <c r="P213" s="120">
        <v>0</v>
      </c>
      <c r="Q213" s="120">
        <v>74871901</v>
      </c>
      <c r="R213" s="47"/>
    </row>
    <row r="214" spans="1:18" ht="12.75" customHeight="1" x14ac:dyDescent="0.2">
      <c r="A214" s="501"/>
      <c r="B214" s="501"/>
      <c r="C214" s="53" t="s">
        <v>3</v>
      </c>
      <c r="D214" s="54">
        <v>40</v>
      </c>
      <c r="E214" s="55">
        <v>20656.21</v>
      </c>
      <c r="F214" s="55">
        <v>4710.09</v>
      </c>
      <c r="G214" s="55">
        <v>123.95</v>
      </c>
      <c r="H214" s="55">
        <v>6705.27</v>
      </c>
      <c r="I214" s="55">
        <v>0</v>
      </c>
      <c r="J214" s="55">
        <v>2682.96</v>
      </c>
      <c r="K214" s="56">
        <v>32195.52</v>
      </c>
      <c r="L214" s="46">
        <v>34878.480000000003</v>
      </c>
      <c r="M214" s="117"/>
      <c r="N214" s="119">
        <v>32195.52</v>
      </c>
      <c r="O214" s="119">
        <v>25490.25</v>
      </c>
      <c r="P214" s="119"/>
      <c r="Q214" s="119">
        <v>39466.730000000003</v>
      </c>
      <c r="R214" s="47"/>
    </row>
    <row r="215" spans="1:18" ht="9" customHeight="1" x14ac:dyDescent="0.2">
      <c r="A215" s="502"/>
      <c r="B215" s="502"/>
      <c r="C215" s="58"/>
      <c r="D215" s="59"/>
      <c r="E215" s="61">
        <v>39996000</v>
      </c>
      <c r="F215" s="61">
        <v>9120006</v>
      </c>
      <c r="G215" s="61">
        <v>240001</v>
      </c>
      <c r="H215" s="61">
        <v>12983213</v>
      </c>
      <c r="I215" s="61">
        <v>0</v>
      </c>
      <c r="J215" s="60">
        <v>5194935</v>
      </c>
      <c r="K215" s="61">
        <v>62339220</v>
      </c>
      <c r="L215" s="73">
        <v>67534154</v>
      </c>
      <c r="M215" s="118"/>
      <c r="N215" s="120">
        <v>62339220</v>
      </c>
      <c r="O215" s="120">
        <v>49356006</v>
      </c>
      <c r="P215" s="120">
        <v>0</v>
      </c>
      <c r="Q215" s="120">
        <v>76418245</v>
      </c>
      <c r="R215" s="47"/>
    </row>
    <row r="216" spans="1:18" ht="12.75" customHeight="1" x14ac:dyDescent="0.2">
      <c r="A216" s="496">
        <v>34425</v>
      </c>
      <c r="B216" s="496">
        <v>34515</v>
      </c>
      <c r="C216" s="42" t="s">
        <v>3</v>
      </c>
      <c r="D216" s="43">
        <v>0</v>
      </c>
      <c r="E216" s="44">
        <v>10325.01</v>
      </c>
      <c r="F216" s="44">
        <v>2355.04</v>
      </c>
      <c r="G216" s="44">
        <v>123.95</v>
      </c>
      <c r="H216" s="44">
        <v>6705.27</v>
      </c>
      <c r="I216" s="44">
        <v>178.82</v>
      </c>
      <c r="J216" s="44">
        <v>1625.77</v>
      </c>
      <c r="K216" s="45">
        <v>19688.09</v>
      </c>
      <c r="L216" s="46">
        <v>21313.86</v>
      </c>
      <c r="M216" s="117"/>
      <c r="N216" s="119">
        <v>19688.09</v>
      </c>
      <c r="O216" s="119">
        <v>12982.82</v>
      </c>
      <c r="P216" s="119"/>
      <c r="Q216" s="119">
        <v>23650.77</v>
      </c>
      <c r="R216" s="47"/>
    </row>
    <row r="217" spans="1:18" ht="9" customHeight="1" x14ac:dyDescent="0.2">
      <c r="A217" s="521"/>
      <c r="B217" s="521"/>
      <c r="C217" s="48" t="s">
        <v>4</v>
      </c>
      <c r="D217" s="49">
        <v>0</v>
      </c>
      <c r="E217" s="50">
        <v>19992007</v>
      </c>
      <c r="F217" s="50">
        <v>4559993</v>
      </c>
      <c r="G217" s="50">
        <v>240001</v>
      </c>
      <c r="H217" s="50">
        <v>12983213</v>
      </c>
      <c r="I217" s="50">
        <v>346244</v>
      </c>
      <c r="J217" s="51">
        <v>3147930</v>
      </c>
      <c r="K217" s="50">
        <v>38121458</v>
      </c>
      <c r="L217" s="73">
        <v>41269388</v>
      </c>
      <c r="M217" s="118"/>
      <c r="N217" s="120">
        <v>38121458</v>
      </c>
      <c r="O217" s="120">
        <v>25138245</v>
      </c>
      <c r="P217" s="120">
        <v>0</v>
      </c>
      <c r="Q217" s="120">
        <v>45794276</v>
      </c>
      <c r="R217" s="47"/>
    </row>
    <row r="218" spans="1:18" ht="12.75" customHeight="1" x14ac:dyDescent="0.2">
      <c r="A218" s="500">
        <v>34425</v>
      </c>
      <c r="B218" s="500">
        <v>34515</v>
      </c>
      <c r="C218" s="53" t="s">
        <v>3</v>
      </c>
      <c r="D218" s="54">
        <v>1</v>
      </c>
      <c r="E218" s="55">
        <v>10325.01</v>
      </c>
      <c r="F218" s="55">
        <v>2355.04</v>
      </c>
      <c r="G218" s="55">
        <v>123.95</v>
      </c>
      <c r="H218" s="55">
        <v>6705.27</v>
      </c>
      <c r="I218" s="55">
        <v>178.82</v>
      </c>
      <c r="J218" s="55">
        <v>1625.77</v>
      </c>
      <c r="K218" s="56">
        <v>19688.09</v>
      </c>
      <c r="L218" s="46">
        <v>21313.86</v>
      </c>
      <c r="M218" s="117"/>
      <c r="N218" s="119">
        <v>19688.09</v>
      </c>
      <c r="O218" s="119">
        <v>12982.82</v>
      </c>
      <c r="P218" s="119"/>
      <c r="Q218" s="119">
        <v>23650.77</v>
      </c>
      <c r="R218" s="47"/>
    </row>
    <row r="219" spans="1:18" ht="9" customHeight="1" x14ac:dyDescent="0.2">
      <c r="A219" s="500"/>
      <c r="B219" s="500"/>
      <c r="C219" s="48" t="s">
        <v>4</v>
      </c>
      <c r="D219" s="49">
        <v>2</v>
      </c>
      <c r="E219" s="50">
        <v>19992007</v>
      </c>
      <c r="F219" s="50">
        <v>4559993</v>
      </c>
      <c r="G219" s="50">
        <v>240001</v>
      </c>
      <c r="H219" s="50">
        <v>12983213</v>
      </c>
      <c r="I219" s="50">
        <v>346244</v>
      </c>
      <c r="J219" s="51">
        <v>3147930</v>
      </c>
      <c r="K219" s="50">
        <v>38121458</v>
      </c>
      <c r="L219" s="73">
        <v>41269388</v>
      </c>
      <c r="M219" s="118"/>
      <c r="N219" s="120">
        <v>38121458</v>
      </c>
      <c r="O219" s="120">
        <v>25138245</v>
      </c>
      <c r="P219" s="120">
        <v>0</v>
      </c>
      <c r="Q219" s="120">
        <v>45794276</v>
      </c>
      <c r="R219" s="47"/>
    </row>
    <row r="220" spans="1:18" ht="12.75" customHeight="1" x14ac:dyDescent="0.2">
      <c r="A220" s="501"/>
      <c r="B220" s="501"/>
      <c r="C220" s="53" t="s">
        <v>3</v>
      </c>
      <c r="D220" s="54">
        <v>3</v>
      </c>
      <c r="E220" s="55">
        <v>10845.59</v>
      </c>
      <c r="F220" s="55">
        <v>2472.8000000000002</v>
      </c>
      <c r="G220" s="55">
        <v>123.95</v>
      </c>
      <c r="H220" s="55">
        <v>6705.27</v>
      </c>
      <c r="I220" s="55">
        <v>178.82</v>
      </c>
      <c r="J220" s="55">
        <v>1678.97</v>
      </c>
      <c r="K220" s="56">
        <v>20326.43</v>
      </c>
      <c r="L220" s="46">
        <v>22005.4</v>
      </c>
      <c r="M220" s="117"/>
      <c r="N220" s="119">
        <v>20326.43</v>
      </c>
      <c r="O220" s="119">
        <v>13621.16</v>
      </c>
      <c r="P220" s="119"/>
      <c r="Q220" s="119">
        <v>24457.21</v>
      </c>
      <c r="R220" s="47"/>
    </row>
    <row r="221" spans="1:18" ht="9" customHeight="1" x14ac:dyDescent="0.2">
      <c r="A221" s="501"/>
      <c r="B221" s="501"/>
      <c r="C221" s="48" t="s">
        <v>4</v>
      </c>
      <c r="D221" s="49">
        <v>4</v>
      </c>
      <c r="E221" s="50">
        <v>20999991</v>
      </c>
      <c r="F221" s="50">
        <v>4788008</v>
      </c>
      <c r="G221" s="50">
        <v>240001</v>
      </c>
      <c r="H221" s="50">
        <v>12983213</v>
      </c>
      <c r="I221" s="50">
        <v>346244</v>
      </c>
      <c r="J221" s="51">
        <v>3250939</v>
      </c>
      <c r="K221" s="50">
        <v>39357457</v>
      </c>
      <c r="L221" s="73">
        <v>42608396</v>
      </c>
      <c r="M221" s="118"/>
      <c r="N221" s="120">
        <v>39357457</v>
      </c>
      <c r="O221" s="120">
        <v>26374243</v>
      </c>
      <c r="P221" s="120">
        <v>0</v>
      </c>
      <c r="Q221" s="120">
        <v>47355762</v>
      </c>
      <c r="R221" s="47"/>
    </row>
    <row r="222" spans="1:18" ht="12.75" customHeight="1" x14ac:dyDescent="0.2">
      <c r="A222" s="501"/>
      <c r="B222" s="501"/>
      <c r="C222" s="53" t="s">
        <v>3</v>
      </c>
      <c r="D222" s="54">
        <v>5</v>
      </c>
      <c r="E222" s="55">
        <v>11359.99</v>
      </c>
      <c r="F222" s="55">
        <v>2590.5500000000002</v>
      </c>
      <c r="G222" s="55">
        <v>123.95</v>
      </c>
      <c r="H222" s="55">
        <v>6705.27</v>
      </c>
      <c r="I222" s="55">
        <v>178.82</v>
      </c>
      <c r="J222" s="55">
        <v>1731.65</v>
      </c>
      <c r="K222" s="56">
        <v>20958.580000000002</v>
      </c>
      <c r="L222" s="46">
        <v>22690.23</v>
      </c>
      <c r="M222" s="117"/>
      <c r="N222" s="119">
        <v>20958.580000000002</v>
      </c>
      <c r="O222" s="119">
        <v>14253.31</v>
      </c>
      <c r="P222" s="119"/>
      <c r="Q222" s="119">
        <v>25255.83</v>
      </c>
      <c r="R222" s="47"/>
    </row>
    <row r="223" spans="1:18" ht="9" customHeight="1" x14ac:dyDescent="0.2">
      <c r="A223" s="501"/>
      <c r="B223" s="501"/>
      <c r="C223" s="48" t="s">
        <v>4</v>
      </c>
      <c r="D223" s="49">
        <v>6</v>
      </c>
      <c r="E223" s="50">
        <v>21996008</v>
      </c>
      <c r="F223" s="50">
        <v>5016004</v>
      </c>
      <c r="G223" s="50">
        <v>240001</v>
      </c>
      <c r="H223" s="50">
        <v>12983213</v>
      </c>
      <c r="I223" s="50">
        <v>346244</v>
      </c>
      <c r="J223" s="51">
        <v>3352942</v>
      </c>
      <c r="K223" s="50">
        <v>40581470</v>
      </c>
      <c r="L223" s="73">
        <v>43934412</v>
      </c>
      <c r="M223" s="118"/>
      <c r="N223" s="120">
        <v>40581470</v>
      </c>
      <c r="O223" s="120">
        <v>27598257</v>
      </c>
      <c r="P223" s="120">
        <v>0</v>
      </c>
      <c r="Q223" s="120">
        <v>48902106</v>
      </c>
      <c r="R223" s="47"/>
    </row>
    <row r="224" spans="1:18" ht="12.75" customHeight="1" x14ac:dyDescent="0.2">
      <c r="A224" s="501"/>
      <c r="B224" s="501"/>
      <c r="C224" s="53" t="s">
        <v>3</v>
      </c>
      <c r="D224" s="54">
        <v>7</v>
      </c>
      <c r="E224" s="55">
        <v>11874.38</v>
      </c>
      <c r="F224" s="55">
        <v>2708.3</v>
      </c>
      <c r="G224" s="55">
        <v>123.95</v>
      </c>
      <c r="H224" s="55">
        <v>6705.27</v>
      </c>
      <c r="I224" s="55">
        <v>178.82</v>
      </c>
      <c r="J224" s="55">
        <v>1784.33</v>
      </c>
      <c r="K224" s="56">
        <v>21590.720000000001</v>
      </c>
      <c r="L224" s="46">
        <v>23375.05</v>
      </c>
      <c r="M224" s="117"/>
      <c r="N224" s="119">
        <v>21590.720000000001</v>
      </c>
      <c r="O224" s="119">
        <v>14885.45</v>
      </c>
      <c r="P224" s="119"/>
      <c r="Q224" s="119">
        <v>26054.43</v>
      </c>
      <c r="R224" s="47"/>
    </row>
    <row r="225" spans="1:18" ht="9" customHeight="1" x14ac:dyDescent="0.2">
      <c r="A225" s="501"/>
      <c r="B225" s="501"/>
      <c r="C225" s="48" t="s">
        <v>4</v>
      </c>
      <c r="D225" s="49">
        <v>8</v>
      </c>
      <c r="E225" s="50">
        <v>22992006</v>
      </c>
      <c r="F225" s="50">
        <v>5244000</v>
      </c>
      <c r="G225" s="50">
        <v>240001</v>
      </c>
      <c r="H225" s="50">
        <v>12983213</v>
      </c>
      <c r="I225" s="50">
        <v>346244</v>
      </c>
      <c r="J225" s="51">
        <v>3454945</v>
      </c>
      <c r="K225" s="50">
        <v>41805463</v>
      </c>
      <c r="L225" s="73">
        <v>45260408</v>
      </c>
      <c r="M225" s="118"/>
      <c r="N225" s="120">
        <v>41805463</v>
      </c>
      <c r="O225" s="120">
        <v>28822250</v>
      </c>
      <c r="P225" s="120">
        <v>0</v>
      </c>
      <c r="Q225" s="120">
        <v>50448411</v>
      </c>
      <c r="R225" s="47"/>
    </row>
    <row r="226" spans="1:18" ht="12.75" customHeight="1" x14ac:dyDescent="0.2">
      <c r="A226" s="501"/>
      <c r="B226" s="501"/>
      <c r="C226" s="53" t="s">
        <v>3</v>
      </c>
      <c r="D226" s="54">
        <v>9</v>
      </c>
      <c r="E226" s="55">
        <v>12394.97</v>
      </c>
      <c r="F226" s="55">
        <v>2826.05</v>
      </c>
      <c r="G226" s="55">
        <v>123.95</v>
      </c>
      <c r="H226" s="55">
        <v>6705.27</v>
      </c>
      <c r="I226" s="55">
        <v>178.82</v>
      </c>
      <c r="J226" s="55">
        <v>1837.52</v>
      </c>
      <c r="K226" s="56">
        <v>22229.06</v>
      </c>
      <c r="L226" s="46">
        <v>24066.58</v>
      </c>
      <c r="M226" s="117"/>
      <c r="N226" s="119">
        <v>22229.06</v>
      </c>
      <c r="O226" s="119">
        <v>15523.79</v>
      </c>
      <c r="P226" s="119"/>
      <c r="Q226" s="119">
        <v>26860.86</v>
      </c>
      <c r="R226" s="47"/>
    </row>
    <row r="227" spans="1:18" ht="9" customHeight="1" x14ac:dyDescent="0.2">
      <c r="A227" s="501"/>
      <c r="B227" s="501"/>
      <c r="C227" s="48" t="s">
        <v>4</v>
      </c>
      <c r="D227" s="49">
        <v>10</v>
      </c>
      <c r="E227" s="50">
        <v>24000009</v>
      </c>
      <c r="F227" s="50">
        <v>5471996</v>
      </c>
      <c r="G227" s="50">
        <v>240001</v>
      </c>
      <c r="H227" s="50">
        <v>12983213</v>
      </c>
      <c r="I227" s="50">
        <v>346244</v>
      </c>
      <c r="J227" s="51">
        <v>3557935</v>
      </c>
      <c r="K227" s="50">
        <v>43041462</v>
      </c>
      <c r="L227" s="73">
        <v>46599397</v>
      </c>
      <c r="M227" s="118"/>
      <c r="N227" s="120">
        <v>43041462</v>
      </c>
      <c r="O227" s="120">
        <v>30058249</v>
      </c>
      <c r="P227" s="120">
        <v>0</v>
      </c>
      <c r="Q227" s="120">
        <v>52009877</v>
      </c>
      <c r="R227" s="47"/>
    </row>
    <row r="228" spans="1:18" ht="12.75" customHeight="1" x14ac:dyDescent="0.2">
      <c r="A228" s="501"/>
      <c r="B228" s="501"/>
      <c r="C228" s="53" t="s">
        <v>3</v>
      </c>
      <c r="D228" s="54">
        <v>11</v>
      </c>
      <c r="E228" s="55">
        <v>12909.36</v>
      </c>
      <c r="F228" s="55">
        <v>2943.8</v>
      </c>
      <c r="G228" s="55">
        <v>123.95</v>
      </c>
      <c r="H228" s="55">
        <v>6705.27</v>
      </c>
      <c r="I228" s="55">
        <v>178.82</v>
      </c>
      <c r="J228" s="55">
        <v>1890.2</v>
      </c>
      <c r="K228" s="56">
        <v>22861.200000000001</v>
      </c>
      <c r="L228" s="46">
        <v>24751.4</v>
      </c>
      <c r="M228" s="117"/>
      <c r="N228" s="119">
        <v>22861.200000000001</v>
      </c>
      <c r="O228" s="119">
        <v>16155.93</v>
      </c>
      <c r="P228" s="119"/>
      <c r="Q228" s="119">
        <v>27659.47</v>
      </c>
      <c r="R228" s="47"/>
    </row>
    <row r="229" spans="1:18" ht="9" customHeight="1" x14ac:dyDescent="0.2">
      <c r="A229" s="501"/>
      <c r="B229" s="501"/>
      <c r="C229" s="48" t="s">
        <v>4</v>
      </c>
      <c r="D229" s="49">
        <v>12</v>
      </c>
      <c r="E229" s="50">
        <v>24996006</v>
      </c>
      <c r="F229" s="50">
        <v>5699992</v>
      </c>
      <c r="G229" s="50">
        <v>240001</v>
      </c>
      <c r="H229" s="50">
        <v>12983213</v>
      </c>
      <c r="I229" s="50">
        <v>346244</v>
      </c>
      <c r="J229" s="51">
        <v>3659938</v>
      </c>
      <c r="K229" s="50">
        <v>44265456</v>
      </c>
      <c r="L229" s="73">
        <v>47925393</v>
      </c>
      <c r="M229" s="118"/>
      <c r="N229" s="120">
        <v>44265456</v>
      </c>
      <c r="O229" s="120">
        <v>31282243</v>
      </c>
      <c r="P229" s="120">
        <v>0</v>
      </c>
      <c r="Q229" s="120">
        <v>53556202</v>
      </c>
      <c r="R229" s="47"/>
    </row>
    <row r="230" spans="1:18" ht="12.75" customHeight="1" x14ac:dyDescent="0.2">
      <c r="A230" s="501"/>
      <c r="B230" s="501"/>
      <c r="C230" s="53" t="s">
        <v>3</v>
      </c>
      <c r="D230" s="54">
        <v>13</v>
      </c>
      <c r="E230" s="55">
        <v>13423.75</v>
      </c>
      <c r="F230" s="55">
        <v>3061.56</v>
      </c>
      <c r="G230" s="55">
        <v>123.95</v>
      </c>
      <c r="H230" s="55">
        <v>6705.27</v>
      </c>
      <c r="I230" s="55">
        <v>178.82</v>
      </c>
      <c r="J230" s="55">
        <v>1942.88</v>
      </c>
      <c r="K230" s="56">
        <v>23493.35</v>
      </c>
      <c r="L230" s="46">
        <v>25436.23</v>
      </c>
      <c r="M230" s="117"/>
      <c r="N230" s="119">
        <v>23493.35</v>
      </c>
      <c r="O230" s="119">
        <v>16788.080000000002</v>
      </c>
      <c r="P230" s="119"/>
      <c r="Q230" s="119">
        <v>28458.080000000002</v>
      </c>
      <c r="R230" s="47"/>
    </row>
    <row r="231" spans="1:18" ht="9" customHeight="1" x14ac:dyDescent="0.2">
      <c r="A231" s="501"/>
      <c r="B231" s="501"/>
      <c r="C231" s="48" t="s">
        <v>4</v>
      </c>
      <c r="D231" s="49">
        <v>14</v>
      </c>
      <c r="E231" s="50">
        <v>25992004</v>
      </c>
      <c r="F231" s="50">
        <v>5928007</v>
      </c>
      <c r="G231" s="50">
        <v>240001</v>
      </c>
      <c r="H231" s="50">
        <v>12983213</v>
      </c>
      <c r="I231" s="50">
        <v>346244</v>
      </c>
      <c r="J231" s="51">
        <v>3761940</v>
      </c>
      <c r="K231" s="50">
        <v>45489469</v>
      </c>
      <c r="L231" s="73">
        <v>49251409</v>
      </c>
      <c r="M231" s="118"/>
      <c r="N231" s="120">
        <v>45489469</v>
      </c>
      <c r="O231" s="120">
        <v>32506256</v>
      </c>
      <c r="P231" s="120">
        <v>0</v>
      </c>
      <c r="Q231" s="120">
        <v>55102527</v>
      </c>
      <c r="R231" s="47"/>
    </row>
    <row r="232" spans="1:18" ht="12.75" customHeight="1" x14ac:dyDescent="0.2">
      <c r="A232" s="501"/>
      <c r="B232" s="501"/>
      <c r="C232" s="53" t="s">
        <v>3</v>
      </c>
      <c r="D232" s="54">
        <v>15</v>
      </c>
      <c r="E232" s="55">
        <v>13944.34</v>
      </c>
      <c r="F232" s="55">
        <v>3179.31</v>
      </c>
      <c r="G232" s="55">
        <v>123.95</v>
      </c>
      <c r="H232" s="55">
        <v>6705.27</v>
      </c>
      <c r="I232" s="55">
        <v>178.82</v>
      </c>
      <c r="J232" s="55">
        <v>1996.07</v>
      </c>
      <c r="K232" s="56">
        <v>24131.69</v>
      </c>
      <c r="L232" s="46">
        <v>26127.759999999998</v>
      </c>
      <c r="M232" s="117"/>
      <c r="N232" s="119">
        <v>24131.69</v>
      </c>
      <c r="O232" s="119">
        <v>17426.419999999998</v>
      </c>
      <c r="P232" s="119"/>
      <c r="Q232" s="119">
        <v>29264.52</v>
      </c>
      <c r="R232" s="47"/>
    </row>
    <row r="233" spans="1:18" ht="9" customHeight="1" x14ac:dyDescent="0.2">
      <c r="A233" s="501"/>
      <c r="B233" s="501"/>
      <c r="C233" s="48" t="s">
        <v>4</v>
      </c>
      <c r="D233" s="49">
        <v>16</v>
      </c>
      <c r="E233" s="50">
        <v>27000007</v>
      </c>
      <c r="F233" s="50">
        <v>6156003</v>
      </c>
      <c r="G233" s="50">
        <v>240001</v>
      </c>
      <c r="H233" s="50">
        <v>12983213</v>
      </c>
      <c r="I233" s="50">
        <v>346244</v>
      </c>
      <c r="J233" s="51">
        <v>3864930</v>
      </c>
      <c r="K233" s="50">
        <v>46725467</v>
      </c>
      <c r="L233" s="73">
        <v>50590398</v>
      </c>
      <c r="M233" s="118"/>
      <c r="N233" s="120">
        <v>46725467</v>
      </c>
      <c r="O233" s="120">
        <v>33742254</v>
      </c>
      <c r="P233" s="120">
        <v>0</v>
      </c>
      <c r="Q233" s="120">
        <v>56664012</v>
      </c>
      <c r="R233" s="47"/>
    </row>
    <row r="234" spans="1:18" ht="12.75" customHeight="1" x14ac:dyDescent="0.2">
      <c r="A234" s="501"/>
      <c r="B234" s="501"/>
      <c r="C234" s="53" t="s">
        <v>3</v>
      </c>
      <c r="D234" s="54">
        <v>17</v>
      </c>
      <c r="E234" s="55">
        <v>14458.73</v>
      </c>
      <c r="F234" s="55">
        <v>3297.06</v>
      </c>
      <c r="G234" s="55">
        <v>123.95</v>
      </c>
      <c r="H234" s="55">
        <v>6705.27</v>
      </c>
      <c r="I234" s="55">
        <v>178.82</v>
      </c>
      <c r="J234" s="55">
        <v>2048.75</v>
      </c>
      <c r="K234" s="56">
        <v>24763.83</v>
      </c>
      <c r="L234" s="46">
        <v>26812.58</v>
      </c>
      <c r="M234" s="117"/>
      <c r="N234" s="119">
        <v>24763.83</v>
      </c>
      <c r="O234" s="119">
        <v>18058.560000000001</v>
      </c>
      <c r="P234" s="119"/>
      <c r="Q234" s="119">
        <v>30063.119999999999</v>
      </c>
      <c r="R234" s="47"/>
    </row>
    <row r="235" spans="1:18" ht="9" customHeight="1" x14ac:dyDescent="0.2">
      <c r="A235" s="501"/>
      <c r="B235" s="501"/>
      <c r="C235" s="48" t="s">
        <v>4</v>
      </c>
      <c r="D235" s="49">
        <v>17</v>
      </c>
      <c r="E235" s="50">
        <v>27996005</v>
      </c>
      <c r="F235" s="50">
        <v>6383998</v>
      </c>
      <c r="G235" s="50">
        <v>240001</v>
      </c>
      <c r="H235" s="50">
        <v>12983213</v>
      </c>
      <c r="I235" s="50">
        <v>346244</v>
      </c>
      <c r="J235" s="51">
        <v>3966933</v>
      </c>
      <c r="K235" s="50">
        <v>47949461</v>
      </c>
      <c r="L235" s="73">
        <v>51916394</v>
      </c>
      <c r="M235" s="118"/>
      <c r="N235" s="120">
        <v>47949461</v>
      </c>
      <c r="O235" s="120">
        <v>34966248</v>
      </c>
      <c r="P235" s="120">
        <v>0</v>
      </c>
      <c r="Q235" s="120">
        <v>58210317</v>
      </c>
      <c r="R235" s="47"/>
    </row>
    <row r="236" spans="1:18" ht="12.75" customHeight="1" x14ac:dyDescent="0.2">
      <c r="A236" s="501"/>
      <c r="B236" s="501"/>
      <c r="C236" s="53" t="s">
        <v>3</v>
      </c>
      <c r="D236" s="54">
        <v>18</v>
      </c>
      <c r="E236" s="55">
        <v>14973.12</v>
      </c>
      <c r="F236" s="55">
        <v>3414.81</v>
      </c>
      <c r="G236" s="55">
        <v>123.95</v>
      </c>
      <c r="H236" s="55">
        <v>6705.27</v>
      </c>
      <c r="I236" s="55">
        <v>178.82</v>
      </c>
      <c r="J236" s="55">
        <v>2101.4299999999998</v>
      </c>
      <c r="K236" s="56">
        <v>25395.97</v>
      </c>
      <c r="L236" s="46">
        <v>27497.4</v>
      </c>
      <c r="M236" s="117"/>
      <c r="N236" s="119">
        <v>25395.97</v>
      </c>
      <c r="O236" s="119">
        <v>18690.7</v>
      </c>
      <c r="P236" s="119"/>
      <c r="Q236" s="119">
        <v>30861.73</v>
      </c>
      <c r="R236" s="47"/>
    </row>
    <row r="237" spans="1:18" ht="9" customHeight="1" x14ac:dyDescent="0.2">
      <c r="A237" s="501"/>
      <c r="B237" s="501"/>
      <c r="C237" s="48" t="s">
        <v>4</v>
      </c>
      <c r="D237" s="49">
        <v>19</v>
      </c>
      <c r="E237" s="50">
        <v>28992003</v>
      </c>
      <c r="F237" s="50">
        <v>6611994</v>
      </c>
      <c r="G237" s="50">
        <v>240001</v>
      </c>
      <c r="H237" s="50">
        <v>12983213</v>
      </c>
      <c r="I237" s="50">
        <v>346244</v>
      </c>
      <c r="J237" s="51">
        <v>4068936</v>
      </c>
      <c r="K237" s="50">
        <v>49173455</v>
      </c>
      <c r="L237" s="73">
        <v>53242391</v>
      </c>
      <c r="M237" s="118"/>
      <c r="N237" s="120">
        <v>49173455</v>
      </c>
      <c r="O237" s="120">
        <v>36190242</v>
      </c>
      <c r="P237" s="120">
        <v>0</v>
      </c>
      <c r="Q237" s="120">
        <v>59756642</v>
      </c>
      <c r="R237" s="47"/>
    </row>
    <row r="238" spans="1:18" ht="12.75" customHeight="1" x14ac:dyDescent="0.2">
      <c r="A238" s="501"/>
      <c r="B238" s="501"/>
      <c r="C238" s="53" t="s">
        <v>3</v>
      </c>
      <c r="D238" s="54">
        <v>20</v>
      </c>
      <c r="E238" s="55">
        <v>15493.71</v>
      </c>
      <c r="F238" s="55">
        <v>3532.57</v>
      </c>
      <c r="G238" s="55">
        <v>123.95</v>
      </c>
      <c r="H238" s="55">
        <v>6705.27</v>
      </c>
      <c r="I238" s="55">
        <v>178.82</v>
      </c>
      <c r="J238" s="55">
        <v>2154.63</v>
      </c>
      <c r="K238" s="56">
        <v>26034.32</v>
      </c>
      <c r="L238" s="46">
        <v>28188.95</v>
      </c>
      <c r="M238" s="117"/>
      <c r="N238" s="119">
        <v>26034.32</v>
      </c>
      <c r="O238" s="119">
        <v>19329.05</v>
      </c>
      <c r="P238" s="119"/>
      <c r="Q238" s="119">
        <v>31668.18</v>
      </c>
      <c r="R238" s="47"/>
    </row>
    <row r="239" spans="1:18" ht="9" customHeight="1" x14ac:dyDescent="0.2">
      <c r="A239" s="501"/>
      <c r="B239" s="501"/>
      <c r="C239" s="48" t="s">
        <v>4</v>
      </c>
      <c r="D239" s="49">
        <v>21</v>
      </c>
      <c r="E239" s="50">
        <v>30000006</v>
      </c>
      <c r="F239" s="50">
        <v>6840009</v>
      </c>
      <c r="G239" s="50">
        <v>240001</v>
      </c>
      <c r="H239" s="50">
        <v>12983213</v>
      </c>
      <c r="I239" s="50">
        <v>346244</v>
      </c>
      <c r="J239" s="51">
        <v>4171945</v>
      </c>
      <c r="K239" s="50">
        <v>50409473</v>
      </c>
      <c r="L239" s="73">
        <v>54581418</v>
      </c>
      <c r="M239" s="118"/>
      <c r="N239" s="120">
        <v>50409473</v>
      </c>
      <c r="O239" s="120">
        <v>37426260</v>
      </c>
      <c r="P239" s="120">
        <v>0</v>
      </c>
      <c r="Q239" s="120">
        <v>61318147</v>
      </c>
      <c r="R239" s="47"/>
    </row>
    <row r="240" spans="1:18" ht="12.75" customHeight="1" x14ac:dyDescent="0.2">
      <c r="A240" s="501"/>
      <c r="B240" s="501"/>
      <c r="C240" s="53" t="s">
        <v>3</v>
      </c>
      <c r="D240" s="54">
        <v>22</v>
      </c>
      <c r="E240" s="55">
        <v>16008.1</v>
      </c>
      <c r="F240" s="55">
        <v>3650.32</v>
      </c>
      <c r="G240" s="55">
        <v>123.95</v>
      </c>
      <c r="H240" s="55">
        <v>6705.27</v>
      </c>
      <c r="I240" s="55">
        <v>178.82</v>
      </c>
      <c r="J240" s="55">
        <v>2207.3000000000002</v>
      </c>
      <c r="K240" s="56">
        <v>26666.46</v>
      </c>
      <c r="L240" s="46">
        <v>28873.759999999998</v>
      </c>
      <c r="M240" s="117"/>
      <c r="N240" s="119">
        <v>26666.46</v>
      </c>
      <c r="O240" s="119">
        <v>19961.189999999999</v>
      </c>
      <c r="P240" s="119"/>
      <c r="Q240" s="119">
        <v>32466.77</v>
      </c>
      <c r="R240" s="47"/>
    </row>
    <row r="241" spans="1:18" ht="9" customHeight="1" x14ac:dyDescent="0.2">
      <c r="A241" s="501"/>
      <c r="B241" s="501"/>
      <c r="C241" s="48" t="s">
        <v>4</v>
      </c>
      <c r="D241" s="49">
        <v>23</v>
      </c>
      <c r="E241" s="50">
        <v>30996004</v>
      </c>
      <c r="F241" s="50">
        <v>7068005</v>
      </c>
      <c r="G241" s="50">
        <v>240001</v>
      </c>
      <c r="H241" s="50">
        <v>12983213</v>
      </c>
      <c r="I241" s="50">
        <v>346244</v>
      </c>
      <c r="J241" s="51">
        <v>4273929</v>
      </c>
      <c r="K241" s="50">
        <v>51633467</v>
      </c>
      <c r="L241" s="73">
        <v>55907395</v>
      </c>
      <c r="M241" s="118"/>
      <c r="N241" s="120">
        <v>51633467</v>
      </c>
      <c r="O241" s="120">
        <v>38650253</v>
      </c>
      <c r="P241" s="120">
        <v>0</v>
      </c>
      <c r="Q241" s="120">
        <v>62864433</v>
      </c>
      <c r="R241" s="47"/>
    </row>
    <row r="242" spans="1:18" ht="12.75" customHeight="1" x14ac:dyDescent="0.2">
      <c r="A242" s="501"/>
      <c r="B242" s="501"/>
      <c r="C242" s="53" t="s">
        <v>3</v>
      </c>
      <c r="D242" s="54">
        <v>24</v>
      </c>
      <c r="E242" s="55">
        <v>16522.490000000002</v>
      </c>
      <c r="F242" s="55">
        <v>3768.07</v>
      </c>
      <c r="G242" s="55">
        <v>123.95</v>
      </c>
      <c r="H242" s="55">
        <v>6705.27</v>
      </c>
      <c r="I242" s="55">
        <v>178.82</v>
      </c>
      <c r="J242" s="55">
        <v>2259.98</v>
      </c>
      <c r="K242" s="56">
        <v>27298.6</v>
      </c>
      <c r="L242" s="46">
        <v>29558.58</v>
      </c>
      <c r="M242" s="117"/>
      <c r="N242" s="119">
        <v>27298.6</v>
      </c>
      <c r="O242" s="119">
        <v>20593.330000000002</v>
      </c>
      <c r="P242" s="119"/>
      <c r="Q242" s="119">
        <v>33265.379999999997</v>
      </c>
      <c r="R242" s="47"/>
    </row>
    <row r="243" spans="1:18" ht="9" customHeight="1" x14ac:dyDescent="0.2">
      <c r="A243" s="501"/>
      <c r="B243" s="501"/>
      <c r="C243" s="48" t="s">
        <v>4</v>
      </c>
      <c r="D243" s="49">
        <v>25</v>
      </c>
      <c r="E243" s="50">
        <v>31992002</v>
      </c>
      <c r="F243" s="50">
        <v>7296001</v>
      </c>
      <c r="G243" s="50">
        <v>240001</v>
      </c>
      <c r="H243" s="50">
        <v>12983213</v>
      </c>
      <c r="I243" s="50">
        <v>346244</v>
      </c>
      <c r="J243" s="51">
        <v>4375931</v>
      </c>
      <c r="K243" s="50">
        <v>52857460</v>
      </c>
      <c r="L243" s="73">
        <v>57233392</v>
      </c>
      <c r="M243" s="118"/>
      <c r="N243" s="120">
        <v>52857460</v>
      </c>
      <c r="O243" s="120">
        <v>39874247</v>
      </c>
      <c r="P243" s="120">
        <v>0</v>
      </c>
      <c r="Q243" s="120">
        <v>64410757</v>
      </c>
      <c r="R243" s="47"/>
    </row>
    <row r="244" spans="1:18" ht="12.75" customHeight="1" x14ac:dyDescent="0.2">
      <c r="A244" s="501"/>
      <c r="B244" s="501"/>
      <c r="C244" s="53" t="s">
        <v>3</v>
      </c>
      <c r="D244" s="54">
        <v>26</v>
      </c>
      <c r="E244" s="55">
        <v>17043.080000000002</v>
      </c>
      <c r="F244" s="55">
        <v>3885.82</v>
      </c>
      <c r="G244" s="55">
        <v>123.95</v>
      </c>
      <c r="H244" s="55">
        <v>6705.27</v>
      </c>
      <c r="I244" s="55">
        <v>178.82</v>
      </c>
      <c r="J244" s="55">
        <v>2313.1799999999998</v>
      </c>
      <c r="K244" s="56">
        <v>27936.94</v>
      </c>
      <c r="L244" s="46">
        <v>30250.12</v>
      </c>
      <c r="M244" s="117"/>
      <c r="N244" s="119">
        <v>27936.94</v>
      </c>
      <c r="O244" s="119">
        <v>21231.67</v>
      </c>
      <c r="P244" s="119"/>
      <c r="Q244" s="119">
        <v>34071.82</v>
      </c>
      <c r="R244" s="47"/>
    </row>
    <row r="245" spans="1:18" ht="9" customHeight="1" x14ac:dyDescent="0.2">
      <c r="A245" s="501"/>
      <c r="B245" s="501"/>
      <c r="C245" s="48" t="s">
        <v>4</v>
      </c>
      <c r="D245" s="49">
        <v>27</v>
      </c>
      <c r="E245" s="50">
        <v>33000005</v>
      </c>
      <c r="F245" s="50">
        <v>7523997</v>
      </c>
      <c r="G245" s="50">
        <v>240001</v>
      </c>
      <c r="H245" s="50">
        <v>12983213</v>
      </c>
      <c r="I245" s="50">
        <v>346244</v>
      </c>
      <c r="J245" s="51">
        <v>4478941</v>
      </c>
      <c r="K245" s="50">
        <v>54093459</v>
      </c>
      <c r="L245" s="73">
        <v>58572400</v>
      </c>
      <c r="M245" s="118"/>
      <c r="N245" s="120">
        <v>54093459</v>
      </c>
      <c r="O245" s="120">
        <v>41110246</v>
      </c>
      <c r="P245" s="120">
        <v>0</v>
      </c>
      <c r="Q245" s="120">
        <v>65972243</v>
      </c>
      <c r="R245" s="47"/>
    </row>
    <row r="246" spans="1:18" ht="12.75" customHeight="1" x14ac:dyDescent="0.2">
      <c r="A246" s="501"/>
      <c r="B246" s="501"/>
      <c r="C246" s="53" t="s">
        <v>3</v>
      </c>
      <c r="D246" s="54">
        <v>28</v>
      </c>
      <c r="E246" s="55">
        <v>17557.47</v>
      </c>
      <c r="F246" s="55">
        <v>4003.57</v>
      </c>
      <c r="G246" s="55">
        <v>123.95</v>
      </c>
      <c r="H246" s="55">
        <v>6705.27</v>
      </c>
      <c r="I246" s="55">
        <v>178.82</v>
      </c>
      <c r="J246" s="55">
        <v>2365.86</v>
      </c>
      <c r="K246" s="56">
        <v>28569.08</v>
      </c>
      <c r="L246" s="46">
        <v>30934.94</v>
      </c>
      <c r="M246" s="117"/>
      <c r="N246" s="119">
        <v>28569.08</v>
      </c>
      <c r="O246" s="119">
        <v>21863.81</v>
      </c>
      <c r="P246" s="119"/>
      <c r="Q246" s="119">
        <v>34870.43</v>
      </c>
      <c r="R246" s="47"/>
    </row>
    <row r="247" spans="1:18" ht="9" customHeight="1" x14ac:dyDescent="0.2">
      <c r="A247" s="501"/>
      <c r="B247" s="501"/>
      <c r="C247" s="48" t="s">
        <v>4</v>
      </c>
      <c r="D247" s="49">
        <v>29</v>
      </c>
      <c r="E247" s="50">
        <v>33996002</v>
      </c>
      <c r="F247" s="50">
        <v>7751992</v>
      </c>
      <c r="G247" s="50">
        <v>240001</v>
      </c>
      <c r="H247" s="50">
        <v>12983213</v>
      </c>
      <c r="I247" s="50">
        <v>346244</v>
      </c>
      <c r="J247" s="51">
        <v>4580944</v>
      </c>
      <c r="K247" s="50">
        <v>55317453</v>
      </c>
      <c r="L247" s="73">
        <v>59898396</v>
      </c>
      <c r="M247" s="118"/>
      <c r="N247" s="120">
        <v>55317453</v>
      </c>
      <c r="O247" s="120">
        <v>42334239</v>
      </c>
      <c r="P247" s="120">
        <v>0</v>
      </c>
      <c r="Q247" s="120">
        <v>67518567</v>
      </c>
      <c r="R247" s="47"/>
    </row>
    <row r="248" spans="1:18" ht="12.75" customHeight="1" x14ac:dyDescent="0.2">
      <c r="A248" s="501"/>
      <c r="B248" s="501"/>
      <c r="C248" s="53" t="s">
        <v>3</v>
      </c>
      <c r="D248" s="54">
        <v>30</v>
      </c>
      <c r="E248" s="55">
        <v>18071.86</v>
      </c>
      <c r="F248" s="55">
        <v>4121.33</v>
      </c>
      <c r="G248" s="55">
        <v>123.95</v>
      </c>
      <c r="H248" s="55">
        <v>6705.27</v>
      </c>
      <c r="I248" s="55">
        <v>178.82</v>
      </c>
      <c r="J248" s="55">
        <v>2418.5300000000002</v>
      </c>
      <c r="K248" s="56">
        <v>29201.23</v>
      </c>
      <c r="L248" s="46">
        <v>31619.759999999998</v>
      </c>
      <c r="M248" s="117"/>
      <c r="N248" s="119">
        <v>29201.23</v>
      </c>
      <c r="O248" s="119">
        <v>22495.96</v>
      </c>
      <c r="P248" s="119"/>
      <c r="Q248" s="119">
        <v>35669.03</v>
      </c>
      <c r="R248" s="47"/>
    </row>
    <row r="249" spans="1:18" ht="9" customHeight="1" x14ac:dyDescent="0.2">
      <c r="A249" s="501"/>
      <c r="B249" s="501"/>
      <c r="C249" s="48" t="s">
        <v>4</v>
      </c>
      <c r="D249" s="49">
        <v>33</v>
      </c>
      <c r="E249" s="50">
        <v>34992000</v>
      </c>
      <c r="F249" s="50">
        <v>7980008</v>
      </c>
      <c r="G249" s="50">
        <v>240001</v>
      </c>
      <c r="H249" s="50">
        <v>12983213</v>
      </c>
      <c r="I249" s="50">
        <v>346244</v>
      </c>
      <c r="J249" s="51">
        <v>4682927</v>
      </c>
      <c r="K249" s="50">
        <v>56541466</v>
      </c>
      <c r="L249" s="73">
        <v>61224393</v>
      </c>
      <c r="M249" s="118"/>
      <c r="N249" s="120">
        <v>56541466</v>
      </c>
      <c r="O249" s="120">
        <v>43558252</v>
      </c>
      <c r="P249" s="120">
        <v>0</v>
      </c>
      <c r="Q249" s="120">
        <v>69064873</v>
      </c>
      <c r="R249" s="47"/>
    </row>
    <row r="250" spans="1:18" ht="12.75" customHeight="1" x14ac:dyDescent="0.2">
      <c r="A250" s="501"/>
      <c r="B250" s="501"/>
      <c r="C250" s="53" t="s">
        <v>3</v>
      </c>
      <c r="D250" s="54">
        <v>34</v>
      </c>
      <c r="E250" s="55">
        <v>19106.84</v>
      </c>
      <c r="F250" s="55">
        <v>4356.83</v>
      </c>
      <c r="G250" s="55">
        <v>123.95</v>
      </c>
      <c r="H250" s="55">
        <v>6705.27</v>
      </c>
      <c r="I250" s="55">
        <v>178.82</v>
      </c>
      <c r="J250" s="55">
        <v>2524.41</v>
      </c>
      <c r="K250" s="56">
        <v>30471.71</v>
      </c>
      <c r="L250" s="46">
        <v>32996.120000000003</v>
      </c>
      <c r="M250" s="117"/>
      <c r="N250" s="119">
        <v>30471.71</v>
      </c>
      <c r="O250" s="119">
        <v>23766.44</v>
      </c>
      <c r="P250" s="119"/>
      <c r="Q250" s="119">
        <v>37274.080000000002</v>
      </c>
      <c r="R250" s="47"/>
    </row>
    <row r="251" spans="1:18" ht="9" customHeight="1" x14ac:dyDescent="0.2">
      <c r="A251" s="501"/>
      <c r="B251" s="501"/>
      <c r="C251" s="48" t="s">
        <v>4</v>
      </c>
      <c r="D251" s="49">
        <v>35</v>
      </c>
      <c r="E251" s="50">
        <v>36996001</v>
      </c>
      <c r="F251" s="50">
        <v>8435999</v>
      </c>
      <c r="G251" s="50">
        <v>240001</v>
      </c>
      <c r="H251" s="50">
        <v>12983213</v>
      </c>
      <c r="I251" s="50">
        <v>346244</v>
      </c>
      <c r="J251" s="51">
        <v>4887939</v>
      </c>
      <c r="K251" s="50">
        <v>59001458</v>
      </c>
      <c r="L251" s="73">
        <v>63889397</v>
      </c>
      <c r="M251" s="118"/>
      <c r="N251" s="120">
        <v>59001458</v>
      </c>
      <c r="O251" s="120">
        <v>46018245</v>
      </c>
      <c r="P251" s="120">
        <v>0</v>
      </c>
      <c r="Q251" s="120">
        <v>72172683</v>
      </c>
      <c r="R251" s="47"/>
    </row>
    <row r="252" spans="1:18" ht="12.75" customHeight="1" x14ac:dyDescent="0.2">
      <c r="A252" s="501"/>
      <c r="B252" s="501"/>
      <c r="C252" s="53" t="s">
        <v>3</v>
      </c>
      <c r="D252" s="54">
        <v>36</v>
      </c>
      <c r="E252" s="55">
        <v>19621.23</v>
      </c>
      <c r="F252" s="55">
        <v>4474.58</v>
      </c>
      <c r="G252" s="55">
        <v>123.95</v>
      </c>
      <c r="H252" s="55">
        <v>6705.27</v>
      </c>
      <c r="I252" s="55">
        <v>178.82</v>
      </c>
      <c r="J252" s="55">
        <v>2577.09</v>
      </c>
      <c r="K252" s="56">
        <v>31103.85</v>
      </c>
      <c r="L252" s="46">
        <v>33680.94</v>
      </c>
      <c r="M252" s="117"/>
      <c r="N252" s="119">
        <v>31103.85</v>
      </c>
      <c r="O252" s="119">
        <v>24398.58</v>
      </c>
      <c r="P252" s="119"/>
      <c r="Q252" s="119">
        <v>38072.68</v>
      </c>
      <c r="R252" s="47"/>
    </row>
    <row r="253" spans="1:18" ht="9" customHeight="1" x14ac:dyDescent="0.2">
      <c r="A253" s="501"/>
      <c r="B253" s="501"/>
      <c r="C253" s="48" t="s">
        <v>4</v>
      </c>
      <c r="D253" s="49">
        <v>37</v>
      </c>
      <c r="E253" s="50">
        <v>37991999</v>
      </c>
      <c r="F253" s="50">
        <v>8663995</v>
      </c>
      <c r="G253" s="50">
        <v>240001</v>
      </c>
      <c r="H253" s="50">
        <v>12983213</v>
      </c>
      <c r="I253" s="50">
        <v>346244</v>
      </c>
      <c r="J253" s="51">
        <v>4989942</v>
      </c>
      <c r="K253" s="50">
        <v>60225452</v>
      </c>
      <c r="L253" s="73">
        <v>65215394</v>
      </c>
      <c r="M253" s="118"/>
      <c r="N253" s="120">
        <v>60225452</v>
      </c>
      <c r="O253" s="120">
        <v>47242238</v>
      </c>
      <c r="P253" s="120">
        <v>0</v>
      </c>
      <c r="Q253" s="120">
        <v>73718988</v>
      </c>
      <c r="R253" s="47"/>
    </row>
    <row r="254" spans="1:18" ht="12.75" customHeight="1" x14ac:dyDescent="0.2">
      <c r="A254" s="501"/>
      <c r="B254" s="501"/>
      <c r="C254" s="53" t="s">
        <v>3</v>
      </c>
      <c r="D254" s="54">
        <v>38</v>
      </c>
      <c r="E254" s="55">
        <v>20141.82</v>
      </c>
      <c r="F254" s="55">
        <v>4592.33</v>
      </c>
      <c r="G254" s="55">
        <v>123.95</v>
      </c>
      <c r="H254" s="55">
        <v>6705.27</v>
      </c>
      <c r="I254" s="55">
        <v>178.82</v>
      </c>
      <c r="J254" s="55">
        <v>2630.28</v>
      </c>
      <c r="K254" s="56">
        <v>31742.19</v>
      </c>
      <c r="L254" s="46">
        <v>34372.47</v>
      </c>
      <c r="M254" s="117"/>
      <c r="N254" s="119">
        <v>31742.19</v>
      </c>
      <c r="O254" s="119">
        <v>25036.92</v>
      </c>
      <c r="P254" s="119"/>
      <c r="Q254" s="119">
        <v>38879.120000000003</v>
      </c>
      <c r="R254" s="47"/>
    </row>
    <row r="255" spans="1:18" ht="9" customHeight="1" x14ac:dyDescent="0.2">
      <c r="A255" s="501"/>
      <c r="B255" s="501"/>
      <c r="C255" s="48" t="s">
        <v>4</v>
      </c>
      <c r="D255" s="49">
        <v>39</v>
      </c>
      <c r="E255" s="50">
        <v>39000002</v>
      </c>
      <c r="F255" s="50">
        <v>8891991</v>
      </c>
      <c r="G255" s="50">
        <v>240001</v>
      </c>
      <c r="H255" s="50">
        <v>12983213</v>
      </c>
      <c r="I255" s="50">
        <v>346244</v>
      </c>
      <c r="J255" s="51">
        <v>5092932</v>
      </c>
      <c r="K255" s="50">
        <v>61461450</v>
      </c>
      <c r="L255" s="73">
        <v>66554382</v>
      </c>
      <c r="M255" s="118"/>
      <c r="N255" s="120">
        <v>61461450</v>
      </c>
      <c r="O255" s="120">
        <v>48478237</v>
      </c>
      <c r="P255" s="120">
        <v>0</v>
      </c>
      <c r="Q255" s="120">
        <v>75280474</v>
      </c>
      <c r="R255" s="47"/>
    </row>
    <row r="256" spans="1:18" ht="12.75" customHeight="1" x14ac:dyDescent="0.2">
      <c r="A256" s="501"/>
      <c r="B256" s="501"/>
      <c r="C256" s="53" t="s">
        <v>3</v>
      </c>
      <c r="D256" s="54">
        <v>40</v>
      </c>
      <c r="E256" s="55">
        <v>20656.21</v>
      </c>
      <c r="F256" s="55">
        <v>4710.09</v>
      </c>
      <c r="G256" s="55">
        <v>123.95</v>
      </c>
      <c r="H256" s="55">
        <v>6705.27</v>
      </c>
      <c r="I256" s="55">
        <v>178.82</v>
      </c>
      <c r="J256" s="55">
        <v>2682.96</v>
      </c>
      <c r="K256" s="56">
        <v>32374.34</v>
      </c>
      <c r="L256" s="46">
        <v>35057.300000000003</v>
      </c>
      <c r="M256" s="117"/>
      <c r="N256" s="119">
        <v>32374.34</v>
      </c>
      <c r="O256" s="119">
        <v>25669.07</v>
      </c>
      <c r="P256" s="119"/>
      <c r="Q256" s="119">
        <v>39677.730000000003</v>
      </c>
      <c r="R256" s="47"/>
    </row>
    <row r="257" spans="1:18" ht="9" customHeight="1" x14ac:dyDescent="0.2">
      <c r="A257" s="502"/>
      <c r="B257" s="502"/>
      <c r="C257" s="58"/>
      <c r="D257" s="59"/>
      <c r="E257" s="61">
        <v>39996000</v>
      </c>
      <c r="F257" s="61">
        <v>9120006</v>
      </c>
      <c r="G257" s="61">
        <v>240001</v>
      </c>
      <c r="H257" s="61">
        <v>12983213</v>
      </c>
      <c r="I257" s="61">
        <v>346244</v>
      </c>
      <c r="J257" s="60">
        <v>5194935</v>
      </c>
      <c r="K257" s="61">
        <v>62685463</v>
      </c>
      <c r="L257" s="73">
        <v>67880398</v>
      </c>
      <c r="M257" s="118"/>
      <c r="N257" s="120">
        <v>62685463</v>
      </c>
      <c r="O257" s="120">
        <v>49702250</v>
      </c>
      <c r="P257" s="120">
        <v>0</v>
      </c>
      <c r="Q257" s="120">
        <v>76826798</v>
      </c>
      <c r="R257" s="47"/>
    </row>
    <row r="258" spans="1:18" ht="12.75" customHeight="1" x14ac:dyDescent="0.2">
      <c r="A258" s="496">
        <v>34516</v>
      </c>
      <c r="B258" s="496">
        <v>34699</v>
      </c>
      <c r="C258" s="42" t="s">
        <v>3</v>
      </c>
      <c r="D258" s="43">
        <v>0</v>
      </c>
      <c r="E258" s="44">
        <v>10325.01</v>
      </c>
      <c r="F258" s="44">
        <v>2355.04</v>
      </c>
      <c r="G258" s="44">
        <v>123.95</v>
      </c>
      <c r="H258" s="44">
        <v>6705.27</v>
      </c>
      <c r="I258" s="44">
        <v>298.02999999999997</v>
      </c>
      <c r="J258" s="44">
        <v>1625.77</v>
      </c>
      <c r="K258" s="45">
        <v>19807.3</v>
      </c>
      <c r="L258" s="46">
        <v>21433.07</v>
      </c>
      <c r="M258" s="117"/>
      <c r="N258" s="119">
        <v>19807.3</v>
      </c>
      <c r="O258" s="119">
        <v>13102.03</v>
      </c>
      <c r="P258" s="119"/>
      <c r="Q258" s="119">
        <v>23791.439999999999</v>
      </c>
      <c r="R258" s="47"/>
    </row>
    <row r="259" spans="1:18" ht="9" customHeight="1" x14ac:dyDescent="0.2">
      <c r="A259" s="521"/>
      <c r="B259" s="521"/>
      <c r="C259" s="48" t="s">
        <v>4</v>
      </c>
      <c r="D259" s="49">
        <v>0</v>
      </c>
      <c r="E259" s="50">
        <v>19992007</v>
      </c>
      <c r="F259" s="50">
        <v>4559993</v>
      </c>
      <c r="G259" s="50">
        <v>240001</v>
      </c>
      <c r="H259" s="50">
        <v>12983213</v>
      </c>
      <c r="I259" s="50">
        <v>577067</v>
      </c>
      <c r="J259" s="51">
        <v>3147930</v>
      </c>
      <c r="K259" s="50">
        <v>38352281</v>
      </c>
      <c r="L259" s="73">
        <v>41500210</v>
      </c>
      <c r="M259" s="118"/>
      <c r="N259" s="120">
        <v>38352281</v>
      </c>
      <c r="O259" s="120">
        <v>25369068</v>
      </c>
      <c r="P259" s="120">
        <v>0</v>
      </c>
      <c r="Q259" s="120">
        <v>46066652</v>
      </c>
      <c r="R259" s="47"/>
    </row>
    <row r="260" spans="1:18" ht="12.75" customHeight="1" x14ac:dyDescent="0.2">
      <c r="A260" s="500">
        <v>34516</v>
      </c>
      <c r="B260" s="500">
        <v>34699</v>
      </c>
      <c r="C260" s="53" t="s">
        <v>3</v>
      </c>
      <c r="D260" s="54">
        <v>1</v>
      </c>
      <c r="E260" s="55">
        <v>10325.01</v>
      </c>
      <c r="F260" s="55">
        <v>2355.04</v>
      </c>
      <c r="G260" s="55">
        <v>123.95</v>
      </c>
      <c r="H260" s="55">
        <v>6705.27</v>
      </c>
      <c r="I260" s="55">
        <v>298.02999999999997</v>
      </c>
      <c r="J260" s="55">
        <v>1625.77</v>
      </c>
      <c r="K260" s="56">
        <v>19807.3</v>
      </c>
      <c r="L260" s="46">
        <v>21433.07</v>
      </c>
      <c r="M260" s="117"/>
      <c r="N260" s="119">
        <v>19807.3</v>
      </c>
      <c r="O260" s="119">
        <v>13102.03</v>
      </c>
      <c r="P260" s="119"/>
      <c r="Q260" s="119">
        <v>23791.439999999999</v>
      </c>
      <c r="R260" s="47"/>
    </row>
    <row r="261" spans="1:18" ht="9" customHeight="1" x14ac:dyDescent="0.2">
      <c r="A261" s="500"/>
      <c r="B261" s="500"/>
      <c r="C261" s="48" t="s">
        <v>4</v>
      </c>
      <c r="D261" s="49">
        <v>2</v>
      </c>
      <c r="E261" s="50">
        <v>19992007</v>
      </c>
      <c r="F261" s="50">
        <v>4559993</v>
      </c>
      <c r="G261" s="50">
        <v>240001</v>
      </c>
      <c r="H261" s="50">
        <v>12983213</v>
      </c>
      <c r="I261" s="50">
        <v>577067</v>
      </c>
      <c r="J261" s="51">
        <v>3147930</v>
      </c>
      <c r="K261" s="50">
        <v>38352281</v>
      </c>
      <c r="L261" s="73">
        <v>41500210</v>
      </c>
      <c r="M261" s="118"/>
      <c r="N261" s="120">
        <v>38352281</v>
      </c>
      <c r="O261" s="120">
        <v>25369068</v>
      </c>
      <c r="P261" s="120">
        <v>0</v>
      </c>
      <c r="Q261" s="120">
        <v>46066652</v>
      </c>
      <c r="R261" s="47"/>
    </row>
    <row r="262" spans="1:18" ht="12.75" customHeight="1" x14ac:dyDescent="0.2">
      <c r="A262" s="501"/>
      <c r="B262" s="501"/>
      <c r="C262" s="53" t="s">
        <v>3</v>
      </c>
      <c r="D262" s="54">
        <v>3</v>
      </c>
      <c r="E262" s="55">
        <v>10845.59</v>
      </c>
      <c r="F262" s="55">
        <v>2472.8000000000002</v>
      </c>
      <c r="G262" s="55">
        <v>123.95</v>
      </c>
      <c r="H262" s="55">
        <v>6705.27</v>
      </c>
      <c r="I262" s="55">
        <v>298.02999999999997</v>
      </c>
      <c r="J262" s="55">
        <v>1678.97</v>
      </c>
      <c r="K262" s="56">
        <v>20445.64</v>
      </c>
      <c r="L262" s="46">
        <v>22124.61</v>
      </c>
      <c r="M262" s="117"/>
      <c r="N262" s="119">
        <v>20445.64</v>
      </c>
      <c r="O262" s="119">
        <v>13740.37</v>
      </c>
      <c r="P262" s="119"/>
      <c r="Q262" s="119">
        <v>24597.88</v>
      </c>
      <c r="R262" s="47"/>
    </row>
    <row r="263" spans="1:18" ht="9" customHeight="1" x14ac:dyDescent="0.2">
      <c r="A263" s="501"/>
      <c r="B263" s="501"/>
      <c r="C263" s="48" t="s">
        <v>4</v>
      </c>
      <c r="D263" s="49">
        <v>4</v>
      </c>
      <c r="E263" s="50">
        <v>20999991</v>
      </c>
      <c r="F263" s="50">
        <v>4788008</v>
      </c>
      <c r="G263" s="50">
        <v>240001</v>
      </c>
      <c r="H263" s="50">
        <v>12983213</v>
      </c>
      <c r="I263" s="50">
        <v>577067</v>
      </c>
      <c r="J263" s="51">
        <v>3250939</v>
      </c>
      <c r="K263" s="50">
        <v>39588279</v>
      </c>
      <c r="L263" s="73">
        <v>42839219</v>
      </c>
      <c r="M263" s="118"/>
      <c r="N263" s="120">
        <v>39588279</v>
      </c>
      <c r="O263" s="120">
        <v>26605066</v>
      </c>
      <c r="P263" s="120">
        <v>0</v>
      </c>
      <c r="Q263" s="120">
        <v>47628137</v>
      </c>
      <c r="R263" s="47"/>
    </row>
    <row r="264" spans="1:18" ht="12.75" customHeight="1" x14ac:dyDescent="0.2">
      <c r="A264" s="501"/>
      <c r="B264" s="501"/>
      <c r="C264" s="53" t="s">
        <v>3</v>
      </c>
      <c r="D264" s="54">
        <v>5</v>
      </c>
      <c r="E264" s="55">
        <v>11359.99</v>
      </c>
      <c r="F264" s="55">
        <v>2590.5500000000002</v>
      </c>
      <c r="G264" s="55">
        <v>123.95</v>
      </c>
      <c r="H264" s="55">
        <v>6705.27</v>
      </c>
      <c r="I264" s="55">
        <v>298.02999999999997</v>
      </c>
      <c r="J264" s="55">
        <v>1731.65</v>
      </c>
      <c r="K264" s="56">
        <v>21077.79</v>
      </c>
      <c r="L264" s="46">
        <v>22809.439999999999</v>
      </c>
      <c r="M264" s="117"/>
      <c r="N264" s="119">
        <v>21077.79</v>
      </c>
      <c r="O264" s="119">
        <v>14372.52</v>
      </c>
      <c r="P264" s="119"/>
      <c r="Q264" s="119">
        <v>25396.49</v>
      </c>
      <c r="R264" s="47"/>
    </row>
    <row r="265" spans="1:18" ht="9" customHeight="1" x14ac:dyDescent="0.2">
      <c r="A265" s="501"/>
      <c r="B265" s="501"/>
      <c r="C265" s="48" t="s">
        <v>4</v>
      </c>
      <c r="D265" s="49">
        <v>6</v>
      </c>
      <c r="E265" s="50">
        <v>21996008</v>
      </c>
      <c r="F265" s="50">
        <v>5016004</v>
      </c>
      <c r="G265" s="50">
        <v>240001</v>
      </c>
      <c r="H265" s="50">
        <v>12983213</v>
      </c>
      <c r="I265" s="50">
        <v>577067</v>
      </c>
      <c r="J265" s="51">
        <v>3352942</v>
      </c>
      <c r="K265" s="50">
        <v>40812292</v>
      </c>
      <c r="L265" s="73">
        <v>44165234</v>
      </c>
      <c r="M265" s="118"/>
      <c r="N265" s="120">
        <v>40812292</v>
      </c>
      <c r="O265" s="120">
        <v>27829079</v>
      </c>
      <c r="P265" s="120">
        <v>0</v>
      </c>
      <c r="Q265" s="120">
        <v>49174462</v>
      </c>
      <c r="R265" s="47"/>
    </row>
    <row r="266" spans="1:18" ht="12.75" customHeight="1" x14ac:dyDescent="0.2">
      <c r="A266" s="501"/>
      <c r="B266" s="501"/>
      <c r="C266" s="53" t="s">
        <v>3</v>
      </c>
      <c r="D266" s="54">
        <v>7</v>
      </c>
      <c r="E266" s="55">
        <v>11874.38</v>
      </c>
      <c r="F266" s="55">
        <v>2708.3</v>
      </c>
      <c r="G266" s="55">
        <v>123.95</v>
      </c>
      <c r="H266" s="55">
        <v>6705.27</v>
      </c>
      <c r="I266" s="55">
        <v>298.02999999999997</v>
      </c>
      <c r="J266" s="55">
        <v>1784.33</v>
      </c>
      <c r="K266" s="56">
        <v>21709.93</v>
      </c>
      <c r="L266" s="46">
        <v>23494.26</v>
      </c>
      <c r="M266" s="117"/>
      <c r="N266" s="119">
        <v>21709.93</v>
      </c>
      <c r="O266" s="119">
        <v>15004.66</v>
      </c>
      <c r="P266" s="119"/>
      <c r="Q266" s="119">
        <v>26195.1</v>
      </c>
      <c r="R266" s="47"/>
    </row>
    <row r="267" spans="1:18" ht="9" customHeight="1" x14ac:dyDescent="0.2">
      <c r="A267" s="501"/>
      <c r="B267" s="501"/>
      <c r="C267" s="48" t="s">
        <v>4</v>
      </c>
      <c r="D267" s="49">
        <v>8</v>
      </c>
      <c r="E267" s="50">
        <v>22992006</v>
      </c>
      <c r="F267" s="50">
        <v>5244000</v>
      </c>
      <c r="G267" s="50">
        <v>240001</v>
      </c>
      <c r="H267" s="50">
        <v>12983213</v>
      </c>
      <c r="I267" s="50">
        <v>577067</v>
      </c>
      <c r="J267" s="51">
        <v>3454945</v>
      </c>
      <c r="K267" s="50">
        <v>42036286</v>
      </c>
      <c r="L267" s="73">
        <v>45491231</v>
      </c>
      <c r="M267" s="118"/>
      <c r="N267" s="120">
        <v>42036286</v>
      </c>
      <c r="O267" s="120">
        <v>29053073</v>
      </c>
      <c r="P267" s="120">
        <v>0</v>
      </c>
      <c r="Q267" s="120">
        <v>50720786</v>
      </c>
      <c r="R267" s="47"/>
    </row>
    <row r="268" spans="1:18" ht="12.75" customHeight="1" x14ac:dyDescent="0.2">
      <c r="A268" s="501"/>
      <c r="B268" s="501"/>
      <c r="C268" s="53" t="s">
        <v>3</v>
      </c>
      <c r="D268" s="54">
        <v>9</v>
      </c>
      <c r="E268" s="55">
        <v>12394.97</v>
      </c>
      <c r="F268" s="55">
        <v>2826.05</v>
      </c>
      <c r="G268" s="55">
        <v>123.95</v>
      </c>
      <c r="H268" s="55">
        <v>6705.27</v>
      </c>
      <c r="I268" s="55">
        <v>298.02999999999997</v>
      </c>
      <c r="J268" s="55">
        <v>1837.52</v>
      </c>
      <c r="K268" s="56">
        <v>22348.27</v>
      </c>
      <c r="L268" s="46">
        <v>24185.79</v>
      </c>
      <c r="M268" s="117"/>
      <c r="N268" s="119">
        <v>22348.27</v>
      </c>
      <c r="O268" s="119">
        <v>15643</v>
      </c>
      <c r="P268" s="119"/>
      <c r="Q268" s="119">
        <v>27001.53</v>
      </c>
      <c r="R268" s="47"/>
    </row>
    <row r="269" spans="1:18" ht="9" customHeight="1" x14ac:dyDescent="0.2">
      <c r="A269" s="501"/>
      <c r="B269" s="501"/>
      <c r="C269" s="48" t="s">
        <v>4</v>
      </c>
      <c r="D269" s="49">
        <v>10</v>
      </c>
      <c r="E269" s="50">
        <v>24000009</v>
      </c>
      <c r="F269" s="50">
        <v>5471996</v>
      </c>
      <c r="G269" s="50">
        <v>240001</v>
      </c>
      <c r="H269" s="50">
        <v>12983213</v>
      </c>
      <c r="I269" s="50">
        <v>577067</v>
      </c>
      <c r="J269" s="51">
        <v>3557935</v>
      </c>
      <c r="K269" s="50">
        <v>43272285</v>
      </c>
      <c r="L269" s="73">
        <v>46830220</v>
      </c>
      <c r="M269" s="118"/>
      <c r="N269" s="120">
        <v>43272285</v>
      </c>
      <c r="O269" s="120">
        <v>30289072</v>
      </c>
      <c r="P269" s="120">
        <v>0</v>
      </c>
      <c r="Q269" s="120">
        <v>52282252</v>
      </c>
      <c r="R269" s="47"/>
    </row>
    <row r="270" spans="1:18" ht="12.75" customHeight="1" x14ac:dyDescent="0.2">
      <c r="A270" s="501"/>
      <c r="B270" s="501"/>
      <c r="C270" s="53" t="s">
        <v>3</v>
      </c>
      <c r="D270" s="54">
        <v>11</v>
      </c>
      <c r="E270" s="55">
        <v>12909.36</v>
      </c>
      <c r="F270" s="55">
        <v>2943.8</v>
      </c>
      <c r="G270" s="55">
        <v>123.95</v>
      </c>
      <c r="H270" s="55">
        <v>6705.27</v>
      </c>
      <c r="I270" s="55">
        <v>298.02999999999997</v>
      </c>
      <c r="J270" s="55">
        <v>1890.2</v>
      </c>
      <c r="K270" s="56">
        <v>22980.41</v>
      </c>
      <c r="L270" s="46">
        <v>24870.61</v>
      </c>
      <c r="M270" s="117"/>
      <c r="N270" s="119">
        <v>22980.41</v>
      </c>
      <c r="O270" s="119">
        <v>16275.14</v>
      </c>
      <c r="P270" s="119"/>
      <c r="Q270" s="119">
        <v>27800.14</v>
      </c>
      <c r="R270" s="47"/>
    </row>
    <row r="271" spans="1:18" ht="9" customHeight="1" x14ac:dyDescent="0.2">
      <c r="A271" s="501"/>
      <c r="B271" s="501"/>
      <c r="C271" s="48" t="s">
        <v>4</v>
      </c>
      <c r="D271" s="49">
        <v>12</v>
      </c>
      <c r="E271" s="50">
        <v>24996006</v>
      </c>
      <c r="F271" s="50">
        <v>5699992</v>
      </c>
      <c r="G271" s="50">
        <v>240001</v>
      </c>
      <c r="H271" s="50">
        <v>12983213</v>
      </c>
      <c r="I271" s="50">
        <v>577067</v>
      </c>
      <c r="J271" s="51">
        <v>3659938</v>
      </c>
      <c r="K271" s="50">
        <v>44496278</v>
      </c>
      <c r="L271" s="73">
        <v>48156216</v>
      </c>
      <c r="M271" s="118"/>
      <c r="N271" s="120">
        <v>44496278</v>
      </c>
      <c r="O271" s="120">
        <v>31513065</v>
      </c>
      <c r="P271" s="120">
        <v>0</v>
      </c>
      <c r="Q271" s="120">
        <v>53828577</v>
      </c>
      <c r="R271" s="47"/>
    </row>
    <row r="272" spans="1:18" ht="12.75" customHeight="1" x14ac:dyDescent="0.2">
      <c r="A272" s="501"/>
      <c r="B272" s="501"/>
      <c r="C272" s="53" t="s">
        <v>3</v>
      </c>
      <c r="D272" s="54">
        <v>13</v>
      </c>
      <c r="E272" s="55">
        <v>13423.75</v>
      </c>
      <c r="F272" s="55">
        <v>3061.56</v>
      </c>
      <c r="G272" s="55">
        <v>123.95</v>
      </c>
      <c r="H272" s="55">
        <v>6705.27</v>
      </c>
      <c r="I272" s="55">
        <v>298.02999999999997</v>
      </c>
      <c r="J272" s="55">
        <v>1942.88</v>
      </c>
      <c r="K272" s="56">
        <v>23612.560000000001</v>
      </c>
      <c r="L272" s="46">
        <v>25555.439999999999</v>
      </c>
      <c r="M272" s="117"/>
      <c r="N272" s="119">
        <v>23612.560000000001</v>
      </c>
      <c r="O272" s="119">
        <v>16907.29</v>
      </c>
      <c r="P272" s="119"/>
      <c r="Q272" s="119">
        <v>28598.75</v>
      </c>
      <c r="R272" s="47"/>
    </row>
    <row r="273" spans="1:18" ht="9" customHeight="1" x14ac:dyDescent="0.2">
      <c r="A273" s="501"/>
      <c r="B273" s="501"/>
      <c r="C273" s="48" t="s">
        <v>4</v>
      </c>
      <c r="D273" s="49">
        <v>14</v>
      </c>
      <c r="E273" s="50">
        <v>25992004</v>
      </c>
      <c r="F273" s="50">
        <v>5928007</v>
      </c>
      <c r="G273" s="50">
        <v>240001</v>
      </c>
      <c r="H273" s="50">
        <v>12983213</v>
      </c>
      <c r="I273" s="50">
        <v>577067</v>
      </c>
      <c r="J273" s="51">
        <v>3761940</v>
      </c>
      <c r="K273" s="50">
        <v>45720292</v>
      </c>
      <c r="L273" s="73">
        <v>49482232</v>
      </c>
      <c r="M273" s="118"/>
      <c r="N273" s="120">
        <v>45720292</v>
      </c>
      <c r="O273" s="120">
        <v>32737078</v>
      </c>
      <c r="P273" s="120">
        <v>0</v>
      </c>
      <c r="Q273" s="120">
        <v>55374902</v>
      </c>
      <c r="R273" s="47"/>
    </row>
    <row r="274" spans="1:18" ht="12.75" customHeight="1" x14ac:dyDescent="0.2">
      <c r="A274" s="501"/>
      <c r="B274" s="501"/>
      <c r="C274" s="53" t="s">
        <v>3</v>
      </c>
      <c r="D274" s="54">
        <v>15</v>
      </c>
      <c r="E274" s="55">
        <v>13944.34</v>
      </c>
      <c r="F274" s="55">
        <v>3179.31</v>
      </c>
      <c r="G274" s="55">
        <v>123.95</v>
      </c>
      <c r="H274" s="55">
        <v>6705.27</v>
      </c>
      <c r="I274" s="55">
        <v>298.02999999999997</v>
      </c>
      <c r="J274" s="55">
        <v>1996.07</v>
      </c>
      <c r="K274" s="56">
        <v>24250.9</v>
      </c>
      <c r="L274" s="46">
        <v>26246.97</v>
      </c>
      <c r="M274" s="117"/>
      <c r="N274" s="119">
        <v>24250.9</v>
      </c>
      <c r="O274" s="119">
        <v>17545.63</v>
      </c>
      <c r="P274" s="119"/>
      <c r="Q274" s="119">
        <v>29405.18</v>
      </c>
      <c r="R274" s="47"/>
    </row>
    <row r="275" spans="1:18" ht="9" customHeight="1" x14ac:dyDescent="0.2">
      <c r="A275" s="501"/>
      <c r="B275" s="501"/>
      <c r="C275" s="48" t="s">
        <v>4</v>
      </c>
      <c r="D275" s="49">
        <v>16</v>
      </c>
      <c r="E275" s="50">
        <v>27000007</v>
      </c>
      <c r="F275" s="50">
        <v>6156003</v>
      </c>
      <c r="G275" s="50">
        <v>240001</v>
      </c>
      <c r="H275" s="50">
        <v>12983213</v>
      </c>
      <c r="I275" s="50">
        <v>577067</v>
      </c>
      <c r="J275" s="51">
        <v>3864930</v>
      </c>
      <c r="K275" s="50">
        <v>46956290</v>
      </c>
      <c r="L275" s="73">
        <v>50821221</v>
      </c>
      <c r="M275" s="118"/>
      <c r="N275" s="120">
        <v>46956290</v>
      </c>
      <c r="O275" s="120">
        <v>33973077</v>
      </c>
      <c r="P275" s="120">
        <v>0</v>
      </c>
      <c r="Q275" s="120">
        <v>56936368</v>
      </c>
      <c r="R275" s="47"/>
    </row>
    <row r="276" spans="1:18" ht="12.75" customHeight="1" x14ac:dyDescent="0.2">
      <c r="A276" s="501"/>
      <c r="B276" s="501"/>
      <c r="C276" s="53" t="s">
        <v>3</v>
      </c>
      <c r="D276" s="54">
        <v>17</v>
      </c>
      <c r="E276" s="55">
        <v>14458.73</v>
      </c>
      <c r="F276" s="55">
        <v>3297.06</v>
      </c>
      <c r="G276" s="55">
        <v>123.95</v>
      </c>
      <c r="H276" s="55">
        <v>6705.27</v>
      </c>
      <c r="I276" s="55">
        <v>298.02999999999997</v>
      </c>
      <c r="J276" s="55">
        <v>2048.75</v>
      </c>
      <c r="K276" s="56">
        <v>24883.040000000001</v>
      </c>
      <c r="L276" s="46">
        <v>26931.79</v>
      </c>
      <c r="M276" s="117"/>
      <c r="N276" s="119">
        <v>24883.040000000001</v>
      </c>
      <c r="O276" s="119">
        <v>18177.77</v>
      </c>
      <c r="P276" s="119"/>
      <c r="Q276" s="119">
        <v>30203.79</v>
      </c>
      <c r="R276" s="47"/>
    </row>
    <row r="277" spans="1:18" ht="9" customHeight="1" x14ac:dyDescent="0.2">
      <c r="A277" s="501"/>
      <c r="B277" s="501"/>
      <c r="C277" s="48" t="s">
        <v>4</v>
      </c>
      <c r="D277" s="49">
        <v>17</v>
      </c>
      <c r="E277" s="50">
        <v>27996005</v>
      </c>
      <c r="F277" s="50">
        <v>6383998</v>
      </c>
      <c r="G277" s="50">
        <v>240001</v>
      </c>
      <c r="H277" s="50">
        <v>12983213</v>
      </c>
      <c r="I277" s="50">
        <v>577067</v>
      </c>
      <c r="J277" s="51">
        <v>3966933</v>
      </c>
      <c r="K277" s="50">
        <v>48180284</v>
      </c>
      <c r="L277" s="73">
        <v>52147217</v>
      </c>
      <c r="M277" s="118"/>
      <c r="N277" s="120">
        <v>48180284</v>
      </c>
      <c r="O277" s="120">
        <v>35197071</v>
      </c>
      <c r="P277" s="120">
        <v>0</v>
      </c>
      <c r="Q277" s="120">
        <v>58482692</v>
      </c>
      <c r="R277" s="47"/>
    </row>
    <row r="278" spans="1:18" ht="12.75" customHeight="1" x14ac:dyDescent="0.2">
      <c r="A278" s="501"/>
      <c r="B278" s="501"/>
      <c r="C278" s="53" t="s">
        <v>3</v>
      </c>
      <c r="D278" s="54">
        <v>18</v>
      </c>
      <c r="E278" s="55">
        <v>14973.12</v>
      </c>
      <c r="F278" s="55">
        <v>3414.81</v>
      </c>
      <c r="G278" s="55">
        <v>123.95</v>
      </c>
      <c r="H278" s="55">
        <v>6705.27</v>
      </c>
      <c r="I278" s="55">
        <v>298.02999999999997</v>
      </c>
      <c r="J278" s="55">
        <v>2101.4299999999998</v>
      </c>
      <c r="K278" s="56">
        <v>25515.18</v>
      </c>
      <c r="L278" s="46">
        <v>27616.61</v>
      </c>
      <c r="M278" s="117"/>
      <c r="N278" s="119">
        <v>25515.18</v>
      </c>
      <c r="O278" s="119">
        <v>18809.91</v>
      </c>
      <c r="P278" s="119"/>
      <c r="Q278" s="119">
        <v>31002.39</v>
      </c>
      <c r="R278" s="47"/>
    </row>
    <row r="279" spans="1:18" ht="9" customHeight="1" x14ac:dyDescent="0.2">
      <c r="A279" s="501"/>
      <c r="B279" s="501"/>
      <c r="C279" s="48" t="s">
        <v>4</v>
      </c>
      <c r="D279" s="49">
        <v>19</v>
      </c>
      <c r="E279" s="50">
        <v>28992003</v>
      </c>
      <c r="F279" s="50">
        <v>6611994</v>
      </c>
      <c r="G279" s="50">
        <v>240001</v>
      </c>
      <c r="H279" s="50">
        <v>12983213</v>
      </c>
      <c r="I279" s="50">
        <v>577067</v>
      </c>
      <c r="J279" s="51">
        <v>4068936</v>
      </c>
      <c r="K279" s="50">
        <v>49404278</v>
      </c>
      <c r="L279" s="73">
        <v>53473213</v>
      </c>
      <c r="M279" s="118"/>
      <c r="N279" s="120">
        <v>49404278</v>
      </c>
      <c r="O279" s="120">
        <v>36421064</v>
      </c>
      <c r="P279" s="120">
        <v>0</v>
      </c>
      <c r="Q279" s="120">
        <v>60028998</v>
      </c>
      <c r="R279" s="47"/>
    </row>
    <row r="280" spans="1:18" ht="12.75" customHeight="1" x14ac:dyDescent="0.2">
      <c r="A280" s="501"/>
      <c r="B280" s="501"/>
      <c r="C280" s="53" t="s">
        <v>3</v>
      </c>
      <c r="D280" s="54">
        <v>20</v>
      </c>
      <c r="E280" s="55">
        <v>15493.71</v>
      </c>
      <c r="F280" s="55">
        <v>3532.57</v>
      </c>
      <c r="G280" s="55">
        <v>123.95</v>
      </c>
      <c r="H280" s="55">
        <v>6705.27</v>
      </c>
      <c r="I280" s="55">
        <v>298.02999999999997</v>
      </c>
      <c r="J280" s="55">
        <v>2154.63</v>
      </c>
      <c r="K280" s="56">
        <v>26153.53</v>
      </c>
      <c r="L280" s="46">
        <v>28308.16</v>
      </c>
      <c r="M280" s="117"/>
      <c r="N280" s="119">
        <v>26153.53</v>
      </c>
      <c r="O280" s="119">
        <v>19448.259999999998</v>
      </c>
      <c r="P280" s="119"/>
      <c r="Q280" s="119">
        <v>31808.85</v>
      </c>
      <c r="R280" s="47"/>
    </row>
    <row r="281" spans="1:18" ht="9" customHeight="1" x14ac:dyDescent="0.2">
      <c r="A281" s="501"/>
      <c r="B281" s="501"/>
      <c r="C281" s="48" t="s">
        <v>4</v>
      </c>
      <c r="D281" s="49">
        <v>21</v>
      </c>
      <c r="E281" s="50">
        <v>30000006</v>
      </c>
      <c r="F281" s="50">
        <v>6840009</v>
      </c>
      <c r="G281" s="50">
        <v>240001</v>
      </c>
      <c r="H281" s="50">
        <v>12983213</v>
      </c>
      <c r="I281" s="50">
        <v>577067</v>
      </c>
      <c r="J281" s="51">
        <v>4171945</v>
      </c>
      <c r="K281" s="50">
        <v>50640296</v>
      </c>
      <c r="L281" s="73">
        <v>54812241</v>
      </c>
      <c r="M281" s="118"/>
      <c r="N281" s="120">
        <v>50640296</v>
      </c>
      <c r="O281" s="120">
        <v>37657082</v>
      </c>
      <c r="P281" s="120">
        <v>0</v>
      </c>
      <c r="Q281" s="120">
        <v>61590522</v>
      </c>
      <c r="R281" s="47"/>
    </row>
    <row r="282" spans="1:18" ht="12.75" customHeight="1" x14ac:dyDescent="0.2">
      <c r="A282" s="501"/>
      <c r="B282" s="501"/>
      <c r="C282" s="53" t="s">
        <v>3</v>
      </c>
      <c r="D282" s="54">
        <v>22</v>
      </c>
      <c r="E282" s="55">
        <v>16008.1</v>
      </c>
      <c r="F282" s="55">
        <v>3650.32</v>
      </c>
      <c r="G282" s="55">
        <v>123.95</v>
      </c>
      <c r="H282" s="55">
        <v>6705.27</v>
      </c>
      <c r="I282" s="55">
        <v>298.02999999999997</v>
      </c>
      <c r="J282" s="55">
        <v>2207.3000000000002</v>
      </c>
      <c r="K282" s="56">
        <v>26785.67</v>
      </c>
      <c r="L282" s="46">
        <v>28992.97</v>
      </c>
      <c r="M282" s="117"/>
      <c r="N282" s="119">
        <v>26785.67</v>
      </c>
      <c r="O282" s="119">
        <v>20080.400000000001</v>
      </c>
      <c r="P282" s="119"/>
      <c r="Q282" s="119">
        <v>32607.439999999999</v>
      </c>
      <c r="R282" s="47"/>
    </row>
    <row r="283" spans="1:18" ht="9" customHeight="1" x14ac:dyDescent="0.2">
      <c r="A283" s="501"/>
      <c r="B283" s="501"/>
      <c r="C283" s="48" t="s">
        <v>4</v>
      </c>
      <c r="D283" s="49">
        <v>23</v>
      </c>
      <c r="E283" s="50">
        <v>30996004</v>
      </c>
      <c r="F283" s="50">
        <v>7068005</v>
      </c>
      <c r="G283" s="50">
        <v>240001</v>
      </c>
      <c r="H283" s="50">
        <v>12983213</v>
      </c>
      <c r="I283" s="50">
        <v>577067</v>
      </c>
      <c r="J283" s="51">
        <v>4273929</v>
      </c>
      <c r="K283" s="50">
        <v>51864289</v>
      </c>
      <c r="L283" s="73">
        <v>56138218</v>
      </c>
      <c r="M283" s="118"/>
      <c r="N283" s="120">
        <v>51864289</v>
      </c>
      <c r="O283" s="120">
        <v>38881076</v>
      </c>
      <c r="P283" s="120">
        <v>0</v>
      </c>
      <c r="Q283" s="120">
        <v>63136808</v>
      </c>
      <c r="R283" s="47"/>
    </row>
    <row r="284" spans="1:18" ht="12.75" customHeight="1" x14ac:dyDescent="0.2">
      <c r="A284" s="501"/>
      <c r="B284" s="501"/>
      <c r="C284" s="53" t="s">
        <v>3</v>
      </c>
      <c r="D284" s="54">
        <v>24</v>
      </c>
      <c r="E284" s="55">
        <v>16522.490000000002</v>
      </c>
      <c r="F284" s="55">
        <v>3768.07</v>
      </c>
      <c r="G284" s="55">
        <v>123.95</v>
      </c>
      <c r="H284" s="55">
        <v>6705.27</v>
      </c>
      <c r="I284" s="55">
        <v>298.02999999999997</v>
      </c>
      <c r="J284" s="55">
        <v>2259.98</v>
      </c>
      <c r="K284" s="56">
        <v>27417.81</v>
      </c>
      <c r="L284" s="46">
        <v>29677.79</v>
      </c>
      <c r="M284" s="117"/>
      <c r="N284" s="119">
        <v>27417.81</v>
      </c>
      <c r="O284" s="119">
        <v>20712.54</v>
      </c>
      <c r="P284" s="119"/>
      <c r="Q284" s="119">
        <v>33406.050000000003</v>
      </c>
      <c r="R284" s="47"/>
    </row>
    <row r="285" spans="1:18" ht="9" customHeight="1" x14ac:dyDescent="0.2">
      <c r="A285" s="501"/>
      <c r="B285" s="501"/>
      <c r="C285" s="48" t="s">
        <v>4</v>
      </c>
      <c r="D285" s="49">
        <v>25</v>
      </c>
      <c r="E285" s="50">
        <v>31992002</v>
      </c>
      <c r="F285" s="50">
        <v>7296001</v>
      </c>
      <c r="G285" s="50">
        <v>240001</v>
      </c>
      <c r="H285" s="50">
        <v>12983213</v>
      </c>
      <c r="I285" s="50">
        <v>577067</v>
      </c>
      <c r="J285" s="51">
        <v>4375931</v>
      </c>
      <c r="K285" s="50">
        <v>53088283</v>
      </c>
      <c r="L285" s="73">
        <v>57464214</v>
      </c>
      <c r="M285" s="118"/>
      <c r="N285" s="120">
        <v>53088283</v>
      </c>
      <c r="O285" s="120">
        <v>40105070</v>
      </c>
      <c r="P285" s="120">
        <v>0</v>
      </c>
      <c r="Q285" s="120">
        <v>64683132</v>
      </c>
      <c r="R285" s="47"/>
    </row>
    <row r="286" spans="1:18" ht="12.75" customHeight="1" x14ac:dyDescent="0.2">
      <c r="A286" s="501"/>
      <c r="B286" s="501"/>
      <c r="C286" s="53" t="s">
        <v>3</v>
      </c>
      <c r="D286" s="54">
        <v>26</v>
      </c>
      <c r="E286" s="55">
        <v>17043.080000000002</v>
      </c>
      <c r="F286" s="55">
        <v>3885.82</v>
      </c>
      <c r="G286" s="55">
        <v>123.95</v>
      </c>
      <c r="H286" s="55">
        <v>6705.27</v>
      </c>
      <c r="I286" s="55">
        <v>298.02999999999997</v>
      </c>
      <c r="J286" s="55">
        <v>2313.1799999999998</v>
      </c>
      <c r="K286" s="56">
        <v>28056.15</v>
      </c>
      <c r="L286" s="46">
        <v>30369.33</v>
      </c>
      <c r="M286" s="117"/>
      <c r="N286" s="119">
        <v>28056.15</v>
      </c>
      <c r="O286" s="119">
        <v>21350.880000000001</v>
      </c>
      <c r="P286" s="119"/>
      <c r="Q286" s="119">
        <v>34212.49</v>
      </c>
      <c r="R286" s="47"/>
    </row>
    <row r="287" spans="1:18" ht="9" customHeight="1" x14ac:dyDescent="0.2">
      <c r="A287" s="501"/>
      <c r="B287" s="501"/>
      <c r="C287" s="48" t="s">
        <v>4</v>
      </c>
      <c r="D287" s="49">
        <v>27</v>
      </c>
      <c r="E287" s="50">
        <v>33000005</v>
      </c>
      <c r="F287" s="50">
        <v>7523997</v>
      </c>
      <c r="G287" s="50">
        <v>240001</v>
      </c>
      <c r="H287" s="50">
        <v>12983213</v>
      </c>
      <c r="I287" s="50">
        <v>577067</v>
      </c>
      <c r="J287" s="51">
        <v>4478941</v>
      </c>
      <c r="K287" s="50">
        <v>54324282</v>
      </c>
      <c r="L287" s="73">
        <v>58803223</v>
      </c>
      <c r="M287" s="118"/>
      <c r="N287" s="120">
        <v>54324282</v>
      </c>
      <c r="O287" s="120">
        <v>41341068</v>
      </c>
      <c r="P287" s="120">
        <v>0</v>
      </c>
      <c r="Q287" s="120">
        <v>66244618</v>
      </c>
      <c r="R287" s="47"/>
    </row>
    <row r="288" spans="1:18" ht="12.75" customHeight="1" x14ac:dyDescent="0.2">
      <c r="A288" s="501"/>
      <c r="B288" s="501"/>
      <c r="C288" s="53" t="s">
        <v>3</v>
      </c>
      <c r="D288" s="54">
        <v>28</v>
      </c>
      <c r="E288" s="55">
        <v>17557.47</v>
      </c>
      <c r="F288" s="55">
        <v>4003.57</v>
      </c>
      <c r="G288" s="55">
        <v>123.95</v>
      </c>
      <c r="H288" s="55">
        <v>6705.27</v>
      </c>
      <c r="I288" s="55">
        <v>298.02999999999997</v>
      </c>
      <c r="J288" s="55">
        <v>2365.86</v>
      </c>
      <c r="K288" s="56">
        <v>28688.29</v>
      </c>
      <c r="L288" s="46">
        <v>31054.15</v>
      </c>
      <c r="M288" s="117"/>
      <c r="N288" s="119">
        <v>28688.29</v>
      </c>
      <c r="O288" s="119">
        <v>21983.02</v>
      </c>
      <c r="P288" s="119"/>
      <c r="Q288" s="119">
        <v>35011.089999999997</v>
      </c>
      <c r="R288" s="47"/>
    </row>
    <row r="289" spans="1:18" ht="9" customHeight="1" x14ac:dyDescent="0.2">
      <c r="A289" s="501"/>
      <c r="B289" s="501"/>
      <c r="C289" s="48" t="s">
        <v>4</v>
      </c>
      <c r="D289" s="49">
        <v>29</v>
      </c>
      <c r="E289" s="50">
        <v>33996002</v>
      </c>
      <c r="F289" s="50">
        <v>7751992</v>
      </c>
      <c r="G289" s="50">
        <v>240001</v>
      </c>
      <c r="H289" s="50">
        <v>12983213</v>
      </c>
      <c r="I289" s="50">
        <v>577067</v>
      </c>
      <c r="J289" s="51">
        <v>4580944</v>
      </c>
      <c r="K289" s="50">
        <v>55548275</v>
      </c>
      <c r="L289" s="73">
        <v>60129219</v>
      </c>
      <c r="M289" s="118"/>
      <c r="N289" s="120">
        <v>55548275</v>
      </c>
      <c r="O289" s="120">
        <v>42565062</v>
      </c>
      <c r="P289" s="120">
        <v>0</v>
      </c>
      <c r="Q289" s="120">
        <v>67790923</v>
      </c>
      <c r="R289" s="47"/>
    </row>
    <row r="290" spans="1:18" ht="12.75" customHeight="1" x14ac:dyDescent="0.2">
      <c r="A290" s="501"/>
      <c r="B290" s="501"/>
      <c r="C290" s="53" t="s">
        <v>3</v>
      </c>
      <c r="D290" s="54">
        <v>30</v>
      </c>
      <c r="E290" s="55">
        <v>18071.86</v>
      </c>
      <c r="F290" s="55">
        <v>4121.33</v>
      </c>
      <c r="G290" s="55">
        <v>123.95</v>
      </c>
      <c r="H290" s="55">
        <v>6705.27</v>
      </c>
      <c r="I290" s="55">
        <v>298.02999999999997</v>
      </c>
      <c r="J290" s="55">
        <v>2418.5300000000002</v>
      </c>
      <c r="K290" s="56">
        <v>29320.44</v>
      </c>
      <c r="L290" s="46">
        <v>31738.97</v>
      </c>
      <c r="M290" s="117"/>
      <c r="N290" s="119">
        <v>29320.44</v>
      </c>
      <c r="O290" s="119">
        <v>22615.17</v>
      </c>
      <c r="P290" s="119"/>
      <c r="Q290" s="119">
        <v>35809.699999999997</v>
      </c>
      <c r="R290" s="47"/>
    </row>
    <row r="291" spans="1:18" ht="9" customHeight="1" x14ac:dyDescent="0.2">
      <c r="A291" s="501"/>
      <c r="B291" s="501"/>
      <c r="C291" s="48" t="s">
        <v>4</v>
      </c>
      <c r="D291" s="49">
        <v>33</v>
      </c>
      <c r="E291" s="50">
        <v>34992000</v>
      </c>
      <c r="F291" s="50">
        <v>7980008</v>
      </c>
      <c r="G291" s="50">
        <v>240001</v>
      </c>
      <c r="H291" s="50">
        <v>12983213</v>
      </c>
      <c r="I291" s="50">
        <v>577067</v>
      </c>
      <c r="J291" s="51">
        <v>4682927</v>
      </c>
      <c r="K291" s="50">
        <v>56772288</v>
      </c>
      <c r="L291" s="73">
        <v>61455215</v>
      </c>
      <c r="M291" s="118"/>
      <c r="N291" s="120">
        <v>56772288</v>
      </c>
      <c r="O291" s="120">
        <v>43789075</v>
      </c>
      <c r="P291" s="120">
        <v>0</v>
      </c>
      <c r="Q291" s="120">
        <v>69337248</v>
      </c>
      <c r="R291" s="47"/>
    </row>
    <row r="292" spans="1:18" ht="12.75" customHeight="1" x14ac:dyDescent="0.2">
      <c r="A292" s="501"/>
      <c r="B292" s="501"/>
      <c r="C292" s="53" t="s">
        <v>3</v>
      </c>
      <c r="D292" s="54">
        <v>34</v>
      </c>
      <c r="E292" s="55">
        <v>19106.84</v>
      </c>
      <c r="F292" s="55">
        <v>4356.83</v>
      </c>
      <c r="G292" s="55">
        <v>123.95</v>
      </c>
      <c r="H292" s="55">
        <v>6705.27</v>
      </c>
      <c r="I292" s="55">
        <v>298.02999999999997</v>
      </c>
      <c r="J292" s="55">
        <v>2524.41</v>
      </c>
      <c r="K292" s="56">
        <v>30590.92</v>
      </c>
      <c r="L292" s="46">
        <v>33115.33</v>
      </c>
      <c r="M292" s="117"/>
      <c r="N292" s="119">
        <v>30590.92</v>
      </c>
      <c r="O292" s="119">
        <v>23885.65</v>
      </c>
      <c r="P292" s="119"/>
      <c r="Q292" s="119">
        <v>37414.75</v>
      </c>
      <c r="R292" s="47"/>
    </row>
    <row r="293" spans="1:18" ht="9" customHeight="1" x14ac:dyDescent="0.2">
      <c r="A293" s="501"/>
      <c r="B293" s="501"/>
      <c r="C293" s="48" t="s">
        <v>4</v>
      </c>
      <c r="D293" s="49">
        <v>35</v>
      </c>
      <c r="E293" s="50">
        <v>36996001</v>
      </c>
      <c r="F293" s="50">
        <v>8435999</v>
      </c>
      <c r="G293" s="50">
        <v>240001</v>
      </c>
      <c r="H293" s="50">
        <v>12983213</v>
      </c>
      <c r="I293" s="50">
        <v>577067</v>
      </c>
      <c r="J293" s="51">
        <v>4887939</v>
      </c>
      <c r="K293" s="50">
        <v>59232281</v>
      </c>
      <c r="L293" s="73">
        <v>64120220</v>
      </c>
      <c r="M293" s="118"/>
      <c r="N293" s="120">
        <v>59232281</v>
      </c>
      <c r="O293" s="120">
        <v>46249068</v>
      </c>
      <c r="P293" s="120">
        <v>0</v>
      </c>
      <c r="Q293" s="120">
        <v>72445058</v>
      </c>
      <c r="R293" s="47"/>
    </row>
    <row r="294" spans="1:18" ht="12.75" customHeight="1" x14ac:dyDescent="0.2">
      <c r="A294" s="501"/>
      <c r="B294" s="501"/>
      <c r="C294" s="53" t="s">
        <v>3</v>
      </c>
      <c r="D294" s="54">
        <v>36</v>
      </c>
      <c r="E294" s="55">
        <v>19621.23</v>
      </c>
      <c r="F294" s="55">
        <v>4474.58</v>
      </c>
      <c r="G294" s="55">
        <v>123.95</v>
      </c>
      <c r="H294" s="55">
        <v>6705.27</v>
      </c>
      <c r="I294" s="55">
        <v>298.02999999999997</v>
      </c>
      <c r="J294" s="55">
        <v>2577.09</v>
      </c>
      <c r="K294" s="56">
        <v>31223.06</v>
      </c>
      <c r="L294" s="46">
        <v>33800.15</v>
      </c>
      <c r="M294" s="117"/>
      <c r="N294" s="119">
        <v>31223.06</v>
      </c>
      <c r="O294" s="119">
        <v>24517.79</v>
      </c>
      <c r="P294" s="119"/>
      <c r="Q294" s="119">
        <v>38213.35</v>
      </c>
      <c r="R294" s="47"/>
    </row>
    <row r="295" spans="1:18" ht="9" customHeight="1" x14ac:dyDescent="0.2">
      <c r="A295" s="501"/>
      <c r="B295" s="501"/>
      <c r="C295" s="48" t="s">
        <v>4</v>
      </c>
      <c r="D295" s="49">
        <v>37</v>
      </c>
      <c r="E295" s="50">
        <v>37991999</v>
      </c>
      <c r="F295" s="50">
        <v>8663995</v>
      </c>
      <c r="G295" s="50">
        <v>240001</v>
      </c>
      <c r="H295" s="50">
        <v>12983213</v>
      </c>
      <c r="I295" s="50">
        <v>577067</v>
      </c>
      <c r="J295" s="51">
        <v>4989942</v>
      </c>
      <c r="K295" s="50">
        <v>60456274</v>
      </c>
      <c r="L295" s="73">
        <v>65446216</v>
      </c>
      <c r="M295" s="118"/>
      <c r="N295" s="120">
        <v>60456274</v>
      </c>
      <c r="O295" s="120">
        <v>47473061</v>
      </c>
      <c r="P295" s="120">
        <v>0</v>
      </c>
      <c r="Q295" s="120">
        <v>73991363</v>
      </c>
      <c r="R295" s="47"/>
    </row>
    <row r="296" spans="1:18" ht="12.75" customHeight="1" x14ac:dyDescent="0.2">
      <c r="A296" s="501"/>
      <c r="B296" s="501"/>
      <c r="C296" s="53" t="s">
        <v>3</v>
      </c>
      <c r="D296" s="54">
        <v>38</v>
      </c>
      <c r="E296" s="55">
        <v>20141.82</v>
      </c>
      <c r="F296" s="55">
        <v>4592.33</v>
      </c>
      <c r="G296" s="55">
        <v>123.95</v>
      </c>
      <c r="H296" s="55">
        <v>6705.27</v>
      </c>
      <c r="I296" s="55">
        <v>298.02999999999997</v>
      </c>
      <c r="J296" s="55">
        <v>2630.28</v>
      </c>
      <c r="K296" s="56">
        <v>31861.4</v>
      </c>
      <c r="L296" s="46">
        <v>34491.68</v>
      </c>
      <c r="M296" s="117"/>
      <c r="N296" s="119">
        <v>31861.4</v>
      </c>
      <c r="O296" s="119">
        <v>25156.13</v>
      </c>
      <c r="P296" s="119"/>
      <c r="Q296" s="119">
        <v>39019.78</v>
      </c>
      <c r="R296" s="47"/>
    </row>
    <row r="297" spans="1:18" ht="9" customHeight="1" x14ac:dyDescent="0.2">
      <c r="A297" s="501"/>
      <c r="B297" s="501"/>
      <c r="C297" s="48" t="s">
        <v>4</v>
      </c>
      <c r="D297" s="49">
        <v>39</v>
      </c>
      <c r="E297" s="50">
        <v>39000002</v>
      </c>
      <c r="F297" s="50">
        <v>8891991</v>
      </c>
      <c r="G297" s="50">
        <v>240001</v>
      </c>
      <c r="H297" s="50">
        <v>12983213</v>
      </c>
      <c r="I297" s="50">
        <v>577067</v>
      </c>
      <c r="J297" s="51">
        <v>5092932</v>
      </c>
      <c r="K297" s="50">
        <v>61692273</v>
      </c>
      <c r="L297" s="73">
        <v>66785205</v>
      </c>
      <c r="M297" s="118"/>
      <c r="N297" s="120">
        <v>61692273</v>
      </c>
      <c r="O297" s="120">
        <v>48709060</v>
      </c>
      <c r="P297" s="120">
        <v>0</v>
      </c>
      <c r="Q297" s="120">
        <v>75552829</v>
      </c>
      <c r="R297" s="47"/>
    </row>
    <row r="298" spans="1:18" ht="12.75" customHeight="1" x14ac:dyDescent="0.2">
      <c r="A298" s="501"/>
      <c r="B298" s="501"/>
      <c r="C298" s="53" t="s">
        <v>3</v>
      </c>
      <c r="D298" s="54">
        <v>40</v>
      </c>
      <c r="E298" s="55">
        <v>20656.21</v>
      </c>
      <c r="F298" s="55">
        <v>4710.09</v>
      </c>
      <c r="G298" s="55">
        <v>123.95</v>
      </c>
      <c r="H298" s="55">
        <v>6705.27</v>
      </c>
      <c r="I298" s="55">
        <v>298.02999999999997</v>
      </c>
      <c r="J298" s="55">
        <v>2682.96</v>
      </c>
      <c r="K298" s="56">
        <v>32493.55</v>
      </c>
      <c r="L298" s="46">
        <v>35176.51</v>
      </c>
      <c r="M298" s="117"/>
      <c r="N298" s="119">
        <v>32493.55</v>
      </c>
      <c r="O298" s="119">
        <v>25788.28</v>
      </c>
      <c r="P298" s="119"/>
      <c r="Q298" s="119">
        <v>39818.400000000001</v>
      </c>
      <c r="R298" s="47"/>
    </row>
    <row r="299" spans="1:18" ht="9" customHeight="1" x14ac:dyDescent="0.2">
      <c r="A299" s="502"/>
      <c r="B299" s="502"/>
      <c r="C299" s="58"/>
      <c r="D299" s="59"/>
      <c r="E299" s="61">
        <v>39996000</v>
      </c>
      <c r="F299" s="61">
        <v>9120006</v>
      </c>
      <c r="G299" s="61">
        <v>240001</v>
      </c>
      <c r="H299" s="61">
        <v>12983213</v>
      </c>
      <c r="I299" s="61">
        <v>577067</v>
      </c>
      <c r="J299" s="60">
        <v>5194935</v>
      </c>
      <c r="K299" s="61">
        <v>62916286</v>
      </c>
      <c r="L299" s="73">
        <v>68111221</v>
      </c>
      <c r="M299" s="118"/>
      <c r="N299" s="120">
        <v>62916286</v>
      </c>
      <c r="O299" s="120">
        <v>49933073</v>
      </c>
      <c r="P299" s="120">
        <v>0</v>
      </c>
      <c r="Q299" s="120">
        <v>77099173</v>
      </c>
      <c r="R299" s="47"/>
    </row>
    <row r="300" spans="1:18" ht="12.75" customHeight="1" x14ac:dyDescent="0.2">
      <c r="A300" s="496">
        <v>34700</v>
      </c>
      <c r="B300" s="496">
        <v>35033</v>
      </c>
      <c r="C300" s="42" t="s">
        <v>3</v>
      </c>
      <c r="D300" s="43">
        <v>0</v>
      </c>
      <c r="E300" s="44">
        <v>10939.55</v>
      </c>
      <c r="F300" s="44">
        <v>2355.04</v>
      </c>
      <c r="G300" s="44">
        <v>123.95</v>
      </c>
      <c r="H300" s="44">
        <v>6705.27</v>
      </c>
      <c r="I300" s="44">
        <v>0</v>
      </c>
      <c r="J300" s="44">
        <v>1676.98</v>
      </c>
      <c r="K300" s="45">
        <v>20123.810000000001</v>
      </c>
      <c r="L300" s="74">
        <v>21800.79</v>
      </c>
      <c r="M300" s="117"/>
      <c r="N300" s="119">
        <v>20123.810000000001</v>
      </c>
      <c r="O300" s="119">
        <v>13418.54</v>
      </c>
      <c r="P300" s="119"/>
      <c r="Q300" s="119">
        <v>24216.13</v>
      </c>
      <c r="R300" s="47"/>
    </row>
    <row r="301" spans="1:18" ht="9" customHeight="1" x14ac:dyDescent="0.2">
      <c r="A301" s="521"/>
      <c r="B301" s="521"/>
      <c r="C301" s="48" t="s">
        <v>4</v>
      </c>
      <c r="D301" s="49">
        <v>0</v>
      </c>
      <c r="E301" s="50">
        <v>21181922</v>
      </c>
      <c r="F301" s="50">
        <v>4559993</v>
      </c>
      <c r="G301" s="50">
        <v>240001</v>
      </c>
      <c r="H301" s="50">
        <v>12983213</v>
      </c>
      <c r="I301" s="50">
        <v>0</v>
      </c>
      <c r="J301" s="51">
        <v>3247086</v>
      </c>
      <c r="K301" s="50">
        <v>38965130</v>
      </c>
      <c r="L301" s="75">
        <v>42212216</v>
      </c>
      <c r="M301" s="118"/>
      <c r="N301" s="120">
        <v>38965130</v>
      </c>
      <c r="O301" s="120">
        <v>25981916</v>
      </c>
      <c r="P301" s="120">
        <v>0</v>
      </c>
      <c r="Q301" s="120">
        <v>46888966</v>
      </c>
      <c r="R301" s="47"/>
    </row>
    <row r="302" spans="1:18" ht="12.75" customHeight="1" x14ac:dyDescent="0.2">
      <c r="A302" s="500">
        <v>34700</v>
      </c>
      <c r="B302" s="500">
        <v>35033</v>
      </c>
      <c r="C302" s="53" t="s">
        <v>3</v>
      </c>
      <c r="D302" s="54">
        <v>1</v>
      </c>
      <c r="E302" s="55">
        <v>10939.55</v>
      </c>
      <c r="F302" s="55">
        <v>2355.04</v>
      </c>
      <c r="G302" s="55">
        <v>123.95</v>
      </c>
      <c r="H302" s="55">
        <v>6705.27</v>
      </c>
      <c r="I302" s="55">
        <v>0</v>
      </c>
      <c r="J302" s="55">
        <v>1676.98</v>
      </c>
      <c r="K302" s="56">
        <v>20123.810000000001</v>
      </c>
      <c r="L302" s="76">
        <v>21800.79</v>
      </c>
      <c r="M302" s="117"/>
      <c r="N302" s="119">
        <v>20123.810000000001</v>
      </c>
      <c r="O302" s="119">
        <v>13418.54</v>
      </c>
      <c r="P302" s="119"/>
      <c r="Q302" s="119">
        <v>24216.13</v>
      </c>
      <c r="R302" s="47"/>
    </row>
    <row r="303" spans="1:18" ht="9" customHeight="1" x14ac:dyDescent="0.2">
      <c r="A303" s="500"/>
      <c r="B303" s="500"/>
      <c r="C303" s="48" t="s">
        <v>4</v>
      </c>
      <c r="D303" s="49">
        <v>2</v>
      </c>
      <c r="E303" s="50">
        <v>21181922</v>
      </c>
      <c r="F303" s="50">
        <v>4559993</v>
      </c>
      <c r="G303" s="50">
        <v>240001</v>
      </c>
      <c r="H303" s="50">
        <v>12983213</v>
      </c>
      <c r="I303" s="50">
        <v>0</v>
      </c>
      <c r="J303" s="51">
        <v>3247086</v>
      </c>
      <c r="K303" s="50">
        <v>38965130</v>
      </c>
      <c r="L303" s="75">
        <v>42212216</v>
      </c>
      <c r="M303" s="118"/>
      <c r="N303" s="120">
        <v>38965130</v>
      </c>
      <c r="O303" s="120">
        <v>25981916</v>
      </c>
      <c r="P303" s="120">
        <v>0</v>
      </c>
      <c r="Q303" s="120">
        <v>46888966</v>
      </c>
      <c r="R303" s="47"/>
    </row>
    <row r="304" spans="1:18" ht="12.75" customHeight="1" x14ac:dyDescent="0.2">
      <c r="A304" s="501"/>
      <c r="B304" s="501"/>
      <c r="C304" s="53" t="s">
        <v>3</v>
      </c>
      <c r="D304" s="54">
        <v>3</v>
      </c>
      <c r="E304" s="55">
        <v>11480.24</v>
      </c>
      <c r="F304" s="55">
        <v>2472.8000000000002</v>
      </c>
      <c r="G304" s="55">
        <v>123.95</v>
      </c>
      <c r="H304" s="55">
        <v>6705.27</v>
      </c>
      <c r="I304" s="55">
        <v>0</v>
      </c>
      <c r="J304" s="55">
        <v>1731.86</v>
      </c>
      <c r="K304" s="56">
        <v>20782.259999999998</v>
      </c>
      <c r="L304" s="76">
        <v>22514.12</v>
      </c>
      <c r="M304" s="117"/>
      <c r="N304" s="119">
        <v>20782.259999999998</v>
      </c>
      <c r="O304" s="119">
        <v>14076.99</v>
      </c>
      <c r="P304" s="119"/>
      <c r="Q304" s="119">
        <v>25047.98</v>
      </c>
      <c r="R304" s="47"/>
    </row>
    <row r="305" spans="1:18" ht="9" customHeight="1" x14ac:dyDescent="0.2">
      <c r="A305" s="501"/>
      <c r="B305" s="501"/>
      <c r="C305" s="48" t="s">
        <v>4</v>
      </c>
      <c r="D305" s="49">
        <v>4</v>
      </c>
      <c r="E305" s="50">
        <v>22228844</v>
      </c>
      <c r="F305" s="50">
        <v>4788008</v>
      </c>
      <c r="G305" s="50">
        <v>240001</v>
      </c>
      <c r="H305" s="50">
        <v>12983213</v>
      </c>
      <c r="I305" s="50">
        <v>0</v>
      </c>
      <c r="J305" s="51">
        <v>3353349</v>
      </c>
      <c r="K305" s="50">
        <v>40240067</v>
      </c>
      <c r="L305" s="75">
        <v>43593415</v>
      </c>
      <c r="M305" s="118"/>
      <c r="N305" s="120">
        <v>40240067</v>
      </c>
      <c r="O305" s="120">
        <v>27256853</v>
      </c>
      <c r="P305" s="120">
        <v>0</v>
      </c>
      <c r="Q305" s="120">
        <v>48499652</v>
      </c>
      <c r="R305" s="47"/>
    </row>
    <row r="306" spans="1:18" ht="12.75" customHeight="1" x14ac:dyDescent="0.2">
      <c r="A306" s="501"/>
      <c r="B306" s="501"/>
      <c r="C306" s="53" t="s">
        <v>3</v>
      </c>
      <c r="D306" s="54">
        <v>5</v>
      </c>
      <c r="E306" s="55">
        <v>11994.63</v>
      </c>
      <c r="F306" s="55">
        <v>2590.5500000000002</v>
      </c>
      <c r="G306" s="55">
        <v>123.95</v>
      </c>
      <c r="H306" s="55">
        <v>6705.27</v>
      </c>
      <c r="I306" s="55">
        <v>0</v>
      </c>
      <c r="J306" s="55">
        <v>1784.53</v>
      </c>
      <c r="K306" s="56">
        <v>21414.400000000001</v>
      </c>
      <c r="L306" s="76">
        <v>23198.93</v>
      </c>
      <c r="M306" s="117"/>
      <c r="N306" s="119">
        <v>21414.400000000001</v>
      </c>
      <c r="O306" s="119">
        <v>14709.13</v>
      </c>
      <c r="P306" s="119"/>
      <c r="Q306" s="119">
        <v>25846.57</v>
      </c>
      <c r="R306" s="47"/>
    </row>
    <row r="307" spans="1:18" ht="9" customHeight="1" x14ac:dyDescent="0.2">
      <c r="A307" s="501"/>
      <c r="B307" s="501"/>
      <c r="C307" s="48" t="s">
        <v>4</v>
      </c>
      <c r="D307" s="49">
        <v>6</v>
      </c>
      <c r="E307" s="50">
        <v>23224842</v>
      </c>
      <c r="F307" s="50">
        <v>5016004</v>
      </c>
      <c r="G307" s="50">
        <v>240001</v>
      </c>
      <c r="H307" s="50">
        <v>12983213</v>
      </c>
      <c r="I307" s="50">
        <v>0</v>
      </c>
      <c r="J307" s="51">
        <v>3455332</v>
      </c>
      <c r="K307" s="50">
        <v>41464060</v>
      </c>
      <c r="L307" s="75">
        <v>44919392</v>
      </c>
      <c r="M307" s="118"/>
      <c r="N307" s="120">
        <v>41464060</v>
      </c>
      <c r="O307" s="120">
        <v>28480847</v>
      </c>
      <c r="P307" s="120">
        <v>0</v>
      </c>
      <c r="Q307" s="120">
        <v>50045938</v>
      </c>
      <c r="R307" s="47"/>
    </row>
    <row r="308" spans="1:18" ht="12.75" customHeight="1" x14ac:dyDescent="0.2">
      <c r="A308" s="501"/>
      <c r="B308" s="501"/>
      <c r="C308" s="53" t="s">
        <v>3</v>
      </c>
      <c r="D308" s="54">
        <v>7</v>
      </c>
      <c r="E308" s="55">
        <v>12509.02</v>
      </c>
      <c r="F308" s="55">
        <v>2708.3</v>
      </c>
      <c r="G308" s="55">
        <v>123.95</v>
      </c>
      <c r="H308" s="55">
        <v>6705.27</v>
      </c>
      <c r="I308" s="55">
        <v>0</v>
      </c>
      <c r="J308" s="55">
        <v>1837.21</v>
      </c>
      <c r="K308" s="56">
        <v>22046.54</v>
      </c>
      <c r="L308" s="76">
        <v>23883.75</v>
      </c>
      <c r="M308" s="117"/>
      <c r="N308" s="119">
        <v>22046.54</v>
      </c>
      <c r="O308" s="119">
        <v>15341.27</v>
      </c>
      <c r="P308" s="119"/>
      <c r="Q308" s="119">
        <v>26645.18</v>
      </c>
      <c r="R308" s="47"/>
    </row>
    <row r="309" spans="1:18" ht="9" customHeight="1" x14ac:dyDescent="0.2">
      <c r="A309" s="501"/>
      <c r="B309" s="501"/>
      <c r="C309" s="48" t="s">
        <v>4</v>
      </c>
      <c r="D309" s="49">
        <v>8</v>
      </c>
      <c r="E309" s="50">
        <v>24220840</v>
      </c>
      <c r="F309" s="50">
        <v>5244000</v>
      </c>
      <c r="G309" s="50">
        <v>240001</v>
      </c>
      <c r="H309" s="50">
        <v>12983213</v>
      </c>
      <c r="I309" s="50">
        <v>0</v>
      </c>
      <c r="J309" s="51">
        <v>3557335</v>
      </c>
      <c r="K309" s="50">
        <v>42688054</v>
      </c>
      <c r="L309" s="75">
        <v>46245389</v>
      </c>
      <c r="M309" s="118"/>
      <c r="N309" s="120">
        <v>42688054</v>
      </c>
      <c r="O309" s="120">
        <v>29704841</v>
      </c>
      <c r="P309" s="120">
        <v>0</v>
      </c>
      <c r="Q309" s="120">
        <v>51592263</v>
      </c>
      <c r="R309" s="47"/>
    </row>
    <row r="310" spans="1:18" ht="12.75" customHeight="1" x14ac:dyDescent="0.2">
      <c r="A310" s="501"/>
      <c r="B310" s="501"/>
      <c r="C310" s="53" t="s">
        <v>3</v>
      </c>
      <c r="D310" s="54">
        <v>9</v>
      </c>
      <c r="E310" s="55">
        <v>13089.55</v>
      </c>
      <c r="F310" s="55">
        <v>2826.05</v>
      </c>
      <c r="G310" s="55">
        <v>123.95</v>
      </c>
      <c r="H310" s="55">
        <v>6705.27</v>
      </c>
      <c r="I310" s="55">
        <v>0</v>
      </c>
      <c r="J310" s="55">
        <v>1895.4</v>
      </c>
      <c r="K310" s="56">
        <v>22744.82</v>
      </c>
      <c r="L310" s="76">
        <v>24640.22</v>
      </c>
      <c r="M310" s="117"/>
      <c r="N310" s="119">
        <v>22744.82</v>
      </c>
      <c r="O310" s="119">
        <v>16039.55</v>
      </c>
      <c r="P310" s="119"/>
      <c r="Q310" s="119">
        <v>27527.34</v>
      </c>
      <c r="R310" s="47"/>
    </row>
    <row r="311" spans="1:18" ht="9" customHeight="1" x14ac:dyDescent="0.2">
      <c r="A311" s="501"/>
      <c r="B311" s="501"/>
      <c r="C311" s="48" t="s">
        <v>4</v>
      </c>
      <c r="D311" s="49">
        <v>10</v>
      </c>
      <c r="E311" s="50">
        <v>25344903</v>
      </c>
      <c r="F311" s="50">
        <v>5471996</v>
      </c>
      <c r="G311" s="50">
        <v>240001</v>
      </c>
      <c r="H311" s="50">
        <v>12983213</v>
      </c>
      <c r="I311" s="50">
        <v>0</v>
      </c>
      <c r="J311" s="51">
        <v>3670006</v>
      </c>
      <c r="K311" s="50">
        <v>44040113</v>
      </c>
      <c r="L311" s="75">
        <v>47710119</v>
      </c>
      <c r="M311" s="118"/>
      <c r="N311" s="120">
        <v>44040113</v>
      </c>
      <c r="O311" s="120">
        <v>31056899</v>
      </c>
      <c r="P311" s="120">
        <v>0</v>
      </c>
      <c r="Q311" s="120">
        <v>53300363</v>
      </c>
      <c r="R311" s="47"/>
    </row>
    <row r="312" spans="1:18" ht="12.75" customHeight="1" x14ac:dyDescent="0.2">
      <c r="A312" s="501"/>
      <c r="B312" s="501"/>
      <c r="C312" s="53" t="s">
        <v>3</v>
      </c>
      <c r="D312" s="54">
        <v>11</v>
      </c>
      <c r="E312" s="55">
        <v>13603.94</v>
      </c>
      <c r="F312" s="55">
        <v>2943.8</v>
      </c>
      <c r="G312" s="55">
        <v>123.95</v>
      </c>
      <c r="H312" s="55">
        <v>6705.27</v>
      </c>
      <c r="I312" s="55">
        <v>0</v>
      </c>
      <c r="J312" s="55">
        <v>1948.08</v>
      </c>
      <c r="K312" s="56">
        <v>23376.959999999999</v>
      </c>
      <c r="L312" s="76">
        <v>25325.040000000001</v>
      </c>
      <c r="M312" s="117"/>
      <c r="N312" s="119">
        <v>23376.959999999999</v>
      </c>
      <c r="O312" s="119">
        <v>16671.689999999999</v>
      </c>
      <c r="P312" s="119"/>
      <c r="Q312" s="119">
        <v>28325.94</v>
      </c>
      <c r="R312" s="47"/>
    </row>
    <row r="313" spans="1:18" ht="9" customHeight="1" x14ac:dyDescent="0.2">
      <c r="A313" s="501"/>
      <c r="B313" s="501"/>
      <c r="C313" s="48" t="s">
        <v>4</v>
      </c>
      <c r="D313" s="49">
        <v>12</v>
      </c>
      <c r="E313" s="50">
        <v>26340901</v>
      </c>
      <c r="F313" s="50">
        <v>5699992</v>
      </c>
      <c r="G313" s="50">
        <v>240001</v>
      </c>
      <c r="H313" s="50">
        <v>12983213</v>
      </c>
      <c r="I313" s="50">
        <v>0</v>
      </c>
      <c r="J313" s="51">
        <v>3772009</v>
      </c>
      <c r="K313" s="50">
        <v>45264106</v>
      </c>
      <c r="L313" s="75">
        <v>49036115</v>
      </c>
      <c r="M313" s="118"/>
      <c r="N313" s="120">
        <v>45264106</v>
      </c>
      <c r="O313" s="120">
        <v>32280893</v>
      </c>
      <c r="P313" s="120">
        <v>0</v>
      </c>
      <c r="Q313" s="120">
        <v>54846668</v>
      </c>
      <c r="R313" s="47"/>
    </row>
    <row r="314" spans="1:18" ht="12.75" customHeight="1" x14ac:dyDescent="0.2">
      <c r="A314" s="501"/>
      <c r="B314" s="501"/>
      <c r="C314" s="53" t="s">
        <v>3</v>
      </c>
      <c r="D314" s="54">
        <v>13</v>
      </c>
      <c r="E314" s="55">
        <v>14118.33</v>
      </c>
      <c r="F314" s="55">
        <v>3061.56</v>
      </c>
      <c r="G314" s="55">
        <v>123.95</v>
      </c>
      <c r="H314" s="55">
        <v>6705.27</v>
      </c>
      <c r="I314" s="55">
        <v>0</v>
      </c>
      <c r="J314" s="55">
        <v>2000.76</v>
      </c>
      <c r="K314" s="56">
        <v>24009.11</v>
      </c>
      <c r="L314" s="76">
        <v>26009.87</v>
      </c>
      <c r="M314" s="117"/>
      <c r="N314" s="119">
        <v>24009.11</v>
      </c>
      <c r="O314" s="119">
        <v>17303.84</v>
      </c>
      <c r="P314" s="119"/>
      <c r="Q314" s="119">
        <v>29124.560000000001</v>
      </c>
      <c r="R314" s="47"/>
    </row>
    <row r="315" spans="1:18" ht="9" customHeight="1" x14ac:dyDescent="0.2">
      <c r="A315" s="501"/>
      <c r="B315" s="501"/>
      <c r="C315" s="48" t="s">
        <v>4</v>
      </c>
      <c r="D315" s="49">
        <v>14</v>
      </c>
      <c r="E315" s="50">
        <v>27336899</v>
      </c>
      <c r="F315" s="50">
        <v>5928007</v>
      </c>
      <c r="G315" s="50">
        <v>240001</v>
      </c>
      <c r="H315" s="50">
        <v>12983213</v>
      </c>
      <c r="I315" s="50">
        <v>0</v>
      </c>
      <c r="J315" s="51">
        <v>3874012</v>
      </c>
      <c r="K315" s="50">
        <v>46488119</v>
      </c>
      <c r="L315" s="75">
        <v>50362131</v>
      </c>
      <c r="M315" s="118"/>
      <c r="N315" s="120">
        <v>46488119</v>
      </c>
      <c r="O315" s="120">
        <v>33504906</v>
      </c>
      <c r="P315" s="120">
        <v>0</v>
      </c>
      <c r="Q315" s="120">
        <v>56393012</v>
      </c>
      <c r="R315" s="47"/>
    </row>
    <row r="316" spans="1:18" ht="12.75" customHeight="1" x14ac:dyDescent="0.2">
      <c r="A316" s="501"/>
      <c r="B316" s="501"/>
      <c r="C316" s="53" t="s">
        <v>3</v>
      </c>
      <c r="D316" s="54">
        <v>15</v>
      </c>
      <c r="E316" s="55">
        <v>14698.85</v>
      </c>
      <c r="F316" s="55">
        <v>3179.31</v>
      </c>
      <c r="G316" s="55">
        <v>123.95</v>
      </c>
      <c r="H316" s="55">
        <v>6705.27</v>
      </c>
      <c r="I316" s="55">
        <v>0</v>
      </c>
      <c r="J316" s="55">
        <v>2058.9499999999998</v>
      </c>
      <c r="K316" s="56">
        <v>24707.38</v>
      </c>
      <c r="L316" s="76">
        <v>26766.33</v>
      </c>
      <c r="M316" s="117"/>
      <c r="N316" s="119">
        <v>24707.38</v>
      </c>
      <c r="O316" s="119">
        <v>18002.11</v>
      </c>
      <c r="P316" s="119"/>
      <c r="Q316" s="119">
        <v>30006.71</v>
      </c>
      <c r="R316" s="47"/>
    </row>
    <row r="317" spans="1:18" ht="9" customHeight="1" x14ac:dyDescent="0.2">
      <c r="A317" s="501"/>
      <c r="B317" s="501"/>
      <c r="C317" s="48" t="s">
        <v>4</v>
      </c>
      <c r="D317" s="49">
        <v>16</v>
      </c>
      <c r="E317" s="50">
        <v>28460942</v>
      </c>
      <c r="F317" s="50">
        <v>6156003</v>
      </c>
      <c r="G317" s="50">
        <v>240001</v>
      </c>
      <c r="H317" s="50">
        <v>12983213</v>
      </c>
      <c r="I317" s="50">
        <v>0</v>
      </c>
      <c r="J317" s="51">
        <v>3986683</v>
      </c>
      <c r="K317" s="50">
        <v>47840159</v>
      </c>
      <c r="L317" s="75">
        <v>51826842</v>
      </c>
      <c r="M317" s="118"/>
      <c r="N317" s="120">
        <v>47840159</v>
      </c>
      <c r="O317" s="120">
        <v>34856946</v>
      </c>
      <c r="P317" s="120">
        <v>0</v>
      </c>
      <c r="Q317" s="120">
        <v>58101092</v>
      </c>
      <c r="R317" s="47"/>
    </row>
    <row r="318" spans="1:18" ht="12.75" customHeight="1" x14ac:dyDescent="0.2">
      <c r="A318" s="501"/>
      <c r="B318" s="501"/>
      <c r="C318" s="53" t="s">
        <v>3</v>
      </c>
      <c r="D318" s="54">
        <v>17</v>
      </c>
      <c r="E318" s="55">
        <v>15213.24</v>
      </c>
      <c r="F318" s="55">
        <v>3297.06</v>
      </c>
      <c r="G318" s="55">
        <v>123.95</v>
      </c>
      <c r="H318" s="55">
        <v>6705.27</v>
      </c>
      <c r="I318" s="55">
        <v>0</v>
      </c>
      <c r="J318" s="55">
        <v>2111.63</v>
      </c>
      <c r="K318" s="56">
        <v>25339.52</v>
      </c>
      <c r="L318" s="76">
        <v>27451.15</v>
      </c>
      <c r="M318" s="117"/>
      <c r="N318" s="119">
        <v>25339.52</v>
      </c>
      <c r="O318" s="119">
        <v>18634.25</v>
      </c>
      <c r="P318" s="119"/>
      <c r="Q318" s="119">
        <v>30805.32</v>
      </c>
      <c r="R318" s="47"/>
    </row>
    <row r="319" spans="1:18" ht="9" customHeight="1" x14ac:dyDescent="0.2">
      <c r="A319" s="501"/>
      <c r="B319" s="501"/>
      <c r="C319" s="48" t="s">
        <v>4</v>
      </c>
      <c r="D319" s="49">
        <v>17</v>
      </c>
      <c r="E319" s="50">
        <v>29456940</v>
      </c>
      <c r="F319" s="50">
        <v>6383998</v>
      </c>
      <c r="G319" s="50">
        <v>240001</v>
      </c>
      <c r="H319" s="50">
        <v>12983213</v>
      </c>
      <c r="I319" s="50">
        <v>0</v>
      </c>
      <c r="J319" s="51">
        <v>4088686</v>
      </c>
      <c r="K319" s="50">
        <v>49064152</v>
      </c>
      <c r="L319" s="75">
        <v>53152838</v>
      </c>
      <c r="M319" s="118"/>
      <c r="N319" s="120">
        <v>49064152</v>
      </c>
      <c r="O319" s="120">
        <v>36080939</v>
      </c>
      <c r="P319" s="120">
        <v>0</v>
      </c>
      <c r="Q319" s="120">
        <v>59647417</v>
      </c>
      <c r="R319" s="47"/>
    </row>
    <row r="320" spans="1:18" ht="12.75" customHeight="1" x14ac:dyDescent="0.2">
      <c r="A320" s="501"/>
      <c r="B320" s="501"/>
      <c r="C320" s="53" t="s">
        <v>3</v>
      </c>
      <c r="D320" s="54">
        <v>18</v>
      </c>
      <c r="E320" s="55">
        <v>15727.63</v>
      </c>
      <c r="F320" s="55">
        <v>3414.81</v>
      </c>
      <c r="G320" s="55">
        <v>123.95</v>
      </c>
      <c r="H320" s="55">
        <v>6705.27</v>
      </c>
      <c r="I320" s="55">
        <v>0</v>
      </c>
      <c r="J320" s="55">
        <v>2164.31</v>
      </c>
      <c r="K320" s="56">
        <v>25971.66</v>
      </c>
      <c r="L320" s="76">
        <v>28135.97</v>
      </c>
      <c r="M320" s="117"/>
      <c r="N320" s="119">
        <v>25971.66</v>
      </c>
      <c r="O320" s="119">
        <v>19266.39</v>
      </c>
      <c r="P320" s="119"/>
      <c r="Q320" s="119">
        <v>31603.919999999998</v>
      </c>
      <c r="R320" s="47"/>
    </row>
    <row r="321" spans="1:18" ht="9" customHeight="1" x14ac:dyDescent="0.2">
      <c r="A321" s="501"/>
      <c r="B321" s="501"/>
      <c r="C321" s="48" t="s">
        <v>4</v>
      </c>
      <c r="D321" s="49">
        <v>19</v>
      </c>
      <c r="E321" s="50">
        <v>30452938</v>
      </c>
      <c r="F321" s="50">
        <v>6611994</v>
      </c>
      <c r="G321" s="50">
        <v>240001</v>
      </c>
      <c r="H321" s="50">
        <v>12983213</v>
      </c>
      <c r="I321" s="50">
        <v>0</v>
      </c>
      <c r="J321" s="51">
        <v>4190689</v>
      </c>
      <c r="K321" s="50">
        <v>50288146</v>
      </c>
      <c r="L321" s="75">
        <v>54478835</v>
      </c>
      <c r="M321" s="118"/>
      <c r="N321" s="120">
        <v>50288146</v>
      </c>
      <c r="O321" s="120">
        <v>37304933</v>
      </c>
      <c r="P321" s="120">
        <v>0</v>
      </c>
      <c r="Q321" s="120">
        <v>61193722</v>
      </c>
      <c r="R321" s="47"/>
    </row>
    <row r="322" spans="1:18" ht="12.75" customHeight="1" x14ac:dyDescent="0.2">
      <c r="A322" s="501"/>
      <c r="B322" s="501"/>
      <c r="C322" s="53" t="s">
        <v>3</v>
      </c>
      <c r="D322" s="54">
        <v>20</v>
      </c>
      <c r="E322" s="55">
        <v>16248.22</v>
      </c>
      <c r="F322" s="55">
        <v>3532.57</v>
      </c>
      <c r="G322" s="55">
        <v>123.95</v>
      </c>
      <c r="H322" s="55">
        <v>6705.27</v>
      </c>
      <c r="I322" s="55">
        <v>0</v>
      </c>
      <c r="J322" s="55">
        <v>2217.5</v>
      </c>
      <c r="K322" s="56">
        <v>26610.01</v>
      </c>
      <c r="L322" s="76">
        <v>28827.51</v>
      </c>
      <c r="M322" s="117"/>
      <c r="N322" s="119">
        <v>26610.01</v>
      </c>
      <c r="O322" s="119">
        <v>19904.740000000002</v>
      </c>
      <c r="P322" s="119"/>
      <c r="Q322" s="119">
        <v>32410.36</v>
      </c>
      <c r="R322" s="47"/>
    </row>
    <row r="323" spans="1:18" ht="9" customHeight="1" x14ac:dyDescent="0.2">
      <c r="A323" s="501"/>
      <c r="B323" s="501"/>
      <c r="C323" s="48" t="s">
        <v>4</v>
      </c>
      <c r="D323" s="49">
        <v>21</v>
      </c>
      <c r="E323" s="50">
        <v>31460941</v>
      </c>
      <c r="F323" s="50">
        <v>6840009</v>
      </c>
      <c r="G323" s="50">
        <v>240001</v>
      </c>
      <c r="H323" s="50">
        <v>12983213</v>
      </c>
      <c r="I323" s="50">
        <v>0</v>
      </c>
      <c r="J323" s="51">
        <v>4293679</v>
      </c>
      <c r="K323" s="50">
        <v>51524164</v>
      </c>
      <c r="L323" s="75">
        <v>55817843</v>
      </c>
      <c r="M323" s="118"/>
      <c r="N323" s="120">
        <v>51524164</v>
      </c>
      <c r="O323" s="120">
        <v>38540951</v>
      </c>
      <c r="P323" s="120">
        <v>0</v>
      </c>
      <c r="Q323" s="120">
        <v>62755208</v>
      </c>
      <c r="R323" s="47"/>
    </row>
    <row r="324" spans="1:18" ht="12.75" customHeight="1" x14ac:dyDescent="0.2">
      <c r="A324" s="501"/>
      <c r="B324" s="501"/>
      <c r="C324" s="53" t="s">
        <v>3</v>
      </c>
      <c r="D324" s="54">
        <v>22</v>
      </c>
      <c r="E324" s="55">
        <v>16822.55</v>
      </c>
      <c r="F324" s="55">
        <v>3650.32</v>
      </c>
      <c r="G324" s="55">
        <v>123.95</v>
      </c>
      <c r="H324" s="55">
        <v>6705.27</v>
      </c>
      <c r="I324" s="55">
        <v>0</v>
      </c>
      <c r="J324" s="55">
        <v>2275.17</v>
      </c>
      <c r="K324" s="56">
        <v>27302.09</v>
      </c>
      <c r="L324" s="76">
        <v>29577.26</v>
      </c>
      <c r="M324" s="117"/>
      <c r="N324" s="119">
        <v>27302.09</v>
      </c>
      <c r="O324" s="119">
        <v>20596.82</v>
      </c>
      <c r="P324" s="119"/>
      <c r="Q324" s="119">
        <v>33284.69</v>
      </c>
      <c r="R324" s="47"/>
    </row>
    <row r="325" spans="1:18" ht="9" customHeight="1" x14ac:dyDescent="0.2">
      <c r="A325" s="501"/>
      <c r="B325" s="501"/>
      <c r="C325" s="48" t="s">
        <v>4</v>
      </c>
      <c r="D325" s="49">
        <v>23</v>
      </c>
      <c r="E325" s="50">
        <v>32572999</v>
      </c>
      <c r="F325" s="50">
        <v>7068005</v>
      </c>
      <c r="G325" s="50">
        <v>240001</v>
      </c>
      <c r="H325" s="50">
        <v>12983213</v>
      </c>
      <c r="I325" s="50">
        <v>0</v>
      </c>
      <c r="J325" s="51">
        <v>4405343</v>
      </c>
      <c r="K325" s="50">
        <v>52864218</v>
      </c>
      <c r="L325" s="75">
        <v>57269561</v>
      </c>
      <c r="M325" s="118"/>
      <c r="N325" s="120">
        <v>52864218</v>
      </c>
      <c r="O325" s="120">
        <v>39881005</v>
      </c>
      <c r="P325" s="120">
        <v>0</v>
      </c>
      <c r="Q325" s="120">
        <v>64448147</v>
      </c>
      <c r="R325" s="47"/>
    </row>
    <row r="326" spans="1:18" ht="12.75" customHeight="1" x14ac:dyDescent="0.2">
      <c r="A326" s="501"/>
      <c r="B326" s="501"/>
      <c r="C326" s="53" t="s">
        <v>3</v>
      </c>
      <c r="D326" s="54">
        <v>24</v>
      </c>
      <c r="E326" s="55">
        <v>17336.939999999999</v>
      </c>
      <c r="F326" s="55">
        <v>3768.07</v>
      </c>
      <c r="G326" s="55">
        <v>123.95</v>
      </c>
      <c r="H326" s="55">
        <v>6705.27</v>
      </c>
      <c r="I326" s="55">
        <v>0</v>
      </c>
      <c r="J326" s="55">
        <v>2327.85</v>
      </c>
      <c r="K326" s="56">
        <v>27934.23</v>
      </c>
      <c r="L326" s="76">
        <v>30262.080000000002</v>
      </c>
      <c r="M326" s="117"/>
      <c r="N326" s="119">
        <v>27934.23</v>
      </c>
      <c r="O326" s="119">
        <v>21228.959999999999</v>
      </c>
      <c r="P326" s="119"/>
      <c r="Q326" s="119">
        <v>34083.29</v>
      </c>
      <c r="R326" s="47"/>
    </row>
    <row r="327" spans="1:18" ht="9" customHeight="1" x14ac:dyDescent="0.2">
      <c r="A327" s="501"/>
      <c r="B327" s="501"/>
      <c r="C327" s="48" t="s">
        <v>4</v>
      </c>
      <c r="D327" s="49">
        <v>25</v>
      </c>
      <c r="E327" s="50">
        <v>33568997</v>
      </c>
      <c r="F327" s="50">
        <v>7296001</v>
      </c>
      <c r="G327" s="50">
        <v>240001</v>
      </c>
      <c r="H327" s="50">
        <v>12983213</v>
      </c>
      <c r="I327" s="50">
        <v>0</v>
      </c>
      <c r="J327" s="51">
        <v>4507346</v>
      </c>
      <c r="K327" s="50">
        <v>54088212</v>
      </c>
      <c r="L327" s="75">
        <v>58595558</v>
      </c>
      <c r="M327" s="118"/>
      <c r="N327" s="120">
        <v>54088212</v>
      </c>
      <c r="O327" s="120">
        <v>41104998</v>
      </c>
      <c r="P327" s="120">
        <v>0</v>
      </c>
      <c r="Q327" s="120">
        <v>65994452</v>
      </c>
      <c r="R327" s="47"/>
    </row>
    <row r="328" spans="1:18" ht="12.75" customHeight="1" x14ac:dyDescent="0.2">
      <c r="A328" s="501"/>
      <c r="B328" s="501"/>
      <c r="C328" s="53" t="s">
        <v>3</v>
      </c>
      <c r="D328" s="54">
        <v>26</v>
      </c>
      <c r="E328" s="55">
        <v>17857.53</v>
      </c>
      <c r="F328" s="55">
        <v>3885.82</v>
      </c>
      <c r="G328" s="55">
        <v>123.95</v>
      </c>
      <c r="H328" s="55">
        <v>6705.27</v>
      </c>
      <c r="I328" s="55">
        <v>0</v>
      </c>
      <c r="J328" s="55">
        <v>2381.0500000000002</v>
      </c>
      <c r="K328" s="56">
        <v>28572.57</v>
      </c>
      <c r="L328" s="76">
        <v>30953.62</v>
      </c>
      <c r="M328" s="117"/>
      <c r="N328" s="119">
        <v>28572.57</v>
      </c>
      <c r="O328" s="119">
        <v>21867.3</v>
      </c>
      <c r="P328" s="119"/>
      <c r="Q328" s="119">
        <v>34889.730000000003</v>
      </c>
      <c r="R328" s="47"/>
    </row>
    <row r="329" spans="1:18" ht="9" customHeight="1" x14ac:dyDescent="0.2">
      <c r="A329" s="501"/>
      <c r="B329" s="501"/>
      <c r="C329" s="48" t="s">
        <v>4</v>
      </c>
      <c r="D329" s="49">
        <v>27</v>
      </c>
      <c r="E329" s="50">
        <v>34577000</v>
      </c>
      <c r="F329" s="50">
        <v>7523997</v>
      </c>
      <c r="G329" s="50">
        <v>240001</v>
      </c>
      <c r="H329" s="50">
        <v>12983213</v>
      </c>
      <c r="I329" s="50">
        <v>0</v>
      </c>
      <c r="J329" s="51">
        <v>4610356</v>
      </c>
      <c r="K329" s="50">
        <v>55324210</v>
      </c>
      <c r="L329" s="75">
        <v>59934566</v>
      </c>
      <c r="M329" s="118"/>
      <c r="N329" s="120">
        <v>55324210</v>
      </c>
      <c r="O329" s="120">
        <v>42340997</v>
      </c>
      <c r="P329" s="120">
        <v>0</v>
      </c>
      <c r="Q329" s="120">
        <v>67555938</v>
      </c>
      <c r="R329" s="47"/>
    </row>
    <row r="330" spans="1:18" ht="12.75" customHeight="1" x14ac:dyDescent="0.2">
      <c r="A330" s="501"/>
      <c r="B330" s="501"/>
      <c r="C330" s="53" t="s">
        <v>3</v>
      </c>
      <c r="D330" s="54">
        <v>28</v>
      </c>
      <c r="E330" s="55">
        <v>18451.759999999998</v>
      </c>
      <c r="F330" s="55">
        <v>4003.57</v>
      </c>
      <c r="G330" s="55">
        <v>123.95</v>
      </c>
      <c r="H330" s="55">
        <v>6705.27</v>
      </c>
      <c r="I330" s="55">
        <v>0</v>
      </c>
      <c r="J330" s="55">
        <v>2440.38</v>
      </c>
      <c r="K330" s="56">
        <v>29284.55</v>
      </c>
      <c r="L330" s="76">
        <v>31724.93</v>
      </c>
      <c r="M330" s="117"/>
      <c r="N330" s="119">
        <v>29284.55</v>
      </c>
      <c r="O330" s="119">
        <v>22579.279999999999</v>
      </c>
      <c r="P330" s="119"/>
      <c r="Q330" s="119">
        <v>35789.199999999997</v>
      </c>
      <c r="R330" s="47"/>
    </row>
    <row r="331" spans="1:18" ht="9" customHeight="1" x14ac:dyDescent="0.2">
      <c r="A331" s="501"/>
      <c r="B331" s="501"/>
      <c r="C331" s="48" t="s">
        <v>4</v>
      </c>
      <c r="D331" s="49">
        <v>29</v>
      </c>
      <c r="E331" s="50">
        <v>35727589</v>
      </c>
      <c r="F331" s="50">
        <v>7751992</v>
      </c>
      <c r="G331" s="50">
        <v>240001</v>
      </c>
      <c r="H331" s="50">
        <v>12983213</v>
      </c>
      <c r="I331" s="50">
        <v>0</v>
      </c>
      <c r="J331" s="51">
        <v>4725235</v>
      </c>
      <c r="K331" s="50">
        <v>56702796</v>
      </c>
      <c r="L331" s="75">
        <v>61428030</v>
      </c>
      <c r="M331" s="118"/>
      <c r="N331" s="120">
        <v>56702796</v>
      </c>
      <c r="O331" s="120">
        <v>43719582</v>
      </c>
      <c r="P331" s="120">
        <v>0</v>
      </c>
      <c r="Q331" s="120">
        <v>69297554</v>
      </c>
      <c r="R331" s="47"/>
    </row>
    <row r="332" spans="1:18" ht="12.75" customHeight="1" x14ac:dyDescent="0.2">
      <c r="A332" s="501"/>
      <c r="B332" s="501"/>
      <c r="C332" s="53" t="s">
        <v>3</v>
      </c>
      <c r="D332" s="54">
        <v>30</v>
      </c>
      <c r="E332" s="55">
        <v>18966.150000000001</v>
      </c>
      <c r="F332" s="55">
        <v>4121.33</v>
      </c>
      <c r="G332" s="55">
        <v>123.95</v>
      </c>
      <c r="H332" s="55">
        <v>6705.27</v>
      </c>
      <c r="I332" s="55">
        <v>0</v>
      </c>
      <c r="J332" s="55">
        <v>2493.06</v>
      </c>
      <c r="K332" s="56">
        <v>29916.7</v>
      </c>
      <c r="L332" s="76">
        <v>32409.759999999998</v>
      </c>
      <c r="M332" s="117"/>
      <c r="N332" s="119">
        <v>29916.7</v>
      </c>
      <c r="O332" s="119">
        <v>23211.43</v>
      </c>
      <c r="P332" s="119"/>
      <c r="Q332" s="119">
        <v>36587.82</v>
      </c>
      <c r="R332" s="47"/>
    </row>
    <row r="333" spans="1:18" ht="9" customHeight="1" x14ac:dyDescent="0.2">
      <c r="A333" s="501"/>
      <c r="B333" s="501"/>
      <c r="C333" s="48" t="s">
        <v>4</v>
      </c>
      <c r="D333" s="49">
        <v>33</v>
      </c>
      <c r="E333" s="50">
        <v>36723587</v>
      </c>
      <c r="F333" s="50">
        <v>7980008</v>
      </c>
      <c r="G333" s="50">
        <v>240001</v>
      </c>
      <c r="H333" s="50">
        <v>12983213</v>
      </c>
      <c r="I333" s="50">
        <v>0</v>
      </c>
      <c r="J333" s="51">
        <v>4827237</v>
      </c>
      <c r="K333" s="50">
        <v>57926809</v>
      </c>
      <c r="L333" s="75">
        <v>62754046</v>
      </c>
      <c r="M333" s="118"/>
      <c r="N333" s="120">
        <v>57926809</v>
      </c>
      <c r="O333" s="120">
        <v>44943596</v>
      </c>
      <c r="P333" s="120">
        <v>0</v>
      </c>
      <c r="Q333" s="120">
        <v>70843898</v>
      </c>
      <c r="R333" s="47"/>
    </row>
    <row r="334" spans="1:18" ht="12.75" customHeight="1" x14ac:dyDescent="0.2">
      <c r="A334" s="501"/>
      <c r="B334" s="501"/>
      <c r="C334" s="53" t="s">
        <v>3</v>
      </c>
      <c r="D334" s="54">
        <v>34</v>
      </c>
      <c r="E334" s="55">
        <v>20001.13</v>
      </c>
      <c r="F334" s="55">
        <v>4356.83</v>
      </c>
      <c r="G334" s="55">
        <v>123.95</v>
      </c>
      <c r="H334" s="55">
        <v>6705.27</v>
      </c>
      <c r="I334" s="55">
        <v>0</v>
      </c>
      <c r="J334" s="55">
        <v>2598.9299999999998</v>
      </c>
      <c r="K334" s="56">
        <v>31187.18</v>
      </c>
      <c r="L334" s="76">
        <v>33786.11</v>
      </c>
      <c r="M334" s="117"/>
      <c r="N334" s="119">
        <v>31187.18</v>
      </c>
      <c r="O334" s="119">
        <v>24481.91</v>
      </c>
      <c r="P334" s="119"/>
      <c r="Q334" s="119">
        <v>38192.85</v>
      </c>
      <c r="R334" s="47"/>
    </row>
    <row r="335" spans="1:18" ht="9" customHeight="1" x14ac:dyDescent="0.2">
      <c r="A335" s="501"/>
      <c r="B335" s="501"/>
      <c r="C335" s="48" t="s">
        <v>4</v>
      </c>
      <c r="D335" s="49">
        <v>35</v>
      </c>
      <c r="E335" s="50">
        <v>38727588</v>
      </c>
      <c r="F335" s="50">
        <v>8435999</v>
      </c>
      <c r="G335" s="50">
        <v>240001</v>
      </c>
      <c r="H335" s="50">
        <v>12983213</v>
      </c>
      <c r="I335" s="50">
        <v>0</v>
      </c>
      <c r="J335" s="51">
        <v>5032230</v>
      </c>
      <c r="K335" s="50">
        <v>60386801</v>
      </c>
      <c r="L335" s="75">
        <v>65419031</v>
      </c>
      <c r="M335" s="118"/>
      <c r="N335" s="120">
        <v>60386801</v>
      </c>
      <c r="O335" s="120">
        <v>47403588</v>
      </c>
      <c r="P335" s="120">
        <v>0</v>
      </c>
      <c r="Q335" s="120">
        <v>73951670</v>
      </c>
      <c r="R335" s="47"/>
    </row>
    <row r="336" spans="1:18" ht="12.75" customHeight="1" x14ac:dyDescent="0.2">
      <c r="A336" s="501"/>
      <c r="B336" s="501"/>
      <c r="C336" s="53" t="s">
        <v>3</v>
      </c>
      <c r="D336" s="54">
        <v>36</v>
      </c>
      <c r="E336" s="55">
        <v>20575.46</v>
      </c>
      <c r="F336" s="55">
        <v>4474.58</v>
      </c>
      <c r="G336" s="55">
        <v>123.95</v>
      </c>
      <c r="H336" s="55">
        <v>6705.27</v>
      </c>
      <c r="I336" s="55">
        <v>0</v>
      </c>
      <c r="J336" s="55">
        <v>2656.61</v>
      </c>
      <c r="K336" s="56">
        <v>31879.26</v>
      </c>
      <c r="L336" s="76">
        <v>34535.870000000003</v>
      </c>
      <c r="M336" s="117"/>
      <c r="N336" s="119">
        <v>31879.26</v>
      </c>
      <c r="O336" s="119">
        <v>25173.99</v>
      </c>
      <c r="P336" s="119"/>
      <c r="Q336" s="119">
        <v>39067.19</v>
      </c>
      <c r="R336" s="47"/>
    </row>
    <row r="337" spans="1:18" ht="9" customHeight="1" x14ac:dyDescent="0.2">
      <c r="A337" s="501"/>
      <c r="B337" s="501"/>
      <c r="C337" s="48" t="s">
        <v>4</v>
      </c>
      <c r="D337" s="49">
        <v>37</v>
      </c>
      <c r="E337" s="50">
        <v>39839646</v>
      </c>
      <c r="F337" s="50">
        <v>8663995</v>
      </c>
      <c r="G337" s="50">
        <v>240001</v>
      </c>
      <c r="H337" s="50">
        <v>12983213</v>
      </c>
      <c r="I337" s="50">
        <v>0</v>
      </c>
      <c r="J337" s="51">
        <v>5143914</v>
      </c>
      <c r="K337" s="50">
        <v>61726855</v>
      </c>
      <c r="L337" s="75">
        <v>66870769</v>
      </c>
      <c r="M337" s="118"/>
      <c r="N337" s="120">
        <v>61726855</v>
      </c>
      <c r="O337" s="120">
        <v>48743642</v>
      </c>
      <c r="P337" s="120">
        <v>0</v>
      </c>
      <c r="Q337" s="120">
        <v>75644628</v>
      </c>
      <c r="R337" s="47"/>
    </row>
    <row r="338" spans="1:18" ht="12.75" customHeight="1" x14ac:dyDescent="0.2">
      <c r="A338" s="501"/>
      <c r="B338" s="501"/>
      <c r="C338" s="53" t="s">
        <v>3</v>
      </c>
      <c r="D338" s="54">
        <v>38</v>
      </c>
      <c r="E338" s="55">
        <v>21096.05</v>
      </c>
      <c r="F338" s="55">
        <v>4592.33</v>
      </c>
      <c r="G338" s="55">
        <v>123.95</v>
      </c>
      <c r="H338" s="55">
        <v>6705.27</v>
      </c>
      <c r="I338" s="55">
        <v>0</v>
      </c>
      <c r="J338" s="55">
        <v>2709.8</v>
      </c>
      <c r="K338" s="56">
        <v>32517.599999999999</v>
      </c>
      <c r="L338" s="76">
        <v>35227.4</v>
      </c>
      <c r="M338" s="117"/>
      <c r="N338" s="119">
        <v>32517.599999999999</v>
      </c>
      <c r="O338" s="119">
        <v>25812.33</v>
      </c>
      <c r="P338" s="119"/>
      <c r="Q338" s="119">
        <v>39873.620000000003</v>
      </c>
      <c r="R338" s="47"/>
    </row>
    <row r="339" spans="1:18" ht="9" customHeight="1" x14ac:dyDescent="0.2">
      <c r="A339" s="501"/>
      <c r="B339" s="501"/>
      <c r="C339" s="48" t="s">
        <v>4</v>
      </c>
      <c r="D339" s="49">
        <v>39</v>
      </c>
      <c r="E339" s="50">
        <v>40847649</v>
      </c>
      <c r="F339" s="50">
        <v>8891991</v>
      </c>
      <c r="G339" s="50">
        <v>240001</v>
      </c>
      <c r="H339" s="50">
        <v>12983213</v>
      </c>
      <c r="I339" s="50">
        <v>0</v>
      </c>
      <c r="J339" s="51">
        <v>5246904</v>
      </c>
      <c r="K339" s="50">
        <v>62962853</v>
      </c>
      <c r="L339" s="75">
        <v>68209758</v>
      </c>
      <c r="M339" s="118"/>
      <c r="N339" s="120">
        <v>62962853</v>
      </c>
      <c r="O339" s="120">
        <v>49979640</v>
      </c>
      <c r="P339" s="120">
        <v>0</v>
      </c>
      <c r="Q339" s="120">
        <v>77206094</v>
      </c>
      <c r="R339" s="47"/>
    </row>
    <row r="340" spans="1:18" ht="12.75" customHeight="1" x14ac:dyDescent="0.2">
      <c r="A340" s="501"/>
      <c r="B340" s="501"/>
      <c r="C340" s="53" t="s">
        <v>3</v>
      </c>
      <c r="D340" s="54">
        <v>40</v>
      </c>
      <c r="E340" s="55">
        <v>21610.44</v>
      </c>
      <c r="F340" s="55">
        <v>4710.09</v>
      </c>
      <c r="G340" s="55">
        <v>123.95</v>
      </c>
      <c r="H340" s="55">
        <v>6705.27</v>
      </c>
      <c r="I340" s="55">
        <v>0</v>
      </c>
      <c r="J340" s="55">
        <v>2762.48</v>
      </c>
      <c r="K340" s="56">
        <v>33149.75</v>
      </c>
      <c r="L340" s="76">
        <v>35912.230000000003</v>
      </c>
      <c r="M340" s="117"/>
      <c r="N340" s="119">
        <v>33149.75</v>
      </c>
      <c r="O340" s="119">
        <v>26444.48</v>
      </c>
      <c r="P340" s="119"/>
      <c r="Q340" s="119">
        <v>40672.239999999998</v>
      </c>
      <c r="R340" s="47"/>
    </row>
    <row r="341" spans="1:18" ht="9" customHeight="1" x14ac:dyDescent="0.2">
      <c r="A341" s="502"/>
      <c r="B341" s="502"/>
      <c r="C341" s="58"/>
      <c r="D341" s="59"/>
      <c r="E341" s="61">
        <v>41843647</v>
      </c>
      <c r="F341" s="61">
        <v>9120006</v>
      </c>
      <c r="G341" s="61">
        <v>240001</v>
      </c>
      <c r="H341" s="61">
        <v>12983213</v>
      </c>
      <c r="I341" s="61">
        <v>0</v>
      </c>
      <c r="J341" s="60">
        <v>5348907</v>
      </c>
      <c r="K341" s="61">
        <v>64186866</v>
      </c>
      <c r="L341" s="77">
        <v>69535774</v>
      </c>
      <c r="M341" s="118"/>
      <c r="N341" s="120">
        <v>64186866</v>
      </c>
      <c r="O341" s="120">
        <v>51203653</v>
      </c>
      <c r="P341" s="120">
        <v>0</v>
      </c>
      <c r="Q341" s="120">
        <v>78752438</v>
      </c>
      <c r="R341" s="47"/>
    </row>
    <row r="342" spans="1:18" ht="12.75" customHeight="1" x14ac:dyDescent="0.2">
      <c r="A342" s="496">
        <v>35034</v>
      </c>
      <c r="B342" s="496">
        <v>35064</v>
      </c>
      <c r="C342" s="42" t="s">
        <v>3</v>
      </c>
      <c r="D342" s="43">
        <v>0</v>
      </c>
      <c r="E342" s="44">
        <v>11618.27</v>
      </c>
      <c r="F342" s="44">
        <v>2355.04</v>
      </c>
      <c r="G342" s="44">
        <v>0</v>
      </c>
      <c r="H342" s="44">
        <v>6705.27</v>
      </c>
      <c r="I342" s="44">
        <v>0</v>
      </c>
      <c r="J342" s="44">
        <v>1723.22</v>
      </c>
      <c r="K342" s="45">
        <v>20678.580000000002</v>
      </c>
      <c r="L342" s="46">
        <v>22401.8</v>
      </c>
      <c r="M342" s="117"/>
      <c r="N342" s="119">
        <v>20678.580000000002</v>
      </c>
      <c r="O342" s="119">
        <v>13973.31</v>
      </c>
      <c r="P342" s="119"/>
      <c r="Q342" s="119">
        <v>24917</v>
      </c>
      <c r="R342" s="47"/>
    </row>
    <row r="343" spans="1:18" ht="9" customHeight="1" x14ac:dyDescent="0.2">
      <c r="A343" s="521"/>
      <c r="B343" s="521"/>
      <c r="C343" s="48" t="s">
        <v>4</v>
      </c>
      <c r="D343" s="49">
        <v>0</v>
      </c>
      <c r="E343" s="50">
        <v>22496108</v>
      </c>
      <c r="F343" s="50">
        <v>4559993</v>
      </c>
      <c r="G343" s="50">
        <v>0</v>
      </c>
      <c r="H343" s="50">
        <v>12983213</v>
      </c>
      <c r="I343" s="50">
        <v>0</v>
      </c>
      <c r="J343" s="51">
        <v>3336619</v>
      </c>
      <c r="K343" s="50">
        <v>40039314</v>
      </c>
      <c r="L343" s="73">
        <v>43375933</v>
      </c>
      <c r="M343" s="118"/>
      <c r="N343" s="120">
        <v>40039314</v>
      </c>
      <c r="O343" s="120">
        <v>27056101</v>
      </c>
      <c r="P343" s="120">
        <v>0</v>
      </c>
      <c r="Q343" s="120">
        <v>48246040</v>
      </c>
      <c r="R343" s="47"/>
    </row>
    <row r="344" spans="1:18" ht="12.75" customHeight="1" x14ac:dyDescent="0.2">
      <c r="A344" s="500">
        <v>35034</v>
      </c>
      <c r="B344" s="500">
        <v>35064</v>
      </c>
      <c r="C344" s="53" t="s">
        <v>3</v>
      </c>
      <c r="D344" s="54">
        <v>1</v>
      </c>
      <c r="E344" s="55">
        <v>11618.27</v>
      </c>
      <c r="F344" s="55">
        <v>2355.04</v>
      </c>
      <c r="G344" s="55">
        <v>0</v>
      </c>
      <c r="H344" s="55">
        <v>6705.27</v>
      </c>
      <c r="I344" s="55">
        <v>0</v>
      </c>
      <c r="J344" s="55">
        <v>1723.22</v>
      </c>
      <c r="K344" s="56">
        <v>20678.580000000002</v>
      </c>
      <c r="L344" s="46">
        <v>22401.8</v>
      </c>
      <c r="M344" s="117"/>
      <c r="N344" s="119">
        <v>20678.580000000002</v>
      </c>
      <c r="O344" s="119">
        <v>13973.31</v>
      </c>
      <c r="P344" s="119"/>
      <c r="Q344" s="119">
        <v>24917</v>
      </c>
      <c r="R344" s="47"/>
    </row>
    <row r="345" spans="1:18" ht="9" customHeight="1" x14ac:dyDescent="0.2">
      <c r="A345" s="500"/>
      <c r="B345" s="500"/>
      <c r="C345" s="48" t="s">
        <v>4</v>
      </c>
      <c r="D345" s="49">
        <v>2</v>
      </c>
      <c r="E345" s="50">
        <v>22496108</v>
      </c>
      <c r="F345" s="50">
        <v>4559993</v>
      </c>
      <c r="G345" s="50">
        <v>0</v>
      </c>
      <c r="H345" s="50">
        <v>12983213</v>
      </c>
      <c r="I345" s="50">
        <v>0</v>
      </c>
      <c r="J345" s="51">
        <v>3336619</v>
      </c>
      <c r="K345" s="50">
        <v>40039314</v>
      </c>
      <c r="L345" s="73">
        <v>43375933</v>
      </c>
      <c r="M345" s="118"/>
      <c r="N345" s="120">
        <v>40039314</v>
      </c>
      <c r="O345" s="120">
        <v>27056101</v>
      </c>
      <c r="P345" s="120">
        <v>0</v>
      </c>
      <c r="Q345" s="120">
        <v>48246040</v>
      </c>
      <c r="R345" s="47"/>
    </row>
    <row r="346" spans="1:18" ht="12.75" customHeight="1" x14ac:dyDescent="0.2">
      <c r="A346" s="501"/>
      <c r="B346" s="501"/>
      <c r="C346" s="53" t="s">
        <v>3</v>
      </c>
      <c r="D346" s="54">
        <v>3</v>
      </c>
      <c r="E346" s="55">
        <v>12178.4</v>
      </c>
      <c r="F346" s="55">
        <v>2472.8000000000002</v>
      </c>
      <c r="G346" s="55">
        <v>0</v>
      </c>
      <c r="H346" s="55">
        <v>6705.27</v>
      </c>
      <c r="I346" s="55">
        <v>0</v>
      </c>
      <c r="J346" s="55">
        <v>1779.71</v>
      </c>
      <c r="K346" s="56">
        <v>21356.47</v>
      </c>
      <c r="L346" s="46">
        <v>23136.18</v>
      </c>
      <c r="M346" s="117"/>
      <c r="N346" s="119">
        <v>21356.47</v>
      </c>
      <c r="O346" s="119">
        <v>14651.2</v>
      </c>
      <c r="P346" s="119"/>
      <c r="Q346" s="119">
        <v>25773.4</v>
      </c>
      <c r="R346" s="47"/>
    </row>
    <row r="347" spans="1:18" ht="9" customHeight="1" x14ac:dyDescent="0.2">
      <c r="A347" s="501"/>
      <c r="B347" s="501"/>
      <c r="C347" s="48" t="s">
        <v>4</v>
      </c>
      <c r="D347" s="49">
        <v>4</v>
      </c>
      <c r="E347" s="50">
        <v>23580671</v>
      </c>
      <c r="F347" s="50">
        <v>4788008</v>
      </c>
      <c r="G347" s="50">
        <v>0</v>
      </c>
      <c r="H347" s="50">
        <v>12983213</v>
      </c>
      <c r="I347" s="50">
        <v>0</v>
      </c>
      <c r="J347" s="51">
        <v>3445999</v>
      </c>
      <c r="K347" s="50">
        <v>41351892</v>
      </c>
      <c r="L347" s="73">
        <v>44797891</v>
      </c>
      <c r="M347" s="118"/>
      <c r="N347" s="120">
        <v>41351892</v>
      </c>
      <c r="O347" s="120">
        <v>28368679</v>
      </c>
      <c r="P347" s="120">
        <v>0</v>
      </c>
      <c r="Q347" s="120">
        <v>49904261</v>
      </c>
      <c r="R347" s="47"/>
    </row>
    <row r="348" spans="1:18" ht="12.75" customHeight="1" x14ac:dyDescent="0.2">
      <c r="A348" s="501"/>
      <c r="B348" s="501"/>
      <c r="C348" s="53" t="s">
        <v>3</v>
      </c>
      <c r="D348" s="54">
        <v>5</v>
      </c>
      <c r="E348" s="55">
        <v>12692.79</v>
      </c>
      <c r="F348" s="55">
        <v>2590.5500000000002</v>
      </c>
      <c r="G348" s="55">
        <v>0</v>
      </c>
      <c r="H348" s="55">
        <v>6705.27</v>
      </c>
      <c r="I348" s="55">
        <v>0</v>
      </c>
      <c r="J348" s="55">
        <v>1832.38</v>
      </c>
      <c r="K348" s="56">
        <v>21988.61</v>
      </c>
      <c r="L348" s="46">
        <v>23820.99</v>
      </c>
      <c r="M348" s="117"/>
      <c r="N348" s="119">
        <v>21988.61</v>
      </c>
      <c r="O348" s="119">
        <v>15283.34</v>
      </c>
      <c r="P348" s="119"/>
      <c r="Q348" s="119">
        <v>26571.99</v>
      </c>
      <c r="R348" s="47"/>
    </row>
    <row r="349" spans="1:18" ht="9" customHeight="1" x14ac:dyDescent="0.2">
      <c r="A349" s="501"/>
      <c r="B349" s="501"/>
      <c r="C349" s="48" t="s">
        <v>4</v>
      </c>
      <c r="D349" s="49">
        <v>6</v>
      </c>
      <c r="E349" s="50">
        <v>24576668</v>
      </c>
      <c r="F349" s="50">
        <v>5016004</v>
      </c>
      <c r="G349" s="50">
        <v>0</v>
      </c>
      <c r="H349" s="50">
        <v>12983213</v>
      </c>
      <c r="I349" s="50">
        <v>0</v>
      </c>
      <c r="J349" s="51">
        <v>3547982</v>
      </c>
      <c r="K349" s="50">
        <v>42575886</v>
      </c>
      <c r="L349" s="73">
        <v>46123868</v>
      </c>
      <c r="M349" s="118"/>
      <c r="N349" s="120">
        <v>42575886</v>
      </c>
      <c r="O349" s="120">
        <v>29592673</v>
      </c>
      <c r="P349" s="120">
        <v>0</v>
      </c>
      <c r="Q349" s="120">
        <v>51450547</v>
      </c>
      <c r="R349" s="47"/>
    </row>
    <row r="350" spans="1:18" ht="12.75" customHeight="1" x14ac:dyDescent="0.2">
      <c r="A350" s="501"/>
      <c r="B350" s="501"/>
      <c r="C350" s="53" t="s">
        <v>3</v>
      </c>
      <c r="D350" s="54">
        <v>7</v>
      </c>
      <c r="E350" s="55">
        <v>13207.18</v>
      </c>
      <c r="F350" s="55">
        <v>2708.3</v>
      </c>
      <c r="G350" s="55">
        <v>0</v>
      </c>
      <c r="H350" s="55">
        <v>6705.27</v>
      </c>
      <c r="I350" s="55">
        <v>0</v>
      </c>
      <c r="J350" s="55">
        <v>1885.06</v>
      </c>
      <c r="K350" s="56">
        <v>22620.75</v>
      </c>
      <c r="L350" s="46">
        <v>24505.81</v>
      </c>
      <c r="M350" s="117"/>
      <c r="N350" s="119">
        <v>22620.75</v>
      </c>
      <c r="O350" s="119">
        <v>15915.48</v>
      </c>
      <c r="P350" s="119"/>
      <c r="Q350" s="119">
        <v>27370.6</v>
      </c>
      <c r="R350" s="47"/>
    </row>
    <row r="351" spans="1:18" ht="9" customHeight="1" x14ac:dyDescent="0.2">
      <c r="A351" s="501"/>
      <c r="B351" s="501"/>
      <c r="C351" s="48" t="s">
        <v>4</v>
      </c>
      <c r="D351" s="49">
        <v>8</v>
      </c>
      <c r="E351" s="50">
        <v>25572666</v>
      </c>
      <c r="F351" s="50">
        <v>5244000</v>
      </c>
      <c r="G351" s="50">
        <v>0</v>
      </c>
      <c r="H351" s="50">
        <v>12983213</v>
      </c>
      <c r="I351" s="50">
        <v>0</v>
      </c>
      <c r="J351" s="51">
        <v>3649985</v>
      </c>
      <c r="K351" s="50">
        <v>43799880</v>
      </c>
      <c r="L351" s="73">
        <v>47449865</v>
      </c>
      <c r="M351" s="118"/>
      <c r="N351" s="120">
        <v>43799880</v>
      </c>
      <c r="O351" s="120">
        <v>30816666</v>
      </c>
      <c r="P351" s="120">
        <v>0</v>
      </c>
      <c r="Q351" s="120">
        <v>52996872</v>
      </c>
      <c r="R351" s="47"/>
    </row>
    <row r="352" spans="1:18" ht="12.75" customHeight="1" x14ac:dyDescent="0.2">
      <c r="A352" s="501"/>
      <c r="B352" s="501"/>
      <c r="C352" s="53" t="s">
        <v>3</v>
      </c>
      <c r="D352" s="54">
        <v>9</v>
      </c>
      <c r="E352" s="55">
        <v>13841.93</v>
      </c>
      <c r="F352" s="55">
        <v>2826.05</v>
      </c>
      <c r="G352" s="55">
        <v>0</v>
      </c>
      <c r="H352" s="55">
        <v>6705.27</v>
      </c>
      <c r="I352" s="55">
        <v>0</v>
      </c>
      <c r="J352" s="55">
        <v>1947.77</v>
      </c>
      <c r="K352" s="56">
        <v>23373.25</v>
      </c>
      <c r="L352" s="46">
        <v>25321.02</v>
      </c>
      <c r="M352" s="117"/>
      <c r="N352" s="119">
        <v>23373.25</v>
      </c>
      <c r="O352" s="119">
        <v>16667.98</v>
      </c>
      <c r="P352" s="119"/>
      <c r="Q352" s="119">
        <v>28321.26</v>
      </c>
      <c r="R352" s="47"/>
    </row>
    <row r="353" spans="1:18" ht="9" customHeight="1" x14ac:dyDescent="0.2">
      <c r="A353" s="501"/>
      <c r="B353" s="501"/>
      <c r="C353" s="48" t="s">
        <v>4</v>
      </c>
      <c r="D353" s="49">
        <v>10</v>
      </c>
      <c r="E353" s="50">
        <v>26801714</v>
      </c>
      <c r="F353" s="50">
        <v>5471996</v>
      </c>
      <c r="G353" s="50">
        <v>0</v>
      </c>
      <c r="H353" s="50">
        <v>12983213</v>
      </c>
      <c r="I353" s="50">
        <v>0</v>
      </c>
      <c r="J353" s="51">
        <v>3771409</v>
      </c>
      <c r="K353" s="50">
        <v>45256923</v>
      </c>
      <c r="L353" s="73">
        <v>49028331</v>
      </c>
      <c r="M353" s="118"/>
      <c r="N353" s="120">
        <v>45256923</v>
      </c>
      <c r="O353" s="120">
        <v>32273710</v>
      </c>
      <c r="P353" s="120">
        <v>0</v>
      </c>
      <c r="Q353" s="120">
        <v>54837606</v>
      </c>
      <c r="R353" s="47"/>
    </row>
    <row r="354" spans="1:18" ht="12.75" customHeight="1" x14ac:dyDescent="0.2">
      <c r="A354" s="501"/>
      <c r="B354" s="501"/>
      <c r="C354" s="53" t="s">
        <v>3</v>
      </c>
      <c r="D354" s="54">
        <v>11</v>
      </c>
      <c r="E354" s="55">
        <v>14356.32</v>
      </c>
      <c r="F354" s="55">
        <v>2943.8</v>
      </c>
      <c r="G354" s="55">
        <v>0</v>
      </c>
      <c r="H354" s="55">
        <v>6705.27</v>
      </c>
      <c r="I354" s="55">
        <v>0</v>
      </c>
      <c r="J354" s="55">
        <v>2000.45</v>
      </c>
      <c r="K354" s="56">
        <v>24005.39</v>
      </c>
      <c r="L354" s="46">
        <v>26005.84</v>
      </c>
      <c r="M354" s="117"/>
      <c r="N354" s="119">
        <v>24005.39</v>
      </c>
      <c r="O354" s="119">
        <v>17300.12</v>
      </c>
      <c r="P354" s="119"/>
      <c r="Q354" s="119">
        <v>29119.86</v>
      </c>
      <c r="R354" s="47"/>
    </row>
    <row r="355" spans="1:18" ht="9" customHeight="1" x14ac:dyDescent="0.2">
      <c r="A355" s="501"/>
      <c r="B355" s="501"/>
      <c r="C355" s="48" t="s">
        <v>4</v>
      </c>
      <c r="D355" s="49">
        <v>12</v>
      </c>
      <c r="E355" s="50">
        <v>27797712</v>
      </c>
      <c r="F355" s="50">
        <v>5699992</v>
      </c>
      <c r="G355" s="50">
        <v>0</v>
      </c>
      <c r="H355" s="50">
        <v>12983213</v>
      </c>
      <c r="I355" s="50">
        <v>0</v>
      </c>
      <c r="J355" s="51">
        <v>3873411</v>
      </c>
      <c r="K355" s="50">
        <v>46480916</v>
      </c>
      <c r="L355" s="73">
        <v>50354328</v>
      </c>
      <c r="M355" s="118"/>
      <c r="N355" s="120">
        <v>46480916</v>
      </c>
      <c r="O355" s="120">
        <v>33497703</v>
      </c>
      <c r="P355" s="120">
        <v>0</v>
      </c>
      <c r="Q355" s="120">
        <v>56383911</v>
      </c>
      <c r="R355" s="47"/>
    </row>
    <row r="356" spans="1:18" ht="12.75" customHeight="1" x14ac:dyDescent="0.2">
      <c r="A356" s="501"/>
      <c r="B356" s="501"/>
      <c r="C356" s="53" t="s">
        <v>3</v>
      </c>
      <c r="D356" s="54">
        <v>13</v>
      </c>
      <c r="E356" s="55">
        <v>14870.71</v>
      </c>
      <c r="F356" s="55">
        <v>3061.56</v>
      </c>
      <c r="G356" s="55">
        <v>0</v>
      </c>
      <c r="H356" s="55">
        <v>6705.27</v>
      </c>
      <c r="I356" s="55">
        <v>0</v>
      </c>
      <c r="J356" s="55">
        <v>2053.13</v>
      </c>
      <c r="K356" s="56">
        <v>24637.54</v>
      </c>
      <c r="L356" s="46">
        <v>26690.67</v>
      </c>
      <c r="M356" s="117"/>
      <c r="N356" s="119">
        <v>24637.54</v>
      </c>
      <c r="O356" s="119">
        <v>17932.27</v>
      </c>
      <c r="P356" s="119"/>
      <c r="Q356" s="119">
        <v>29918.48</v>
      </c>
      <c r="R356" s="47"/>
    </row>
    <row r="357" spans="1:18" ht="9" customHeight="1" x14ac:dyDescent="0.2">
      <c r="A357" s="501"/>
      <c r="B357" s="501"/>
      <c r="C357" s="48" t="s">
        <v>4</v>
      </c>
      <c r="D357" s="49">
        <v>14</v>
      </c>
      <c r="E357" s="50">
        <v>28793710</v>
      </c>
      <c r="F357" s="50">
        <v>5928007</v>
      </c>
      <c r="G357" s="50">
        <v>0</v>
      </c>
      <c r="H357" s="50">
        <v>12983213</v>
      </c>
      <c r="I357" s="50">
        <v>0</v>
      </c>
      <c r="J357" s="51">
        <v>3975414</v>
      </c>
      <c r="K357" s="50">
        <v>47704930</v>
      </c>
      <c r="L357" s="73">
        <v>51680344</v>
      </c>
      <c r="M357" s="118"/>
      <c r="N357" s="120">
        <v>47704930</v>
      </c>
      <c r="O357" s="120">
        <v>34721716</v>
      </c>
      <c r="P357" s="120">
        <v>0</v>
      </c>
      <c r="Q357" s="120">
        <v>57930255</v>
      </c>
      <c r="R357" s="47"/>
    </row>
    <row r="358" spans="1:18" ht="12.75" customHeight="1" x14ac:dyDescent="0.2">
      <c r="A358" s="501"/>
      <c r="B358" s="501"/>
      <c r="C358" s="53" t="s">
        <v>3</v>
      </c>
      <c r="D358" s="54">
        <v>15</v>
      </c>
      <c r="E358" s="55">
        <v>15505.46</v>
      </c>
      <c r="F358" s="55">
        <v>3179.31</v>
      </c>
      <c r="G358" s="55">
        <v>0</v>
      </c>
      <c r="H358" s="55">
        <v>6705.27</v>
      </c>
      <c r="I358" s="55">
        <v>0</v>
      </c>
      <c r="J358" s="55">
        <v>2115.84</v>
      </c>
      <c r="K358" s="56">
        <v>25390.04</v>
      </c>
      <c r="L358" s="46">
        <v>27505.88</v>
      </c>
      <c r="M358" s="117"/>
      <c r="N358" s="119">
        <v>25390.04</v>
      </c>
      <c r="O358" s="119">
        <v>18684.77</v>
      </c>
      <c r="P358" s="119"/>
      <c r="Q358" s="119">
        <v>30869.14</v>
      </c>
      <c r="R358" s="47"/>
    </row>
    <row r="359" spans="1:18" ht="9" customHeight="1" x14ac:dyDescent="0.2">
      <c r="A359" s="501"/>
      <c r="B359" s="501"/>
      <c r="C359" s="48" t="s">
        <v>4</v>
      </c>
      <c r="D359" s="49">
        <v>16</v>
      </c>
      <c r="E359" s="50">
        <v>30022757</v>
      </c>
      <c r="F359" s="50">
        <v>6156003</v>
      </c>
      <c r="G359" s="50">
        <v>0</v>
      </c>
      <c r="H359" s="50">
        <v>12983213</v>
      </c>
      <c r="I359" s="50">
        <v>0</v>
      </c>
      <c r="J359" s="51">
        <v>4096838</v>
      </c>
      <c r="K359" s="50">
        <v>49161973</v>
      </c>
      <c r="L359" s="73">
        <v>53258810</v>
      </c>
      <c r="M359" s="118"/>
      <c r="N359" s="120">
        <v>49161973</v>
      </c>
      <c r="O359" s="120">
        <v>36178760</v>
      </c>
      <c r="P359" s="120">
        <v>0</v>
      </c>
      <c r="Q359" s="120">
        <v>59770990</v>
      </c>
      <c r="R359" s="47"/>
    </row>
    <row r="360" spans="1:18" ht="12.75" customHeight="1" x14ac:dyDescent="0.2">
      <c r="A360" s="501"/>
      <c r="B360" s="501"/>
      <c r="C360" s="53" t="s">
        <v>3</v>
      </c>
      <c r="D360" s="54">
        <v>17</v>
      </c>
      <c r="E360" s="55">
        <v>16019.85</v>
      </c>
      <c r="F360" s="55">
        <v>3297.06</v>
      </c>
      <c r="G360" s="55">
        <v>0</v>
      </c>
      <c r="H360" s="55">
        <v>6705.27</v>
      </c>
      <c r="I360" s="55">
        <v>0</v>
      </c>
      <c r="J360" s="55">
        <v>2168.52</v>
      </c>
      <c r="K360" s="56">
        <v>26022.18</v>
      </c>
      <c r="L360" s="46">
        <v>28190.7</v>
      </c>
      <c r="M360" s="117"/>
      <c r="N360" s="119">
        <v>26022.18</v>
      </c>
      <c r="O360" s="119">
        <v>19316.91</v>
      </c>
      <c r="P360" s="119"/>
      <c r="Q360" s="119">
        <v>31667.74</v>
      </c>
      <c r="R360" s="47"/>
    </row>
    <row r="361" spans="1:18" ht="9" customHeight="1" x14ac:dyDescent="0.2">
      <c r="A361" s="501"/>
      <c r="B361" s="501"/>
      <c r="C361" s="48" t="s">
        <v>4</v>
      </c>
      <c r="D361" s="49">
        <v>17</v>
      </c>
      <c r="E361" s="50">
        <v>31018755</v>
      </c>
      <c r="F361" s="50">
        <v>6383998</v>
      </c>
      <c r="G361" s="50">
        <v>0</v>
      </c>
      <c r="H361" s="50">
        <v>12983213</v>
      </c>
      <c r="I361" s="50">
        <v>0</v>
      </c>
      <c r="J361" s="51">
        <v>4198840</v>
      </c>
      <c r="K361" s="50">
        <v>50385966</v>
      </c>
      <c r="L361" s="73">
        <v>54584807</v>
      </c>
      <c r="M361" s="118"/>
      <c r="N361" s="120">
        <v>50385966</v>
      </c>
      <c r="O361" s="120">
        <v>37402753</v>
      </c>
      <c r="P361" s="120">
        <v>0</v>
      </c>
      <c r="Q361" s="120">
        <v>61317295</v>
      </c>
      <c r="R361" s="47"/>
    </row>
    <row r="362" spans="1:18" ht="12.75" customHeight="1" x14ac:dyDescent="0.2">
      <c r="A362" s="501"/>
      <c r="B362" s="501"/>
      <c r="C362" s="53" t="s">
        <v>3</v>
      </c>
      <c r="D362" s="54">
        <v>18</v>
      </c>
      <c r="E362" s="55">
        <v>16534.240000000002</v>
      </c>
      <c r="F362" s="55">
        <v>3414.81</v>
      </c>
      <c r="G362" s="55">
        <v>0</v>
      </c>
      <c r="H362" s="55">
        <v>6705.27</v>
      </c>
      <c r="I362" s="55">
        <v>0</v>
      </c>
      <c r="J362" s="55">
        <v>2221.19</v>
      </c>
      <c r="K362" s="56">
        <v>26654.32</v>
      </c>
      <c r="L362" s="46">
        <v>28875.51</v>
      </c>
      <c r="M362" s="117"/>
      <c r="N362" s="119">
        <v>26654.32</v>
      </c>
      <c r="O362" s="119">
        <v>19949.05</v>
      </c>
      <c r="P362" s="119"/>
      <c r="Q362" s="119">
        <v>32466.34</v>
      </c>
      <c r="R362" s="47"/>
    </row>
    <row r="363" spans="1:18" ht="9" customHeight="1" x14ac:dyDescent="0.2">
      <c r="A363" s="501"/>
      <c r="B363" s="501"/>
      <c r="C363" s="48" t="s">
        <v>4</v>
      </c>
      <c r="D363" s="49">
        <v>19</v>
      </c>
      <c r="E363" s="50">
        <v>32014753</v>
      </c>
      <c r="F363" s="50">
        <v>6611994</v>
      </c>
      <c r="G363" s="50">
        <v>0</v>
      </c>
      <c r="H363" s="50">
        <v>12983213</v>
      </c>
      <c r="I363" s="50">
        <v>0</v>
      </c>
      <c r="J363" s="51">
        <v>4300824</v>
      </c>
      <c r="K363" s="50">
        <v>51609960</v>
      </c>
      <c r="L363" s="73">
        <v>55910784</v>
      </c>
      <c r="M363" s="118"/>
      <c r="N363" s="120">
        <v>51609960</v>
      </c>
      <c r="O363" s="120">
        <v>38626747</v>
      </c>
      <c r="P363" s="120">
        <v>0</v>
      </c>
      <c r="Q363" s="120">
        <v>62863600</v>
      </c>
      <c r="R363" s="47"/>
    </row>
    <row r="364" spans="1:18" ht="12.75" customHeight="1" x14ac:dyDescent="0.2">
      <c r="A364" s="501"/>
      <c r="B364" s="501"/>
      <c r="C364" s="53" t="s">
        <v>3</v>
      </c>
      <c r="D364" s="54">
        <v>20</v>
      </c>
      <c r="E364" s="55">
        <v>17054.830000000002</v>
      </c>
      <c r="F364" s="55">
        <v>3532.57</v>
      </c>
      <c r="G364" s="55">
        <v>0</v>
      </c>
      <c r="H364" s="55">
        <v>6705.27</v>
      </c>
      <c r="I364" s="55">
        <v>0</v>
      </c>
      <c r="J364" s="55">
        <v>2274.39</v>
      </c>
      <c r="K364" s="56">
        <v>27292.67</v>
      </c>
      <c r="L364" s="46">
        <v>29567.06</v>
      </c>
      <c r="M364" s="117"/>
      <c r="N364" s="119">
        <v>27292.67</v>
      </c>
      <c r="O364" s="119">
        <v>20587.400000000001</v>
      </c>
      <c r="P364" s="119"/>
      <c r="Q364" s="119">
        <v>33272.79</v>
      </c>
      <c r="R364" s="47"/>
    </row>
    <row r="365" spans="1:18" ht="9" customHeight="1" x14ac:dyDescent="0.2">
      <c r="A365" s="501"/>
      <c r="B365" s="501"/>
      <c r="C365" s="48" t="s">
        <v>4</v>
      </c>
      <c r="D365" s="49">
        <v>21</v>
      </c>
      <c r="E365" s="50">
        <v>33022756</v>
      </c>
      <c r="F365" s="50">
        <v>6840009</v>
      </c>
      <c r="G365" s="50">
        <v>0</v>
      </c>
      <c r="H365" s="50">
        <v>12983213</v>
      </c>
      <c r="I365" s="50">
        <v>0</v>
      </c>
      <c r="J365" s="51">
        <v>4403833</v>
      </c>
      <c r="K365" s="50">
        <v>52845978</v>
      </c>
      <c r="L365" s="73">
        <v>57249811</v>
      </c>
      <c r="M365" s="118"/>
      <c r="N365" s="120">
        <v>52845978</v>
      </c>
      <c r="O365" s="120">
        <v>39862765</v>
      </c>
      <c r="P365" s="120">
        <v>0</v>
      </c>
      <c r="Q365" s="120">
        <v>64425105</v>
      </c>
      <c r="R365" s="47"/>
    </row>
    <row r="366" spans="1:18" ht="12.75" customHeight="1" x14ac:dyDescent="0.2">
      <c r="A366" s="501"/>
      <c r="B366" s="501"/>
      <c r="C366" s="53" t="s">
        <v>3</v>
      </c>
      <c r="D366" s="54">
        <v>22</v>
      </c>
      <c r="E366" s="55">
        <v>17683.38</v>
      </c>
      <c r="F366" s="55">
        <v>3650.32</v>
      </c>
      <c r="G366" s="55">
        <v>0</v>
      </c>
      <c r="H366" s="55">
        <v>6705.27</v>
      </c>
      <c r="I366" s="55">
        <v>0</v>
      </c>
      <c r="J366" s="55">
        <v>2336.58</v>
      </c>
      <c r="K366" s="56">
        <v>28038.97</v>
      </c>
      <c r="L366" s="46">
        <v>30375.55</v>
      </c>
      <c r="M366" s="117"/>
      <c r="N366" s="119">
        <v>28038.97</v>
      </c>
      <c r="O366" s="119">
        <v>21333.7</v>
      </c>
      <c r="P366" s="119"/>
      <c r="Q366" s="119">
        <v>34215.620000000003</v>
      </c>
      <c r="R366" s="47"/>
    </row>
    <row r="367" spans="1:18" ht="9" customHeight="1" x14ac:dyDescent="0.2">
      <c r="A367" s="501"/>
      <c r="B367" s="501"/>
      <c r="C367" s="48" t="s">
        <v>4</v>
      </c>
      <c r="D367" s="49">
        <v>23</v>
      </c>
      <c r="E367" s="50">
        <v>34239798</v>
      </c>
      <c r="F367" s="50">
        <v>7068005</v>
      </c>
      <c r="G367" s="50">
        <v>0</v>
      </c>
      <c r="H367" s="50">
        <v>12983213</v>
      </c>
      <c r="I367" s="50">
        <v>0</v>
      </c>
      <c r="J367" s="51">
        <v>4524250</v>
      </c>
      <c r="K367" s="50">
        <v>54291016</v>
      </c>
      <c r="L367" s="73">
        <v>58815266</v>
      </c>
      <c r="M367" s="118"/>
      <c r="N367" s="120">
        <v>54291016</v>
      </c>
      <c r="O367" s="120">
        <v>41307803</v>
      </c>
      <c r="P367" s="120">
        <v>0</v>
      </c>
      <c r="Q367" s="120">
        <v>66250679</v>
      </c>
      <c r="R367" s="47"/>
    </row>
    <row r="368" spans="1:18" ht="12.75" customHeight="1" x14ac:dyDescent="0.2">
      <c r="A368" s="501"/>
      <c r="B368" s="501"/>
      <c r="C368" s="53" t="s">
        <v>3</v>
      </c>
      <c r="D368" s="54">
        <v>24</v>
      </c>
      <c r="E368" s="55">
        <v>18197.77</v>
      </c>
      <c r="F368" s="55">
        <v>3768.07</v>
      </c>
      <c r="G368" s="55">
        <v>0</v>
      </c>
      <c r="H368" s="55">
        <v>6705.27</v>
      </c>
      <c r="I368" s="55">
        <v>0</v>
      </c>
      <c r="J368" s="55">
        <v>2389.2600000000002</v>
      </c>
      <c r="K368" s="56">
        <v>28671.11</v>
      </c>
      <c r="L368" s="46">
        <v>31060.37</v>
      </c>
      <c r="M368" s="117"/>
      <c r="N368" s="119">
        <v>28671.11</v>
      </c>
      <c r="O368" s="119">
        <v>21965.84</v>
      </c>
      <c r="P368" s="119"/>
      <c r="Q368" s="119">
        <v>35014.22</v>
      </c>
      <c r="R368" s="47"/>
    </row>
    <row r="369" spans="1:18" ht="9" customHeight="1" x14ac:dyDescent="0.2">
      <c r="A369" s="501"/>
      <c r="B369" s="501"/>
      <c r="C369" s="48" t="s">
        <v>4</v>
      </c>
      <c r="D369" s="49">
        <v>25</v>
      </c>
      <c r="E369" s="50">
        <v>35235796</v>
      </c>
      <c r="F369" s="50">
        <v>7296001</v>
      </c>
      <c r="G369" s="50">
        <v>0</v>
      </c>
      <c r="H369" s="50">
        <v>12983213</v>
      </c>
      <c r="I369" s="50">
        <v>0</v>
      </c>
      <c r="J369" s="51">
        <v>4626252</v>
      </c>
      <c r="K369" s="50">
        <v>55515010</v>
      </c>
      <c r="L369" s="73">
        <v>60141263</v>
      </c>
      <c r="M369" s="118"/>
      <c r="N369" s="120">
        <v>55515010</v>
      </c>
      <c r="O369" s="120">
        <v>42531797</v>
      </c>
      <c r="P369" s="120">
        <v>0</v>
      </c>
      <c r="Q369" s="120">
        <v>67796984</v>
      </c>
      <c r="R369" s="47"/>
    </row>
    <row r="370" spans="1:18" ht="12.75" customHeight="1" x14ac:dyDescent="0.2">
      <c r="A370" s="501"/>
      <c r="B370" s="501"/>
      <c r="C370" s="53" t="s">
        <v>3</v>
      </c>
      <c r="D370" s="54">
        <v>26</v>
      </c>
      <c r="E370" s="55">
        <v>18718.36</v>
      </c>
      <c r="F370" s="55">
        <v>3885.82</v>
      </c>
      <c r="G370" s="55">
        <v>0</v>
      </c>
      <c r="H370" s="55">
        <v>6705.27</v>
      </c>
      <c r="I370" s="55">
        <v>0</v>
      </c>
      <c r="J370" s="55">
        <v>2442.4499999999998</v>
      </c>
      <c r="K370" s="56">
        <v>29309.45</v>
      </c>
      <c r="L370" s="46">
        <v>31751.9</v>
      </c>
      <c r="M370" s="117"/>
      <c r="N370" s="119">
        <v>29309.45</v>
      </c>
      <c r="O370" s="119">
        <v>22604.18</v>
      </c>
      <c r="P370" s="119"/>
      <c r="Q370" s="119">
        <v>35820.65</v>
      </c>
      <c r="R370" s="47"/>
    </row>
    <row r="371" spans="1:18" ht="9" customHeight="1" x14ac:dyDescent="0.2">
      <c r="A371" s="501"/>
      <c r="B371" s="501"/>
      <c r="C371" s="48" t="s">
        <v>4</v>
      </c>
      <c r="D371" s="49">
        <v>27</v>
      </c>
      <c r="E371" s="50">
        <v>36243799</v>
      </c>
      <c r="F371" s="50">
        <v>7523997</v>
      </c>
      <c r="G371" s="50">
        <v>0</v>
      </c>
      <c r="H371" s="50">
        <v>12983213</v>
      </c>
      <c r="I371" s="50">
        <v>0</v>
      </c>
      <c r="J371" s="51">
        <v>4729243</v>
      </c>
      <c r="K371" s="50">
        <v>56751009</v>
      </c>
      <c r="L371" s="73">
        <v>61480251</v>
      </c>
      <c r="M371" s="118"/>
      <c r="N371" s="120">
        <v>56751009</v>
      </c>
      <c r="O371" s="120">
        <v>43767796</v>
      </c>
      <c r="P371" s="120">
        <v>0</v>
      </c>
      <c r="Q371" s="120">
        <v>69358450</v>
      </c>
      <c r="R371" s="47"/>
    </row>
    <row r="372" spans="1:18" ht="12.75" customHeight="1" x14ac:dyDescent="0.2">
      <c r="A372" s="501"/>
      <c r="B372" s="501"/>
      <c r="C372" s="53" t="s">
        <v>3</v>
      </c>
      <c r="D372" s="54">
        <v>28</v>
      </c>
      <c r="E372" s="55">
        <v>19384.830000000002</v>
      </c>
      <c r="F372" s="55">
        <v>4003.57</v>
      </c>
      <c r="G372" s="55">
        <v>0</v>
      </c>
      <c r="H372" s="55">
        <v>6705.27</v>
      </c>
      <c r="I372" s="55">
        <v>0</v>
      </c>
      <c r="J372" s="55">
        <v>2507.81</v>
      </c>
      <c r="K372" s="56">
        <v>30093.67</v>
      </c>
      <c r="L372" s="46">
        <v>32601.48</v>
      </c>
      <c r="M372" s="117"/>
      <c r="N372" s="119">
        <v>30093.67</v>
      </c>
      <c r="O372" s="119">
        <v>23388.400000000001</v>
      </c>
      <c r="P372" s="119"/>
      <c r="Q372" s="119">
        <v>36811.39</v>
      </c>
      <c r="R372" s="47"/>
    </row>
    <row r="373" spans="1:18" ht="9" customHeight="1" x14ac:dyDescent="0.2">
      <c r="A373" s="501"/>
      <c r="B373" s="501"/>
      <c r="C373" s="48" t="s">
        <v>4</v>
      </c>
      <c r="D373" s="49">
        <v>29</v>
      </c>
      <c r="E373" s="50">
        <v>37534265</v>
      </c>
      <c r="F373" s="50">
        <v>7751992</v>
      </c>
      <c r="G373" s="50">
        <v>0</v>
      </c>
      <c r="H373" s="50">
        <v>12983213</v>
      </c>
      <c r="I373" s="50">
        <v>0</v>
      </c>
      <c r="J373" s="51">
        <v>4855797</v>
      </c>
      <c r="K373" s="50">
        <v>58269470</v>
      </c>
      <c r="L373" s="73">
        <v>63125268</v>
      </c>
      <c r="M373" s="118"/>
      <c r="N373" s="120">
        <v>58269470</v>
      </c>
      <c r="O373" s="120">
        <v>45286257</v>
      </c>
      <c r="P373" s="120">
        <v>0</v>
      </c>
      <c r="Q373" s="120">
        <v>71276790</v>
      </c>
      <c r="R373" s="47"/>
    </row>
    <row r="374" spans="1:18" ht="12.75" customHeight="1" x14ac:dyDescent="0.2">
      <c r="A374" s="501"/>
      <c r="B374" s="501"/>
      <c r="C374" s="53" t="s">
        <v>3</v>
      </c>
      <c r="D374" s="54">
        <v>30</v>
      </c>
      <c r="E374" s="55">
        <v>19899.22</v>
      </c>
      <c r="F374" s="55">
        <v>4121.33</v>
      </c>
      <c r="G374" s="55">
        <v>0</v>
      </c>
      <c r="H374" s="55">
        <v>6705.27</v>
      </c>
      <c r="I374" s="55">
        <v>0</v>
      </c>
      <c r="J374" s="55">
        <v>2560.4899999999998</v>
      </c>
      <c r="K374" s="56">
        <v>30725.82</v>
      </c>
      <c r="L374" s="46">
        <v>33286.31</v>
      </c>
      <c r="M374" s="117"/>
      <c r="N374" s="119">
        <v>30725.82</v>
      </c>
      <c r="O374" s="119">
        <v>24020.55</v>
      </c>
      <c r="P374" s="119"/>
      <c r="Q374" s="119">
        <v>37610.01</v>
      </c>
      <c r="R374" s="47"/>
    </row>
    <row r="375" spans="1:18" ht="9" customHeight="1" x14ac:dyDescent="0.2">
      <c r="A375" s="501"/>
      <c r="B375" s="501"/>
      <c r="C375" s="48" t="s">
        <v>4</v>
      </c>
      <c r="D375" s="49">
        <v>33</v>
      </c>
      <c r="E375" s="50">
        <v>38530263</v>
      </c>
      <c r="F375" s="50">
        <v>7980008</v>
      </c>
      <c r="G375" s="50">
        <v>0</v>
      </c>
      <c r="H375" s="50">
        <v>12983213</v>
      </c>
      <c r="I375" s="50">
        <v>0</v>
      </c>
      <c r="J375" s="51">
        <v>4957800</v>
      </c>
      <c r="K375" s="50">
        <v>59493483</v>
      </c>
      <c r="L375" s="73">
        <v>64451283</v>
      </c>
      <c r="M375" s="118"/>
      <c r="N375" s="120">
        <v>59493483</v>
      </c>
      <c r="O375" s="120">
        <v>46510270</v>
      </c>
      <c r="P375" s="120">
        <v>0</v>
      </c>
      <c r="Q375" s="120">
        <v>72823134</v>
      </c>
      <c r="R375" s="47"/>
    </row>
    <row r="376" spans="1:18" ht="12.75" customHeight="1" x14ac:dyDescent="0.2">
      <c r="A376" s="501"/>
      <c r="B376" s="501"/>
      <c r="C376" s="53" t="s">
        <v>3</v>
      </c>
      <c r="D376" s="54">
        <v>34</v>
      </c>
      <c r="E376" s="55">
        <v>20934.2</v>
      </c>
      <c r="F376" s="55">
        <v>4356.83</v>
      </c>
      <c r="G376" s="55">
        <v>0</v>
      </c>
      <c r="H376" s="55">
        <v>6705.27</v>
      </c>
      <c r="I376" s="55">
        <v>0</v>
      </c>
      <c r="J376" s="55">
        <v>2666.36</v>
      </c>
      <c r="K376" s="56">
        <v>31996.3</v>
      </c>
      <c r="L376" s="46">
        <v>34662.660000000003</v>
      </c>
      <c r="M376" s="117"/>
      <c r="N376" s="119">
        <v>31996.3</v>
      </c>
      <c r="O376" s="119">
        <v>25291.03</v>
      </c>
      <c r="P376" s="119"/>
      <c r="Q376" s="119">
        <v>39215.050000000003</v>
      </c>
      <c r="R376" s="47"/>
    </row>
    <row r="377" spans="1:18" ht="9" customHeight="1" x14ac:dyDescent="0.2">
      <c r="A377" s="501"/>
      <c r="B377" s="501"/>
      <c r="C377" s="48" t="s">
        <v>4</v>
      </c>
      <c r="D377" s="49">
        <v>35</v>
      </c>
      <c r="E377" s="50">
        <v>40534263</v>
      </c>
      <c r="F377" s="50">
        <v>8435999</v>
      </c>
      <c r="G377" s="50">
        <v>0</v>
      </c>
      <c r="H377" s="50">
        <v>12983213</v>
      </c>
      <c r="I377" s="50">
        <v>0</v>
      </c>
      <c r="J377" s="51">
        <v>5162793</v>
      </c>
      <c r="K377" s="50">
        <v>61953476</v>
      </c>
      <c r="L377" s="73">
        <v>67116269</v>
      </c>
      <c r="M377" s="118"/>
      <c r="N377" s="120">
        <v>61953476</v>
      </c>
      <c r="O377" s="120">
        <v>48970263</v>
      </c>
      <c r="P377" s="120">
        <v>0</v>
      </c>
      <c r="Q377" s="120">
        <v>75930925</v>
      </c>
      <c r="R377" s="47"/>
    </row>
    <row r="378" spans="1:18" ht="12.75" customHeight="1" x14ac:dyDescent="0.2">
      <c r="A378" s="501"/>
      <c r="B378" s="501"/>
      <c r="C378" s="53" t="s">
        <v>3</v>
      </c>
      <c r="D378" s="54">
        <v>36</v>
      </c>
      <c r="E378" s="55">
        <v>21562.75</v>
      </c>
      <c r="F378" s="55">
        <v>4474.58</v>
      </c>
      <c r="G378" s="55">
        <v>0</v>
      </c>
      <c r="H378" s="55">
        <v>6705.27</v>
      </c>
      <c r="I378" s="55">
        <v>0</v>
      </c>
      <c r="J378" s="55">
        <v>2728.55</v>
      </c>
      <c r="K378" s="56">
        <v>32742.6</v>
      </c>
      <c r="L378" s="46">
        <v>35471.15</v>
      </c>
      <c r="M378" s="117"/>
      <c r="N378" s="119">
        <v>32742.6</v>
      </c>
      <c r="O378" s="119">
        <v>26037.33</v>
      </c>
      <c r="P378" s="119"/>
      <c r="Q378" s="119">
        <v>40157.870000000003</v>
      </c>
      <c r="R378" s="47"/>
    </row>
    <row r="379" spans="1:18" ht="9" customHeight="1" x14ac:dyDescent="0.2">
      <c r="A379" s="501"/>
      <c r="B379" s="501"/>
      <c r="C379" s="48" t="s">
        <v>4</v>
      </c>
      <c r="D379" s="49">
        <v>37</v>
      </c>
      <c r="E379" s="50">
        <v>41751306</v>
      </c>
      <c r="F379" s="50">
        <v>8663995</v>
      </c>
      <c r="G379" s="50">
        <v>0</v>
      </c>
      <c r="H379" s="50">
        <v>12983213</v>
      </c>
      <c r="I379" s="50">
        <v>0</v>
      </c>
      <c r="J379" s="51">
        <v>5283210</v>
      </c>
      <c r="K379" s="50">
        <v>63398514</v>
      </c>
      <c r="L379" s="73">
        <v>68681724</v>
      </c>
      <c r="M379" s="118"/>
      <c r="N379" s="120">
        <v>63398514</v>
      </c>
      <c r="O379" s="120">
        <v>50415301</v>
      </c>
      <c r="P379" s="120">
        <v>0</v>
      </c>
      <c r="Q379" s="120">
        <v>77756479</v>
      </c>
      <c r="R379" s="47"/>
    </row>
    <row r="380" spans="1:18" ht="12.75" customHeight="1" x14ac:dyDescent="0.2">
      <c r="A380" s="501"/>
      <c r="B380" s="501"/>
      <c r="C380" s="53" t="s">
        <v>3</v>
      </c>
      <c r="D380" s="54">
        <v>38</v>
      </c>
      <c r="E380" s="55">
        <v>22083.34</v>
      </c>
      <c r="F380" s="55">
        <v>4592.33</v>
      </c>
      <c r="G380" s="55">
        <v>0</v>
      </c>
      <c r="H380" s="55">
        <v>6705.27</v>
      </c>
      <c r="I380" s="55">
        <v>0</v>
      </c>
      <c r="J380" s="55">
        <v>2781.75</v>
      </c>
      <c r="K380" s="56">
        <v>33380.94</v>
      </c>
      <c r="L380" s="46">
        <v>36162.69</v>
      </c>
      <c r="M380" s="117"/>
      <c r="N380" s="119">
        <v>33380.94</v>
      </c>
      <c r="O380" s="119">
        <v>26675.67</v>
      </c>
      <c r="P380" s="119"/>
      <c r="Q380" s="119">
        <v>40964.31</v>
      </c>
      <c r="R380" s="47"/>
    </row>
    <row r="381" spans="1:18" ht="9" customHeight="1" x14ac:dyDescent="0.2">
      <c r="A381" s="501"/>
      <c r="B381" s="501"/>
      <c r="C381" s="48" t="s">
        <v>4</v>
      </c>
      <c r="D381" s="49">
        <v>39</v>
      </c>
      <c r="E381" s="50">
        <v>42759309</v>
      </c>
      <c r="F381" s="50">
        <v>8891991</v>
      </c>
      <c r="G381" s="50">
        <v>0</v>
      </c>
      <c r="H381" s="50">
        <v>12983213</v>
      </c>
      <c r="I381" s="50">
        <v>0</v>
      </c>
      <c r="J381" s="51">
        <v>5386219</v>
      </c>
      <c r="K381" s="50">
        <v>64634513</v>
      </c>
      <c r="L381" s="73">
        <v>70020732</v>
      </c>
      <c r="M381" s="118"/>
      <c r="N381" s="120">
        <v>64634513</v>
      </c>
      <c r="O381" s="120">
        <v>51651300</v>
      </c>
      <c r="P381" s="120">
        <v>0</v>
      </c>
      <c r="Q381" s="120">
        <v>79317965</v>
      </c>
      <c r="R381" s="47"/>
    </row>
    <row r="382" spans="1:18" ht="12.75" customHeight="1" x14ac:dyDescent="0.2">
      <c r="A382" s="501"/>
      <c r="B382" s="501"/>
      <c r="C382" s="53" t="s">
        <v>3</v>
      </c>
      <c r="D382" s="54">
        <v>40</v>
      </c>
      <c r="E382" s="55">
        <v>22597.73</v>
      </c>
      <c r="F382" s="55">
        <v>4710.09</v>
      </c>
      <c r="G382" s="55">
        <v>0</v>
      </c>
      <c r="H382" s="55">
        <v>6705.27</v>
      </c>
      <c r="I382" s="55">
        <v>0</v>
      </c>
      <c r="J382" s="55">
        <v>2834.42</v>
      </c>
      <c r="K382" s="56">
        <v>34013.089999999997</v>
      </c>
      <c r="L382" s="46">
        <v>36847.51</v>
      </c>
      <c r="M382" s="117"/>
      <c r="N382" s="119">
        <v>34013.089999999997</v>
      </c>
      <c r="O382" s="119">
        <v>27307.82</v>
      </c>
      <c r="P382" s="119"/>
      <c r="Q382" s="119">
        <v>41762.92</v>
      </c>
      <c r="R382" s="47"/>
    </row>
    <row r="383" spans="1:18" ht="9" customHeight="1" x14ac:dyDescent="0.2">
      <c r="A383" s="502"/>
      <c r="B383" s="502"/>
      <c r="C383" s="58"/>
      <c r="D383" s="59"/>
      <c r="E383" s="61">
        <v>43755307</v>
      </c>
      <c r="F383" s="61">
        <v>9120006</v>
      </c>
      <c r="G383" s="61">
        <v>0</v>
      </c>
      <c r="H383" s="61">
        <v>12983213</v>
      </c>
      <c r="I383" s="61">
        <v>0</v>
      </c>
      <c r="J383" s="60">
        <v>5488202</v>
      </c>
      <c r="K383" s="61">
        <v>65858526</v>
      </c>
      <c r="L383" s="73">
        <v>71346728</v>
      </c>
      <c r="M383" s="118"/>
      <c r="N383" s="120">
        <v>65858526</v>
      </c>
      <c r="O383" s="120">
        <v>52875313</v>
      </c>
      <c r="P383" s="120">
        <v>0</v>
      </c>
      <c r="Q383" s="120">
        <v>80864289</v>
      </c>
      <c r="R383" s="47"/>
    </row>
    <row r="384" spans="1:18" ht="12.75" customHeight="1" x14ac:dyDescent="0.2">
      <c r="A384" s="496">
        <v>35065</v>
      </c>
      <c r="B384" s="496">
        <v>35369</v>
      </c>
      <c r="C384" s="42" t="s">
        <v>3</v>
      </c>
      <c r="D384" s="43">
        <v>0</v>
      </c>
      <c r="E384" s="44">
        <v>14489.2</v>
      </c>
      <c r="F384" s="44">
        <v>0</v>
      </c>
      <c r="G384" s="44">
        <v>0</v>
      </c>
      <c r="H384" s="44">
        <v>6705.27</v>
      </c>
      <c r="I384" s="44">
        <v>0</v>
      </c>
      <c r="J384" s="44">
        <v>1766.21</v>
      </c>
      <c r="K384" s="45">
        <v>21194.47</v>
      </c>
      <c r="L384" s="46">
        <v>22960.68</v>
      </c>
      <c r="M384" s="117"/>
      <c r="N384" s="119">
        <v>21194.47</v>
      </c>
      <c r="O384" s="119">
        <v>14489.2</v>
      </c>
      <c r="P384" s="119"/>
      <c r="Q384" s="119">
        <v>25568.74</v>
      </c>
      <c r="R384" s="47"/>
    </row>
    <row r="385" spans="1:18" ht="9" customHeight="1" x14ac:dyDescent="0.2">
      <c r="A385" s="521"/>
      <c r="B385" s="521"/>
      <c r="C385" s="48" t="s">
        <v>4</v>
      </c>
      <c r="D385" s="49">
        <v>2</v>
      </c>
      <c r="E385" s="50">
        <v>28055003</v>
      </c>
      <c r="F385" s="50">
        <v>0</v>
      </c>
      <c r="G385" s="50">
        <v>0</v>
      </c>
      <c r="H385" s="50">
        <v>12983213</v>
      </c>
      <c r="I385" s="50">
        <v>0</v>
      </c>
      <c r="J385" s="51">
        <v>3419859</v>
      </c>
      <c r="K385" s="50">
        <v>41038216</v>
      </c>
      <c r="L385" s="73">
        <v>44458076</v>
      </c>
      <c r="M385" s="118"/>
      <c r="N385" s="120">
        <v>41038216</v>
      </c>
      <c r="O385" s="120">
        <v>28055003</v>
      </c>
      <c r="P385" s="120">
        <v>0</v>
      </c>
      <c r="Q385" s="120">
        <v>49507984</v>
      </c>
      <c r="R385" s="47"/>
    </row>
    <row r="386" spans="1:18" ht="12.75" customHeight="1" x14ac:dyDescent="0.2">
      <c r="A386" s="519">
        <v>35065</v>
      </c>
      <c r="B386" s="519">
        <v>35369</v>
      </c>
      <c r="C386" s="53" t="s">
        <v>3</v>
      </c>
      <c r="D386" s="54">
        <v>3</v>
      </c>
      <c r="E386" s="55">
        <v>15184.35</v>
      </c>
      <c r="F386" s="55">
        <v>0</v>
      </c>
      <c r="G386" s="55">
        <v>0</v>
      </c>
      <c r="H386" s="55">
        <v>6705.27</v>
      </c>
      <c r="I386" s="55">
        <v>0</v>
      </c>
      <c r="J386" s="55">
        <v>1824.14</v>
      </c>
      <c r="K386" s="56">
        <v>21889.62</v>
      </c>
      <c r="L386" s="46">
        <v>23713.759999999998</v>
      </c>
      <c r="M386" s="117"/>
      <c r="N386" s="119">
        <v>21889.62</v>
      </c>
      <c r="O386" s="119">
        <v>15184.35</v>
      </c>
      <c r="P386" s="119"/>
      <c r="Q386" s="119">
        <v>26446.94</v>
      </c>
      <c r="R386" s="47"/>
    </row>
    <row r="387" spans="1:18" ht="9" customHeight="1" x14ac:dyDescent="0.2">
      <c r="A387" s="579"/>
      <c r="B387" s="579"/>
      <c r="C387" s="48" t="s">
        <v>4</v>
      </c>
      <c r="D387" s="49">
        <v>8</v>
      </c>
      <c r="E387" s="50">
        <v>29401001</v>
      </c>
      <c r="F387" s="50">
        <v>0</v>
      </c>
      <c r="G387" s="50">
        <v>0</v>
      </c>
      <c r="H387" s="50">
        <v>12983213</v>
      </c>
      <c r="I387" s="50">
        <v>0</v>
      </c>
      <c r="J387" s="51">
        <v>3532028</v>
      </c>
      <c r="K387" s="50">
        <v>42384215</v>
      </c>
      <c r="L387" s="73">
        <v>45916242</v>
      </c>
      <c r="M387" s="118"/>
      <c r="N387" s="120">
        <v>42384215</v>
      </c>
      <c r="O387" s="120">
        <v>29401001</v>
      </c>
      <c r="P387" s="120">
        <v>0</v>
      </c>
      <c r="Q387" s="120">
        <v>51208417</v>
      </c>
      <c r="R387" s="47"/>
    </row>
    <row r="388" spans="1:18" ht="12.75" customHeight="1" x14ac:dyDescent="0.2">
      <c r="A388" s="579"/>
      <c r="B388" s="579"/>
      <c r="C388" s="53" t="s">
        <v>3</v>
      </c>
      <c r="D388" s="54">
        <v>9</v>
      </c>
      <c r="E388" s="55">
        <v>17250.689999999999</v>
      </c>
      <c r="F388" s="55">
        <v>0</v>
      </c>
      <c r="G388" s="55">
        <v>0</v>
      </c>
      <c r="H388" s="55">
        <v>6705.27</v>
      </c>
      <c r="I388" s="55">
        <v>0</v>
      </c>
      <c r="J388" s="55">
        <v>1996.33</v>
      </c>
      <c r="K388" s="56">
        <v>23955.96</v>
      </c>
      <c r="L388" s="46">
        <v>25952.29</v>
      </c>
      <c r="M388" s="117"/>
      <c r="N388" s="119">
        <v>23955.96</v>
      </c>
      <c r="O388" s="119">
        <v>17250.689999999999</v>
      </c>
      <c r="P388" s="119"/>
      <c r="Q388" s="119">
        <v>29057.41</v>
      </c>
      <c r="R388" s="47"/>
    </row>
    <row r="389" spans="1:18" ht="9" customHeight="1" x14ac:dyDescent="0.2">
      <c r="A389" s="579"/>
      <c r="B389" s="579"/>
      <c r="C389" s="48" t="s">
        <v>4</v>
      </c>
      <c r="D389" s="49">
        <v>14</v>
      </c>
      <c r="E389" s="50">
        <v>33401994</v>
      </c>
      <c r="F389" s="50">
        <v>0</v>
      </c>
      <c r="G389" s="50">
        <v>0</v>
      </c>
      <c r="H389" s="50">
        <v>12983213</v>
      </c>
      <c r="I389" s="50">
        <v>0</v>
      </c>
      <c r="J389" s="51">
        <v>3865434</v>
      </c>
      <c r="K389" s="50">
        <v>46385207</v>
      </c>
      <c r="L389" s="73">
        <v>50250641</v>
      </c>
      <c r="M389" s="118"/>
      <c r="N389" s="120">
        <v>46385207</v>
      </c>
      <c r="O389" s="120">
        <v>33401994</v>
      </c>
      <c r="P389" s="120">
        <v>0</v>
      </c>
      <c r="Q389" s="120">
        <v>56262991</v>
      </c>
      <c r="R389" s="47"/>
    </row>
    <row r="390" spans="1:18" ht="12.75" customHeight="1" x14ac:dyDescent="0.2">
      <c r="A390" s="579"/>
      <c r="B390" s="579"/>
      <c r="C390" s="53" t="s">
        <v>3</v>
      </c>
      <c r="D390" s="54">
        <v>15</v>
      </c>
      <c r="E390" s="55">
        <v>19317.04</v>
      </c>
      <c r="F390" s="55">
        <v>0</v>
      </c>
      <c r="G390" s="55">
        <v>0</v>
      </c>
      <c r="H390" s="55">
        <v>6705.27</v>
      </c>
      <c r="I390" s="55">
        <v>0</v>
      </c>
      <c r="J390" s="55">
        <v>2168.5300000000002</v>
      </c>
      <c r="K390" s="56">
        <v>26022.31</v>
      </c>
      <c r="L390" s="46">
        <v>28190.84</v>
      </c>
      <c r="M390" s="117"/>
      <c r="N390" s="119">
        <v>26022.31</v>
      </c>
      <c r="O390" s="119">
        <v>19317.04</v>
      </c>
      <c r="P390" s="119"/>
      <c r="Q390" s="119">
        <v>31667.91</v>
      </c>
      <c r="R390" s="47"/>
    </row>
    <row r="391" spans="1:18" ht="9" customHeight="1" x14ac:dyDescent="0.2">
      <c r="A391" s="579"/>
      <c r="B391" s="579"/>
      <c r="C391" s="48" t="s">
        <v>4</v>
      </c>
      <c r="D391" s="49">
        <v>20</v>
      </c>
      <c r="E391" s="50">
        <v>37403005</v>
      </c>
      <c r="F391" s="50">
        <v>0</v>
      </c>
      <c r="G391" s="50">
        <v>0</v>
      </c>
      <c r="H391" s="50">
        <v>12983213</v>
      </c>
      <c r="I391" s="50">
        <v>0</v>
      </c>
      <c r="J391" s="51">
        <v>4198860</v>
      </c>
      <c r="K391" s="50">
        <v>50386218</v>
      </c>
      <c r="L391" s="73">
        <v>54585078</v>
      </c>
      <c r="M391" s="118"/>
      <c r="N391" s="120">
        <v>50386218</v>
      </c>
      <c r="O391" s="120">
        <v>37403005</v>
      </c>
      <c r="P391" s="120">
        <v>0</v>
      </c>
      <c r="Q391" s="120">
        <v>61317624</v>
      </c>
      <c r="R391" s="47"/>
    </row>
    <row r="392" spans="1:18" ht="12.75" customHeight="1" x14ac:dyDescent="0.2">
      <c r="A392" s="579"/>
      <c r="B392" s="579"/>
      <c r="C392" s="53" t="s">
        <v>3</v>
      </c>
      <c r="D392" s="54">
        <v>21</v>
      </c>
      <c r="E392" s="55">
        <v>21389.58</v>
      </c>
      <c r="F392" s="55">
        <v>0</v>
      </c>
      <c r="G392" s="55">
        <v>0</v>
      </c>
      <c r="H392" s="55">
        <v>6705.27</v>
      </c>
      <c r="I392" s="55">
        <v>0</v>
      </c>
      <c r="J392" s="55">
        <v>2341.2399999999998</v>
      </c>
      <c r="K392" s="56">
        <v>28094.85</v>
      </c>
      <c r="L392" s="46">
        <v>30436.09</v>
      </c>
      <c r="M392" s="117"/>
      <c r="N392" s="119">
        <v>28094.85</v>
      </c>
      <c r="O392" s="119">
        <v>21389.58</v>
      </c>
      <c r="P392" s="119"/>
      <c r="Q392" s="119">
        <v>34286.21</v>
      </c>
      <c r="R392" s="47"/>
    </row>
    <row r="393" spans="1:18" ht="9" customHeight="1" x14ac:dyDescent="0.2">
      <c r="A393" s="579"/>
      <c r="B393" s="579"/>
      <c r="C393" s="48" t="s">
        <v>4</v>
      </c>
      <c r="D393" s="49">
        <v>27</v>
      </c>
      <c r="E393" s="50">
        <v>41416002</v>
      </c>
      <c r="F393" s="50">
        <v>0</v>
      </c>
      <c r="G393" s="50">
        <v>0</v>
      </c>
      <c r="H393" s="50">
        <v>12983213</v>
      </c>
      <c r="I393" s="50">
        <v>0</v>
      </c>
      <c r="J393" s="51">
        <v>4533273</v>
      </c>
      <c r="K393" s="50">
        <v>54399215</v>
      </c>
      <c r="L393" s="73">
        <v>58932488</v>
      </c>
      <c r="M393" s="118"/>
      <c r="N393" s="120">
        <v>54399215</v>
      </c>
      <c r="O393" s="120">
        <v>41416002</v>
      </c>
      <c r="P393" s="120">
        <v>0</v>
      </c>
      <c r="Q393" s="120">
        <v>66387360</v>
      </c>
      <c r="R393" s="47"/>
    </row>
    <row r="394" spans="1:18" ht="12.75" customHeight="1" x14ac:dyDescent="0.2">
      <c r="A394" s="579"/>
      <c r="B394" s="579"/>
      <c r="C394" s="53" t="s">
        <v>3</v>
      </c>
      <c r="D394" s="54">
        <v>28</v>
      </c>
      <c r="E394" s="55">
        <v>24138.16</v>
      </c>
      <c r="F394" s="55">
        <v>0</v>
      </c>
      <c r="G394" s="55">
        <v>0</v>
      </c>
      <c r="H394" s="55">
        <v>6705.27</v>
      </c>
      <c r="I394" s="55">
        <v>0</v>
      </c>
      <c r="J394" s="55">
        <v>2570.29</v>
      </c>
      <c r="K394" s="56">
        <v>30843.43</v>
      </c>
      <c r="L394" s="46">
        <v>33413.72</v>
      </c>
      <c r="M394" s="117"/>
      <c r="N394" s="119">
        <v>30843.43</v>
      </c>
      <c r="O394" s="119">
        <v>24138.16</v>
      </c>
      <c r="P394" s="119"/>
      <c r="Q394" s="119">
        <v>37758.589999999997</v>
      </c>
      <c r="R394" s="47"/>
    </row>
    <row r="395" spans="1:18" ht="9" customHeight="1" x14ac:dyDescent="0.2">
      <c r="A395" s="579"/>
      <c r="B395" s="579"/>
      <c r="C395" s="48" t="s">
        <v>4</v>
      </c>
      <c r="D395" s="49">
        <v>34</v>
      </c>
      <c r="E395" s="50">
        <v>46737995</v>
      </c>
      <c r="F395" s="50">
        <v>0</v>
      </c>
      <c r="G395" s="50">
        <v>0</v>
      </c>
      <c r="H395" s="50">
        <v>12983213</v>
      </c>
      <c r="I395" s="50">
        <v>0</v>
      </c>
      <c r="J395" s="51">
        <v>4976775</v>
      </c>
      <c r="K395" s="50">
        <v>59721208</v>
      </c>
      <c r="L395" s="73">
        <v>64697984</v>
      </c>
      <c r="M395" s="118"/>
      <c r="N395" s="120">
        <v>59721208</v>
      </c>
      <c r="O395" s="120">
        <v>46737995</v>
      </c>
      <c r="P395" s="120">
        <v>0</v>
      </c>
      <c r="Q395" s="120">
        <v>73110825</v>
      </c>
      <c r="R395" s="47"/>
    </row>
    <row r="396" spans="1:18" ht="12.75" customHeight="1" x14ac:dyDescent="0.2">
      <c r="A396" s="579"/>
      <c r="B396" s="579"/>
      <c r="C396" s="53" t="s">
        <v>3</v>
      </c>
      <c r="D396" s="54">
        <v>35</v>
      </c>
      <c r="E396" s="55">
        <v>26210.7</v>
      </c>
      <c r="F396" s="55">
        <v>0</v>
      </c>
      <c r="G396" s="55">
        <v>0</v>
      </c>
      <c r="H396" s="55">
        <v>6705.27</v>
      </c>
      <c r="I396" s="55">
        <v>0</v>
      </c>
      <c r="J396" s="55">
        <v>2743</v>
      </c>
      <c r="K396" s="56">
        <v>32915.97</v>
      </c>
      <c r="L396" s="46">
        <v>35658.97</v>
      </c>
      <c r="M396" s="117"/>
      <c r="N396" s="119">
        <v>32915.97</v>
      </c>
      <c r="O396" s="119">
        <v>26210.7</v>
      </c>
      <c r="P396" s="119"/>
      <c r="Q396" s="119">
        <v>40376.9</v>
      </c>
      <c r="R396" s="47"/>
    </row>
    <row r="397" spans="1:18" ht="9" customHeight="1" x14ac:dyDescent="0.2">
      <c r="A397" s="580"/>
      <c r="B397" s="580"/>
      <c r="C397" s="58" t="s">
        <v>4</v>
      </c>
      <c r="D397" s="59"/>
      <c r="E397" s="61">
        <v>50750992</v>
      </c>
      <c r="F397" s="61">
        <v>0</v>
      </c>
      <c r="G397" s="61">
        <v>0</v>
      </c>
      <c r="H397" s="61">
        <v>12983213</v>
      </c>
      <c r="I397" s="61">
        <v>0</v>
      </c>
      <c r="J397" s="60">
        <v>5311189</v>
      </c>
      <c r="K397" s="61">
        <v>63734205</v>
      </c>
      <c r="L397" s="73">
        <v>69045394</v>
      </c>
      <c r="M397" s="118"/>
      <c r="N397" s="120">
        <v>63734205</v>
      </c>
      <c r="O397" s="120">
        <v>50750992</v>
      </c>
      <c r="P397" s="120">
        <v>0</v>
      </c>
      <c r="Q397" s="120">
        <v>78180580</v>
      </c>
      <c r="R397" s="47"/>
    </row>
    <row r="398" spans="1:18" ht="12.75" customHeight="1" x14ac:dyDescent="0.2">
      <c r="A398" s="496">
        <v>35370</v>
      </c>
      <c r="B398" s="496">
        <v>35611</v>
      </c>
      <c r="C398" s="42" t="s">
        <v>3</v>
      </c>
      <c r="D398" s="43">
        <v>0</v>
      </c>
      <c r="E398" s="44">
        <v>15214.3</v>
      </c>
      <c r="F398" s="44">
        <v>0</v>
      </c>
      <c r="G398" s="44">
        <v>0</v>
      </c>
      <c r="H398" s="44">
        <v>6705.27</v>
      </c>
      <c r="I398" s="44">
        <v>0</v>
      </c>
      <c r="J398" s="44">
        <v>1826.63</v>
      </c>
      <c r="K398" s="45">
        <v>21919.57</v>
      </c>
      <c r="L398" s="46">
        <v>23746.2</v>
      </c>
      <c r="M398" s="117"/>
      <c r="N398" s="119">
        <v>21919.57</v>
      </c>
      <c r="O398" s="119">
        <v>15214.3</v>
      </c>
      <c r="P398" s="119"/>
      <c r="Q398" s="119">
        <v>26484.77</v>
      </c>
      <c r="R398" s="47"/>
    </row>
    <row r="399" spans="1:18" ht="9" customHeight="1" x14ac:dyDescent="0.2">
      <c r="A399" s="521"/>
      <c r="B399" s="521"/>
      <c r="C399" s="48" t="s">
        <v>4</v>
      </c>
      <c r="D399" s="49">
        <v>2</v>
      </c>
      <c r="E399" s="50">
        <v>29458993</v>
      </c>
      <c r="F399" s="50">
        <v>0</v>
      </c>
      <c r="G399" s="50">
        <v>0</v>
      </c>
      <c r="H399" s="50">
        <v>12983213</v>
      </c>
      <c r="I399" s="50">
        <v>0</v>
      </c>
      <c r="J399" s="51">
        <v>3536849</v>
      </c>
      <c r="K399" s="50">
        <v>42442206</v>
      </c>
      <c r="L399" s="73">
        <v>45979055</v>
      </c>
      <c r="M399" s="118"/>
      <c r="N399" s="120">
        <v>42442206</v>
      </c>
      <c r="O399" s="120">
        <v>29458993</v>
      </c>
      <c r="P399" s="120">
        <v>0</v>
      </c>
      <c r="Q399" s="120">
        <v>51281666</v>
      </c>
      <c r="R399" s="47"/>
    </row>
    <row r="400" spans="1:18" ht="12.75" customHeight="1" x14ac:dyDescent="0.2">
      <c r="A400" s="519">
        <v>35370</v>
      </c>
      <c r="B400" s="519">
        <v>35611</v>
      </c>
      <c r="C400" s="53" t="s">
        <v>3</v>
      </c>
      <c r="D400" s="54">
        <v>3</v>
      </c>
      <c r="E400" s="55">
        <v>15934.24</v>
      </c>
      <c r="F400" s="55">
        <v>0</v>
      </c>
      <c r="G400" s="55">
        <v>0</v>
      </c>
      <c r="H400" s="55">
        <v>6705.27</v>
      </c>
      <c r="I400" s="55">
        <v>0</v>
      </c>
      <c r="J400" s="55">
        <v>1886.63</v>
      </c>
      <c r="K400" s="56">
        <v>22639.51</v>
      </c>
      <c r="L400" s="46">
        <v>24526.14</v>
      </c>
      <c r="M400" s="117"/>
      <c r="N400" s="119">
        <v>22639.51</v>
      </c>
      <c r="O400" s="119">
        <v>15934.24</v>
      </c>
      <c r="P400" s="119"/>
      <c r="Q400" s="119">
        <v>27394.3</v>
      </c>
      <c r="R400" s="47"/>
    </row>
    <row r="401" spans="1:18" ht="9" customHeight="1" x14ac:dyDescent="0.2">
      <c r="A401" s="579"/>
      <c r="B401" s="579"/>
      <c r="C401" s="48" t="s">
        <v>4</v>
      </c>
      <c r="D401" s="49">
        <v>8</v>
      </c>
      <c r="E401" s="50">
        <v>30852991</v>
      </c>
      <c r="F401" s="50">
        <v>0</v>
      </c>
      <c r="G401" s="50">
        <v>0</v>
      </c>
      <c r="H401" s="50">
        <v>12983213</v>
      </c>
      <c r="I401" s="50">
        <v>0</v>
      </c>
      <c r="J401" s="51">
        <v>3653025</v>
      </c>
      <c r="K401" s="50">
        <v>43836204</v>
      </c>
      <c r="L401" s="73">
        <v>47489229</v>
      </c>
      <c r="M401" s="118"/>
      <c r="N401" s="120">
        <v>43836204</v>
      </c>
      <c r="O401" s="120">
        <v>30852991</v>
      </c>
      <c r="P401" s="120">
        <v>0</v>
      </c>
      <c r="Q401" s="120">
        <v>53042761</v>
      </c>
      <c r="R401" s="47"/>
    </row>
    <row r="402" spans="1:18" ht="12.75" customHeight="1" x14ac:dyDescent="0.2">
      <c r="A402" s="579"/>
      <c r="B402" s="579"/>
      <c r="C402" s="53" t="s">
        <v>3</v>
      </c>
      <c r="D402" s="54">
        <v>9</v>
      </c>
      <c r="E402" s="55">
        <v>18068.759999999998</v>
      </c>
      <c r="F402" s="55">
        <v>0</v>
      </c>
      <c r="G402" s="55">
        <v>0</v>
      </c>
      <c r="H402" s="55">
        <v>6705.27</v>
      </c>
      <c r="I402" s="55">
        <v>0</v>
      </c>
      <c r="J402" s="55">
        <v>2064.5</v>
      </c>
      <c r="K402" s="56">
        <v>24774.03</v>
      </c>
      <c r="L402" s="46">
        <v>26838.53</v>
      </c>
      <c r="M402" s="117"/>
      <c r="N402" s="119">
        <v>24774.03</v>
      </c>
      <c r="O402" s="119">
        <v>18068.759999999998</v>
      </c>
      <c r="P402" s="119"/>
      <c r="Q402" s="119">
        <v>30090.91</v>
      </c>
      <c r="R402" s="47"/>
    </row>
    <row r="403" spans="1:18" ht="9" customHeight="1" x14ac:dyDescent="0.2">
      <c r="A403" s="579"/>
      <c r="B403" s="579"/>
      <c r="C403" s="48" t="s">
        <v>4</v>
      </c>
      <c r="D403" s="49">
        <v>14</v>
      </c>
      <c r="E403" s="50">
        <v>34985998</v>
      </c>
      <c r="F403" s="50">
        <v>0</v>
      </c>
      <c r="G403" s="50">
        <v>0</v>
      </c>
      <c r="H403" s="50">
        <v>12983213</v>
      </c>
      <c r="I403" s="50">
        <v>0</v>
      </c>
      <c r="J403" s="51">
        <v>3997429</v>
      </c>
      <c r="K403" s="50">
        <v>47969211</v>
      </c>
      <c r="L403" s="73">
        <v>51966640</v>
      </c>
      <c r="M403" s="118"/>
      <c r="N403" s="120">
        <v>47969211</v>
      </c>
      <c r="O403" s="120">
        <v>34985998</v>
      </c>
      <c r="P403" s="120">
        <v>0</v>
      </c>
      <c r="Q403" s="120">
        <v>58264126</v>
      </c>
      <c r="R403" s="47"/>
    </row>
    <row r="404" spans="1:18" ht="12.75" customHeight="1" x14ac:dyDescent="0.2">
      <c r="A404" s="579"/>
      <c r="B404" s="579"/>
      <c r="C404" s="53" t="s">
        <v>3</v>
      </c>
      <c r="D404" s="54">
        <v>15</v>
      </c>
      <c r="E404" s="55">
        <v>20203.28</v>
      </c>
      <c r="F404" s="55">
        <v>0</v>
      </c>
      <c r="G404" s="55">
        <v>0</v>
      </c>
      <c r="H404" s="55">
        <v>6705.27</v>
      </c>
      <c r="I404" s="55">
        <v>0</v>
      </c>
      <c r="J404" s="55">
        <v>2242.38</v>
      </c>
      <c r="K404" s="56">
        <v>26908.55</v>
      </c>
      <c r="L404" s="46">
        <v>29150.93</v>
      </c>
      <c r="M404" s="117"/>
      <c r="N404" s="119">
        <v>26908.55</v>
      </c>
      <c r="O404" s="119">
        <v>20203.28</v>
      </c>
      <c r="P404" s="119"/>
      <c r="Q404" s="119">
        <v>32787.519999999997</v>
      </c>
      <c r="R404" s="47"/>
    </row>
    <row r="405" spans="1:18" ht="9" customHeight="1" x14ac:dyDescent="0.2">
      <c r="A405" s="579"/>
      <c r="B405" s="579"/>
      <c r="C405" s="48" t="s">
        <v>4</v>
      </c>
      <c r="D405" s="49">
        <v>20</v>
      </c>
      <c r="E405" s="50">
        <v>39119005</v>
      </c>
      <c r="F405" s="50">
        <v>0</v>
      </c>
      <c r="G405" s="50">
        <v>0</v>
      </c>
      <c r="H405" s="50">
        <v>12983213</v>
      </c>
      <c r="I405" s="50">
        <v>0</v>
      </c>
      <c r="J405" s="51">
        <v>4341853</v>
      </c>
      <c r="K405" s="50">
        <v>52102218</v>
      </c>
      <c r="L405" s="73">
        <v>56444071</v>
      </c>
      <c r="M405" s="118"/>
      <c r="N405" s="120">
        <v>52102218</v>
      </c>
      <c r="O405" s="120">
        <v>39119005</v>
      </c>
      <c r="P405" s="120">
        <v>0</v>
      </c>
      <c r="Q405" s="120">
        <v>63485491</v>
      </c>
      <c r="R405" s="47"/>
    </row>
    <row r="406" spans="1:18" ht="12.75" customHeight="1" x14ac:dyDescent="0.2">
      <c r="A406" s="579"/>
      <c r="B406" s="579"/>
      <c r="C406" s="53" t="s">
        <v>3</v>
      </c>
      <c r="D406" s="54">
        <v>21</v>
      </c>
      <c r="E406" s="55">
        <v>22350.19</v>
      </c>
      <c r="F406" s="55">
        <v>0</v>
      </c>
      <c r="G406" s="55">
        <v>0</v>
      </c>
      <c r="H406" s="55">
        <v>6705.27</v>
      </c>
      <c r="I406" s="55">
        <v>0</v>
      </c>
      <c r="J406" s="55">
        <v>2421.29</v>
      </c>
      <c r="K406" s="56">
        <v>29055.46</v>
      </c>
      <c r="L406" s="46">
        <v>31476.75</v>
      </c>
      <c r="M406" s="117"/>
      <c r="N406" s="119">
        <v>29055.46</v>
      </c>
      <c r="O406" s="119">
        <v>22350.19</v>
      </c>
      <c r="P406" s="119"/>
      <c r="Q406" s="119">
        <v>35499.78</v>
      </c>
      <c r="R406" s="47"/>
    </row>
    <row r="407" spans="1:18" ht="9" customHeight="1" x14ac:dyDescent="0.2">
      <c r="A407" s="579"/>
      <c r="B407" s="579"/>
      <c r="C407" s="48" t="s">
        <v>4</v>
      </c>
      <c r="D407" s="49">
        <v>27</v>
      </c>
      <c r="E407" s="50">
        <v>43276002</v>
      </c>
      <c r="F407" s="50">
        <v>0</v>
      </c>
      <c r="G407" s="50">
        <v>0</v>
      </c>
      <c r="H407" s="50">
        <v>12983213</v>
      </c>
      <c r="I407" s="50">
        <v>0</v>
      </c>
      <c r="J407" s="51">
        <v>4688271</v>
      </c>
      <c r="K407" s="50">
        <v>56259216</v>
      </c>
      <c r="L407" s="73">
        <v>60947487</v>
      </c>
      <c r="M407" s="118"/>
      <c r="N407" s="120">
        <v>56259216</v>
      </c>
      <c r="O407" s="120">
        <v>43276002</v>
      </c>
      <c r="P407" s="120">
        <v>0</v>
      </c>
      <c r="Q407" s="120">
        <v>68737159</v>
      </c>
      <c r="R407" s="47"/>
    </row>
    <row r="408" spans="1:18" ht="12.75" customHeight="1" x14ac:dyDescent="0.2">
      <c r="A408" s="579"/>
      <c r="B408" s="579"/>
      <c r="C408" s="53" t="s">
        <v>3</v>
      </c>
      <c r="D408" s="54">
        <v>28</v>
      </c>
      <c r="E408" s="55">
        <v>25191.73</v>
      </c>
      <c r="F408" s="55">
        <v>0</v>
      </c>
      <c r="G408" s="55">
        <v>0</v>
      </c>
      <c r="H408" s="55">
        <v>6705.27</v>
      </c>
      <c r="I408" s="55">
        <v>0</v>
      </c>
      <c r="J408" s="55">
        <v>2658.08</v>
      </c>
      <c r="K408" s="56">
        <v>31897</v>
      </c>
      <c r="L408" s="46">
        <v>34555.08</v>
      </c>
      <c r="M408" s="117"/>
      <c r="N408" s="119">
        <v>31897</v>
      </c>
      <c r="O408" s="119">
        <v>25191.73</v>
      </c>
      <c r="P408" s="119"/>
      <c r="Q408" s="119">
        <v>39089.589999999997</v>
      </c>
      <c r="R408" s="47"/>
    </row>
    <row r="409" spans="1:18" ht="9" customHeight="1" x14ac:dyDescent="0.2">
      <c r="A409" s="579"/>
      <c r="B409" s="579"/>
      <c r="C409" s="48" t="s">
        <v>4</v>
      </c>
      <c r="D409" s="49">
        <v>34</v>
      </c>
      <c r="E409" s="50">
        <v>48777991</v>
      </c>
      <c r="F409" s="50">
        <v>0</v>
      </c>
      <c r="G409" s="50">
        <v>0</v>
      </c>
      <c r="H409" s="50">
        <v>12983213</v>
      </c>
      <c r="I409" s="50">
        <v>0</v>
      </c>
      <c r="J409" s="51">
        <v>5146761</v>
      </c>
      <c r="K409" s="50">
        <v>61761204</v>
      </c>
      <c r="L409" s="73">
        <v>66907965</v>
      </c>
      <c r="M409" s="118"/>
      <c r="N409" s="120">
        <v>61761204</v>
      </c>
      <c r="O409" s="120">
        <v>48777991</v>
      </c>
      <c r="P409" s="120">
        <v>0</v>
      </c>
      <c r="Q409" s="120">
        <v>75688000</v>
      </c>
      <c r="R409" s="47"/>
    </row>
    <row r="410" spans="1:18" ht="12.75" customHeight="1" x14ac:dyDescent="0.2">
      <c r="A410" s="579"/>
      <c r="B410" s="579"/>
      <c r="C410" s="53" t="s">
        <v>3</v>
      </c>
      <c r="D410" s="54">
        <v>35</v>
      </c>
      <c r="E410" s="55">
        <v>27332.45</v>
      </c>
      <c r="F410" s="55">
        <v>0</v>
      </c>
      <c r="G410" s="55">
        <v>0</v>
      </c>
      <c r="H410" s="55">
        <v>6705.27</v>
      </c>
      <c r="I410" s="55">
        <v>0</v>
      </c>
      <c r="J410" s="55">
        <v>2836.48</v>
      </c>
      <c r="K410" s="56">
        <v>34037.72</v>
      </c>
      <c r="L410" s="46">
        <v>36874.199999999997</v>
      </c>
      <c r="M410" s="117"/>
      <c r="N410" s="119">
        <v>34037.72</v>
      </c>
      <c r="O410" s="119">
        <v>27332.45</v>
      </c>
      <c r="P410" s="119"/>
      <c r="Q410" s="119">
        <v>41794.04</v>
      </c>
      <c r="R410" s="47"/>
    </row>
    <row r="411" spans="1:18" ht="9" customHeight="1" x14ac:dyDescent="0.2">
      <c r="A411" s="580"/>
      <c r="B411" s="580"/>
      <c r="C411" s="58" t="s">
        <v>4</v>
      </c>
      <c r="D411" s="59"/>
      <c r="E411" s="61">
        <v>52923003</v>
      </c>
      <c r="F411" s="61">
        <v>0</v>
      </c>
      <c r="G411" s="61">
        <v>0</v>
      </c>
      <c r="H411" s="61">
        <v>12983213</v>
      </c>
      <c r="I411" s="61">
        <v>0</v>
      </c>
      <c r="J411" s="60">
        <v>5492191</v>
      </c>
      <c r="K411" s="61">
        <v>65906216</v>
      </c>
      <c r="L411" s="73">
        <v>71398407</v>
      </c>
      <c r="M411" s="118"/>
      <c r="N411" s="120">
        <v>65906216</v>
      </c>
      <c r="O411" s="120">
        <v>52923003</v>
      </c>
      <c r="P411" s="120">
        <v>0</v>
      </c>
      <c r="Q411" s="120">
        <v>80924546</v>
      </c>
      <c r="R411" s="47"/>
    </row>
    <row r="412" spans="1:18" ht="12.75" customHeight="1" x14ac:dyDescent="0.2">
      <c r="A412" s="496">
        <v>35612</v>
      </c>
      <c r="B412" s="496">
        <v>36099</v>
      </c>
      <c r="C412" s="42" t="s">
        <v>3</v>
      </c>
      <c r="D412" s="43">
        <v>0</v>
      </c>
      <c r="E412" s="44">
        <v>15852.64</v>
      </c>
      <c r="F412" s="44">
        <v>0</v>
      </c>
      <c r="G412" s="44">
        <v>0</v>
      </c>
      <c r="H412" s="44">
        <v>6705.27</v>
      </c>
      <c r="I412" s="44">
        <v>0</v>
      </c>
      <c r="J412" s="44">
        <v>1879.83</v>
      </c>
      <c r="K412" s="45">
        <v>22557.91</v>
      </c>
      <c r="L412" s="46">
        <v>24437.74</v>
      </c>
      <c r="M412" s="117"/>
      <c r="N412" s="119">
        <v>22557.91</v>
      </c>
      <c r="O412" s="119">
        <v>15852.64</v>
      </c>
      <c r="P412" s="119"/>
      <c r="Q412" s="119">
        <v>27291.22</v>
      </c>
      <c r="R412" s="47"/>
    </row>
    <row r="413" spans="1:18" ht="9" customHeight="1" x14ac:dyDescent="0.2">
      <c r="A413" s="521"/>
      <c r="B413" s="521"/>
      <c r="C413" s="48" t="s">
        <v>4</v>
      </c>
      <c r="D413" s="49">
        <v>2</v>
      </c>
      <c r="E413" s="50">
        <v>30694991</v>
      </c>
      <c r="F413" s="50">
        <v>0</v>
      </c>
      <c r="G413" s="50">
        <v>0</v>
      </c>
      <c r="H413" s="50">
        <v>12983213</v>
      </c>
      <c r="I413" s="50">
        <v>0</v>
      </c>
      <c r="J413" s="51">
        <v>3639858</v>
      </c>
      <c r="K413" s="50">
        <v>43678204</v>
      </c>
      <c r="L413" s="73">
        <v>47318063</v>
      </c>
      <c r="M413" s="118"/>
      <c r="N413" s="120">
        <v>43678204</v>
      </c>
      <c r="O413" s="120">
        <v>30694991</v>
      </c>
      <c r="P413" s="120">
        <v>0</v>
      </c>
      <c r="Q413" s="120">
        <v>52843171</v>
      </c>
      <c r="R413" s="47"/>
    </row>
    <row r="414" spans="1:18" ht="12.75" customHeight="1" x14ac:dyDescent="0.2">
      <c r="A414" s="519">
        <v>35612</v>
      </c>
      <c r="B414" s="519">
        <v>36099</v>
      </c>
      <c r="C414" s="53" t="s">
        <v>3</v>
      </c>
      <c r="D414" s="54">
        <v>3</v>
      </c>
      <c r="E414" s="55">
        <v>16597.38</v>
      </c>
      <c r="F414" s="55">
        <v>0</v>
      </c>
      <c r="G414" s="55">
        <v>0</v>
      </c>
      <c r="H414" s="55">
        <v>6705.27</v>
      </c>
      <c r="I414" s="55">
        <v>0</v>
      </c>
      <c r="J414" s="55">
        <v>1941.89</v>
      </c>
      <c r="K414" s="56">
        <v>23302.65</v>
      </c>
      <c r="L414" s="46">
        <v>25244.54</v>
      </c>
      <c r="M414" s="117"/>
      <c r="N414" s="119">
        <v>23302.65</v>
      </c>
      <c r="O414" s="119">
        <v>16597.38</v>
      </c>
      <c r="P414" s="119"/>
      <c r="Q414" s="119">
        <v>28232.07</v>
      </c>
      <c r="R414" s="47"/>
    </row>
    <row r="415" spans="1:18" ht="9" customHeight="1" x14ac:dyDescent="0.2">
      <c r="A415" s="579"/>
      <c r="B415" s="579"/>
      <c r="C415" s="48" t="s">
        <v>4</v>
      </c>
      <c r="D415" s="49">
        <v>8</v>
      </c>
      <c r="E415" s="50">
        <v>32137009</v>
      </c>
      <c r="F415" s="50">
        <v>0</v>
      </c>
      <c r="G415" s="50">
        <v>0</v>
      </c>
      <c r="H415" s="50">
        <v>12983213</v>
      </c>
      <c r="I415" s="50">
        <v>0</v>
      </c>
      <c r="J415" s="51">
        <v>3760023</v>
      </c>
      <c r="K415" s="50">
        <v>45120222</v>
      </c>
      <c r="L415" s="73">
        <v>48880245</v>
      </c>
      <c r="M415" s="118"/>
      <c r="N415" s="120">
        <v>45120222</v>
      </c>
      <c r="O415" s="120">
        <v>32137009</v>
      </c>
      <c r="P415" s="120">
        <v>0</v>
      </c>
      <c r="Q415" s="120">
        <v>54664910</v>
      </c>
      <c r="R415" s="47"/>
    </row>
    <row r="416" spans="1:18" ht="12.75" customHeight="1" x14ac:dyDescent="0.2">
      <c r="A416" s="579"/>
      <c r="B416" s="579"/>
      <c r="C416" s="53" t="s">
        <v>3</v>
      </c>
      <c r="D416" s="54">
        <v>9</v>
      </c>
      <c r="E416" s="55">
        <v>18793.87</v>
      </c>
      <c r="F416" s="55">
        <v>0</v>
      </c>
      <c r="G416" s="55">
        <v>0</v>
      </c>
      <c r="H416" s="55">
        <v>6705.27</v>
      </c>
      <c r="I416" s="55">
        <v>0</v>
      </c>
      <c r="J416" s="55">
        <v>2124.9299999999998</v>
      </c>
      <c r="K416" s="56">
        <v>25499.14</v>
      </c>
      <c r="L416" s="46">
        <v>27624.07</v>
      </c>
      <c r="M416" s="117"/>
      <c r="N416" s="119">
        <v>25499.14</v>
      </c>
      <c r="O416" s="119">
        <v>18793.87</v>
      </c>
      <c r="P416" s="119"/>
      <c r="Q416" s="119">
        <v>31006.97</v>
      </c>
      <c r="R416" s="47"/>
    </row>
    <row r="417" spans="1:18" ht="9" customHeight="1" x14ac:dyDescent="0.2">
      <c r="A417" s="579"/>
      <c r="B417" s="579"/>
      <c r="C417" s="48" t="s">
        <v>4</v>
      </c>
      <c r="D417" s="49">
        <v>14</v>
      </c>
      <c r="E417" s="50">
        <v>36390007</v>
      </c>
      <c r="F417" s="50">
        <v>0</v>
      </c>
      <c r="G417" s="50">
        <v>0</v>
      </c>
      <c r="H417" s="50">
        <v>12983213</v>
      </c>
      <c r="I417" s="50">
        <v>0</v>
      </c>
      <c r="J417" s="51">
        <v>4114438</v>
      </c>
      <c r="K417" s="50">
        <v>49373220</v>
      </c>
      <c r="L417" s="73">
        <v>53487658</v>
      </c>
      <c r="M417" s="118"/>
      <c r="N417" s="120">
        <v>49373220</v>
      </c>
      <c r="O417" s="120">
        <v>36390007</v>
      </c>
      <c r="P417" s="120">
        <v>0</v>
      </c>
      <c r="Q417" s="120">
        <v>60037866</v>
      </c>
      <c r="R417" s="47"/>
    </row>
    <row r="418" spans="1:18" ht="12.75" customHeight="1" x14ac:dyDescent="0.2">
      <c r="A418" s="579"/>
      <c r="B418" s="579"/>
      <c r="C418" s="53" t="s">
        <v>3</v>
      </c>
      <c r="D418" s="54">
        <v>15</v>
      </c>
      <c r="E418" s="55">
        <v>20990.36</v>
      </c>
      <c r="F418" s="55">
        <v>0</v>
      </c>
      <c r="G418" s="55">
        <v>0</v>
      </c>
      <c r="H418" s="55">
        <v>6705.27</v>
      </c>
      <c r="I418" s="55">
        <v>0</v>
      </c>
      <c r="J418" s="55">
        <v>2307.9699999999998</v>
      </c>
      <c r="K418" s="56">
        <v>27695.63</v>
      </c>
      <c r="L418" s="46">
        <v>30003.599999999999</v>
      </c>
      <c r="M418" s="117"/>
      <c r="N418" s="119">
        <v>27695.63</v>
      </c>
      <c r="O418" s="119">
        <v>20990.36</v>
      </c>
      <c r="P418" s="119"/>
      <c r="Q418" s="119">
        <v>33781.86</v>
      </c>
      <c r="R418" s="47"/>
    </row>
    <row r="419" spans="1:18" ht="9" customHeight="1" x14ac:dyDescent="0.2">
      <c r="A419" s="579"/>
      <c r="B419" s="579"/>
      <c r="C419" s="48" t="s">
        <v>4</v>
      </c>
      <c r="D419" s="49">
        <v>20</v>
      </c>
      <c r="E419" s="50">
        <v>40643004</v>
      </c>
      <c r="F419" s="50">
        <v>0</v>
      </c>
      <c r="G419" s="50">
        <v>0</v>
      </c>
      <c r="H419" s="50">
        <v>12983213</v>
      </c>
      <c r="I419" s="50">
        <v>0</v>
      </c>
      <c r="J419" s="51">
        <v>4468853</v>
      </c>
      <c r="K419" s="50">
        <v>53626218</v>
      </c>
      <c r="L419" s="73">
        <v>58095071</v>
      </c>
      <c r="M419" s="118"/>
      <c r="N419" s="120">
        <v>53626218</v>
      </c>
      <c r="O419" s="120">
        <v>40643004</v>
      </c>
      <c r="P419" s="120">
        <v>0</v>
      </c>
      <c r="Q419" s="120">
        <v>65410802</v>
      </c>
      <c r="R419" s="47"/>
    </row>
    <row r="420" spans="1:18" ht="12.75" customHeight="1" x14ac:dyDescent="0.2">
      <c r="A420" s="579"/>
      <c r="B420" s="579"/>
      <c r="C420" s="53" t="s">
        <v>3</v>
      </c>
      <c r="D420" s="54">
        <v>21</v>
      </c>
      <c r="E420" s="55">
        <v>23199.24</v>
      </c>
      <c r="F420" s="55">
        <v>0</v>
      </c>
      <c r="G420" s="55">
        <v>0</v>
      </c>
      <c r="H420" s="55">
        <v>6705.27</v>
      </c>
      <c r="I420" s="55">
        <v>0</v>
      </c>
      <c r="J420" s="55">
        <v>2492.04</v>
      </c>
      <c r="K420" s="56">
        <v>29904.51</v>
      </c>
      <c r="L420" s="46">
        <v>32396.55</v>
      </c>
      <c r="M420" s="117"/>
      <c r="N420" s="119">
        <v>29904.51</v>
      </c>
      <c r="O420" s="119">
        <v>23199.24</v>
      </c>
      <c r="P420" s="119"/>
      <c r="Q420" s="119">
        <v>36572.410000000003</v>
      </c>
      <c r="R420" s="47"/>
    </row>
    <row r="421" spans="1:18" ht="9" customHeight="1" x14ac:dyDescent="0.2">
      <c r="A421" s="579"/>
      <c r="B421" s="579"/>
      <c r="C421" s="48" t="s">
        <v>4</v>
      </c>
      <c r="D421" s="49">
        <v>27</v>
      </c>
      <c r="E421" s="50">
        <v>44919992</v>
      </c>
      <c r="F421" s="50">
        <v>0</v>
      </c>
      <c r="G421" s="50">
        <v>0</v>
      </c>
      <c r="H421" s="50">
        <v>12983213</v>
      </c>
      <c r="I421" s="50">
        <v>0</v>
      </c>
      <c r="J421" s="51">
        <v>4825262</v>
      </c>
      <c r="K421" s="50">
        <v>57903206</v>
      </c>
      <c r="L421" s="73">
        <v>62728468</v>
      </c>
      <c r="M421" s="118"/>
      <c r="N421" s="120">
        <v>57903206</v>
      </c>
      <c r="O421" s="120">
        <v>44919992</v>
      </c>
      <c r="P421" s="120">
        <v>0</v>
      </c>
      <c r="Q421" s="120">
        <v>70814060</v>
      </c>
      <c r="R421" s="47"/>
    </row>
    <row r="422" spans="1:18" ht="12.75" customHeight="1" x14ac:dyDescent="0.2">
      <c r="A422" s="579"/>
      <c r="B422" s="579"/>
      <c r="C422" s="53" t="s">
        <v>3</v>
      </c>
      <c r="D422" s="54">
        <v>28</v>
      </c>
      <c r="E422" s="55">
        <v>26127.55</v>
      </c>
      <c r="F422" s="55">
        <v>0</v>
      </c>
      <c r="G422" s="55">
        <v>0</v>
      </c>
      <c r="H422" s="55">
        <v>6705.27</v>
      </c>
      <c r="I422" s="55">
        <v>0</v>
      </c>
      <c r="J422" s="55">
        <v>2736.07</v>
      </c>
      <c r="K422" s="56">
        <v>32832.82</v>
      </c>
      <c r="L422" s="46">
        <v>35568.89</v>
      </c>
      <c r="M422" s="117"/>
      <c r="N422" s="119">
        <v>32832.82</v>
      </c>
      <c r="O422" s="119">
        <v>26127.55</v>
      </c>
      <c r="P422" s="119"/>
      <c r="Q422" s="119">
        <v>40271.85</v>
      </c>
      <c r="R422" s="47"/>
    </row>
    <row r="423" spans="1:18" ht="9" customHeight="1" x14ac:dyDescent="0.2">
      <c r="A423" s="579"/>
      <c r="B423" s="579"/>
      <c r="C423" s="48" t="s">
        <v>4</v>
      </c>
      <c r="D423" s="49">
        <v>34</v>
      </c>
      <c r="E423" s="50">
        <v>50589991</v>
      </c>
      <c r="F423" s="50">
        <v>0</v>
      </c>
      <c r="G423" s="50">
        <v>0</v>
      </c>
      <c r="H423" s="50">
        <v>12983213</v>
      </c>
      <c r="I423" s="50">
        <v>0</v>
      </c>
      <c r="J423" s="51">
        <v>5297770</v>
      </c>
      <c r="K423" s="50">
        <v>63573204</v>
      </c>
      <c r="L423" s="73">
        <v>68870975</v>
      </c>
      <c r="M423" s="118"/>
      <c r="N423" s="120">
        <v>63573204</v>
      </c>
      <c r="O423" s="120">
        <v>50589991</v>
      </c>
      <c r="P423" s="120">
        <v>0</v>
      </c>
      <c r="Q423" s="120">
        <v>77977175</v>
      </c>
      <c r="R423" s="47"/>
    </row>
    <row r="424" spans="1:18" ht="12.75" customHeight="1" x14ac:dyDescent="0.2">
      <c r="A424" s="579"/>
      <c r="B424" s="579"/>
      <c r="C424" s="53" t="s">
        <v>3</v>
      </c>
      <c r="D424" s="54">
        <v>35</v>
      </c>
      <c r="E424" s="55">
        <v>28330.240000000002</v>
      </c>
      <c r="F424" s="55">
        <v>0</v>
      </c>
      <c r="G424" s="55">
        <v>0</v>
      </c>
      <c r="H424" s="55">
        <v>6705.27</v>
      </c>
      <c r="I424" s="55">
        <v>0</v>
      </c>
      <c r="J424" s="55">
        <v>2919.63</v>
      </c>
      <c r="K424" s="56">
        <v>35035.51</v>
      </c>
      <c r="L424" s="46">
        <v>37955.14</v>
      </c>
      <c r="M424" s="117"/>
      <c r="N424" s="119">
        <v>35035.51</v>
      </c>
      <c r="O424" s="119">
        <v>28330.240000000002</v>
      </c>
      <c r="P424" s="119"/>
      <c r="Q424" s="119">
        <v>43054.58</v>
      </c>
      <c r="R424" s="47"/>
    </row>
    <row r="425" spans="1:18" ht="9" customHeight="1" x14ac:dyDescent="0.2">
      <c r="A425" s="580"/>
      <c r="B425" s="580"/>
      <c r="C425" s="58" t="s">
        <v>4</v>
      </c>
      <c r="D425" s="59"/>
      <c r="E425" s="61">
        <v>54854994</v>
      </c>
      <c r="F425" s="61">
        <v>0</v>
      </c>
      <c r="G425" s="61">
        <v>0</v>
      </c>
      <c r="H425" s="61">
        <v>12983213</v>
      </c>
      <c r="I425" s="61">
        <v>0</v>
      </c>
      <c r="J425" s="60">
        <v>5653192</v>
      </c>
      <c r="K425" s="61">
        <v>67838207</v>
      </c>
      <c r="L425" s="73">
        <v>73491399</v>
      </c>
      <c r="M425" s="118"/>
      <c r="N425" s="120">
        <v>67838207</v>
      </c>
      <c r="O425" s="120">
        <v>54854994</v>
      </c>
      <c r="P425" s="120">
        <v>0</v>
      </c>
      <c r="Q425" s="120">
        <v>83365292</v>
      </c>
      <c r="R425" s="47"/>
    </row>
    <row r="426" spans="1:18" ht="12.75" customHeight="1" x14ac:dyDescent="0.2">
      <c r="A426" s="496">
        <v>36100</v>
      </c>
      <c r="B426" s="496">
        <v>36311</v>
      </c>
      <c r="C426" s="42" t="s">
        <v>3</v>
      </c>
      <c r="D426" s="43">
        <v>0</v>
      </c>
      <c r="E426" s="44">
        <v>16261.68</v>
      </c>
      <c r="F426" s="44">
        <v>0</v>
      </c>
      <c r="G426" s="44">
        <v>0</v>
      </c>
      <c r="H426" s="44">
        <v>6705.27</v>
      </c>
      <c r="I426" s="44">
        <v>0</v>
      </c>
      <c r="J426" s="44">
        <v>1913.91</v>
      </c>
      <c r="K426" s="45">
        <v>22966.95</v>
      </c>
      <c r="L426" s="46">
        <v>24880.86</v>
      </c>
      <c r="M426" s="117"/>
      <c r="N426" s="119">
        <v>22966.95</v>
      </c>
      <c r="O426" s="119">
        <v>16261.68</v>
      </c>
      <c r="P426" s="119"/>
      <c r="Q426" s="119">
        <v>27807.96</v>
      </c>
      <c r="R426" s="47"/>
    </row>
    <row r="427" spans="1:18" ht="9" customHeight="1" x14ac:dyDescent="0.2">
      <c r="A427" s="521"/>
      <c r="B427" s="521"/>
      <c r="C427" s="48" t="s">
        <v>4</v>
      </c>
      <c r="D427" s="49">
        <v>2</v>
      </c>
      <c r="E427" s="50">
        <v>31487003</v>
      </c>
      <c r="F427" s="50">
        <v>0</v>
      </c>
      <c r="G427" s="50">
        <v>0</v>
      </c>
      <c r="H427" s="50">
        <v>12983213</v>
      </c>
      <c r="I427" s="50">
        <v>0</v>
      </c>
      <c r="J427" s="51">
        <v>3705847</v>
      </c>
      <c r="K427" s="50">
        <v>44470216</v>
      </c>
      <c r="L427" s="73">
        <v>48176063</v>
      </c>
      <c r="M427" s="118"/>
      <c r="N427" s="120">
        <v>44470216</v>
      </c>
      <c r="O427" s="120">
        <v>31487003</v>
      </c>
      <c r="P427" s="120">
        <v>0</v>
      </c>
      <c r="Q427" s="120">
        <v>53843719</v>
      </c>
      <c r="R427" s="47"/>
    </row>
    <row r="428" spans="1:18" ht="12.75" customHeight="1" x14ac:dyDescent="0.2">
      <c r="A428" s="519">
        <v>36100</v>
      </c>
      <c r="B428" s="519">
        <v>36311</v>
      </c>
      <c r="C428" s="53" t="s">
        <v>3</v>
      </c>
      <c r="D428" s="54">
        <v>3</v>
      </c>
      <c r="E428" s="55">
        <v>17018.8</v>
      </c>
      <c r="F428" s="55">
        <v>0</v>
      </c>
      <c r="G428" s="55">
        <v>0</v>
      </c>
      <c r="H428" s="55">
        <v>6705.27</v>
      </c>
      <c r="I428" s="55">
        <v>0</v>
      </c>
      <c r="J428" s="55">
        <v>1977.01</v>
      </c>
      <c r="K428" s="56">
        <v>23724.07</v>
      </c>
      <c r="L428" s="46">
        <v>25701.08</v>
      </c>
      <c r="M428" s="117"/>
      <c r="N428" s="119">
        <v>23724.07</v>
      </c>
      <c r="O428" s="119">
        <v>17018.8</v>
      </c>
      <c r="P428" s="119"/>
      <c r="Q428" s="119">
        <v>28764.46</v>
      </c>
      <c r="R428" s="47"/>
    </row>
    <row r="429" spans="1:18" ht="9" customHeight="1" x14ac:dyDescent="0.2">
      <c r="A429" s="579"/>
      <c r="B429" s="579"/>
      <c r="C429" s="48" t="s">
        <v>4</v>
      </c>
      <c r="D429" s="49">
        <v>8</v>
      </c>
      <c r="E429" s="50">
        <v>32952992</v>
      </c>
      <c r="F429" s="50">
        <v>0</v>
      </c>
      <c r="G429" s="50">
        <v>0</v>
      </c>
      <c r="H429" s="50">
        <v>12983213</v>
      </c>
      <c r="I429" s="50">
        <v>0</v>
      </c>
      <c r="J429" s="51">
        <v>3828025</v>
      </c>
      <c r="K429" s="50">
        <v>45936205</v>
      </c>
      <c r="L429" s="73">
        <v>49764230</v>
      </c>
      <c r="M429" s="118"/>
      <c r="N429" s="120">
        <v>45936205</v>
      </c>
      <c r="O429" s="120">
        <v>32952992</v>
      </c>
      <c r="P429" s="120">
        <v>0</v>
      </c>
      <c r="Q429" s="120">
        <v>55695761</v>
      </c>
      <c r="R429" s="47"/>
    </row>
    <row r="430" spans="1:18" ht="12.75" customHeight="1" x14ac:dyDescent="0.2">
      <c r="A430" s="579"/>
      <c r="B430" s="579"/>
      <c r="C430" s="53" t="s">
        <v>3</v>
      </c>
      <c r="D430" s="54">
        <v>9</v>
      </c>
      <c r="E430" s="55">
        <v>19252.48</v>
      </c>
      <c r="F430" s="55">
        <v>0</v>
      </c>
      <c r="G430" s="55">
        <v>0</v>
      </c>
      <c r="H430" s="55">
        <v>6705.27</v>
      </c>
      <c r="I430" s="55">
        <v>0</v>
      </c>
      <c r="J430" s="55">
        <v>2163.15</v>
      </c>
      <c r="K430" s="56">
        <v>25957.75</v>
      </c>
      <c r="L430" s="46">
        <v>28120.9</v>
      </c>
      <c r="M430" s="117"/>
      <c r="N430" s="119">
        <v>25957.75</v>
      </c>
      <c r="O430" s="119">
        <v>19252.48</v>
      </c>
      <c r="P430" s="119"/>
      <c r="Q430" s="119">
        <v>31586.35</v>
      </c>
      <c r="R430" s="47"/>
    </row>
    <row r="431" spans="1:18" ht="9" customHeight="1" x14ac:dyDescent="0.2">
      <c r="A431" s="579"/>
      <c r="B431" s="579"/>
      <c r="C431" s="48" t="s">
        <v>4</v>
      </c>
      <c r="D431" s="49">
        <v>14</v>
      </c>
      <c r="E431" s="50">
        <v>37277999</v>
      </c>
      <c r="F431" s="50">
        <v>0</v>
      </c>
      <c r="G431" s="50">
        <v>0</v>
      </c>
      <c r="H431" s="50">
        <v>12983213</v>
      </c>
      <c r="I431" s="50">
        <v>0</v>
      </c>
      <c r="J431" s="51">
        <v>4188442</v>
      </c>
      <c r="K431" s="50">
        <v>50261213</v>
      </c>
      <c r="L431" s="73">
        <v>54449655</v>
      </c>
      <c r="M431" s="118"/>
      <c r="N431" s="120">
        <v>50261213</v>
      </c>
      <c r="O431" s="120">
        <v>37277999</v>
      </c>
      <c r="P431" s="120">
        <v>0</v>
      </c>
      <c r="Q431" s="120">
        <v>61159702</v>
      </c>
      <c r="R431" s="47"/>
    </row>
    <row r="432" spans="1:18" ht="12.75" customHeight="1" x14ac:dyDescent="0.2">
      <c r="A432" s="579"/>
      <c r="B432" s="579"/>
      <c r="C432" s="53" t="s">
        <v>3</v>
      </c>
      <c r="D432" s="54">
        <v>15</v>
      </c>
      <c r="E432" s="55">
        <v>21486.16</v>
      </c>
      <c r="F432" s="55">
        <v>0</v>
      </c>
      <c r="G432" s="55">
        <v>0</v>
      </c>
      <c r="H432" s="55">
        <v>6705.27</v>
      </c>
      <c r="I432" s="55">
        <v>0</v>
      </c>
      <c r="J432" s="55">
        <v>2349.29</v>
      </c>
      <c r="K432" s="56">
        <v>28191.43</v>
      </c>
      <c r="L432" s="46">
        <v>30540.720000000001</v>
      </c>
      <c r="M432" s="117"/>
      <c r="N432" s="119">
        <v>28191.43</v>
      </c>
      <c r="O432" s="119">
        <v>21486.16</v>
      </c>
      <c r="P432" s="119"/>
      <c r="Q432" s="119">
        <v>34408.230000000003</v>
      </c>
      <c r="R432" s="47"/>
    </row>
    <row r="433" spans="1:18" ht="9" customHeight="1" x14ac:dyDescent="0.2">
      <c r="A433" s="579"/>
      <c r="B433" s="579"/>
      <c r="C433" s="48" t="s">
        <v>4</v>
      </c>
      <c r="D433" s="49">
        <v>20</v>
      </c>
      <c r="E433" s="50">
        <v>41603007</v>
      </c>
      <c r="F433" s="50">
        <v>0</v>
      </c>
      <c r="G433" s="50">
        <v>0</v>
      </c>
      <c r="H433" s="50">
        <v>12983213</v>
      </c>
      <c r="I433" s="50">
        <v>0</v>
      </c>
      <c r="J433" s="51">
        <v>4548860</v>
      </c>
      <c r="K433" s="50">
        <v>54586220</v>
      </c>
      <c r="L433" s="73">
        <v>59135080</v>
      </c>
      <c r="M433" s="118"/>
      <c r="N433" s="120">
        <v>54586220</v>
      </c>
      <c r="O433" s="120">
        <v>41603007</v>
      </c>
      <c r="P433" s="120">
        <v>0</v>
      </c>
      <c r="Q433" s="120">
        <v>66623624</v>
      </c>
      <c r="R433" s="47"/>
    </row>
    <row r="434" spans="1:18" ht="12.75" customHeight="1" x14ac:dyDescent="0.2">
      <c r="A434" s="579"/>
      <c r="B434" s="579"/>
      <c r="C434" s="53" t="s">
        <v>3</v>
      </c>
      <c r="D434" s="54">
        <v>21</v>
      </c>
      <c r="E434" s="55">
        <v>23738.42</v>
      </c>
      <c r="F434" s="55">
        <v>0</v>
      </c>
      <c r="G434" s="55">
        <v>0</v>
      </c>
      <c r="H434" s="55">
        <v>6705.27</v>
      </c>
      <c r="I434" s="55">
        <v>0</v>
      </c>
      <c r="J434" s="55">
        <v>2536.9699999999998</v>
      </c>
      <c r="K434" s="56">
        <v>30443.69</v>
      </c>
      <c r="L434" s="46">
        <v>32980.660000000003</v>
      </c>
      <c r="M434" s="117"/>
      <c r="N434" s="119">
        <v>30443.69</v>
      </c>
      <c r="O434" s="119">
        <v>23738.42</v>
      </c>
      <c r="P434" s="119"/>
      <c r="Q434" s="119">
        <v>37253.58</v>
      </c>
      <c r="R434" s="47"/>
    </row>
    <row r="435" spans="1:18" ht="9" customHeight="1" x14ac:dyDescent="0.2">
      <c r="A435" s="579"/>
      <c r="B435" s="579"/>
      <c r="C435" s="48" t="s">
        <v>4</v>
      </c>
      <c r="D435" s="49">
        <v>27</v>
      </c>
      <c r="E435" s="50">
        <v>45963990</v>
      </c>
      <c r="F435" s="50">
        <v>0</v>
      </c>
      <c r="G435" s="50">
        <v>0</v>
      </c>
      <c r="H435" s="50">
        <v>12983213</v>
      </c>
      <c r="I435" s="50">
        <v>0</v>
      </c>
      <c r="J435" s="51">
        <v>4912259</v>
      </c>
      <c r="K435" s="50">
        <v>58947204</v>
      </c>
      <c r="L435" s="73">
        <v>63859463</v>
      </c>
      <c r="M435" s="118"/>
      <c r="N435" s="120">
        <v>58947204</v>
      </c>
      <c r="O435" s="120">
        <v>45963990</v>
      </c>
      <c r="P435" s="120">
        <v>0</v>
      </c>
      <c r="Q435" s="120">
        <v>72132989</v>
      </c>
      <c r="R435" s="47"/>
    </row>
    <row r="436" spans="1:18" ht="12.75" customHeight="1" x14ac:dyDescent="0.2">
      <c r="A436" s="579"/>
      <c r="B436" s="579"/>
      <c r="C436" s="53" t="s">
        <v>3</v>
      </c>
      <c r="D436" s="54">
        <v>28</v>
      </c>
      <c r="E436" s="55">
        <v>26716.32</v>
      </c>
      <c r="F436" s="55">
        <v>0</v>
      </c>
      <c r="G436" s="55">
        <v>0</v>
      </c>
      <c r="H436" s="55">
        <v>6705.27</v>
      </c>
      <c r="I436" s="55">
        <v>0</v>
      </c>
      <c r="J436" s="55">
        <v>2785.13</v>
      </c>
      <c r="K436" s="56">
        <v>33421.589999999997</v>
      </c>
      <c r="L436" s="46">
        <v>36206.720000000001</v>
      </c>
      <c r="M436" s="117"/>
      <c r="N436" s="119">
        <v>33421.589999999997</v>
      </c>
      <c r="O436" s="119">
        <v>26716.32</v>
      </c>
      <c r="P436" s="119"/>
      <c r="Q436" s="119">
        <v>41015.660000000003</v>
      </c>
      <c r="R436" s="47"/>
    </row>
    <row r="437" spans="1:18" ht="9" customHeight="1" x14ac:dyDescent="0.2">
      <c r="A437" s="579"/>
      <c r="B437" s="579"/>
      <c r="C437" s="48" t="s">
        <v>4</v>
      </c>
      <c r="D437" s="49">
        <v>34</v>
      </c>
      <c r="E437" s="50">
        <v>51730009</v>
      </c>
      <c r="F437" s="50">
        <v>0</v>
      </c>
      <c r="G437" s="50">
        <v>0</v>
      </c>
      <c r="H437" s="50">
        <v>12983213</v>
      </c>
      <c r="I437" s="50">
        <v>0</v>
      </c>
      <c r="J437" s="51">
        <v>5392764</v>
      </c>
      <c r="K437" s="50">
        <v>64713222</v>
      </c>
      <c r="L437" s="73">
        <v>70105986</v>
      </c>
      <c r="M437" s="118"/>
      <c r="N437" s="120">
        <v>64713222</v>
      </c>
      <c r="O437" s="120">
        <v>51730009</v>
      </c>
      <c r="P437" s="120">
        <v>0</v>
      </c>
      <c r="Q437" s="120">
        <v>79417392</v>
      </c>
      <c r="R437" s="47"/>
    </row>
    <row r="438" spans="1:18" ht="12.75" customHeight="1" x14ac:dyDescent="0.2">
      <c r="A438" s="579"/>
      <c r="B438" s="579"/>
      <c r="C438" s="53" t="s">
        <v>3</v>
      </c>
      <c r="D438" s="54">
        <v>35</v>
      </c>
      <c r="E438" s="55">
        <v>28962.39</v>
      </c>
      <c r="F438" s="55">
        <v>0</v>
      </c>
      <c r="G438" s="55">
        <v>0</v>
      </c>
      <c r="H438" s="55">
        <v>6705.27</v>
      </c>
      <c r="I438" s="55">
        <v>0</v>
      </c>
      <c r="J438" s="55">
        <v>2972.31</v>
      </c>
      <c r="K438" s="56">
        <v>35667.660000000003</v>
      </c>
      <c r="L438" s="46">
        <v>38639.97</v>
      </c>
      <c r="M438" s="117"/>
      <c r="N438" s="119">
        <v>35667.660000000003</v>
      </c>
      <c r="O438" s="119">
        <v>28962.39</v>
      </c>
      <c r="P438" s="119"/>
      <c r="Q438" s="119">
        <v>43853.2</v>
      </c>
      <c r="R438" s="47"/>
    </row>
    <row r="439" spans="1:18" ht="9" customHeight="1" x14ac:dyDescent="0.2">
      <c r="A439" s="580"/>
      <c r="B439" s="580"/>
      <c r="C439" s="58" t="s">
        <v>4</v>
      </c>
      <c r="D439" s="59"/>
      <c r="E439" s="61">
        <v>56079007</v>
      </c>
      <c r="F439" s="61">
        <v>0</v>
      </c>
      <c r="G439" s="61">
        <v>0</v>
      </c>
      <c r="H439" s="61">
        <v>12983213</v>
      </c>
      <c r="I439" s="61">
        <v>0</v>
      </c>
      <c r="J439" s="60">
        <v>5755195</v>
      </c>
      <c r="K439" s="61">
        <v>69062220</v>
      </c>
      <c r="L439" s="73">
        <v>74817415</v>
      </c>
      <c r="M439" s="118"/>
      <c r="N439" s="120">
        <v>69062220</v>
      </c>
      <c r="O439" s="120">
        <v>56079007</v>
      </c>
      <c r="P439" s="120">
        <v>0</v>
      </c>
      <c r="Q439" s="120">
        <v>84911636</v>
      </c>
      <c r="R439" s="47"/>
    </row>
    <row r="440" spans="1:18" ht="12.75" customHeight="1" x14ac:dyDescent="0.2">
      <c r="A440" s="496">
        <v>36312</v>
      </c>
      <c r="B440" s="496">
        <v>36707</v>
      </c>
      <c r="C440" s="42" t="s">
        <v>3</v>
      </c>
      <c r="D440" s="43">
        <v>0</v>
      </c>
      <c r="E440" s="44">
        <v>16602.54</v>
      </c>
      <c r="F440" s="44">
        <v>0</v>
      </c>
      <c r="G440" s="44">
        <v>0</v>
      </c>
      <c r="H440" s="44">
        <v>6705.27</v>
      </c>
      <c r="I440" s="44">
        <v>0</v>
      </c>
      <c r="J440" s="44">
        <v>1942.32</v>
      </c>
      <c r="K440" s="45">
        <v>23307.81</v>
      </c>
      <c r="L440" s="46">
        <v>25250.13</v>
      </c>
      <c r="M440" s="117"/>
      <c r="N440" s="119">
        <v>23307.81</v>
      </c>
      <c r="O440" s="119">
        <v>16602.54</v>
      </c>
      <c r="P440" s="119"/>
      <c r="Q440" s="119">
        <v>28238.59</v>
      </c>
      <c r="R440" s="47"/>
    </row>
    <row r="441" spans="1:18" ht="9" customHeight="1" x14ac:dyDescent="0.2">
      <c r="A441" s="521"/>
      <c r="B441" s="521"/>
      <c r="C441" s="48" t="s">
        <v>4</v>
      </c>
      <c r="D441" s="49">
        <v>2</v>
      </c>
      <c r="E441" s="50">
        <v>32147000</v>
      </c>
      <c r="F441" s="50">
        <v>0</v>
      </c>
      <c r="G441" s="50">
        <v>0</v>
      </c>
      <c r="H441" s="50">
        <v>12983213</v>
      </c>
      <c r="I441" s="50">
        <v>0</v>
      </c>
      <c r="J441" s="51">
        <v>3760856</v>
      </c>
      <c r="K441" s="50">
        <v>45130213</v>
      </c>
      <c r="L441" s="73">
        <v>48891069</v>
      </c>
      <c r="M441" s="118"/>
      <c r="N441" s="120">
        <v>45130213</v>
      </c>
      <c r="O441" s="120">
        <v>32147000</v>
      </c>
      <c r="P441" s="120">
        <v>0</v>
      </c>
      <c r="Q441" s="120">
        <v>54677535</v>
      </c>
      <c r="R441" s="47"/>
    </row>
    <row r="442" spans="1:18" ht="12.75" customHeight="1" x14ac:dyDescent="0.2">
      <c r="A442" s="519">
        <v>36312</v>
      </c>
      <c r="B442" s="519">
        <v>36707</v>
      </c>
      <c r="C442" s="53" t="s">
        <v>3</v>
      </c>
      <c r="D442" s="54">
        <v>3</v>
      </c>
      <c r="E442" s="55">
        <v>17365.86</v>
      </c>
      <c r="F442" s="55">
        <v>0</v>
      </c>
      <c r="G442" s="55">
        <v>0</v>
      </c>
      <c r="H442" s="55">
        <v>6705.27</v>
      </c>
      <c r="I442" s="55">
        <v>0</v>
      </c>
      <c r="J442" s="55">
        <v>2005.93</v>
      </c>
      <c r="K442" s="56">
        <v>24071.13</v>
      </c>
      <c r="L442" s="46">
        <v>26077.06</v>
      </c>
      <c r="M442" s="117"/>
      <c r="N442" s="119">
        <v>24071.13</v>
      </c>
      <c r="O442" s="119">
        <v>17365.86</v>
      </c>
      <c r="P442" s="119"/>
      <c r="Q442" s="119">
        <v>29202.91</v>
      </c>
      <c r="R442" s="47"/>
    </row>
    <row r="443" spans="1:18" ht="9" customHeight="1" x14ac:dyDescent="0.2">
      <c r="A443" s="579"/>
      <c r="B443" s="579"/>
      <c r="C443" s="48" t="s">
        <v>4</v>
      </c>
      <c r="D443" s="49">
        <v>8</v>
      </c>
      <c r="E443" s="50">
        <v>33624994</v>
      </c>
      <c r="F443" s="50">
        <v>0</v>
      </c>
      <c r="G443" s="50">
        <v>0</v>
      </c>
      <c r="H443" s="50">
        <v>12983213</v>
      </c>
      <c r="I443" s="50">
        <v>0</v>
      </c>
      <c r="J443" s="51">
        <v>3884022</v>
      </c>
      <c r="K443" s="50">
        <v>46608207</v>
      </c>
      <c r="L443" s="73">
        <v>50492229</v>
      </c>
      <c r="M443" s="118"/>
      <c r="N443" s="120">
        <v>46608207</v>
      </c>
      <c r="O443" s="120">
        <v>33624994</v>
      </c>
      <c r="P443" s="120">
        <v>0</v>
      </c>
      <c r="Q443" s="120">
        <v>56544719</v>
      </c>
      <c r="R443" s="47"/>
    </row>
    <row r="444" spans="1:18" ht="12.75" customHeight="1" x14ac:dyDescent="0.2">
      <c r="A444" s="579"/>
      <c r="B444" s="579"/>
      <c r="C444" s="53" t="s">
        <v>3</v>
      </c>
      <c r="D444" s="54">
        <v>9</v>
      </c>
      <c r="E444" s="55">
        <v>19636.72</v>
      </c>
      <c r="F444" s="55">
        <v>0</v>
      </c>
      <c r="G444" s="55">
        <v>0</v>
      </c>
      <c r="H444" s="55">
        <v>6705.27</v>
      </c>
      <c r="I444" s="55">
        <v>0</v>
      </c>
      <c r="J444" s="55">
        <v>2195.17</v>
      </c>
      <c r="K444" s="56">
        <v>26341.99</v>
      </c>
      <c r="L444" s="46">
        <v>28537.16</v>
      </c>
      <c r="M444" s="117"/>
      <c r="N444" s="119">
        <v>26341.99</v>
      </c>
      <c r="O444" s="119">
        <v>19636.72</v>
      </c>
      <c r="P444" s="119"/>
      <c r="Q444" s="119">
        <v>32071.77</v>
      </c>
      <c r="R444" s="47"/>
    </row>
    <row r="445" spans="1:18" ht="9" customHeight="1" x14ac:dyDescent="0.2">
      <c r="A445" s="579"/>
      <c r="B445" s="579"/>
      <c r="C445" s="48" t="s">
        <v>4</v>
      </c>
      <c r="D445" s="49">
        <v>14</v>
      </c>
      <c r="E445" s="50">
        <v>38021992</v>
      </c>
      <c r="F445" s="50">
        <v>0</v>
      </c>
      <c r="G445" s="50">
        <v>0</v>
      </c>
      <c r="H445" s="50">
        <v>12983213</v>
      </c>
      <c r="I445" s="50">
        <v>0</v>
      </c>
      <c r="J445" s="51">
        <v>4250442</v>
      </c>
      <c r="K445" s="50">
        <v>51005205</v>
      </c>
      <c r="L445" s="73">
        <v>55255647</v>
      </c>
      <c r="M445" s="118"/>
      <c r="N445" s="120">
        <v>51005205</v>
      </c>
      <c r="O445" s="120">
        <v>38021992</v>
      </c>
      <c r="P445" s="120">
        <v>0</v>
      </c>
      <c r="Q445" s="120">
        <v>62099606</v>
      </c>
      <c r="R445" s="47"/>
    </row>
    <row r="446" spans="1:18" ht="12.75" customHeight="1" x14ac:dyDescent="0.2">
      <c r="A446" s="579"/>
      <c r="B446" s="579"/>
      <c r="C446" s="53" t="s">
        <v>3</v>
      </c>
      <c r="D446" s="54">
        <v>15</v>
      </c>
      <c r="E446" s="55">
        <v>21901.39</v>
      </c>
      <c r="F446" s="55">
        <v>0</v>
      </c>
      <c r="G446" s="55">
        <v>0</v>
      </c>
      <c r="H446" s="55">
        <v>6705.27</v>
      </c>
      <c r="I446" s="55">
        <v>0</v>
      </c>
      <c r="J446" s="55">
        <v>2383.89</v>
      </c>
      <c r="K446" s="56">
        <v>28606.66</v>
      </c>
      <c r="L446" s="46">
        <v>30990.55</v>
      </c>
      <c r="M446" s="117"/>
      <c r="N446" s="119">
        <v>28606.66</v>
      </c>
      <c r="O446" s="119">
        <v>21901.39</v>
      </c>
      <c r="P446" s="119"/>
      <c r="Q446" s="119">
        <v>34932.800000000003</v>
      </c>
      <c r="R446" s="47"/>
    </row>
    <row r="447" spans="1:18" ht="9" customHeight="1" x14ac:dyDescent="0.2">
      <c r="A447" s="579"/>
      <c r="B447" s="579"/>
      <c r="C447" s="48" t="s">
        <v>4</v>
      </c>
      <c r="D447" s="49">
        <v>20</v>
      </c>
      <c r="E447" s="50">
        <v>42407004</v>
      </c>
      <c r="F447" s="50">
        <v>0</v>
      </c>
      <c r="G447" s="50">
        <v>0</v>
      </c>
      <c r="H447" s="50">
        <v>12983213</v>
      </c>
      <c r="I447" s="50">
        <v>0</v>
      </c>
      <c r="J447" s="51">
        <v>4615855</v>
      </c>
      <c r="K447" s="50">
        <v>55390218</v>
      </c>
      <c r="L447" s="73">
        <v>60006072</v>
      </c>
      <c r="M447" s="118"/>
      <c r="N447" s="120">
        <v>55390218</v>
      </c>
      <c r="O447" s="120">
        <v>42407004</v>
      </c>
      <c r="P447" s="120">
        <v>0</v>
      </c>
      <c r="Q447" s="120">
        <v>67639333</v>
      </c>
      <c r="R447" s="47"/>
    </row>
    <row r="448" spans="1:18" ht="12.75" customHeight="1" x14ac:dyDescent="0.2">
      <c r="A448" s="579"/>
      <c r="B448" s="579"/>
      <c r="C448" s="53" t="s">
        <v>3</v>
      </c>
      <c r="D448" s="54">
        <v>21</v>
      </c>
      <c r="E448" s="55">
        <v>24184.639999999999</v>
      </c>
      <c r="F448" s="55">
        <v>0</v>
      </c>
      <c r="G448" s="55">
        <v>0</v>
      </c>
      <c r="H448" s="55">
        <v>6705.27</v>
      </c>
      <c r="I448" s="55">
        <v>0</v>
      </c>
      <c r="J448" s="55">
        <v>2574.16</v>
      </c>
      <c r="K448" s="56">
        <v>30889.91</v>
      </c>
      <c r="L448" s="46">
        <v>33464.07</v>
      </c>
      <c r="M448" s="117"/>
      <c r="N448" s="119">
        <v>30889.91</v>
      </c>
      <c r="O448" s="119">
        <v>24184.639999999999</v>
      </c>
      <c r="P448" s="119"/>
      <c r="Q448" s="119">
        <v>37817.31</v>
      </c>
      <c r="R448" s="47"/>
    </row>
    <row r="449" spans="1:18" ht="9" customHeight="1" x14ac:dyDescent="0.2">
      <c r="A449" s="579"/>
      <c r="B449" s="579"/>
      <c r="C449" s="48" t="s">
        <v>4</v>
      </c>
      <c r="D449" s="49">
        <v>27</v>
      </c>
      <c r="E449" s="50">
        <v>46827993</v>
      </c>
      <c r="F449" s="50">
        <v>0</v>
      </c>
      <c r="G449" s="50">
        <v>0</v>
      </c>
      <c r="H449" s="50">
        <v>12983213</v>
      </c>
      <c r="I449" s="50">
        <v>0</v>
      </c>
      <c r="J449" s="51">
        <v>4984269</v>
      </c>
      <c r="K449" s="50">
        <v>59811206</v>
      </c>
      <c r="L449" s="73">
        <v>64795475</v>
      </c>
      <c r="M449" s="118"/>
      <c r="N449" s="120">
        <v>59811206</v>
      </c>
      <c r="O449" s="120">
        <v>46827993</v>
      </c>
      <c r="P449" s="120">
        <v>0</v>
      </c>
      <c r="Q449" s="120">
        <v>73224523</v>
      </c>
      <c r="R449" s="47"/>
    </row>
    <row r="450" spans="1:18" ht="12.75" customHeight="1" x14ac:dyDescent="0.2">
      <c r="A450" s="579"/>
      <c r="B450" s="579"/>
      <c r="C450" s="53" t="s">
        <v>3</v>
      </c>
      <c r="D450" s="54">
        <v>28</v>
      </c>
      <c r="E450" s="55">
        <v>27205.919999999998</v>
      </c>
      <c r="F450" s="55">
        <v>0</v>
      </c>
      <c r="G450" s="55">
        <v>0</v>
      </c>
      <c r="H450" s="55">
        <v>6705.27</v>
      </c>
      <c r="I450" s="55">
        <v>0</v>
      </c>
      <c r="J450" s="55">
        <v>2825.93</v>
      </c>
      <c r="K450" s="56">
        <v>33911.19</v>
      </c>
      <c r="L450" s="46">
        <v>36737.120000000003</v>
      </c>
      <c r="M450" s="117"/>
      <c r="N450" s="119">
        <v>33911.19</v>
      </c>
      <c r="O450" s="119">
        <v>27205.919999999998</v>
      </c>
      <c r="P450" s="119"/>
      <c r="Q450" s="119">
        <v>41634.19</v>
      </c>
      <c r="R450" s="47"/>
    </row>
    <row r="451" spans="1:18" ht="9" customHeight="1" x14ac:dyDescent="0.2">
      <c r="A451" s="579"/>
      <c r="B451" s="579"/>
      <c r="C451" s="48" t="s">
        <v>4</v>
      </c>
      <c r="D451" s="49">
        <v>34</v>
      </c>
      <c r="E451" s="50">
        <v>52678007</v>
      </c>
      <c r="F451" s="50">
        <v>0</v>
      </c>
      <c r="G451" s="50">
        <v>0</v>
      </c>
      <c r="H451" s="50">
        <v>12983213</v>
      </c>
      <c r="I451" s="50">
        <v>0</v>
      </c>
      <c r="J451" s="51">
        <v>5471763</v>
      </c>
      <c r="K451" s="50">
        <v>65661220</v>
      </c>
      <c r="L451" s="73">
        <v>71132983</v>
      </c>
      <c r="M451" s="118"/>
      <c r="N451" s="120">
        <v>65661220</v>
      </c>
      <c r="O451" s="120">
        <v>52678007</v>
      </c>
      <c r="P451" s="120">
        <v>0</v>
      </c>
      <c r="Q451" s="120">
        <v>80615033</v>
      </c>
      <c r="R451" s="47"/>
    </row>
    <row r="452" spans="1:18" ht="12.75" customHeight="1" x14ac:dyDescent="0.2">
      <c r="A452" s="579"/>
      <c r="B452" s="579"/>
      <c r="C452" s="53" t="s">
        <v>3</v>
      </c>
      <c r="D452" s="54">
        <v>35</v>
      </c>
      <c r="E452" s="55">
        <v>29489.17</v>
      </c>
      <c r="F452" s="55">
        <v>0</v>
      </c>
      <c r="G452" s="55">
        <v>0</v>
      </c>
      <c r="H452" s="55">
        <v>6705.27</v>
      </c>
      <c r="I452" s="55">
        <v>0</v>
      </c>
      <c r="J452" s="55">
        <v>3016.2</v>
      </c>
      <c r="K452" s="56">
        <v>36194.44</v>
      </c>
      <c r="L452" s="46">
        <v>39210.639999999999</v>
      </c>
      <c r="M452" s="117"/>
      <c r="N452" s="119">
        <v>36194.44</v>
      </c>
      <c r="O452" s="119">
        <v>29489.17</v>
      </c>
      <c r="P452" s="119"/>
      <c r="Q452" s="119">
        <v>44518.69</v>
      </c>
      <c r="R452" s="47"/>
    </row>
    <row r="453" spans="1:18" ht="9" customHeight="1" x14ac:dyDescent="0.2">
      <c r="A453" s="580"/>
      <c r="B453" s="580"/>
      <c r="C453" s="58" t="s">
        <v>4</v>
      </c>
      <c r="D453" s="59"/>
      <c r="E453" s="61">
        <v>57098995</v>
      </c>
      <c r="F453" s="61">
        <v>0</v>
      </c>
      <c r="G453" s="61">
        <v>0</v>
      </c>
      <c r="H453" s="61">
        <v>12983213</v>
      </c>
      <c r="I453" s="61">
        <v>0</v>
      </c>
      <c r="J453" s="60">
        <v>5840178</v>
      </c>
      <c r="K453" s="61">
        <v>70082208</v>
      </c>
      <c r="L453" s="73">
        <v>75922386</v>
      </c>
      <c r="M453" s="118"/>
      <c r="N453" s="120">
        <v>70082208</v>
      </c>
      <c r="O453" s="120">
        <v>57098995</v>
      </c>
      <c r="P453" s="120">
        <v>0</v>
      </c>
      <c r="Q453" s="120">
        <v>86200204</v>
      </c>
      <c r="R453" s="47"/>
    </row>
    <row r="454" spans="1:18" ht="12.75" customHeight="1" x14ac:dyDescent="0.2">
      <c r="A454" s="496">
        <v>36708</v>
      </c>
      <c r="B454" s="496">
        <v>36769</v>
      </c>
      <c r="C454" s="42" t="s">
        <v>3</v>
      </c>
      <c r="D454" s="43">
        <v>0</v>
      </c>
      <c r="E454" s="44">
        <v>16881.43</v>
      </c>
      <c r="F454" s="44">
        <v>0</v>
      </c>
      <c r="G454" s="44">
        <v>0</v>
      </c>
      <c r="H454" s="44">
        <v>6705.27</v>
      </c>
      <c r="I454" s="44">
        <v>0</v>
      </c>
      <c r="J454" s="44">
        <v>1965.56</v>
      </c>
      <c r="K454" s="45">
        <v>23586.7</v>
      </c>
      <c r="L454" s="46">
        <v>25552.26</v>
      </c>
      <c r="M454" s="117"/>
      <c r="N454" s="119">
        <v>23586.7</v>
      </c>
      <c r="O454" s="119">
        <v>16881.43</v>
      </c>
      <c r="P454" s="119"/>
      <c r="Q454" s="119">
        <v>28590.92</v>
      </c>
      <c r="R454" s="47"/>
    </row>
    <row r="455" spans="1:18" ht="9" customHeight="1" x14ac:dyDescent="0.2">
      <c r="A455" s="521"/>
      <c r="B455" s="521"/>
      <c r="C455" s="48" t="s">
        <v>4</v>
      </c>
      <c r="D455" s="49">
        <v>2</v>
      </c>
      <c r="E455" s="50">
        <v>32687006</v>
      </c>
      <c r="F455" s="50">
        <v>0</v>
      </c>
      <c r="G455" s="50">
        <v>0</v>
      </c>
      <c r="H455" s="50">
        <v>12983213</v>
      </c>
      <c r="I455" s="50">
        <v>0</v>
      </c>
      <c r="J455" s="51">
        <v>3805855</v>
      </c>
      <c r="K455" s="50">
        <v>45670220</v>
      </c>
      <c r="L455" s="73">
        <v>49476074</v>
      </c>
      <c r="M455" s="118"/>
      <c r="N455" s="120">
        <v>45670220</v>
      </c>
      <c r="O455" s="120">
        <v>32687006</v>
      </c>
      <c r="P455" s="120">
        <v>0</v>
      </c>
      <c r="Q455" s="120">
        <v>55359741</v>
      </c>
      <c r="R455" s="47"/>
    </row>
    <row r="456" spans="1:18" ht="12.75" customHeight="1" x14ac:dyDescent="0.2">
      <c r="A456" s="519">
        <v>36708</v>
      </c>
      <c r="B456" s="519">
        <v>36769</v>
      </c>
      <c r="C456" s="53" t="s">
        <v>3</v>
      </c>
      <c r="D456" s="54">
        <v>3</v>
      </c>
      <c r="E456" s="55">
        <v>17657.14</v>
      </c>
      <c r="F456" s="55">
        <v>0</v>
      </c>
      <c r="G456" s="55">
        <v>0</v>
      </c>
      <c r="H456" s="55">
        <v>6705.27</v>
      </c>
      <c r="I456" s="55">
        <v>0</v>
      </c>
      <c r="J456" s="55">
        <v>2030.2</v>
      </c>
      <c r="K456" s="56">
        <v>24362.41</v>
      </c>
      <c r="L456" s="46">
        <v>26392.61</v>
      </c>
      <c r="M456" s="117"/>
      <c r="N456" s="119">
        <v>24362.41</v>
      </c>
      <c r="O456" s="119">
        <v>17657.14</v>
      </c>
      <c r="P456" s="119"/>
      <c r="Q456" s="119">
        <v>29570.9</v>
      </c>
      <c r="R456" s="47"/>
    </row>
    <row r="457" spans="1:18" ht="9" customHeight="1" x14ac:dyDescent="0.2">
      <c r="A457" s="579"/>
      <c r="B457" s="579"/>
      <c r="C457" s="48" t="s">
        <v>4</v>
      </c>
      <c r="D457" s="49">
        <v>8</v>
      </c>
      <c r="E457" s="50">
        <v>34188990</v>
      </c>
      <c r="F457" s="50">
        <v>0</v>
      </c>
      <c r="G457" s="50">
        <v>0</v>
      </c>
      <c r="H457" s="50">
        <v>12983213</v>
      </c>
      <c r="I457" s="50">
        <v>0</v>
      </c>
      <c r="J457" s="51">
        <v>3931015</v>
      </c>
      <c r="K457" s="50">
        <v>47172204</v>
      </c>
      <c r="L457" s="73">
        <v>51103219</v>
      </c>
      <c r="M457" s="118"/>
      <c r="N457" s="120">
        <v>47172204</v>
      </c>
      <c r="O457" s="120">
        <v>34188990</v>
      </c>
      <c r="P457" s="120">
        <v>0</v>
      </c>
      <c r="Q457" s="120">
        <v>57257247</v>
      </c>
      <c r="R457" s="47"/>
    </row>
    <row r="458" spans="1:18" ht="12.75" customHeight="1" x14ac:dyDescent="0.2">
      <c r="A458" s="579"/>
      <c r="B458" s="579"/>
      <c r="C458" s="53" t="s">
        <v>3</v>
      </c>
      <c r="D458" s="54">
        <v>9</v>
      </c>
      <c r="E458" s="55">
        <v>19952.8</v>
      </c>
      <c r="F458" s="55">
        <v>0</v>
      </c>
      <c r="G458" s="55">
        <v>0</v>
      </c>
      <c r="H458" s="55">
        <v>6705.27</v>
      </c>
      <c r="I458" s="55">
        <v>0</v>
      </c>
      <c r="J458" s="55">
        <v>2221.5100000000002</v>
      </c>
      <c r="K458" s="56">
        <v>26658.07</v>
      </c>
      <c r="L458" s="46">
        <v>28879.58</v>
      </c>
      <c r="M458" s="117"/>
      <c r="N458" s="119">
        <v>26658.07</v>
      </c>
      <c r="O458" s="119">
        <v>19952.8</v>
      </c>
      <c r="P458" s="119"/>
      <c r="Q458" s="119">
        <v>32471.08</v>
      </c>
      <c r="R458" s="47"/>
    </row>
    <row r="459" spans="1:18" ht="9" customHeight="1" x14ac:dyDescent="0.2">
      <c r="A459" s="579"/>
      <c r="B459" s="579"/>
      <c r="C459" s="48" t="s">
        <v>4</v>
      </c>
      <c r="D459" s="49">
        <v>14</v>
      </c>
      <c r="E459" s="50">
        <v>38634008</v>
      </c>
      <c r="F459" s="50">
        <v>0</v>
      </c>
      <c r="G459" s="50">
        <v>0</v>
      </c>
      <c r="H459" s="50">
        <v>12983213</v>
      </c>
      <c r="I459" s="50">
        <v>0</v>
      </c>
      <c r="J459" s="51">
        <v>4301443</v>
      </c>
      <c r="K459" s="50">
        <v>51617221</v>
      </c>
      <c r="L459" s="73">
        <v>55918664</v>
      </c>
      <c r="M459" s="118"/>
      <c r="N459" s="120">
        <v>51617221</v>
      </c>
      <c r="O459" s="120">
        <v>38634008</v>
      </c>
      <c r="P459" s="120">
        <v>0</v>
      </c>
      <c r="Q459" s="120">
        <v>62872778</v>
      </c>
      <c r="R459" s="47"/>
    </row>
    <row r="460" spans="1:18" ht="12.75" customHeight="1" x14ac:dyDescent="0.2">
      <c r="A460" s="579"/>
      <c r="B460" s="579"/>
      <c r="C460" s="53" t="s">
        <v>3</v>
      </c>
      <c r="D460" s="54">
        <v>15</v>
      </c>
      <c r="E460" s="55">
        <v>22242.25</v>
      </c>
      <c r="F460" s="55">
        <v>0</v>
      </c>
      <c r="G460" s="55">
        <v>0</v>
      </c>
      <c r="H460" s="55">
        <v>6705.27</v>
      </c>
      <c r="I460" s="55">
        <v>0</v>
      </c>
      <c r="J460" s="55">
        <v>2412.29</v>
      </c>
      <c r="K460" s="56">
        <v>28947.52</v>
      </c>
      <c r="L460" s="46">
        <v>31359.81</v>
      </c>
      <c r="M460" s="117"/>
      <c r="N460" s="119">
        <v>28947.52</v>
      </c>
      <c r="O460" s="119">
        <v>22242.25</v>
      </c>
      <c r="P460" s="119"/>
      <c r="Q460" s="119">
        <v>35363.42</v>
      </c>
      <c r="R460" s="47"/>
    </row>
    <row r="461" spans="1:18" ht="9" customHeight="1" x14ac:dyDescent="0.2">
      <c r="A461" s="579"/>
      <c r="B461" s="579"/>
      <c r="C461" s="48" t="s">
        <v>4</v>
      </c>
      <c r="D461" s="49">
        <v>20</v>
      </c>
      <c r="E461" s="50">
        <v>43067001</v>
      </c>
      <c r="F461" s="50">
        <v>0</v>
      </c>
      <c r="G461" s="50">
        <v>0</v>
      </c>
      <c r="H461" s="50">
        <v>12983213</v>
      </c>
      <c r="I461" s="50">
        <v>0</v>
      </c>
      <c r="J461" s="51">
        <v>4670845</v>
      </c>
      <c r="K461" s="50">
        <v>56050215</v>
      </c>
      <c r="L461" s="73">
        <v>60721059</v>
      </c>
      <c r="M461" s="118"/>
      <c r="N461" s="120">
        <v>56050215</v>
      </c>
      <c r="O461" s="120">
        <v>43067001</v>
      </c>
      <c r="P461" s="120">
        <v>0</v>
      </c>
      <c r="Q461" s="120">
        <v>68473129</v>
      </c>
      <c r="R461" s="47"/>
    </row>
    <row r="462" spans="1:18" ht="12.75" customHeight="1" x14ac:dyDescent="0.2">
      <c r="A462" s="579"/>
      <c r="B462" s="579"/>
      <c r="C462" s="53" t="s">
        <v>3</v>
      </c>
      <c r="D462" s="54">
        <v>21</v>
      </c>
      <c r="E462" s="55">
        <v>24556.49</v>
      </c>
      <c r="F462" s="55">
        <v>0</v>
      </c>
      <c r="G462" s="55">
        <v>0</v>
      </c>
      <c r="H462" s="55">
        <v>6705.27</v>
      </c>
      <c r="I462" s="55">
        <v>0</v>
      </c>
      <c r="J462" s="55">
        <v>2605.15</v>
      </c>
      <c r="K462" s="56">
        <v>31261.759999999998</v>
      </c>
      <c r="L462" s="46">
        <v>33866.910000000003</v>
      </c>
      <c r="M462" s="117"/>
      <c r="N462" s="119">
        <v>31261.759999999998</v>
      </c>
      <c r="O462" s="119">
        <v>24556.49</v>
      </c>
      <c r="P462" s="119"/>
      <c r="Q462" s="119">
        <v>38287.08</v>
      </c>
      <c r="R462" s="47"/>
    </row>
    <row r="463" spans="1:18" ht="9" customHeight="1" x14ac:dyDescent="0.2">
      <c r="A463" s="579"/>
      <c r="B463" s="579"/>
      <c r="C463" s="48" t="s">
        <v>4</v>
      </c>
      <c r="D463" s="49">
        <v>27</v>
      </c>
      <c r="E463" s="50">
        <v>47547995</v>
      </c>
      <c r="F463" s="50">
        <v>0</v>
      </c>
      <c r="G463" s="50">
        <v>0</v>
      </c>
      <c r="H463" s="50">
        <v>12983213</v>
      </c>
      <c r="I463" s="50">
        <v>0</v>
      </c>
      <c r="J463" s="51">
        <v>5044274</v>
      </c>
      <c r="K463" s="50">
        <v>60531208</v>
      </c>
      <c r="L463" s="73">
        <v>65575482</v>
      </c>
      <c r="M463" s="118"/>
      <c r="N463" s="120">
        <v>60531208</v>
      </c>
      <c r="O463" s="120">
        <v>47547995</v>
      </c>
      <c r="P463" s="120">
        <v>0</v>
      </c>
      <c r="Q463" s="120">
        <v>74134124</v>
      </c>
      <c r="R463" s="47"/>
    </row>
    <row r="464" spans="1:18" ht="12.75" customHeight="1" x14ac:dyDescent="0.2">
      <c r="A464" s="579"/>
      <c r="B464" s="579"/>
      <c r="C464" s="53" t="s">
        <v>3</v>
      </c>
      <c r="D464" s="54">
        <v>28</v>
      </c>
      <c r="E464" s="55">
        <v>27614.95</v>
      </c>
      <c r="F464" s="55">
        <v>0</v>
      </c>
      <c r="G464" s="55">
        <v>0</v>
      </c>
      <c r="H464" s="55">
        <v>6705.27</v>
      </c>
      <c r="I464" s="55">
        <v>0</v>
      </c>
      <c r="J464" s="55">
        <v>2860.02</v>
      </c>
      <c r="K464" s="56">
        <v>34320.22</v>
      </c>
      <c r="L464" s="46">
        <v>37180.239999999998</v>
      </c>
      <c r="M464" s="117"/>
      <c r="N464" s="119">
        <v>34320.22</v>
      </c>
      <c r="O464" s="119">
        <v>27614.95</v>
      </c>
      <c r="P464" s="119"/>
      <c r="Q464" s="119">
        <v>42150.93</v>
      </c>
      <c r="R464" s="47"/>
    </row>
    <row r="465" spans="1:18" ht="9" customHeight="1" x14ac:dyDescent="0.2">
      <c r="A465" s="579"/>
      <c r="B465" s="579"/>
      <c r="C465" s="48" t="s">
        <v>4</v>
      </c>
      <c r="D465" s="49">
        <v>34</v>
      </c>
      <c r="E465" s="50">
        <v>53469999</v>
      </c>
      <c r="F465" s="50">
        <v>0</v>
      </c>
      <c r="G465" s="50">
        <v>0</v>
      </c>
      <c r="H465" s="50">
        <v>12983213</v>
      </c>
      <c r="I465" s="50">
        <v>0</v>
      </c>
      <c r="J465" s="51">
        <v>5537771</v>
      </c>
      <c r="K465" s="50">
        <v>66453212</v>
      </c>
      <c r="L465" s="73">
        <v>71990983</v>
      </c>
      <c r="M465" s="118"/>
      <c r="N465" s="120">
        <v>66453212</v>
      </c>
      <c r="O465" s="120">
        <v>53469999</v>
      </c>
      <c r="P465" s="120">
        <v>0</v>
      </c>
      <c r="Q465" s="120">
        <v>81615581</v>
      </c>
      <c r="R465" s="47"/>
    </row>
    <row r="466" spans="1:18" ht="12.75" customHeight="1" x14ac:dyDescent="0.2">
      <c r="A466" s="579"/>
      <c r="B466" s="579"/>
      <c r="C466" s="53" t="s">
        <v>3</v>
      </c>
      <c r="D466" s="54">
        <v>35</v>
      </c>
      <c r="E466" s="55">
        <v>29923</v>
      </c>
      <c r="F466" s="55">
        <v>0</v>
      </c>
      <c r="G466" s="55">
        <v>0</v>
      </c>
      <c r="H466" s="55">
        <v>6705.27</v>
      </c>
      <c r="I466" s="55">
        <v>0</v>
      </c>
      <c r="J466" s="55">
        <v>3052.36</v>
      </c>
      <c r="K466" s="56">
        <v>36628.269999999997</v>
      </c>
      <c r="L466" s="46">
        <v>39680.629999999997</v>
      </c>
      <c r="M466" s="117"/>
      <c r="N466" s="119">
        <v>36628.269999999997</v>
      </c>
      <c r="O466" s="119">
        <v>29923</v>
      </c>
      <c r="P466" s="119"/>
      <c r="Q466" s="119">
        <v>45066.77</v>
      </c>
      <c r="R466" s="47"/>
    </row>
    <row r="467" spans="1:18" ht="9" customHeight="1" x14ac:dyDescent="0.2">
      <c r="A467" s="580"/>
      <c r="B467" s="580"/>
      <c r="C467" s="58" t="s">
        <v>4</v>
      </c>
      <c r="D467" s="59"/>
      <c r="E467" s="61">
        <v>57939007</v>
      </c>
      <c r="F467" s="61">
        <v>0</v>
      </c>
      <c r="G467" s="61">
        <v>0</v>
      </c>
      <c r="H467" s="61">
        <v>12983213</v>
      </c>
      <c r="I467" s="61">
        <v>0</v>
      </c>
      <c r="J467" s="60">
        <v>5910193</v>
      </c>
      <c r="K467" s="61">
        <v>70922220</v>
      </c>
      <c r="L467" s="73">
        <v>76832413</v>
      </c>
      <c r="M467" s="118"/>
      <c r="N467" s="120">
        <v>70922220</v>
      </c>
      <c r="O467" s="120">
        <v>57939007</v>
      </c>
      <c r="P467" s="120">
        <v>0</v>
      </c>
      <c r="Q467" s="120">
        <v>87261435</v>
      </c>
      <c r="R467" s="47"/>
    </row>
    <row r="468" spans="1:18" ht="12.75" customHeight="1" x14ac:dyDescent="0.2">
      <c r="A468" s="496">
        <v>36770</v>
      </c>
      <c r="B468" s="496">
        <v>36891</v>
      </c>
      <c r="C468" s="42" t="s">
        <v>3</v>
      </c>
      <c r="D468" s="43">
        <v>0</v>
      </c>
      <c r="E468" s="44">
        <v>16881.43</v>
      </c>
      <c r="F468" s="44">
        <v>0</v>
      </c>
      <c r="G468" s="44">
        <v>0</v>
      </c>
      <c r="H468" s="44">
        <v>6705.27</v>
      </c>
      <c r="I468" s="44">
        <v>0</v>
      </c>
      <c r="J468" s="44">
        <v>1965.56</v>
      </c>
      <c r="K468" s="45">
        <v>23586.7</v>
      </c>
      <c r="L468" s="46">
        <v>25552.26</v>
      </c>
      <c r="M468" s="117"/>
      <c r="N468" s="119">
        <v>23586.7</v>
      </c>
      <c r="O468" s="119">
        <v>16881.43</v>
      </c>
      <c r="P468" s="119"/>
      <c r="Q468" s="119">
        <v>28590.92</v>
      </c>
      <c r="R468" s="47"/>
    </row>
    <row r="469" spans="1:18" ht="9" customHeight="1" x14ac:dyDescent="0.2">
      <c r="A469" s="521"/>
      <c r="B469" s="521"/>
      <c r="C469" s="48" t="s">
        <v>4</v>
      </c>
      <c r="D469" s="49">
        <v>2</v>
      </c>
      <c r="E469" s="50">
        <v>32687006</v>
      </c>
      <c r="F469" s="50">
        <v>0</v>
      </c>
      <c r="G469" s="50">
        <v>0</v>
      </c>
      <c r="H469" s="50">
        <v>12983213</v>
      </c>
      <c r="I469" s="50">
        <v>0</v>
      </c>
      <c r="J469" s="51">
        <v>3805855</v>
      </c>
      <c r="K469" s="50">
        <v>45670220</v>
      </c>
      <c r="L469" s="73">
        <v>49476074</v>
      </c>
      <c r="M469" s="118"/>
      <c r="N469" s="120">
        <v>45670220</v>
      </c>
      <c r="O469" s="120">
        <v>32687006</v>
      </c>
      <c r="P469" s="120">
        <v>0</v>
      </c>
      <c r="Q469" s="120">
        <v>55359741</v>
      </c>
      <c r="R469" s="47"/>
    </row>
    <row r="470" spans="1:18" ht="12.75" customHeight="1" x14ac:dyDescent="0.2">
      <c r="A470" s="519">
        <v>36770</v>
      </c>
      <c r="B470" s="519">
        <v>36891</v>
      </c>
      <c r="C470" s="53" t="s">
        <v>3</v>
      </c>
      <c r="D470" s="54">
        <v>3</v>
      </c>
      <c r="E470" s="55">
        <v>17657.14</v>
      </c>
      <c r="F470" s="55">
        <v>0</v>
      </c>
      <c r="G470" s="55">
        <v>0</v>
      </c>
      <c r="H470" s="55">
        <v>6705.27</v>
      </c>
      <c r="I470" s="55">
        <v>0</v>
      </c>
      <c r="J470" s="55">
        <v>2030.2</v>
      </c>
      <c r="K470" s="56">
        <v>24362.41</v>
      </c>
      <c r="L470" s="46">
        <v>26392.61</v>
      </c>
      <c r="M470" s="117"/>
      <c r="N470" s="119">
        <v>24362.41</v>
      </c>
      <c r="O470" s="119">
        <v>17657.14</v>
      </c>
      <c r="P470" s="119"/>
      <c r="Q470" s="119">
        <v>29570.9</v>
      </c>
      <c r="R470" s="47"/>
    </row>
    <row r="471" spans="1:18" ht="9" customHeight="1" x14ac:dyDescent="0.2">
      <c r="A471" s="579"/>
      <c r="B471" s="579"/>
      <c r="C471" s="48" t="s">
        <v>4</v>
      </c>
      <c r="D471" s="49">
        <v>8</v>
      </c>
      <c r="E471" s="50">
        <v>34188990</v>
      </c>
      <c r="F471" s="50">
        <v>0</v>
      </c>
      <c r="G471" s="50">
        <v>0</v>
      </c>
      <c r="H471" s="50">
        <v>12983213</v>
      </c>
      <c r="I471" s="50">
        <v>0</v>
      </c>
      <c r="J471" s="51">
        <v>3931015</v>
      </c>
      <c r="K471" s="50">
        <v>47172204</v>
      </c>
      <c r="L471" s="73">
        <v>51103219</v>
      </c>
      <c r="M471" s="118"/>
      <c r="N471" s="120">
        <v>47172204</v>
      </c>
      <c r="O471" s="120">
        <v>34188990</v>
      </c>
      <c r="P471" s="120">
        <v>0</v>
      </c>
      <c r="Q471" s="120">
        <v>57257247</v>
      </c>
      <c r="R471" s="47"/>
    </row>
    <row r="472" spans="1:18" ht="12.75" customHeight="1" x14ac:dyDescent="0.2">
      <c r="A472" s="579"/>
      <c r="B472" s="579"/>
      <c r="C472" s="53" t="s">
        <v>3</v>
      </c>
      <c r="D472" s="54">
        <v>9</v>
      </c>
      <c r="E472" s="55">
        <v>19952.8</v>
      </c>
      <c r="F472" s="55">
        <v>0</v>
      </c>
      <c r="G472" s="55">
        <v>0</v>
      </c>
      <c r="H472" s="55">
        <v>6705.27</v>
      </c>
      <c r="I472" s="55">
        <v>0</v>
      </c>
      <c r="J472" s="55">
        <v>2221.5100000000002</v>
      </c>
      <c r="K472" s="56">
        <v>26658.07</v>
      </c>
      <c r="L472" s="46">
        <v>28879.58</v>
      </c>
      <c r="M472" s="117"/>
      <c r="N472" s="119">
        <v>26658.07</v>
      </c>
      <c r="O472" s="119">
        <v>19952.8</v>
      </c>
      <c r="P472" s="119"/>
      <c r="Q472" s="119">
        <v>32471.08</v>
      </c>
      <c r="R472" s="47"/>
    </row>
    <row r="473" spans="1:18" ht="9" customHeight="1" x14ac:dyDescent="0.2">
      <c r="A473" s="579"/>
      <c r="B473" s="579"/>
      <c r="C473" s="48" t="s">
        <v>4</v>
      </c>
      <c r="D473" s="49">
        <v>14</v>
      </c>
      <c r="E473" s="50">
        <v>38634008</v>
      </c>
      <c r="F473" s="50">
        <v>0</v>
      </c>
      <c r="G473" s="50">
        <v>0</v>
      </c>
      <c r="H473" s="50">
        <v>12983213</v>
      </c>
      <c r="I473" s="50">
        <v>0</v>
      </c>
      <c r="J473" s="51">
        <v>4301443</v>
      </c>
      <c r="K473" s="50">
        <v>51617221</v>
      </c>
      <c r="L473" s="73">
        <v>55918664</v>
      </c>
      <c r="M473" s="118"/>
      <c r="N473" s="120">
        <v>51617221</v>
      </c>
      <c r="O473" s="120">
        <v>38634008</v>
      </c>
      <c r="P473" s="120">
        <v>0</v>
      </c>
      <c r="Q473" s="120">
        <v>62872778</v>
      </c>
      <c r="R473" s="47"/>
    </row>
    <row r="474" spans="1:18" ht="12.75" customHeight="1" x14ac:dyDescent="0.2">
      <c r="A474" s="579"/>
      <c r="B474" s="579"/>
      <c r="C474" s="53" t="s">
        <v>3</v>
      </c>
      <c r="D474" s="54">
        <v>15</v>
      </c>
      <c r="E474" s="55">
        <v>22242.25</v>
      </c>
      <c r="F474" s="55">
        <v>0</v>
      </c>
      <c r="G474" s="55">
        <v>0</v>
      </c>
      <c r="H474" s="55">
        <v>6705.27</v>
      </c>
      <c r="I474" s="55">
        <v>0</v>
      </c>
      <c r="J474" s="55">
        <v>2412.29</v>
      </c>
      <c r="K474" s="56">
        <v>28947.52</v>
      </c>
      <c r="L474" s="46">
        <v>31359.81</v>
      </c>
      <c r="M474" s="117"/>
      <c r="N474" s="119">
        <v>28947.52</v>
      </c>
      <c r="O474" s="119">
        <v>22242.25</v>
      </c>
      <c r="P474" s="119"/>
      <c r="Q474" s="119">
        <v>35363.42</v>
      </c>
      <c r="R474" s="47"/>
    </row>
    <row r="475" spans="1:18" ht="9" customHeight="1" x14ac:dyDescent="0.2">
      <c r="A475" s="579"/>
      <c r="B475" s="579"/>
      <c r="C475" s="48" t="s">
        <v>4</v>
      </c>
      <c r="D475" s="49">
        <v>20</v>
      </c>
      <c r="E475" s="50">
        <v>43067001</v>
      </c>
      <c r="F475" s="50">
        <v>0</v>
      </c>
      <c r="G475" s="50">
        <v>0</v>
      </c>
      <c r="H475" s="50">
        <v>12983213</v>
      </c>
      <c r="I475" s="50">
        <v>0</v>
      </c>
      <c r="J475" s="51">
        <v>4670845</v>
      </c>
      <c r="K475" s="50">
        <v>56050215</v>
      </c>
      <c r="L475" s="73">
        <v>60721059</v>
      </c>
      <c r="M475" s="118"/>
      <c r="N475" s="120">
        <v>56050215</v>
      </c>
      <c r="O475" s="120">
        <v>43067001</v>
      </c>
      <c r="P475" s="120">
        <v>0</v>
      </c>
      <c r="Q475" s="120">
        <v>68473129</v>
      </c>
      <c r="R475" s="47"/>
    </row>
    <row r="476" spans="1:18" ht="12.75" customHeight="1" x14ac:dyDescent="0.2">
      <c r="A476" s="579"/>
      <c r="B476" s="579"/>
      <c r="C476" s="53" t="s">
        <v>3</v>
      </c>
      <c r="D476" s="54">
        <v>21</v>
      </c>
      <c r="E476" s="55">
        <v>24556.49</v>
      </c>
      <c r="F476" s="55">
        <v>0</v>
      </c>
      <c r="G476" s="55">
        <v>0</v>
      </c>
      <c r="H476" s="55">
        <v>6705.27</v>
      </c>
      <c r="I476" s="55">
        <v>0</v>
      </c>
      <c r="J476" s="55">
        <v>2605.15</v>
      </c>
      <c r="K476" s="56">
        <v>31261.759999999998</v>
      </c>
      <c r="L476" s="46">
        <v>33866.910000000003</v>
      </c>
      <c r="M476" s="117"/>
      <c r="N476" s="119">
        <v>31261.759999999998</v>
      </c>
      <c r="O476" s="119">
        <v>24556.49</v>
      </c>
      <c r="P476" s="119"/>
      <c r="Q476" s="119">
        <v>38287.08</v>
      </c>
      <c r="R476" s="47"/>
    </row>
    <row r="477" spans="1:18" ht="9" customHeight="1" x14ac:dyDescent="0.2">
      <c r="A477" s="579"/>
      <c r="B477" s="579"/>
      <c r="C477" s="48" t="s">
        <v>4</v>
      </c>
      <c r="D477" s="49">
        <v>27</v>
      </c>
      <c r="E477" s="50">
        <v>47547995</v>
      </c>
      <c r="F477" s="50">
        <v>0</v>
      </c>
      <c r="G477" s="50">
        <v>0</v>
      </c>
      <c r="H477" s="50">
        <v>12983213</v>
      </c>
      <c r="I477" s="50">
        <v>0</v>
      </c>
      <c r="J477" s="51">
        <v>5044274</v>
      </c>
      <c r="K477" s="50">
        <v>60531208</v>
      </c>
      <c r="L477" s="73">
        <v>65575482</v>
      </c>
      <c r="M477" s="118"/>
      <c r="N477" s="120">
        <v>60531208</v>
      </c>
      <c r="O477" s="120">
        <v>47547995</v>
      </c>
      <c r="P477" s="120">
        <v>0</v>
      </c>
      <c r="Q477" s="120">
        <v>74134124</v>
      </c>
      <c r="R477" s="47"/>
    </row>
    <row r="478" spans="1:18" ht="12.75" customHeight="1" x14ac:dyDescent="0.2">
      <c r="A478" s="579"/>
      <c r="B478" s="579"/>
      <c r="C478" s="53" t="s">
        <v>3</v>
      </c>
      <c r="D478" s="54">
        <v>28</v>
      </c>
      <c r="E478" s="55">
        <v>27614.95</v>
      </c>
      <c r="F478" s="55">
        <v>0</v>
      </c>
      <c r="G478" s="55">
        <v>0</v>
      </c>
      <c r="H478" s="55">
        <v>6705.27</v>
      </c>
      <c r="I478" s="55">
        <v>0</v>
      </c>
      <c r="J478" s="55">
        <v>2860.02</v>
      </c>
      <c r="K478" s="56">
        <v>34320.22</v>
      </c>
      <c r="L478" s="46">
        <v>37180.239999999998</v>
      </c>
      <c r="M478" s="117"/>
      <c r="N478" s="119">
        <v>34320.22</v>
      </c>
      <c r="O478" s="119">
        <v>27614.95</v>
      </c>
      <c r="P478" s="119"/>
      <c r="Q478" s="119">
        <v>42150.93</v>
      </c>
      <c r="R478" s="47"/>
    </row>
    <row r="479" spans="1:18" ht="9" customHeight="1" x14ac:dyDescent="0.2">
      <c r="A479" s="579"/>
      <c r="B479" s="579"/>
      <c r="C479" s="48" t="s">
        <v>4</v>
      </c>
      <c r="D479" s="49">
        <v>34</v>
      </c>
      <c r="E479" s="50">
        <v>53469999</v>
      </c>
      <c r="F479" s="50">
        <v>0</v>
      </c>
      <c r="G479" s="50">
        <v>0</v>
      </c>
      <c r="H479" s="50">
        <v>12983213</v>
      </c>
      <c r="I479" s="50">
        <v>0</v>
      </c>
      <c r="J479" s="51">
        <v>5537771</v>
      </c>
      <c r="K479" s="50">
        <v>66453212</v>
      </c>
      <c r="L479" s="73">
        <v>71990983</v>
      </c>
      <c r="M479" s="118"/>
      <c r="N479" s="120">
        <v>66453212</v>
      </c>
      <c r="O479" s="120">
        <v>53469999</v>
      </c>
      <c r="P479" s="120">
        <v>0</v>
      </c>
      <c r="Q479" s="120">
        <v>81615581</v>
      </c>
      <c r="R479" s="47"/>
    </row>
    <row r="480" spans="1:18" ht="12.75" customHeight="1" x14ac:dyDescent="0.2">
      <c r="A480" s="579"/>
      <c r="B480" s="579"/>
      <c r="C480" s="53" t="s">
        <v>3</v>
      </c>
      <c r="D480" s="54">
        <v>35</v>
      </c>
      <c r="E480" s="55">
        <v>29923</v>
      </c>
      <c r="F480" s="55">
        <v>0</v>
      </c>
      <c r="G480" s="55">
        <v>0</v>
      </c>
      <c r="H480" s="55">
        <v>6705.27</v>
      </c>
      <c r="I480" s="55">
        <v>0</v>
      </c>
      <c r="J480" s="55">
        <v>3052.36</v>
      </c>
      <c r="K480" s="56">
        <v>36628.269999999997</v>
      </c>
      <c r="L480" s="46">
        <v>39680.629999999997</v>
      </c>
      <c r="M480" s="117"/>
      <c r="N480" s="119">
        <v>36628.269999999997</v>
      </c>
      <c r="O480" s="119">
        <v>29923</v>
      </c>
      <c r="P480" s="119"/>
      <c r="Q480" s="119">
        <v>45066.77</v>
      </c>
      <c r="R480" s="47"/>
    </row>
    <row r="481" spans="1:18" ht="9" customHeight="1" x14ac:dyDescent="0.2">
      <c r="A481" s="580"/>
      <c r="B481" s="580"/>
      <c r="C481" s="58" t="s">
        <v>4</v>
      </c>
      <c r="D481" s="59"/>
      <c r="E481" s="61">
        <v>57939007</v>
      </c>
      <c r="F481" s="61">
        <v>0</v>
      </c>
      <c r="G481" s="61">
        <v>0</v>
      </c>
      <c r="H481" s="61">
        <v>12983213</v>
      </c>
      <c r="I481" s="61">
        <v>0</v>
      </c>
      <c r="J481" s="60">
        <v>5910193</v>
      </c>
      <c r="K481" s="61">
        <v>70922220</v>
      </c>
      <c r="L481" s="73">
        <v>76832413</v>
      </c>
      <c r="M481" s="118"/>
      <c r="N481" s="120">
        <v>70922220</v>
      </c>
      <c r="O481" s="120">
        <v>57939007</v>
      </c>
      <c r="P481" s="120">
        <v>0</v>
      </c>
      <c r="Q481" s="120">
        <v>87261435</v>
      </c>
      <c r="R481" s="47"/>
    </row>
    <row r="482" spans="1:18" ht="12.75" customHeight="1" x14ac:dyDescent="0.2">
      <c r="A482" s="496">
        <v>36892</v>
      </c>
      <c r="B482" s="496">
        <v>37256</v>
      </c>
      <c r="C482" s="42" t="s">
        <v>3</v>
      </c>
      <c r="D482" s="43">
        <v>0</v>
      </c>
      <c r="E482" s="44">
        <v>0</v>
      </c>
      <c r="F482" s="44">
        <v>0</v>
      </c>
      <c r="G482" s="44">
        <v>0</v>
      </c>
      <c r="H482" s="44">
        <v>0</v>
      </c>
      <c r="I482" s="44">
        <v>0</v>
      </c>
      <c r="J482" s="44">
        <v>0</v>
      </c>
      <c r="K482" s="45">
        <v>0</v>
      </c>
      <c r="L482" s="46">
        <v>0</v>
      </c>
      <c r="M482" s="117"/>
      <c r="N482" s="119">
        <v>0</v>
      </c>
      <c r="O482" s="119">
        <v>0</v>
      </c>
      <c r="P482" s="119"/>
      <c r="Q482" s="119">
        <v>0</v>
      </c>
      <c r="R482" s="47"/>
    </row>
    <row r="483" spans="1:18" ht="9" customHeight="1" x14ac:dyDescent="0.2">
      <c r="A483" s="521"/>
      <c r="B483" s="521"/>
      <c r="C483" s="48" t="s">
        <v>4</v>
      </c>
      <c r="D483" s="49">
        <v>2</v>
      </c>
      <c r="E483" s="50">
        <v>0</v>
      </c>
      <c r="F483" s="50">
        <v>0</v>
      </c>
      <c r="G483" s="50">
        <v>0</v>
      </c>
      <c r="H483" s="50">
        <v>0</v>
      </c>
      <c r="I483" s="50">
        <v>0</v>
      </c>
      <c r="J483" s="51">
        <v>0</v>
      </c>
      <c r="K483" s="50">
        <v>0</v>
      </c>
      <c r="L483" s="73">
        <v>0</v>
      </c>
      <c r="M483" s="118"/>
      <c r="N483" s="120">
        <v>0</v>
      </c>
      <c r="O483" s="120">
        <v>0</v>
      </c>
      <c r="P483" s="120"/>
      <c r="Q483" s="120">
        <v>0</v>
      </c>
      <c r="R483" s="47"/>
    </row>
    <row r="484" spans="1:18" ht="12.75" customHeight="1" x14ac:dyDescent="0.2">
      <c r="A484" s="519">
        <v>36892</v>
      </c>
      <c r="B484" s="519">
        <v>37256</v>
      </c>
      <c r="C484" s="53" t="s">
        <v>3</v>
      </c>
      <c r="D484" s="54">
        <v>3</v>
      </c>
      <c r="E484" s="55">
        <v>0</v>
      </c>
      <c r="F484" s="55">
        <v>0</v>
      </c>
      <c r="G484" s="55">
        <v>0</v>
      </c>
      <c r="H484" s="55">
        <v>0</v>
      </c>
      <c r="I484" s="55">
        <v>0</v>
      </c>
      <c r="J484" s="55">
        <v>0</v>
      </c>
      <c r="K484" s="56">
        <v>0</v>
      </c>
      <c r="L484" s="46">
        <v>0</v>
      </c>
      <c r="M484" s="117"/>
      <c r="N484" s="119">
        <v>0</v>
      </c>
      <c r="O484" s="119">
        <v>0</v>
      </c>
      <c r="P484" s="119"/>
      <c r="Q484" s="119">
        <v>0</v>
      </c>
      <c r="R484" s="47"/>
    </row>
    <row r="485" spans="1:18" ht="9" customHeight="1" x14ac:dyDescent="0.2">
      <c r="A485" s="579"/>
      <c r="B485" s="579"/>
      <c r="C485" s="48" t="s">
        <v>4</v>
      </c>
      <c r="D485" s="49">
        <v>8</v>
      </c>
      <c r="E485" s="50">
        <v>0</v>
      </c>
      <c r="F485" s="50">
        <v>0</v>
      </c>
      <c r="G485" s="50">
        <v>0</v>
      </c>
      <c r="H485" s="50">
        <v>0</v>
      </c>
      <c r="I485" s="50">
        <v>0</v>
      </c>
      <c r="J485" s="51">
        <v>0</v>
      </c>
      <c r="K485" s="50">
        <v>0</v>
      </c>
      <c r="L485" s="73">
        <v>0</v>
      </c>
      <c r="M485" s="118"/>
      <c r="N485" s="120">
        <v>0</v>
      </c>
      <c r="O485" s="120">
        <v>0</v>
      </c>
      <c r="P485" s="120"/>
      <c r="Q485" s="120">
        <v>0</v>
      </c>
      <c r="R485" s="47"/>
    </row>
    <row r="486" spans="1:18" ht="12.75" customHeight="1" x14ac:dyDescent="0.2">
      <c r="A486" s="579"/>
      <c r="B486" s="579"/>
      <c r="C486" s="53" t="s">
        <v>3</v>
      </c>
      <c r="D486" s="54">
        <v>9</v>
      </c>
      <c r="E486" s="55">
        <v>0</v>
      </c>
      <c r="F486" s="55">
        <v>0</v>
      </c>
      <c r="G486" s="55">
        <v>0</v>
      </c>
      <c r="H486" s="55">
        <v>0</v>
      </c>
      <c r="I486" s="55">
        <v>0</v>
      </c>
      <c r="J486" s="55">
        <v>0</v>
      </c>
      <c r="K486" s="56">
        <v>0</v>
      </c>
      <c r="L486" s="46">
        <v>0</v>
      </c>
      <c r="M486" s="117"/>
      <c r="N486" s="119">
        <v>0</v>
      </c>
      <c r="O486" s="119">
        <v>0</v>
      </c>
      <c r="P486" s="119"/>
      <c r="Q486" s="119">
        <v>0</v>
      </c>
      <c r="R486" s="47"/>
    </row>
    <row r="487" spans="1:18" ht="9" customHeight="1" x14ac:dyDescent="0.2">
      <c r="A487" s="579"/>
      <c r="B487" s="579"/>
      <c r="C487" s="48" t="s">
        <v>4</v>
      </c>
      <c r="D487" s="49">
        <v>14</v>
      </c>
      <c r="E487" s="50">
        <v>0</v>
      </c>
      <c r="F487" s="50">
        <v>0</v>
      </c>
      <c r="G487" s="50">
        <v>0</v>
      </c>
      <c r="H487" s="50">
        <v>0</v>
      </c>
      <c r="I487" s="50">
        <v>0</v>
      </c>
      <c r="J487" s="51">
        <v>0</v>
      </c>
      <c r="K487" s="50">
        <v>0</v>
      </c>
      <c r="L487" s="73">
        <v>0</v>
      </c>
      <c r="M487" s="118"/>
      <c r="N487" s="120">
        <v>0</v>
      </c>
      <c r="O487" s="120">
        <v>0</v>
      </c>
      <c r="P487" s="120"/>
      <c r="Q487" s="120">
        <v>0</v>
      </c>
      <c r="R487" s="47"/>
    </row>
    <row r="488" spans="1:18" ht="12.75" customHeight="1" x14ac:dyDescent="0.2">
      <c r="A488" s="579"/>
      <c r="B488" s="579"/>
      <c r="C488" s="53" t="s">
        <v>3</v>
      </c>
      <c r="D488" s="54">
        <v>15</v>
      </c>
      <c r="E488" s="55">
        <v>0</v>
      </c>
      <c r="F488" s="55">
        <v>0</v>
      </c>
      <c r="G488" s="55">
        <v>0</v>
      </c>
      <c r="H488" s="55">
        <v>0</v>
      </c>
      <c r="I488" s="55">
        <v>0</v>
      </c>
      <c r="J488" s="55">
        <v>0</v>
      </c>
      <c r="K488" s="56">
        <v>0</v>
      </c>
      <c r="L488" s="46">
        <v>0</v>
      </c>
      <c r="M488" s="117"/>
      <c r="N488" s="119">
        <v>0</v>
      </c>
      <c r="O488" s="119">
        <v>0</v>
      </c>
      <c r="P488" s="119"/>
      <c r="Q488" s="119">
        <v>0</v>
      </c>
      <c r="R488" s="47"/>
    </row>
    <row r="489" spans="1:18" ht="9" customHeight="1" x14ac:dyDescent="0.2">
      <c r="A489" s="579"/>
      <c r="B489" s="579"/>
      <c r="C489" s="48" t="s">
        <v>4</v>
      </c>
      <c r="D489" s="49">
        <v>20</v>
      </c>
      <c r="E489" s="50">
        <v>0</v>
      </c>
      <c r="F489" s="50">
        <v>0</v>
      </c>
      <c r="G489" s="50">
        <v>0</v>
      </c>
      <c r="H489" s="50">
        <v>0</v>
      </c>
      <c r="I489" s="50">
        <v>0</v>
      </c>
      <c r="J489" s="51">
        <v>0</v>
      </c>
      <c r="K489" s="50">
        <v>0</v>
      </c>
      <c r="L489" s="73">
        <v>0</v>
      </c>
      <c r="M489" s="118"/>
      <c r="N489" s="120">
        <v>0</v>
      </c>
      <c r="O489" s="120">
        <v>0</v>
      </c>
      <c r="P489" s="120"/>
      <c r="Q489" s="120">
        <v>0</v>
      </c>
      <c r="R489" s="47"/>
    </row>
    <row r="490" spans="1:18" ht="12.75" customHeight="1" x14ac:dyDescent="0.2">
      <c r="A490" s="579"/>
      <c r="B490" s="579"/>
      <c r="C490" s="53" t="s">
        <v>3</v>
      </c>
      <c r="D490" s="54">
        <v>21</v>
      </c>
      <c r="E490" s="55">
        <v>0</v>
      </c>
      <c r="F490" s="55">
        <v>0</v>
      </c>
      <c r="G490" s="55">
        <v>0</v>
      </c>
      <c r="H490" s="55">
        <v>0</v>
      </c>
      <c r="I490" s="55">
        <v>0</v>
      </c>
      <c r="J490" s="55">
        <v>0</v>
      </c>
      <c r="K490" s="56">
        <v>0</v>
      </c>
      <c r="L490" s="46">
        <v>0</v>
      </c>
      <c r="M490" s="117"/>
      <c r="N490" s="119">
        <v>0</v>
      </c>
      <c r="O490" s="119">
        <v>0</v>
      </c>
      <c r="P490" s="119"/>
      <c r="Q490" s="119">
        <v>0</v>
      </c>
      <c r="R490" s="47"/>
    </row>
    <row r="491" spans="1:18" ht="9" customHeight="1" x14ac:dyDescent="0.2">
      <c r="A491" s="579"/>
      <c r="B491" s="579"/>
      <c r="C491" s="48" t="s">
        <v>4</v>
      </c>
      <c r="D491" s="49">
        <v>27</v>
      </c>
      <c r="E491" s="50">
        <v>0</v>
      </c>
      <c r="F491" s="50">
        <v>0</v>
      </c>
      <c r="G491" s="50">
        <v>0</v>
      </c>
      <c r="H491" s="50">
        <v>0</v>
      </c>
      <c r="I491" s="50">
        <v>0</v>
      </c>
      <c r="J491" s="51">
        <v>0</v>
      </c>
      <c r="K491" s="50">
        <v>0</v>
      </c>
      <c r="L491" s="73">
        <v>0</v>
      </c>
      <c r="M491" s="118"/>
      <c r="N491" s="120">
        <v>0</v>
      </c>
      <c r="O491" s="120">
        <v>0</v>
      </c>
      <c r="P491" s="120"/>
      <c r="Q491" s="120">
        <v>0</v>
      </c>
      <c r="R491" s="47"/>
    </row>
    <row r="492" spans="1:18" ht="12.75" customHeight="1" x14ac:dyDescent="0.2">
      <c r="A492" s="579"/>
      <c r="B492" s="579"/>
      <c r="C492" s="53" t="s">
        <v>3</v>
      </c>
      <c r="D492" s="54">
        <v>28</v>
      </c>
      <c r="E492" s="55">
        <v>0</v>
      </c>
      <c r="F492" s="55">
        <v>0</v>
      </c>
      <c r="G492" s="55">
        <v>0</v>
      </c>
      <c r="H492" s="55">
        <v>0</v>
      </c>
      <c r="I492" s="55">
        <v>0</v>
      </c>
      <c r="J492" s="55">
        <v>0</v>
      </c>
      <c r="K492" s="56">
        <v>0</v>
      </c>
      <c r="L492" s="46">
        <v>0</v>
      </c>
      <c r="M492" s="117"/>
      <c r="N492" s="119">
        <v>0</v>
      </c>
      <c r="O492" s="119">
        <v>0</v>
      </c>
      <c r="P492" s="119"/>
      <c r="Q492" s="119">
        <v>0</v>
      </c>
      <c r="R492" s="47"/>
    </row>
    <row r="493" spans="1:18" ht="9" customHeight="1" x14ac:dyDescent="0.2">
      <c r="A493" s="579"/>
      <c r="B493" s="579"/>
      <c r="C493" s="48" t="s">
        <v>4</v>
      </c>
      <c r="D493" s="49">
        <v>34</v>
      </c>
      <c r="E493" s="50">
        <v>0</v>
      </c>
      <c r="F493" s="50">
        <v>0</v>
      </c>
      <c r="G493" s="50">
        <v>0</v>
      </c>
      <c r="H493" s="50">
        <v>0</v>
      </c>
      <c r="I493" s="50">
        <v>0</v>
      </c>
      <c r="J493" s="51">
        <v>0</v>
      </c>
      <c r="K493" s="50">
        <v>0</v>
      </c>
      <c r="L493" s="73">
        <v>0</v>
      </c>
      <c r="M493" s="118"/>
      <c r="N493" s="120">
        <v>0</v>
      </c>
      <c r="O493" s="120">
        <v>0</v>
      </c>
      <c r="P493" s="120"/>
      <c r="Q493" s="120">
        <v>0</v>
      </c>
      <c r="R493" s="47"/>
    </row>
    <row r="494" spans="1:18" ht="12.75" customHeight="1" x14ac:dyDescent="0.2">
      <c r="A494" s="579"/>
      <c r="B494" s="579"/>
      <c r="C494" s="53" t="s">
        <v>3</v>
      </c>
      <c r="D494" s="54">
        <v>35</v>
      </c>
      <c r="E494" s="55">
        <v>0</v>
      </c>
      <c r="F494" s="55">
        <v>0</v>
      </c>
      <c r="G494" s="55">
        <v>0</v>
      </c>
      <c r="H494" s="55">
        <v>0</v>
      </c>
      <c r="I494" s="55">
        <v>0</v>
      </c>
      <c r="J494" s="55">
        <v>0</v>
      </c>
      <c r="K494" s="56">
        <v>0</v>
      </c>
      <c r="L494" s="46">
        <v>0</v>
      </c>
      <c r="M494" s="117"/>
      <c r="N494" s="119">
        <v>0</v>
      </c>
      <c r="O494" s="119">
        <v>0</v>
      </c>
      <c r="P494" s="119"/>
      <c r="Q494" s="119">
        <v>0</v>
      </c>
      <c r="R494" s="47"/>
    </row>
    <row r="495" spans="1:18" ht="9" customHeight="1" x14ac:dyDescent="0.2">
      <c r="A495" s="580"/>
      <c r="B495" s="580"/>
      <c r="C495" s="58" t="s">
        <v>4</v>
      </c>
      <c r="D495" s="59"/>
      <c r="E495" s="61">
        <v>0</v>
      </c>
      <c r="F495" s="61">
        <v>0</v>
      </c>
      <c r="G495" s="61">
        <v>0</v>
      </c>
      <c r="H495" s="61">
        <v>0</v>
      </c>
      <c r="I495" s="61">
        <v>0</v>
      </c>
      <c r="J495" s="60">
        <v>0</v>
      </c>
      <c r="K495" s="61">
        <v>0</v>
      </c>
      <c r="L495" s="73">
        <v>0</v>
      </c>
      <c r="M495" s="118"/>
      <c r="N495" s="120">
        <v>0</v>
      </c>
      <c r="O495" s="120">
        <v>0</v>
      </c>
      <c r="P495" s="120"/>
      <c r="Q495" s="120">
        <v>0</v>
      </c>
      <c r="R495" s="47"/>
    </row>
    <row r="496" spans="1:18" ht="12.75" customHeight="1" x14ac:dyDescent="0.2">
      <c r="A496" s="496">
        <v>37257</v>
      </c>
      <c r="B496" s="496">
        <v>37621</v>
      </c>
      <c r="C496" s="42" t="s">
        <v>3</v>
      </c>
      <c r="D496" s="43">
        <v>0</v>
      </c>
      <c r="E496" s="44">
        <v>0</v>
      </c>
      <c r="F496" s="44">
        <v>0</v>
      </c>
      <c r="G496" s="44">
        <v>0</v>
      </c>
      <c r="H496" s="44">
        <v>0</v>
      </c>
      <c r="I496" s="44">
        <v>0</v>
      </c>
      <c r="J496" s="44">
        <v>0</v>
      </c>
      <c r="K496" s="45">
        <v>0</v>
      </c>
      <c r="L496" s="46">
        <v>0</v>
      </c>
      <c r="M496" s="117"/>
      <c r="N496" s="119">
        <v>0</v>
      </c>
      <c r="O496" s="119">
        <v>0</v>
      </c>
      <c r="P496" s="119"/>
      <c r="Q496" s="119">
        <v>0</v>
      </c>
      <c r="R496" s="47"/>
    </row>
    <row r="497" spans="1:18" ht="9" customHeight="1" x14ac:dyDescent="0.2">
      <c r="A497" s="521"/>
      <c r="B497" s="521"/>
      <c r="C497" s="48" t="s">
        <v>4</v>
      </c>
      <c r="D497" s="49">
        <v>2</v>
      </c>
      <c r="E497" s="50">
        <v>0</v>
      </c>
      <c r="F497" s="50">
        <v>0</v>
      </c>
      <c r="G497" s="50">
        <v>0</v>
      </c>
      <c r="H497" s="50">
        <v>0</v>
      </c>
      <c r="I497" s="50">
        <v>0</v>
      </c>
      <c r="J497" s="51">
        <v>0</v>
      </c>
      <c r="K497" s="50">
        <v>0</v>
      </c>
      <c r="L497" s="73">
        <v>0</v>
      </c>
      <c r="M497" s="118"/>
      <c r="N497" s="120">
        <v>0</v>
      </c>
      <c r="O497" s="120">
        <v>0</v>
      </c>
      <c r="P497" s="120"/>
      <c r="Q497" s="120">
        <v>0</v>
      </c>
      <c r="R497" s="47"/>
    </row>
    <row r="498" spans="1:18" ht="12.75" customHeight="1" x14ac:dyDescent="0.2">
      <c r="A498" s="519">
        <v>37257</v>
      </c>
      <c r="B498" s="519">
        <v>37621</v>
      </c>
      <c r="C498" s="53" t="s">
        <v>3</v>
      </c>
      <c r="D498" s="54">
        <v>3</v>
      </c>
      <c r="E498" s="55">
        <v>0</v>
      </c>
      <c r="F498" s="55">
        <v>0</v>
      </c>
      <c r="G498" s="55">
        <v>0</v>
      </c>
      <c r="H498" s="55">
        <v>0</v>
      </c>
      <c r="I498" s="55">
        <v>0</v>
      </c>
      <c r="J498" s="55">
        <v>0</v>
      </c>
      <c r="K498" s="56">
        <v>0</v>
      </c>
      <c r="L498" s="46">
        <v>0</v>
      </c>
      <c r="M498" s="117"/>
      <c r="N498" s="119">
        <v>0</v>
      </c>
      <c r="O498" s="119">
        <v>0</v>
      </c>
      <c r="P498" s="119"/>
      <c r="Q498" s="119">
        <v>0</v>
      </c>
      <c r="R498" s="47"/>
    </row>
    <row r="499" spans="1:18" ht="9" customHeight="1" x14ac:dyDescent="0.2">
      <c r="A499" s="579"/>
      <c r="B499" s="579"/>
      <c r="C499" s="48" t="s">
        <v>4</v>
      </c>
      <c r="D499" s="49">
        <v>8</v>
      </c>
      <c r="E499" s="50">
        <v>0</v>
      </c>
      <c r="F499" s="50">
        <v>0</v>
      </c>
      <c r="G499" s="50">
        <v>0</v>
      </c>
      <c r="H499" s="50">
        <v>0</v>
      </c>
      <c r="I499" s="50">
        <v>0</v>
      </c>
      <c r="J499" s="51">
        <v>0</v>
      </c>
      <c r="K499" s="50">
        <v>0</v>
      </c>
      <c r="L499" s="73">
        <v>0</v>
      </c>
      <c r="M499" s="118"/>
      <c r="N499" s="120">
        <v>0</v>
      </c>
      <c r="O499" s="120">
        <v>0</v>
      </c>
      <c r="P499" s="120"/>
      <c r="Q499" s="120">
        <v>0</v>
      </c>
      <c r="R499" s="47"/>
    </row>
    <row r="500" spans="1:18" ht="12.75" customHeight="1" x14ac:dyDescent="0.2">
      <c r="A500" s="579"/>
      <c r="B500" s="579"/>
      <c r="C500" s="53" t="s">
        <v>3</v>
      </c>
      <c r="D500" s="54">
        <v>9</v>
      </c>
      <c r="E500" s="55">
        <v>0</v>
      </c>
      <c r="F500" s="55">
        <v>0</v>
      </c>
      <c r="G500" s="55">
        <v>0</v>
      </c>
      <c r="H500" s="55">
        <v>0</v>
      </c>
      <c r="I500" s="55">
        <v>0</v>
      </c>
      <c r="J500" s="55">
        <v>0</v>
      </c>
      <c r="K500" s="56">
        <v>0</v>
      </c>
      <c r="L500" s="46">
        <v>0</v>
      </c>
      <c r="M500" s="117"/>
      <c r="N500" s="119">
        <v>0</v>
      </c>
      <c r="O500" s="119">
        <v>0</v>
      </c>
      <c r="P500" s="119"/>
      <c r="Q500" s="119">
        <v>0</v>
      </c>
      <c r="R500" s="47"/>
    </row>
    <row r="501" spans="1:18" ht="9" customHeight="1" x14ac:dyDescent="0.2">
      <c r="A501" s="579"/>
      <c r="B501" s="579"/>
      <c r="C501" s="48" t="s">
        <v>4</v>
      </c>
      <c r="D501" s="49">
        <v>14</v>
      </c>
      <c r="E501" s="50">
        <v>0</v>
      </c>
      <c r="F501" s="50">
        <v>0</v>
      </c>
      <c r="G501" s="50">
        <v>0</v>
      </c>
      <c r="H501" s="50">
        <v>0</v>
      </c>
      <c r="I501" s="50">
        <v>0</v>
      </c>
      <c r="J501" s="51">
        <v>0</v>
      </c>
      <c r="K501" s="50">
        <v>0</v>
      </c>
      <c r="L501" s="73">
        <v>0</v>
      </c>
      <c r="M501" s="118"/>
      <c r="N501" s="120">
        <v>0</v>
      </c>
      <c r="O501" s="120">
        <v>0</v>
      </c>
      <c r="P501" s="120"/>
      <c r="Q501" s="120">
        <v>0</v>
      </c>
      <c r="R501" s="47"/>
    </row>
    <row r="502" spans="1:18" ht="12.75" customHeight="1" x14ac:dyDescent="0.2">
      <c r="A502" s="579"/>
      <c r="B502" s="579"/>
      <c r="C502" s="53" t="s">
        <v>3</v>
      </c>
      <c r="D502" s="54">
        <v>15</v>
      </c>
      <c r="E502" s="55">
        <v>0</v>
      </c>
      <c r="F502" s="55">
        <v>0</v>
      </c>
      <c r="G502" s="55">
        <v>0</v>
      </c>
      <c r="H502" s="55">
        <v>0</v>
      </c>
      <c r="I502" s="55">
        <v>0</v>
      </c>
      <c r="J502" s="55">
        <v>0</v>
      </c>
      <c r="K502" s="56">
        <v>0</v>
      </c>
      <c r="L502" s="46">
        <v>0</v>
      </c>
      <c r="M502" s="117"/>
      <c r="N502" s="119">
        <v>0</v>
      </c>
      <c r="O502" s="119">
        <v>0</v>
      </c>
      <c r="P502" s="119"/>
      <c r="Q502" s="119">
        <v>0</v>
      </c>
      <c r="R502" s="47"/>
    </row>
    <row r="503" spans="1:18" ht="9" customHeight="1" x14ac:dyDescent="0.2">
      <c r="A503" s="579"/>
      <c r="B503" s="579"/>
      <c r="C503" s="48" t="s">
        <v>4</v>
      </c>
      <c r="D503" s="49">
        <v>20</v>
      </c>
      <c r="E503" s="50">
        <v>0</v>
      </c>
      <c r="F503" s="50">
        <v>0</v>
      </c>
      <c r="G503" s="50">
        <v>0</v>
      </c>
      <c r="H503" s="50">
        <v>0</v>
      </c>
      <c r="I503" s="50">
        <v>0</v>
      </c>
      <c r="J503" s="51">
        <v>0</v>
      </c>
      <c r="K503" s="50">
        <v>0</v>
      </c>
      <c r="L503" s="73">
        <v>0</v>
      </c>
      <c r="M503" s="118"/>
      <c r="N503" s="120">
        <v>0</v>
      </c>
      <c r="O503" s="120">
        <v>0</v>
      </c>
      <c r="P503" s="120"/>
      <c r="Q503" s="120">
        <v>0</v>
      </c>
      <c r="R503" s="47"/>
    </row>
    <row r="504" spans="1:18" ht="12.75" customHeight="1" x14ac:dyDescent="0.2">
      <c r="A504" s="579"/>
      <c r="B504" s="579"/>
      <c r="C504" s="53" t="s">
        <v>3</v>
      </c>
      <c r="D504" s="54">
        <v>21</v>
      </c>
      <c r="E504" s="55">
        <v>0</v>
      </c>
      <c r="F504" s="55">
        <v>0</v>
      </c>
      <c r="G504" s="55">
        <v>0</v>
      </c>
      <c r="H504" s="55">
        <v>0</v>
      </c>
      <c r="I504" s="55">
        <v>0</v>
      </c>
      <c r="J504" s="55">
        <v>0</v>
      </c>
      <c r="K504" s="56">
        <v>0</v>
      </c>
      <c r="L504" s="46">
        <v>0</v>
      </c>
      <c r="M504" s="117"/>
      <c r="N504" s="119">
        <v>0</v>
      </c>
      <c r="O504" s="119">
        <v>0</v>
      </c>
      <c r="P504" s="119"/>
      <c r="Q504" s="119">
        <v>0</v>
      </c>
      <c r="R504" s="47"/>
    </row>
    <row r="505" spans="1:18" ht="9" customHeight="1" x14ac:dyDescent="0.2">
      <c r="A505" s="579"/>
      <c r="B505" s="579"/>
      <c r="C505" s="48" t="s">
        <v>4</v>
      </c>
      <c r="D505" s="49">
        <v>27</v>
      </c>
      <c r="E505" s="50">
        <v>0</v>
      </c>
      <c r="F505" s="50">
        <v>0</v>
      </c>
      <c r="G505" s="50">
        <v>0</v>
      </c>
      <c r="H505" s="50">
        <v>0</v>
      </c>
      <c r="I505" s="50">
        <v>0</v>
      </c>
      <c r="J505" s="51">
        <v>0</v>
      </c>
      <c r="K505" s="50">
        <v>0</v>
      </c>
      <c r="L505" s="73">
        <v>0</v>
      </c>
      <c r="M505" s="118"/>
      <c r="N505" s="120">
        <v>0</v>
      </c>
      <c r="O505" s="120">
        <v>0</v>
      </c>
      <c r="P505" s="120"/>
      <c r="Q505" s="120">
        <v>0</v>
      </c>
      <c r="R505" s="47"/>
    </row>
    <row r="506" spans="1:18" ht="12.75" customHeight="1" x14ac:dyDescent="0.2">
      <c r="A506" s="579"/>
      <c r="B506" s="579"/>
      <c r="C506" s="53" t="s">
        <v>3</v>
      </c>
      <c r="D506" s="54">
        <v>28</v>
      </c>
      <c r="E506" s="55">
        <v>0</v>
      </c>
      <c r="F506" s="55">
        <v>0</v>
      </c>
      <c r="G506" s="55">
        <v>0</v>
      </c>
      <c r="H506" s="55">
        <v>0</v>
      </c>
      <c r="I506" s="55">
        <v>0</v>
      </c>
      <c r="J506" s="55">
        <v>0</v>
      </c>
      <c r="K506" s="56">
        <v>0</v>
      </c>
      <c r="L506" s="46">
        <v>0</v>
      </c>
      <c r="M506" s="117"/>
      <c r="N506" s="119">
        <v>0</v>
      </c>
      <c r="O506" s="119">
        <v>0</v>
      </c>
      <c r="P506" s="119"/>
      <c r="Q506" s="119">
        <v>0</v>
      </c>
      <c r="R506" s="47"/>
    </row>
    <row r="507" spans="1:18" ht="9" customHeight="1" x14ac:dyDescent="0.2">
      <c r="A507" s="579"/>
      <c r="B507" s="579"/>
      <c r="C507" s="48" t="s">
        <v>4</v>
      </c>
      <c r="D507" s="49">
        <v>34</v>
      </c>
      <c r="E507" s="50">
        <v>0</v>
      </c>
      <c r="F507" s="50">
        <v>0</v>
      </c>
      <c r="G507" s="50">
        <v>0</v>
      </c>
      <c r="H507" s="50">
        <v>0</v>
      </c>
      <c r="I507" s="50">
        <v>0</v>
      </c>
      <c r="J507" s="51">
        <v>0</v>
      </c>
      <c r="K507" s="50">
        <v>0</v>
      </c>
      <c r="L507" s="73">
        <v>0</v>
      </c>
      <c r="M507" s="118"/>
      <c r="N507" s="120">
        <v>0</v>
      </c>
      <c r="O507" s="120">
        <v>0</v>
      </c>
      <c r="P507" s="120"/>
      <c r="Q507" s="120">
        <v>0</v>
      </c>
      <c r="R507" s="47"/>
    </row>
    <row r="508" spans="1:18" ht="12.75" customHeight="1" x14ac:dyDescent="0.2">
      <c r="A508" s="579"/>
      <c r="B508" s="579"/>
      <c r="C508" s="53" t="s">
        <v>3</v>
      </c>
      <c r="D508" s="54">
        <v>35</v>
      </c>
      <c r="E508" s="55">
        <v>0</v>
      </c>
      <c r="F508" s="55">
        <v>0</v>
      </c>
      <c r="G508" s="55">
        <v>0</v>
      </c>
      <c r="H508" s="55">
        <v>0</v>
      </c>
      <c r="I508" s="55">
        <v>0</v>
      </c>
      <c r="J508" s="55">
        <v>0</v>
      </c>
      <c r="K508" s="56">
        <v>0</v>
      </c>
      <c r="L508" s="46">
        <v>0</v>
      </c>
      <c r="M508" s="117"/>
      <c r="N508" s="119">
        <v>0</v>
      </c>
      <c r="O508" s="119">
        <v>0</v>
      </c>
      <c r="P508" s="119"/>
      <c r="Q508" s="119">
        <v>0</v>
      </c>
      <c r="R508" s="47"/>
    </row>
    <row r="509" spans="1:18" ht="9" customHeight="1" x14ac:dyDescent="0.2">
      <c r="A509" s="580"/>
      <c r="B509" s="580"/>
      <c r="C509" s="58" t="s">
        <v>4</v>
      </c>
      <c r="D509" s="59"/>
      <c r="E509" s="61">
        <v>0</v>
      </c>
      <c r="F509" s="61">
        <v>0</v>
      </c>
      <c r="G509" s="61">
        <v>0</v>
      </c>
      <c r="H509" s="61">
        <v>0</v>
      </c>
      <c r="I509" s="61">
        <v>0</v>
      </c>
      <c r="J509" s="60">
        <v>0</v>
      </c>
      <c r="K509" s="61">
        <v>0</v>
      </c>
      <c r="L509" s="73">
        <v>0</v>
      </c>
      <c r="M509" s="118"/>
      <c r="N509" s="120">
        <v>0</v>
      </c>
      <c r="O509" s="120">
        <v>0</v>
      </c>
      <c r="P509" s="120"/>
      <c r="Q509" s="120">
        <v>0</v>
      </c>
      <c r="R509" s="47"/>
    </row>
    <row r="510" spans="1:18" ht="12.75" customHeight="1" x14ac:dyDescent="0.2">
      <c r="A510" s="496">
        <v>37622</v>
      </c>
      <c r="B510" s="496">
        <v>37986</v>
      </c>
      <c r="C510" s="42" t="s">
        <v>3</v>
      </c>
      <c r="D510" s="43">
        <v>0</v>
      </c>
      <c r="E510" s="44">
        <v>0</v>
      </c>
      <c r="F510" s="44">
        <v>0</v>
      </c>
      <c r="G510" s="44">
        <v>0</v>
      </c>
      <c r="H510" s="44">
        <v>0</v>
      </c>
      <c r="I510" s="44">
        <v>0</v>
      </c>
      <c r="J510" s="44">
        <v>0</v>
      </c>
      <c r="K510" s="45">
        <v>0</v>
      </c>
      <c r="L510" s="46">
        <v>0</v>
      </c>
      <c r="M510" s="117"/>
      <c r="N510" s="119">
        <v>0</v>
      </c>
      <c r="O510" s="119">
        <v>0</v>
      </c>
      <c r="P510" s="119"/>
      <c r="Q510" s="119">
        <v>0</v>
      </c>
      <c r="R510" s="47"/>
    </row>
    <row r="511" spans="1:18" ht="9" customHeight="1" x14ac:dyDescent="0.2">
      <c r="A511" s="521"/>
      <c r="B511" s="521"/>
      <c r="C511" s="48" t="s">
        <v>4</v>
      </c>
      <c r="D511" s="49">
        <v>2</v>
      </c>
      <c r="E511" s="50">
        <v>0</v>
      </c>
      <c r="F511" s="50">
        <v>0</v>
      </c>
      <c r="G511" s="50">
        <v>0</v>
      </c>
      <c r="H511" s="50">
        <v>0</v>
      </c>
      <c r="I511" s="50">
        <v>0</v>
      </c>
      <c r="J511" s="51">
        <v>0</v>
      </c>
      <c r="K511" s="50">
        <v>0</v>
      </c>
      <c r="L511" s="73">
        <v>0</v>
      </c>
      <c r="M511" s="118"/>
      <c r="N511" s="120">
        <v>0</v>
      </c>
      <c r="O511" s="120">
        <v>0</v>
      </c>
      <c r="P511" s="120"/>
      <c r="Q511" s="120">
        <v>0</v>
      </c>
      <c r="R511" s="47"/>
    </row>
    <row r="512" spans="1:18" ht="12.75" customHeight="1" x14ac:dyDescent="0.2">
      <c r="A512" s="519">
        <v>37622</v>
      </c>
      <c r="B512" s="519">
        <v>37986</v>
      </c>
      <c r="C512" s="53" t="s">
        <v>3</v>
      </c>
      <c r="D512" s="54">
        <v>3</v>
      </c>
      <c r="E512" s="55">
        <v>0</v>
      </c>
      <c r="F512" s="55">
        <v>0</v>
      </c>
      <c r="G512" s="55">
        <v>0</v>
      </c>
      <c r="H512" s="55">
        <v>0</v>
      </c>
      <c r="I512" s="55">
        <v>0</v>
      </c>
      <c r="J512" s="55">
        <v>0</v>
      </c>
      <c r="K512" s="56">
        <v>0</v>
      </c>
      <c r="L512" s="46">
        <v>0</v>
      </c>
      <c r="M512" s="117"/>
      <c r="N512" s="119">
        <v>0</v>
      </c>
      <c r="O512" s="119">
        <v>0</v>
      </c>
      <c r="P512" s="119"/>
      <c r="Q512" s="119">
        <v>0</v>
      </c>
      <c r="R512" s="47"/>
    </row>
    <row r="513" spans="1:18" ht="9" customHeight="1" x14ac:dyDescent="0.2">
      <c r="A513" s="579"/>
      <c r="B513" s="579"/>
      <c r="C513" s="48" t="s">
        <v>4</v>
      </c>
      <c r="D513" s="49">
        <v>8</v>
      </c>
      <c r="E513" s="50">
        <v>0</v>
      </c>
      <c r="F513" s="50">
        <v>0</v>
      </c>
      <c r="G513" s="50">
        <v>0</v>
      </c>
      <c r="H513" s="50">
        <v>0</v>
      </c>
      <c r="I513" s="50">
        <v>0</v>
      </c>
      <c r="J513" s="51">
        <v>0</v>
      </c>
      <c r="K513" s="50">
        <v>0</v>
      </c>
      <c r="L513" s="73">
        <v>0</v>
      </c>
      <c r="M513" s="118"/>
      <c r="N513" s="120">
        <v>0</v>
      </c>
      <c r="O513" s="120">
        <v>0</v>
      </c>
      <c r="P513" s="120"/>
      <c r="Q513" s="120">
        <v>0</v>
      </c>
      <c r="R513" s="47"/>
    </row>
    <row r="514" spans="1:18" ht="12.75" customHeight="1" x14ac:dyDescent="0.2">
      <c r="A514" s="579"/>
      <c r="B514" s="579"/>
      <c r="C514" s="53" t="s">
        <v>3</v>
      </c>
      <c r="D514" s="54">
        <v>9</v>
      </c>
      <c r="E514" s="55">
        <v>0</v>
      </c>
      <c r="F514" s="55">
        <v>0</v>
      </c>
      <c r="G514" s="55">
        <v>0</v>
      </c>
      <c r="H514" s="55">
        <v>0</v>
      </c>
      <c r="I514" s="55">
        <v>0</v>
      </c>
      <c r="J514" s="55">
        <v>0</v>
      </c>
      <c r="K514" s="56">
        <v>0</v>
      </c>
      <c r="L514" s="46">
        <v>0</v>
      </c>
      <c r="M514" s="117"/>
      <c r="N514" s="119">
        <v>0</v>
      </c>
      <c r="O514" s="119">
        <v>0</v>
      </c>
      <c r="P514" s="119"/>
      <c r="Q514" s="119">
        <v>0</v>
      </c>
      <c r="R514" s="47"/>
    </row>
    <row r="515" spans="1:18" ht="9" customHeight="1" x14ac:dyDescent="0.2">
      <c r="A515" s="579"/>
      <c r="B515" s="579"/>
      <c r="C515" s="48" t="s">
        <v>4</v>
      </c>
      <c r="D515" s="49">
        <v>14</v>
      </c>
      <c r="E515" s="50">
        <v>0</v>
      </c>
      <c r="F515" s="50">
        <v>0</v>
      </c>
      <c r="G515" s="50">
        <v>0</v>
      </c>
      <c r="H515" s="50">
        <v>0</v>
      </c>
      <c r="I515" s="50">
        <v>0</v>
      </c>
      <c r="J515" s="51">
        <v>0</v>
      </c>
      <c r="K515" s="50">
        <v>0</v>
      </c>
      <c r="L515" s="73">
        <v>0</v>
      </c>
      <c r="M515" s="118"/>
      <c r="N515" s="120">
        <v>0</v>
      </c>
      <c r="O515" s="120">
        <v>0</v>
      </c>
      <c r="P515" s="120"/>
      <c r="Q515" s="120">
        <v>0</v>
      </c>
      <c r="R515" s="47"/>
    </row>
    <row r="516" spans="1:18" ht="12.75" customHeight="1" x14ac:dyDescent="0.2">
      <c r="A516" s="579"/>
      <c r="B516" s="579"/>
      <c r="C516" s="53" t="s">
        <v>3</v>
      </c>
      <c r="D516" s="54">
        <v>15</v>
      </c>
      <c r="E516" s="55">
        <v>0</v>
      </c>
      <c r="F516" s="55">
        <v>0</v>
      </c>
      <c r="G516" s="55">
        <v>0</v>
      </c>
      <c r="H516" s="55">
        <v>0</v>
      </c>
      <c r="I516" s="55">
        <v>0</v>
      </c>
      <c r="J516" s="55">
        <v>0</v>
      </c>
      <c r="K516" s="56">
        <v>0</v>
      </c>
      <c r="L516" s="46">
        <v>0</v>
      </c>
      <c r="M516" s="117"/>
      <c r="N516" s="119">
        <v>0</v>
      </c>
      <c r="O516" s="119">
        <v>0</v>
      </c>
      <c r="P516" s="119"/>
      <c r="Q516" s="119">
        <v>0</v>
      </c>
      <c r="R516" s="47"/>
    </row>
    <row r="517" spans="1:18" ht="9" customHeight="1" x14ac:dyDescent="0.2">
      <c r="A517" s="579"/>
      <c r="B517" s="579"/>
      <c r="C517" s="48" t="s">
        <v>4</v>
      </c>
      <c r="D517" s="49">
        <v>20</v>
      </c>
      <c r="E517" s="50">
        <v>0</v>
      </c>
      <c r="F517" s="50">
        <v>0</v>
      </c>
      <c r="G517" s="50">
        <v>0</v>
      </c>
      <c r="H517" s="50">
        <v>0</v>
      </c>
      <c r="I517" s="50">
        <v>0</v>
      </c>
      <c r="J517" s="51">
        <v>0</v>
      </c>
      <c r="K517" s="50">
        <v>0</v>
      </c>
      <c r="L517" s="73">
        <v>0</v>
      </c>
      <c r="M517" s="118"/>
      <c r="N517" s="120">
        <v>0</v>
      </c>
      <c r="O517" s="120">
        <v>0</v>
      </c>
      <c r="P517" s="120"/>
      <c r="Q517" s="120">
        <v>0</v>
      </c>
      <c r="R517" s="47"/>
    </row>
    <row r="518" spans="1:18" ht="12.75" customHeight="1" x14ac:dyDescent="0.2">
      <c r="A518" s="579"/>
      <c r="B518" s="579"/>
      <c r="C518" s="53" t="s">
        <v>3</v>
      </c>
      <c r="D518" s="54">
        <v>21</v>
      </c>
      <c r="E518" s="55">
        <v>0</v>
      </c>
      <c r="F518" s="55">
        <v>0</v>
      </c>
      <c r="G518" s="55">
        <v>0</v>
      </c>
      <c r="H518" s="55">
        <v>0</v>
      </c>
      <c r="I518" s="55">
        <v>0</v>
      </c>
      <c r="J518" s="55">
        <v>0</v>
      </c>
      <c r="K518" s="56">
        <v>0</v>
      </c>
      <c r="L518" s="46">
        <v>0</v>
      </c>
      <c r="M518" s="117"/>
      <c r="N518" s="119">
        <v>0</v>
      </c>
      <c r="O518" s="119">
        <v>0</v>
      </c>
      <c r="P518" s="119"/>
      <c r="Q518" s="119">
        <v>0</v>
      </c>
      <c r="R518" s="47"/>
    </row>
    <row r="519" spans="1:18" ht="9" customHeight="1" x14ac:dyDescent="0.2">
      <c r="A519" s="579"/>
      <c r="B519" s="579"/>
      <c r="C519" s="48" t="s">
        <v>4</v>
      </c>
      <c r="D519" s="49">
        <v>27</v>
      </c>
      <c r="E519" s="50">
        <v>0</v>
      </c>
      <c r="F519" s="50">
        <v>0</v>
      </c>
      <c r="G519" s="50">
        <v>0</v>
      </c>
      <c r="H519" s="50">
        <v>0</v>
      </c>
      <c r="I519" s="50">
        <v>0</v>
      </c>
      <c r="J519" s="51">
        <v>0</v>
      </c>
      <c r="K519" s="50">
        <v>0</v>
      </c>
      <c r="L519" s="73">
        <v>0</v>
      </c>
      <c r="M519" s="118"/>
      <c r="N519" s="120">
        <v>0</v>
      </c>
      <c r="O519" s="120">
        <v>0</v>
      </c>
      <c r="P519" s="120"/>
      <c r="Q519" s="120">
        <v>0</v>
      </c>
      <c r="R519" s="47"/>
    </row>
    <row r="520" spans="1:18" ht="12.75" customHeight="1" x14ac:dyDescent="0.2">
      <c r="A520" s="579"/>
      <c r="B520" s="579"/>
      <c r="C520" s="53" t="s">
        <v>3</v>
      </c>
      <c r="D520" s="54">
        <v>28</v>
      </c>
      <c r="E520" s="55">
        <v>0</v>
      </c>
      <c r="F520" s="55">
        <v>0</v>
      </c>
      <c r="G520" s="55">
        <v>0</v>
      </c>
      <c r="H520" s="55">
        <v>0</v>
      </c>
      <c r="I520" s="55">
        <v>0</v>
      </c>
      <c r="J520" s="55">
        <v>0</v>
      </c>
      <c r="K520" s="56">
        <v>0</v>
      </c>
      <c r="L520" s="46">
        <v>0</v>
      </c>
      <c r="M520" s="117"/>
      <c r="N520" s="119">
        <v>0</v>
      </c>
      <c r="O520" s="119">
        <v>0</v>
      </c>
      <c r="P520" s="119"/>
      <c r="Q520" s="119">
        <v>0</v>
      </c>
      <c r="R520" s="47"/>
    </row>
    <row r="521" spans="1:18" ht="9" customHeight="1" x14ac:dyDescent="0.2">
      <c r="A521" s="579"/>
      <c r="B521" s="579"/>
      <c r="C521" s="48" t="s">
        <v>4</v>
      </c>
      <c r="D521" s="49">
        <v>34</v>
      </c>
      <c r="E521" s="50">
        <v>0</v>
      </c>
      <c r="F521" s="50">
        <v>0</v>
      </c>
      <c r="G521" s="50">
        <v>0</v>
      </c>
      <c r="H521" s="50">
        <v>0</v>
      </c>
      <c r="I521" s="50">
        <v>0</v>
      </c>
      <c r="J521" s="51">
        <v>0</v>
      </c>
      <c r="K521" s="50">
        <v>0</v>
      </c>
      <c r="L521" s="73">
        <v>0</v>
      </c>
      <c r="M521" s="118"/>
      <c r="N521" s="120">
        <v>0</v>
      </c>
      <c r="O521" s="120">
        <v>0</v>
      </c>
      <c r="P521" s="120"/>
      <c r="Q521" s="120">
        <v>0</v>
      </c>
      <c r="R521" s="47"/>
    </row>
    <row r="522" spans="1:18" ht="12.75" customHeight="1" x14ac:dyDescent="0.2">
      <c r="A522" s="579"/>
      <c r="B522" s="579"/>
      <c r="C522" s="53" t="s">
        <v>3</v>
      </c>
      <c r="D522" s="54">
        <v>35</v>
      </c>
      <c r="E522" s="55">
        <v>0</v>
      </c>
      <c r="F522" s="55">
        <v>0</v>
      </c>
      <c r="G522" s="55">
        <v>0</v>
      </c>
      <c r="H522" s="55">
        <v>0</v>
      </c>
      <c r="I522" s="55">
        <v>0</v>
      </c>
      <c r="J522" s="55">
        <v>0</v>
      </c>
      <c r="K522" s="56">
        <v>0</v>
      </c>
      <c r="L522" s="46">
        <v>0</v>
      </c>
      <c r="M522" s="117"/>
      <c r="N522" s="119">
        <v>0</v>
      </c>
      <c r="O522" s="119">
        <v>0</v>
      </c>
      <c r="P522" s="119"/>
      <c r="Q522" s="119">
        <v>0</v>
      </c>
      <c r="R522" s="47"/>
    </row>
    <row r="523" spans="1:18" ht="9" customHeight="1" x14ac:dyDescent="0.2">
      <c r="A523" s="580"/>
      <c r="B523" s="580"/>
      <c r="C523" s="58" t="s">
        <v>4</v>
      </c>
      <c r="D523" s="59"/>
      <c r="E523" s="61">
        <v>0</v>
      </c>
      <c r="F523" s="61">
        <v>0</v>
      </c>
      <c r="G523" s="61">
        <v>0</v>
      </c>
      <c r="H523" s="61">
        <v>0</v>
      </c>
      <c r="I523" s="61">
        <v>0</v>
      </c>
      <c r="J523" s="60">
        <v>0</v>
      </c>
      <c r="K523" s="61">
        <v>0</v>
      </c>
      <c r="L523" s="73">
        <v>0</v>
      </c>
      <c r="M523" s="118"/>
      <c r="N523" s="120">
        <v>0</v>
      </c>
      <c r="O523" s="120">
        <v>0</v>
      </c>
      <c r="P523" s="120"/>
      <c r="Q523" s="120">
        <v>0</v>
      </c>
      <c r="R523" s="47"/>
    </row>
    <row r="524" spans="1:18" ht="12.75" customHeight="1" x14ac:dyDescent="0.2">
      <c r="A524" s="496">
        <v>37987</v>
      </c>
      <c r="B524" s="496">
        <v>38383</v>
      </c>
      <c r="C524" s="42" t="s">
        <v>3</v>
      </c>
      <c r="D524" s="43">
        <v>0</v>
      </c>
      <c r="E524" s="44">
        <v>0</v>
      </c>
      <c r="F524" s="44">
        <v>0</v>
      </c>
      <c r="G524" s="44">
        <v>0</v>
      </c>
      <c r="H524" s="44">
        <v>0</v>
      </c>
      <c r="I524" s="44">
        <v>0</v>
      </c>
      <c r="J524" s="44">
        <v>0</v>
      </c>
      <c r="K524" s="45">
        <v>0</v>
      </c>
      <c r="L524" s="46">
        <v>0</v>
      </c>
      <c r="M524" s="117"/>
      <c r="N524" s="119">
        <v>0</v>
      </c>
      <c r="O524" s="119">
        <v>0</v>
      </c>
      <c r="P524" s="119"/>
      <c r="Q524" s="119">
        <v>0</v>
      </c>
      <c r="R524" s="47"/>
    </row>
    <row r="525" spans="1:18" ht="9" customHeight="1" x14ac:dyDescent="0.2">
      <c r="A525" s="521"/>
      <c r="B525" s="521"/>
      <c r="C525" s="48" t="s">
        <v>4</v>
      </c>
      <c r="D525" s="49">
        <v>2</v>
      </c>
      <c r="E525" s="50">
        <v>0</v>
      </c>
      <c r="F525" s="50">
        <v>0</v>
      </c>
      <c r="G525" s="50">
        <v>0</v>
      </c>
      <c r="H525" s="50">
        <v>0</v>
      </c>
      <c r="I525" s="50">
        <v>0</v>
      </c>
      <c r="J525" s="51">
        <v>0</v>
      </c>
      <c r="K525" s="50">
        <v>0</v>
      </c>
      <c r="L525" s="73">
        <v>0</v>
      </c>
      <c r="M525" s="118"/>
      <c r="N525" s="120">
        <v>0</v>
      </c>
      <c r="O525" s="120">
        <v>0</v>
      </c>
      <c r="P525" s="120"/>
      <c r="Q525" s="120">
        <v>0</v>
      </c>
      <c r="R525" s="47"/>
    </row>
    <row r="526" spans="1:18" ht="12.75" customHeight="1" x14ac:dyDescent="0.2">
      <c r="A526" s="519">
        <v>37987</v>
      </c>
      <c r="B526" s="519">
        <v>38383</v>
      </c>
      <c r="C526" s="53" t="s">
        <v>3</v>
      </c>
      <c r="D526" s="54">
        <v>3</v>
      </c>
      <c r="E526" s="55">
        <v>0</v>
      </c>
      <c r="F526" s="55">
        <v>0</v>
      </c>
      <c r="G526" s="55">
        <v>0</v>
      </c>
      <c r="H526" s="55">
        <v>0</v>
      </c>
      <c r="I526" s="55">
        <v>0</v>
      </c>
      <c r="J526" s="55">
        <v>0</v>
      </c>
      <c r="K526" s="56">
        <v>0</v>
      </c>
      <c r="L526" s="46">
        <v>0</v>
      </c>
      <c r="M526" s="117"/>
      <c r="N526" s="119">
        <v>0</v>
      </c>
      <c r="O526" s="119">
        <v>0</v>
      </c>
      <c r="P526" s="119"/>
      <c r="Q526" s="119">
        <v>0</v>
      </c>
      <c r="R526" s="47"/>
    </row>
    <row r="527" spans="1:18" ht="9" customHeight="1" x14ac:dyDescent="0.2">
      <c r="A527" s="579"/>
      <c r="B527" s="579"/>
      <c r="C527" s="48" t="s">
        <v>4</v>
      </c>
      <c r="D527" s="49">
        <v>8</v>
      </c>
      <c r="E527" s="50">
        <v>0</v>
      </c>
      <c r="F527" s="50">
        <v>0</v>
      </c>
      <c r="G527" s="50">
        <v>0</v>
      </c>
      <c r="H527" s="50">
        <v>0</v>
      </c>
      <c r="I527" s="50">
        <v>0</v>
      </c>
      <c r="J527" s="51">
        <v>0</v>
      </c>
      <c r="K527" s="50">
        <v>0</v>
      </c>
      <c r="L527" s="73">
        <v>0</v>
      </c>
      <c r="M527" s="118"/>
      <c r="N527" s="120">
        <v>0</v>
      </c>
      <c r="O527" s="120">
        <v>0</v>
      </c>
      <c r="P527" s="120"/>
      <c r="Q527" s="120">
        <v>0</v>
      </c>
      <c r="R527" s="47"/>
    </row>
    <row r="528" spans="1:18" ht="12.75" customHeight="1" x14ac:dyDescent="0.2">
      <c r="A528" s="579"/>
      <c r="B528" s="579"/>
      <c r="C528" s="53" t="s">
        <v>3</v>
      </c>
      <c r="D528" s="54">
        <v>9</v>
      </c>
      <c r="E528" s="55">
        <v>0</v>
      </c>
      <c r="F528" s="55">
        <v>0</v>
      </c>
      <c r="G528" s="55">
        <v>0</v>
      </c>
      <c r="H528" s="55">
        <v>0</v>
      </c>
      <c r="I528" s="55">
        <v>0</v>
      </c>
      <c r="J528" s="55">
        <v>0</v>
      </c>
      <c r="K528" s="56">
        <v>0</v>
      </c>
      <c r="L528" s="46">
        <v>0</v>
      </c>
      <c r="M528" s="117"/>
      <c r="N528" s="119">
        <v>0</v>
      </c>
      <c r="O528" s="119">
        <v>0</v>
      </c>
      <c r="P528" s="119"/>
      <c r="Q528" s="119">
        <v>0</v>
      </c>
      <c r="R528" s="47"/>
    </row>
    <row r="529" spans="1:18" ht="9" customHeight="1" x14ac:dyDescent="0.2">
      <c r="A529" s="579"/>
      <c r="B529" s="579"/>
      <c r="C529" s="48" t="s">
        <v>4</v>
      </c>
      <c r="D529" s="49">
        <v>14</v>
      </c>
      <c r="E529" s="50">
        <v>0</v>
      </c>
      <c r="F529" s="50">
        <v>0</v>
      </c>
      <c r="G529" s="50">
        <v>0</v>
      </c>
      <c r="H529" s="50">
        <v>0</v>
      </c>
      <c r="I529" s="50">
        <v>0</v>
      </c>
      <c r="J529" s="51">
        <v>0</v>
      </c>
      <c r="K529" s="50">
        <v>0</v>
      </c>
      <c r="L529" s="73">
        <v>0</v>
      </c>
      <c r="M529" s="118"/>
      <c r="N529" s="120">
        <v>0</v>
      </c>
      <c r="O529" s="120">
        <v>0</v>
      </c>
      <c r="P529" s="120"/>
      <c r="Q529" s="120">
        <v>0</v>
      </c>
      <c r="R529" s="47"/>
    </row>
    <row r="530" spans="1:18" ht="12.75" customHeight="1" x14ac:dyDescent="0.2">
      <c r="A530" s="579"/>
      <c r="B530" s="579"/>
      <c r="C530" s="53" t="s">
        <v>3</v>
      </c>
      <c r="D530" s="54">
        <v>15</v>
      </c>
      <c r="E530" s="55">
        <v>0</v>
      </c>
      <c r="F530" s="55">
        <v>0</v>
      </c>
      <c r="G530" s="55">
        <v>0</v>
      </c>
      <c r="H530" s="55">
        <v>0</v>
      </c>
      <c r="I530" s="55">
        <v>0</v>
      </c>
      <c r="J530" s="55">
        <v>0</v>
      </c>
      <c r="K530" s="56">
        <v>0</v>
      </c>
      <c r="L530" s="46">
        <v>0</v>
      </c>
      <c r="M530" s="117"/>
      <c r="N530" s="119">
        <v>0</v>
      </c>
      <c r="O530" s="119">
        <v>0</v>
      </c>
      <c r="P530" s="119"/>
      <c r="Q530" s="119">
        <v>0</v>
      </c>
      <c r="R530" s="47"/>
    </row>
    <row r="531" spans="1:18" ht="9" customHeight="1" x14ac:dyDescent="0.2">
      <c r="A531" s="579"/>
      <c r="B531" s="579"/>
      <c r="C531" s="48" t="s">
        <v>4</v>
      </c>
      <c r="D531" s="49">
        <v>20</v>
      </c>
      <c r="E531" s="50">
        <v>0</v>
      </c>
      <c r="F531" s="50">
        <v>0</v>
      </c>
      <c r="G531" s="50">
        <v>0</v>
      </c>
      <c r="H531" s="50">
        <v>0</v>
      </c>
      <c r="I531" s="50">
        <v>0</v>
      </c>
      <c r="J531" s="51">
        <v>0</v>
      </c>
      <c r="K531" s="50">
        <v>0</v>
      </c>
      <c r="L531" s="73">
        <v>0</v>
      </c>
      <c r="M531" s="118"/>
      <c r="N531" s="120">
        <v>0</v>
      </c>
      <c r="O531" s="120">
        <v>0</v>
      </c>
      <c r="P531" s="120"/>
      <c r="Q531" s="120">
        <v>0</v>
      </c>
      <c r="R531" s="47"/>
    </row>
    <row r="532" spans="1:18" ht="12.75" customHeight="1" x14ac:dyDescent="0.2">
      <c r="A532" s="579"/>
      <c r="B532" s="579"/>
      <c r="C532" s="53" t="s">
        <v>3</v>
      </c>
      <c r="D532" s="54">
        <v>21</v>
      </c>
      <c r="E532" s="55">
        <v>0</v>
      </c>
      <c r="F532" s="55">
        <v>0</v>
      </c>
      <c r="G532" s="55">
        <v>0</v>
      </c>
      <c r="H532" s="55">
        <v>0</v>
      </c>
      <c r="I532" s="55">
        <v>0</v>
      </c>
      <c r="J532" s="55">
        <v>0</v>
      </c>
      <c r="K532" s="56">
        <v>0</v>
      </c>
      <c r="L532" s="46">
        <v>0</v>
      </c>
      <c r="M532" s="117"/>
      <c r="N532" s="119">
        <v>0</v>
      </c>
      <c r="O532" s="119">
        <v>0</v>
      </c>
      <c r="P532" s="119"/>
      <c r="Q532" s="119">
        <v>0</v>
      </c>
      <c r="R532" s="47"/>
    </row>
    <row r="533" spans="1:18" ht="9" customHeight="1" x14ac:dyDescent="0.2">
      <c r="A533" s="579"/>
      <c r="B533" s="579"/>
      <c r="C533" s="48" t="s">
        <v>4</v>
      </c>
      <c r="D533" s="49">
        <v>27</v>
      </c>
      <c r="E533" s="50">
        <v>0</v>
      </c>
      <c r="F533" s="50">
        <v>0</v>
      </c>
      <c r="G533" s="50">
        <v>0</v>
      </c>
      <c r="H533" s="50">
        <v>0</v>
      </c>
      <c r="I533" s="50">
        <v>0</v>
      </c>
      <c r="J533" s="51">
        <v>0</v>
      </c>
      <c r="K533" s="50">
        <v>0</v>
      </c>
      <c r="L533" s="73">
        <v>0</v>
      </c>
      <c r="M533" s="118"/>
      <c r="N533" s="120">
        <v>0</v>
      </c>
      <c r="O533" s="120">
        <v>0</v>
      </c>
      <c r="P533" s="120"/>
      <c r="Q533" s="120">
        <v>0</v>
      </c>
      <c r="R533" s="47"/>
    </row>
    <row r="534" spans="1:18" ht="12.75" customHeight="1" x14ac:dyDescent="0.2">
      <c r="A534" s="579"/>
      <c r="B534" s="579"/>
      <c r="C534" s="53" t="s">
        <v>3</v>
      </c>
      <c r="D534" s="54">
        <v>28</v>
      </c>
      <c r="E534" s="55">
        <v>0</v>
      </c>
      <c r="F534" s="55">
        <v>0</v>
      </c>
      <c r="G534" s="55">
        <v>0</v>
      </c>
      <c r="H534" s="55">
        <v>0</v>
      </c>
      <c r="I534" s="55">
        <v>0</v>
      </c>
      <c r="J534" s="55">
        <v>0</v>
      </c>
      <c r="K534" s="56">
        <v>0</v>
      </c>
      <c r="L534" s="46">
        <v>0</v>
      </c>
      <c r="M534" s="117"/>
      <c r="N534" s="119">
        <v>0</v>
      </c>
      <c r="O534" s="119">
        <v>0</v>
      </c>
      <c r="P534" s="119"/>
      <c r="Q534" s="119">
        <v>0</v>
      </c>
      <c r="R534" s="47"/>
    </row>
    <row r="535" spans="1:18" ht="9" customHeight="1" x14ac:dyDescent="0.2">
      <c r="A535" s="579"/>
      <c r="B535" s="579"/>
      <c r="C535" s="48" t="s">
        <v>4</v>
      </c>
      <c r="D535" s="49">
        <v>34</v>
      </c>
      <c r="E535" s="50">
        <v>0</v>
      </c>
      <c r="F535" s="50">
        <v>0</v>
      </c>
      <c r="G535" s="50">
        <v>0</v>
      </c>
      <c r="H535" s="50">
        <v>0</v>
      </c>
      <c r="I535" s="50">
        <v>0</v>
      </c>
      <c r="J535" s="51">
        <v>0</v>
      </c>
      <c r="K535" s="50">
        <v>0</v>
      </c>
      <c r="L535" s="73">
        <v>0</v>
      </c>
      <c r="M535" s="118"/>
      <c r="N535" s="120">
        <v>0</v>
      </c>
      <c r="O535" s="120">
        <v>0</v>
      </c>
      <c r="P535" s="120"/>
      <c r="Q535" s="120">
        <v>0</v>
      </c>
      <c r="R535" s="47"/>
    </row>
    <row r="536" spans="1:18" ht="12.75" customHeight="1" x14ac:dyDescent="0.2">
      <c r="A536" s="579"/>
      <c r="B536" s="579"/>
      <c r="C536" s="53" t="s">
        <v>3</v>
      </c>
      <c r="D536" s="54">
        <v>35</v>
      </c>
      <c r="E536" s="55">
        <v>0</v>
      </c>
      <c r="F536" s="55">
        <v>0</v>
      </c>
      <c r="G536" s="55">
        <v>0</v>
      </c>
      <c r="H536" s="55">
        <v>0</v>
      </c>
      <c r="I536" s="55">
        <v>0</v>
      </c>
      <c r="J536" s="55">
        <v>0</v>
      </c>
      <c r="K536" s="56">
        <v>0</v>
      </c>
      <c r="L536" s="46">
        <v>0</v>
      </c>
      <c r="M536" s="117"/>
      <c r="N536" s="119">
        <v>0</v>
      </c>
      <c r="O536" s="119">
        <v>0</v>
      </c>
      <c r="P536" s="119"/>
      <c r="Q536" s="119">
        <v>0</v>
      </c>
      <c r="R536" s="47"/>
    </row>
    <row r="537" spans="1:18" ht="9" customHeight="1" x14ac:dyDescent="0.2">
      <c r="A537" s="580"/>
      <c r="B537" s="580"/>
      <c r="C537" s="58" t="s">
        <v>4</v>
      </c>
      <c r="D537" s="59"/>
      <c r="E537" s="61">
        <v>0</v>
      </c>
      <c r="F537" s="61">
        <v>0</v>
      </c>
      <c r="G537" s="61">
        <v>0</v>
      </c>
      <c r="H537" s="61">
        <v>0</v>
      </c>
      <c r="I537" s="61">
        <v>0</v>
      </c>
      <c r="J537" s="60">
        <v>0</v>
      </c>
      <c r="K537" s="61">
        <v>0</v>
      </c>
      <c r="L537" s="73">
        <v>0</v>
      </c>
      <c r="M537" s="118"/>
      <c r="N537" s="120">
        <v>0</v>
      </c>
      <c r="O537" s="120">
        <v>0</v>
      </c>
      <c r="P537" s="120"/>
      <c r="Q537" s="120">
        <v>0</v>
      </c>
      <c r="R537" s="47"/>
    </row>
    <row r="538" spans="1:18" ht="12.75" customHeight="1" x14ac:dyDescent="0.2">
      <c r="A538" s="496">
        <v>38384</v>
      </c>
      <c r="B538" s="496">
        <v>38717</v>
      </c>
      <c r="C538" s="42" t="s">
        <v>3</v>
      </c>
      <c r="D538" s="43">
        <v>0</v>
      </c>
      <c r="E538" s="44">
        <v>0</v>
      </c>
      <c r="F538" s="44">
        <v>0</v>
      </c>
      <c r="G538" s="44">
        <v>0</v>
      </c>
      <c r="H538" s="44">
        <v>0</v>
      </c>
      <c r="I538" s="44">
        <v>0</v>
      </c>
      <c r="J538" s="44">
        <v>0</v>
      </c>
      <c r="K538" s="45">
        <v>0</v>
      </c>
      <c r="L538" s="46">
        <v>0</v>
      </c>
      <c r="M538" s="117"/>
      <c r="N538" s="119">
        <v>0</v>
      </c>
      <c r="O538" s="119">
        <v>0</v>
      </c>
      <c r="P538" s="119"/>
      <c r="Q538" s="119">
        <v>0</v>
      </c>
      <c r="R538" s="47"/>
    </row>
    <row r="539" spans="1:18" ht="9" customHeight="1" x14ac:dyDescent="0.2">
      <c r="A539" s="521"/>
      <c r="B539" s="521"/>
      <c r="C539" s="48" t="s">
        <v>4</v>
      </c>
      <c r="D539" s="49">
        <v>2</v>
      </c>
      <c r="E539" s="50">
        <v>0</v>
      </c>
      <c r="F539" s="50">
        <v>0</v>
      </c>
      <c r="G539" s="50">
        <v>0</v>
      </c>
      <c r="H539" s="50">
        <v>0</v>
      </c>
      <c r="I539" s="50">
        <v>0</v>
      </c>
      <c r="J539" s="51">
        <v>0</v>
      </c>
      <c r="K539" s="50">
        <v>0</v>
      </c>
      <c r="L539" s="73">
        <v>0</v>
      </c>
      <c r="M539" s="118"/>
      <c r="N539" s="120">
        <v>0</v>
      </c>
      <c r="O539" s="120">
        <v>0</v>
      </c>
      <c r="P539" s="120"/>
      <c r="Q539" s="120">
        <v>0</v>
      </c>
      <c r="R539" s="47"/>
    </row>
    <row r="540" spans="1:18" ht="12.75" customHeight="1" x14ac:dyDescent="0.2">
      <c r="A540" s="519">
        <v>38384</v>
      </c>
      <c r="B540" s="519">
        <v>38717</v>
      </c>
      <c r="C540" s="53" t="s">
        <v>3</v>
      </c>
      <c r="D540" s="54">
        <v>3</v>
      </c>
      <c r="E540" s="55">
        <v>0</v>
      </c>
      <c r="F540" s="55">
        <v>0</v>
      </c>
      <c r="G540" s="55">
        <v>0</v>
      </c>
      <c r="H540" s="55">
        <v>0</v>
      </c>
      <c r="I540" s="55">
        <v>0</v>
      </c>
      <c r="J540" s="55">
        <v>0</v>
      </c>
      <c r="K540" s="56">
        <v>0</v>
      </c>
      <c r="L540" s="46">
        <v>0</v>
      </c>
      <c r="M540" s="117"/>
      <c r="N540" s="119">
        <v>0</v>
      </c>
      <c r="O540" s="119">
        <v>0</v>
      </c>
      <c r="P540" s="119"/>
      <c r="Q540" s="119">
        <v>0</v>
      </c>
      <c r="R540" s="47"/>
    </row>
    <row r="541" spans="1:18" ht="9" customHeight="1" x14ac:dyDescent="0.2">
      <c r="A541" s="579"/>
      <c r="B541" s="579"/>
      <c r="C541" s="48" t="s">
        <v>4</v>
      </c>
      <c r="D541" s="49">
        <v>8</v>
      </c>
      <c r="E541" s="50">
        <v>0</v>
      </c>
      <c r="F541" s="50">
        <v>0</v>
      </c>
      <c r="G541" s="50">
        <v>0</v>
      </c>
      <c r="H541" s="50">
        <v>0</v>
      </c>
      <c r="I541" s="50">
        <v>0</v>
      </c>
      <c r="J541" s="51">
        <v>0</v>
      </c>
      <c r="K541" s="50">
        <v>0</v>
      </c>
      <c r="L541" s="73">
        <v>0</v>
      </c>
      <c r="M541" s="118"/>
      <c r="N541" s="120">
        <v>0</v>
      </c>
      <c r="O541" s="120">
        <v>0</v>
      </c>
      <c r="P541" s="120"/>
      <c r="Q541" s="120">
        <v>0</v>
      </c>
      <c r="R541" s="47"/>
    </row>
    <row r="542" spans="1:18" ht="12.75" customHeight="1" x14ac:dyDescent="0.2">
      <c r="A542" s="579"/>
      <c r="B542" s="579"/>
      <c r="C542" s="53" t="s">
        <v>3</v>
      </c>
      <c r="D542" s="54">
        <v>9</v>
      </c>
      <c r="E542" s="55">
        <v>0</v>
      </c>
      <c r="F542" s="55">
        <v>0</v>
      </c>
      <c r="G542" s="55">
        <v>0</v>
      </c>
      <c r="H542" s="55">
        <v>0</v>
      </c>
      <c r="I542" s="55">
        <v>0</v>
      </c>
      <c r="J542" s="55">
        <v>0</v>
      </c>
      <c r="K542" s="56">
        <v>0</v>
      </c>
      <c r="L542" s="46">
        <v>0</v>
      </c>
      <c r="M542" s="117"/>
      <c r="N542" s="119">
        <v>0</v>
      </c>
      <c r="O542" s="119">
        <v>0</v>
      </c>
      <c r="P542" s="119"/>
      <c r="Q542" s="119">
        <v>0</v>
      </c>
      <c r="R542" s="47"/>
    </row>
    <row r="543" spans="1:18" ht="9" customHeight="1" x14ac:dyDescent="0.2">
      <c r="A543" s="579"/>
      <c r="B543" s="579"/>
      <c r="C543" s="48" t="s">
        <v>4</v>
      </c>
      <c r="D543" s="49">
        <v>14</v>
      </c>
      <c r="E543" s="50">
        <v>0</v>
      </c>
      <c r="F543" s="50">
        <v>0</v>
      </c>
      <c r="G543" s="50">
        <v>0</v>
      </c>
      <c r="H543" s="50">
        <v>0</v>
      </c>
      <c r="I543" s="50">
        <v>0</v>
      </c>
      <c r="J543" s="51">
        <v>0</v>
      </c>
      <c r="K543" s="50">
        <v>0</v>
      </c>
      <c r="L543" s="73">
        <v>0</v>
      </c>
      <c r="M543" s="118"/>
      <c r="N543" s="120">
        <v>0</v>
      </c>
      <c r="O543" s="120">
        <v>0</v>
      </c>
      <c r="P543" s="120"/>
      <c r="Q543" s="120">
        <v>0</v>
      </c>
      <c r="R543" s="47"/>
    </row>
    <row r="544" spans="1:18" ht="12.75" customHeight="1" x14ac:dyDescent="0.2">
      <c r="A544" s="579"/>
      <c r="B544" s="579"/>
      <c r="C544" s="53" t="s">
        <v>3</v>
      </c>
      <c r="D544" s="54">
        <v>15</v>
      </c>
      <c r="E544" s="55">
        <v>0</v>
      </c>
      <c r="F544" s="55">
        <v>0</v>
      </c>
      <c r="G544" s="55">
        <v>0</v>
      </c>
      <c r="H544" s="55">
        <v>0</v>
      </c>
      <c r="I544" s="55">
        <v>0</v>
      </c>
      <c r="J544" s="55">
        <v>0</v>
      </c>
      <c r="K544" s="56">
        <v>0</v>
      </c>
      <c r="L544" s="46">
        <v>0</v>
      </c>
      <c r="M544" s="117"/>
      <c r="N544" s="119">
        <v>0</v>
      </c>
      <c r="O544" s="119">
        <v>0</v>
      </c>
      <c r="P544" s="119"/>
      <c r="Q544" s="119">
        <v>0</v>
      </c>
      <c r="R544" s="47"/>
    </row>
    <row r="545" spans="1:18" ht="9" customHeight="1" x14ac:dyDescent="0.2">
      <c r="A545" s="579"/>
      <c r="B545" s="579"/>
      <c r="C545" s="48" t="s">
        <v>4</v>
      </c>
      <c r="D545" s="49">
        <v>20</v>
      </c>
      <c r="E545" s="50">
        <v>0</v>
      </c>
      <c r="F545" s="50">
        <v>0</v>
      </c>
      <c r="G545" s="50">
        <v>0</v>
      </c>
      <c r="H545" s="50">
        <v>0</v>
      </c>
      <c r="I545" s="50">
        <v>0</v>
      </c>
      <c r="J545" s="51">
        <v>0</v>
      </c>
      <c r="K545" s="50">
        <v>0</v>
      </c>
      <c r="L545" s="73">
        <v>0</v>
      </c>
      <c r="M545" s="118"/>
      <c r="N545" s="120">
        <v>0</v>
      </c>
      <c r="O545" s="120">
        <v>0</v>
      </c>
      <c r="P545" s="120"/>
      <c r="Q545" s="120">
        <v>0</v>
      </c>
      <c r="R545" s="47"/>
    </row>
    <row r="546" spans="1:18" ht="12.75" customHeight="1" x14ac:dyDescent="0.2">
      <c r="A546" s="579"/>
      <c r="B546" s="579"/>
      <c r="C546" s="53" t="s">
        <v>3</v>
      </c>
      <c r="D546" s="54">
        <v>21</v>
      </c>
      <c r="E546" s="55">
        <v>0</v>
      </c>
      <c r="F546" s="55">
        <v>0</v>
      </c>
      <c r="G546" s="55">
        <v>0</v>
      </c>
      <c r="H546" s="55">
        <v>0</v>
      </c>
      <c r="I546" s="55">
        <v>0</v>
      </c>
      <c r="J546" s="55">
        <v>0</v>
      </c>
      <c r="K546" s="56">
        <v>0</v>
      </c>
      <c r="L546" s="46">
        <v>0</v>
      </c>
      <c r="M546" s="117"/>
      <c r="N546" s="119">
        <v>0</v>
      </c>
      <c r="O546" s="119">
        <v>0</v>
      </c>
      <c r="P546" s="119"/>
      <c r="Q546" s="119">
        <v>0</v>
      </c>
      <c r="R546" s="47"/>
    </row>
    <row r="547" spans="1:18" ht="9" customHeight="1" x14ac:dyDescent="0.2">
      <c r="A547" s="579"/>
      <c r="B547" s="579"/>
      <c r="C547" s="48" t="s">
        <v>4</v>
      </c>
      <c r="D547" s="49">
        <v>27</v>
      </c>
      <c r="E547" s="50">
        <v>0</v>
      </c>
      <c r="F547" s="50">
        <v>0</v>
      </c>
      <c r="G547" s="50">
        <v>0</v>
      </c>
      <c r="H547" s="50">
        <v>0</v>
      </c>
      <c r="I547" s="50">
        <v>0</v>
      </c>
      <c r="J547" s="51">
        <v>0</v>
      </c>
      <c r="K547" s="50">
        <v>0</v>
      </c>
      <c r="L547" s="73">
        <v>0</v>
      </c>
      <c r="M547" s="118"/>
      <c r="N547" s="120">
        <v>0</v>
      </c>
      <c r="O547" s="120">
        <v>0</v>
      </c>
      <c r="P547" s="120"/>
      <c r="Q547" s="120">
        <v>0</v>
      </c>
      <c r="R547" s="47"/>
    </row>
    <row r="548" spans="1:18" ht="12.75" customHeight="1" x14ac:dyDescent="0.2">
      <c r="A548" s="579"/>
      <c r="B548" s="579"/>
      <c r="C548" s="53" t="s">
        <v>3</v>
      </c>
      <c r="D548" s="54">
        <v>28</v>
      </c>
      <c r="E548" s="55">
        <v>0</v>
      </c>
      <c r="F548" s="55">
        <v>0</v>
      </c>
      <c r="G548" s="55">
        <v>0</v>
      </c>
      <c r="H548" s="55">
        <v>0</v>
      </c>
      <c r="I548" s="55">
        <v>0</v>
      </c>
      <c r="J548" s="55">
        <v>0</v>
      </c>
      <c r="K548" s="56">
        <v>0</v>
      </c>
      <c r="L548" s="46">
        <v>0</v>
      </c>
      <c r="M548" s="117"/>
      <c r="N548" s="119">
        <v>0</v>
      </c>
      <c r="O548" s="119">
        <v>0</v>
      </c>
      <c r="P548" s="119"/>
      <c r="Q548" s="119">
        <v>0</v>
      </c>
      <c r="R548" s="47"/>
    </row>
    <row r="549" spans="1:18" ht="9" customHeight="1" x14ac:dyDescent="0.2">
      <c r="A549" s="579"/>
      <c r="B549" s="579"/>
      <c r="C549" s="48" t="s">
        <v>4</v>
      </c>
      <c r="D549" s="49">
        <v>34</v>
      </c>
      <c r="E549" s="50">
        <v>0</v>
      </c>
      <c r="F549" s="50">
        <v>0</v>
      </c>
      <c r="G549" s="50">
        <v>0</v>
      </c>
      <c r="H549" s="50">
        <v>0</v>
      </c>
      <c r="I549" s="50">
        <v>0</v>
      </c>
      <c r="J549" s="51">
        <v>0</v>
      </c>
      <c r="K549" s="50">
        <v>0</v>
      </c>
      <c r="L549" s="73">
        <v>0</v>
      </c>
      <c r="M549" s="118"/>
      <c r="N549" s="120">
        <v>0</v>
      </c>
      <c r="O549" s="120">
        <v>0</v>
      </c>
      <c r="P549" s="120"/>
      <c r="Q549" s="120">
        <v>0</v>
      </c>
      <c r="R549" s="47"/>
    </row>
    <row r="550" spans="1:18" ht="12.75" customHeight="1" x14ac:dyDescent="0.2">
      <c r="A550" s="579"/>
      <c r="B550" s="579"/>
      <c r="C550" s="53" t="s">
        <v>3</v>
      </c>
      <c r="D550" s="54">
        <v>35</v>
      </c>
      <c r="E550" s="55">
        <v>0</v>
      </c>
      <c r="F550" s="55">
        <v>0</v>
      </c>
      <c r="G550" s="55">
        <v>0</v>
      </c>
      <c r="H550" s="55">
        <v>0</v>
      </c>
      <c r="I550" s="55">
        <v>0</v>
      </c>
      <c r="J550" s="55">
        <v>0</v>
      </c>
      <c r="K550" s="56">
        <v>0</v>
      </c>
      <c r="L550" s="46">
        <v>0</v>
      </c>
      <c r="M550" s="117"/>
      <c r="N550" s="119">
        <v>0</v>
      </c>
      <c r="O550" s="119">
        <v>0</v>
      </c>
      <c r="P550" s="119"/>
      <c r="Q550" s="119">
        <v>0</v>
      </c>
      <c r="R550" s="47"/>
    </row>
    <row r="551" spans="1:18" ht="9" customHeight="1" x14ac:dyDescent="0.2">
      <c r="A551" s="580"/>
      <c r="B551" s="580"/>
      <c r="C551" s="58" t="s">
        <v>4</v>
      </c>
      <c r="D551" s="59"/>
      <c r="E551" s="61">
        <v>0</v>
      </c>
      <c r="F551" s="61">
        <v>0</v>
      </c>
      <c r="G551" s="61">
        <v>0</v>
      </c>
      <c r="H551" s="61">
        <v>0</v>
      </c>
      <c r="I551" s="61">
        <v>0</v>
      </c>
      <c r="J551" s="60">
        <v>0</v>
      </c>
      <c r="K551" s="61">
        <v>0</v>
      </c>
      <c r="L551" s="73">
        <v>0</v>
      </c>
      <c r="M551" s="118"/>
      <c r="N551" s="120">
        <v>0</v>
      </c>
      <c r="O551" s="120">
        <v>0</v>
      </c>
      <c r="P551" s="120"/>
      <c r="Q551" s="120">
        <v>0</v>
      </c>
      <c r="R551" s="47"/>
    </row>
    <row r="552" spans="1:18" ht="12.75" customHeight="1" x14ac:dyDescent="0.2">
      <c r="A552" s="496"/>
      <c r="B552" s="496"/>
      <c r="C552" s="42"/>
      <c r="D552" s="43"/>
      <c r="E552" s="44"/>
      <c r="F552" s="44"/>
      <c r="G552" s="44"/>
      <c r="H552" s="44"/>
      <c r="I552" s="44"/>
      <c r="J552" s="44"/>
      <c r="K552" s="45"/>
      <c r="L552" s="46"/>
      <c r="M552" s="117"/>
      <c r="N552" s="119">
        <v>0</v>
      </c>
      <c r="O552" s="119">
        <v>0</v>
      </c>
      <c r="P552" s="119"/>
      <c r="Q552" s="119">
        <f t="shared" ref="Q552:Q592" si="0">(N552+O552*0.18+J552)+(IF((P552-O552*0.18)&gt;0,(P552-O552*0.18),0))</f>
        <v>0</v>
      </c>
      <c r="R552" s="47"/>
    </row>
    <row r="553" spans="1:18" ht="9" customHeight="1" x14ac:dyDescent="0.2">
      <c r="A553" s="521"/>
      <c r="B553" s="521"/>
      <c r="C553" s="48"/>
      <c r="D553" s="49"/>
      <c r="E553" s="50"/>
      <c r="F553" s="50"/>
      <c r="G553" s="50"/>
      <c r="H553" s="50"/>
      <c r="I553" s="50"/>
      <c r="J553" s="51"/>
      <c r="K553" s="50"/>
      <c r="L553" s="52"/>
      <c r="M553" s="118"/>
      <c r="N553" s="120">
        <v>0</v>
      </c>
      <c r="O553" s="120">
        <v>0</v>
      </c>
      <c r="P553" s="120"/>
      <c r="Q553" s="120">
        <f t="shared" ref="Q553:Q593" si="1">Q552*1936.27</f>
        <v>0</v>
      </c>
      <c r="R553" s="47"/>
    </row>
    <row r="554" spans="1:18" ht="12.75" customHeight="1" x14ac:dyDescent="0.2">
      <c r="A554" s="519"/>
      <c r="B554" s="519"/>
      <c r="C554" s="53"/>
      <c r="D554" s="54"/>
      <c r="E554" s="44"/>
      <c r="F554" s="44"/>
      <c r="G554" s="44"/>
      <c r="H554" s="44"/>
      <c r="I554" s="44"/>
      <c r="J554" s="55"/>
      <c r="K554" s="56"/>
      <c r="L554" s="57"/>
      <c r="M554" s="117"/>
      <c r="N554" s="119">
        <v>0</v>
      </c>
      <c r="O554" s="119">
        <v>0</v>
      </c>
      <c r="P554" s="119"/>
      <c r="Q554" s="119">
        <f t="shared" si="0"/>
        <v>0</v>
      </c>
      <c r="R554" s="47"/>
    </row>
    <row r="555" spans="1:18" ht="9" customHeight="1" x14ac:dyDescent="0.2">
      <c r="A555" s="579"/>
      <c r="B555" s="579"/>
      <c r="C555" s="48"/>
      <c r="D555" s="49"/>
      <c r="E555" s="50"/>
      <c r="F555" s="50"/>
      <c r="G555" s="50"/>
      <c r="H555" s="50"/>
      <c r="I555" s="50"/>
      <c r="J555" s="51"/>
      <c r="K555" s="50"/>
      <c r="L555" s="52"/>
      <c r="M555" s="118"/>
      <c r="N555" s="120">
        <v>0</v>
      </c>
      <c r="O555" s="120">
        <v>0</v>
      </c>
      <c r="P555" s="120"/>
      <c r="Q555" s="120">
        <f t="shared" si="1"/>
        <v>0</v>
      </c>
      <c r="R555" s="47"/>
    </row>
    <row r="556" spans="1:18" ht="12.75" customHeight="1" x14ac:dyDescent="0.2">
      <c r="A556" s="579"/>
      <c r="B556" s="579"/>
      <c r="C556" s="53"/>
      <c r="D556" s="54"/>
      <c r="E556" s="44"/>
      <c r="F556" s="44"/>
      <c r="G556" s="44"/>
      <c r="H556" s="44"/>
      <c r="I556" s="44"/>
      <c r="J556" s="55"/>
      <c r="K556" s="56"/>
      <c r="L556" s="57"/>
      <c r="M556" s="117"/>
      <c r="N556" s="119">
        <v>0</v>
      </c>
      <c r="O556" s="119">
        <v>0</v>
      </c>
      <c r="P556" s="119"/>
      <c r="Q556" s="119">
        <f t="shared" si="0"/>
        <v>0</v>
      </c>
      <c r="R556" s="47"/>
    </row>
    <row r="557" spans="1:18" ht="9" customHeight="1" x14ac:dyDescent="0.2">
      <c r="A557" s="579"/>
      <c r="B557" s="579"/>
      <c r="C557" s="48"/>
      <c r="D557" s="49"/>
      <c r="E557" s="50"/>
      <c r="F557" s="50"/>
      <c r="G557" s="50"/>
      <c r="H557" s="50"/>
      <c r="I557" s="50"/>
      <c r="J557" s="51"/>
      <c r="K557" s="50"/>
      <c r="L557" s="52"/>
      <c r="M557" s="118"/>
      <c r="N557" s="120">
        <v>0</v>
      </c>
      <c r="O557" s="120">
        <v>0</v>
      </c>
      <c r="P557" s="120"/>
      <c r="Q557" s="120">
        <f t="shared" si="1"/>
        <v>0</v>
      </c>
      <c r="R557" s="47"/>
    </row>
    <row r="558" spans="1:18" ht="12.75" customHeight="1" x14ac:dyDescent="0.2">
      <c r="A558" s="579"/>
      <c r="B558" s="579"/>
      <c r="C558" s="53"/>
      <c r="D558" s="54"/>
      <c r="E558" s="44"/>
      <c r="F558" s="44"/>
      <c r="G558" s="44"/>
      <c r="H558" s="44"/>
      <c r="I558" s="44"/>
      <c r="J558" s="55"/>
      <c r="K558" s="56"/>
      <c r="L558" s="57"/>
      <c r="M558" s="117"/>
      <c r="N558" s="119">
        <v>0</v>
      </c>
      <c r="O558" s="119">
        <v>0</v>
      </c>
      <c r="P558" s="119"/>
      <c r="Q558" s="119">
        <f t="shared" si="0"/>
        <v>0</v>
      </c>
      <c r="R558" s="47"/>
    </row>
    <row r="559" spans="1:18" ht="9" customHeight="1" x14ac:dyDescent="0.2">
      <c r="A559" s="579"/>
      <c r="B559" s="579"/>
      <c r="C559" s="48"/>
      <c r="D559" s="49"/>
      <c r="E559" s="50"/>
      <c r="F559" s="50"/>
      <c r="G559" s="50"/>
      <c r="H559" s="50"/>
      <c r="I559" s="50"/>
      <c r="J559" s="51"/>
      <c r="K559" s="50"/>
      <c r="L559" s="52"/>
      <c r="M559" s="118"/>
      <c r="N559" s="120">
        <v>0</v>
      </c>
      <c r="O559" s="120">
        <v>0</v>
      </c>
      <c r="P559" s="120"/>
      <c r="Q559" s="120">
        <f t="shared" si="1"/>
        <v>0</v>
      </c>
      <c r="R559" s="47"/>
    </row>
    <row r="560" spans="1:18" ht="12.75" customHeight="1" x14ac:dyDescent="0.2">
      <c r="A560" s="579"/>
      <c r="B560" s="579"/>
      <c r="C560" s="53"/>
      <c r="D560" s="54"/>
      <c r="E560" s="44"/>
      <c r="F560" s="44"/>
      <c r="G560" s="44"/>
      <c r="H560" s="44"/>
      <c r="I560" s="44"/>
      <c r="J560" s="55"/>
      <c r="K560" s="56"/>
      <c r="L560" s="57"/>
      <c r="M560" s="117"/>
      <c r="N560" s="119">
        <v>0</v>
      </c>
      <c r="O560" s="119">
        <v>0</v>
      </c>
      <c r="P560" s="119"/>
      <c r="Q560" s="119">
        <f t="shared" si="0"/>
        <v>0</v>
      </c>
      <c r="R560" s="47"/>
    </row>
    <row r="561" spans="1:18" ht="9" customHeight="1" x14ac:dyDescent="0.2">
      <c r="A561" s="579"/>
      <c r="B561" s="579"/>
      <c r="C561" s="48"/>
      <c r="D561" s="49"/>
      <c r="E561" s="50"/>
      <c r="F561" s="50"/>
      <c r="G561" s="50"/>
      <c r="H561" s="50"/>
      <c r="I561" s="50"/>
      <c r="J561" s="51"/>
      <c r="K561" s="50"/>
      <c r="L561" s="52"/>
      <c r="M561" s="118"/>
      <c r="N561" s="120">
        <v>0</v>
      </c>
      <c r="O561" s="120">
        <v>0</v>
      </c>
      <c r="P561" s="120"/>
      <c r="Q561" s="120">
        <f t="shared" si="1"/>
        <v>0</v>
      </c>
      <c r="R561" s="47"/>
    </row>
    <row r="562" spans="1:18" ht="12.75" customHeight="1" x14ac:dyDescent="0.2">
      <c r="A562" s="579"/>
      <c r="B562" s="579"/>
      <c r="C562" s="53"/>
      <c r="D562" s="54"/>
      <c r="E562" s="44"/>
      <c r="F562" s="44"/>
      <c r="G562" s="44"/>
      <c r="H562" s="44"/>
      <c r="I562" s="44"/>
      <c r="J562" s="55"/>
      <c r="K562" s="56"/>
      <c r="L562" s="57"/>
      <c r="M562" s="117"/>
      <c r="N562" s="119">
        <v>0</v>
      </c>
      <c r="O562" s="119">
        <v>0</v>
      </c>
      <c r="P562" s="119"/>
      <c r="Q562" s="119">
        <f t="shared" si="0"/>
        <v>0</v>
      </c>
      <c r="R562" s="47"/>
    </row>
    <row r="563" spans="1:18" ht="9" customHeight="1" x14ac:dyDescent="0.2">
      <c r="A563" s="579"/>
      <c r="B563" s="579"/>
      <c r="C563" s="48"/>
      <c r="D563" s="49"/>
      <c r="E563" s="50"/>
      <c r="F563" s="50"/>
      <c r="G563" s="50"/>
      <c r="H563" s="50"/>
      <c r="I563" s="50"/>
      <c r="J563" s="51"/>
      <c r="K563" s="50"/>
      <c r="L563" s="52"/>
      <c r="M563" s="118"/>
      <c r="N563" s="120">
        <v>0</v>
      </c>
      <c r="O563" s="120">
        <v>0</v>
      </c>
      <c r="P563" s="120"/>
      <c r="Q563" s="120">
        <f t="shared" si="1"/>
        <v>0</v>
      </c>
      <c r="R563" s="47"/>
    </row>
    <row r="564" spans="1:18" ht="12.75" customHeight="1" x14ac:dyDescent="0.2">
      <c r="A564" s="579"/>
      <c r="B564" s="579"/>
      <c r="C564" s="53"/>
      <c r="D564" s="54"/>
      <c r="E564" s="44"/>
      <c r="F564" s="44"/>
      <c r="G564" s="44"/>
      <c r="H564" s="44"/>
      <c r="I564" s="44"/>
      <c r="J564" s="55"/>
      <c r="K564" s="56"/>
      <c r="L564" s="57"/>
      <c r="M564" s="117"/>
      <c r="N564" s="119">
        <v>0</v>
      </c>
      <c r="O564" s="119">
        <v>0</v>
      </c>
      <c r="P564" s="119"/>
      <c r="Q564" s="119">
        <f t="shared" si="0"/>
        <v>0</v>
      </c>
      <c r="R564" s="47"/>
    </row>
    <row r="565" spans="1:18" ht="9" customHeight="1" x14ac:dyDescent="0.2">
      <c r="A565" s="580"/>
      <c r="B565" s="580"/>
      <c r="C565" s="58"/>
      <c r="D565" s="59"/>
      <c r="E565" s="50"/>
      <c r="F565" s="50"/>
      <c r="G565" s="50"/>
      <c r="H565" s="50"/>
      <c r="I565" s="50"/>
      <c r="J565" s="60"/>
      <c r="K565" s="61"/>
      <c r="L565" s="62"/>
      <c r="M565" s="118"/>
      <c r="N565" s="120">
        <v>0</v>
      </c>
      <c r="O565" s="120">
        <v>0</v>
      </c>
      <c r="P565" s="120"/>
      <c r="Q565" s="120">
        <f t="shared" si="1"/>
        <v>0</v>
      </c>
      <c r="R565" s="47"/>
    </row>
    <row r="566" spans="1:18" ht="12.75" customHeight="1" x14ac:dyDescent="0.2">
      <c r="A566" s="496"/>
      <c r="B566" s="496"/>
      <c r="C566" s="42"/>
      <c r="D566" s="43"/>
      <c r="E566" s="44"/>
      <c r="F566" s="44"/>
      <c r="G566" s="44"/>
      <c r="H566" s="44"/>
      <c r="I566" s="44"/>
      <c r="J566" s="44"/>
      <c r="K566" s="45"/>
      <c r="L566" s="46"/>
      <c r="M566" s="117"/>
      <c r="N566" s="119">
        <v>0</v>
      </c>
      <c r="O566" s="119">
        <v>0</v>
      </c>
      <c r="P566" s="119"/>
      <c r="Q566" s="119">
        <f t="shared" si="0"/>
        <v>0</v>
      </c>
      <c r="R566" s="47"/>
    </row>
    <row r="567" spans="1:18" ht="9" customHeight="1" x14ac:dyDescent="0.2">
      <c r="A567" s="521"/>
      <c r="B567" s="521"/>
      <c r="C567" s="48"/>
      <c r="D567" s="49"/>
      <c r="E567" s="50"/>
      <c r="F567" s="50"/>
      <c r="G567" s="50"/>
      <c r="H567" s="50"/>
      <c r="I567" s="50"/>
      <c r="J567" s="51"/>
      <c r="K567" s="50"/>
      <c r="L567" s="52"/>
      <c r="M567" s="118"/>
      <c r="N567" s="120">
        <v>0</v>
      </c>
      <c r="O567" s="120">
        <v>0</v>
      </c>
      <c r="P567" s="120"/>
      <c r="Q567" s="120">
        <f t="shared" si="1"/>
        <v>0</v>
      </c>
      <c r="R567" s="47"/>
    </row>
    <row r="568" spans="1:18" ht="12.75" customHeight="1" x14ac:dyDescent="0.2">
      <c r="A568" s="519"/>
      <c r="B568" s="519"/>
      <c r="C568" s="53"/>
      <c r="D568" s="54"/>
      <c r="E568" s="44"/>
      <c r="F568" s="44"/>
      <c r="G568" s="44"/>
      <c r="H568" s="44"/>
      <c r="I568" s="44"/>
      <c r="J568" s="55"/>
      <c r="K568" s="56"/>
      <c r="L568" s="57"/>
      <c r="M568" s="117"/>
      <c r="N568" s="119">
        <v>0</v>
      </c>
      <c r="O568" s="119">
        <v>0</v>
      </c>
      <c r="P568" s="119"/>
      <c r="Q568" s="119">
        <f t="shared" si="0"/>
        <v>0</v>
      </c>
      <c r="R568" s="47"/>
    </row>
    <row r="569" spans="1:18" ht="9" customHeight="1" x14ac:dyDescent="0.2">
      <c r="A569" s="579"/>
      <c r="B569" s="579"/>
      <c r="C569" s="48"/>
      <c r="D569" s="49"/>
      <c r="E569" s="50"/>
      <c r="F569" s="50"/>
      <c r="G569" s="50"/>
      <c r="H569" s="50"/>
      <c r="I569" s="50"/>
      <c r="J569" s="51"/>
      <c r="K569" s="50"/>
      <c r="L569" s="52"/>
      <c r="M569" s="118"/>
      <c r="N569" s="120">
        <v>0</v>
      </c>
      <c r="O569" s="120">
        <v>0</v>
      </c>
      <c r="P569" s="120"/>
      <c r="Q569" s="120">
        <f t="shared" si="1"/>
        <v>0</v>
      </c>
      <c r="R569" s="47"/>
    </row>
    <row r="570" spans="1:18" ht="12.75" customHeight="1" x14ac:dyDescent="0.2">
      <c r="A570" s="579"/>
      <c r="B570" s="579"/>
      <c r="C570" s="53"/>
      <c r="D570" s="54"/>
      <c r="E570" s="44"/>
      <c r="F570" s="44"/>
      <c r="G570" s="44"/>
      <c r="H570" s="44"/>
      <c r="I570" s="44"/>
      <c r="J570" s="55"/>
      <c r="K570" s="56"/>
      <c r="L570" s="57"/>
      <c r="M570" s="117"/>
      <c r="N570" s="119">
        <v>0</v>
      </c>
      <c r="O570" s="119">
        <v>0</v>
      </c>
      <c r="P570" s="119"/>
      <c r="Q570" s="119">
        <f t="shared" si="0"/>
        <v>0</v>
      </c>
      <c r="R570" s="47"/>
    </row>
    <row r="571" spans="1:18" ht="9" customHeight="1" x14ac:dyDescent="0.2">
      <c r="A571" s="579"/>
      <c r="B571" s="579"/>
      <c r="C571" s="48"/>
      <c r="D571" s="49"/>
      <c r="E571" s="50"/>
      <c r="F571" s="50"/>
      <c r="G571" s="50"/>
      <c r="H571" s="50"/>
      <c r="I571" s="50"/>
      <c r="J571" s="51"/>
      <c r="K571" s="50"/>
      <c r="L571" s="52"/>
      <c r="M571" s="118"/>
      <c r="N571" s="120">
        <v>0</v>
      </c>
      <c r="O571" s="120">
        <v>0</v>
      </c>
      <c r="P571" s="120"/>
      <c r="Q571" s="120">
        <f t="shared" si="1"/>
        <v>0</v>
      </c>
      <c r="R571" s="47"/>
    </row>
    <row r="572" spans="1:18" ht="12.75" customHeight="1" x14ac:dyDescent="0.2">
      <c r="A572" s="579"/>
      <c r="B572" s="579"/>
      <c r="C572" s="53"/>
      <c r="D572" s="54"/>
      <c r="E572" s="44"/>
      <c r="F572" s="44"/>
      <c r="G572" s="44"/>
      <c r="H572" s="44"/>
      <c r="I572" s="44"/>
      <c r="J572" s="55"/>
      <c r="K572" s="56"/>
      <c r="L572" s="57"/>
      <c r="M572" s="117"/>
      <c r="N572" s="119">
        <v>0</v>
      </c>
      <c r="O572" s="119">
        <v>0</v>
      </c>
      <c r="P572" s="119"/>
      <c r="Q572" s="119">
        <f t="shared" si="0"/>
        <v>0</v>
      </c>
      <c r="R572" s="47"/>
    </row>
    <row r="573" spans="1:18" ht="9" customHeight="1" x14ac:dyDescent="0.2">
      <c r="A573" s="579"/>
      <c r="B573" s="579"/>
      <c r="C573" s="48"/>
      <c r="D573" s="49"/>
      <c r="E573" s="50"/>
      <c r="F573" s="50"/>
      <c r="G573" s="50"/>
      <c r="H573" s="50"/>
      <c r="I573" s="50"/>
      <c r="J573" s="51"/>
      <c r="K573" s="50"/>
      <c r="L573" s="52"/>
      <c r="M573" s="118"/>
      <c r="N573" s="120">
        <v>0</v>
      </c>
      <c r="O573" s="120">
        <v>0</v>
      </c>
      <c r="P573" s="120"/>
      <c r="Q573" s="120">
        <f t="shared" si="1"/>
        <v>0</v>
      </c>
      <c r="R573" s="47"/>
    </row>
    <row r="574" spans="1:18" ht="12.75" customHeight="1" x14ac:dyDescent="0.2">
      <c r="A574" s="579"/>
      <c r="B574" s="579"/>
      <c r="C574" s="53"/>
      <c r="D574" s="54"/>
      <c r="E574" s="44"/>
      <c r="F574" s="44"/>
      <c r="G574" s="44"/>
      <c r="H574" s="44"/>
      <c r="I574" s="44"/>
      <c r="J574" s="55"/>
      <c r="K574" s="56"/>
      <c r="L574" s="57"/>
      <c r="M574" s="117"/>
      <c r="N574" s="119">
        <v>0</v>
      </c>
      <c r="O574" s="119">
        <v>0</v>
      </c>
      <c r="P574" s="119"/>
      <c r="Q574" s="119">
        <f t="shared" si="0"/>
        <v>0</v>
      </c>
      <c r="R574" s="47"/>
    </row>
    <row r="575" spans="1:18" ht="9" customHeight="1" x14ac:dyDescent="0.2">
      <c r="A575" s="579"/>
      <c r="B575" s="579"/>
      <c r="C575" s="48"/>
      <c r="D575" s="49"/>
      <c r="E575" s="50"/>
      <c r="F575" s="50"/>
      <c r="G575" s="50"/>
      <c r="H575" s="50"/>
      <c r="I575" s="50"/>
      <c r="J575" s="51"/>
      <c r="K575" s="50"/>
      <c r="L575" s="52"/>
      <c r="M575" s="118"/>
      <c r="N575" s="120">
        <v>0</v>
      </c>
      <c r="O575" s="120">
        <v>0</v>
      </c>
      <c r="P575" s="120"/>
      <c r="Q575" s="120">
        <f t="shared" si="1"/>
        <v>0</v>
      </c>
      <c r="R575" s="47"/>
    </row>
    <row r="576" spans="1:18" ht="12.75" customHeight="1" x14ac:dyDescent="0.2">
      <c r="A576" s="579"/>
      <c r="B576" s="579"/>
      <c r="C576" s="53"/>
      <c r="D576" s="54"/>
      <c r="E576" s="44"/>
      <c r="F576" s="44"/>
      <c r="G576" s="44"/>
      <c r="H576" s="44"/>
      <c r="I576" s="44"/>
      <c r="J576" s="55"/>
      <c r="K576" s="56"/>
      <c r="L576" s="57"/>
      <c r="M576" s="117"/>
      <c r="N576" s="119">
        <v>0</v>
      </c>
      <c r="O576" s="119">
        <v>0</v>
      </c>
      <c r="P576" s="119"/>
      <c r="Q576" s="119">
        <f t="shared" si="0"/>
        <v>0</v>
      </c>
      <c r="R576" s="47"/>
    </row>
    <row r="577" spans="1:18" ht="9" customHeight="1" x14ac:dyDescent="0.2">
      <c r="A577" s="579"/>
      <c r="B577" s="579"/>
      <c r="C577" s="48"/>
      <c r="D577" s="49"/>
      <c r="E577" s="50"/>
      <c r="F577" s="50"/>
      <c r="G577" s="50"/>
      <c r="H577" s="50"/>
      <c r="I577" s="50"/>
      <c r="J577" s="51"/>
      <c r="K577" s="50"/>
      <c r="L577" s="52"/>
      <c r="M577" s="118"/>
      <c r="N577" s="120">
        <v>0</v>
      </c>
      <c r="O577" s="120">
        <v>0</v>
      </c>
      <c r="P577" s="120"/>
      <c r="Q577" s="120">
        <f t="shared" si="1"/>
        <v>0</v>
      </c>
      <c r="R577" s="47"/>
    </row>
    <row r="578" spans="1:18" ht="12.75" customHeight="1" x14ac:dyDescent="0.2">
      <c r="A578" s="579"/>
      <c r="B578" s="579"/>
      <c r="C578" s="53"/>
      <c r="D578" s="54"/>
      <c r="E578" s="44"/>
      <c r="F578" s="44"/>
      <c r="G578" s="44"/>
      <c r="H578" s="44"/>
      <c r="I578" s="44"/>
      <c r="J578" s="55"/>
      <c r="K578" s="56"/>
      <c r="L578" s="57"/>
      <c r="M578" s="117"/>
      <c r="N578" s="119">
        <v>0</v>
      </c>
      <c r="O578" s="119">
        <v>0</v>
      </c>
      <c r="P578" s="119"/>
      <c r="Q578" s="119">
        <f t="shared" si="0"/>
        <v>0</v>
      </c>
      <c r="R578" s="47"/>
    </row>
    <row r="579" spans="1:18" ht="9" customHeight="1" x14ac:dyDescent="0.2">
      <c r="A579" s="580"/>
      <c r="B579" s="580"/>
      <c r="C579" s="58"/>
      <c r="D579" s="59"/>
      <c r="E579" s="50"/>
      <c r="F579" s="50"/>
      <c r="G579" s="50"/>
      <c r="H579" s="50"/>
      <c r="I579" s="50"/>
      <c r="J579" s="60"/>
      <c r="K579" s="61"/>
      <c r="L579" s="62"/>
      <c r="M579" s="118"/>
      <c r="N579" s="120">
        <v>0</v>
      </c>
      <c r="O579" s="120">
        <v>0</v>
      </c>
      <c r="P579" s="120"/>
      <c r="Q579" s="120">
        <f t="shared" si="1"/>
        <v>0</v>
      </c>
      <c r="R579" s="47"/>
    </row>
    <row r="580" spans="1:18" ht="12.75" customHeight="1" x14ac:dyDescent="0.2">
      <c r="A580" s="496"/>
      <c r="B580" s="496"/>
      <c r="C580" s="42"/>
      <c r="D580" s="43"/>
      <c r="E580" s="44"/>
      <c r="F580" s="44"/>
      <c r="G580" s="44"/>
      <c r="H580" s="44"/>
      <c r="I580" s="44"/>
      <c r="J580" s="44"/>
      <c r="K580" s="45"/>
      <c r="L580" s="46"/>
      <c r="M580" s="117"/>
      <c r="N580" s="119">
        <v>0</v>
      </c>
      <c r="O580" s="119">
        <v>0</v>
      </c>
      <c r="P580" s="119"/>
      <c r="Q580" s="119">
        <f t="shared" si="0"/>
        <v>0</v>
      </c>
      <c r="R580" s="47"/>
    </row>
    <row r="581" spans="1:18" ht="9" customHeight="1" x14ac:dyDescent="0.2">
      <c r="A581" s="521"/>
      <c r="B581" s="521"/>
      <c r="C581" s="48"/>
      <c r="D581" s="49"/>
      <c r="E581" s="50"/>
      <c r="F581" s="50"/>
      <c r="G581" s="50"/>
      <c r="H581" s="50"/>
      <c r="I581" s="50"/>
      <c r="J581" s="51"/>
      <c r="K581" s="50"/>
      <c r="L581" s="52"/>
      <c r="M581" s="118"/>
      <c r="N581" s="120">
        <v>0</v>
      </c>
      <c r="O581" s="120">
        <v>0</v>
      </c>
      <c r="P581" s="120"/>
      <c r="Q581" s="120">
        <f t="shared" si="1"/>
        <v>0</v>
      </c>
      <c r="R581" s="47"/>
    </row>
    <row r="582" spans="1:18" ht="12.75" customHeight="1" x14ac:dyDescent="0.2">
      <c r="A582" s="519"/>
      <c r="B582" s="519"/>
      <c r="C582" s="53"/>
      <c r="D582" s="54"/>
      <c r="E582" s="44"/>
      <c r="F582" s="44"/>
      <c r="G582" s="44"/>
      <c r="H582" s="44"/>
      <c r="I582" s="44"/>
      <c r="J582" s="55"/>
      <c r="K582" s="56"/>
      <c r="L582" s="57"/>
      <c r="M582" s="117"/>
      <c r="N582" s="119">
        <v>0</v>
      </c>
      <c r="O582" s="119">
        <v>0</v>
      </c>
      <c r="P582" s="119"/>
      <c r="Q582" s="119">
        <f t="shared" si="0"/>
        <v>0</v>
      </c>
      <c r="R582" s="47"/>
    </row>
    <row r="583" spans="1:18" ht="9" customHeight="1" x14ac:dyDescent="0.2">
      <c r="A583" s="579"/>
      <c r="B583" s="579"/>
      <c r="C583" s="48"/>
      <c r="D583" s="49"/>
      <c r="E583" s="50"/>
      <c r="F583" s="50"/>
      <c r="G583" s="50"/>
      <c r="H583" s="50"/>
      <c r="I583" s="50"/>
      <c r="J583" s="51"/>
      <c r="K583" s="50"/>
      <c r="L583" s="52"/>
      <c r="M583" s="118"/>
      <c r="N583" s="120">
        <v>0</v>
      </c>
      <c r="O583" s="120">
        <v>0</v>
      </c>
      <c r="P583" s="120"/>
      <c r="Q583" s="120">
        <f t="shared" si="1"/>
        <v>0</v>
      </c>
      <c r="R583" s="47"/>
    </row>
    <row r="584" spans="1:18" ht="12.75" customHeight="1" x14ac:dyDescent="0.2">
      <c r="A584" s="579"/>
      <c r="B584" s="579"/>
      <c r="C584" s="53"/>
      <c r="D584" s="54"/>
      <c r="E584" s="44"/>
      <c r="F584" s="44"/>
      <c r="G584" s="44"/>
      <c r="H584" s="44"/>
      <c r="I584" s="44"/>
      <c r="J584" s="55"/>
      <c r="K584" s="56"/>
      <c r="L584" s="57"/>
      <c r="M584" s="117"/>
      <c r="N584" s="119">
        <v>0</v>
      </c>
      <c r="O584" s="119">
        <v>0</v>
      </c>
      <c r="P584" s="119"/>
      <c r="Q584" s="119">
        <f t="shared" si="0"/>
        <v>0</v>
      </c>
      <c r="R584" s="47"/>
    </row>
    <row r="585" spans="1:18" ht="9" customHeight="1" x14ac:dyDescent="0.2">
      <c r="A585" s="579"/>
      <c r="B585" s="579"/>
      <c r="C585" s="48"/>
      <c r="D585" s="49"/>
      <c r="E585" s="50"/>
      <c r="F585" s="50"/>
      <c r="G585" s="50"/>
      <c r="H585" s="50"/>
      <c r="I585" s="50"/>
      <c r="J585" s="51"/>
      <c r="K585" s="50"/>
      <c r="L585" s="52"/>
      <c r="M585" s="118"/>
      <c r="N585" s="120">
        <v>0</v>
      </c>
      <c r="O585" s="120">
        <v>0</v>
      </c>
      <c r="P585" s="120"/>
      <c r="Q585" s="120">
        <f t="shared" si="1"/>
        <v>0</v>
      </c>
      <c r="R585" s="47"/>
    </row>
    <row r="586" spans="1:18" ht="12.75" customHeight="1" x14ac:dyDescent="0.2">
      <c r="A586" s="579"/>
      <c r="B586" s="579"/>
      <c r="C586" s="53"/>
      <c r="D586" s="54"/>
      <c r="E586" s="44"/>
      <c r="F586" s="44"/>
      <c r="G586" s="44"/>
      <c r="H586" s="44"/>
      <c r="I586" s="44"/>
      <c r="J586" s="55"/>
      <c r="K586" s="56"/>
      <c r="L586" s="57"/>
      <c r="M586" s="117"/>
      <c r="N586" s="119">
        <v>0</v>
      </c>
      <c r="O586" s="119">
        <v>0</v>
      </c>
      <c r="P586" s="119"/>
      <c r="Q586" s="119">
        <f t="shared" si="0"/>
        <v>0</v>
      </c>
      <c r="R586" s="47"/>
    </row>
    <row r="587" spans="1:18" ht="9" customHeight="1" x14ac:dyDescent="0.2">
      <c r="A587" s="579"/>
      <c r="B587" s="579"/>
      <c r="C587" s="48"/>
      <c r="D587" s="49"/>
      <c r="E587" s="50"/>
      <c r="F587" s="50"/>
      <c r="G587" s="50"/>
      <c r="H587" s="50"/>
      <c r="I587" s="50"/>
      <c r="J587" s="51"/>
      <c r="K587" s="50"/>
      <c r="L587" s="52"/>
      <c r="M587" s="118"/>
      <c r="N587" s="120">
        <v>0</v>
      </c>
      <c r="O587" s="120">
        <v>0</v>
      </c>
      <c r="P587" s="120"/>
      <c r="Q587" s="120">
        <f t="shared" si="1"/>
        <v>0</v>
      </c>
      <c r="R587" s="47"/>
    </row>
    <row r="588" spans="1:18" ht="12.75" customHeight="1" x14ac:dyDescent="0.2">
      <c r="A588" s="579"/>
      <c r="B588" s="579"/>
      <c r="C588" s="53"/>
      <c r="D588" s="54"/>
      <c r="E588" s="44"/>
      <c r="F588" s="44"/>
      <c r="G588" s="44"/>
      <c r="H588" s="44"/>
      <c r="I588" s="44"/>
      <c r="J588" s="55"/>
      <c r="K588" s="56"/>
      <c r="L588" s="57"/>
      <c r="M588" s="117"/>
      <c r="N588" s="119">
        <v>0</v>
      </c>
      <c r="O588" s="119">
        <v>0</v>
      </c>
      <c r="P588" s="119"/>
      <c r="Q588" s="119">
        <f t="shared" si="0"/>
        <v>0</v>
      </c>
      <c r="R588" s="47"/>
    </row>
    <row r="589" spans="1:18" ht="9" customHeight="1" x14ac:dyDescent="0.2">
      <c r="A589" s="579"/>
      <c r="B589" s="579"/>
      <c r="C589" s="48"/>
      <c r="D589" s="49"/>
      <c r="E589" s="50"/>
      <c r="F589" s="50"/>
      <c r="G589" s="50"/>
      <c r="H589" s="50"/>
      <c r="I589" s="50"/>
      <c r="J589" s="51"/>
      <c r="K589" s="50"/>
      <c r="L589" s="52"/>
      <c r="M589" s="118"/>
      <c r="N589" s="120">
        <v>0</v>
      </c>
      <c r="O589" s="120">
        <v>0</v>
      </c>
      <c r="P589" s="120"/>
      <c r="Q589" s="120">
        <f t="shared" si="1"/>
        <v>0</v>
      </c>
      <c r="R589" s="47"/>
    </row>
    <row r="590" spans="1:18" ht="12.75" customHeight="1" x14ac:dyDescent="0.2">
      <c r="A590" s="579"/>
      <c r="B590" s="579"/>
      <c r="C590" s="53"/>
      <c r="D590" s="54"/>
      <c r="E590" s="44"/>
      <c r="F590" s="44"/>
      <c r="G590" s="44"/>
      <c r="H590" s="44"/>
      <c r="I590" s="44"/>
      <c r="J590" s="55"/>
      <c r="K590" s="56"/>
      <c r="L590" s="57"/>
      <c r="M590" s="117"/>
      <c r="N590" s="119">
        <v>0</v>
      </c>
      <c r="O590" s="119">
        <v>0</v>
      </c>
      <c r="P590" s="119"/>
      <c r="Q590" s="119">
        <f t="shared" si="0"/>
        <v>0</v>
      </c>
      <c r="R590" s="47"/>
    </row>
    <row r="591" spans="1:18" ht="9" customHeight="1" x14ac:dyDescent="0.2">
      <c r="A591" s="579"/>
      <c r="B591" s="579"/>
      <c r="C591" s="48"/>
      <c r="D591" s="49"/>
      <c r="E591" s="50"/>
      <c r="F591" s="50"/>
      <c r="G591" s="50"/>
      <c r="H591" s="50"/>
      <c r="I591" s="50"/>
      <c r="J591" s="51"/>
      <c r="K591" s="50"/>
      <c r="L591" s="52"/>
      <c r="M591" s="118"/>
      <c r="N591" s="120">
        <v>0</v>
      </c>
      <c r="O591" s="120">
        <v>0</v>
      </c>
      <c r="P591" s="120"/>
      <c r="Q591" s="120">
        <f t="shared" si="1"/>
        <v>0</v>
      </c>
      <c r="R591" s="47"/>
    </row>
    <row r="592" spans="1:18" ht="12.75" customHeight="1" x14ac:dyDescent="0.2">
      <c r="A592" s="579"/>
      <c r="B592" s="579"/>
      <c r="C592" s="53"/>
      <c r="D592" s="54"/>
      <c r="E592" s="44"/>
      <c r="F592" s="44"/>
      <c r="G592" s="44"/>
      <c r="H592" s="44"/>
      <c r="I592" s="44"/>
      <c r="J592" s="55"/>
      <c r="K592" s="56"/>
      <c r="L592" s="57"/>
      <c r="M592" s="117"/>
      <c r="N592" s="119">
        <v>0</v>
      </c>
      <c r="O592" s="119">
        <v>0</v>
      </c>
      <c r="P592" s="119"/>
      <c r="Q592" s="119">
        <f t="shared" si="0"/>
        <v>0</v>
      </c>
      <c r="R592" s="47"/>
    </row>
    <row r="593" spans="1:18" ht="9" customHeight="1" x14ac:dyDescent="0.2">
      <c r="A593" s="580"/>
      <c r="B593" s="580"/>
      <c r="C593" s="58"/>
      <c r="D593" s="59"/>
      <c r="E593" s="61"/>
      <c r="F593" s="61"/>
      <c r="G593" s="61"/>
      <c r="H593" s="61"/>
      <c r="I593" s="61"/>
      <c r="J593" s="60"/>
      <c r="K593" s="61"/>
      <c r="L593" s="62"/>
      <c r="M593" s="118"/>
      <c r="N593" s="120">
        <v>0</v>
      </c>
      <c r="O593" s="120">
        <v>0</v>
      </c>
      <c r="P593" s="120"/>
      <c r="Q593" s="120">
        <f t="shared" si="1"/>
        <v>0</v>
      </c>
      <c r="R593" s="47"/>
    </row>
    <row r="594" spans="1:18" ht="12.75" customHeight="1" x14ac:dyDescent="0.2">
      <c r="A594" s="496"/>
      <c r="B594" s="496"/>
      <c r="C594" s="42"/>
      <c r="D594" s="43"/>
      <c r="E594" s="44"/>
      <c r="F594" s="44"/>
      <c r="G594" s="44"/>
      <c r="H594" s="44"/>
      <c r="I594" s="44"/>
      <c r="J594" s="44"/>
      <c r="K594" s="45"/>
      <c r="L594" s="46"/>
      <c r="M594" s="117"/>
      <c r="N594" s="119">
        <v>0</v>
      </c>
      <c r="O594" s="119">
        <v>0</v>
      </c>
      <c r="P594" s="119"/>
      <c r="Q594" s="119">
        <f t="shared" ref="Q594:Q634" si="2">(N594+O594*0.18+J594)+(IF((P594-O594*0.18)&gt;0,(P594-O594*0.18),0))</f>
        <v>0</v>
      </c>
      <c r="R594" s="47"/>
    </row>
    <row r="595" spans="1:18" ht="9" customHeight="1" x14ac:dyDescent="0.2">
      <c r="A595" s="521"/>
      <c r="B595" s="521"/>
      <c r="C595" s="48"/>
      <c r="D595" s="49"/>
      <c r="E595" s="50"/>
      <c r="F595" s="50"/>
      <c r="G595" s="50"/>
      <c r="H595" s="50"/>
      <c r="I595" s="50"/>
      <c r="J595" s="51"/>
      <c r="K595" s="50"/>
      <c r="L595" s="52"/>
      <c r="M595" s="118"/>
      <c r="N595" s="120">
        <v>0</v>
      </c>
      <c r="O595" s="120">
        <v>0</v>
      </c>
      <c r="P595" s="120"/>
      <c r="Q595" s="120">
        <f t="shared" ref="Q595:Q635" si="3">Q594*1936.27</f>
        <v>0</v>
      </c>
      <c r="R595" s="47"/>
    </row>
    <row r="596" spans="1:18" ht="12.75" customHeight="1" x14ac:dyDescent="0.2">
      <c r="A596" s="519"/>
      <c r="B596" s="519"/>
      <c r="C596" s="53"/>
      <c r="D596" s="54"/>
      <c r="E596" s="44"/>
      <c r="F596" s="44"/>
      <c r="G596" s="44"/>
      <c r="H596" s="44"/>
      <c r="I596" s="44"/>
      <c r="J596" s="55"/>
      <c r="K596" s="56"/>
      <c r="L596" s="57"/>
      <c r="M596" s="117"/>
      <c r="N596" s="119">
        <v>0</v>
      </c>
      <c r="O596" s="119">
        <v>0</v>
      </c>
      <c r="P596" s="119"/>
      <c r="Q596" s="119">
        <f t="shared" si="2"/>
        <v>0</v>
      </c>
      <c r="R596" s="47"/>
    </row>
    <row r="597" spans="1:18" ht="9" customHeight="1" x14ac:dyDescent="0.2">
      <c r="A597" s="579"/>
      <c r="B597" s="579"/>
      <c r="C597" s="48"/>
      <c r="D597" s="49"/>
      <c r="E597" s="50"/>
      <c r="F597" s="50"/>
      <c r="G597" s="50"/>
      <c r="H597" s="50"/>
      <c r="I597" s="50"/>
      <c r="J597" s="51"/>
      <c r="K597" s="50"/>
      <c r="L597" s="52"/>
      <c r="M597" s="118"/>
      <c r="N597" s="120">
        <v>0</v>
      </c>
      <c r="O597" s="120">
        <v>0</v>
      </c>
      <c r="P597" s="120"/>
      <c r="Q597" s="120">
        <f t="shared" si="3"/>
        <v>0</v>
      </c>
      <c r="R597" s="47"/>
    </row>
    <row r="598" spans="1:18" ht="12.75" customHeight="1" x14ac:dyDescent="0.2">
      <c r="A598" s="579"/>
      <c r="B598" s="579"/>
      <c r="C598" s="53"/>
      <c r="D598" s="54"/>
      <c r="E598" s="44"/>
      <c r="F598" s="44"/>
      <c r="G598" s="44"/>
      <c r="H598" s="44"/>
      <c r="I598" s="44"/>
      <c r="J598" s="55"/>
      <c r="K598" s="56"/>
      <c r="L598" s="57"/>
      <c r="M598" s="117"/>
      <c r="N598" s="119">
        <v>0</v>
      </c>
      <c r="O598" s="119">
        <v>0</v>
      </c>
      <c r="P598" s="119"/>
      <c r="Q598" s="119">
        <f t="shared" si="2"/>
        <v>0</v>
      </c>
      <c r="R598" s="47"/>
    </row>
    <row r="599" spans="1:18" ht="9" customHeight="1" x14ac:dyDescent="0.2">
      <c r="A599" s="579"/>
      <c r="B599" s="579"/>
      <c r="C599" s="48"/>
      <c r="D599" s="49"/>
      <c r="E599" s="50"/>
      <c r="F599" s="50"/>
      <c r="G599" s="50"/>
      <c r="H599" s="50"/>
      <c r="I599" s="50"/>
      <c r="J599" s="51"/>
      <c r="K599" s="50"/>
      <c r="L599" s="52"/>
      <c r="M599" s="118"/>
      <c r="N599" s="120">
        <v>0</v>
      </c>
      <c r="O599" s="120">
        <v>0</v>
      </c>
      <c r="P599" s="120"/>
      <c r="Q599" s="120">
        <f t="shared" si="3"/>
        <v>0</v>
      </c>
      <c r="R599" s="47"/>
    </row>
    <row r="600" spans="1:18" ht="12.75" customHeight="1" x14ac:dyDescent="0.2">
      <c r="A600" s="579"/>
      <c r="B600" s="579"/>
      <c r="C600" s="53"/>
      <c r="D600" s="54"/>
      <c r="E600" s="44"/>
      <c r="F600" s="44"/>
      <c r="G600" s="44"/>
      <c r="H600" s="44"/>
      <c r="I600" s="44"/>
      <c r="J600" s="55"/>
      <c r="K600" s="56"/>
      <c r="L600" s="57"/>
      <c r="M600" s="117"/>
      <c r="N600" s="119">
        <v>0</v>
      </c>
      <c r="O600" s="119">
        <v>0</v>
      </c>
      <c r="P600" s="119"/>
      <c r="Q600" s="119">
        <f t="shared" si="2"/>
        <v>0</v>
      </c>
      <c r="R600" s="47"/>
    </row>
    <row r="601" spans="1:18" ht="9" customHeight="1" x14ac:dyDescent="0.2">
      <c r="A601" s="579"/>
      <c r="B601" s="579"/>
      <c r="C601" s="48"/>
      <c r="D601" s="49"/>
      <c r="E601" s="50"/>
      <c r="F601" s="50"/>
      <c r="G601" s="50"/>
      <c r="H601" s="50"/>
      <c r="I601" s="50"/>
      <c r="J601" s="51"/>
      <c r="K601" s="50"/>
      <c r="L601" s="52"/>
      <c r="M601" s="118"/>
      <c r="N601" s="120">
        <v>0</v>
      </c>
      <c r="O601" s="120">
        <v>0</v>
      </c>
      <c r="P601" s="120"/>
      <c r="Q601" s="120">
        <f t="shared" si="3"/>
        <v>0</v>
      </c>
      <c r="R601" s="47"/>
    </row>
    <row r="602" spans="1:18" ht="12.75" customHeight="1" x14ac:dyDescent="0.2">
      <c r="A602" s="579"/>
      <c r="B602" s="579"/>
      <c r="C602" s="53"/>
      <c r="D602" s="54"/>
      <c r="E602" s="44"/>
      <c r="F602" s="44"/>
      <c r="G602" s="44"/>
      <c r="H602" s="44"/>
      <c r="I602" s="44"/>
      <c r="J602" s="55"/>
      <c r="K602" s="56"/>
      <c r="L602" s="57"/>
      <c r="M602" s="117"/>
      <c r="N602" s="119">
        <v>0</v>
      </c>
      <c r="O602" s="119">
        <v>0</v>
      </c>
      <c r="P602" s="119"/>
      <c r="Q602" s="119">
        <f t="shared" si="2"/>
        <v>0</v>
      </c>
      <c r="R602" s="47"/>
    </row>
    <row r="603" spans="1:18" ht="9" customHeight="1" x14ac:dyDescent="0.2">
      <c r="A603" s="579"/>
      <c r="B603" s="579"/>
      <c r="C603" s="48"/>
      <c r="D603" s="49"/>
      <c r="E603" s="50"/>
      <c r="F603" s="50"/>
      <c r="G603" s="50"/>
      <c r="H603" s="50"/>
      <c r="I603" s="50"/>
      <c r="J603" s="51"/>
      <c r="K603" s="50"/>
      <c r="L603" s="52"/>
      <c r="M603" s="118"/>
      <c r="N603" s="120">
        <v>0</v>
      </c>
      <c r="O603" s="120">
        <v>0</v>
      </c>
      <c r="P603" s="120"/>
      <c r="Q603" s="120">
        <f t="shared" si="3"/>
        <v>0</v>
      </c>
      <c r="R603" s="47"/>
    </row>
    <row r="604" spans="1:18" ht="12.75" customHeight="1" x14ac:dyDescent="0.2">
      <c r="A604" s="579"/>
      <c r="B604" s="579"/>
      <c r="C604" s="53"/>
      <c r="D604" s="54"/>
      <c r="E604" s="44"/>
      <c r="F604" s="44"/>
      <c r="G604" s="44"/>
      <c r="H604" s="44"/>
      <c r="I604" s="44"/>
      <c r="J604" s="55"/>
      <c r="K604" s="56"/>
      <c r="L604" s="57"/>
      <c r="M604" s="117"/>
      <c r="N604" s="119">
        <v>0</v>
      </c>
      <c r="O604" s="119">
        <v>0</v>
      </c>
      <c r="P604" s="119"/>
      <c r="Q604" s="119">
        <f t="shared" si="2"/>
        <v>0</v>
      </c>
      <c r="R604" s="47"/>
    </row>
    <row r="605" spans="1:18" ht="9" customHeight="1" x14ac:dyDescent="0.2">
      <c r="A605" s="579"/>
      <c r="B605" s="579"/>
      <c r="C605" s="48"/>
      <c r="D605" s="49"/>
      <c r="E605" s="50"/>
      <c r="F605" s="50"/>
      <c r="G605" s="50"/>
      <c r="H605" s="50"/>
      <c r="I605" s="50"/>
      <c r="J605" s="51"/>
      <c r="K605" s="50"/>
      <c r="L605" s="52"/>
      <c r="M605" s="118"/>
      <c r="N605" s="120">
        <v>0</v>
      </c>
      <c r="O605" s="120">
        <v>0</v>
      </c>
      <c r="P605" s="120"/>
      <c r="Q605" s="120">
        <f t="shared" si="3"/>
        <v>0</v>
      </c>
      <c r="R605" s="47"/>
    </row>
    <row r="606" spans="1:18" ht="12.75" customHeight="1" x14ac:dyDescent="0.2">
      <c r="A606" s="579"/>
      <c r="B606" s="579"/>
      <c r="C606" s="53"/>
      <c r="D606" s="54"/>
      <c r="E606" s="44"/>
      <c r="F606" s="44"/>
      <c r="G606" s="44"/>
      <c r="H606" s="44"/>
      <c r="I606" s="44"/>
      <c r="J606" s="55"/>
      <c r="K606" s="56"/>
      <c r="L606" s="57"/>
      <c r="M606" s="117"/>
      <c r="N606" s="119">
        <v>0</v>
      </c>
      <c r="O606" s="119">
        <v>0</v>
      </c>
      <c r="P606" s="119"/>
      <c r="Q606" s="119">
        <f t="shared" si="2"/>
        <v>0</v>
      </c>
      <c r="R606" s="47"/>
    </row>
    <row r="607" spans="1:18" ht="9" customHeight="1" x14ac:dyDescent="0.2">
      <c r="A607" s="580"/>
      <c r="B607" s="580"/>
      <c r="C607" s="58"/>
      <c r="D607" s="59"/>
      <c r="E607" s="61"/>
      <c r="F607" s="61"/>
      <c r="G607" s="61"/>
      <c r="H607" s="61"/>
      <c r="I607" s="61"/>
      <c r="J607" s="60"/>
      <c r="K607" s="61"/>
      <c r="L607" s="62"/>
      <c r="M607" s="118"/>
      <c r="N607" s="120">
        <v>0</v>
      </c>
      <c r="O607" s="120">
        <v>0</v>
      </c>
      <c r="P607" s="120"/>
      <c r="Q607" s="120">
        <f t="shared" si="3"/>
        <v>0</v>
      </c>
      <c r="R607" s="47"/>
    </row>
    <row r="608" spans="1:18" ht="12.75" customHeight="1" x14ac:dyDescent="0.2">
      <c r="A608" s="496"/>
      <c r="B608" s="496"/>
      <c r="C608" s="42"/>
      <c r="D608" s="43"/>
      <c r="E608" s="44"/>
      <c r="F608" s="44"/>
      <c r="G608" s="44"/>
      <c r="H608" s="44"/>
      <c r="I608" s="44"/>
      <c r="J608" s="44"/>
      <c r="K608" s="45"/>
      <c r="L608" s="46"/>
      <c r="M608" s="117"/>
      <c r="N608" s="119">
        <v>0</v>
      </c>
      <c r="O608" s="119">
        <v>0</v>
      </c>
      <c r="P608" s="119"/>
      <c r="Q608" s="119">
        <f t="shared" si="2"/>
        <v>0</v>
      </c>
      <c r="R608" s="47"/>
    </row>
    <row r="609" spans="1:18" ht="9" customHeight="1" x14ac:dyDescent="0.2">
      <c r="A609" s="521"/>
      <c r="B609" s="521"/>
      <c r="C609" s="48"/>
      <c r="D609" s="49"/>
      <c r="E609" s="50"/>
      <c r="F609" s="50"/>
      <c r="G609" s="50"/>
      <c r="H609" s="50"/>
      <c r="I609" s="50"/>
      <c r="J609" s="51"/>
      <c r="K609" s="50"/>
      <c r="L609" s="52"/>
      <c r="M609" s="118"/>
      <c r="N609" s="120">
        <v>0</v>
      </c>
      <c r="O609" s="120">
        <v>0</v>
      </c>
      <c r="P609" s="120"/>
      <c r="Q609" s="120">
        <f t="shared" si="3"/>
        <v>0</v>
      </c>
      <c r="R609" s="47"/>
    </row>
    <row r="610" spans="1:18" ht="12.75" customHeight="1" x14ac:dyDescent="0.2">
      <c r="A610" s="519"/>
      <c r="B610" s="519"/>
      <c r="C610" s="53"/>
      <c r="D610" s="54"/>
      <c r="E610" s="44"/>
      <c r="F610" s="44"/>
      <c r="G610" s="44"/>
      <c r="H610" s="44"/>
      <c r="I610" s="44"/>
      <c r="J610" s="55"/>
      <c r="K610" s="56"/>
      <c r="L610" s="57"/>
      <c r="M610" s="117"/>
      <c r="N610" s="119">
        <v>0</v>
      </c>
      <c r="O610" s="119">
        <v>0</v>
      </c>
      <c r="P610" s="119"/>
      <c r="Q610" s="119">
        <f t="shared" si="2"/>
        <v>0</v>
      </c>
      <c r="R610" s="47"/>
    </row>
    <row r="611" spans="1:18" ht="9" customHeight="1" x14ac:dyDescent="0.2">
      <c r="A611" s="579"/>
      <c r="B611" s="579"/>
      <c r="C611" s="48"/>
      <c r="D611" s="49"/>
      <c r="E611" s="50"/>
      <c r="F611" s="50"/>
      <c r="G611" s="50"/>
      <c r="H611" s="50"/>
      <c r="I611" s="50"/>
      <c r="J611" s="51"/>
      <c r="K611" s="50"/>
      <c r="L611" s="52"/>
      <c r="M611" s="118"/>
      <c r="N611" s="120">
        <v>0</v>
      </c>
      <c r="O611" s="120">
        <v>0</v>
      </c>
      <c r="P611" s="120"/>
      <c r="Q611" s="120">
        <f t="shared" si="3"/>
        <v>0</v>
      </c>
      <c r="R611" s="47"/>
    </row>
    <row r="612" spans="1:18" ht="12.75" customHeight="1" x14ac:dyDescent="0.2">
      <c r="A612" s="579"/>
      <c r="B612" s="579"/>
      <c r="C612" s="53"/>
      <c r="D612" s="54"/>
      <c r="E612" s="44"/>
      <c r="F612" s="44"/>
      <c r="G612" s="44"/>
      <c r="H612" s="44"/>
      <c r="I612" s="44"/>
      <c r="J612" s="55"/>
      <c r="K612" s="56"/>
      <c r="L612" s="57"/>
      <c r="M612" s="117"/>
      <c r="N612" s="119">
        <v>0</v>
      </c>
      <c r="O612" s="119">
        <v>0</v>
      </c>
      <c r="P612" s="119"/>
      <c r="Q612" s="119">
        <f t="shared" si="2"/>
        <v>0</v>
      </c>
      <c r="R612" s="47"/>
    </row>
    <row r="613" spans="1:18" ht="9" customHeight="1" x14ac:dyDescent="0.2">
      <c r="A613" s="579"/>
      <c r="B613" s="579"/>
      <c r="C613" s="48"/>
      <c r="D613" s="49"/>
      <c r="E613" s="50"/>
      <c r="F613" s="50"/>
      <c r="G613" s="50"/>
      <c r="H613" s="50"/>
      <c r="I613" s="50"/>
      <c r="J613" s="51"/>
      <c r="K613" s="50"/>
      <c r="L613" s="52"/>
      <c r="M613" s="118"/>
      <c r="N613" s="120">
        <v>0</v>
      </c>
      <c r="O613" s="120">
        <v>0</v>
      </c>
      <c r="P613" s="120"/>
      <c r="Q613" s="120">
        <f t="shared" si="3"/>
        <v>0</v>
      </c>
      <c r="R613" s="47"/>
    </row>
    <row r="614" spans="1:18" ht="12.75" customHeight="1" x14ac:dyDescent="0.2">
      <c r="A614" s="579"/>
      <c r="B614" s="579"/>
      <c r="C614" s="53"/>
      <c r="D614" s="54"/>
      <c r="E614" s="44"/>
      <c r="F614" s="44"/>
      <c r="G614" s="44"/>
      <c r="H614" s="44"/>
      <c r="I614" s="44"/>
      <c r="J614" s="55"/>
      <c r="K614" s="56"/>
      <c r="L614" s="57"/>
      <c r="M614" s="117"/>
      <c r="N614" s="119">
        <v>0</v>
      </c>
      <c r="O614" s="119">
        <v>0</v>
      </c>
      <c r="P614" s="119"/>
      <c r="Q614" s="119">
        <f t="shared" si="2"/>
        <v>0</v>
      </c>
      <c r="R614" s="47"/>
    </row>
    <row r="615" spans="1:18" ht="9" customHeight="1" x14ac:dyDescent="0.2">
      <c r="A615" s="579"/>
      <c r="B615" s="579"/>
      <c r="C615" s="48"/>
      <c r="D615" s="49"/>
      <c r="E615" s="50"/>
      <c r="F615" s="50"/>
      <c r="G615" s="50"/>
      <c r="H615" s="50"/>
      <c r="I615" s="50"/>
      <c r="J615" s="51"/>
      <c r="K615" s="50"/>
      <c r="L615" s="52"/>
      <c r="M615" s="118"/>
      <c r="N615" s="120">
        <v>0</v>
      </c>
      <c r="O615" s="120">
        <v>0</v>
      </c>
      <c r="P615" s="120"/>
      <c r="Q615" s="120">
        <f t="shared" si="3"/>
        <v>0</v>
      </c>
      <c r="R615" s="47"/>
    </row>
    <row r="616" spans="1:18" ht="12.75" customHeight="1" x14ac:dyDescent="0.2">
      <c r="A616" s="579"/>
      <c r="B616" s="579"/>
      <c r="C616" s="53"/>
      <c r="D616" s="54"/>
      <c r="E616" s="44"/>
      <c r="F616" s="44"/>
      <c r="G616" s="44"/>
      <c r="H616" s="44"/>
      <c r="I616" s="44"/>
      <c r="J616" s="55"/>
      <c r="K616" s="56"/>
      <c r="L616" s="57"/>
      <c r="M616" s="117"/>
      <c r="N616" s="119">
        <v>0</v>
      </c>
      <c r="O616" s="119">
        <v>0</v>
      </c>
      <c r="P616" s="119"/>
      <c r="Q616" s="119">
        <f t="shared" si="2"/>
        <v>0</v>
      </c>
      <c r="R616" s="47"/>
    </row>
    <row r="617" spans="1:18" ht="9" customHeight="1" x14ac:dyDescent="0.2">
      <c r="A617" s="579"/>
      <c r="B617" s="579"/>
      <c r="C617" s="48"/>
      <c r="D617" s="49"/>
      <c r="E617" s="50"/>
      <c r="F617" s="50"/>
      <c r="G617" s="50"/>
      <c r="H617" s="50"/>
      <c r="I617" s="50"/>
      <c r="J617" s="51"/>
      <c r="K617" s="50"/>
      <c r="L617" s="52"/>
      <c r="M617" s="118"/>
      <c r="N617" s="120">
        <v>0</v>
      </c>
      <c r="O617" s="120">
        <v>0</v>
      </c>
      <c r="P617" s="120"/>
      <c r="Q617" s="120">
        <f t="shared" si="3"/>
        <v>0</v>
      </c>
      <c r="R617" s="47"/>
    </row>
    <row r="618" spans="1:18" ht="12.75" customHeight="1" x14ac:dyDescent="0.2">
      <c r="A618" s="579"/>
      <c r="B618" s="579"/>
      <c r="C618" s="53"/>
      <c r="D618" s="54"/>
      <c r="E618" s="44"/>
      <c r="F618" s="44"/>
      <c r="G618" s="44"/>
      <c r="H618" s="44"/>
      <c r="I618" s="44"/>
      <c r="J618" s="55"/>
      <c r="K618" s="56"/>
      <c r="L618" s="57"/>
      <c r="M618" s="117"/>
      <c r="N618" s="119">
        <v>0</v>
      </c>
      <c r="O618" s="119">
        <v>0</v>
      </c>
      <c r="P618" s="119"/>
      <c r="Q618" s="119">
        <f t="shared" si="2"/>
        <v>0</v>
      </c>
      <c r="R618" s="47"/>
    </row>
    <row r="619" spans="1:18" ht="9" customHeight="1" x14ac:dyDescent="0.2">
      <c r="A619" s="579"/>
      <c r="B619" s="579"/>
      <c r="C619" s="48"/>
      <c r="D619" s="49"/>
      <c r="E619" s="50"/>
      <c r="F619" s="50"/>
      <c r="G619" s="50"/>
      <c r="H619" s="50"/>
      <c r="I619" s="50"/>
      <c r="J619" s="51"/>
      <c r="K619" s="50"/>
      <c r="L619" s="52"/>
      <c r="M619" s="118"/>
      <c r="N619" s="120">
        <v>0</v>
      </c>
      <c r="O619" s="120">
        <v>0</v>
      </c>
      <c r="P619" s="120"/>
      <c r="Q619" s="120">
        <f t="shared" si="3"/>
        <v>0</v>
      </c>
      <c r="R619" s="47"/>
    </row>
    <row r="620" spans="1:18" ht="12.75" customHeight="1" x14ac:dyDescent="0.2">
      <c r="A620" s="579"/>
      <c r="B620" s="579"/>
      <c r="C620" s="53"/>
      <c r="D620" s="54"/>
      <c r="E620" s="44"/>
      <c r="F620" s="44"/>
      <c r="G620" s="44"/>
      <c r="H620" s="44"/>
      <c r="I620" s="44"/>
      <c r="J620" s="55"/>
      <c r="K620" s="56"/>
      <c r="L620" s="57"/>
      <c r="M620" s="117"/>
      <c r="N620" s="119">
        <v>0</v>
      </c>
      <c r="O620" s="119">
        <v>0</v>
      </c>
      <c r="P620" s="119"/>
      <c r="Q620" s="119">
        <f t="shared" si="2"/>
        <v>0</v>
      </c>
      <c r="R620" s="47"/>
    </row>
    <row r="621" spans="1:18" ht="9" customHeight="1" x14ac:dyDescent="0.2">
      <c r="A621" s="580"/>
      <c r="B621" s="580"/>
      <c r="C621" s="58"/>
      <c r="D621" s="59"/>
      <c r="E621" s="50"/>
      <c r="F621" s="50"/>
      <c r="G621" s="50"/>
      <c r="H621" s="50"/>
      <c r="I621" s="50"/>
      <c r="J621" s="60"/>
      <c r="K621" s="61"/>
      <c r="L621" s="62"/>
      <c r="M621" s="118"/>
      <c r="N621" s="120">
        <v>0</v>
      </c>
      <c r="O621" s="120">
        <v>0</v>
      </c>
      <c r="P621" s="120"/>
      <c r="Q621" s="120">
        <f t="shared" si="3"/>
        <v>0</v>
      </c>
      <c r="R621" s="47"/>
    </row>
    <row r="622" spans="1:18" ht="12.75" customHeight="1" x14ac:dyDescent="0.2">
      <c r="A622" s="496"/>
      <c r="B622" s="496"/>
      <c r="C622" s="42"/>
      <c r="D622" s="43"/>
      <c r="E622" s="44"/>
      <c r="F622" s="44"/>
      <c r="G622" s="44"/>
      <c r="H622" s="44"/>
      <c r="I622" s="44"/>
      <c r="J622" s="44"/>
      <c r="K622" s="45"/>
      <c r="L622" s="46"/>
      <c r="M622" s="117"/>
      <c r="N622" s="119">
        <v>0</v>
      </c>
      <c r="O622" s="119">
        <v>0</v>
      </c>
      <c r="P622" s="119"/>
      <c r="Q622" s="119">
        <f t="shared" si="2"/>
        <v>0</v>
      </c>
      <c r="R622" s="47"/>
    </row>
    <row r="623" spans="1:18" ht="9" customHeight="1" x14ac:dyDescent="0.2">
      <c r="A623" s="521"/>
      <c r="B623" s="521"/>
      <c r="C623" s="48"/>
      <c r="D623" s="49"/>
      <c r="E623" s="50"/>
      <c r="F623" s="50"/>
      <c r="G623" s="50"/>
      <c r="H623" s="50"/>
      <c r="I623" s="50"/>
      <c r="J623" s="51"/>
      <c r="K623" s="50"/>
      <c r="L623" s="52"/>
      <c r="M623" s="118"/>
      <c r="N623" s="120">
        <v>0</v>
      </c>
      <c r="O623" s="120">
        <v>0</v>
      </c>
      <c r="P623" s="120"/>
      <c r="Q623" s="120">
        <f t="shared" si="3"/>
        <v>0</v>
      </c>
      <c r="R623" s="47"/>
    </row>
    <row r="624" spans="1:18" ht="12.75" customHeight="1" x14ac:dyDescent="0.2">
      <c r="A624" s="519"/>
      <c r="B624" s="519"/>
      <c r="C624" s="53"/>
      <c r="D624" s="54"/>
      <c r="E624" s="44"/>
      <c r="F624" s="44"/>
      <c r="G624" s="44"/>
      <c r="H624" s="44"/>
      <c r="I624" s="44"/>
      <c r="J624" s="55"/>
      <c r="K624" s="56"/>
      <c r="L624" s="57"/>
      <c r="M624" s="117"/>
      <c r="N624" s="119">
        <v>0</v>
      </c>
      <c r="O624" s="119">
        <v>0</v>
      </c>
      <c r="P624" s="119"/>
      <c r="Q624" s="119">
        <f t="shared" si="2"/>
        <v>0</v>
      </c>
      <c r="R624" s="47"/>
    </row>
    <row r="625" spans="1:18" ht="9" customHeight="1" x14ac:dyDescent="0.2">
      <c r="A625" s="579"/>
      <c r="B625" s="579"/>
      <c r="C625" s="48"/>
      <c r="D625" s="49"/>
      <c r="E625" s="50"/>
      <c r="F625" s="50"/>
      <c r="G625" s="50"/>
      <c r="H625" s="50"/>
      <c r="I625" s="50"/>
      <c r="J625" s="51"/>
      <c r="K625" s="50"/>
      <c r="L625" s="52"/>
      <c r="M625" s="118"/>
      <c r="N625" s="120">
        <v>0</v>
      </c>
      <c r="O625" s="120">
        <v>0</v>
      </c>
      <c r="P625" s="120"/>
      <c r="Q625" s="120">
        <f t="shared" si="3"/>
        <v>0</v>
      </c>
      <c r="R625" s="47"/>
    </row>
    <row r="626" spans="1:18" ht="12.75" customHeight="1" x14ac:dyDescent="0.2">
      <c r="A626" s="579"/>
      <c r="B626" s="579"/>
      <c r="C626" s="53"/>
      <c r="D626" s="54"/>
      <c r="E626" s="44"/>
      <c r="F626" s="44"/>
      <c r="G626" s="44"/>
      <c r="H626" s="44"/>
      <c r="I626" s="44"/>
      <c r="J626" s="55"/>
      <c r="K626" s="56"/>
      <c r="L626" s="57"/>
      <c r="M626" s="117"/>
      <c r="N626" s="119">
        <v>0</v>
      </c>
      <c r="O626" s="119">
        <v>0</v>
      </c>
      <c r="P626" s="119"/>
      <c r="Q626" s="119">
        <f t="shared" si="2"/>
        <v>0</v>
      </c>
      <c r="R626" s="47"/>
    </row>
    <row r="627" spans="1:18" ht="9" customHeight="1" x14ac:dyDescent="0.2">
      <c r="A627" s="579"/>
      <c r="B627" s="579"/>
      <c r="C627" s="48"/>
      <c r="D627" s="49"/>
      <c r="E627" s="50"/>
      <c r="F627" s="50"/>
      <c r="G627" s="50"/>
      <c r="H627" s="50"/>
      <c r="I627" s="50"/>
      <c r="J627" s="51"/>
      <c r="K627" s="50"/>
      <c r="L627" s="52"/>
      <c r="M627" s="118"/>
      <c r="N627" s="120">
        <v>0</v>
      </c>
      <c r="O627" s="120">
        <v>0</v>
      </c>
      <c r="P627" s="120"/>
      <c r="Q627" s="120">
        <f t="shared" si="3"/>
        <v>0</v>
      </c>
      <c r="R627" s="47"/>
    </row>
    <row r="628" spans="1:18" ht="12.75" customHeight="1" x14ac:dyDescent="0.2">
      <c r="A628" s="579"/>
      <c r="B628" s="579"/>
      <c r="C628" s="53"/>
      <c r="D628" s="54"/>
      <c r="E628" s="44"/>
      <c r="F628" s="44"/>
      <c r="G628" s="44"/>
      <c r="H628" s="44"/>
      <c r="I628" s="44"/>
      <c r="J628" s="55"/>
      <c r="K628" s="56"/>
      <c r="L628" s="57"/>
      <c r="M628" s="117"/>
      <c r="N628" s="119">
        <v>0</v>
      </c>
      <c r="O628" s="119">
        <v>0</v>
      </c>
      <c r="P628" s="119"/>
      <c r="Q628" s="119">
        <f t="shared" si="2"/>
        <v>0</v>
      </c>
      <c r="R628" s="47"/>
    </row>
    <row r="629" spans="1:18" ht="9" customHeight="1" x14ac:dyDescent="0.2">
      <c r="A629" s="579"/>
      <c r="B629" s="579"/>
      <c r="C629" s="48"/>
      <c r="D629" s="49"/>
      <c r="E629" s="50"/>
      <c r="F629" s="50"/>
      <c r="G629" s="50"/>
      <c r="H629" s="50"/>
      <c r="I629" s="50"/>
      <c r="J629" s="51"/>
      <c r="K629" s="50"/>
      <c r="L629" s="52"/>
      <c r="M629" s="118"/>
      <c r="N629" s="120">
        <v>0</v>
      </c>
      <c r="O629" s="120">
        <v>0</v>
      </c>
      <c r="P629" s="120"/>
      <c r="Q629" s="120">
        <f t="shared" si="3"/>
        <v>0</v>
      </c>
      <c r="R629" s="47"/>
    </row>
    <row r="630" spans="1:18" ht="12.75" customHeight="1" x14ac:dyDescent="0.2">
      <c r="A630" s="579"/>
      <c r="B630" s="579"/>
      <c r="C630" s="53"/>
      <c r="D630" s="54"/>
      <c r="E630" s="44"/>
      <c r="F630" s="44"/>
      <c r="G630" s="44"/>
      <c r="H630" s="44"/>
      <c r="I630" s="44"/>
      <c r="J630" s="55"/>
      <c r="K630" s="56"/>
      <c r="L630" s="57"/>
      <c r="M630" s="117"/>
      <c r="N630" s="119">
        <v>0</v>
      </c>
      <c r="O630" s="119">
        <v>0</v>
      </c>
      <c r="P630" s="119"/>
      <c r="Q630" s="119">
        <f t="shared" si="2"/>
        <v>0</v>
      </c>
      <c r="R630" s="47"/>
    </row>
    <row r="631" spans="1:18" ht="9" customHeight="1" x14ac:dyDescent="0.2">
      <c r="A631" s="579"/>
      <c r="B631" s="579"/>
      <c r="C631" s="48"/>
      <c r="D631" s="49"/>
      <c r="E631" s="50"/>
      <c r="F631" s="50"/>
      <c r="G631" s="50"/>
      <c r="H631" s="50"/>
      <c r="I631" s="50"/>
      <c r="J631" s="51"/>
      <c r="K631" s="50"/>
      <c r="L631" s="52"/>
      <c r="M631" s="118"/>
      <c r="N631" s="120">
        <v>0</v>
      </c>
      <c r="O631" s="120">
        <v>0</v>
      </c>
      <c r="P631" s="120"/>
      <c r="Q631" s="120">
        <f t="shared" si="3"/>
        <v>0</v>
      </c>
      <c r="R631" s="47"/>
    </row>
    <row r="632" spans="1:18" ht="12.75" customHeight="1" x14ac:dyDescent="0.2">
      <c r="A632" s="579"/>
      <c r="B632" s="579"/>
      <c r="C632" s="53"/>
      <c r="D632" s="54"/>
      <c r="E632" s="44"/>
      <c r="F632" s="44"/>
      <c r="G632" s="44"/>
      <c r="H632" s="44"/>
      <c r="I632" s="44"/>
      <c r="J632" s="55"/>
      <c r="K632" s="56"/>
      <c r="L632" s="57"/>
      <c r="M632" s="117"/>
      <c r="N632" s="119">
        <v>0</v>
      </c>
      <c r="O632" s="119">
        <v>0</v>
      </c>
      <c r="P632" s="119"/>
      <c r="Q632" s="119">
        <f t="shared" si="2"/>
        <v>0</v>
      </c>
      <c r="R632" s="47"/>
    </row>
    <row r="633" spans="1:18" ht="9" customHeight="1" x14ac:dyDescent="0.2">
      <c r="A633" s="579"/>
      <c r="B633" s="579"/>
      <c r="C633" s="48"/>
      <c r="D633" s="49"/>
      <c r="E633" s="50"/>
      <c r="F633" s="50"/>
      <c r="G633" s="50"/>
      <c r="H633" s="50"/>
      <c r="I633" s="50"/>
      <c r="J633" s="51"/>
      <c r="K633" s="50"/>
      <c r="L633" s="52"/>
      <c r="M633" s="118"/>
      <c r="N633" s="120">
        <v>0</v>
      </c>
      <c r="O633" s="120">
        <v>0</v>
      </c>
      <c r="P633" s="120"/>
      <c r="Q633" s="120">
        <f t="shared" si="3"/>
        <v>0</v>
      </c>
      <c r="R633" s="47"/>
    </row>
    <row r="634" spans="1:18" ht="12.75" customHeight="1" x14ac:dyDescent="0.2">
      <c r="A634" s="579"/>
      <c r="B634" s="579"/>
      <c r="C634" s="53"/>
      <c r="D634" s="54"/>
      <c r="E634" s="44"/>
      <c r="F634" s="44"/>
      <c r="G634" s="44"/>
      <c r="H634" s="44"/>
      <c r="I634" s="44"/>
      <c r="J634" s="55"/>
      <c r="K634" s="56"/>
      <c r="L634" s="57"/>
      <c r="M634" s="117"/>
      <c r="N634" s="119">
        <v>0</v>
      </c>
      <c r="O634" s="119">
        <v>0</v>
      </c>
      <c r="P634" s="119"/>
      <c r="Q634" s="119">
        <f t="shared" si="2"/>
        <v>0</v>
      </c>
      <c r="R634" s="47"/>
    </row>
    <row r="635" spans="1:18" ht="9" customHeight="1" x14ac:dyDescent="0.2">
      <c r="A635" s="580"/>
      <c r="B635" s="580"/>
      <c r="C635" s="58"/>
      <c r="D635" s="59"/>
      <c r="E635" s="50"/>
      <c r="F635" s="50"/>
      <c r="G635" s="50"/>
      <c r="H635" s="50"/>
      <c r="I635" s="50"/>
      <c r="J635" s="60"/>
      <c r="K635" s="61"/>
      <c r="L635" s="62"/>
      <c r="M635" s="118"/>
      <c r="N635" s="120">
        <v>0</v>
      </c>
      <c r="O635" s="120">
        <v>0</v>
      </c>
      <c r="P635" s="120"/>
      <c r="Q635" s="120">
        <f t="shared" si="3"/>
        <v>0</v>
      </c>
      <c r="R635" s="47"/>
    </row>
    <row r="636" spans="1:18" ht="12.75" customHeight="1" x14ac:dyDescent="0.2">
      <c r="A636" s="496"/>
      <c r="B636" s="496"/>
      <c r="C636" s="42"/>
      <c r="D636" s="43"/>
      <c r="E636" s="44"/>
      <c r="F636" s="44"/>
      <c r="G636" s="44"/>
      <c r="H636" s="44"/>
      <c r="I636" s="44"/>
      <c r="J636" s="44"/>
      <c r="K636" s="45"/>
      <c r="L636" s="46"/>
      <c r="M636" s="117"/>
      <c r="N636" s="119">
        <v>0</v>
      </c>
      <c r="O636" s="119">
        <v>0</v>
      </c>
      <c r="P636" s="119"/>
      <c r="Q636" s="119">
        <f t="shared" ref="Q636:Q660" si="4">(N636+O636*0.18+J636)+(IF((P636-O636*0.18)&gt;0,(P636-O636*0.18),0))</f>
        <v>0</v>
      </c>
      <c r="R636" s="47"/>
    </row>
    <row r="637" spans="1:18" ht="9" customHeight="1" x14ac:dyDescent="0.2">
      <c r="A637" s="521"/>
      <c r="B637" s="521"/>
      <c r="C637" s="48"/>
      <c r="D637" s="49"/>
      <c r="E637" s="50"/>
      <c r="F637" s="50"/>
      <c r="G637" s="50"/>
      <c r="H637" s="50"/>
      <c r="I637" s="50"/>
      <c r="J637" s="51"/>
      <c r="K637" s="50"/>
      <c r="L637" s="52"/>
      <c r="M637" s="118"/>
      <c r="N637" s="120">
        <v>0</v>
      </c>
      <c r="O637" s="120">
        <v>0</v>
      </c>
      <c r="P637" s="120"/>
      <c r="Q637" s="120">
        <f>Q636*1936.27</f>
        <v>0</v>
      </c>
      <c r="R637" s="47"/>
    </row>
    <row r="638" spans="1:18" ht="12.75" customHeight="1" x14ac:dyDescent="0.2">
      <c r="A638" s="519"/>
      <c r="B638" s="519"/>
      <c r="C638" s="53"/>
      <c r="D638" s="54"/>
      <c r="E638" s="44"/>
      <c r="F638" s="44"/>
      <c r="G638" s="44"/>
      <c r="H638" s="44"/>
      <c r="I638" s="44"/>
      <c r="J638" s="55"/>
      <c r="K638" s="56"/>
      <c r="L638" s="57"/>
      <c r="M638" s="117"/>
      <c r="N638" s="119">
        <v>0</v>
      </c>
      <c r="O638" s="119">
        <v>0</v>
      </c>
      <c r="P638" s="119"/>
      <c r="Q638" s="119">
        <f t="shared" si="4"/>
        <v>0</v>
      </c>
      <c r="R638" s="47"/>
    </row>
    <row r="639" spans="1:18" ht="9" customHeight="1" x14ac:dyDescent="0.2">
      <c r="A639" s="579"/>
      <c r="B639" s="579"/>
      <c r="C639" s="48"/>
      <c r="D639" s="49"/>
      <c r="E639" s="50"/>
      <c r="F639" s="50"/>
      <c r="G639" s="50"/>
      <c r="H639" s="50"/>
      <c r="I639" s="50"/>
      <c r="J639" s="51"/>
      <c r="K639" s="50"/>
      <c r="L639" s="52"/>
      <c r="M639" s="118"/>
      <c r="N639" s="120">
        <v>0</v>
      </c>
      <c r="O639" s="120">
        <v>0</v>
      </c>
      <c r="P639" s="120"/>
      <c r="Q639" s="120">
        <f>Q638*1936.27</f>
        <v>0</v>
      </c>
      <c r="R639" s="47"/>
    </row>
    <row r="640" spans="1:18" ht="12.75" customHeight="1" x14ac:dyDescent="0.2">
      <c r="A640" s="579"/>
      <c r="B640" s="579"/>
      <c r="C640" s="53"/>
      <c r="D640" s="54"/>
      <c r="E640" s="44"/>
      <c r="F640" s="44"/>
      <c r="G640" s="44"/>
      <c r="H640" s="44"/>
      <c r="I640" s="44"/>
      <c r="J640" s="55"/>
      <c r="K640" s="56"/>
      <c r="L640" s="57"/>
      <c r="M640" s="117"/>
      <c r="N640" s="119">
        <v>0</v>
      </c>
      <c r="O640" s="119">
        <v>0</v>
      </c>
      <c r="P640" s="119"/>
      <c r="Q640" s="119">
        <f t="shared" si="4"/>
        <v>0</v>
      </c>
      <c r="R640" s="47"/>
    </row>
    <row r="641" spans="1:18" ht="9" customHeight="1" x14ac:dyDescent="0.2">
      <c r="A641" s="579"/>
      <c r="B641" s="579"/>
      <c r="C641" s="48"/>
      <c r="D641" s="49"/>
      <c r="E641" s="50"/>
      <c r="F641" s="50"/>
      <c r="G641" s="50"/>
      <c r="H641" s="50"/>
      <c r="I641" s="50"/>
      <c r="J641" s="51"/>
      <c r="K641" s="50"/>
      <c r="L641" s="52"/>
      <c r="M641" s="118"/>
      <c r="N641" s="120">
        <v>0</v>
      </c>
      <c r="O641" s="120">
        <v>0</v>
      </c>
      <c r="P641" s="120"/>
      <c r="Q641" s="120">
        <f>Q640*1936.27</f>
        <v>0</v>
      </c>
      <c r="R641" s="47"/>
    </row>
    <row r="642" spans="1:18" ht="12.75" customHeight="1" x14ac:dyDescent="0.2">
      <c r="A642" s="579"/>
      <c r="B642" s="579"/>
      <c r="C642" s="53"/>
      <c r="D642" s="54"/>
      <c r="E642" s="44"/>
      <c r="F642" s="44"/>
      <c r="G642" s="44"/>
      <c r="H642" s="44"/>
      <c r="I642" s="44"/>
      <c r="J642" s="55"/>
      <c r="K642" s="56"/>
      <c r="L642" s="57"/>
      <c r="M642" s="117"/>
      <c r="N642" s="119">
        <v>0</v>
      </c>
      <c r="O642" s="119">
        <v>0</v>
      </c>
      <c r="P642" s="119"/>
      <c r="Q642" s="119">
        <f t="shared" si="4"/>
        <v>0</v>
      </c>
      <c r="R642" s="47"/>
    </row>
    <row r="643" spans="1:18" ht="9" customHeight="1" x14ac:dyDescent="0.2">
      <c r="A643" s="579"/>
      <c r="B643" s="579"/>
      <c r="C643" s="48"/>
      <c r="D643" s="49"/>
      <c r="E643" s="50"/>
      <c r="F643" s="50"/>
      <c r="G643" s="50"/>
      <c r="H643" s="50"/>
      <c r="I643" s="50"/>
      <c r="J643" s="51"/>
      <c r="K643" s="50"/>
      <c r="L643" s="52"/>
      <c r="M643" s="118"/>
      <c r="N643" s="120">
        <v>0</v>
      </c>
      <c r="O643" s="120">
        <v>0</v>
      </c>
      <c r="P643" s="120"/>
      <c r="Q643" s="120">
        <f>Q642*1936.27</f>
        <v>0</v>
      </c>
      <c r="R643" s="47"/>
    </row>
    <row r="644" spans="1:18" ht="12.75" customHeight="1" x14ac:dyDescent="0.2">
      <c r="A644" s="579"/>
      <c r="B644" s="579"/>
      <c r="C644" s="53"/>
      <c r="D644" s="54"/>
      <c r="E644" s="44"/>
      <c r="F644" s="44"/>
      <c r="G644" s="44"/>
      <c r="H644" s="44"/>
      <c r="I644" s="44"/>
      <c r="J644" s="55"/>
      <c r="K644" s="56"/>
      <c r="L644" s="57"/>
      <c r="M644" s="117"/>
      <c r="N644" s="119">
        <v>0</v>
      </c>
      <c r="O644" s="119">
        <v>0</v>
      </c>
      <c r="P644" s="119"/>
      <c r="Q644" s="119">
        <f t="shared" si="4"/>
        <v>0</v>
      </c>
      <c r="R644" s="47"/>
    </row>
    <row r="645" spans="1:18" ht="9" customHeight="1" x14ac:dyDescent="0.2">
      <c r="A645" s="579"/>
      <c r="B645" s="579"/>
      <c r="C645" s="48"/>
      <c r="D645" s="49"/>
      <c r="E645" s="50"/>
      <c r="F645" s="50"/>
      <c r="G645" s="50"/>
      <c r="H645" s="50"/>
      <c r="I645" s="50"/>
      <c r="J645" s="51"/>
      <c r="K645" s="50"/>
      <c r="L645" s="52"/>
      <c r="M645" s="118"/>
      <c r="N645" s="120">
        <v>0</v>
      </c>
      <c r="O645" s="120">
        <v>0</v>
      </c>
      <c r="P645" s="120"/>
      <c r="Q645" s="120">
        <f>Q644*1936.27</f>
        <v>0</v>
      </c>
      <c r="R645" s="47"/>
    </row>
    <row r="646" spans="1:18" ht="12.75" customHeight="1" x14ac:dyDescent="0.2">
      <c r="A646" s="579"/>
      <c r="B646" s="579"/>
      <c r="C646" s="53"/>
      <c r="D646" s="54"/>
      <c r="E646" s="44"/>
      <c r="F646" s="44"/>
      <c r="G646" s="44"/>
      <c r="H646" s="44"/>
      <c r="I646" s="44"/>
      <c r="J646" s="55"/>
      <c r="K646" s="56"/>
      <c r="L646" s="57"/>
      <c r="M646" s="117"/>
      <c r="N646" s="119">
        <v>0</v>
      </c>
      <c r="O646" s="119">
        <v>0</v>
      </c>
      <c r="P646" s="119"/>
      <c r="Q646" s="119">
        <f t="shared" si="4"/>
        <v>0</v>
      </c>
      <c r="R646" s="47"/>
    </row>
    <row r="647" spans="1:18" ht="9" customHeight="1" x14ac:dyDescent="0.2">
      <c r="A647" s="579"/>
      <c r="B647" s="579"/>
      <c r="C647" s="48"/>
      <c r="D647" s="49"/>
      <c r="E647" s="50"/>
      <c r="F647" s="50"/>
      <c r="G647" s="50"/>
      <c r="H647" s="50"/>
      <c r="I647" s="50"/>
      <c r="J647" s="51"/>
      <c r="K647" s="50"/>
      <c r="L647" s="52"/>
      <c r="M647" s="118"/>
      <c r="N647" s="120">
        <v>0</v>
      </c>
      <c r="O647" s="120">
        <v>0</v>
      </c>
      <c r="P647" s="120"/>
      <c r="Q647" s="120">
        <f>Q646*1936.27</f>
        <v>0</v>
      </c>
      <c r="R647" s="47"/>
    </row>
    <row r="648" spans="1:18" ht="12.75" customHeight="1" x14ac:dyDescent="0.2">
      <c r="A648" s="579"/>
      <c r="B648" s="579"/>
      <c r="C648" s="53"/>
      <c r="D648" s="54"/>
      <c r="E648" s="44"/>
      <c r="F648" s="44"/>
      <c r="G648" s="44"/>
      <c r="H648" s="44"/>
      <c r="I648" s="44"/>
      <c r="J648" s="55"/>
      <c r="K648" s="56"/>
      <c r="L648" s="57"/>
      <c r="M648" s="117"/>
      <c r="N648" s="119">
        <v>0</v>
      </c>
      <c r="O648" s="119">
        <v>0</v>
      </c>
      <c r="P648" s="119"/>
      <c r="Q648" s="119">
        <f t="shared" si="4"/>
        <v>0</v>
      </c>
      <c r="R648" s="47"/>
    </row>
    <row r="649" spans="1:18" ht="9" customHeight="1" x14ac:dyDescent="0.2">
      <c r="A649" s="580"/>
      <c r="B649" s="580"/>
      <c r="C649" s="58"/>
      <c r="D649" s="59"/>
      <c r="E649" s="61"/>
      <c r="F649" s="61"/>
      <c r="G649" s="61"/>
      <c r="H649" s="61"/>
      <c r="I649" s="61"/>
      <c r="J649" s="60"/>
      <c r="K649" s="61"/>
      <c r="L649" s="62"/>
      <c r="M649" s="118"/>
      <c r="N649" s="120">
        <v>0</v>
      </c>
      <c r="O649" s="120">
        <v>0</v>
      </c>
      <c r="P649" s="120"/>
      <c r="Q649" s="120">
        <f>Q648*1936.27</f>
        <v>0</v>
      </c>
      <c r="R649" s="47"/>
    </row>
    <row r="650" spans="1:18" ht="12.75" customHeight="1" x14ac:dyDescent="0.2">
      <c r="A650" s="496"/>
      <c r="B650" s="496"/>
      <c r="C650" s="42"/>
      <c r="D650" s="43"/>
      <c r="E650" s="44"/>
      <c r="F650" s="44"/>
      <c r="G650" s="44"/>
      <c r="H650" s="44"/>
      <c r="I650" s="44"/>
      <c r="J650" s="44"/>
      <c r="K650" s="45"/>
      <c r="L650" s="46"/>
      <c r="M650" s="117"/>
      <c r="N650" s="119">
        <v>0</v>
      </c>
      <c r="O650" s="119">
        <v>0</v>
      </c>
      <c r="P650" s="119"/>
      <c r="Q650" s="119">
        <f t="shared" si="4"/>
        <v>0</v>
      </c>
      <c r="R650" s="47"/>
    </row>
    <row r="651" spans="1:18" ht="9" customHeight="1" x14ac:dyDescent="0.2">
      <c r="A651" s="521"/>
      <c r="B651" s="521"/>
      <c r="C651" s="48"/>
      <c r="D651" s="49"/>
      <c r="E651" s="50"/>
      <c r="F651" s="50"/>
      <c r="G651" s="50"/>
      <c r="H651" s="50"/>
      <c r="I651" s="50"/>
      <c r="J651" s="51"/>
      <c r="K651" s="50"/>
      <c r="L651" s="52"/>
      <c r="M651" s="118"/>
      <c r="N651" s="120">
        <v>0</v>
      </c>
      <c r="O651" s="120">
        <v>0</v>
      </c>
      <c r="P651" s="120"/>
      <c r="Q651" s="120">
        <f>Q650*1936.27</f>
        <v>0</v>
      </c>
      <c r="R651" s="47"/>
    </row>
    <row r="652" spans="1:18" ht="12.75" customHeight="1" x14ac:dyDescent="0.2">
      <c r="A652" s="519"/>
      <c r="B652" s="519"/>
      <c r="C652" s="53"/>
      <c r="D652" s="54"/>
      <c r="E652" s="44"/>
      <c r="F652" s="44"/>
      <c r="G652" s="44"/>
      <c r="H652" s="44"/>
      <c r="I652" s="44"/>
      <c r="J652" s="55"/>
      <c r="K652" s="56"/>
      <c r="L652" s="57"/>
      <c r="M652" s="117"/>
      <c r="N652" s="119">
        <v>0</v>
      </c>
      <c r="O652" s="119">
        <v>0</v>
      </c>
      <c r="P652" s="119"/>
      <c r="Q652" s="119">
        <f t="shared" si="4"/>
        <v>0</v>
      </c>
      <c r="R652" s="47"/>
    </row>
    <row r="653" spans="1:18" ht="9" customHeight="1" x14ac:dyDescent="0.2">
      <c r="A653" s="579"/>
      <c r="B653" s="579"/>
      <c r="C653" s="48"/>
      <c r="D653" s="49"/>
      <c r="E653" s="50"/>
      <c r="F653" s="50"/>
      <c r="G653" s="50"/>
      <c r="H653" s="50"/>
      <c r="I653" s="50"/>
      <c r="J653" s="51"/>
      <c r="K653" s="50"/>
      <c r="L653" s="52"/>
      <c r="M653" s="118"/>
      <c r="N653" s="120">
        <v>0</v>
      </c>
      <c r="O653" s="120">
        <v>0</v>
      </c>
      <c r="P653" s="120"/>
      <c r="Q653" s="120">
        <f>Q652*1936.27</f>
        <v>0</v>
      </c>
      <c r="R653" s="47"/>
    </row>
    <row r="654" spans="1:18" ht="12.75" customHeight="1" x14ac:dyDescent="0.2">
      <c r="A654" s="579"/>
      <c r="B654" s="579"/>
      <c r="C654" s="53"/>
      <c r="D654" s="54"/>
      <c r="E654" s="44"/>
      <c r="F654" s="44"/>
      <c r="G654" s="44"/>
      <c r="H654" s="44"/>
      <c r="I654" s="44"/>
      <c r="J654" s="55"/>
      <c r="K654" s="56"/>
      <c r="L654" s="57"/>
      <c r="M654" s="117"/>
      <c r="N654" s="119">
        <v>0</v>
      </c>
      <c r="O654" s="119">
        <v>0</v>
      </c>
      <c r="P654" s="119"/>
      <c r="Q654" s="119">
        <f t="shared" si="4"/>
        <v>0</v>
      </c>
      <c r="R654" s="47"/>
    </row>
    <row r="655" spans="1:18" ht="9" customHeight="1" x14ac:dyDescent="0.2">
      <c r="A655" s="579"/>
      <c r="B655" s="579"/>
      <c r="C655" s="48"/>
      <c r="D655" s="49"/>
      <c r="E655" s="50"/>
      <c r="F655" s="50"/>
      <c r="G655" s="50"/>
      <c r="H655" s="50"/>
      <c r="I655" s="50"/>
      <c r="J655" s="51"/>
      <c r="K655" s="50"/>
      <c r="L655" s="52"/>
      <c r="M655" s="118"/>
      <c r="N655" s="120">
        <v>0</v>
      </c>
      <c r="O655" s="120">
        <v>0</v>
      </c>
      <c r="P655" s="120"/>
      <c r="Q655" s="120">
        <f>Q654*1936.27</f>
        <v>0</v>
      </c>
      <c r="R655" s="47"/>
    </row>
    <row r="656" spans="1:18" ht="12.75" customHeight="1" x14ac:dyDescent="0.2">
      <c r="A656" s="579"/>
      <c r="B656" s="579"/>
      <c r="C656" s="53"/>
      <c r="D656" s="54"/>
      <c r="E656" s="44"/>
      <c r="F656" s="44"/>
      <c r="G656" s="44"/>
      <c r="H656" s="44"/>
      <c r="I656" s="44"/>
      <c r="J656" s="55"/>
      <c r="K656" s="56"/>
      <c r="L656" s="57"/>
      <c r="M656" s="117"/>
      <c r="N656" s="119">
        <v>0</v>
      </c>
      <c r="O656" s="119">
        <v>0</v>
      </c>
      <c r="P656" s="119"/>
      <c r="Q656" s="119">
        <f t="shared" si="4"/>
        <v>0</v>
      </c>
      <c r="R656" s="47"/>
    </row>
    <row r="657" spans="1:18" ht="9" customHeight="1" x14ac:dyDescent="0.2">
      <c r="A657" s="579"/>
      <c r="B657" s="579"/>
      <c r="C657" s="48"/>
      <c r="D657" s="49"/>
      <c r="E657" s="50"/>
      <c r="F657" s="50"/>
      <c r="G657" s="50"/>
      <c r="H657" s="50"/>
      <c r="I657" s="50"/>
      <c r="J657" s="51"/>
      <c r="K657" s="50"/>
      <c r="L657" s="52"/>
      <c r="M657" s="118"/>
      <c r="N657" s="120">
        <v>0</v>
      </c>
      <c r="O657" s="120">
        <v>0</v>
      </c>
      <c r="P657" s="120"/>
      <c r="Q657" s="120">
        <f>Q656*1936.27</f>
        <v>0</v>
      </c>
      <c r="R657" s="47"/>
    </row>
    <row r="658" spans="1:18" ht="12.75" customHeight="1" x14ac:dyDescent="0.2">
      <c r="A658" s="579"/>
      <c r="B658" s="579"/>
      <c r="C658" s="53"/>
      <c r="D658" s="54"/>
      <c r="E658" s="44"/>
      <c r="F658" s="44"/>
      <c r="G658" s="44"/>
      <c r="H658" s="44"/>
      <c r="I658" s="44"/>
      <c r="J658" s="55"/>
      <c r="K658" s="56"/>
      <c r="L658" s="57"/>
      <c r="M658" s="117"/>
      <c r="N658" s="119">
        <v>0</v>
      </c>
      <c r="O658" s="119">
        <v>0</v>
      </c>
      <c r="P658" s="119"/>
      <c r="Q658" s="119">
        <f t="shared" si="4"/>
        <v>0</v>
      </c>
      <c r="R658" s="47"/>
    </row>
    <row r="659" spans="1:18" ht="9" customHeight="1" x14ac:dyDescent="0.2">
      <c r="A659" s="579"/>
      <c r="B659" s="579"/>
      <c r="C659" s="48"/>
      <c r="D659" s="49"/>
      <c r="E659" s="50"/>
      <c r="F659" s="50"/>
      <c r="G659" s="50"/>
      <c r="H659" s="50"/>
      <c r="I659" s="50"/>
      <c r="J659" s="51"/>
      <c r="K659" s="50"/>
      <c r="L659" s="52"/>
      <c r="M659" s="118"/>
      <c r="N659" s="120">
        <v>0</v>
      </c>
      <c r="O659" s="120">
        <v>0</v>
      </c>
      <c r="P659" s="120"/>
      <c r="Q659" s="120">
        <f>Q658*1936.27</f>
        <v>0</v>
      </c>
      <c r="R659" s="47"/>
    </row>
    <row r="660" spans="1:18" ht="12.75" customHeight="1" x14ac:dyDescent="0.2">
      <c r="A660" s="579"/>
      <c r="B660" s="579"/>
      <c r="C660" s="53"/>
      <c r="D660" s="54"/>
      <c r="E660" s="44"/>
      <c r="F660" s="44"/>
      <c r="G660" s="44"/>
      <c r="H660" s="44"/>
      <c r="I660" s="44"/>
      <c r="J660" s="55"/>
      <c r="K660" s="56"/>
      <c r="L660" s="57"/>
      <c r="M660" s="117"/>
      <c r="N660" s="119">
        <v>0</v>
      </c>
      <c r="O660" s="119">
        <v>0</v>
      </c>
      <c r="P660" s="119"/>
      <c r="Q660" s="119">
        <f t="shared" si="4"/>
        <v>0</v>
      </c>
      <c r="R660" s="47"/>
    </row>
    <row r="661" spans="1:18" ht="9" customHeight="1" x14ac:dyDescent="0.2">
      <c r="A661" s="579"/>
      <c r="B661" s="579"/>
      <c r="C661" s="48"/>
      <c r="D661" s="49"/>
      <c r="E661" s="50"/>
      <c r="F661" s="50"/>
      <c r="G661" s="50"/>
      <c r="H661" s="50"/>
      <c r="I661" s="50"/>
      <c r="J661" s="51"/>
      <c r="K661" s="50"/>
      <c r="L661" s="52"/>
      <c r="M661" s="118"/>
      <c r="N661" s="120">
        <v>0</v>
      </c>
      <c r="O661" s="120">
        <v>0</v>
      </c>
      <c r="P661" s="120"/>
      <c r="Q661" s="120">
        <f>Q660*1936.27</f>
        <v>0</v>
      </c>
      <c r="R661" s="47"/>
    </row>
    <row r="662" spans="1:18" ht="12.75" customHeight="1" x14ac:dyDescent="0.2">
      <c r="A662" s="579"/>
      <c r="B662" s="579"/>
      <c r="C662" s="53"/>
      <c r="D662" s="54"/>
      <c r="E662" s="44"/>
      <c r="F662" s="44"/>
      <c r="G662" s="44"/>
      <c r="H662" s="44"/>
      <c r="I662" s="44"/>
      <c r="J662" s="55"/>
      <c r="K662" s="56"/>
      <c r="L662" s="57"/>
      <c r="M662" s="117"/>
      <c r="N662" s="119">
        <v>0</v>
      </c>
      <c r="O662" s="119">
        <v>0</v>
      </c>
      <c r="P662" s="119"/>
      <c r="Q662" s="119">
        <f>(N662+O662*0.18+J662)+(IF((P662-O662*0.18)&gt;0,(P662-O662*0.18),0))</f>
        <v>0</v>
      </c>
      <c r="R662" s="47"/>
    </row>
    <row r="663" spans="1:18" ht="9" customHeight="1" x14ac:dyDescent="0.2">
      <c r="A663" s="580"/>
      <c r="B663" s="580"/>
      <c r="C663" s="58"/>
      <c r="D663" s="59"/>
      <c r="E663" s="50"/>
      <c r="F663" s="50"/>
      <c r="G663" s="50"/>
      <c r="H663" s="50"/>
      <c r="I663" s="50"/>
      <c r="J663" s="60"/>
      <c r="K663" s="61"/>
      <c r="L663" s="62"/>
      <c r="M663" s="118"/>
      <c r="N663" s="123">
        <v>0</v>
      </c>
      <c r="O663" s="123">
        <v>0</v>
      </c>
      <c r="P663" s="120"/>
      <c r="Q663" s="123">
        <f>Q662*1936.27</f>
        <v>0</v>
      </c>
      <c r="R663" s="47"/>
    </row>
    <row r="664" spans="1:18" ht="12.75" customHeight="1" x14ac:dyDescent="0.2">
      <c r="A664" s="496"/>
      <c r="B664" s="496"/>
      <c r="C664" s="42"/>
      <c r="D664" s="43"/>
      <c r="E664" s="44"/>
      <c r="F664" s="44"/>
      <c r="G664" s="44"/>
      <c r="H664" s="44"/>
      <c r="I664" s="44"/>
      <c r="J664" s="44"/>
      <c r="K664" s="45"/>
      <c r="L664" s="46"/>
      <c r="M664" s="80"/>
      <c r="N664" s="119">
        <v>0</v>
      </c>
      <c r="O664" s="119">
        <v>0</v>
      </c>
      <c r="P664" s="119"/>
      <c r="Q664" s="122"/>
      <c r="R664" s="47"/>
    </row>
    <row r="665" spans="1:18" ht="9" customHeight="1" x14ac:dyDescent="0.2">
      <c r="A665" s="521"/>
      <c r="B665" s="521"/>
      <c r="C665" s="48"/>
      <c r="D665" s="49"/>
      <c r="E665" s="50"/>
      <c r="F665" s="50"/>
      <c r="G665" s="50"/>
      <c r="H665" s="50"/>
      <c r="I665" s="50"/>
      <c r="J665" s="51"/>
      <c r="K665" s="50"/>
      <c r="L665" s="52"/>
      <c r="M665" s="80"/>
      <c r="N665" s="120">
        <v>0</v>
      </c>
      <c r="O665" s="120">
        <v>0</v>
      </c>
      <c r="P665" s="120"/>
      <c r="Q665" s="121"/>
      <c r="R665" s="47"/>
    </row>
    <row r="666" spans="1:18" ht="12.75" customHeight="1" x14ac:dyDescent="0.2">
      <c r="A666" s="519"/>
      <c r="B666" s="519"/>
      <c r="C666" s="53"/>
      <c r="D666" s="54"/>
      <c r="E666" s="44"/>
      <c r="F666" s="44"/>
      <c r="G666" s="44"/>
      <c r="H666" s="44"/>
      <c r="I666" s="44"/>
      <c r="J666" s="55"/>
      <c r="K666" s="56"/>
      <c r="L666" s="57"/>
      <c r="M666" s="80"/>
      <c r="N666" s="119">
        <v>0</v>
      </c>
      <c r="O666" s="119">
        <v>0</v>
      </c>
      <c r="P666" s="119"/>
      <c r="Q666" s="122"/>
      <c r="R666" s="47"/>
    </row>
    <row r="667" spans="1:18" ht="9" customHeight="1" x14ac:dyDescent="0.2">
      <c r="A667" s="579"/>
      <c r="B667" s="579"/>
      <c r="C667" s="48"/>
      <c r="D667" s="49"/>
      <c r="E667" s="50"/>
      <c r="F667" s="50"/>
      <c r="G667" s="50"/>
      <c r="H667" s="50"/>
      <c r="I667" s="50"/>
      <c r="J667" s="51"/>
      <c r="K667" s="50"/>
      <c r="L667" s="52"/>
      <c r="M667" s="80"/>
      <c r="N667" s="120">
        <v>0</v>
      </c>
      <c r="O667" s="120">
        <v>0</v>
      </c>
      <c r="P667" s="120"/>
      <c r="Q667" s="121"/>
      <c r="R667" s="47"/>
    </row>
    <row r="668" spans="1:18" ht="12.75" customHeight="1" x14ac:dyDescent="0.2">
      <c r="A668" s="579"/>
      <c r="B668" s="579"/>
      <c r="C668" s="53"/>
      <c r="D668" s="54"/>
      <c r="E668" s="44"/>
      <c r="F668" s="44"/>
      <c r="G668" s="44"/>
      <c r="H668" s="44"/>
      <c r="I668" s="44"/>
      <c r="J668" s="55"/>
      <c r="K668" s="56"/>
      <c r="L668" s="57"/>
      <c r="N668" s="119">
        <v>0</v>
      </c>
      <c r="O668" s="119">
        <v>0</v>
      </c>
      <c r="P668" s="119"/>
      <c r="Q668" s="122"/>
      <c r="R668" s="47"/>
    </row>
    <row r="669" spans="1:18" ht="9" customHeight="1" x14ac:dyDescent="0.2">
      <c r="A669" s="579"/>
      <c r="B669" s="579"/>
      <c r="C669" s="48"/>
      <c r="D669" s="49"/>
      <c r="E669" s="50"/>
      <c r="F669" s="50"/>
      <c r="G669" s="50"/>
      <c r="H669" s="50"/>
      <c r="I669" s="50"/>
      <c r="J669" s="51"/>
      <c r="K669" s="50"/>
      <c r="L669" s="52"/>
      <c r="M669" s="112"/>
      <c r="N669" s="120">
        <v>0</v>
      </c>
      <c r="O669" s="120">
        <v>0</v>
      </c>
      <c r="P669" s="120"/>
      <c r="Q669" s="121"/>
      <c r="R669" s="47"/>
    </row>
    <row r="670" spans="1:18" ht="12.75" customHeight="1" x14ac:dyDescent="0.2">
      <c r="A670" s="579"/>
      <c r="B670" s="579"/>
      <c r="C670" s="53"/>
      <c r="D670" s="54"/>
      <c r="E670" s="44"/>
      <c r="F670" s="44"/>
      <c r="G670" s="44"/>
      <c r="H670" s="44"/>
      <c r="I670" s="44"/>
      <c r="J670" s="55"/>
      <c r="K670" s="56"/>
      <c r="L670" s="57"/>
      <c r="N670" s="119">
        <v>0</v>
      </c>
      <c r="O670" s="119">
        <v>0</v>
      </c>
      <c r="P670" s="119"/>
      <c r="Q670" s="122"/>
      <c r="R670" s="47"/>
    </row>
    <row r="671" spans="1:18" ht="9" customHeight="1" x14ac:dyDescent="0.2">
      <c r="A671" s="579"/>
      <c r="B671" s="579"/>
      <c r="C671" s="48"/>
      <c r="D671" s="49"/>
      <c r="E671" s="50"/>
      <c r="F671" s="50"/>
      <c r="G671" s="50"/>
      <c r="H671" s="50"/>
      <c r="I671" s="50"/>
      <c r="J671" s="51"/>
      <c r="K671" s="50"/>
      <c r="L671" s="52"/>
      <c r="N671" s="120">
        <v>0</v>
      </c>
      <c r="O671" s="120">
        <v>0</v>
      </c>
      <c r="P671" s="120"/>
      <c r="Q671" s="121"/>
      <c r="R671" s="47"/>
    </row>
    <row r="672" spans="1:18" ht="12.75" customHeight="1" x14ac:dyDescent="0.2">
      <c r="A672" s="579"/>
      <c r="B672" s="579"/>
      <c r="C672" s="53"/>
      <c r="D672" s="54"/>
      <c r="E672" s="44"/>
      <c r="F672" s="44"/>
      <c r="G672" s="44"/>
      <c r="H672" s="44"/>
      <c r="I672" s="44"/>
      <c r="J672" s="55"/>
      <c r="K672" s="56"/>
      <c r="L672" s="57"/>
      <c r="N672" s="119">
        <v>0</v>
      </c>
      <c r="O672" s="119">
        <v>0</v>
      </c>
      <c r="P672" s="119"/>
      <c r="Q672" s="122"/>
      <c r="R672" s="47"/>
    </row>
    <row r="673" spans="1:18" ht="9" customHeight="1" x14ac:dyDescent="0.2">
      <c r="A673" s="579"/>
      <c r="B673" s="579"/>
      <c r="C673" s="48"/>
      <c r="D673" s="49"/>
      <c r="E673" s="50"/>
      <c r="F673" s="50"/>
      <c r="G673" s="50"/>
      <c r="H673" s="50"/>
      <c r="I673" s="50"/>
      <c r="J673" s="51"/>
      <c r="K673" s="50"/>
      <c r="L673" s="52"/>
      <c r="N673" s="120">
        <v>0</v>
      </c>
      <c r="O673" s="120">
        <v>0</v>
      </c>
      <c r="P673" s="120"/>
      <c r="Q673" s="121"/>
      <c r="R673" s="47"/>
    </row>
    <row r="674" spans="1:18" ht="12.75" customHeight="1" x14ac:dyDescent="0.2">
      <c r="A674" s="579"/>
      <c r="B674" s="579"/>
      <c r="C674" s="53"/>
      <c r="D674" s="54"/>
      <c r="E674" s="44"/>
      <c r="F674" s="44"/>
      <c r="G674" s="44"/>
      <c r="H674" s="44"/>
      <c r="I674" s="44"/>
      <c r="J674" s="55"/>
      <c r="K674" s="56"/>
      <c r="L674" s="57"/>
      <c r="N674" s="119">
        <v>0</v>
      </c>
      <c r="O674" s="119">
        <v>0</v>
      </c>
      <c r="P674" s="119"/>
      <c r="Q674" s="122"/>
      <c r="R674" s="47"/>
    </row>
    <row r="675" spans="1:18" ht="9" customHeight="1" x14ac:dyDescent="0.2">
      <c r="A675" s="579"/>
      <c r="B675" s="579"/>
      <c r="C675" s="48"/>
      <c r="D675" s="49"/>
      <c r="E675" s="50"/>
      <c r="F675" s="50"/>
      <c r="G675" s="50"/>
      <c r="H675" s="50"/>
      <c r="I675" s="50"/>
      <c r="J675" s="51"/>
      <c r="K675" s="50"/>
      <c r="L675" s="52"/>
      <c r="N675" s="120">
        <v>0</v>
      </c>
      <c r="O675" s="120">
        <v>0</v>
      </c>
      <c r="P675" s="120"/>
      <c r="Q675" s="121"/>
      <c r="R675" s="47"/>
    </row>
    <row r="676" spans="1:18" ht="12.75" customHeight="1" x14ac:dyDescent="0.2">
      <c r="A676" s="579"/>
      <c r="B676" s="579"/>
      <c r="C676" s="53"/>
      <c r="D676" s="54"/>
      <c r="E676" s="44"/>
      <c r="F676" s="44"/>
      <c r="G676" s="44"/>
      <c r="H676" s="44"/>
      <c r="I676" s="44"/>
      <c r="J676" s="55"/>
      <c r="K676" s="56"/>
      <c r="L676" s="57"/>
      <c r="N676" s="119">
        <v>0</v>
      </c>
      <c r="O676" s="119">
        <v>0</v>
      </c>
      <c r="P676" s="119"/>
      <c r="Q676" s="122"/>
      <c r="R676" s="47"/>
    </row>
    <row r="677" spans="1:18" ht="9" customHeight="1" x14ac:dyDescent="0.2">
      <c r="A677" s="580"/>
      <c r="B677" s="580"/>
      <c r="C677" s="58"/>
      <c r="D677" s="59"/>
      <c r="E677" s="61"/>
      <c r="F677" s="61"/>
      <c r="G677" s="61"/>
      <c r="H677" s="61"/>
      <c r="I677" s="61"/>
      <c r="J677" s="60"/>
      <c r="K677" s="61"/>
      <c r="L677" s="62"/>
      <c r="N677" s="123">
        <v>0</v>
      </c>
      <c r="O677" s="123">
        <v>0</v>
      </c>
      <c r="P677" s="120"/>
      <c r="Q677" s="121">
        <f>Q676*1936.27</f>
        <v>0</v>
      </c>
      <c r="R677" s="47"/>
    </row>
  </sheetData>
  <sheetProtection sheet="1" objects="1" scenarios="1" formatCells="0" formatColumns="0" formatRows="0"/>
  <mergeCells count="132">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N1:P2"/>
    <mergeCell ref="N3:N4"/>
    <mergeCell ref="O3:O4"/>
    <mergeCell ref="A1:B1"/>
    <mergeCell ref="C1:L2"/>
    <mergeCell ref="A8:A47"/>
    <mergeCell ref="B8:B47"/>
    <mergeCell ref="L3:L4"/>
    <mergeCell ref="C5:D5"/>
    <mergeCell ref="A6:A7"/>
    <mergeCell ref="A3:B3"/>
    <mergeCell ref="C3:D4"/>
    <mergeCell ref="E3:J3"/>
    <mergeCell ref="K3:K4"/>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s>
  <phoneticPr fontId="4"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
  <dimension ref="A2:L101"/>
  <sheetViews>
    <sheetView showGridLines="0" showRowColHeaders="0" workbookViewId="0">
      <selection activeCell="A2" sqref="A2"/>
    </sheetView>
  </sheetViews>
  <sheetFormatPr defaultColWidth="9.140625" defaultRowHeight="12.75" x14ac:dyDescent="0.2"/>
  <cols>
    <col min="1" max="1" width="3.85546875" style="35" customWidth="1"/>
    <col min="2" max="16384" width="9.140625" style="35"/>
  </cols>
  <sheetData>
    <row r="2" spans="1:2" x14ac:dyDescent="0.2">
      <c r="A2" s="35" t="s">
        <v>110</v>
      </c>
    </row>
    <row r="3" spans="1:2" x14ac:dyDescent="0.2">
      <c r="A3" s="35" t="s">
        <v>111</v>
      </c>
    </row>
    <row r="4" spans="1:2" x14ac:dyDescent="0.2">
      <c r="A4" s="38" t="s">
        <v>113</v>
      </c>
    </row>
    <row r="5" spans="1:2" x14ac:dyDescent="0.2">
      <c r="A5" s="38" t="s">
        <v>114</v>
      </c>
    </row>
    <row r="6" spans="1:2" x14ac:dyDescent="0.2">
      <c r="A6" s="38" t="s">
        <v>115</v>
      </c>
    </row>
    <row r="7" spans="1:2" x14ac:dyDescent="0.2">
      <c r="A7" s="38" t="s">
        <v>116</v>
      </c>
    </row>
    <row r="8" spans="1:2" x14ac:dyDescent="0.2">
      <c r="A8" s="38"/>
    </row>
    <row r="9" spans="1:2" x14ac:dyDescent="0.2">
      <c r="A9" s="35" t="s">
        <v>87</v>
      </c>
    </row>
    <row r="10" spans="1:2" x14ac:dyDescent="0.2">
      <c r="A10" s="36">
        <v>1</v>
      </c>
      <c r="B10" s="37" t="s">
        <v>88</v>
      </c>
    </row>
    <row r="11" spans="1:2" x14ac:dyDescent="0.2">
      <c r="A11" s="36">
        <v>2</v>
      </c>
      <c r="B11" s="37" t="s">
        <v>89</v>
      </c>
    </row>
    <row r="12" spans="1:2" x14ac:dyDescent="0.2">
      <c r="A12" s="36">
        <v>3</v>
      </c>
      <c r="B12" s="37" t="s">
        <v>90</v>
      </c>
    </row>
    <row r="13" spans="1:2" x14ac:dyDescent="0.2">
      <c r="A13" s="36">
        <v>4</v>
      </c>
      <c r="B13" s="37" t="s">
        <v>91</v>
      </c>
    </row>
    <row r="14" spans="1:2" x14ac:dyDescent="0.2">
      <c r="A14" s="36">
        <v>5</v>
      </c>
      <c r="B14" s="37" t="s">
        <v>92</v>
      </c>
    </row>
    <row r="15" spans="1:2" x14ac:dyDescent="0.2">
      <c r="A15" s="36">
        <v>6</v>
      </c>
      <c r="B15" s="37" t="s">
        <v>93</v>
      </c>
    </row>
    <row r="16" spans="1:2" x14ac:dyDescent="0.2">
      <c r="A16" s="36">
        <v>7</v>
      </c>
      <c r="B16" s="37" t="s">
        <v>94</v>
      </c>
    </row>
    <row r="17" spans="1:12" x14ac:dyDescent="0.2">
      <c r="A17" s="36">
        <v>8</v>
      </c>
      <c r="B17" s="37" t="s">
        <v>95</v>
      </c>
    </row>
    <row r="18" spans="1:12" x14ac:dyDescent="0.2">
      <c r="A18" s="36">
        <v>9</v>
      </c>
      <c r="B18" s="37" t="s">
        <v>96</v>
      </c>
    </row>
    <row r="19" spans="1:12" x14ac:dyDescent="0.2">
      <c r="A19" s="36">
        <v>10</v>
      </c>
      <c r="B19" s="37" t="s">
        <v>97</v>
      </c>
    </row>
    <row r="20" spans="1:12" x14ac:dyDescent="0.2">
      <c r="A20" s="36"/>
      <c r="B20" s="37"/>
    </row>
    <row r="21" spans="1:12" x14ac:dyDescent="0.2">
      <c r="A21" s="35" t="s">
        <v>109</v>
      </c>
      <c r="L21" s="1"/>
    </row>
    <row r="22" spans="1:12" x14ac:dyDescent="0.2">
      <c r="A22" s="36">
        <v>1</v>
      </c>
      <c r="B22" s="37" t="s">
        <v>98</v>
      </c>
      <c r="L22" s="1"/>
    </row>
    <row r="23" spans="1:12" x14ac:dyDescent="0.2">
      <c r="A23" s="36">
        <v>2</v>
      </c>
      <c r="B23" s="37" t="s">
        <v>100</v>
      </c>
      <c r="L23" s="1"/>
    </row>
    <row r="24" spans="1:12" x14ac:dyDescent="0.2">
      <c r="A24" s="36">
        <v>3</v>
      </c>
      <c r="B24" s="37" t="s">
        <v>101</v>
      </c>
      <c r="L24" s="1"/>
    </row>
    <row r="25" spans="1:12" x14ac:dyDescent="0.2">
      <c r="A25" s="36">
        <v>4</v>
      </c>
      <c r="B25" s="37" t="s">
        <v>102</v>
      </c>
      <c r="L25" s="1"/>
    </row>
    <row r="26" spans="1:12" x14ac:dyDescent="0.2">
      <c r="A26" s="36">
        <v>5</v>
      </c>
      <c r="B26" s="37" t="s">
        <v>103</v>
      </c>
      <c r="L26" s="1"/>
    </row>
    <row r="27" spans="1:12" x14ac:dyDescent="0.2">
      <c r="A27" s="36">
        <v>6</v>
      </c>
      <c r="B27" s="37" t="s">
        <v>99</v>
      </c>
      <c r="L27" s="1"/>
    </row>
    <row r="28" spans="1:12" x14ac:dyDescent="0.2">
      <c r="A28" s="36">
        <v>7</v>
      </c>
      <c r="B28" s="37" t="s">
        <v>104</v>
      </c>
      <c r="L28" s="1"/>
    </row>
    <row r="29" spans="1:12" x14ac:dyDescent="0.2">
      <c r="A29" s="36">
        <v>8</v>
      </c>
      <c r="B29" s="37" t="s">
        <v>105</v>
      </c>
      <c r="L29" s="1"/>
    </row>
    <row r="30" spans="1:12" x14ac:dyDescent="0.2">
      <c r="A30" s="36">
        <v>9</v>
      </c>
      <c r="B30" s="37" t="s">
        <v>106</v>
      </c>
      <c r="L30" s="1"/>
    </row>
    <row r="31" spans="1:12" x14ac:dyDescent="0.2">
      <c r="A31" s="36">
        <v>10</v>
      </c>
      <c r="B31" s="37" t="s">
        <v>107</v>
      </c>
      <c r="L31" s="1"/>
    </row>
    <row r="32" spans="1:12" x14ac:dyDescent="0.2">
      <c r="A32" s="36">
        <v>11</v>
      </c>
      <c r="B32" s="37" t="s">
        <v>108</v>
      </c>
      <c r="L32" s="1"/>
    </row>
    <row r="33" spans="1:12" x14ac:dyDescent="0.2">
      <c r="A33" s="36"/>
      <c r="B33" s="37"/>
      <c r="L33" s="1"/>
    </row>
    <row r="34" spans="1:12" x14ac:dyDescent="0.2">
      <c r="A34" s="36"/>
      <c r="B34" s="37"/>
      <c r="L34" s="1"/>
    </row>
    <row r="35" spans="1:12" x14ac:dyDescent="0.2">
      <c r="A35" s="36"/>
      <c r="B35" s="37"/>
    </row>
    <row r="36" spans="1:12" x14ac:dyDescent="0.2">
      <c r="A36" s="36"/>
      <c r="B36" s="37"/>
    </row>
    <row r="37" spans="1:12" x14ac:dyDescent="0.2">
      <c r="A37" s="36"/>
      <c r="B37" s="37"/>
    </row>
    <row r="38" spans="1:12" x14ac:dyDescent="0.2">
      <c r="A38" s="36"/>
      <c r="B38" s="37"/>
    </row>
    <row r="39" spans="1:12" x14ac:dyDescent="0.2">
      <c r="A39" s="36"/>
      <c r="B39" s="37"/>
    </row>
    <row r="40" spans="1:12" x14ac:dyDescent="0.2">
      <c r="A40" s="36"/>
      <c r="B40" s="37"/>
    </row>
    <row r="41" spans="1:12" x14ac:dyDescent="0.2">
      <c r="A41" s="36"/>
      <c r="B41" s="37"/>
    </row>
    <row r="42" spans="1:12" x14ac:dyDescent="0.2">
      <c r="A42" s="36"/>
      <c r="B42" s="37"/>
    </row>
    <row r="43" spans="1:12" x14ac:dyDescent="0.2">
      <c r="A43" s="36"/>
      <c r="B43" s="37"/>
    </row>
    <row r="44" spans="1:12" x14ac:dyDescent="0.2">
      <c r="A44" s="36"/>
      <c r="B44" s="37"/>
    </row>
    <row r="45" spans="1:12" x14ac:dyDescent="0.2">
      <c r="A45" s="36"/>
      <c r="B45" s="37"/>
    </row>
    <row r="46" spans="1:12" x14ac:dyDescent="0.2">
      <c r="A46" s="36"/>
      <c r="B46" s="37"/>
    </row>
    <row r="47" spans="1:12" x14ac:dyDescent="0.2">
      <c r="A47" s="36"/>
      <c r="B47" s="37"/>
    </row>
    <row r="48" spans="1:12" x14ac:dyDescent="0.2">
      <c r="A48" s="36"/>
      <c r="B48" s="37"/>
    </row>
    <row r="49" spans="1:2" x14ac:dyDescent="0.2">
      <c r="A49" s="36"/>
      <c r="B49" s="37"/>
    </row>
    <row r="50" spans="1:2" x14ac:dyDescent="0.2">
      <c r="A50" s="36"/>
      <c r="B50" s="37"/>
    </row>
    <row r="51" spans="1:2" x14ac:dyDescent="0.2">
      <c r="A51" s="36"/>
      <c r="B51" s="37"/>
    </row>
    <row r="52" spans="1:2" x14ac:dyDescent="0.2">
      <c r="A52" s="36"/>
      <c r="B52" s="37"/>
    </row>
    <row r="53" spans="1:2" x14ac:dyDescent="0.2">
      <c r="A53" s="36"/>
      <c r="B53" s="37"/>
    </row>
    <row r="54" spans="1:2" x14ac:dyDescent="0.2">
      <c r="A54" s="36"/>
      <c r="B54" s="37"/>
    </row>
    <row r="55" spans="1:2" x14ac:dyDescent="0.2">
      <c r="A55" s="36"/>
      <c r="B55" s="37"/>
    </row>
    <row r="56" spans="1:2" x14ac:dyDescent="0.2">
      <c r="A56" s="36"/>
      <c r="B56" s="37"/>
    </row>
    <row r="57" spans="1:2" x14ac:dyDescent="0.2">
      <c r="A57" s="36"/>
      <c r="B57" s="37"/>
    </row>
    <row r="58" spans="1:2" x14ac:dyDescent="0.2">
      <c r="A58" s="36"/>
      <c r="B58" s="37"/>
    </row>
    <row r="59" spans="1:2" x14ac:dyDescent="0.2">
      <c r="A59" s="36"/>
      <c r="B59" s="37"/>
    </row>
    <row r="60" spans="1:2" x14ac:dyDescent="0.2">
      <c r="A60" s="36"/>
      <c r="B60" s="37"/>
    </row>
    <row r="61" spans="1:2" x14ac:dyDescent="0.2">
      <c r="A61" s="36"/>
      <c r="B61" s="37"/>
    </row>
    <row r="62" spans="1:2" x14ac:dyDescent="0.2">
      <c r="A62" s="36"/>
      <c r="B62" s="37"/>
    </row>
    <row r="63" spans="1:2" x14ac:dyDescent="0.2">
      <c r="A63" s="36"/>
      <c r="B63" s="37"/>
    </row>
    <row r="64" spans="1:2" x14ac:dyDescent="0.2">
      <c r="A64" s="36"/>
      <c r="B64" s="37"/>
    </row>
    <row r="65" spans="1:2" x14ac:dyDescent="0.2">
      <c r="A65" s="36"/>
      <c r="B65" s="37"/>
    </row>
    <row r="66" spans="1:2" x14ac:dyDescent="0.2">
      <c r="A66" s="36"/>
      <c r="B66" s="37"/>
    </row>
    <row r="67" spans="1:2" x14ac:dyDescent="0.2">
      <c r="A67" s="36"/>
      <c r="B67" s="37"/>
    </row>
    <row r="68" spans="1:2" x14ac:dyDescent="0.2">
      <c r="A68" s="36"/>
      <c r="B68" s="37"/>
    </row>
    <row r="69" spans="1:2" x14ac:dyDescent="0.2">
      <c r="A69" s="36"/>
      <c r="B69" s="37"/>
    </row>
    <row r="70" spans="1:2" x14ac:dyDescent="0.2">
      <c r="A70" s="36"/>
      <c r="B70" s="37"/>
    </row>
    <row r="71" spans="1:2" x14ac:dyDescent="0.2">
      <c r="A71" s="36"/>
      <c r="B71" s="37"/>
    </row>
    <row r="72" spans="1:2" x14ac:dyDescent="0.2">
      <c r="A72" s="36"/>
      <c r="B72" s="37"/>
    </row>
    <row r="73" spans="1:2" x14ac:dyDescent="0.2">
      <c r="A73" s="36"/>
      <c r="B73" s="37"/>
    </row>
    <row r="74" spans="1:2" x14ac:dyDescent="0.2">
      <c r="A74" s="36"/>
      <c r="B74" s="37"/>
    </row>
    <row r="75" spans="1:2" x14ac:dyDescent="0.2">
      <c r="A75" s="36"/>
      <c r="B75" s="37"/>
    </row>
    <row r="76" spans="1:2" x14ac:dyDescent="0.2">
      <c r="A76" s="36"/>
      <c r="B76" s="37"/>
    </row>
    <row r="77" spans="1:2" x14ac:dyDescent="0.2">
      <c r="A77" s="36"/>
      <c r="B77" s="37"/>
    </row>
    <row r="78" spans="1:2" x14ac:dyDescent="0.2">
      <c r="A78" s="36"/>
      <c r="B78" s="37"/>
    </row>
    <row r="79" spans="1:2" x14ac:dyDescent="0.2">
      <c r="A79" s="36"/>
      <c r="B79" s="37"/>
    </row>
    <row r="80" spans="1:2" x14ac:dyDescent="0.2">
      <c r="A80" s="36"/>
      <c r="B80" s="37"/>
    </row>
    <row r="81" spans="1:2" x14ac:dyDescent="0.2">
      <c r="A81" s="36"/>
      <c r="B81" s="37"/>
    </row>
    <row r="82" spans="1:2" x14ac:dyDescent="0.2">
      <c r="A82" s="36"/>
      <c r="B82" s="37"/>
    </row>
    <row r="83" spans="1:2" x14ac:dyDescent="0.2">
      <c r="A83" s="36"/>
      <c r="B83" s="37"/>
    </row>
    <row r="84" spans="1:2" x14ac:dyDescent="0.2">
      <c r="A84" s="36"/>
      <c r="B84" s="37"/>
    </row>
    <row r="85" spans="1:2" x14ac:dyDescent="0.2">
      <c r="A85" s="36"/>
      <c r="B85" s="37"/>
    </row>
    <row r="86" spans="1:2" x14ac:dyDescent="0.2">
      <c r="A86" s="36"/>
      <c r="B86" s="37"/>
    </row>
    <row r="87" spans="1:2" x14ac:dyDescent="0.2">
      <c r="A87" s="36"/>
      <c r="B87" s="37"/>
    </row>
    <row r="88" spans="1:2" x14ac:dyDescent="0.2">
      <c r="A88" s="36"/>
      <c r="B88" s="37"/>
    </row>
    <row r="89" spans="1:2" x14ac:dyDescent="0.2">
      <c r="A89" s="36"/>
      <c r="B89" s="37"/>
    </row>
    <row r="90" spans="1:2" x14ac:dyDescent="0.2">
      <c r="A90" s="36"/>
      <c r="B90" s="37"/>
    </row>
    <row r="91" spans="1:2" x14ac:dyDescent="0.2">
      <c r="A91" s="36"/>
      <c r="B91" s="37"/>
    </row>
    <row r="92" spans="1:2" x14ac:dyDescent="0.2">
      <c r="A92" s="36"/>
      <c r="B92" s="37"/>
    </row>
    <row r="93" spans="1:2" x14ac:dyDescent="0.2">
      <c r="A93" s="36"/>
      <c r="B93" s="37"/>
    </row>
    <row r="94" spans="1:2" x14ac:dyDescent="0.2">
      <c r="A94" s="36"/>
      <c r="B94" s="37"/>
    </row>
    <row r="95" spans="1:2" x14ac:dyDescent="0.2">
      <c r="A95" s="36"/>
      <c r="B95" s="37"/>
    </row>
    <row r="96" spans="1:2" x14ac:dyDescent="0.2">
      <c r="A96" s="36"/>
      <c r="B96" s="37"/>
    </row>
    <row r="97" spans="1:2" x14ac:dyDescent="0.2">
      <c r="A97" s="36"/>
      <c r="B97" s="37"/>
    </row>
    <row r="98" spans="1:2" x14ac:dyDescent="0.2">
      <c r="A98" s="36"/>
      <c r="B98" s="37"/>
    </row>
    <row r="99" spans="1:2" x14ac:dyDescent="0.2">
      <c r="A99" s="36"/>
      <c r="B99" s="37"/>
    </row>
    <row r="100" spans="1:2" x14ac:dyDescent="0.2">
      <c r="A100" s="36"/>
      <c r="B100" s="37"/>
    </row>
    <row r="101" spans="1:2" x14ac:dyDescent="0.2">
      <c r="B101" s="37"/>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25A8-BE5D-48FE-A435-34D568F3935F}">
  <sheetPr codeName="Foglio6">
    <tabColor theme="3" tint="-0.249977111117893"/>
  </sheetPr>
  <dimension ref="A1:Y97"/>
  <sheetViews>
    <sheetView showGridLines="0" tabSelected="1" workbookViewId="0">
      <pane xSplit="2" ySplit="6" topLeftCell="C7" activePane="bottomRight" state="frozen"/>
      <selection activeCell="B1" sqref="B1"/>
      <selection pane="topRight" activeCell="C1" sqref="C1"/>
      <selection pane="bottomLeft" activeCell="B7" sqref="B7"/>
      <selection pane="bottomRight" activeCell="G4" sqref="G4:H4"/>
    </sheetView>
  </sheetViews>
  <sheetFormatPr defaultColWidth="8.85546875" defaultRowHeight="12.75" x14ac:dyDescent="0.2"/>
  <cols>
    <col min="1" max="1" width="9.42578125" style="159" hidden="1"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9" width="13" style="159" customWidth="1"/>
    <col min="20" max="20" width="13" style="159" hidden="1" customWidth="1"/>
    <col min="21" max="22" width="13" style="159" customWidth="1"/>
    <col min="23" max="23" width="9.7109375" style="159" hidden="1" customWidth="1"/>
    <col min="24" max="24" width="11" style="159" hidden="1" customWidth="1"/>
    <col min="25" max="25" width="10.42578125" style="159" bestFit="1" customWidth="1"/>
    <col min="26" max="16384" width="8.85546875" style="159"/>
  </cols>
  <sheetData>
    <row r="1" spans="1:25" ht="12" customHeight="1" x14ac:dyDescent="0.2">
      <c r="D1" s="160"/>
      <c r="E1" s="160"/>
      <c r="F1" s="160"/>
      <c r="G1" s="160"/>
      <c r="X1" s="338">
        <v>44927</v>
      </c>
      <c r="Y1" s="338"/>
    </row>
    <row r="2" spans="1:25" ht="25.15" customHeight="1" x14ac:dyDescent="0.2">
      <c r="C2" s="278"/>
      <c r="D2" s="202"/>
      <c r="E2" s="202"/>
      <c r="F2" s="203" t="s">
        <v>196</v>
      </c>
      <c r="G2" s="414" t="s">
        <v>195</v>
      </c>
      <c r="H2" s="415"/>
      <c r="I2" s="415"/>
      <c r="J2" s="415"/>
      <c r="K2" s="415"/>
      <c r="L2" s="416"/>
      <c r="M2" s="417">
        <f>IF(G6&gt;0,IFERROR(IF(Ricerca_Dati!C6=Foglio2!K8,Foglio2!L10,IF(Ricerca_Dati!C6=Foglio2!K9,Foglio2!M10,0)),0),0)</f>
        <v>0</v>
      </c>
      <c r="N2" s="418"/>
      <c r="O2" s="418"/>
      <c r="P2" s="419"/>
      <c r="Q2" s="426">
        <f>Foglio2!M26</f>
        <v>0</v>
      </c>
      <c r="R2" s="427"/>
      <c r="S2" s="427"/>
      <c r="T2" s="427"/>
      <c r="U2" s="427"/>
      <c r="V2" s="428"/>
    </row>
    <row r="3" spans="1:25" ht="5.45" customHeight="1" x14ac:dyDescent="0.2">
      <c r="C3" s="189"/>
      <c r="D3" s="188"/>
      <c r="E3" s="188"/>
      <c r="F3" s="190"/>
      <c r="G3" s="196"/>
      <c r="H3" s="188"/>
      <c r="I3" s="160"/>
      <c r="J3" s="236"/>
      <c r="K3" s="236"/>
      <c r="L3" s="236"/>
      <c r="Q3" s="339"/>
      <c r="R3" s="339"/>
      <c r="S3" s="339"/>
      <c r="T3" s="339"/>
      <c r="U3" s="339"/>
      <c r="V3" s="339"/>
    </row>
    <row r="4" spans="1:25" ht="26.1" customHeight="1" x14ac:dyDescent="0.2">
      <c r="C4" s="278"/>
      <c r="D4" s="202"/>
      <c r="E4" s="202"/>
      <c r="F4" s="204" t="s">
        <v>198</v>
      </c>
      <c r="G4" s="421"/>
      <c r="H4" s="422"/>
      <c r="I4" s="160"/>
      <c r="J4" s="205"/>
      <c r="K4" s="206"/>
      <c r="L4" s="207" t="s">
        <v>203</v>
      </c>
      <c r="M4" s="208">
        <f>IF(Ricerca_Dati!C6=Foglio2!K8,Foglio2!L12,IF(Ricerca_Dati!C6=Foglio2!K9,Foglio2!M12,0))</f>
        <v>0</v>
      </c>
      <c r="N4" s="378">
        <f>IF(G6&gt;0,IFERROR(IF(Ricerca_Dati!C6=Foglio2!K8,Foglio2!M8,IF(Ricerca_Dati!C6=Foglio2!K9,Foglio2!M9,0)),0),0)</f>
        <v>0</v>
      </c>
      <c r="O4" s="379"/>
      <c r="P4" s="380"/>
      <c r="Q4" s="429" t="s">
        <v>255</v>
      </c>
      <c r="R4" s="430"/>
      <c r="S4" s="430"/>
      <c r="T4" s="430"/>
      <c r="U4" s="430"/>
      <c r="V4" s="431"/>
      <c r="W4" s="237"/>
    </row>
    <row r="5" spans="1:25" ht="26.1" customHeight="1" x14ac:dyDescent="0.2">
      <c r="C5" s="278"/>
      <c r="D5" s="202"/>
      <c r="E5" s="202"/>
      <c r="F5" s="204" t="s">
        <v>202</v>
      </c>
      <c r="G5" s="376">
        <f>Foglio2!Q1</f>
        <v>0</v>
      </c>
      <c r="H5" s="377"/>
      <c r="I5" s="160"/>
      <c r="J5" s="209"/>
      <c r="K5" s="210"/>
      <c r="L5" s="211" t="s">
        <v>204</v>
      </c>
      <c r="M5" s="208">
        <f>IF(Ricerca_Dati!C6=Foglio2!K8,Foglio2!L13,IF(Ricerca_Dati!C6=Foglio2!K9,Foglio2!M13,0))</f>
        <v>0</v>
      </c>
      <c r="N5" s="381"/>
      <c r="O5" s="382"/>
      <c r="P5" s="383"/>
      <c r="Q5" s="432"/>
      <c r="R5" s="433"/>
      <c r="S5" s="433"/>
      <c r="T5" s="433"/>
      <c r="U5" s="433"/>
      <c r="V5" s="434"/>
      <c r="W5" s="237"/>
    </row>
    <row r="6" spans="1:25" ht="26.1" customHeight="1" x14ac:dyDescent="0.2">
      <c r="C6" s="414" t="s">
        <v>199</v>
      </c>
      <c r="D6" s="456"/>
      <c r="E6" s="456"/>
      <c r="F6" s="457"/>
      <c r="G6" s="423"/>
      <c r="H6" s="424"/>
      <c r="I6" s="191">
        <f>TRUNC(G6,0)</f>
        <v>0</v>
      </c>
      <c r="J6" s="278"/>
      <c r="K6" s="202"/>
      <c r="L6" s="211" t="s">
        <v>205</v>
      </c>
      <c r="M6" s="212">
        <f>IF(Ricerca_Dati!C6=Foglio2!K8,Foglio2!L14,IF(Ricerca_Dati!C6=Foglio2!K9,Foglio2!M14,0))</f>
        <v>0</v>
      </c>
      <c r="N6" s="384"/>
      <c r="O6" s="385"/>
      <c r="P6" s="386"/>
      <c r="Q6" s="435"/>
      <c r="R6" s="436"/>
      <c r="S6" s="436"/>
      <c r="T6" s="436"/>
      <c r="U6" s="436"/>
      <c r="V6" s="437"/>
    </row>
    <row r="7" spans="1:25" ht="12" customHeight="1" x14ac:dyDescent="0.2">
      <c r="F7" s="160"/>
      <c r="G7" s="160"/>
      <c r="H7" s="160"/>
      <c r="I7" s="160"/>
    </row>
    <row r="8" spans="1:25" ht="12" customHeight="1" x14ac:dyDescent="0.2">
      <c r="D8" s="160"/>
      <c r="E8" s="160"/>
      <c r="F8" s="160"/>
      <c r="G8" s="160"/>
    </row>
    <row r="9" spans="1:25" ht="15" customHeight="1" x14ac:dyDescent="0.2">
      <c r="C9" s="392">
        <f>Base!C1</f>
        <v>0</v>
      </c>
      <c r="D9" s="393"/>
      <c r="E9" s="425">
        <f>Base!E1</f>
        <v>0</v>
      </c>
      <c r="F9" s="379"/>
      <c r="G9" s="379"/>
      <c r="H9" s="379"/>
      <c r="I9" s="379"/>
      <c r="J9" s="379"/>
      <c r="K9" s="379"/>
      <c r="L9" s="379"/>
      <c r="M9" s="379"/>
      <c r="N9" s="380"/>
      <c r="O9" s="167"/>
      <c r="P9" s="394" t="s">
        <v>149</v>
      </c>
      <c r="Q9" s="395"/>
      <c r="R9" s="396"/>
      <c r="S9" s="277" t="s">
        <v>161</v>
      </c>
      <c r="T9" s="277" t="s">
        <v>182</v>
      </c>
      <c r="U9" s="277" t="s">
        <v>182</v>
      </c>
      <c r="V9" s="277" t="s">
        <v>182</v>
      </c>
      <c r="W9" s="238"/>
    </row>
    <row r="10" spans="1:25" ht="15" customHeight="1" x14ac:dyDescent="0.2">
      <c r="C10" s="169"/>
      <c r="D10" s="170"/>
      <c r="E10" s="385"/>
      <c r="F10" s="385"/>
      <c r="G10" s="385"/>
      <c r="H10" s="385"/>
      <c r="I10" s="385"/>
      <c r="J10" s="385"/>
      <c r="K10" s="385"/>
      <c r="L10" s="385"/>
      <c r="M10" s="385"/>
      <c r="N10" s="386"/>
      <c r="O10" s="171"/>
      <c r="P10" s="397"/>
      <c r="Q10" s="398"/>
      <c r="R10" s="399"/>
      <c r="S10" s="276" t="s">
        <v>162</v>
      </c>
      <c r="T10" s="276" t="s">
        <v>183</v>
      </c>
      <c r="U10" s="276" t="s">
        <v>183</v>
      </c>
      <c r="V10" s="276" t="s">
        <v>183</v>
      </c>
      <c r="W10" s="238"/>
    </row>
    <row r="11" spans="1:25" ht="15" customHeight="1" x14ac:dyDescent="0.2">
      <c r="C11" s="400" t="s">
        <v>16</v>
      </c>
      <c r="D11" s="401"/>
      <c r="E11" s="402" t="s">
        <v>15</v>
      </c>
      <c r="F11" s="403"/>
      <c r="G11" s="400" t="s">
        <v>2</v>
      </c>
      <c r="H11" s="406"/>
      <c r="I11" s="406"/>
      <c r="J11" s="406"/>
      <c r="K11" s="406"/>
      <c r="L11" s="407"/>
      <c r="M11" s="408" t="s">
        <v>49</v>
      </c>
      <c r="N11" s="408" t="s">
        <v>50</v>
      </c>
      <c r="O11" s="173"/>
      <c r="P11" s="410" t="s">
        <v>150</v>
      </c>
      <c r="Q11" s="410" t="s">
        <v>153</v>
      </c>
      <c r="R11" s="174" t="s">
        <v>147</v>
      </c>
      <c r="S11" s="387" t="s">
        <v>163</v>
      </c>
      <c r="T11" s="387" t="s">
        <v>181</v>
      </c>
      <c r="U11" s="387" t="s">
        <v>200</v>
      </c>
      <c r="V11" s="387" t="s">
        <v>214</v>
      </c>
      <c r="W11" s="230"/>
    </row>
    <row r="12" spans="1:25" ht="42" customHeight="1" x14ac:dyDescent="0.2">
      <c r="C12" s="175" t="s">
        <v>20</v>
      </c>
      <c r="D12" s="175" t="s">
        <v>21</v>
      </c>
      <c r="E12" s="404"/>
      <c r="F12" s="405"/>
      <c r="G12" s="276" t="s">
        <v>17</v>
      </c>
      <c r="H12" s="317" t="s">
        <v>154</v>
      </c>
      <c r="I12" s="296" t="s">
        <v>219</v>
      </c>
      <c r="J12" s="276" t="s">
        <v>1</v>
      </c>
      <c r="K12" s="276" t="s">
        <v>151</v>
      </c>
      <c r="L12" s="276" t="s">
        <v>158</v>
      </c>
      <c r="M12" s="409"/>
      <c r="N12" s="409"/>
      <c r="O12" s="176"/>
      <c r="P12" s="411"/>
      <c r="Q12" s="411"/>
      <c r="R12"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12" s="388" t="s">
        <v>164</v>
      </c>
      <c r="T12" s="388" t="s">
        <v>164</v>
      </c>
      <c r="U12" s="388" t="s">
        <v>164</v>
      </c>
      <c r="V12" s="388" t="s">
        <v>164</v>
      </c>
      <c r="W12" s="239"/>
    </row>
    <row r="13" spans="1:25" ht="15" customHeight="1" x14ac:dyDescent="0.2">
      <c r="C13" s="178" t="s">
        <v>5</v>
      </c>
      <c r="D13" s="275" t="s">
        <v>6</v>
      </c>
      <c r="E13" s="412" t="s">
        <v>7</v>
      </c>
      <c r="F13" s="413"/>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5" ht="15" customHeight="1" x14ac:dyDescent="0.2">
      <c r="A14" s="187">
        <f>IF(Foglio2!$J$7=1,TRUNC(V14,0),TRUNC(U14,0))</f>
        <v>0</v>
      </c>
      <c r="B14" s="187"/>
      <c r="C14" s="375">
        <f>IFERROR(VLOOKUP(G5,Base!$B$6:U843,2,FALSE),"")</f>
        <v>0</v>
      </c>
      <c r="D14" s="375">
        <f>IFERROR(VLOOKUP(G5,Base!$B$6:V843,3,FALSE),"")</f>
        <v>0</v>
      </c>
      <c r="E14" s="220" t="s">
        <v>3</v>
      </c>
      <c r="F14" s="221">
        <f>IFERROR(VLOOKUP(Foglio2!$U1,Base!$B$6:$U$843,5,FALSE),"")</f>
        <v>0</v>
      </c>
      <c r="G14" s="222">
        <f>IFERROR(VLOOKUP(Foglio2!$U1,Base!$B$6:$U$843,6,FALSE),0)</f>
        <v>0</v>
      </c>
      <c r="H14" s="222">
        <f>IFERROR(VLOOKUP(Foglio2!$U1,Base!$B$6:$U$843,7,FALSE),0)</f>
        <v>0</v>
      </c>
      <c r="I14" s="222">
        <f>IFERROR(VLOOKUP(Foglio2!$U1,Base!$B$6:$U$843,8,FALSE),0)</f>
        <v>0</v>
      </c>
      <c r="J14" s="222">
        <f>IFERROR(VLOOKUP(Foglio2!$U1,Base!$B$6:$U$843,9,FALSE),0)</f>
        <v>0</v>
      </c>
      <c r="K14" s="222">
        <f>IFERROR(VLOOKUP(Foglio2!$U1,Base!$B$6:$U$843,10,FALSE),0)</f>
        <v>0</v>
      </c>
      <c r="L14" s="222">
        <f>IFERROR(VLOOKUP(Foglio2!$U1,Base!$B$6:$U$843,11,FALSE),0)</f>
        <v>0</v>
      </c>
      <c r="M14" s="223">
        <f>IFERROR(VLOOKUP(Foglio2!$U1,Base!$B$6:$U$843,12,FALSE),0)</f>
        <v>0</v>
      </c>
      <c r="N14" s="280">
        <f>IFERROR(VLOOKUP(Foglio2!$U1,Base!$B$6:$U$843,13,FALSE),0)</f>
        <v>0</v>
      </c>
      <c r="O14" s="186"/>
      <c r="P14" s="224">
        <f>IFERROR(VLOOKUP(Foglio2!$U1,Base!$B$6:$U$843,15,FALSE),0)</f>
        <v>0</v>
      </c>
      <c r="Q14" s="224">
        <f>IFERROR(VLOOKUP(Foglio2!$U1,Base!$B$6:$U$843,16,FALSE),0)</f>
        <v>0</v>
      </c>
      <c r="R14" s="224">
        <f>IFERROR(VLOOKUP(Foglio2!$U1,Base!$B$6:$U$843,17,FALSE),0)</f>
        <v>0</v>
      </c>
      <c r="S14" s="224">
        <f>IFERROR(VLOOKUP(Foglio2!$U1,Base!$B$6:$U$843,18,FALSE),0)</f>
        <v>0</v>
      </c>
      <c r="T14" s="224">
        <f>IFERROR(VLOOKUP(Foglio2!$U1,Base!$B$402:$U$819,19,FALSE),0)</f>
        <v>0</v>
      </c>
      <c r="U14" s="224">
        <f>IFERROR(VLOOKUP(Foglio2!$U1,Base!$B$6:$U$843,20,FALSE),0)</f>
        <v>0</v>
      </c>
      <c r="V14" s="224">
        <f>IFERROR(VLOOKUP(Foglio2!$U1,Base!$B$6:$V$843,21,FALSE),0)</f>
        <v>0</v>
      </c>
      <c r="W14" s="233"/>
      <c r="X14" s="159" t="str">
        <f>IFERROR("Fascia Da "&amp;F14&amp;" a "&amp;F15&amp;" Decorrenza "&amp;DAY($C$14)&amp;"/"&amp;MONTH($C$14)&amp;"/"&amp;YEAR($C$14),0)</f>
        <v>Fascia Da 0 a  Decorrenza 0/1/1900</v>
      </c>
    </row>
    <row r="15" spans="1:25" ht="15" customHeight="1" x14ac:dyDescent="0.2">
      <c r="C15" s="375"/>
      <c r="D15" s="375"/>
      <c r="E15" s="216" t="s">
        <v>4</v>
      </c>
      <c r="F15" s="215" t="str">
        <f>IFERROR(VLOOKUP(Foglio2!$U2,Base!$B$6:$U$843,5,FALSE),"")</f>
        <v/>
      </c>
      <c r="G15" s="217">
        <f>G14*1936.27</f>
        <v>0</v>
      </c>
      <c r="H15" s="217">
        <f t="shared" ref="H15:T15" si="0">H14*1936.27</f>
        <v>0</v>
      </c>
      <c r="I15" s="217">
        <f t="shared" si="0"/>
        <v>0</v>
      </c>
      <c r="J15" s="217">
        <f t="shared" si="0"/>
        <v>0</v>
      </c>
      <c r="K15" s="217">
        <f t="shared" si="0"/>
        <v>0</v>
      </c>
      <c r="L15" s="218">
        <f t="shared" si="0"/>
        <v>0</v>
      </c>
      <c r="M15" s="217">
        <f t="shared" si="0"/>
        <v>0</v>
      </c>
      <c r="N15" s="281">
        <f t="shared" si="0"/>
        <v>0</v>
      </c>
      <c r="O15" s="183"/>
      <c r="P15" s="184">
        <f t="shared" si="0"/>
        <v>0</v>
      </c>
      <c r="Q15" s="184">
        <f t="shared" si="0"/>
        <v>0</v>
      </c>
      <c r="R15" s="184">
        <f t="shared" si="0"/>
        <v>0</v>
      </c>
      <c r="S15" s="184">
        <f t="shared" si="0"/>
        <v>0</v>
      </c>
      <c r="T15" s="184">
        <f t="shared" si="0"/>
        <v>0</v>
      </c>
      <c r="U15" s="184">
        <f t="shared" ref="U15:V15" si="1">U14*1936.27</f>
        <v>0</v>
      </c>
      <c r="V15" s="184">
        <f t="shared" si="1"/>
        <v>0</v>
      </c>
      <c r="W15" s="234"/>
    </row>
    <row r="16" spans="1:25" ht="15" customHeight="1" x14ac:dyDescent="0.2">
      <c r="A16" s="187">
        <f>IF(Foglio2!$J$7=1,TRUNC(V16,0),TRUNC(U16,0))</f>
        <v>0</v>
      </c>
      <c r="B16" s="187"/>
      <c r="C16" s="389">
        <f>C14</f>
        <v>0</v>
      </c>
      <c r="D16" s="389">
        <f>D14</f>
        <v>0</v>
      </c>
      <c r="E16" s="220" t="s">
        <v>3</v>
      </c>
      <c r="F16" s="221" t="str">
        <f>IFERROR(VLOOKUP(Foglio2!$U3,Base!$B$6:$U$843,5,FALSE),"")</f>
        <v/>
      </c>
      <c r="G16" s="222">
        <f>IFERROR(VLOOKUP(Foglio2!$U3,Base!$B$6:$U$843,6,FALSE),0)</f>
        <v>0</v>
      </c>
      <c r="H16" s="222">
        <f>IFERROR(VLOOKUP(Foglio2!$U3,Base!$B$6:$U$843,7,FALSE),0)</f>
        <v>0</v>
      </c>
      <c r="I16" s="222">
        <f>IFERROR(VLOOKUP(Foglio2!$U3,Base!$B$6:$U$843,8,FALSE),0)</f>
        <v>0</v>
      </c>
      <c r="J16" s="222">
        <f>IFERROR(VLOOKUP(Foglio2!$U3,Base!$B$6:$U$843,9,FALSE),0)</f>
        <v>0</v>
      </c>
      <c r="K16" s="222">
        <f>IFERROR(VLOOKUP(Foglio2!$U3,Base!$B$6:$U$843,10,FALSE),0)</f>
        <v>0</v>
      </c>
      <c r="L16" s="222">
        <f>IFERROR(VLOOKUP(Foglio2!$U3,Base!$B$6:$U$843,11,FALSE),0)</f>
        <v>0</v>
      </c>
      <c r="M16" s="223">
        <f>IFERROR(VLOOKUP(Foglio2!$U3,Base!$B$6:$U$843,12,FALSE),0)</f>
        <v>0</v>
      </c>
      <c r="N16" s="280">
        <f>IFERROR(VLOOKUP(Foglio2!$U3,Base!$B$6:$U$843,13,FALSE),0)</f>
        <v>0</v>
      </c>
      <c r="O16" s="186"/>
      <c r="P16" s="224">
        <f>IFERROR(VLOOKUP(Foglio2!$U3,Base!$B$6:$U$843,15,FALSE),0)</f>
        <v>0</v>
      </c>
      <c r="Q16" s="224">
        <f>IFERROR(VLOOKUP(Foglio2!$U3,Base!$B$6:$U$843,16,FALSE),0)</f>
        <v>0</v>
      </c>
      <c r="R16" s="224">
        <f>IFERROR(VLOOKUP(Foglio2!$U3,Base!$B$6:$U$843,17,FALSE),0)</f>
        <v>0</v>
      </c>
      <c r="S16" s="224">
        <f>IFERROR(VLOOKUP(Foglio2!$U3,Base!$B$6:$U$843,18,FALSE),0)</f>
        <v>0</v>
      </c>
      <c r="T16" s="224">
        <f>IFERROR(VLOOKUP(Foglio2!$U3,Base!$B$402:$U$819,19,FALSE),0)</f>
        <v>0</v>
      </c>
      <c r="U16" s="224">
        <f>IFERROR(VLOOKUP(Foglio2!$U3,Base!$B$6:$U$843,20,FALSE),0)</f>
        <v>0</v>
      </c>
      <c r="V16" s="224">
        <f>IFERROR(VLOOKUP(Foglio2!$U3,Base!$B$6:$V$843,21,FALSE),0)</f>
        <v>0</v>
      </c>
      <c r="W16" s="233"/>
      <c r="X16" s="159" t="str">
        <f t="shared" ref="X16" si="2">IFERROR("Fascia Da "&amp;F16&amp;" a "&amp;F17&amp;" Decorrenza "&amp;DAY($C$14)&amp;"/"&amp;MONTH($C$14)&amp;"/"&amp;YEAR($C$14),0)</f>
        <v>Fascia Da  a  Decorrenza 0/1/1900</v>
      </c>
    </row>
    <row r="17" spans="1:24" ht="15" customHeight="1" x14ac:dyDescent="0.2">
      <c r="C17" s="389"/>
      <c r="D17" s="389"/>
      <c r="E17" s="216" t="s">
        <v>4</v>
      </c>
      <c r="F17" s="215" t="str">
        <f>IFERROR(VLOOKUP(Foglio2!$U4,Base!$B$6:$U$843,5,FALSE),"")</f>
        <v/>
      </c>
      <c r="G17" s="217">
        <f t="shared" ref="G17:N17" si="3">G16*1936.27</f>
        <v>0</v>
      </c>
      <c r="H17" s="217">
        <f t="shared" si="3"/>
        <v>0</v>
      </c>
      <c r="I17" s="217">
        <f t="shared" si="3"/>
        <v>0</v>
      </c>
      <c r="J17" s="217">
        <f t="shared" si="3"/>
        <v>0</v>
      </c>
      <c r="K17" s="217">
        <f t="shared" si="3"/>
        <v>0</v>
      </c>
      <c r="L17" s="218">
        <f t="shared" si="3"/>
        <v>0</v>
      </c>
      <c r="M17" s="217">
        <f t="shared" si="3"/>
        <v>0</v>
      </c>
      <c r="N17" s="281">
        <f t="shared" si="3"/>
        <v>0</v>
      </c>
      <c r="O17" s="183"/>
      <c r="P17" s="184">
        <f t="shared" ref="P17:V17" si="4">P16*1936.27</f>
        <v>0</v>
      </c>
      <c r="Q17" s="184">
        <f t="shared" si="4"/>
        <v>0</v>
      </c>
      <c r="R17" s="184">
        <f t="shared" si="4"/>
        <v>0</v>
      </c>
      <c r="S17" s="184">
        <f t="shared" si="4"/>
        <v>0</v>
      </c>
      <c r="T17" s="184">
        <f t="shared" si="4"/>
        <v>0</v>
      </c>
      <c r="U17" s="184">
        <f t="shared" si="4"/>
        <v>0</v>
      </c>
      <c r="V17" s="184">
        <f t="shared" si="4"/>
        <v>0</v>
      </c>
      <c r="W17" s="234"/>
    </row>
    <row r="18" spans="1:24" ht="15" customHeight="1" x14ac:dyDescent="0.2">
      <c r="A18" s="187">
        <f>IF(Foglio2!$J$7=1,TRUNC(V18,0),TRUNC(U18,0))</f>
        <v>0</v>
      </c>
      <c r="B18" s="187"/>
      <c r="C18" s="389"/>
      <c r="D18" s="389"/>
      <c r="E18" s="220" t="s">
        <v>3</v>
      </c>
      <c r="F18" s="221" t="str">
        <f>IFERROR(VLOOKUP(Foglio2!$U5,Base!$B$6:$U$843,5,FALSE),"")</f>
        <v/>
      </c>
      <c r="G18" s="222">
        <f>IFERROR(VLOOKUP(Foglio2!$U5,Base!$B$6:$U$843,6,FALSE),0)</f>
        <v>0</v>
      </c>
      <c r="H18" s="222">
        <f>IFERROR(VLOOKUP(Foglio2!$U5,Base!$B$6:$U$843,7,FALSE),0)</f>
        <v>0</v>
      </c>
      <c r="I18" s="222">
        <f>IFERROR(VLOOKUP(Foglio2!$U5,Base!$B$6:$U$843,8,FALSE),0)</f>
        <v>0</v>
      </c>
      <c r="J18" s="222">
        <f>IFERROR(VLOOKUP(Foglio2!$U5,Base!$B$6:$U$843,9,FALSE),0)</f>
        <v>0</v>
      </c>
      <c r="K18" s="222">
        <f>IFERROR(VLOOKUP(Foglio2!$U5,Base!$B$6:$U$843,10,FALSE),0)</f>
        <v>0</v>
      </c>
      <c r="L18" s="222">
        <f>IFERROR(VLOOKUP(Foglio2!$U5,Base!$B$6:$U$843,11,FALSE),0)</f>
        <v>0</v>
      </c>
      <c r="M18" s="223">
        <f>IFERROR(VLOOKUP(Foglio2!$U5,Base!$B$6:$U$843,12,FALSE),0)</f>
        <v>0</v>
      </c>
      <c r="N18" s="280">
        <f>IFERROR(VLOOKUP(Foglio2!$U5,Base!$B$6:$U$843,13,FALSE),0)</f>
        <v>0</v>
      </c>
      <c r="O18" s="186"/>
      <c r="P18" s="224">
        <f>IFERROR(VLOOKUP(Foglio2!$U5,Base!$B$6:$U$843,15,FALSE),0)</f>
        <v>0</v>
      </c>
      <c r="Q18" s="224">
        <f>IFERROR(VLOOKUP(Foglio2!$U5,Base!$B$6:$U$843,16,FALSE),0)</f>
        <v>0</v>
      </c>
      <c r="R18" s="224">
        <f>IFERROR(VLOOKUP(Foglio2!$U5,Base!$B$6:$U$843,17,FALSE),0)</f>
        <v>0</v>
      </c>
      <c r="S18" s="224">
        <f>IFERROR(VLOOKUP(Foglio2!$U5,Base!$B$6:$U$843,18,FALSE),0)</f>
        <v>0</v>
      </c>
      <c r="T18" s="224">
        <f>IFERROR(VLOOKUP(Foglio2!$U5,Base!$B$402:$U$819,19,FALSE),0)</f>
        <v>0</v>
      </c>
      <c r="U18" s="224">
        <f>IFERROR(VLOOKUP(Foglio2!$U5,Base!$B$6:$U$843,20,FALSE),0)</f>
        <v>0</v>
      </c>
      <c r="V18" s="224">
        <f>IFERROR(VLOOKUP(Foglio2!$U5,Base!$B$6:$V$843,21,FALSE),0)</f>
        <v>0</v>
      </c>
      <c r="W18" s="233"/>
      <c r="X18" s="159" t="str">
        <f t="shared" ref="X18" si="5">IFERROR("Fascia Da "&amp;F18&amp;" a "&amp;F19&amp;" Decorrenza "&amp;DAY($C$14)&amp;"/"&amp;MONTH($C$14)&amp;"/"&amp;YEAR($C$14),0)</f>
        <v>Fascia Da  a  Decorrenza 0/1/1900</v>
      </c>
    </row>
    <row r="19" spans="1:24" ht="15" customHeight="1" x14ac:dyDescent="0.2">
      <c r="C19" s="389"/>
      <c r="D19" s="389"/>
      <c r="E19" s="216" t="s">
        <v>4</v>
      </c>
      <c r="F19" s="215" t="str">
        <f>IFERROR(VLOOKUP(Foglio2!$U6,Base!$B$6:$U$843,5,FALSE),"")</f>
        <v/>
      </c>
      <c r="G19" s="217">
        <f t="shared" ref="G19:N19" si="6">G18*1936.27</f>
        <v>0</v>
      </c>
      <c r="H19" s="217">
        <f t="shared" si="6"/>
        <v>0</v>
      </c>
      <c r="I19" s="217">
        <f t="shared" si="6"/>
        <v>0</v>
      </c>
      <c r="J19" s="217">
        <f t="shared" si="6"/>
        <v>0</v>
      </c>
      <c r="K19" s="217">
        <f t="shared" si="6"/>
        <v>0</v>
      </c>
      <c r="L19" s="218">
        <f t="shared" si="6"/>
        <v>0</v>
      </c>
      <c r="M19" s="217">
        <f t="shared" si="6"/>
        <v>0</v>
      </c>
      <c r="N19" s="281">
        <f t="shared" si="6"/>
        <v>0</v>
      </c>
      <c r="O19" s="183"/>
      <c r="P19" s="184">
        <f t="shared" ref="P19:V19" si="7">P18*1936.27</f>
        <v>0</v>
      </c>
      <c r="Q19" s="184">
        <f t="shared" si="7"/>
        <v>0</v>
      </c>
      <c r="R19" s="184">
        <f t="shared" si="7"/>
        <v>0</v>
      </c>
      <c r="S19" s="184">
        <f t="shared" si="7"/>
        <v>0</v>
      </c>
      <c r="T19" s="184">
        <f t="shared" si="7"/>
        <v>0</v>
      </c>
      <c r="U19" s="184">
        <f t="shared" si="7"/>
        <v>0</v>
      </c>
      <c r="V19" s="184">
        <f t="shared" si="7"/>
        <v>0</v>
      </c>
      <c r="W19" s="234"/>
    </row>
    <row r="20" spans="1:24" ht="15" customHeight="1" x14ac:dyDescent="0.2">
      <c r="A20" s="187">
        <f>IF(Foglio2!$J$7=1,TRUNC(V20,0),TRUNC(U20,0))</f>
        <v>0</v>
      </c>
      <c r="B20" s="187"/>
      <c r="C20" s="389"/>
      <c r="D20" s="389"/>
      <c r="E20" s="220" t="s">
        <v>3</v>
      </c>
      <c r="F20" s="221" t="str">
        <f>IFERROR(VLOOKUP(Foglio2!$U7,Base!$B$6:$U$843,5,FALSE),"")</f>
        <v/>
      </c>
      <c r="G20" s="222">
        <f>IFERROR(VLOOKUP(Foglio2!$U7,Base!$B$6:$U$843,6,FALSE),0)</f>
        <v>0</v>
      </c>
      <c r="H20" s="222">
        <f>IFERROR(VLOOKUP(Foglio2!$U7,Base!$B$6:$U$843,7,FALSE),0)</f>
        <v>0</v>
      </c>
      <c r="I20" s="222">
        <f>IFERROR(VLOOKUP(Foglio2!$U7,Base!$B$6:$U$843,8,FALSE),0)</f>
        <v>0</v>
      </c>
      <c r="J20" s="222">
        <f>IFERROR(VLOOKUP(Foglio2!$U7,Base!$B$6:$U$843,9,FALSE),0)</f>
        <v>0</v>
      </c>
      <c r="K20" s="222">
        <f>IFERROR(VLOOKUP(Foglio2!$U7,Base!$B$6:$U$843,10,FALSE),0)</f>
        <v>0</v>
      </c>
      <c r="L20" s="222">
        <f>IFERROR(VLOOKUP(Foglio2!$U7,Base!$B$6:$U$843,11,FALSE),0)</f>
        <v>0</v>
      </c>
      <c r="M20" s="223">
        <f>IFERROR(VLOOKUP(Foglio2!$U7,Base!$B$6:$U$843,12,FALSE),0)</f>
        <v>0</v>
      </c>
      <c r="N20" s="280">
        <f>IFERROR(VLOOKUP(Foglio2!$U7,Base!$B$6:$U$843,13,FALSE),0)</f>
        <v>0</v>
      </c>
      <c r="O20" s="186"/>
      <c r="P20" s="224">
        <f>IFERROR(VLOOKUP(Foglio2!$U7,Base!$B$6:$U$843,15,FALSE),0)</f>
        <v>0</v>
      </c>
      <c r="Q20" s="224">
        <f>IFERROR(VLOOKUP(Foglio2!$U7,Base!$B$6:$U$843,16,FALSE),0)</f>
        <v>0</v>
      </c>
      <c r="R20" s="224">
        <f>IFERROR(VLOOKUP(Foglio2!$U7,Base!$B$6:$U$843,17,FALSE),0)</f>
        <v>0</v>
      </c>
      <c r="S20" s="224">
        <f>IFERROR(VLOOKUP(Foglio2!$U7,Base!$B$6:$U$843,18,FALSE),0)</f>
        <v>0</v>
      </c>
      <c r="T20" s="224">
        <f>IFERROR(VLOOKUP(Foglio2!$U7,Base!$B$402:$U$819,19,FALSE),0)</f>
        <v>0</v>
      </c>
      <c r="U20" s="224">
        <f>IFERROR(VLOOKUP(Foglio2!$U7,Base!$B$6:$U$843,20,FALSE),0)</f>
        <v>0</v>
      </c>
      <c r="V20" s="224">
        <f>IFERROR(VLOOKUP(Foglio2!$U7,Base!$B$6:$V$843,21,FALSE),0)</f>
        <v>0</v>
      </c>
      <c r="W20" s="233"/>
      <c r="X20" s="159" t="str">
        <f t="shared" ref="X20" si="8">IFERROR("Fascia Da "&amp;F20&amp;" a "&amp;F21&amp;" Decorrenza "&amp;DAY($C$14)&amp;"/"&amp;MONTH($C$14)&amp;"/"&amp;YEAR($C$14),0)</f>
        <v>Fascia Da  a  Decorrenza 0/1/1900</v>
      </c>
    </row>
    <row r="21" spans="1:24" ht="15" customHeight="1" x14ac:dyDescent="0.2">
      <c r="C21" s="389"/>
      <c r="D21" s="389"/>
      <c r="E21" s="216" t="s">
        <v>4</v>
      </c>
      <c r="F21" s="215" t="str">
        <f>IFERROR(VLOOKUP(Foglio2!$U8,Base!$B$6:$U$843,5,FALSE),"")</f>
        <v/>
      </c>
      <c r="G21" s="217">
        <f t="shared" ref="G21:N21" si="9">G20*1936.27</f>
        <v>0</v>
      </c>
      <c r="H21" s="217">
        <f t="shared" si="9"/>
        <v>0</v>
      </c>
      <c r="I21" s="217">
        <f t="shared" si="9"/>
        <v>0</v>
      </c>
      <c r="J21" s="217">
        <f t="shared" si="9"/>
        <v>0</v>
      </c>
      <c r="K21" s="217">
        <f t="shared" si="9"/>
        <v>0</v>
      </c>
      <c r="L21" s="218">
        <f t="shared" si="9"/>
        <v>0</v>
      </c>
      <c r="M21" s="217">
        <f t="shared" si="9"/>
        <v>0</v>
      </c>
      <c r="N21" s="281">
        <f t="shared" si="9"/>
        <v>0</v>
      </c>
      <c r="O21" s="183"/>
      <c r="P21" s="184">
        <f t="shared" ref="P21:V21" si="10">P20*1936.27</f>
        <v>0</v>
      </c>
      <c r="Q21" s="184">
        <f t="shared" si="10"/>
        <v>0</v>
      </c>
      <c r="R21" s="184">
        <f t="shared" si="10"/>
        <v>0</v>
      </c>
      <c r="S21" s="184">
        <f t="shared" si="10"/>
        <v>0</v>
      </c>
      <c r="T21" s="184">
        <f t="shared" si="10"/>
        <v>0</v>
      </c>
      <c r="U21" s="184">
        <f t="shared" si="10"/>
        <v>0</v>
      </c>
      <c r="V21" s="184">
        <f t="shared" si="10"/>
        <v>0</v>
      </c>
      <c r="W21" s="234"/>
    </row>
    <row r="22" spans="1:24" ht="15" customHeight="1" x14ac:dyDescent="0.2">
      <c r="A22" s="187">
        <f>IF(Foglio2!$J$7=1,TRUNC(V22,0),TRUNC(U22,0))</f>
        <v>0</v>
      </c>
      <c r="B22" s="187"/>
      <c r="C22" s="389"/>
      <c r="D22" s="389"/>
      <c r="E22" s="220" t="s">
        <v>3</v>
      </c>
      <c r="F22" s="221" t="str">
        <f>IFERROR(VLOOKUP(Foglio2!$U9,Base!$B$6:$U$843,5,FALSE),"")</f>
        <v/>
      </c>
      <c r="G22" s="222">
        <f>IFERROR(VLOOKUP(Foglio2!$U9,Base!$B$6:$U$843,6,FALSE),0)</f>
        <v>0</v>
      </c>
      <c r="H22" s="222">
        <f>IFERROR(VLOOKUP(Foglio2!$U9,Base!$B$6:$U$843,7,FALSE),0)</f>
        <v>0</v>
      </c>
      <c r="I22" s="222">
        <f>IFERROR(VLOOKUP(Foglio2!$U9,Base!$B$6:$U$843,8,FALSE),0)</f>
        <v>0</v>
      </c>
      <c r="J22" s="222">
        <f>IFERROR(VLOOKUP(Foglio2!$U9,Base!$B$6:$U$843,9,FALSE),0)</f>
        <v>0</v>
      </c>
      <c r="K22" s="222">
        <f>IFERROR(VLOOKUP(Foglio2!$U9,Base!$B$6:$U$843,10,FALSE),0)</f>
        <v>0</v>
      </c>
      <c r="L22" s="222">
        <f>IFERROR(VLOOKUP(Foglio2!$U9,Base!$B$6:$U$843,11,FALSE),0)</f>
        <v>0</v>
      </c>
      <c r="M22" s="223">
        <f>IFERROR(VLOOKUP(Foglio2!$U9,Base!$B$6:$U$843,12,FALSE),0)</f>
        <v>0</v>
      </c>
      <c r="N22" s="280">
        <f>IFERROR(VLOOKUP(Foglio2!$U9,Base!$B$6:$U$843,13,FALSE),0)</f>
        <v>0</v>
      </c>
      <c r="O22" s="186"/>
      <c r="P22" s="224">
        <f>IFERROR(VLOOKUP(Foglio2!$U9,Base!$B$6:$U$843,15,FALSE),0)</f>
        <v>0</v>
      </c>
      <c r="Q22" s="224">
        <f>IFERROR(VLOOKUP(Foglio2!$U9,Base!$B$6:$U$843,16,FALSE),0)</f>
        <v>0</v>
      </c>
      <c r="R22" s="224">
        <f>IFERROR(VLOOKUP(Foglio2!$U9,Base!$B$6:$U$843,17,FALSE),0)</f>
        <v>0</v>
      </c>
      <c r="S22" s="224">
        <f>IFERROR(VLOOKUP(Foglio2!$U9,Base!$B$6:$U$843,18,FALSE),0)</f>
        <v>0</v>
      </c>
      <c r="T22" s="224">
        <f>IFERROR(VLOOKUP(Foglio2!$U9,Base!$B$402:$U$819,19,FALSE),0)</f>
        <v>0</v>
      </c>
      <c r="U22" s="224">
        <f>IFERROR(VLOOKUP(Foglio2!$U9,Base!$B$6:$U$843,20,FALSE),0)</f>
        <v>0</v>
      </c>
      <c r="V22" s="224">
        <f>IFERROR(VLOOKUP(Foglio2!$U9,Base!$B$6:$V$843,21,FALSE),0)</f>
        <v>0</v>
      </c>
      <c r="W22" s="233"/>
      <c r="X22" s="159" t="str">
        <f t="shared" ref="X22" si="11">IFERROR("Fascia Da "&amp;F22&amp;" a "&amp;F23&amp;" Decorrenza "&amp;DAY($C$14)&amp;"/"&amp;MONTH($C$14)&amp;"/"&amp;YEAR($C$14),0)</f>
        <v>Fascia Da  a  Decorrenza 0/1/1900</v>
      </c>
    </row>
    <row r="23" spans="1:24" ht="15" customHeight="1" x14ac:dyDescent="0.2">
      <c r="C23" s="389"/>
      <c r="D23" s="389"/>
      <c r="E23" s="216" t="s">
        <v>4</v>
      </c>
      <c r="F23" s="215" t="str">
        <f>IFERROR(VLOOKUP(Foglio2!$U10,Base!$B$6:$U$843,5,FALSE),"")</f>
        <v/>
      </c>
      <c r="G23" s="217">
        <f t="shared" ref="G23:N23" si="12">G22*1936.27</f>
        <v>0</v>
      </c>
      <c r="H23" s="217">
        <f t="shared" si="12"/>
        <v>0</v>
      </c>
      <c r="I23" s="217">
        <f t="shared" si="12"/>
        <v>0</v>
      </c>
      <c r="J23" s="217">
        <f t="shared" si="12"/>
        <v>0</v>
      </c>
      <c r="K23" s="217">
        <f t="shared" si="12"/>
        <v>0</v>
      </c>
      <c r="L23" s="218">
        <f t="shared" si="12"/>
        <v>0</v>
      </c>
      <c r="M23" s="217">
        <f t="shared" si="12"/>
        <v>0</v>
      </c>
      <c r="N23" s="281">
        <f t="shared" si="12"/>
        <v>0</v>
      </c>
      <c r="O23" s="183"/>
      <c r="P23" s="184">
        <f t="shared" ref="P23:V23" si="13">P22*1936.27</f>
        <v>0</v>
      </c>
      <c r="Q23" s="184">
        <f t="shared" si="13"/>
        <v>0</v>
      </c>
      <c r="R23" s="184">
        <f t="shared" si="13"/>
        <v>0</v>
      </c>
      <c r="S23" s="184">
        <f t="shared" si="13"/>
        <v>0</v>
      </c>
      <c r="T23" s="184">
        <f t="shared" si="13"/>
        <v>0</v>
      </c>
      <c r="U23" s="184">
        <f t="shared" si="13"/>
        <v>0</v>
      </c>
      <c r="V23" s="184">
        <f t="shared" si="13"/>
        <v>0</v>
      </c>
      <c r="W23" s="234"/>
    </row>
    <row r="24" spans="1:24" ht="15" customHeight="1" x14ac:dyDescent="0.2">
      <c r="A24" s="187">
        <f>IF(Foglio2!$J$7=1,TRUNC(V24,0),TRUNC(U24,0))</f>
        <v>0</v>
      </c>
      <c r="B24" s="187"/>
      <c r="C24" s="389"/>
      <c r="D24" s="389"/>
      <c r="E24" s="220" t="s">
        <v>3</v>
      </c>
      <c r="F24" s="221" t="str">
        <f>IFERROR(VLOOKUP(Foglio2!$U11,Base!$B$6:$U$843,5,FALSE),"")</f>
        <v/>
      </c>
      <c r="G24" s="222">
        <f>IFERROR(VLOOKUP(Foglio2!$U11,Base!$B$6:$U$843,6,FALSE),0)</f>
        <v>0</v>
      </c>
      <c r="H24" s="222">
        <f>IFERROR(VLOOKUP(Foglio2!$U11,Base!$B$6:$U$843,7,FALSE),0)</f>
        <v>0</v>
      </c>
      <c r="I24" s="222">
        <f>IFERROR(VLOOKUP(Foglio2!$U11,Base!$B$6:$U$843,8,FALSE),0)</f>
        <v>0</v>
      </c>
      <c r="J24" s="222">
        <f>IFERROR(VLOOKUP(Foglio2!$U11,Base!$B$6:$U$843,9,FALSE),0)</f>
        <v>0</v>
      </c>
      <c r="K24" s="222">
        <f>IFERROR(VLOOKUP(Foglio2!$U11,Base!$B$6:$U$843,10,FALSE),0)</f>
        <v>0</v>
      </c>
      <c r="L24" s="222">
        <f>IFERROR(VLOOKUP(Foglio2!$U11,Base!$B$6:$U$843,11,FALSE),0)</f>
        <v>0</v>
      </c>
      <c r="M24" s="223">
        <f>IFERROR(VLOOKUP(Foglio2!$U11,Base!$B$6:$U$843,12,FALSE),0)</f>
        <v>0</v>
      </c>
      <c r="N24" s="280">
        <f>IFERROR(VLOOKUP(Foglio2!$U11,Base!$B$6:$U$843,13,FALSE),0)</f>
        <v>0</v>
      </c>
      <c r="O24" s="186"/>
      <c r="P24" s="224">
        <f>IFERROR(VLOOKUP(Foglio2!$U11,Base!$B$6:$U$843,15,FALSE),0)</f>
        <v>0</v>
      </c>
      <c r="Q24" s="224">
        <f>IFERROR(VLOOKUP(Foglio2!$U11,Base!$B$6:$U$843,16,FALSE),0)</f>
        <v>0</v>
      </c>
      <c r="R24" s="224">
        <f>IFERROR(VLOOKUP(Foglio2!$U11,Base!$B$6:$U$843,17,FALSE),0)</f>
        <v>0</v>
      </c>
      <c r="S24" s="224">
        <f>IFERROR(VLOOKUP(Foglio2!$U11,Base!$B$6:$U$843,18,FALSE),0)</f>
        <v>0</v>
      </c>
      <c r="T24" s="224">
        <f>IFERROR(VLOOKUP(Foglio2!$U11,Base!$B$402:$U$819,19,FALSE),0)</f>
        <v>0</v>
      </c>
      <c r="U24" s="224">
        <f>IFERROR(VLOOKUP(Foglio2!$U11,Base!$B$6:$U$843,20,FALSE),0)</f>
        <v>0</v>
      </c>
      <c r="V24" s="224">
        <f>IFERROR(VLOOKUP(Foglio2!$U11,Base!$B$6:$V$843,21,FALSE),0)</f>
        <v>0</v>
      </c>
      <c r="W24" s="233"/>
      <c r="X24" s="159" t="str">
        <f t="shared" ref="X24" si="14">IFERROR("Fascia Da "&amp;F24&amp;" a "&amp;F25&amp;" Decorrenza "&amp;DAY($C$14)&amp;"/"&amp;MONTH($C$14)&amp;"/"&amp;YEAR($C$14),0)</f>
        <v>Fascia Da  a  Decorrenza 0/1/1900</v>
      </c>
    </row>
    <row r="25" spans="1:24" ht="15" customHeight="1" x14ac:dyDescent="0.2">
      <c r="C25" s="389"/>
      <c r="D25" s="389"/>
      <c r="E25" s="216" t="s">
        <v>4</v>
      </c>
      <c r="F25" s="215" t="str">
        <f>IFERROR(VLOOKUP(Foglio2!$U12,Base!$B$6:$U$843,5,FALSE),"")</f>
        <v/>
      </c>
      <c r="G25" s="217">
        <f t="shared" ref="G25:N25" si="15">G24*1936.27</f>
        <v>0</v>
      </c>
      <c r="H25" s="217">
        <f t="shared" si="15"/>
        <v>0</v>
      </c>
      <c r="I25" s="217">
        <f t="shared" si="15"/>
        <v>0</v>
      </c>
      <c r="J25" s="217">
        <f t="shared" si="15"/>
        <v>0</v>
      </c>
      <c r="K25" s="217">
        <f t="shared" si="15"/>
        <v>0</v>
      </c>
      <c r="L25" s="218">
        <f t="shared" si="15"/>
        <v>0</v>
      </c>
      <c r="M25" s="217">
        <f t="shared" si="15"/>
        <v>0</v>
      </c>
      <c r="N25" s="281">
        <f t="shared" si="15"/>
        <v>0</v>
      </c>
      <c r="O25" s="183"/>
      <c r="P25" s="184">
        <f t="shared" ref="P25:V25" si="16">P24*1936.27</f>
        <v>0</v>
      </c>
      <c r="Q25" s="184">
        <f t="shared" si="16"/>
        <v>0</v>
      </c>
      <c r="R25" s="184">
        <f t="shared" si="16"/>
        <v>0</v>
      </c>
      <c r="S25" s="184">
        <f t="shared" si="16"/>
        <v>0</v>
      </c>
      <c r="T25" s="184">
        <f t="shared" si="16"/>
        <v>0</v>
      </c>
      <c r="U25" s="184">
        <f t="shared" si="16"/>
        <v>0</v>
      </c>
      <c r="V25" s="184">
        <f t="shared" si="16"/>
        <v>0</v>
      </c>
      <c r="W25" s="234"/>
    </row>
    <row r="26" spans="1:24" ht="15" customHeight="1" x14ac:dyDescent="0.2">
      <c r="A26" s="187">
        <f>IF(Foglio2!$J$7=1,TRUNC(V26,0),TRUNC(U26,0))</f>
        <v>0</v>
      </c>
      <c r="B26" s="187"/>
      <c r="C26" s="389"/>
      <c r="D26" s="389"/>
      <c r="E26" s="282" t="s">
        <v>3</v>
      </c>
      <c r="F26" s="283" t="str">
        <f>IFERROR(VLOOKUP(Foglio2!$U13,Base!$B$6:$U$843,5,FALSE),"")</f>
        <v/>
      </c>
      <c r="G26" s="224">
        <f>IFERROR(VLOOKUP(Foglio2!$U13,Base!$B$6:$U$843,6,FALSE),0)</f>
        <v>0</v>
      </c>
      <c r="H26" s="224">
        <f>IFERROR(VLOOKUP(Foglio2!$U13,Base!$B$6:$U$843,7,FALSE),0)</f>
        <v>0</v>
      </c>
      <c r="I26" s="224">
        <f>IFERROR(VLOOKUP(Foglio2!$U13,Base!$B$6:$U$843,8,FALSE),0)</f>
        <v>0</v>
      </c>
      <c r="J26" s="224">
        <f>IFERROR(VLOOKUP(Foglio2!$U13,Base!$B$6:$U$843,9,FALSE),0)</f>
        <v>0</v>
      </c>
      <c r="K26" s="224">
        <f>IFERROR(VLOOKUP(Foglio2!$U13,Base!$B$6:$U$843,10,FALSE),0)</f>
        <v>0</v>
      </c>
      <c r="L26" s="224">
        <f>IFERROR(VLOOKUP(Foglio2!$U13,Base!$B$6:$U$843,11,FALSE),0)</f>
        <v>0</v>
      </c>
      <c r="M26" s="280">
        <f>IFERROR(VLOOKUP(Foglio2!$U13,Base!$B$6:$U$843,12,FALSE),0)</f>
        <v>0</v>
      </c>
      <c r="N26" s="280">
        <f>IFERROR(VLOOKUP(Foglio2!$U13,Base!$B$6:$U$843,13,FALSE),0)</f>
        <v>0</v>
      </c>
      <c r="O26" s="186"/>
      <c r="P26" s="224">
        <f>IFERROR(VLOOKUP(Foglio2!$U13,Base!$B$6:$U$843,15,FALSE),0)</f>
        <v>0</v>
      </c>
      <c r="Q26" s="224">
        <f>IFERROR(VLOOKUP(Foglio2!$U13,Base!$B$6:$U$843,16,FALSE),0)</f>
        <v>0</v>
      </c>
      <c r="R26" s="224">
        <f>IFERROR(VLOOKUP(Foglio2!$U13,Base!$B$6:$U$843,17,FALSE),0)</f>
        <v>0</v>
      </c>
      <c r="S26" s="224">
        <f>IFERROR(VLOOKUP(Foglio2!$U13,Base!$B$6:$U$843,18,FALSE),0)</f>
        <v>0</v>
      </c>
      <c r="T26" s="224">
        <f>IFERROR(VLOOKUP(Foglio2!$U13,Base!$B$402:$U$819,19,FALSE),0)</f>
        <v>0</v>
      </c>
      <c r="U26" s="224">
        <f>IFERROR(VLOOKUP(Foglio2!$U13,Base!$B$6:$U$843,20,FALSE),0)</f>
        <v>0</v>
      </c>
      <c r="V26" s="224">
        <f>IFERROR(VLOOKUP(Foglio2!$U13,Base!$B$6:$V$843,21,FALSE),0)</f>
        <v>0</v>
      </c>
      <c r="W26" s="233"/>
      <c r="X26" s="159" t="str">
        <f t="shared" ref="X26" si="17">IFERROR("Fascia Da "&amp;F26&amp;" a "&amp;F27&amp;" Decorrenza "&amp;DAY($C$14)&amp;"/"&amp;MONTH($C$14)&amp;"/"&amp;YEAR($C$14),0)</f>
        <v>Fascia Da  a  Decorrenza 0/1/1900</v>
      </c>
    </row>
    <row r="27" spans="1:24" ht="15" customHeight="1" x14ac:dyDescent="0.2">
      <c r="C27" s="389"/>
      <c r="D27" s="389"/>
      <c r="E27" s="284" t="s">
        <v>4</v>
      </c>
      <c r="F27" s="285" t="str">
        <f>IFERROR(VLOOKUP(Foglio2!$U14,Base!$B$6:$U$843,5,FALSE),"")</f>
        <v/>
      </c>
      <c r="G27" s="286">
        <f t="shared" ref="G27:N27" si="18">G26*1936.27</f>
        <v>0</v>
      </c>
      <c r="H27" s="286">
        <f t="shared" si="18"/>
        <v>0</v>
      </c>
      <c r="I27" s="286">
        <f t="shared" si="18"/>
        <v>0</v>
      </c>
      <c r="J27" s="286">
        <f t="shared" si="18"/>
        <v>0</v>
      </c>
      <c r="K27" s="286">
        <f t="shared" si="18"/>
        <v>0</v>
      </c>
      <c r="L27" s="234">
        <f t="shared" si="18"/>
        <v>0</v>
      </c>
      <c r="M27" s="286">
        <f t="shared" si="18"/>
        <v>0</v>
      </c>
      <c r="N27" s="281">
        <f t="shared" si="18"/>
        <v>0</v>
      </c>
      <c r="O27" s="183"/>
      <c r="P27" s="184">
        <f t="shared" ref="P27:V27" si="19">P26*1936.27</f>
        <v>0</v>
      </c>
      <c r="Q27" s="184">
        <f t="shared" si="19"/>
        <v>0</v>
      </c>
      <c r="R27" s="184">
        <f t="shared" si="19"/>
        <v>0</v>
      </c>
      <c r="S27" s="184">
        <f t="shared" si="19"/>
        <v>0</v>
      </c>
      <c r="T27" s="184">
        <f t="shared" si="19"/>
        <v>0</v>
      </c>
      <c r="U27" s="184">
        <f t="shared" si="19"/>
        <v>0</v>
      </c>
      <c r="V27" s="184">
        <f t="shared" si="19"/>
        <v>0</v>
      </c>
      <c r="W27" s="234"/>
    </row>
    <row r="28" spans="1:24" ht="15" customHeight="1" x14ac:dyDescent="0.2">
      <c r="A28" s="187">
        <f>IF(Foglio2!$J$7=1,TRUNC(V28,0),TRUNC(U28,0))</f>
        <v>0</v>
      </c>
      <c r="B28" s="187"/>
      <c r="C28" s="389"/>
      <c r="D28" s="389"/>
      <c r="E28" s="282" t="s">
        <v>3</v>
      </c>
      <c r="F28" s="283" t="str">
        <f>IFERROR(VLOOKUP(Foglio2!$U15,Base!$B$6:$U$843,5,FALSE),"")</f>
        <v/>
      </c>
      <c r="G28" s="224">
        <f>IFERROR(VLOOKUP(Foglio2!$U15,Base!$B$6:$U$843,6,FALSE),0)</f>
        <v>0</v>
      </c>
      <c r="H28" s="224">
        <f>IFERROR(VLOOKUP(Foglio2!$U15,Base!$B$6:$U$843,7,FALSE),0)</f>
        <v>0</v>
      </c>
      <c r="I28" s="224">
        <f>IFERROR(VLOOKUP(Foglio2!$U15,Base!$B$6:$U$843,8,FALSE),0)</f>
        <v>0</v>
      </c>
      <c r="J28" s="224">
        <f>IFERROR(VLOOKUP(Foglio2!$U15,Base!$B$6:$U$843,9,FALSE),0)</f>
        <v>0</v>
      </c>
      <c r="K28" s="224">
        <f>IFERROR(VLOOKUP(Foglio2!$U15,Base!$B$6:$U$843,10,FALSE),0)</f>
        <v>0</v>
      </c>
      <c r="L28" s="224">
        <f>IFERROR(VLOOKUP(Foglio2!$U15,Base!$B$6:$U$843,11,FALSE),0)</f>
        <v>0</v>
      </c>
      <c r="M28" s="280">
        <f>IFERROR(VLOOKUP(Foglio2!$U15,Base!$B$6:$U$843,12,FALSE),0)</f>
        <v>0</v>
      </c>
      <c r="N28" s="280">
        <f>IFERROR(VLOOKUP(Foglio2!$U15,Base!$B$6:$U$843,13,FALSE),0)</f>
        <v>0</v>
      </c>
      <c r="O28" s="186"/>
      <c r="P28" s="224">
        <f>IFERROR(VLOOKUP(Foglio2!$U15,Base!$B$6:$U$843,15,FALSE),0)</f>
        <v>0</v>
      </c>
      <c r="Q28" s="224">
        <f>IFERROR(VLOOKUP(Foglio2!$U15,Base!$B$6:$U$843,16,FALSE),0)</f>
        <v>0</v>
      </c>
      <c r="R28" s="224">
        <f>IFERROR(VLOOKUP(Foglio2!$U15,Base!$B$6:$U$843,17,FALSE),0)</f>
        <v>0</v>
      </c>
      <c r="S28" s="224">
        <f>IFERROR(VLOOKUP(Foglio2!$U15,Base!$B$6:$U$843,18,FALSE),0)</f>
        <v>0</v>
      </c>
      <c r="T28" s="224">
        <f>IFERROR(VLOOKUP(Foglio2!$U15,Base!$B$402:$U$819,19,FALSE),0)</f>
        <v>0</v>
      </c>
      <c r="U28" s="224">
        <f>IFERROR(VLOOKUP(Foglio2!$U15,Base!$B$6:$U$843,20,FALSE),0)</f>
        <v>0</v>
      </c>
      <c r="V28" s="224">
        <f>IFERROR(VLOOKUP(Foglio2!$U15,Base!$B$6:$V$843,21,FALSE),0)</f>
        <v>0</v>
      </c>
      <c r="W28" s="233"/>
      <c r="X28" s="159" t="str">
        <f t="shared" ref="X28" si="20">IFERROR("Fascia Da "&amp;F28&amp;" a "&amp;F29&amp;" Decorrenza "&amp;DAY($C$14)&amp;"/"&amp;MONTH($C$14)&amp;"/"&amp;YEAR($C$14),0)</f>
        <v>Fascia Da  a  Decorrenza 0/1/1900</v>
      </c>
    </row>
    <row r="29" spans="1:24" ht="15" customHeight="1" x14ac:dyDescent="0.2">
      <c r="C29" s="389"/>
      <c r="D29" s="389"/>
      <c r="E29" s="284" t="s">
        <v>4</v>
      </c>
      <c r="F29" s="285" t="str">
        <f>IFERROR(VLOOKUP(Foglio2!$U16,Base!$B$6:$U$843,5,FALSE),"")</f>
        <v/>
      </c>
      <c r="G29" s="286">
        <f t="shared" ref="G29:N29" si="21">G28*1936.27</f>
        <v>0</v>
      </c>
      <c r="H29" s="286">
        <f t="shared" si="21"/>
        <v>0</v>
      </c>
      <c r="I29" s="286">
        <f t="shared" si="21"/>
        <v>0</v>
      </c>
      <c r="J29" s="286">
        <f t="shared" si="21"/>
        <v>0</v>
      </c>
      <c r="K29" s="286">
        <f t="shared" si="21"/>
        <v>0</v>
      </c>
      <c r="L29" s="234">
        <f t="shared" si="21"/>
        <v>0</v>
      </c>
      <c r="M29" s="286">
        <f t="shared" si="21"/>
        <v>0</v>
      </c>
      <c r="N29" s="281">
        <f t="shared" si="21"/>
        <v>0</v>
      </c>
      <c r="O29" s="183"/>
      <c r="P29" s="184">
        <f t="shared" ref="P29:V29" si="22">P28*1936.27</f>
        <v>0</v>
      </c>
      <c r="Q29" s="184">
        <f t="shared" si="22"/>
        <v>0</v>
      </c>
      <c r="R29" s="184">
        <f t="shared" si="22"/>
        <v>0</v>
      </c>
      <c r="S29" s="184">
        <f t="shared" si="22"/>
        <v>0</v>
      </c>
      <c r="T29" s="184">
        <f t="shared" si="22"/>
        <v>0</v>
      </c>
      <c r="U29" s="184">
        <f t="shared" si="22"/>
        <v>0</v>
      </c>
      <c r="V29" s="184">
        <f t="shared" si="22"/>
        <v>0</v>
      </c>
      <c r="W29" s="234"/>
    </row>
    <row r="30" spans="1:24" ht="15" customHeight="1" x14ac:dyDescent="0.2">
      <c r="A30" s="187">
        <f>IF(Foglio2!$J$7=1,TRUNC(V30,0),TRUNC(U30,0))</f>
        <v>0</v>
      </c>
      <c r="B30" s="187"/>
      <c r="C30" s="389"/>
      <c r="D30" s="389"/>
      <c r="E30" s="282" t="s">
        <v>3</v>
      </c>
      <c r="F30" s="283" t="str">
        <f>IFERROR(VLOOKUP(Foglio2!$U17,Base!$B$6:$U$843,5,FALSE),"")</f>
        <v/>
      </c>
      <c r="G30" s="224">
        <f>IFERROR(VLOOKUP(Foglio2!$U17,Base!$B$6:$U$843,6,FALSE),0)</f>
        <v>0</v>
      </c>
      <c r="H30" s="224">
        <f>IFERROR(VLOOKUP(Foglio2!$U17,Base!$B$6:$U$843,7,FALSE),0)</f>
        <v>0</v>
      </c>
      <c r="I30" s="224">
        <f>IFERROR(VLOOKUP(Foglio2!$U17,Base!$B$6:$U$843,8,FALSE),0)</f>
        <v>0</v>
      </c>
      <c r="J30" s="224">
        <f>IFERROR(VLOOKUP(Foglio2!$U17,Base!$B$6:$U$843,9,FALSE),0)</f>
        <v>0</v>
      </c>
      <c r="K30" s="224">
        <f>IFERROR(VLOOKUP(Foglio2!$U17,Base!$B$6:$U$843,10,FALSE),0)</f>
        <v>0</v>
      </c>
      <c r="L30" s="224">
        <f>IFERROR(VLOOKUP(Foglio2!$U17,Base!$B$6:$U$843,11,FALSE),0)</f>
        <v>0</v>
      </c>
      <c r="M30" s="280">
        <f>IFERROR(VLOOKUP(Foglio2!$U17,Base!$B$6:$U$843,12,FALSE),0)</f>
        <v>0</v>
      </c>
      <c r="N30" s="280">
        <f>IFERROR(VLOOKUP(Foglio2!$U17,Base!$B$6:$U$843,13,FALSE),0)</f>
        <v>0</v>
      </c>
      <c r="O30" s="186"/>
      <c r="P30" s="224">
        <f>IFERROR(VLOOKUP(Foglio2!$U17,Base!$B$6:$U$843,15,FALSE),0)</f>
        <v>0</v>
      </c>
      <c r="Q30" s="224">
        <f>IFERROR(VLOOKUP(Foglio2!$U17,Base!$B$6:$U$843,16,FALSE),0)</f>
        <v>0</v>
      </c>
      <c r="R30" s="224">
        <f>IFERROR(VLOOKUP(Foglio2!$U17,Base!$B$6:$U$843,17,FALSE),0)</f>
        <v>0</v>
      </c>
      <c r="S30" s="224">
        <f>IFERROR(VLOOKUP(Foglio2!$U17,Base!$B$6:$U$843,18,FALSE),0)</f>
        <v>0</v>
      </c>
      <c r="T30" s="224">
        <f>IFERROR(VLOOKUP(Foglio2!$U17,Base!$B$402:$U$819,19,FALSE),0)</f>
        <v>0</v>
      </c>
      <c r="U30" s="224">
        <f>IFERROR(VLOOKUP(Foglio2!$U17,Base!$B$6:$U$843,20,FALSE),0)</f>
        <v>0</v>
      </c>
      <c r="V30" s="224">
        <f>IFERROR(VLOOKUP(Foglio2!$U17,Base!$B$6:$V$843,21,FALSE),0)</f>
        <v>0</v>
      </c>
      <c r="W30" s="233"/>
      <c r="X30" s="159" t="str">
        <f t="shared" ref="X30" si="23">IFERROR("Fascia Da "&amp;F30&amp;" a "&amp;F31&amp;" Decorrenza "&amp;DAY($C$14)&amp;"/"&amp;MONTH($C$14)&amp;"/"&amp;YEAR($C$14),0)</f>
        <v>Fascia Da  a  Decorrenza 0/1/1900</v>
      </c>
    </row>
    <row r="31" spans="1:24" ht="15" customHeight="1" x14ac:dyDescent="0.2">
      <c r="C31" s="389"/>
      <c r="D31" s="389"/>
      <c r="E31" s="284" t="s">
        <v>4</v>
      </c>
      <c r="F31" s="285" t="str">
        <f>IFERROR(VLOOKUP(Foglio2!$U18,Base!$B$6:$U$843,5,FALSE),"")</f>
        <v/>
      </c>
      <c r="G31" s="286">
        <f t="shared" ref="G31:N31" si="24">G30*1936.27</f>
        <v>0</v>
      </c>
      <c r="H31" s="286">
        <f t="shared" si="24"/>
        <v>0</v>
      </c>
      <c r="I31" s="286">
        <f t="shared" si="24"/>
        <v>0</v>
      </c>
      <c r="J31" s="286">
        <f t="shared" si="24"/>
        <v>0</v>
      </c>
      <c r="K31" s="286">
        <f t="shared" si="24"/>
        <v>0</v>
      </c>
      <c r="L31" s="234">
        <f t="shared" si="24"/>
        <v>0</v>
      </c>
      <c r="M31" s="286">
        <f t="shared" si="24"/>
        <v>0</v>
      </c>
      <c r="N31" s="281">
        <f t="shared" si="24"/>
        <v>0</v>
      </c>
      <c r="O31" s="183"/>
      <c r="P31" s="184">
        <f t="shared" ref="P31:V31" si="25">P30*1936.27</f>
        <v>0</v>
      </c>
      <c r="Q31" s="184">
        <f t="shared" si="25"/>
        <v>0</v>
      </c>
      <c r="R31" s="184">
        <f t="shared" si="25"/>
        <v>0</v>
      </c>
      <c r="S31" s="184">
        <f t="shared" si="25"/>
        <v>0</v>
      </c>
      <c r="T31" s="184">
        <f t="shared" si="25"/>
        <v>0</v>
      </c>
      <c r="U31" s="184">
        <f t="shared" si="25"/>
        <v>0</v>
      </c>
      <c r="V31" s="184">
        <f t="shared" si="25"/>
        <v>0</v>
      </c>
      <c r="W31" s="234"/>
    </row>
    <row r="32" spans="1:24" ht="15" customHeight="1" x14ac:dyDescent="0.2">
      <c r="A32" s="187">
        <f>IF(Foglio2!$J$7=1,TRUNC(V32,0),TRUNC(U32,0))</f>
        <v>0</v>
      </c>
      <c r="B32" s="187"/>
      <c r="C32" s="389"/>
      <c r="D32" s="389"/>
      <c r="E32" s="282" t="s">
        <v>3</v>
      </c>
      <c r="F32" s="283" t="str">
        <f>IFERROR(VLOOKUP(Foglio2!$U19,Base!$B$6:$U$843,5,FALSE),"")</f>
        <v/>
      </c>
      <c r="G32" s="224">
        <f>IFERROR(VLOOKUP(Foglio2!$U19,Base!$B$6:$U$843,6,FALSE),0)</f>
        <v>0</v>
      </c>
      <c r="H32" s="224">
        <f>IFERROR(VLOOKUP(Foglio2!$U19,Base!$B$6:$U$843,7,FALSE),0)</f>
        <v>0</v>
      </c>
      <c r="I32" s="224">
        <f>IFERROR(VLOOKUP(Foglio2!$U19,Base!$B$6:$U$843,8,FALSE),0)</f>
        <v>0</v>
      </c>
      <c r="J32" s="224">
        <f>IFERROR(VLOOKUP(Foglio2!$U19,Base!$B$6:$U$843,9,FALSE),0)</f>
        <v>0</v>
      </c>
      <c r="K32" s="224">
        <f>IFERROR(VLOOKUP(Foglio2!$U19,Base!$B$6:$U$843,10,FALSE),0)</f>
        <v>0</v>
      </c>
      <c r="L32" s="224">
        <f>IFERROR(VLOOKUP(Foglio2!$U19,Base!$B$6:$U$843,11,FALSE),0)</f>
        <v>0</v>
      </c>
      <c r="M32" s="280">
        <f>IFERROR(VLOOKUP(Foglio2!$U19,Base!$B$6:$U$843,12,FALSE),0)</f>
        <v>0</v>
      </c>
      <c r="N32" s="280">
        <f>IFERROR(VLOOKUP(Foglio2!$U19,Base!$B$6:$U$843,13,FALSE),0)</f>
        <v>0</v>
      </c>
      <c r="O32" s="186"/>
      <c r="P32" s="224">
        <f>IFERROR(VLOOKUP(Foglio2!$U19,Base!$B$6:$U$843,15,FALSE),0)</f>
        <v>0</v>
      </c>
      <c r="Q32" s="224">
        <f>IFERROR(VLOOKUP(Foglio2!$U19,Base!$B$6:$U$843,16,FALSE),0)</f>
        <v>0</v>
      </c>
      <c r="R32" s="224">
        <f>IFERROR(VLOOKUP(Foglio2!$U19,Base!$B$6:$U$843,17,FALSE),0)</f>
        <v>0</v>
      </c>
      <c r="S32" s="224">
        <f>IFERROR(VLOOKUP(Foglio2!$U19,Base!$B$6:$U$843,18,FALSE),0)</f>
        <v>0</v>
      </c>
      <c r="T32" s="224">
        <f>IFERROR(VLOOKUP(Foglio2!$U19,Base!$B$402:$U$819,19,FALSE),0)</f>
        <v>0</v>
      </c>
      <c r="U32" s="224">
        <f>IFERROR(VLOOKUP(Foglio2!$U19,Base!$B$6:$U$843,20,FALSE),0)</f>
        <v>0</v>
      </c>
      <c r="V32" s="224">
        <f>IFERROR(VLOOKUP(Foglio2!$U19,Base!$B$6:$V$843,21,FALSE),0)</f>
        <v>0</v>
      </c>
      <c r="W32" s="233"/>
      <c r="X32" s="159" t="str">
        <f t="shared" ref="X32" si="26">IFERROR("Fascia Da "&amp;F32&amp;" a "&amp;F33&amp;" Decorrenza "&amp;DAY($C$14)&amp;"/"&amp;MONTH($C$14)&amp;"/"&amp;YEAR($C$14),0)</f>
        <v>Fascia Da  a  Decorrenza 0/1/1900</v>
      </c>
    </row>
    <row r="33" spans="1:24" ht="15" customHeight="1" x14ac:dyDescent="0.2">
      <c r="C33" s="389"/>
      <c r="D33" s="389"/>
      <c r="E33" s="284" t="s">
        <v>4</v>
      </c>
      <c r="F33" s="285" t="str">
        <f>IFERROR(VLOOKUP(Foglio2!$U20,Base!$B$6:$U$843,5,FALSE),"")</f>
        <v/>
      </c>
      <c r="G33" s="286">
        <f t="shared" ref="G33:N33" si="27">G32*1936.27</f>
        <v>0</v>
      </c>
      <c r="H33" s="286">
        <f t="shared" si="27"/>
        <v>0</v>
      </c>
      <c r="I33" s="286">
        <f t="shared" si="27"/>
        <v>0</v>
      </c>
      <c r="J33" s="286">
        <f t="shared" si="27"/>
        <v>0</v>
      </c>
      <c r="K33" s="286">
        <f t="shared" si="27"/>
        <v>0</v>
      </c>
      <c r="L33" s="234">
        <f t="shared" si="27"/>
        <v>0</v>
      </c>
      <c r="M33" s="286">
        <f t="shared" si="27"/>
        <v>0</v>
      </c>
      <c r="N33" s="281">
        <f t="shared" si="27"/>
        <v>0</v>
      </c>
      <c r="O33" s="183"/>
      <c r="P33" s="184">
        <f t="shared" ref="P33:V33" si="28">P32*1936.27</f>
        <v>0</v>
      </c>
      <c r="Q33" s="184">
        <f t="shared" si="28"/>
        <v>0</v>
      </c>
      <c r="R33" s="184">
        <f t="shared" si="28"/>
        <v>0</v>
      </c>
      <c r="S33" s="184">
        <f t="shared" si="28"/>
        <v>0</v>
      </c>
      <c r="T33" s="184">
        <f t="shared" si="28"/>
        <v>0</v>
      </c>
      <c r="U33" s="184">
        <f t="shared" si="28"/>
        <v>0</v>
      </c>
      <c r="V33" s="184">
        <f t="shared" si="28"/>
        <v>0</v>
      </c>
      <c r="W33" s="234"/>
    </row>
    <row r="34" spans="1:24" ht="15" customHeight="1" x14ac:dyDescent="0.2">
      <c r="A34" s="187">
        <f>IF(Foglio2!$J$7=1,TRUNC(V34,0),TRUNC(U34,0))</f>
        <v>0</v>
      </c>
      <c r="B34" s="187"/>
      <c r="C34" s="389"/>
      <c r="D34" s="389"/>
      <c r="E34" s="282" t="s">
        <v>3</v>
      </c>
      <c r="F34" s="283" t="str">
        <f>IFERROR(VLOOKUP(Foglio2!$U21,Base!$B$6:$U$843,5,FALSE),"")</f>
        <v/>
      </c>
      <c r="G34" s="224">
        <f>IFERROR(VLOOKUP(Foglio2!$U21,Base!$B$6:$U$843,6,FALSE),0)</f>
        <v>0</v>
      </c>
      <c r="H34" s="224">
        <f>IFERROR(VLOOKUP(Foglio2!$U21,Base!$B$6:$U$843,7,FALSE),0)</f>
        <v>0</v>
      </c>
      <c r="I34" s="224">
        <f>IFERROR(VLOOKUP(Foglio2!$U21,Base!$B$6:$U$843,8,FALSE),0)</f>
        <v>0</v>
      </c>
      <c r="J34" s="224">
        <f>IFERROR(VLOOKUP(Foglio2!$U21,Base!$B$6:$U$843,9,FALSE),0)</f>
        <v>0</v>
      </c>
      <c r="K34" s="224">
        <f>IFERROR(VLOOKUP(Foglio2!$U21,Base!$B$6:$U$843,10,FALSE),0)</f>
        <v>0</v>
      </c>
      <c r="L34" s="224">
        <f>IFERROR(VLOOKUP(Foglio2!$U21,Base!$B$6:$U$843,11,FALSE),0)</f>
        <v>0</v>
      </c>
      <c r="M34" s="280">
        <f>IFERROR(VLOOKUP(Foglio2!$U21,Base!$B$6:$U$843,12,FALSE),0)</f>
        <v>0</v>
      </c>
      <c r="N34" s="280">
        <f>IFERROR(VLOOKUP(Foglio2!$U21,Base!$B$6:$U$843,13,FALSE),0)</f>
        <v>0</v>
      </c>
      <c r="O34" s="186"/>
      <c r="P34" s="224">
        <f>IFERROR(VLOOKUP(Foglio2!$U21,Base!$B$6:$U$843,15,FALSE),0)</f>
        <v>0</v>
      </c>
      <c r="Q34" s="224">
        <f>IFERROR(VLOOKUP(Foglio2!$U21,Base!$B$6:$U$843,16,FALSE),0)</f>
        <v>0</v>
      </c>
      <c r="R34" s="224">
        <f>IFERROR(VLOOKUP(Foglio2!$U21,Base!$B$6:$U$843,17,FALSE),0)</f>
        <v>0</v>
      </c>
      <c r="S34" s="224">
        <f>IFERROR(VLOOKUP(Foglio2!$U21,Base!$B$6:$U$843,18,FALSE),0)</f>
        <v>0</v>
      </c>
      <c r="T34" s="224">
        <f>IFERROR(VLOOKUP(Foglio2!$U21,Base!$B$402:$U$819,19,FALSE),0)</f>
        <v>0</v>
      </c>
      <c r="U34" s="224">
        <f>IFERROR(VLOOKUP(Foglio2!$U21,Base!$B$6:$U$843,20,FALSE),0)</f>
        <v>0</v>
      </c>
      <c r="V34" s="224">
        <f>IFERROR(VLOOKUP(Foglio2!$U21,Base!$B$6:$V$843,21,FALSE),0)</f>
        <v>0</v>
      </c>
      <c r="W34" s="233"/>
      <c r="X34" s="159" t="str">
        <f t="shared" ref="X34" si="29">IFERROR("Fascia Da "&amp;F34&amp;" a "&amp;F35&amp;" Decorrenza "&amp;DAY($C$14)&amp;"/"&amp;MONTH($C$14)&amp;"/"&amp;YEAR($C$14),0)</f>
        <v>Fascia Da  a  Decorrenza 0/1/1900</v>
      </c>
    </row>
    <row r="35" spans="1:24" ht="15" customHeight="1" x14ac:dyDescent="0.2">
      <c r="C35" s="389"/>
      <c r="D35" s="389"/>
      <c r="E35" s="284" t="s">
        <v>4</v>
      </c>
      <c r="F35" s="285" t="str">
        <f>IFERROR(VLOOKUP(Foglio2!$U22,Base!$B$6:$U$843,5,FALSE),"")</f>
        <v/>
      </c>
      <c r="G35" s="286">
        <f t="shared" ref="G35:N35" si="30">G34*1936.27</f>
        <v>0</v>
      </c>
      <c r="H35" s="286">
        <f t="shared" si="30"/>
        <v>0</v>
      </c>
      <c r="I35" s="286">
        <f t="shared" si="30"/>
        <v>0</v>
      </c>
      <c r="J35" s="286">
        <f t="shared" si="30"/>
        <v>0</v>
      </c>
      <c r="K35" s="286">
        <f t="shared" si="30"/>
        <v>0</v>
      </c>
      <c r="L35" s="234">
        <f t="shared" si="30"/>
        <v>0</v>
      </c>
      <c r="M35" s="286">
        <f t="shared" si="30"/>
        <v>0</v>
      </c>
      <c r="N35" s="281">
        <f t="shared" si="30"/>
        <v>0</v>
      </c>
      <c r="O35" s="183"/>
      <c r="P35" s="184">
        <f t="shared" ref="P35:V35" si="31">P34*1936.27</f>
        <v>0</v>
      </c>
      <c r="Q35" s="184">
        <f t="shared" si="31"/>
        <v>0</v>
      </c>
      <c r="R35" s="184">
        <f t="shared" si="31"/>
        <v>0</v>
      </c>
      <c r="S35" s="184">
        <f t="shared" si="31"/>
        <v>0</v>
      </c>
      <c r="T35" s="184">
        <f t="shared" si="31"/>
        <v>0</v>
      </c>
      <c r="U35" s="184">
        <f t="shared" si="31"/>
        <v>0</v>
      </c>
      <c r="V35" s="184">
        <f t="shared" si="31"/>
        <v>0</v>
      </c>
      <c r="W35" s="234"/>
    </row>
    <row r="36" spans="1:24" ht="15" customHeight="1" x14ac:dyDescent="0.2">
      <c r="A36" s="187">
        <f>IF(Foglio2!$J$7=1,TRUNC(V36,0),TRUNC(U36,0))</f>
        <v>0</v>
      </c>
      <c r="B36" s="187"/>
      <c r="C36" s="389"/>
      <c r="D36" s="389"/>
      <c r="E36" s="282" t="s">
        <v>3</v>
      </c>
      <c r="F36" s="283" t="str">
        <f>IFERROR(VLOOKUP(Foglio2!$U23,Base!$B$6:$U$843,5,FALSE),"")</f>
        <v/>
      </c>
      <c r="G36" s="224">
        <f>IFERROR(VLOOKUP(Foglio2!$U23,Base!$B$6:$U$843,6,FALSE),0)</f>
        <v>0</v>
      </c>
      <c r="H36" s="224">
        <f>IFERROR(VLOOKUP(Foglio2!$U23,Base!$B$6:$U$843,7,FALSE),0)</f>
        <v>0</v>
      </c>
      <c r="I36" s="224">
        <f>IFERROR(VLOOKUP(Foglio2!$U23,Base!$B$6:$U$843,8,FALSE),0)</f>
        <v>0</v>
      </c>
      <c r="J36" s="224">
        <f>IFERROR(VLOOKUP(Foglio2!$U23,Base!$B$6:$U$843,9,FALSE),0)</f>
        <v>0</v>
      </c>
      <c r="K36" s="224">
        <f>IFERROR(VLOOKUP(Foglio2!$U23,Base!$B$6:$U$843,10,FALSE),0)</f>
        <v>0</v>
      </c>
      <c r="L36" s="224">
        <f>IFERROR(VLOOKUP(Foglio2!$U23,Base!$B$6:$U$843,11,FALSE),0)</f>
        <v>0</v>
      </c>
      <c r="M36" s="280">
        <f>IFERROR(VLOOKUP(Foglio2!$U23,Base!$B$6:$U$843,12,FALSE),0)</f>
        <v>0</v>
      </c>
      <c r="N36" s="280">
        <f>IFERROR(VLOOKUP(Foglio2!$U23,Base!$B$6:$U$843,13,FALSE),0)</f>
        <v>0</v>
      </c>
      <c r="O36" s="186"/>
      <c r="P36" s="224">
        <f>IFERROR(VLOOKUP(Foglio2!$U23,Base!$B$6:$U$843,15,FALSE),0)</f>
        <v>0</v>
      </c>
      <c r="Q36" s="224">
        <f>IFERROR(VLOOKUP(Foglio2!$U23,Base!$B$6:$U$843,16,FALSE),0)</f>
        <v>0</v>
      </c>
      <c r="R36" s="224">
        <f>IFERROR(VLOOKUP(Foglio2!$U23,Base!$B$6:$U$843,17,FALSE),0)</f>
        <v>0</v>
      </c>
      <c r="S36" s="224">
        <f>IFERROR(VLOOKUP(Foglio2!$U23,Base!$B$6:$U$843,18,FALSE),0)</f>
        <v>0</v>
      </c>
      <c r="T36" s="224">
        <f>IFERROR(VLOOKUP(Foglio2!$U23,Base!$B$402:$U$819,19,FALSE),0)</f>
        <v>0</v>
      </c>
      <c r="U36" s="224">
        <f>IFERROR(VLOOKUP(Foglio2!$U23,Base!$B$6:$U$843,20,FALSE),0)</f>
        <v>0</v>
      </c>
      <c r="V36" s="224">
        <f>IFERROR(VLOOKUP(Foglio2!$U23,Base!$B$6:$V$843,21,FALSE),0)</f>
        <v>0</v>
      </c>
      <c r="W36" s="233"/>
      <c r="X36" s="159" t="str">
        <f t="shared" ref="X36" si="32">IFERROR("Fascia Da "&amp;F36&amp;" a "&amp;F37&amp;" Decorrenza "&amp;DAY($C$14)&amp;"/"&amp;MONTH($C$14)&amp;"/"&amp;YEAR($C$14),0)</f>
        <v>Fascia Da  a  Decorrenza 0/1/1900</v>
      </c>
    </row>
    <row r="37" spans="1:24" ht="15" customHeight="1" x14ac:dyDescent="0.2">
      <c r="C37" s="389"/>
      <c r="D37" s="389"/>
      <c r="E37" s="284" t="s">
        <v>4</v>
      </c>
      <c r="F37" s="285" t="str">
        <f>IFERROR(VLOOKUP(Foglio2!$U24,Base!$B$6:$U$843,5,FALSE),"")</f>
        <v/>
      </c>
      <c r="G37" s="286">
        <f t="shared" ref="G37:N37" si="33">G36*1936.27</f>
        <v>0</v>
      </c>
      <c r="H37" s="286">
        <f t="shared" si="33"/>
        <v>0</v>
      </c>
      <c r="I37" s="286">
        <f t="shared" si="33"/>
        <v>0</v>
      </c>
      <c r="J37" s="286">
        <f t="shared" si="33"/>
        <v>0</v>
      </c>
      <c r="K37" s="286">
        <f t="shared" si="33"/>
        <v>0</v>
      </c>
      <c r="L37" s="234">
        <f t="shared" si="33"/>
        <v>0</v>
      </c>
      <c r="M37" s="286">
        <f t="shared" si="33"/>
        <v>0</v>
      </c>
      <c r="N37" s="281">
        <f t="shared" si="33"/>
        <v>0</v>
      </c>
      <c r="O37" s="183"/>
      <c r="P37" s="184">
        <f t="shared" ref="P37:V37" si="34">P36*1936.27</f>
        <v>0</v>
      </c>
      <c r="Q37" s="184">
        <f t="shared" si="34"/>
        <v>0</v>
      </c>
      <c r="R37" s="184">
        <f t="shared" si="34"/>
        <v>0</v>
      </c>
      <c r="S37" s="184">
        <f t="shared" si="34"/>
        <v>0</v>
      </c>
      <c r="T37" s="184">
        <f t="shared" si="34"/>
        <v>0</v>
      </c>
      <c r="U37" s="184">
        <f t="shared" si="34"/>
        <v>0</v>
      </c>
      <c r="V37" s="184">
        <f t="shared" si="34"/>
        <v>0</v>
      </c>
      <c r="W37" s="234"/>
    </row>
    <row r="38" spans="1:24" ht="15" customHeight="1" x14ac:dyDescent="0.2">
      <c r="A38" s="187">
        <f>IF(Foglio2!$J$7=1,TRUNC(V38,0),TRUNC(U38,0))</f>
        <v>0</v>
      </c>
      <c r="B38" s="187"/>
      <c r="C38" s="389"/>
      <c r="D38" s="389"/>
      <c r="E38" s="282" t="s">
        <v>3</v>
      </c>
      <c r="F38" s="283" t="str">
        <f>IFERROR(VLOOKUP(Foglio2!$U25,Base!$B$6:$U$843,5,FALSE),"")</f>
        <v/>
      </c>
      <c r="G38" s="224">
        <f>IFERROR(VLOOKUP(Foglio2!$U25,Base!$B$6:$U$843,6,FALSE),0)</f>
        <v>0</v>
      </c>
      <c r="H38" s="224">
        <f>IFERROR(VLOOKUP(Foglio2!$U25,Base!$B$6:$U$843,7,FALSE),0)</f>
        <v>0</v>
      </c>
      <c r="I38" s="224">
        <f>IFERROR(VLOOKUP(Foglio2!$U25,Base!$B$6:$U$843,8,FALSE),0)</f>
        <v>0</v>
      </c>
      <c r="J38" s="224">
        <f>IFERROR(VLOOKUP(Foglio2!$U25,Base!$B$6:$U$843,9,FALSE),0)</f>
        <v>0</v>
      </c>
      <c r="K38" s="224">
        <f>IFERROR(VLOOKUP(Foglio2!$U25,Base!$B$6:$U$843,10,FALSE),0)</f>
        <v>0</v>
      </c>
      <c r="L38" s="224">
        <f>IFERROR(VLOOKUP(Foglio2!$U25,Base!$B$6:$U$843,11,FALSE),0)</f>
        <v>0</v>
      </c>
      <c r="M38" s="280">
        <f>IFERROR(VLOOKUP(Foglio2!$U25,Base!$B$6:$U$843,12,FALSE),0)</f>
        <v>0</v>
      </c>
      <c r="N38" s="280">
        <f>IFERROR(VLOOKUP(Foglio2!$U25,Base!$B$6:$U$843,13,FALSE),0)</f>
        <v>0</v>
      </c>
      <c r="O38" s="186"/>
      <c r="P38" s="224">
        <f>IFERROR(VLOOKUP(Foglio2!$U25,Base!$B$6:$U$843,15,FALSE),0)</f>
        <v>0</v>
      </c>
      <c r="Q38" s="224">
        <f>IFERROR(VLOOKUP(Foglio2!$U25,Base!$B$6:$U$843,16,FALSE),0)</f>
        <v>0</v>
      </c>
      <c r="R38" s="224">
        <f>IFERROR(VLOOKUP(Foglio2!$U25,Base!$B$6:$U$843,17,FALSE),0)</f>
        <v>0</v>
      </c>
      <c r="S38" s="224">
        <f>IFERROR(VLOOKUP(Foglio2!$U25,Base!$B$6:$U$843,18,FALSE),0)</f>
        <v>0</v>
      </c>
      <c r="T38" s="224">
        <f>IFERROR(VLOOKUP(Foglio2!$U25,Base!$B$402:$U$819,19,FALSE),0)</f>
        <v>0</v>
      </c>
      <c r="U38" s="224">
        <f>IFERROR(VLOOKUP(Foglio2!$U25,Base!$B$6:$U$843,20,FALSE),0)</f>
        <v>0</v>
      </c>
      <c r="V38" s="224">
        <f>IFERROR(VLOOKUP(Foglio2!$U25,Base!$B$6:$V$843,21,FALSE),0)</f>
        <v>0</v>
      </c>
      <c r="W38" s="233"/>
      <c r="X38" s="159" t="str">
        <f t="shared" ref="X38" si="35">IFERROR("Fascia Da "&amp;F38&amp;" a "&amp;F39&amp;" Decorrenza "&amp;DAY($C$14)&amp;"/"&amp;MONTH($C$14)&amp;"/"&amp;YEAR($C$14),0)</f>
        <v>Fascia Da  a  Decorrenza 0/1/1900</v>
      </c>
    </row>
    <row r="39" spans="1:24" ht="15" customHeight="1" x14ac:dyDescent="0.2">
      <c r="C39" s="389"/>
      <c r="D39" s="389"/>
      <c r="E39" s="284" t="s">
        <v>4</v>
      </c>
      <c r="F39" s="285" t="str">
        <f>IFERROR(VLOOKUP(Foglio2!$U26,Base!$B$6:$U$843,5,FALSE),"")</f>
        <v/>
      </c>
      <c r="G39" s="286">
        <f t="shared" ref="G39:N39" si="36">G38*1936.27</f>
        <v>0</v>
      </c>
      <c r="H39" s="286">
        <f t="shared" si="36"/>
        <v>0</v>
      </c>
      <c r="I39" s="286">
        <f t="shared" si="36"/>
        <v>0</v>
      </c>
      <c r="J39" s="286">
        <f t="shared" si="36"/>
        <v>0</v>
      </c>
      <c r="K39" s="286">
        <f t="shared" si="36"/>
        <v>0</v>
      </c>
      <c r="L39" s="234">
        <f t="shared" si="36"/>
        <v>0</v>
      </c>
      <c r="M39" s="286">
        <f t="shared" si="36"/>
        <v>0</v>
      </c>
      <c r="N39" s="281">
        <f t="shared" si="36"/>
        <v>0</v>
      </c>
      <c r="O39" s="183"/>
      <c r="P39" s="184">
        <f t="shared" ref="P39:V39" si="37">P38*1936.27</f>
        <v>0</v>
      </c>
      <c r="Q39" s="184">
        <f t="shared" si="37"/>
        <v>0</v>
      </c>
      <c r="R39" s="184">
        <f t="shared" si="37"/>
        <v>0</v>
      </c>
      <c r="S39" s="184">
        <f t="shared" si="37"/>
        <v>0</v>
      </c>
      <c r="T39" s="184">
        <f t="shared" si="37"/>
        <v>0</v>
      </c>
      <c r="U39" s="184">
        <f t="shared" si="37"/>
        <v>0</v>
      </c>
      <c r="V39" s="184">
        <f t="shared" si="37"/>
        <v>0</v>
      </c>
      <c r="W39" s="234"/>
    </row>
    <row r="40" spans="1:24" ht="15" customHeight="1" x14ac:dyDescent="0.2">
      <c r="A40" s="187">
        <f>IF(Foglio2!$J$7=1,TRUNC(V40,0),TRUNC(U40,0))</f>
        <v>0</v>
      </c>
      <c r="B40" s="187"/>
      <c r="C40" s="389"/>
      <c r="D40" s="389"/>
      <c r="E40" s="282" t="s">
        <v>3</v>
      </c>
      <c r="F40" s="283" t="str">
        <f>IFERROR(VLOOKUP(Foglio2!$U27,Base!$B$6:$U$843,5,FALSE),"")</f>
        <v/>
      </c>
      <c r="G40" s="224">
        <f>IFERROR(VLOOKUP(Foglio2!$U27,Base!$B$6:$U$843,6,FALSE),0)</f>
        <v>0</v>
      </c>
      <c r="H40" s="224">
        <f>IFERROR(VLOOKUP(Foglio2!$U27,Base!$B$6:$U$843,7,FALSE),0)</f>
        <v>0</v>
      </c>
      <c r="I40" s="224">
        <f>IFERROR(VLOOKUP(Foglio2!$U27,Base!$B$6:$U$843,8,FALSE),0)</f>
        <v>0</v>
      </c>
      <c r="J40" s="224">
        <f>IFERROR(VLOOKUP(Foglio2!$U27,Base!$B$6:$U$843,9,FALSE),0)</f>
        <v>0</v>
      </c>
      <c r="K40" s="224">
        <f>IFERROR(VLOOKUP(Foglio2!$U27,Base!$B$6:$U$843,10,FALSE),0)</f>
        <v>0</v>
      </c>
      <c r="L40" s="224">
        <f>IFERROR(VLOOKUP(Foglio2!$U27,Base!$B$6:$U$843,11,FALSE),0)</f>
        <v>0</v>
      </c>
      <c r="M40" s="280">
        <f>IFERROR(VLOOKUP(Foglio2!$U27,Base!$B$6:$U$843,12,FALSE),0)</f>
        <v>0</v>
      </c>
      <c r="N40" s="280">
        <f>IFERROR(VLOOKUP(Foglio2!$U27,Base!$B$6:$U$843,13,FALSE),0)</f>
        <v>0</v>
      </c>
      <c r="O40" s="186"/>
      <c r="P40" s="224">
        <f>IFERROR(VLOOKUP(Foglio2!$U27,Base!$B$6:$U$843,15,FALSE),0)</f>
        <v>0</v>
      </c>
      <c r="Q40" s="224">
        <f>IFERROR(VLOOKUP(Foglio2!$U27,Base!$B$6:$U$843,16,FALSE),0)</f>
        <v>0</v>
      </c>
      <c r="R40" s="224">
        <f>IFERROR(VLOOKUP(Foglio2!$U27,Base!$B$6:$U$843,17,FALSE),0)</f>
        <v>0</v>
      </c>
      <c r="S40" s="224">
        <f>IFERROR(VLOOKUP(Foglio2!$U27,Base!$B$6:$U$843,18,FALSE),0)</f>
        <v>0</v>
      </c>
      <c r="T40" s="224">
        <f>IFERROR(VLOOKUP(Foglio2!$U27,Base!$B$402:$U$819,19,FALSE),0)</f>
        <v>0</v>
      </c>
      <c r="U40" s="224">
        <f>IFERROR(VLOOKUP(Foglio2!$U27,Base!$B$6:$U$843,20,FALSE),0)</f>
        <v>0</v>
      </c>
      <c r="V40" s="224">
        <f>IFERROR(VLOOKUP(Foglio2!$U27,Base!$B$6:$V$843,21,FALSE),0)</f>
        <v>0</v>
      </c>
      <c r="W40" s="233"/>
      <c r="X40" s="159" t="str">
        <f t="shared" ref="X40" si="38">IFERROR("Fascia Da "&amp;F40&amp;" a "&amp;F41&amp;" Decorrenza "&amp;DAY($C$14)&amp;"/"&amp;MONTH($C$14)&amp;"/"&amp;YEAR($C$14),0)</f>
        <v>Fascia Da  a  Decorrenza 0/1/1900</v>
      </c>
    </row>
    <row r="41" spans="1:24" ht="15" customHeight="1" x14ac:dyDescent="0.2">
      <c r="C41" s="389"/>
      <c r="D41" s="389"/>
      <c r="E41" s="284" t="s">
        <v>4</v>
      </c>
      <c r="F41" s="285" t="str">
        <f>IFERROR(VLOOKUP(Foglio2!$U28,Base!$B$6:$U$843,5,FALSE),"")</f>
        <v/>
      </c>
      <c r="G41" s="286">
        <f t="shared" ref="G41:N41" si="39">G40*1936.27</f>
        <v>0</v>
      </c>
      <c r="H41" s="286">
        <f t="shared" si="39"/>
        <v>0</v>
      </c>
      <c r="I41" s="286">
        <f t="shared" si="39"/>
        <v>0</v>
      </c>
      <c r="J41" s="286">
        <f t="shared" si="39"/>
        <v>0</v>
      </c>
      <c r="K41" s="286">
        <f t="shared" si="39"/>
        <v>0</v>
      </c>
      <c r="L41" s="234">
        <f t="shared" si="39"/>
        <v>0</v>
      </c>
      <c r="M41" s="286">
        <f t="shared" si="39"/>
        <v>0</v>
      </c>
      <c r="N41" s="281">
        <f t="shared" si="39"/>
        <v>0</v>
      </c>
      <c r="O41" s="183"/>
      <c r="P41" s="184">
        <f t="shared" ref="P41:V41" si="40">P40*1936.27</f>
        <v>0</v>
      </c>
      <c r="Q41" s="184">
        <f t="shared" si="40"/>
        <v>0</v>
      </c>
      <c r="R41" s="184">
        <f t="shared" si="40"/>
        <v>0</v>
      </c>
      <c r="S41" s="184">
        <f t="shared" si="40"/>
        <v>0</v>
      </c>
      <c r="T41" s="184">
        <f t="shared" si="40"/>
        <v>0</v>
      </c>
      <c r="U41" s="184">
        <f t="shared" si="40"/>
        <v>0</v>
      </c>
      <c r="V41" s="184">
        <f t="shared" si="40"/>
        <v>0</v>
      </c>
      <c r="W41" s="234"/>
    </row>
    <row r="42" spans="1:24" ht="15" customHeight="1" x14ac:dyDescent="0.2">
      <c r="A42" s="187">
        <f>IF(Foglio2!$J$7=1,TRUNC(V42,0),TRUNC(U42,0))</f>
        <v>0</v>
      </c>
      <c r="B42" s="187"/>
      <c r="C42" s="389"/>
      <c r="D42" s="389"/>
      <c r="E42" s="282" t="s">
        <v>3</v>
      </c>
      <c r="F42" s="283" t="str">
        <f>IFERROR(VLOOKUP(Foglio2!$U29,Base!$B$6:$U$843,5,FALSE),"")</f>
        <v/>
      </c>
      <c r="G42" s="224">
        <f>IFERROR(VLOOKUP(Foglio2!$U29,Base!$B$6:$U$843,6,FALSE),0)</f>
        <v>0</v>
      </c>
      <c r="H42" s="224">
        <f>IFERROR(VLOOKUP(Foglio2!$U29,Base!$B$6:$U$843,7,FALSE),0)</f>
        <v>0</v>
      </c>
      <c r="I42" s="224">
        <f>IFERROR(VLOOKUP(Foglio2!$U29,Base!$B$6:$U$843,8,FALSE),0)</f>
        <v>0</v>
      </c>
      <c r="J42" s="224">
        <f>IFERROR(VLOOKUP(Foglio2!$U29,Base!$B$6:$U$843,9,FALSE),0)</f>
        <v>0</v>
      </c>
      <c r="K42" s="224">
        <f>IFERROR(VLOOKUP(Foglio2!$U29,Base!$B$6:$U$843,10,FALSE),0)</f>
        <v>0</v>
      </c>
      <c r="L42" s="224">
        <f>IFERROR(VLOOKUP(Foglio2!$U29,Base!$B$6:$U$843,11,FALSE),0)</f>
        <v>0</v>
      </c>
      <c r="M42" s="280">
        <f>IFERROR(VLOOKUP(Foglio2!$U29,Base!$B$6:$U$843,12,FALSE),0)</f>
        <v>0</v>
      </c>
      <c r="N42" s="280">
        <f>IFERROR(VLOOKUP(Foglio2!$U29,Base!$B$6:$U$843,13,FALSE),0)</f>
        <v>0</v>
      </c>
      <c r="O42" s="186"/>
      <c r="P42" s="224">
        <f>IFERROR(VLOOKUP(Foglio2!$U29,Base!$B$6:$U$843,15,FALSE),0)</f>
        <v>0</v>
      </c>
      <c r="Q42" s="224">
        <f>IFERROR(VLOOKUP(Foglio2!$U29,Base!$B$6:$U$843,16,FALSE),0)</f>
        <v>0</v>
      </c>
      <c r="R42" s="224">
        <f>IFERROR(VLOOKUP(Foglio2!$U29,Base!$B$6:$U$843,17,FALSE),0)</f>
        <v>0</v>
      </c>
      <c r="S42" s="224">
        <f>IFERROR(VLOOKUP(Foglio2!$U29,Base!$B$6:$U$843,18,FALSE),0)</f>
        <v>0</v>
      </c>
      <c r="T42" s="224">
        <f>IFERROR(VLOOKUP(Foglio2!$U29,Base!$B$402:$U$819,19,FALSE),0)</f>
        <v>0</v>
      </c>
      <c r="U42" s="224">
        <f>IFERROR(VLOOKUP(Foglio2!$U29,Base!$B$6:$U$843,20,FALSE),0)</f>
        <v>0</v>
      </c>
      <c r="V42" s="224">
        <f>IFERROR(VLOOKUP(Foglio2!$U29,Base!$B$6:$V$843,21,FALSE),0)</f>
        <v>0</v>
      </c>
      <c r="W42" s="233"/>
      <c r="X42" s="159" t="str">
        <f t="shared" ref="X42" si="41">IFERROR("Fascia Da "&amp;F42&amp;" a "&amp;F43&amp;" Decorrenza "&amp;DAY($C$14)&amp;"/"&amp;MONTH($C$14)&amp;"/"&amp;YEAR($C$14),0)</f>
        <v>Fascia Da  a  Decorrenza 0/1/1900</v>
      </c>
    </row>
    <row r="43" spans="1:24" ht="15" customHeight="1" x14ac:dyDescent="0.2">
      <c r="C43" s="389"/>
      <c r="D43" s="389"/>
      <c r="E43" s="284" t="s">
        <v>4</v>
      </c>
      <c r="F43" s="285" t="str">
        <f>IFERROR(VLOOKUP(Foglio2!$U30,Base!$B$6:$U$843,5,FALSE),"")</f>
        <v/>
      </c>
      <c r="G43" s="286">
        <f t="shared" ref="G43:N43" si="42">G42*1936.27</f>
        <v>0</v>
      </c>
      <c r="H43" s="286">
        <f t="shared" si="42"/>
        <v>0</v>
      </c>
      <c r="I43" s="286">
        <f t="shared" si="42"/>
        <v>0</v>
      </c>
      <c r="J43" s="286">
        <f t="shared" si="42"/>
        <v>0</v>
      </c>
      <c r="K43" s="286">
        <f t="shared" si="42"/>
        <v>0</v>
      </c>
      <c r="L43" s="234">
        <f t="shared" si="42"/>
        <v>0</v>
      </c>
      <c r="M43" s="286">
        <f t="shared" si="42"/>
        <v>0</v>
      </c>
      <c r="N43" s="281">
        <f t="shared" si="42"/>
        <v>0</v>
      </c>
      <c r="O43" s="183"/>
      <c r="P43" s="184">
        <f t="shared" ref="P43:V43" si="43">P42*1936.27</f>
        <v>0</v>
      </c>
      <c r="Q43" s="184">
        <f t="shared" si="43"/>
        <v>0</v>
      </c>
      <c r="R43" s="184">
        <f t="shared" si="43"/>
        <v>0</v>
      </c>
      <c r="S43" s="184">
        <f t="shared" si="43"/>
        <v>0</v>
      </c>
      <c r="T43" s="184">
        <f t="shared" si="43"/>
        <v>0</v>
      </c>
      <c r="U43" s="184">
        <f t="shared" si="43"/>
        <v>0</v>
      </c>
      <c r="V43" s="184">
        <f t="shared" si="43"/>
        <v>0</v>
      </c>
      <c r="W43" s="234"/>
    </row>
    <row r="44" spans="1:24" ht="15" customHeight="1" x14ac:dyDescent="0.2">
      <c r="A44" s="187">
        <f>IF(Foglio2!$J$7=1,TRUNC(V44,0),TRUNC(U44,0))</f>
        <v>0</v>
      </c>
      <c r="B44" s="187"/>
      <c r="C44" s="389"/>
      <c r="D44" s="389"/>
      <c r="E44" s="282" t="s">
        <v>3</v>
      </c>
      <c r="F44" s="283" t="str">
        <f>IFERROR(VLOOKUP(Foglio2!$U31,Base!$B$6:$U$843,5,FALSE),"")</f>
        <v/>
      </c>
      <c r="G44" s="224">
        <f>IFERROR(VLOOKUP(Foglio2!$U31,Base!$B$6:$U$843,6,FALSE),0)</f>
        <v>0</v>
      </c>
      <c r="H44" s="224">
        <f>IFERROR(VLOOKUP(Foglio2!$U31,Base!$B$6:$U$843,7,FALSE),0)</f>
        <v>0</v>
      </c>
      <c r="I44" s="224">
        <f>IFERROR(VLOOKUP(Foglio2!$U31,Base!$B$6:$U$843,8,FALSE),0)</f>
        <v>0</v>
      </c>
      <c r="J44" s="224">
        <f>IFERROR(VLOOKUP(Foglio2!$U31,Base!$B$6:$U$843,9,FALSE),0)</f>
        <v>0</v>
      </c>
      <c r="K44" s="224">
        <f>IFERROR(VLOOKUP(Foglio2!$U31,Base!$B$6:$U$843,10,FALSE),0)</f>
        <v>0</v>
      </c>
      <c r="L44" s="224">
        <f>IFERROR(VLOOKUP(Foglio2!$U31,Base!$B$6:$U$843,11,FALSE),0)</f>
        <v>0</v>
      </c>
      <c r="M44" s="280">
        <f>IFERROR(VLOOKUP(Foglio2!$U31,Base!$B$6:$U$843,12,FALSE),0)</f>
        <v>0</v>
      </c>
      <c r="N44" s="280">
        <f>IFERROR(VLOOKUP(Foglio2!$U31,Base!$B$6:$U$843,13,FALSE),0)</f>
        <v>0</v>
      </c>
      <c r="O44" s="186"/>
      <c r="P44" s="224">
        <f>IFERROR(VLOOKUP(Foglio2!$U31,Base!$B$6:$U$843,15,FALSE),0)</f>
        <v>0</v>
      </c>
      <c r="Q44" s="224">
        <f>IFERROR(VLOOKUP(Foglio2!$U31,Base!$B$6:$U$843,16,FALSE),0)</f>
        <v>0</v>
      </c>
      <c r="R44" s="224">
        <f>IFERROR(VLOOKUP(Foglio2!$U31,Base!$B$6:$U$843,17,FALSE),0)</f>
        <v>0</v>
      </c>
      <c r="S44" s="224">
        <f>IFERROR(VLOOKUP(Foglio2!$U31,Base!$B$6:$U$843,18,FALSE),0)</f>
        <v>0</v>
      </c>
      <c r="T44" s="224">
        <f>IFERROR(VLOOKUP(Foglio2!$U31,Base!$B$402:$U$819,19,FALSE),0)</f>
        <v>0</v>
      </c>
      <c r="U44" s="224">
        <f>IFERROR(VLOOKUP(Foglio2!$U31,Base!$B$6:$U$843,20,FALSE),0)</f>
        <v>0</v>
      </c>
      <c r="V44" s="224">
        <f>IFERROR(VLOOKUP(Foglio2!$U31,Base!$B$6:$V$843,21,FALSE),0)</f>
        <v>0</v>
      </c>
      <c r="W44" s="233"/>
      <c r="X44" s="159" t="str">
        <f t="shared" ref="X44" si="44">IFERROR("Fascia Da "&amp;F44&amp;" a "&amp;F45&amp;" Decorrenza "&amp;DAY($C$14)&amp;"/"&amp;MONTH($C$14)&amp;"/"&amp;YEAR($C$14),0)</f>
        <v>Fascia Da  a  Decorrenza 0/1/1900</v>
      </c>
    </row>
    <row r="45" spans="1:24" ht="15" customHeight="1" x14ac:dyDescent="0.2">
      <c r="C45" s="389"/>
      <c r="D45" s="389"/>
      <c r="E45" s="284" t="s">
        <v>4</v>
      </c>
      <c r="F45" s="285" t="str">
        <f>IFERROR(VLOOKUP(Foglio2!$U32,Base!$B$6:$U$843,5,FALSE),"")</f>
        <v/>
      </c>
      <c r="G45" s="286">
        <f t="shared" ref="G45:N45" si="45">G44*1936.27</f>
        <v>0</v>
      </c>
      <c r="H45" s="286">
        <f t="shared" si="45"/>
        <v>0</v>
      </c>
      <c r="I45" s="286">
        <f t="shared" si="45"/>
        <v>0</v>
      </c>
      <c r="J45" s="286">
        <f t="shared" si="45"/>
        <v>0</v>
      </c>
      <c r="K45" s="286">
        <f t="shared" si="45"/>
        <v>0</v>
      </c>
      <c r="L45" s="234">
        <f t="shared" si="45"/>
        <v>0</v>
      </c>
      <c r="M45" s="286">
        <f t="shared" si="45"/>
        <v>0</v>
      </c>
      <c r="N45" s="281">
        <f t="shared" si="45"/>
        <v>0</v>
      </c>
      <c r="O45" s="183"/>
      <c r="P45" s="184">
        <f t="shared" ref="P45:V45" si="46">P44*1936.27</f>
        <v>0</v>
      </c>
      <c r="Q45" s="184">
        <f t="shared" si="46"/>
        <v>0</v>
      </c>
      <c r="R45" s="184">
        <f t="shared" si="46"/>
        <v>0</v>
      </c>
      <c r="S45" s="184">
        <f t="shared" si="46"/>
        <v>0</v>
      </c>
      <c r="T45" s="184">
        <f t="shared" si="46"/>
        <v>0</v>
      </c>
      <c r="U45" s="184">
        <f t="shared" si="46"/>
        <v>0</v>
      </c>
      <c r="V45" s="184">
        <f t="shared" si="46"/>
        <v>0</v>
      </c>
      <c r="W45" s="234"/>
    </row>
    <row r="46" spans="1:24" ht="15" customHeight="1" x14ac:dyDescent="0.2">
      <c r="A46" s="187">
        <f>IF(Foglio2!$J$7=1,TRUNC(V46,0),TRUNC(U46,0))</f>
        <v>0</v>
      </c>
      <c r="B46" s="187"/>
      <c r="C46" s="390"/>
      <c r="D46" s="390">
        <f>D14</f>
        <v>0</v>
      </c>
      <c r="E46" s="282" t="s">
        <v>3</v>
      </c>
      <c r="F46" s="283" t="str">
        <f>IFERROR(VLOOKUP(Foglio2!$U33,Base!$B$6:$U$843,5,FALSE),"")</f>
        <v/>
      </c>
      <c r="G46" s="224">
        <f>IFERROR(VLOOKUP(Foglio2!$U33,Base!$B$6:$U$843,6,FALSE),0)</f>
        <v>0</v>
      </c>
      <c r="H46" s="224">
        <f>IFERROR(VLOOKUP(Foglio2!$U33,Base!$B$6:$U$843,7,FALSE),0)</f>
        <v>0</v>
      </c>
      <c r="I46" s="224">
        <f>IFERROR(VLOOKUP(Foglio2!$U33,Base!$B$6:$U$843,8,FALSE),0)</f>
        <v>0</v>
      </c>
      <c r="J46" s="224">
        <f>IFERROR(VLOOKUP(Foglio2!$U33,Base!$B$6:$U$843,9,FALSE),0)</f>
        <v>0</v>
      </c>
      <c r="K46" s="224">
        <f>IFERROR(VLOOKUP(Foglio2!$U33,Base!$B$6:$U$843,10,FALSE),0)</f>
        <v>0</v>
      </c>
      <c r="L46" s="224">
        <f>IFERROR(VLOOKUP(Foglio2!$U33,Base!$B$6:$U$843,11,FALSE),0)</f>
        <v>0</v>
      </c>
      <c r="M46" s="280">
        <f>IFERROR(VLOOKUP(Foglio2!$U33,Base!$B$6:$U$843,12,FALSE),0)</f>
        <v>0</v>
      </c>
      <c r="N46" s="280">
        <f>IFERROR(VLOOKUP(Foglio2!$U33,Base!$B$6:$U$843,13,FALSE),0)</f>
        <v>0</v>
      </c>
      <c r="O46" s="186"/>
      <c r="P46" s="224">
        <f>IFERROR(VLOOKUP(Foglio2!$U33,Base!$B$6:$U$843,15,FALSE),0)</f>
        <v>0</v>
      </c>
      <c r="Q46" s="224">
        <f>IFERROR(VLOOKUP(Foglio2!$U33,Base!$B$6:$U$843,16,FALSE),0)</f>
        <v>0</v>
      </c>
      <c r="R46" s="224">
        <f>IFERROR(VLOOKUP(Foglio2!$U33,Base!$B$6:$U$843,17,FALSE),0)</f>
        <v>0</v>
      </c>
      <c r="S46" s="224">
        <f>IFERROR(VLOOKUP(Foglio2!$U33,Base!$B$6:$U$843,18,FALSE),0)</f>
        <v>0</v>
      </c>
      <c r="T46" s="224">
        <f>IFERROR(VLOOKUP(Foglio2!$U33,Base!$B$402:$U$819,19,FALSE),0)</f>
        <v>0</v>
      </c>
      <c r="U46" s="224">
        <f>IFERROR(VLOOKUP(Foglio2!$U33,Base!$B$6:$U$843,20,FALSE),0)</f>
        <v>0</v>
      </c>
      <c r="V46" s="224">
        <f>IFERROR(VLOOKUP(Foglio2!$U33,Base!$B$6:$V$843,21,FALSE),0)</f>
        <v>0</v>
      </c>
      <c r="W46" s="233"/>
      <c r="X46" s="159" t="str">
        <f t="shared" ref="X46" si="47">IFERROR("Fascia Da "&amp;F46&amp;" a "&amp;F47&amp;" Decorrenza "&amp;DAY($C$14)&amp;"/"&amp;MONTH($C$14)&amp;"/"&amp;YEAR($C$14),0)</f>
        <v>Fascia Da  a  Decorrenza 0/1/1900</v>
      </c>
    </row>
    <row r="47" spans="1:24" ht="15" customHeight="1" x14ac:dyDescent="0.2">
      <c r="C47" s="390"/>
      <c r="D47" s="390"/>
      <c r="E47" s="284" t="s">
        <v>4</v>
      </c>
      <c r="F47" s="285" t="str">
        <f>IFERROR(VLOOKUP(Foglio2!$U34,Base!$B$6:$U$843,5,FALSE),"")</f>
        <v/>
      </c>
      <c r="G47" s="286">
        <f t="shared" ref="G47:N47" si="48">G46*1936.27</f>
        <v>0</v>
      </c>
      <c r="H47" s="286">
        <f t="shared" si="48"/>
        <v>0</v>
      </c>
      <c r="I47" s="286">
        <f t="shared" si="48"/>
        <v>0</v>
      </c>
      <c r="J47" s="286">
        <f t="shared" si="48"/>
        <v>0</v>
      </c>
      <c r="K47" s="286">
        <f t="shared" si="48"/>
        <v>0</v>
      </c>
      <c r="L47" s="234">
        <f t="shared" si="48"/>
        <v>0</v>
      </c>
      <c r="M47" s="286">
        <f t="shared" si="48"/>
        <v>0</v>
      </c>
      <c r="N47" s="281">
        <f t="shared" si="48"/>
        <v>0</v>
      </c>
      <c r="O47" s="183"/>
      <c r="P47" s="184">
        <f t="shared" ref="P47:V47" si="49">P46*1936.27</f>
        <v>0</v>
      </c>
      <c r="Q47" s="184">
        <f t="shared" si="49"/>
        <v>0</v>
      </c>
      <c r="R47" s="184">
        <f t="shared" si="49"/>
        <v>0</v>
      </c>
      <c r="S47" s="184">
        <f t="shared" si="49"/>
        <v>0</v>
      </c>
      <c r="T47" s="184">
        <f t="shared" si="49"/>
        <v>0</v>
      </c>
      <c r="U47" s="184">
        <f t="shared" si="49"/>
        <v>0</v>
      </c>
      <c r="V47" s="184">
        <f t="shared" si="49"/>
        <v>0</v>
      </c>
      <c r="W47" s="234"/>
    </row>
    <row r="48" spans="1:24" ht="15" customHeight="1" x14ac:dyDescent="0.2">
      <c r="A48" s="187">
        <f>IF(Foglio2!$J$7=1,TRUNC(V48,0),TRUNC(U48,0))</f>
        <v>0</v>
      </c>
      <c r="B48" s="187"/>
      <c r="C48" s="390"/>
      <c r="D48" s="390"/>
      <c r="E48" s="282" t="s">
        <v>3</v>
      </c>
      <c r="F48" s="283" t="str">
        <f>IFERROR(VLOOKUP(Foglio2!$U35,Base!$B$6:$U$843,5,FALSE),"")</f>
        <v/>
      </c>
      <c r="G48" s="224">
        <f>IFERROR(VLOOKUP(Foglio2!$U35,Base!$B$6:$U$843,6,FALSE),0)</f>
        <v>0</v>
      </c>
      <c r="H48" s="224">
        <f>IFERROR(VLOOKUP(Foglio2!$U35,Base!$B$6:$U$843,7,FALSE),0)</f>
        <v>0</v>
      </c>
      <c r="I48" s="224">
        <f>IFERROR(VLOOKUP(Foglio2!$U35,Base!$B$6:$U$843,8,FALSE),0)</f>
        <v>0</v>
      </c>
      <c r="J48" s="224">
        <f>IFERROR(VLOOKUP(Foglio2!$U35,Base!$B$6:$U$843,9,FALSE),0)</f>
        <v>0</v>
      </c>
      <c r="K48" s="224">
        <f>IFERROR(VLOOKUP(Foglio2!$U35,Base!$B$6:$U$843,10,FALSE),0)</f>
        <v>0</v>
      </c>
      <c r="L48" s="224">
        <f>IFERROR(VLOOKUP(Foglio2!$U35,Base!$B$6:$U$843,11,FALSE),0)</f>
        <v>0</v>
      </c>
      <c r="M48" s="280">
        <f>IFERROR(VLOOKUP(Foglio2!$U35,Base!$B$6:$U$843,12,FALSE),0)</f>
        <v>0</v>
      </c>
      <c r="N48" s="280">
        <f>IFERROR(VLOOKUP(Foglio2!$U35,Base!$B$6:$U$843,13,FALSE),0)</f>
        <v>0</v>
      </c>
      <c r="O48" s="186"/>
      <c r="P48" s="224">
        <f>IFERROR(VLOOKUP(Foglio2!$U35,Base!$B$6:$U$843,15,FALSE),0)</f>
        <v>0</v>
      </c>
      <c r="Q48" s="224">
        <f>IFERROR(VLOOKUP(Foglio2!$U35,Base!$B$6:$U$843,16,FALSE),0)</f>
        <v>0</v>
      </c>
      <c r="R48" s="224">
        <f>IFERROR(VLOOKUP(Foglio2!$U35,Base!$B$6:$U$843,17,FALSE),0)</f>
        <v>0</v>
      </c>
      <c r="S48" s="224">
        <f>IFERROR(VLOOKUP(Foglio2!$U35,Base!$B$6:$U$843,18,FALSE),0)</f>
        <v>0</v>
      </c>
      <c r="T48" s="224">
        <f>IFERROR(VLOOKUP(Foglio2!$U35,Base!$B$402:$U$819,19,FALSE),0)</f>
        <v>0</v>
      </c>
      <c r="U48" s="224">
        <f>IFERROR(VLOOKUP(Foglio2!$U35,Base!$B$6:$U$843,20,FALSE),0)</f>
        <v>0</v>
      </c>
      <c r="V48" s="224">
        <f>IFERROR(VLOOKUP(Foglio2!$U35,Base!$B$6:$V$843,21,FALSE),0)</f>
        <v>0</v>
      </c>
      <c r="W48" s="233"/>
      <c r="X48" s="159" t="str">
        <f t="shared" ref="X48" si="50">IFERROR("Fascia Da "&amp;F48&amp;" a "&amp;F49&amp;" Decorrenza "&amp;DAY($C$14)&amp;"/"&amp;MONTH($C$14)&amp;"/"&amp;YEAR($C$14),0)</f>
        <v>Fascia Da  a  Decorrenza 0/1/1900</v>
      </c>
    </row>
    <row r="49" spans="1:24" ht="15" customHeight="1" x14ac:dyDescent="0.2">
      <c r="C49" s="390"/>
      <c r="D49" s="390"/>
      <c r="E49" s="284" t="s">
        <v>4</v>
      </c>
      <c r="F49" s="285" t="str">
        <f>IFERROR(VLOOKUP(Foglio2!$U36,Base!$B$6:$U$843,5,FALSE),"")</f>
        <v/>
      </c>
      <c r="G49" s="286">
        <f t="shared" ref="G49:N49" si="51">G48*1936.27</f>
        <v>0</v>
      </c>
      <c r="H49" s="286">
        <f t="shared" si="51"/>
        <v>0</v>
      </c>
      <c r="I49" s="286">
        <f t="shared" si="51"/>
        <v>0</v>
      </c>
      <c r="J49" s="286">
        <f t="shared" si="51"/>
        <v>0</v>
      </c>
      <c r="K49" s="286">
        <f t="shared" si="51"/>
        <v>0</v>
      </c>
      <c r="L49" s="234">
        <f t="shared" si="51"/>
        <v>0</v>
      </c>
      <c r="M49" s="286">
        <f t="shared" si="51"/>
        <v>0</v>
      </c>
      <c r="N49" s="281">
        <f t="shared" si="51"/>
        <v>0</v>
      </c>
      <c r="O49" s="183"/>
      <c r="P49" s="184">
        <f t="shared" ref="P49:V49" si="52">P48*1936.27</f>
        <v>0</v>
      </c>
      <c r="Q49" s="184">
        <f t="shared" si="52"/>
        <v>0</v>
      </c>
      <c r="R49" s="184">
        <f t="shared" si="52"/>
        <v>0</v>
      </c>
      <c r="S49" s="184">
        <f t="shared" si="52"/>
        <v>0</v>
      </c>
      <c r="T49" s="184">
        <f t="shared" si="52"/>
        <v>0</v>
      </c>
      <c r="U49" s="184">
        <f t="shared" si="52"/>
        <v>0</v>
      </c>
      <c r="V49" s="184">
        <f t="shared" si="52"/>
        <v>0</v>
      </c>
      <c r="W49" s="234"/>
    </row>
    <row r="50" spans="1:24" ht="15" customHeight="1" x14ac:dyDescent="0.2">
      <c r="A50" s="187">
        <f>IF(Foglio2!$J$7=1,TRUNC(V50,0),TRUNC(U50,0))</f>
        <v>0</v>
      </c>
      <c r="B50" s="187"/>
      <c r="C50" s="390"/>
      <c r="D50" s="390"/>
      <c r="E50" s="282" t="s">
        <v>3</v>
      </c>
      <c r="F50" s="283" t="str">
        <f>IFERROR(VLOOKUP(Foglio2!$U37,Base!$B$6:$U$843,5,FALSE),"")</f>
        <v/>
      </c>
      <c r="G50" s="224">
        <f>IFERROR(VLOOKUP(Foglio2!$U37,Base!$B$6:$U$843,6,FALSE),0)</f>
        <v>0</v>
      </c>
      <c r="H50" s="224">
        <f>IFERROR(VLOOKUP(Foglio2!$U37,Base!$B$6:$U$843,7,FALSE),0)</f>
        <v>0</v>
      </c>
      <c r="I50" s="224">
        <f>IFERROR(VLOOKUP(Foglio2!$U37,Base!$B$6:$U$843,8,FALSE),0)</f>
        <v>0</v>
      </c>
      <c r="J50" s="224">
        <f>IFERROR(VLOOKUP(Foglio2!$U37,Base!$B$6:$U$843,9,FALSE),0)</f>
        <v>0</v>
      </c>
      <c r="K50" s="224">
        <f>IFERROR(VLOOKUP(Foglio2!$U37,Base!$B$6:$U$843,10,FALSE),0)</f>
        <v>0</v>
      </c>
      <c r="L50" s="224">
        <f>IFERROR(VLOOKUP(Foglio2!$U37,Base!$B$6:$U$843,11,FALSE),0)</f>
        <v>0</v>
      </c>
      <c r="M50" s="280">
        <f>IFERROR(VLOOKUP(Foglio2!$U37,Base!$B$6:$U$843,12,FALSE),0)</f>
        <v>0</v>
      </c>
      <c r="N50" s="280">
        <f>IFERROR(VLOOKUP(Foglio2!$U37,Base!$B$6:$U$843,13,FALSE),0)</f>
        <v>0</v>
      </c>
      <c r="O50" s="186"/>
      <c r="P50" s="224">
        <f>IFERROR(VLOOKUP(Foglio2!$U37,Base!$B$6:$U$843,15,FALSE),0)</f>
        <v>0</v>
      </c>
      <c r="Q50" s="224">
        <f>IFERROR(VLOOKUP(Foglio2!$U37,Base!$B$6:$U$843,16,FALSE),0)</f>
        <v>0</v>
      </c>
      <c r="R50" s="224">
        <f>IFERROR(VLOOKUP(Foglio2!$U37,Base!$B$6:$U$843,17,FALSE),0)</f>
        <v>0</v>
      </c>
      <c r="S50" s="224">
        <f>IFERROR(VLOOKUP(Foglio2!$U37,Base!$B$6:$U$843,18,FALSE),0)</f>
        <v>0</v>
      </c>
      <c r="T50" s="224">
        <f>IFERROR(VLOOKUP(Foglio2!$U37,Base!$B$402:$U$819,19,FALSE),0)</f>
        <v>0</v>
      </c>
      <c r="U50" s="224">
        <f>IFERROR(VLOOKUP(Foglio2!$U37,Base!$B$6:$U$843,20,FALSE),0)</f>
        <v>0</v>
      </c>
      <c r="V50" s="224">
        <f>IFERROR(VLOOKUP(Foglio2!$U37,Base!$B$6:$V$843,21,FALSE),0)</f>
        <v>0</v>
      </c>
      <c r="W50" s="233"/>
      <c r="X50" s="159" t="str">
        <f t="shared" ref="X50" si="53">IFERROR("Fascia Da "&amp;F50&amp;" a "&amp;F51&amp;" Decorrenza "&amp;DAY($C$14)&amp;"/"&amp;MONTH($C$14)&amp;"/"&amp;YEAR($C$14),0)</f>
        <v>Fascia Da  a  Decorrenza 0/1/1900</v>
      </c>
    </row>
    <row r="51" spans="1:24" ht="15" customHeight="1" x14ac:dyDescent="0.2">
      <c r="C51" s="390"/>
      <c r="D51" s="390"/>
      <c r="E51" s="284" t="s">
        <v>4</v>
      </c>
      <c r="F51" s="285" t="str">
        <f>IFERROR(VLOOKUP(Foglio2!$U38,Base!$B$6:$U$843,5,FALSE),"")</f>
        <v/>
      </c>
      <c r="G51" s="286">
        <f t="shared" ref="G51:N51" si="54">G50*1936.27</f>
        <v>0</v>
      </c>
      <c r="H51" s="286">
        <f t="shared" si="54"/>
        <v>0</v>
      </c>
      <c r="I51" s="286">
        <f t="shared" si="54"/>
        <v>0</v>
      </c>
      <c r="J51" s="286">
        <f t="shared" si="54"/>
        <v>0</v>
      </c>
      <c r="K51" s="286">
        <f t="shared" si="54"/>
        <v>0</v>
      </c>
      <c r="L51" s="234">
        <f t="shared" si="54"/>
        <v>0</v>
      </c>
      <c r="M51" s="286">
        <f t="shared" si="54"/>
        <v>0</v>
      </c>
      <c r="N51" s="281">
        <f t="shared" si="54"/>
        <v>0</v>
      </c>
      <c r="O51" s="183"/>
      <c r="P51" s="184">
        <f t="shared" ref="P51:V51" si="55">P50*1936.27</f>
        <v>0</v>
      </c>
      <c r="Q51" s="184">
        <f t="shared" si="55"/>
        <v>0</v>
      </c>
      <c r="R51" s="184">
        <f t="shared" si="55"/>
        <v>0</v>
      </c>
      <c r="S51" s="184">
        <f t="shared" si="55"/>
        <v>0</v>
      </c>
      <c r="T51" s="184">
        <f t="shared" si="55"/>
        <v>0</v>
      </c>
      <c r="U51" s="184">
        <f t="shared" si="55"/>
        <v>0</v>
      </c>
      <c r="V51" s="184">
        <f t="shared" si="55"/>
        <v>0</v>
      </c>
      <c r="W51" s="234"/>
    </row>
    <row r="52" spans="1:24" ht="15" customHeight="1" x14ac:dyDescent="0.2">
      <c r="A52" s="187">
        <f>IF(Foglio2!$J$7=1,TRUNC(V52,0),TRUNC(U52,0))</f>
        <v>0</v>
      </c>
      <c r="B52" s="187"/>
      <c r="C52" s="390"/>
      <c r="D52" s="390"/>
      <c r="E52" s="282" t="s">
        <v>3</v>
      </c>
      <c r="F52" s="283" t="str">
        <f>IFERROR(VLOOKUP(Foglio2!$U39,Base!$B$6:$U$843,5,FALSE),"")</f>
        <v/>
      </c>
      <c r="G52" s="224">
        <f>IFERROR(VLOOKUP(Foglio2!$U39,Base!$B$6:$U$843,6,FALSE),0)</f>
        <v>0</v>
      </c>
      <c r="H52" s="224">
        <f>IFERROR(VLOOKUP(Foglio2!$U39,Base!$B$6:$U$843,7,FALSE),0)</f>
        <v>0</v>
      </c>
      <c r="I52" s="224">
        <f>IFERROR(VLOOKUP(Foglio2!$U39,Base!$B$6:$U$843,8,FALSE),0)</f>
        <v>0</v>
      </c>
      <c r="J52" s="224">
        <f>IFERROR(VLOOKUP(Foglio2!$U39,Base!$B$6:$U$843,9,FALSE),0)</f>
        <v>0</v>
      </c>
      <c r="K52" s="224">
        <f>IFERROR(VLOOKUP(Foglio2!$U39,Base!$B$6:$U$843,10,FALSE),0)</f>
        <v>0</v>
      </c>
      <c r="L52" s="224">
        <f>IFERROR(VLOOKUP(Foglio2!$U39,Base!$B$6:$U$843,11,FALSE),0)</f>
        <v>0</v>
      </c>
      <c r="M52" s="280">
        <f>IFERROR(VLOOKUP(Foglio2!$U39,Base!$B$6:$U$843,12,FALSE),0)</f>
        <v>0</v>
      </c>
      <c r="N52" s="280">
        <f>IFERROR(VLOOKUP(Foglio2!$U39,Base!$B$6:$U$843,13,FALSE),0)</f>
        <v>0</v>
      </c>
      <c r="O52" s="186"/>
      <c r="P52" s="224">
        <f>IFERROR(VLOOKUP(Foglio2!$U39,Base!$B$6:$U$843,15,FALSE),0)</f>
        <v>0</v>
      </c>
      <c r="Q52" s="224">
        <f>IFERROR(VLOOKUP(Foglio2!$U39,Base!$B$6:$U$843,16,FALSE),0)</f>
        <v>0</v>
      </c>
      <c r="R52" s="224">
        <f>IFERROR(VLOOKUP(Foglio2!$U39,Base!$B$6:$U$843,17,FALSE),0)</f>
        <v>0</v>
      </c>
      <c r="S52" s="224">
        <f>IFERROR(VLOOKUP(Foglio2!$U39,Base!$B$6:$U$843,18,FALSE),0)</f>
        <v>0</v>
      </c>
      <c r="T52" s="224">
        <f>IFERROR(VLOOKUP(Foglio2!$U39,Base!$B$402:$U$819,19,FALSE),0)</f>
        <v>0</v>
      </c>
      <c r="U52" s="224">
        <f>IFERROR(VLOOKUP(Foglio2!$U39,Base!$B$6:$U$843,20,FALSE),0)</f>
        <v>0</v>
      </c>
      <c r="V52" s="224">
        <f>IFERROR(VLOOKUP(Foglio2!$U39,Base!$B$6:$V$843,21,FALSE),0)</f>
        <v>0</v>
      </c>
      <c r="W52" s="233"/>
      <c r="X52" s="159" t="str">
        <f t="shared" ref="X52" si="56">IFERROR("Fascia Da "&amp;F52&amp;" a "&amp;F53&amp;" Decorrenza "&amp;DAY($C$14)&amp;"/"&amp;MONTH($C$14)&amp;"/"&amp;YEAR($C$14),0)</f>
        <v>Fascia Da  a  Decorrenza 0/1/1900</v>
      </c>
    </row>
    <row r="53" spans="1:24" ht="15" customHeight="1" x14ac:dyDescent="0.2">
      <c r="C53" s="390"/>
      <c r="D53" s="390"/>
      <c r="E53" s="284" t="s">
        <v>4</v>
      </c>
      <c r="F53" s="285" t="str">
        <f>IFERROR(VLOOKUP(Foglio2!$U40,Base!$B$6:$U$843,5,FALSE),"")</f>
        <v/>
      </c>
      <c r="G53" s="286">
        <f t="shared" ref="G53:N53" si="57">G52*1936.27</f>
        <v>0</v>
      </c>
      <c r="H53" s="286">
        <f t="shared" si="57"/>
        <v>0</v>
      </c>
      <c r="I53" s="286">
        <f t="shared" si="57"/>
        <v>0</v>
      </c>
      <c r="J53" s="286">
        <f t="shared" si="57"/>
        <v>0</v>
      </c>
      <c r="K53" s="286">
        <f t="shared" si="57"/>
        <v>0</v>
      </c>
      <c r="L53" s="234">
        <f t="shared" si="57"/>
        <v>0</v>
      </c>
      <c r="M53" s="286">
        <f t="shared" si="57"/>
        <v>0</v>
      </c>
      <c r="N53" s="281">
        <f t="shared" si="57"/>
        <v>0</v>
      </c>
      <c r="O53" s="183"/>
      <c r="P53" s="184">
        <f t="shared" ref="P53:V53" si="58">P52*1936.27</f>
        <v>0</v>
      </c>
      <c r="Q53" s="184">
        <f t="shared" si="58"/>
        <v>0</v>
      </c>
      <c r="R53" s="184">
        <f t="shared" si="58"/>
        <v>0</v>
      </c>
      <c r="S53" s="184">
        <f t="shared" si="58"/>
        <v>0</v>
      </c>
      <c r="T53" s="184">
        <f t="shared" si="58"/>
        <v>0</v>
      </c>
      <c r="U53" s="184">
        <f t="shared" si="58"/>
        <v>0</v>
      </c>
      <c r="V53" s="184">
        <f t="shared" si="58"/>
        <v>0</v>
      </c>
      <c r="W53" s="234"/>
    </row>
    <row r="54" spans="1:24" ht="15" customHeight="1" x14ac:dyDescent="0.2">
      <c r="A54" s="187">
        <f>IF(Foglio2!$J$7=1,TRUNC(V54,0),TRUNC(U54,0))</f>
        <v>0</v>
      </c>
      <c r="B54" s="187"/>
      <c r="C54" s="390"/>
      <c r="D54" s="390"/>
      <c r="E54" s="282" t="s">
        <v>3</v>
      </c>
      <c r="F54" s="283" t="str">
        <f>IFERROR(VLOOKUP(Foglio2!$U41,Base!$B$6:$U$843,5,FALSE),"")</f>
        <v/>
      </c>
      <c r="G54" s="224">
        <f>IFERROR(VLOOKUP(Foglio2!$U41,Base!$B$6:$U$843,6,FALSE),0)</f>
        <v>0</v>
      </c>
      <c r="H54" s="224">
        <f>IFERROR(VLOOKUP(Foglio2!$U41,Base!$B$6:$U$843,7,FALSE),0)</f>
        <v>0</v>
      </c>
      <c r="I54" s="224">
        <f>IFERROR(VLOOKUP(Foglio2!$U41,Base!$B$6:$U$843,8,FALSE),0)</f>
        <v>0</v>
      </c>
      <c r="J54" s="224">
        <f>IFERROR(VLOOKUP(Foglio2!$U41,Base!$B$6:$U$843,9,FALSE),0)</f>
        <v>0</v>
      </c>
      <c r="K54" s="224">
        <f>IFERROR(VLOOKUP(Foglio2!$U41,Base!$B$6:$U$843,10,FALSE),0)</f>
        <v>0</v>
      </c>
      <c r="L54" s="224">
        <f>IFERROR(VLOOKUP(Foglio2!$U41,Base!$B$6:$U$843,11,FALSE),0)</f>
        <v>0</v>
      </c>
      <c r="M54" s="280">
        <f>IFERROR(VLOOKUP(Foglio2!$U41,Base!$B$6:$U$843,12,FALSE),0)</f>
        <v>0</v>
      </c>
      <c r="N54" s="280">
        <f>IFERROR(VLOOKUP(Foglio2!$U41,Base!$B$6:$U$843,13,FALSE),0)</f>
        <v>0</v>
      </c>
      <c r="O54" s="186"/>
      <c r="P54" s="224">
        <f>IFERROR(VLOOKUP(Foglio2!$U41,Base!$B$6:$U$843,15,FALSE),0)</f>
        <v>0</v>
      </c>
      <c r="Q54" s="224">
        <f>IFERROR(VLOOKUP(Foglio2!$U41,Base!$B$6:$U$843,16,FALSE),0)</f>
        <v>0</v>
      </c>
      <c r="R54" s="224">
        <f>IFERROR(VLOOKUP(Foglio2!$U41,Base!$B$6:$U$843,17,FALSE),0)</f>
        <v>0</v>
      </c>
      <c r="S54" s="224">
        <f>IFERROR(VLOOKUP(Foglio2!$U41,Base!$B$6:$U$843,18,FALSE),0)</f>
        <v>0</v>
      </c>
      <c r="T54" s="224">
        <f>IFERROR(VLOOKUP(Foglio2!$U41,Base!$B$402:$U$819,19,FALSE),0)</f>
        <v>0</v>
      </c>
      <c r="U54" s="224">
        <f>IFERROR(VLOOKUP(Foglio2!$U41,Base!$B$6:$U$843,20,FALSE),0)</f>
        <v>0</v>
      </c>
      <c r="V54" s="224">
        <f>IFERROR(VLOOKUP(Foglio2!$U41,Base!$B$6:$V$843,21,FALSE),0)</f>
        <v>0</v>
      </c>
      <c r="W54" s="233"/>
      <c r="X54" s="159" t="str">
        <f t="shared" ref="X54" si="59">IFERROR("Fascia Da "&amp;F54&amp;" a "&amp;F55&amp;" Decorrenza "&amp;DAY($C$14)&amp;"/"&amp;MONTH($C$14)&amp;"/"&amp;YEAR($C$14),0)</f>
        <v>Fascia Da  a  Decorrenza 0/1/1900</v>
      </c>
    </row>
    <row r="55" spans="1:24" ht="15" customHeight="1" x14ac:dyDescent="0.2">
      <c r="C55" s="390"/>
      <c r="D55" s="390"/>
      <c r="E55" s="284" t="s">
        <v>4</v>
      </c>
      <c r="F55" s="285" t="str">
        <f>IFERROR(VLOOKUP(Foglio2!$U42,Base!$B$6:$U$843,5,FALSE),"")</f>
        <v/>
      </c>
      <c r="G55" s="286">
        <f t="shared" ref="G55:N55" si="60">G54*1936.27</f>
        <v>0</v>
      </c>
      <c r="H55" s="286">
        <f t="shared" si="60"/>
        <v>0</v>
      </c>
      <c r="I55" s="286">
        <f t="shared" si="60"/>
        <v>0</v>
      </c>
      <c r="J55" s="286">
        <f t="shared" si="60"/>
        <v>0</v>
      </c>
      <c r="K55" s="286">
        <f t="shared" si="60"/>
        <v>0</v>
      </c>
      <c r="L55" s="234">
        <f t="shared" si="60"/>
        <v>0</v>
      </c>
      <c r="M55" s="286">
        <f t="shared" si="60"/>
        <v>0</v>
      </c>
      <c r="N55" s="281">
        <f t="shared" si="60"/>
        <v>0</v>
      </c>
      <c r="O55" s="183"/>
      <c r="P55" s="184">
        <f t="shared" ref="P55:V55" si="61">P54*1936.27</f>
        <v>0</v>
      </c>
      <c r="Q55" s="184">
        <f t="shared" si="61"/>
        <v>0</v>
      </c>
      <c r="R55" s="184">
        <f t="shared" si="61"/>
        <v>0</v>
      </c>
      <c r="S55" s="184">
        <f t="shared" si="61"/>
        <v>0</v>
      </c>
      <c r="T55" s="184">
        <f t="shared" si="61"/>
        <v>0</v>
      </c>
      <c r="U55" s="184">
        <f t="shared" si="61"/>
        <v>0</v>
      </c>
      <c r="V55" s="184">
        <f t="shared" si="61"/>
        <v>0</v>
      </c>
      <c r="W55" s="234"/>
    </row>
    <row r="56" spans="1:24" ht="15" customHeight="1" x14ac:dyDescent="0.2">
      <c r="A56" s="187">
        <f>IF(Foglio2!$J$7=1,TRUNC(V56,0),TRUNC(U56,0))</f>
        <v>0</v>
      </c>
      <c r="B56" s="187"/>
      <c r="C56" s="390"/>
      <c r="D56" s="390"/>
      <c r="E56" s="282" t="s">
        <v>3</v>
      </c>
      <c r="F56" s="283" t="str">
        <f>IFERROR(VLOOKUP(Foglio2!$U43,Base!$B$6:$U$843,5,FALSE),"")</f>
        <v/>
      </c>
      <c r="G56" s="224">
        <f>IFERROR(VLOOKUP(Foglio2!$U43,Base!$B$6:$U$843,6,FALSE),0)</f>
        <v>0</v>
      </c>
      <c r="H56" s="224">
        <f>IFERROR(VLOOKUP(Foglio2!$U43,Base!$B$6:$U$843,7,FALSE),0)</f>
        <v>0</v>
      </c>
      <c r="I56" s="224">
        <f>IFERROR(VLOOKUP(Foglio2!$U43,Base!$B$6:$U$843,8,FALSE),0)</f>
        <v>0</v>
      </c>
      <c r="J56" s="224">
        <f>IFERROR(VLOOKUP(Foglio2!$U43,Base!$B$6:$U$843,9,FALSE),0)</f>
        <v>0</v>
      </c>
      <c r="K56" s="224">
        <f>IFERROR(VLOOKUP(Foglio2!$U43,Base!$B$6:$U$843,10,FALSE),0)</f>
        <v>0</v>
      </c>
      <c r="L56" s="224">
        <f>IFERROR(VLOOKUP(Foglio2!$U43,Base!$B$6:$U$843,11,FALSE),0)</f>
        <v>0</v>
      </c>
      <c r="M56" s="280">
        <f>IFERROR(VLOOKUP(Foglio2!$U43,Base!$B$6:$U$843,12,FALSE),0)</f>
        <v>0</v>
      </c>
      <c r="N56" s="280">
        <f>IFERROR(VLOOKUP(Foglio2!$U43,Base!$B$6:$U$843,13,FALSE),0)</f>
        <v>0</v>
      </c>
      <c r="O56" s="186"/>
      <c r="P56" s="224">
        <f>IFERROR(VLOOKUP(Foglio2!$U43,Base!$B$6:$U$843,15,FALSE),0)</f>
        <v>0</v>
      </c>
      <c r="Q56" s="224">
        <f>IFERROR(VLOOKUP(Foglio2!$U43,Base!$B$6:$U$843,16,FALSE),0)</f>
        <v>0</v>
      </c>
      <c r="R56" s="224">
        <f>IFERROR(VLOOKUP(Foglio2!$U43,Base!$B$6:$U$843,17,FALSE),0)</f>
        <v>0</v>
      </c>
      <c r="S56" s="224">
        <f>IFERROR(VLOOKUP(Foglio2!$U43,Base!$B$6:$U$843,18,FALSE),0)</f>
        <v>0</v>
      </c>
      <c r="T56" s="224">
        <f>IFERROR(VLOOKUP(Foglio2!$U43,Base!$B$402:$U$819,19,FALSE),0)</f>
        <v>0</v>
      </c>
      <c r="U56" s="224">
        <f>IFERROR(VLOOKUP(Foglio2!$U43,Base!$B$6:$U$843,20,FALSE),0)</f>
        <v>0</v>
      </c>
      <c r="V56" s="224">
        <f>IFERROR(VLOOKUP(Foglio2!$U43,Base!$B$6:$V$843,21,FALSE),0)</f>
        <v>0</v>
      </c>
      <c r="W56" s="233"/>
      <c r="X56" s="159" t="str">
        <f t="shared" ref="X56" si="62">IFERROR("Fascia Da "&amp;F56&amp;" a "&amp;F57&amp;" Decorrenza "&amp;DAY($C$14)&amp;"/"&amp;MONTH($C$14)&amp;"/"&amp;YEAR($C$14),0)</f>
        <v>Fascia Da  a  Decorrenza 0/1/1900</v>
      </c>
    </row>
    <row r="57" spans="1:24" ht="15" customHeight="1" x14ac:dyDescent="0.2">
      <c r="C57" s="391"/>
      <c r="D57" s="391"/>
      <c r="E57" s="287" t="s">
        <v>4</v>
      </c>
      <c r="F57" s="288" t="str">
        <f>IFERROR(VLOOKUP(Foglio2!$U44,Base!$B$6:$U$843,5,FALSE),"")</f>
        <v/>
      </c>
      <c r="G57" s="269">
        <f t="shared" ref="G57:N57" si="63">G56*1936.27</f>
        <v>0</v>
      </c>
      <c r="H57" s="269">
        <f t="shared" si="63"/>
        <v>0</v>
      </c>
      <c r="I57" s="269">
        <f t="shared" si="63"/>
        <v>0</v>
      </c>
      <c r="J57" s="269">
        <f t="shared" si="63"/>
        <v>0</v>
      </c>
      <c r="K57" s="269">
        <f t="shared" si="63"/>
        <v>0</v>
      </c>
      <c r="L57" s="289">
        <f t="shared" si="63"/>
        <v>0</v>
      </c>
      <c r="M57" s="269">
        <f t="shared" si="63"/>
        <v>0</v>
      </c>
      <c r="N57" s="228">
        <f t="shared" si="63"/>
        <v>0</v>
      </c>
      <c r="O57" s="279"/>
      <c r="P57" s="269">
        <f t="shared" ref="P57:V57" si="64">P56*1936.27</f>
        <v>0</v>
      </c>
      <c r="Q57" s="269">
        <f t="shared" si="64"/>
        <v>0</v>
      </c>
      <c r="R57" s="269">
        <f t="shared" si="64"/>
        <v>0</v>
      </c>
      <c r="S57" s="269">
        <f t="shared" si="64"/>
        <v>0</v>
      </c>
      <c r="T57" s="269">
        <f t="shared" si="64"/>
        <v>0</v>
      </c>
      <c r="U57" s="269">
        <f t="shared" si="64"/>
        <v>0</v>
      </c>
      <c r="V57" s="269">
        <f t="shared" si="64"/>
        <v>0</v>
      </c>
      <c r="W57" s="234"/>
    </row>
    <row r="58" spans="1:24" ht="15" customHeight="1" x14ac:dyDescent="0.2">
      <c r="E58" s="290"/>
      <c r="F58" s="290"/>
      <c r="G58" s="290"/>
      <c r="H58" s="290"/>
      <c r="I58" s="290"/>
      <c r="J58" s="290"/>
      <c r="K58" s="290"/>
      <c r="L58" s="290"/>
      <c r="M58" s="290"/>
      <c r="N58" s="290"/>
    </row>
    <row r="59" spans="1:24" ht="15" customHeight="1" x14ac:dyDescent="0.2">
      <c r="C59" s="392">
        <f>Base1!C1</f>
        <v>0</v>
      </c>
      <c r="D59" s="393"/>
      <c r="E59" s="440">
        <f>Base1!E1</f>
        <v>0</v>
      </c>
      <c r="F59" s="441"/>
      <c r="G59" s="441"/>
      <c r="H59" s="441"/>
      <c r="I59" s="441"/>
      <c r="J59" s="441"/>
      <c r="K59" s="441"/>
      <c r="L59" s="441"/>
      <c r="M59" s="441"/>
      <c r="N59" s="442"/>
      <c r="O59" s="167"/>
      <c r="P59" s="326" t="s">
        <v>149</v>
      </c>
      <c r="Q59" s="327"/>
      <c r="R59" s="328"/>
      <c r="S59" s="277" t="s">
        <v>161</v>
      </c>
      <c r="T59" s="277" t="s">
        <v>182</v>
      </c>
      <c r="U59" s="277" t="s">
        <v>182</v>
      </c>
      <c r="V59" s="277" t="s">
        <v>182</v>
      </c>
      <c r="W59" s="238"/>
    </row>
    <row r="60" spans="1:24" ht="15" customHeight="1" x14ac:dyDescent="0.2">
      <c r="C60" s="169"/>
      <c r="D60" s="170"/>
      <c r="E60" s="443"/>
      <c r="F60" s="443"/>
      <c r="G60" s="443"/>
      <c r="H60" s="443"/>
      <c r="I60" s="443"/>
      <c r="J60" s="443"/>
      <c r="K60" s="443"/>
      <c r="L60" s="443"/>
      <c r="M60" s="443"/>
      <c r="N60" s="444"/>
      <c r="O60" s="171"/>
      <c r="P60" s="329"/>
      <c r="Q60" s="330"/>
      <c r="R60" s="331"/>
      <c r="S60" s="276" t="s">
        <v>162</v>
      </c>
      <c r="T60" s="276" t="s">
        <v>183</v>
      </c>
      <c r="U60" s="276" t="s">
        <v>183</v>
      </c>
      <c r="V60" s="276" t="s">
        <v>183</v>
      </c>
      <c r="W60" s="238"/>
    </row>
    <row r="61" spans="1:24" ht="15" customHeight="1" x14ac:dyDescent="0.2">
      <c r="C61" s="400" t="s">
        <v>16</v>
      </c>
      <c r="D61" s="401"/>
      <c r="E61" s="445" t="s">
        <v>15</v>
      </c>
      <c r="F61" s="446"/>
      <c r="G61" s="449" t="s">
        <v>2</v>
      </c>
      <c r="H61" s="450"/>
      <c r="I61" s="450"/>
      <c r="J61" s="450"/>
      <c r="K61" s="450"/>
      <c r="L61" s="451"/>
      <c r="M61" s="408" t="s">
        <v>49</v>
      </c>
      <c r="N61" s="408" t="s">
        <v>50</v>
      </c>
      <c r="O61" s="173"/>
      <c r="P61" s="410" t="s">
        <v>150</v>
      </c>
      <c r="Q61" s="410" t="s">
        <v>153</v>
      </c>
      <c r="R61" s="174" t="s">
        <v>147</v>
      </c>
      <c r="S61" s="387" t="s">
        <v>163</v>
      </c>
      <c r="T61" s="387" t="s">
        <v>181</v>
      </c>
      <c r="U61" s="387" t="s">
        <v>200</v>
      </c>
      <c r="V61" s="387" t="s">
        <v>200</v>
      </c>
      <c r="W61" s="230"/>
    </row>
    <row r="62" spans="1:24" ht="42.75" customHeight="1" x14ac:dyDescent="0.2">
      <c r="C62" s="175" t="s">
        <v>20</v>
      </c>
      <c r="D62" s="175" t="s">
        <v>21</v>
      </c>
      <c r="E62" s="447"/>
      <c r="F62" s="448"/>
      <c r="G62" s="291" t="s">
        <v>17</v>
      </c>
      <c r="H62" s="317" t="s">
        <v>154</v>
      </c>
      <c r="I62" s="296" t="s">
        <v>219</v>
      </c>
      <c r="J62" s="291" t="s">
        <v>1</v>
      </c>
      <c r="K62" s="291" t="s">
        <v>151</v>
      </c>
      <c r="L62" s="291" t="s">
        <v>158</v>
      </c>
      <c r="M62" s="420"/>
      <c r="N62" s="420"/>
      <c r="O62" s="176"/>
      <c r="P62" s="411"/>
      <c r="Q62" s="411"/>
      <c r="R6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388" t="s">
        <v>164</v>
      </c>
      <c r="T62" s="388" t="s">
        <v>164</v>
      </c>
      <c r="U62" s="388" t="s">
        <v>164</v>
      </c>
      <c r="V62" s="388" t="s">
        <v>164</v>
      </c>
      <c r="W62" s="239"/>
    </row>
    <row r="63" spans="1:24" ht="15" customHeight="1" x14ac:dyDescent="0.2">
      <c r="C63" s="178" t="s">
        <v>5</v>
      </c>
      <c r="D63" s="275" t="s">
        <v>6</v>
      </c>
      <c r="E63" s="438" t="s">
        <v>7</v>
      </c>
      <c r="F63" s="439"/>
      <c r="G63" s="181" t="s">
        <v>8</v>
      </c>
      <c r="H63" s="181" t="s">
        <v>9</v>
      </c>
      <c r="I63" s="181" t="s">
        <v>10</v>
      </c>
      <c r="J63" s="181" t="s">
        <v>11</v>
      </c>
      <c r="K63" s="181" t="s">
        <v>12</v>
      </c>
      <c r="L63" s="181" t="s">
        <v>13</v>
      </c>
      <c r="M63" s="181" t="s">
        <v>14</v>
      </c>
      <c r="N63" s="181" t="s">
        <v>19</v>
      </c>
      <c r="O63" s="179"/>
      <c r="P63" s="180" t="s">
        <v>159</v>
      </c>
      <c r="Q63" s="180" t="s">
        <v>160</v>
      </c>
      <c r="R63" s="181"/>
      <c r="S63" s="181"/>
      <c r="T63" s="181"/>
      <c r="U63" s="181"/>
      <c r="V63" s="181"/>
      <c r="W63" s="232"/>
    </row>
    <row r="64" spans="1:24" ht="15" customHeight="1" x14ac:dyDescent="0.2">
      <c r="A64" s="187">
        <f>IF(Foglio2!$J$7=1,TRUNC(V64,0),TRUNC(U64,0))</f>
        <v>0</v>
      </c>
      <c r="B64" s="187"/>
      <c r="C64" s="452" t="str">
        <f>IFERROR(VLOOKUP(G5,Base1!B6:U279,2,FALSE),"")</f>
        <v/>
      </c>
      <c r="D64" s="452" t="str">
        <f>IFERROR(VLOOKUP(G5,Base1!B6:U279,3,FALSE),"")</f>
        <v/>
      </c>
      <c r="E64" s="282" t="s">
        <v>3</v>
      </c>
      <c r="F64" s="283" t="str">
        <f>IFERROR(VLOOKUP(Foglio2!$U1,Base1!$B$6:$U$279,5,FALSE),"")</f>
        <v/>
      </c>
      <c r="G64" s="224">
        <f>IFERROR(VLOOKUP(Foglio2!$U1,Base1!$B$6:$U$279,6,FALSE),0)</f>
        <v>0</v>
      </c>
      <c r="H64" s="224">
        <f>IFERROR(VLOOKUP(Foglio2!$U1,Base1!$B$6:$U$279,7,FALSE),0)</f>
        <v>0</v>
      </c>
      <c r="I64" s="224">
        <f>IFERROR(VLOOKUP(Foglio2!$U1,Base1!$B$6:$U$279,8,FALSE),0)</f>
        <v>0</v>
      </c>
      <c r="J64" s="224">
        <f>IFERROR(VLOOKUP(Foglio2!$U1,Base1!$B$6:$U$279,9,FALSE),0)</f>
        <v>0</v>
      </c>
      <c r="K64" s="224">
        <f>IFERROR(VLOOKUP(Foglio2!$U1,Base1!$B$6:$U$279,10,FALSE),0)</f>
        <v>0</v>
      </c>
      <c r="L64" s="224">
        <f>IFERROR(VLOOKUP(Foglio2!$U1,Base1!$B$6:$U$279,11,FALSE),0)</f>
        <v>0</v>
      </c>
      <c r="M64" s="280">
        <f>IFERROR(VLOOKUP(Foglio2!$U1,Base1!$B$6:$U$279,12,FALSE),0)</f>
        <v>0</v>
      </c>
      <c r="N64" s="280">
        <f>IFERROR(VLOOKUP(Foglio2!$U1,Base1!$B$6:$U$279,13,FALSE),0)</f>
        <v>0</v>
      </c>
      <c r="O64" s="186" t="s">
        <v>217</v>
      </c>
      <c r="P64" s="224">
        <f>IFERROR(VLOOKUP(Foglio2!$U1,Base1!$B$6:$U$279,15,FALSE),0)</f>
        <v>0</v>
      </c>
      <c r="Q64" s="224">
        <f>IFERROR(VLOOKUP(Foglio2!$U1,Base1!$B$6:$U$279,16,FALSE),0)</f>
        <v>0</v>
      </c>
      <c r="R64" s="224">
        <f>IFERROR(VLOOKUP(Foglio2!$U1,Base1!$B$6:$U$279,17,FALSE),0)</f>
        <v>0</v>
      </c>
      <c r="S64" s="224">
        <f>IFERROR(VLOOKUP(Foglio2!$U1,Base1!$B$6:$U$279,18,FALSE),0)</f>
        <v>0</v>
      </c>
      <c r="T64" s="224">
        <f>IFERROR(VLOOKUP(Foglio2!$U1,Base1!$B$6:$U$255,19,FALSE),0)</f>
        <v>0</v>
      </c>
      <c r="U64" s="224">
        <f>IFERROR(VLOOKUP(Foglio2!$U1,Base1!$B$6:$U$279,20,FALSE),0)</f>
        <v>0</v>
      </c>
      <c r="V64" s="224">
        <f>IFERROR(VLOOKUP(Foglio2!$U1,Base1!$B$6:$V$279,21,FALSE),0)</f>
        <v>0</v>
      </c>
      <c r="W64" s="233"/>
      <c r="X64" s="159">
        <f>IFERROR("Fascia Da "&amp;F64&amp;" a "&amp;F65&amp;" Decorrenza "&amp;DAY(C64)&amp;"/"&amp;MONTH(C64)&amp;"/"&amp;YEAR(C64),0)</f>
        <v>0</v>
      </c>
    </row>
    <row r="65" spans="1:24" ht="15" customHeight="1" x14ac:dyDescent="0.2">
      <c r="C65" s="453"/>
      <c r="D65" s="453"/>
      <c r="E65" s="284" t="s">
        <v>4</v>
      </c>
      <c r="F65" s="285" t="str">
        <f>IFERROR(VLOOKUP(Foglio2!$U2,Base1!$B$6:$U$279,5,FALSE),"")</f>
        <v/>
      </c>
      <c r="G65" s="286">
        <f>G64*1936.27</f>
        <v>0</v>
      </c>
      <c r="H65" s="286">
        <f t="shared" ref="H65:U65" si="65">H64*1936.27</f>
        <v>0</v>
      </c>
      <c r="I65" s="286">
        <f t="shared" si="65"/>
        <v>0</v>
      </c>
      <c r="J65" s="286">
        <f t="shared" si="65"/>
        <v>0</v>
      </c>
      <c r="K65" s="286">
        <f t="shared" si="65"/>
        <v>0</v>
      </c>
      <c r="L65" s="234">
        <f t="shared" si="65"/>
        <v>0</v>
      </c>
      <c r="M65" s="286">
        <f t="shared" si="65"/>
        <v>0</v>
      </c>
      <c r="N65" s="281">
        <f t="shared" si="65"/>
        <v>0</v>
      </c>
      <c r="O65" s="183"/>
      <c r="P65" s="184">
        <f t="shared" si="65"/>
        <v>0</v>
      </c>
      <c r="Q65" s="184">
        <f t="shared" si="65"/>
        <v>0</v>
      </c>
      <c r="R65" s="184">
        <f t="shared" si="65"/>
        <v>0</v>
      </c>
      <c r="S65" s="184">
        <f t="shared" si="65"/>
        <v>0</v>
      </c>
      <c r="T65" s="184">
        <f t="shared" si="65"/>
        <v>0</v>
      </c>
      <c r="U65" s="184">
        <f t="shared" si="65"/>
        <v>0</v>
      </c>
      <c r="V65" s="184">
        <f t="shared" ref="V65:V77" si="66">V64*1936.27</f>
        <v>0</v>
      </c>
      <c r="W65" s="234"/>
    </row>
    <row r="66" spans="1:24" ht="15" customHeight="1" x14ac:dyDescent="0.2">
      <c r="A66" s="187">
        <f>IF(Foglio2!$J$7=1,TRUNC(V66,0),TRUNC(U66,0))</f>
        <v>0</v>
      </c>
      <c r="B66" s="187"/>
      <c r="C66" s="389" t="str">
        <f>C64</f>
        <v/>
      </c>
      <c r="D66" s="455" t="str">
        <f>D64</f>
        <v/>
      </c>
      <c r="E66" s="282" t="s">
        <v>3</v>
      </c>
      <c r="F66" s="283" t="str">
        <f>IFERROR(VLOOKUP(Foglio2!$U3,Base1!$B$6:$U$279,5,FALSE),"")</f>
        <v/>
      </c>
      <c r="G66" s="224">
        <f>IFERROR(VLOOKUP(Foglio2!$U3,Base1!$B$6:$U$279,6,FALSE),0)</f>
        <v>0</v>
      </c>
      <c r="H66" s="224">
        <f>IFERROR(VLOOKUP(Foglio2!$U3,Base1!$B$6:$U$279,7,FALSE),0)</f>
        <v>0</v>
      </c>
      <c r="I66" s="224">
        <f>IFERROR(VLOOKUP(Foglio2!$U3,Base1!$B$6:$U$279,8,FALSE),0)</f>
        <v>0</v>
      </c>
      <c r="J66" s="224">
        <f>IFERROR(VLOOKUP(Foglio2!$U3,Base1!$B$6:$U$279,9,FALSE),0)</f>
        <v>0</v>
      </c>
      <c r="K66" s="224">
        <f>IFERROR(VLOOKUP(Foglio2!$U3,Base1!$B$6:$U$279,10,FALSE),0)</f>
        <v>0</v>
      </c>
      <c r="L66" s="224">
        <f>IFERROR(VLOOKUP(Foglio2!$U3,Base1!$B$6:$U$279,11,FALSE),0)</f>
        <v>0</v>
      </c>
      <c r="M66" s="280">
        <f>IFERROR(VLOOKUP(Foglio2!$U3,Base1!$B$6:$U$279,12,FALSE),0)</f>
        <v>0</v>
      </c>
      <c r="N66" s="280">
        <f>IFERROR(VLOOKUP(Foglio2!$U3,Base1!$B$6:$U$279,13,FALSE),0)</f>
        <v>0</v>
      </c>
      <c r="O66" s="186" t="s">
        <v>217</v>
      </c>
      <c r="P66" s="224">
        <f>IFERROR(VLOOKUP(Foglio2!$U3,Base1!$B$6:$U$279,15,FALSE),0)</f>
        <v>0</v>
      </c>
      <c r="Q66" s="224">
        <f>IFERROR(VLOOKUP(Foglio2!$U3,Base1!$B$6:$U$279,16,FALSE),0)</f>
        <v>0</v>
      </c>
      <c r="R66" s="224">
        <f>IFERROR(VLOOKUP(Foglio2!$U3,Base1!$B$6:$U$279,17,FALSE),0)</f>
        <v>0</v>
      </c>
      <c r="S66" s="224">
        <f>IFERROR(VLOOKUP(Foglio2!$U3,Base1!$B$6:$U$279,18,FALSE),0)</f>
        <v>0</v>
      </c>
      <c r="T66" s="224">
        <f>IFERROR(VLOOKUP(Foglio2!$U3,Base1!$B$6:$U$255,19,FALSE),0)</f>
        <v>0</v>
      </c>
      <c r="U66" s="224">
        <f>IFERROR(VLOOKUP(Foglio2!$U3,Base1!$B$6:$U$279,20,FALSE),0)</f>
        <v>0</v>
      </c>
      <c r="V66" s="224">
        <f>IFERROR(VLOOKUP(Foglio2!$U3,Base1!$B$6:$V$279,21,FALSE),0)</f>
        <v>0</v>
      </c>
      <c r="W66" s="233"/>
      <c r="X66" s="159">
        <f>IFERROR("Fascia Da "&amp;F66&amp;" a "&amp;F67&amp;" Decorrenza "&amp;DAY(C64)&amp;"/"&amp;MONTH(C64)&amp;"/"&amp;YEAR(C64),0)</f>
        <v>0</v>
      </c>
    </row>
    <row r="67" spans="1:24" ht="15" customHeight="1" x14ac:dyDescent="0.2">
      <c r="C67" s="389"/>
      <c r="D67" s="389"/>
      <c r="E67" s="284" t="s">
        <v>4</v>
      </c>
      <c r="F67" s="285" t="str">
        <f>IFERROR(VLOOKUP(Foglio2!$U4,Base1!$B$6:$U$279,5,FALSE),"")</f>
        <v/>
      </c>
      <c r="G67" s="286">
        <f t="shared" ref="G67:N67" si="67">G66*1936.27</f>
        <v>0</v>
      </c>
      <c r="H67" s="286">
        <f t="shared" si="67"/>
        <v>0</v>
      </c>
      <c r="I67" s="286">
        <f t="shared" si="67"/>
        <v>0</v>
      </c>
      <c r="J67" s="286">
        <f t="shared" si="67"/>
        <v>0</v>
      </c>
      <c r="K67" s="286">
        <f t="shared" si="67"/>
        <v>0</v>
      </c>
      <c r="L67" s="234">
        <f t="shared" si="67"/>
        <v>0</v>
      </c>
      <c r="M67" s="286">
        <f t="shared" si="67"/>
        <v>0</v>
      </c>
      <c r="N67" s="281">
        <f t="shared" si="67"/>
        <v>0</v>
      </c>
      <c r="O67" s="183"/>
      <c r="P67" s="184">
        <f t="shared" ref="P67:U67" si="68">P66*1936.27</f>
        <v>0</v>
      </c>
      <c r="Q67" s="184">
        <f t="shared" si="68"/>
        <v>0</v>
      </c>
      <c r="R67" s="184">
        <f t="shared" si="68"/>
        <v>0</v>
      </c>
      <c r="S67" s="184">
        <f t="shared" si="68"/>
        <v>0</v>
      </c>
      <c r="T67" s="184">
        <f t="shared" si="68"/>
        <v>0</v>
      </c>
      <c r="U67" s="184">
        <f t="shared" si="68"/>
        <v>0</v>
      </c>
      <c r="V67" s="184">
        <f t="shared" si="66"/>
        <v>0</v>
      </c>
      <c r="W67" s="234"/>
    </row>
    <row r="68" spans="1:24" ht="15" customHeight="1" x14ac:dyDescent="0.2">
      <c r="A68" s="187">
        <f>IF(Foglio2!$J$7=1,TRUNC(V68,0),TRUNC(U68,0))</f>
        <v>0</v>
      </c>
      <c r="B68" s="187"/>
      <c r="C68" s="389"/>
      <c r="D68" s="389"/>
      <c r="E68" s="282" t="s">
        <v>3</v>
      </c>
      <c r="F68" s="283" t="str">
        <f>IFERROR(VLOOKUP(Foglio2!$U5,Base1!$B$6:$U$279,5,FALSE),"")</f>
        <v/>
      </c>
      <c r="G68" s="224">
        <f>IFERROR(VLOOKUP(Foglio2!$U5,Base1!$B$6:$U$279,6,FALSE),0)</f>
        <v>0</v>
      </c>
      <c r="H68" s="224">
        <f>IFERROR(VLOOKUP(Foglio2!$U5,Base1!$B$6:$U$279,7,FALSE),0)</f>
        <v>0</v>
      </c>
      <c r="I68" s="224">
        <f>IFERROR(VLOOKUP(Foglio2!$U5,Base1!$B$6:$U$279,8,FALSE),0)</f>
        <v>0</v>
      </c>
      <c r="J68" s="224">
        <f>IFERROR(VLOOKUP(Foglio2!$U5,Base1!$B$6:$U$279,9,FALSE),0)</f>
        <v>0</v>
      </c>
      <c r="K68" s="224">
        <f>IFERROR(VLOOKUP(Foglio2!$U5,Base1!$B$6:$U$279,10,FALSE),0)</f>
        <v>0</v>
      </c>
      <c r="L68" s="224">
        <f>IFERROR(VLOOKUP(Foglio2!$U5,Base1!$B$6:$U$279,11,FALSE),0)</f>
        <v>0</v>
      </c>
      <c r="M68" s="280">
        <f>IFERROR(VLOOKUP(Foglio2!$U5,Base1!$B$6:$U$279,12,FALSE),0)</f>
        <v>0</v>
      </c>
      <c r="N68" s="280">
        <f>IFERROR(VLOOKUP(Foglio2!$U5,Base1!$B$6:$U$279,13,FALSE),0)</f>
        <v>0</v>
      </c>
      <c r="O68" s="186" t="s">
        <v>217</v>
      </c>
      <c r="P68" s="224">
        <f>IFERROR(VLOOKUP(Foglio2!$U5,Base1!$B$6:$U$279,15,FALSE),0)</f>
        <v>0</v>
      </c>
      <c r="Q68" s="224">
        <f>IFERROR(VLOOKUP(Foglio2!$U5,Base1!$B$6:$U$279,16,FALSE),0)</f>
        <v>0</v>
      </c>
      <c r="R68" s="224">
        <f>IFERROR(VLOOKUP(Foglio2!$U5,Base1!$B$6:$U$279,17,FALSE),0)</f>
        <v>0</v>
      </c>
      <c r="S68" s="224">
        <f>IFERROR(VLOOKUP(Foglio2!$U5,Base1!$B$6:$U$279,18,FALSE),0)</f>
        <v>0</v>
      </c>
      <c r="T68" s="224">
        <f>IFERROR(VLOOKUP(Foglio2!$U5,Base1!$B$6:$U$255,19,FALSE),0)</f>
        <v>0</v>
      </c>
      <c r="U68" s="224">
        <f>IFERROR(VLOOKUP(Foglio2!$U5,Base1!$B$6:$U$279,20,FALSE),0)</f>
        <v>0</v>
      </c>
      <c r="V68" s="224">
        <f>IFERROR(VLOOKUP(Foglio2!$U5,Base1!$B$6:$V$279,21,FALSE),0)</f>
        <v>0</v>
      </c>
      <c r="W68" s="233"/>
      <c r="X68" s="159">
        <f>IFERROR("Fascia Da "&amp;F68&amp;" a "&amp;F69&amp;" Decorrenza "&amp;DAY(C64)&amp;"/"&amp;MONTH(C64)&amp;"/"&amp;YEAR(C64),0)</f>
        <v>0</v>
      </c>
    </row>
    <row r="69" spans="1:24" ht="15" customHeight="1" x14ac:dyDescent="0.2">
      <c r="C69" s="389"/>
      <c r="D69" s="389"/>
      <c r="E69" s="284" t="s">
        <v>4</v>
      </c>
      <c r="F69" s="285" t="str">
        <f>IFERROR(VLOOKUP(Foglio2!$U6,Base1!$B$6:$U$279,5,FALSE),"")</f>
        <v/>
      </c>
      <c r="G69" s="286">
        <f t="shared" ref="G69:N69" si="69">G68*1936.27</f>
        <v>0</v>
      </c>
      <c r="H69" s="286">
        <f t="shared" si="69"/>
        <v>0</v>
      </c>
      <c r="I69" s="286">
        <f t="shared" si="69"/>
        <v>0</v>
      </c>
      <c r="J69" s="286">
        <f t="shared" si="69"/>
        <v>0</v>
      </c>
      <c r="K69" s="286">
        <f t="shared" si="69"/>
        <v>0</v>
      </c>
      <c r="L69" s="234">
        <f t="shared" si="69"/>
        <v>0</v>
      </c>
      <c r="M69" s="286">
        <f t="shared" si="69"/>
        <v>0</v>
      </c>
      <c r="N69" s="281">
        <f t="shared" si="69"/>
        <v>0</v>
      </c>
      <c r="O69" s="183"/>
      <c r="P69" s="184">
        <f t="shared" ref="P69:U69" si="70">P68*1936.27</f>
        <v>0</v>
      </c>
      <c r="Q69" s="184">
        <f t="shared" si="70"/>
        <v>0</v>
      </c>
      <c r="R69" s="184">
        <f t="shared" si="70"/>
        <v>0</v>
      </c>
      <c r="S69" s="184">
        <f t="shared" si="70"/>
        <v>0</v>
      </c>
      <c r="T69" s="184">
        <f t="shared" si="70"/>
        <v>0</v>
      </c>
      <c r="U69" s="184">
        <f t="shared" si="70"/>
        <v>0</v>
      </c>
      <c r="V69" s="184">
        <f t="shared" si="66"/>
        <v>0</v>
      </c>
      <c r="W69" s="234"/>
    </row>
    <row r="70" spans="1:24" ht="15" customHeight="1" x14ac:dyDescent="0.2">
      <c r="A70" s="187">
        <f>IF(Foglio2!$J$7=1,TRUNC(V70,0),TRUNC(U70,0))</f>
        <v>0</v>
      </c>
      <c r="B70" s="187"/>
      <c r="C70" s="389"/>
      <c r="D70" s="389"/>
      <c r="E70" s="282" t="s">
        <v>3</v>
      </c>
      <c r="F70" s="283" t="str">
        <f>IFERROR(VLOOKUP(Foglio2!$U7,Base1!$B$6:$U$279,5,FALSE),"")</f>
        <v/>
      </c>
      <c r="G70" s="224">
        <f>IFERROR(VLOOKUP(Foglio2!$U7,Base1!$B$6:$U$279,6,FALSE),0)</f>
        <v>0</v>
      </c>
      <c r="H70" s="224">
        <f>IFERROR(VLOOKUP(Foglio2!$U7,Base1!$B$6:$U$279,7,FALSE),0)</f>
        <v>0</v>
      </c>
      <c r="I70" s="224">
        <f>IFERROR(VLOOKUP(Foglio2!$U7,Base1!$B$6:$U$279,8,FALSE),0)</f>
        <v>0</v>
      </c>
      <c r="J70" s="224">
        <f>IFERROR(VLOOKUP(Foglio2!$U7,Base1!$B$6:$U$279,9,FALSE),0)</f>
        <v>0</v>
      </c>
      <c r="K70" s="224">
        <f>IFERROR(VLOOKUP(Foglio2!$U7,Base1!$B$6:$U$279,10,FALSE),0)</f>
        <v>0</v>
      </c>
      <c r="L70" s="224">
        <f>IFERROR(VLOOKUP(Foglio2!$U7,Base1!$B$6:$U$279,11,FALSE),0)</f>
        <v>0</v>
      </c>
      <c r="M70" s="280">
        <f>IFERROR(VLOOKUP(Foglio2!$U7,Base1!$B$6:$U$279,12,FALSE),0)</f>
        <v>0</v>
      </c>
      <c r="N70" s="280">
        <f>IFERROR(VLOOKUP(Foglio2!$U7,Base1!$B$6:$U$279,13,FALSE),0)</f>
        <v>0</v>
      </c>
      <c r="O70" s="186" t="s">
        <v>217</v>
      </c>
      <c r="P70" s="224">
        <f>IFERROR(VLOOKUP(Foglio2!$U7,Base1!$B$6:$U$279,15,FALSE),0)</f>
        <v>0</v>
      </c>
      <c r="Q70" s="224">
        <f>IFERROR(VLOOKUP(Foglio2!$U7,Base1!$B$6:$U$279,16,FALSE),0)</f>
        <v>0</v>
      </c>
      <c r="R70" s="224">
        <f>IFERROR(VLOOKUP(Foglio2!$U7,Base1!$B$6:$U$279,17,FALSE),0)</f>
        <v>0</v>
      </c>
      <c r="S70" s="224">
        <f>IFERROR(VLOOKUP(Foglio2!$U7,Base1!$B$6:$U$279,18,FALSE),0)</f>
        <v>0</v>
      </c>
      <c r="T70" s="224">
        <f>IFERROR(VLOOKUP(Foglio2!$U7,Base1!$B$6:$U$255,19,FALSE),0)</f>
        <v>0</v>
      </c>
      <c r="U70" s="224">
        <f>IFERROR(VLOOKUP(Foglio2!$U7,Base1!$B$6:$U$279,20,FALSE),0)</f>
        <v>0</v>
      </c>
      <c r="V70" s="224">
        <f>IFERROR(VLOOKUP(Foglio2!$U7,Base1!$B$6:$V$279,21,FALSE),0)</f>
        <v>0</v>
      </c>
      <c r="W70" s="233"/>
      <c r="X70" s="159">
        <f>IFERROR("Fascia Da "&amp;F70&amp;" a "&amp;F71&amp;" Decorrenza "&amp;DAY(C64)&amp;"/"&amp;MONTH(C64)&amp;"/"&amp;YEAR(C64),0)</f>
        <v>0</v>
      </c>
    </row>
    <row r="71" spans="1:24" ht="15" customHeight="1" x14ac:dyDescent="0.2">
      <c r="C71" s="389"/>
      <c r="D71" s="389"/>
      <c r="E71" s="284" t="s">
        <v>4</v>
      </c>
      <c r="F71" s="285" t="str">
        <f>IFERROR(VLOOKUP(Foglio2!$U8,Base1!$B$6:$U$279,5,FALSE),"")</f>
        <v/>
      </c>
      <c r="G71" s="286">
        <f t="shared" ref="G71:N71" si="71">G70*1936.27</f>
        <v>0</v>
      </c>
      <c r="H71" s="286">
        <f t="shared" si="71"/>
        <v>0</v>
      </c>
      <c r="I71" s="286">
        <f t="shared" si="71"/>
        <v>0</v>
      </c>
      <c r="J71" s="286">
        <f t="shared" si="71"/>
        <v>0</v>
      </c>
      <c r="K71" s="286">
        <f t="shared" si="71"/>
        <v>0</v>
      </c>
      <c r="L71" s="234">
        <f t="shared" si="71"/>
        <v>0</v>
      </c>
      <c r="M71" s="286">
        <f t="shared" si="71"/>
        <v>0</v>
      </c>
      <c r="N71" s="281">
        <f t="shared" si="71"/>
        <v>0</v>
      </c>
      <c r="O71" s="183"/>
      <c r="P71" s="184">
        <f t="shared" ref="P71:U71" si="72">P70*1936.27</f>
        <v>0</v>
      </c>
      <c r="Q71" s="184">
        <f t="shared" si="72"/>
        <v>0</v>
      </c>
      <c r="R71" s="184">
        <f t="shared" si="72"/>
        <v>0</v>
      </c>
      <c r="S71" s="184">
        <f t="shared" si="72"/>
        <v>0</v>
      </c>
      <c r="T71" s="184">
        <f t="shared" si="72"/>
        <v>0</v>
      </c>
      <c r="U71" s="184">
        <f t="shared" si="72"/>
        <v>0</v>
      </c>
      <c r="V71" s="184">
        <f t="shared" si="66"/>
        <v>0</v>
      </c>
      <c r="W71" s="234"/>
    </row>
    <row r="72" spans="1:24" ht="15" customHeight="1" x14ac:dyDescent="0.2">
      <c r="A72" s="187">
        <f>IF(Foglio2!$J$7=1,TRUNC(V72,0),TRUNC(U72,0))</f>
        <v>0</v>
      </c>
      <c r="B72" s="187"/>
      <c r="C72" s="389"/>
      <c r="D72" s="389"/>
      <c r="E72" s="282" t="s">
        <v>3</v>
      </c>
      <c r="F72" s="283" t="str">
        <f>IFERROR(VLOOKUP(Foglio2!$U9,Base1!$B$6:$U$279,5,FALSE),"")</f>
        <v/>
      </c>
      <c r="G72" s="224">
        <f>IFERROR(VLOOKUP(Foglio2!$U9,Base1!$B$6:$U$279,6,FALSE),0)</f>
        <v>0</v>
      </c>
      <c r="H72" s="224">
        <f>IFERROR(VLOOKUP(Foglio2!$U9,Base1!$B$6:$U$279,7,FALSE),0)</f>
        <v>0</v>
      </c>
      <c r="I72" s="224">
        <f>IFERROR(VLOOKUP(Foglio2!$U9,Base1!$B$6:$U$279,8,FALSE),0)</f>
        <v>0</v>
      </c>
      <c r="J72" s="224">
        <f>IFERROR(VLOOKUP(Foglio2!$U9,Base1!$B$6:$U$279,9,FALSE),0)</f>
        <v>0</v>
      </c>
      <c r="K72" s="224">
        <f>IFERROR(VLOOKUP(Foglio2!$U9,Base1!$B$6:$U$279,10,FALSE),0)</f>
        <v>0</v>
      </c>
      <c r="L72" s="224">
        <f>IFERROR(VLOOKUP(Foglio2!$U9,Base1!$B$6:$U$279,11,FALSE),0)</f>
        <v>0</v>
      </c>
      <c r="M72" s="280">
        <f>IFERROR(VLOOKUP(Foglio2!$U9,Base1!$B$6:$U$279,12,FALSE),0)</f>
        <v>0</v>
      </c>
      <c r="N72" s="280">
        <f>IFERROR(VLOOKUP(Foglio2!$U9,Base1!$B$6:$U$279,13,FALSE),0)</f>
        <v>0</v>
      </c>
      <c r="O72" s="186" t="s">
        <v>217</v>
      </c>
      <c r="P72" s="224">
        <f>IFERROR(VLOOKUP(Foglio2!$U9,Base1!$B$6:$U$279,15,FALSE),0)</f>
        <v>0</v>
      </c>
      <c r="Q72" s="224">
        <f>IFERROR(VLOOKUP(Foglio2!$U9,Base1!$B$6:$U$279,16,FALSE),0)</f>
        <v>0</v>
      </c>
      <c r="R72" s="224">
        <f>IFERROR(VLOOKUP(Foglio2!$U9,Base1!$B$6:$U$279,17,FALSE),0)</f>
        <v>0</v>
      </c>
      <c r="S72" s="224">
        <f>IFERROR(VLOOKUP(Foglio2!$U9,Base1!$B$6:$U$279,18,FALSE),0)</f>
        <v>0</v>
      </c>
      <c r="T72" s="224">
        <f>IFERROR(VLOOKUP(Foglio2!$U9,Base1!$B$6:$U$255,19,FALSE),0)</f>
        <v>0</v>
      </c>
      <c r="U72" s="224">
        <f>IFERROR(VLOOKUP(Foglio2!$U9,Base1!$B$6:$U$279,20,FALSE),0)</f>
        <v>0</v>
      </c>
      <c r="V72" s="224">
        <f>IFERROR(VLOOKUP(Foglio2!$U9,Base1!$B$6:$V$279,21,FALSE),0)</f>
        <v>0</v>
      </c>
      <c r="W72" s="233"/>
      <c r="X72" s="159">
        <f>IFERROR("Fascia Da "&amp;F72&amp;" a "&amp;F73&amp;" Decorrenza "&amp;DAY(C64)&amp;"/"&amp;MONTH(C64)&amp;"/"&amp;YEAR(C64),0)</f>
        <v>0</v>
      </c>
    </row>
    <row r="73" spans="1:24" ht="15" customHeight="1" x14ac:dyDescent="0.2">
      <c r="C73" s="389"/>
      <c r="D73" s="389"/>
      <c r="E73" s="284" t="s">
        <v>4</v>
      </c>
      <c r="F73" s="285" t="str">
        <f>IFERROR(VLOOKUP(Foglio2!$U10,Base1!$B$6:$U$279,5,FALSE),"")</f>
        <v/>
      </c>
      <c r="G73" s="286">
        <f t="shared" ref="G73:N73" si="73">G72*1936.27</f>
        <v>0</v>
      </c>
      <c r="H73" s="286">
        <f t="shared" si="73"/>
        <v>0</v>
      </c>
      <c r="I73" s="286">
        <f t="shared" si="73"/>
        <v>0</v>
      </c>
      <c r="J73" s="286">
        <f t="shared" si="73"/>
        <v>0</v>
      </c>
      <c r="K73" s="286">
        <f t="shared" si="73"/>
        <v>0</v>
      </c>
      <c r="L73" s="234">
        <f t="shared" si="73"/>
        <v>0</v>
      </c>
      <c r="M73" s="286">
        <f t="shared" si="73"/>
        <v>0</v>
      </c>
      <c r="N73" s="281">
        <f t="shared" si="73"/>
        <v>0</v>
      </c>
      <c r="O73" s="183"/>
      <c r="P73" s="184">
        <f t="shared" ref="P73:U73" si="74">P72*1936.27</f>
        <v>0</v>
      </c>
      <c r="Q73" s="184">
        <f t="shared" si="74"/>
        <v>0</v>
      </c>
      <c r="R73" s="184">
        <f t="shared" si="74"/>
        <v>0</v>
      </c>
      <c r="S73" s="184">
        <f t="shared" si="74"/>
        <v>0</v>
      </c>
      <c r="T73" s="184">
        <f t="shared" si="74"/>
        <v>0</v>
      </c>
      <c r="U73" s="184">
        <f t="shared" si="74"/>
        <v>0</v>
      </c>
      <c r="V73" s="184">
        <f t="shared" si="66"/>
        <v>0</v>
      </c>
      <c r="W73" s="234"/>
    </row>
    <row r="74" spans="1:24" ht="15" customHeight="1" x14ac:dyDescent="0.2">
      <c r="A74" s="187">
        <f>IF(Foglio2!$J$7=1,TRUNC(V74,0),TRUNC(U74,0))</f>
        <v>0</v>
      </c>
      <c r="B74" s="187"/>
      <c r="C74" s="389"/>
      <c r="D74" s="389"/>
      <c r="E74" s="282" t="s">
        <v>3</v>
      </c>
      <c r="F74" s="283" t="str">
        <f>IFERROR(VLOOKUP(Foglio2!$U11,Base1!$B$6:$U$279,5,FALSE),"")</f>
        <v/>
      </c>
      <c r="G74" s="224">
        <f>IFERROR(VLOOKUP(Foglio2!$U11,Base1!$B$6:$U$279,6,FALSE),0)</f>
        <v>0</v>
      </c>
      <c r="H74" s="224">
        <f>IFERROR(VLOOKUP(Foglio2!$U11,Base1!$B$6:$U$279,7,FALSE),0)</f>
        <v>0</v>
      </c>
      <c r="I74" s="224">
        <f>IFERROR(VLOOKUP(Foglio2!$U11,Base1!$B$6:$U$279,8,FALSE),0)</f>
        <v>0</v>
      </c>
      <c r="J74" s="224">
        <f>IFERROR(VLOOKUP(Foglio2!$U11,Base1!$B$6:$U$279,9,FALSE),0)</f>
        <v>0</v>
      </c>
      <c r="K74" s="224">
        <f>IFERROR(VLOOKUP(Foglio2!$U11,Base1!$B$6:$U$279,10,FALSE),0)</f>
        <v>0</v>
      </c>
      <c r="L74" s="224">
        <f>IFERROR(VLOOKUP(Foglio2!$U11,Base1!$B$6:$U$279,11,FALSE),0)</f>
        <v>0</v>
      </c>
      <c r="M74" s="280">
        <f>IFERROR(VLOOKUP(Foglio2!$U11,Base1!$B$6:$U$279,12,FALSE),0)</f>
        <v>0</v>
      </c>
      <c r="N74" s="280">
        <f>IFERROR(VLOOKUP(Foglio2!$U11,Base1!$B$6:$U$279,13,FALSE),0)</f>
        <v>0</v>
      </c>
      <c r="O74" s="186" t="s">
        <v>217</v>
      </c>
      <c r="P74" s="224">
        <f>IFERROR(VLOOKUP(Foglio2!$U11,Base1!$B$6:$U$279,15,FALSE),0)</f>
        <v>0</v>
      </c>
      <c r="Q74" s="224">
        <f>IFERROR(VLOOKUP(Foglio2!$U11,Base1!$B$6:$U$279,16,FALSE),0)</f>
        <v>0</v>
      </c>
      <c r="R74" s="224">
        <f>IFERROR(VLOOKUP(Foglio2!$U11,Base1!$B$6:$U$279,17,FALSE),0)</f>
        <v>0</v>
      </c>
      <c r="S74" s="224">
        <f>IFERROR(VLOOKUP(Foglio2!$U11,Base1!$B$6:$U$279,18,FALSE),0)</f>
        <v>0</v>
      </c>
      <c r="T74" s="224">
        <f>IFERROR(VLOOKUP(Foglio2!$U11,Base1!$B$6:$U$255,19,FALSE),0)</f>
        <v>0</v>
      </c>
      <c r="U74" s="224">
        <f>IFERROR(VLOOKUP(Foglio2!$U11,Base1!$B$6:$U$279,20,FALSE),0)</f>
        <v>0</v>
      </c>
      <c r="V74" s="224">
        <f>IFERROR(VLOOKUP(Foglio2!$U11,Base1!$B$6:$V$279,21,FALSE),0)</f>
        <v>0</v>
      </c>
      <c r="W74" s="233"/>
      <c r="X74" s="159">
        <f>IFERROR("Fascia Da "&amp;F74&amp;" a "&amp;F75&amp;" Decorrenza "&amp;DAY(C64)&amp;"/"&amp;MONTH(C64)&amp;"/"&amp;YEAR(C64),0)</f>
        <v>0</v>
      </c>
    </row>
    <row r="75" spans="1:24" ht="15" customHeight="1" x14ac:dyDescent="0.2">
      <c r="C75" s="389"/>
      <c r="D75" s="389"/>
      <c r="E75" s="284" t="s">
        <v>4</v>
      </c>
      <c r="F75" s="285" t="str">
        <f>IFERROR(VLOOKUP(Foglio2!$U12,Base1!$B$6:$U$279,5,FALSE),"")</f>
        <v/>
      </c>
      <c r="G75" s="286">
        <f t="shared" ref="G75:N75" si="75">G74*1936.27</f>
        <v>0</v>
      </c>
      <c r="H75" s="286">
        <f t="shared" si="75"/>
        <v>0</v>
      </c>
      <c r="I75" s="286">
        <f t="shared" si="75"/>
        <v>0</v>
      </c>
      <c r="J75" s="286">
        <f t="shared" si="75"/>
        <v>0</v>
      </c>
      <c r="K75" s="286">
        <f t="shared" si="75"/>
        <v>0</v>
      </c>
      <c r="L75" s="234">
        <f t="shared" si="75"/>
        <v>0</v>
      </c>
      <c r="M75" s="286">
        <f t="shared" si="75"/>
        <v>0</v>
      </c>
      <c r="N75" s="281">
        <f t="shared" si="75"/>
        <v>0</v>
      </c>
      <c r="O75" s="183"/>
      <c r="P75" s="184">
        <f t="shared" ref="P75:U75" si="76">P74*1936.27</f>
        <v>0</v>
      </c>
      <c r="Q75" s="184">
        <f t="shared" si="76"/>
        <v>0</v>
      </c>
      <c r="R75" s="184">
        <f t="shared" si="76"/>
        <v>0</v>
      </c>
      <c r="S75" s="184">
        <f t="shared" si="76"/>
        <v>0</v>
      </c>
      <c r="T75" s="184">
        <f t="shared" si="76"/>
        <v>0</v>
      </c>
      <c r="U75" s="184">
        <f t="shared" si="76"/>
        <v>0</v>
      </c>
      <c r="V75" s="184">
        <f t="shared" si="66"/>
        <v>0</v>
      </c>
      <c r="W75" s="234"/>
    </row>
    <row r="76" spans="1:24" ht="15" customHeight="1" x14ac:dyDescent="0.2">
      <c r="A76" s="187">
        <f>IF(Foglio2!$J$7=1,TRUNC(V76,0),TRUNC(U76,0))</f>
        <v>0</v>
      </c>
      <c r="B76" s="187"/>
      <c r="C76" s="389"/>
      <c r="D76" s="389"/>
      <c r="E76" s="282" t="s">
        <v>3</v>
      </c>
      <c r="F76" s="283" t="str">
        <f>IFERROR(VLOOKUP(Foglio2!$U13,Base1!$B$6:$U$279,5,FALSE),"")</f>
        <v/>
      </c>
      <c r="G76" s="224">
        <f>IFERROR(VLOOKUP(Foglio2!$U13,Base1!$B$6:$U$279,6,FALSE),0)</f>
        <v>0</v>
      </c>
      <c r="H76" s="224">
        <f>IFERROR(VLOOKUP(Foglio2!$U13,Base1!$B$6:$U$279,7,FALSE),0)</f>
        <v>0</v>
      </c>
      <c r="I76" s="224">
        <f>IFERROR(VLOOKUP(Foglio2!$U13,Base1!$B$6:$U$279,8,FALSE),0)</f>
        <v>0</v>
      </c>
      <c r="J76" s="224">
        <f>IFERROR(VLOOKUP(Foglio2!$U13,Base1!$B$6:$U$279,9,FALSE),0)</f>
        <v>0</v>
      </c>
      <c r="K76" s="224">
        <f>IFERROR(VLOOKUP(Foglio2!$U13,Base1!$B$6:$U$279,10,FALSE),0)</f>
        <v>0</v>
      </c>
      <c r="L76" s="224">
        <f>IFERROR(VLOOKUP(Foglio2!$U13,Base1!$B$6:$U$279,11,FALSE),0)</f>
        <v>0</v>
      </c>
      <c r="M76" s="280">
        <f>IFERROR(VLOOKUP(Foglio2!$U13,Base1!$B$6:$U$279,12,FALSE),0)</f>
        <v>0</v>
      </c>
      <c r="N76" s="280">
        <f>IFERROR(VLOOKUP(Foglio2!$U13,Base1!$B$6:$U$279,13,FALSE),0)</f>
        <v>0</v>
      </c>
      <c r="O76" s="186" t="s">
        <v>217</v>
      </c>
      <c r="P76" s="224">
        <f>IFERROR(VLOOKUP(Foglio2!$U13,Base1!$B$6:$U$279,15,FALSE),0)</f>
        <v>0</v>
      </c>
      <c r="Q76" s="224">
        <f>IFERROR(VLOOKUP(Foglio2!$U13,Base1!$B$6:$U$279,16,FALSE),0)</f>
        <v>0</v>
      </c>
      <c r="R76" s="224">
        <f>IFERROR(VLOOKUP(Foglio2!$U13,Base1!$B$6:$U$279,17,FALSE),0)</f>
        <v>0</v>
      </c>
      <c r="S76" s="224">
        <f>IFERROR(VLOOKUP(Foglio2!$U13,Base1!$B$6:$U$279,18,FALSE),0)</f>
        <v>0</v>
      </c>
      <c r="T76" s="224">
        <f>IFERROR(VLOOKUP(Foglio2!$U13,Base1!$B$6:$U$255,19,FALSE),0)</f>
        <v>0</v>
      </c>
      <c r="U76" s="224">
        <f>IFERROR(VLOOKUP(Foglio2!$U13,Base1!$B$6:$U$279,20,FALSE),0)</f>
        <v>0</v>
      </c>
      <c r="V76" s="224">
        <f>IFERROR(VLOOKUP(Foglio2!$U13,Base1!$B$6:$V$279,21,FALSE),0)</f>
        <v>0</v>
      </c>
      <c r="W76" s="233"/>
      <c r="X76" s="159" t="str">
        <f>IFERROR(IF(G76&gt;0,("Fascia Da "&amp;F76&amp;" a "&amp;F77&amp;" Decorrenza "&amp;DAY(C64)&amp;"/"&amp;MONTH(C64)&amp;"/"&amp;YEAR(C64)),""),0)</f>
        <v/>
      </c>
    </row>
    <row r="77" spans="1:24" ht="15" customHeight="1" x14ac:dyDescent="0.2">
      <c r="C77" s="454"/>
      <c r="D77" s="454"/>
      <c r="E77" s="292" t="s">
        <v>4</v>
      </c>
      <c r="F77" s="293" t="str">
        <f>IFERROR(VLOOKUP(Foglio2!$U14,Base1!$B$6:$U$279,5,FALSE),"")</f>
        <v/>
      </c>
      <c r="G77" s="228">
        <f t="shared" ref="G77:N77" si="77">G76*1936.27</f>
        <v>0</v>
      </c>
      <c r="H77" s="228">
        <f t="shared" si="77"/>
        <v>0</v>
      </c>
      <c r="I77" s="228">
        <f t="shared" si="77"/>
        <v>0</v>
      </c>
      <c r="J77" s="228">
        <f t="shared" si="77"/>
        <v>0</v>
      </c>
      <c r="K77" s="228">
        <f t="shared" si="77"/>
        <v>0</v>
      </c>
      <c r="L77" s="294">
        <f t="shared" si="77"/>
        <v>0</v>
      </c>
      <c r="M77" s="228">
        <f t="shared" si="77"/>
        <v>0</v>
      </c>
      <c r="N77" s="228">
        <f t="shared" si="77"/>
        <v>0</v>
      </c>
      <c r="O77" s="183"/>
      <c r="P77" s="228">
        <f t="shared" ref="P77:U77" si="78">P76*1936.27</f>
        <v>0</v>
      </c>
      <c r="Q77" s="228">
        <f t="shared" si="78"/>
        <v>0</v>
      </c>
      <c r="R77" s="228">
        <f t="shared" si="78"/>
        <v>0</v>
      </c>
      <c r="S77" s="228">
        <f t="shared" si="78"/>
        <v>0</v>
      </c>
      <c r="T77" s="228">
        <f t="shared" si="78"/>
        <v>0</v>
      </c>
      <c r="U77" s="228">
        <f t="shared" si="78"/>
        <v>0</v>
      </c>
      <c r="V77" s="228">
        <f t="shared" si="66"/>
        <v>0</v>
      </c>
      <c r="W77" s="234"/>
    </row>
    <row r="78" spans="1:24" x14ac:dyDescent="0.2">
      <c r="E78" s="290"/>
      <c r="F78" s="290"/>
      <c r="G78" s="290"/>
      <c r="H78" s="290"/>
      <c r="I78" s="290"/>
      <c r="J78" s="290"/>
      <c r="K78" s="290"/>
      <c r="L78" s="290"/>
      <c r="M78" s="290"/>
      <c r="N78" s="290"/>
    </row>
    <row r="79" spans="1:24" ht="15" customHeight="1" x14ac:dyDescent="0.2">
      <c r="C79" s="392">
        <f>Base2!C1</f>
        <v>0</v>
      </c>
      <c r="D79" s="393"/>
      <c r="E79" s="440">
        <f>Base2!E1</f>
        <v>0</v>
      </c>
      <c r="F79" s="441"/>
      <c r="G79" s="441"/>
      <c r="H79" s="441"/>
      <c r="I79" s="441"/>
      <c r="J79" s="441"/>
      <c r="K79" s="441"/>
      <c r="L79" s="441"/>
      <c r="M79" s="441"/>
      <c r="N79" s="442"/>
      <c r="O79" s="167"/>
      <c r="P79" s="326" t="s">
        <v>149</v>
      </c>
      <c r="Q79" s="327"/>
      <c r="R79" s="328"/>
      <c r="S79" s="277" t="s">
        <v>161</v>
      </c>
      <c r="T79" s="277" t="s">
        <v>182</v>
      </c>
      <c r="U79" s="277" t="s">
        <v>182</v>
      </c>
      <c r="V79" s="277" t="s">
        <v>182</v>
      </c>
      <c r="W79" s="238"/>
    </row>
    <row r="80" spans="1:24" ht="15" customHeight="1" x14ac:dyDescent="0.2">
      <c r="C80" s="169"/>
      <c r="D80" s="170"/>
      <c r="E80" s="443"/>
      <c r="F80" s="443"/>
      <c r="G80" s="443"/>
      <c r="H80" s="443"/>
      <c r="I80" s="443"/>
      <c r="J80" s="443"/>
      <c r="K80" s="443"/>
      <c r="L80" s="443"/>
      <c r="M80" s="443"/>
      <c r="N80" s="444"/>
      <c r="O80" s="171"/>
      <c r="P80" s="329"/>
      <c r="Q80" s="330"/>
      <c r="R80" s="331"/>
      <c r="S80" s="276" t="s">
        <v>162</v>
      </c>
      <c r="T80" s="276" t="s">
        <v>183</v>
      </c>
      <c r="U80" s="276" t="s">
        <v>183</v>
      </c>
      <c r="V80" s="276" t="s">
        <v>183</v>
      </c>
      <c r="W80" s="238"/>
    </row>
    <row r="81" spans="1:24" ht="15" customHeight="1" x14ac:dyDescent="0.2">
      <c r="C81" s="400" t="s">
        <v>16</v>
      </c>
      <c r="D81" s="401"/>
      <c r="E81" s="445" t="s">
        <v>15</v>
      </c>
      <c r="F81" s="446"/>
      <c r="G81" s="449" t="s">
        <v>2</v>
      </c>
      <c r="H81" s="450"/>
      <c r="I81" s="450"/>
      <c r="J81" s="450"/>
      <c r="K81" s="450"/>
      <c r="L81" s="451"/>
      <c r="M81" s="408" t="s">
        <v>49</v>
      </c>
      <c r="N81" s="408" t="s">
        <v>50</v>
      </c>
      <c r="O81" s="173"/>
      <c r="P81" s="410" t="s">
        <v>150</v>
      </c>
      <c r="Q81" s="410" t="s">
        <v>153</v>
      </c>
      <c r="R81" s="174" t="s">
        <v>147</v>
      </c>
      <c r="S81" s="387" t="s">
        <v>163</v>
      </c>
      <c r="T81" s="387" t="s">
        <v>181</v>
      </c>
      <c r="U81" s="387" t="s">
        <v>200</v>
      </c>
      <c r="V81" s="387" t="s">
        <v>200</v>
      </c>
      <c r="W81" s="230"/>
    </row>
    <row r="82" spans="1:24" ht="42" customHeight="1" x14ac:dyDescent="0.2">
      <c r="C82" s="175" t="s">
        <v>20</v>
      </c>
      <c r="D82" s="175" t="s">
        <v>21</v>
      </c>
      <c r="E82" s="447"/>
      <c r="F82" s="448"/>
      <c r="G82" s="291" t="s">
        <v>17</v>
      </c>
      <c r="H82" s="317" t="s">
        <v>154</v>
      </c>
      <c r="I82" s="296" t="s">
        <v>219</v>
      </c>
      <c r="J82" s="291" t="s">
        <v>1</v>
      </c>
      <c r="K82" s="291" t="s">
        <v>151</v>
      </c>
      <c r="L82" s="291" t="s">
        <v>158</v>
      </c>
      <c r="M82" s="420"/>
      <c r="N82" s="420"/>
      <c r="O82" s="176"/>
      <c r="P82" s="411"/>
      <c r="Q82" s="411"/>
      <c r="R8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388" t="s">
        <v>164</v>
      </c>
      <c r="T82" s="388" t="s">
        <v>164</v>
      </c>
      <c r="U82" s="388" t="s">
        <v>164</v>
      </c>
      <c r="V82" s="388" t="s">
        <v>164</v>
      </c>
      <c r="W82" s="239"/>
    </row>
    <row r="83" spans="1:24" ht="15" customHeight="1" x14ac:dyDescent="0.2">
      <c r="C83" s="178" t="s">
        <v>5</v>
      </c>
      <c r="D83" s="275" t="s">
        <v>6</v>
      </c>
      <c r="E83" s="438" t="s">
        <v>7</v>
      </c>
      <c r="F83" s="439"/>
      <c r="G83" s="181" t="s">
        <v>8</v>
      </c>
      <c r="H83" s="181" t="s">
        <v>9</v>
      </c>
      <c r="I83" s="181" t="s">
        <v>10</v>
      </c>
      <c r="J83" s="181" t="s">
        <v>11</v>
      </c>
      <c r="K83" s="181" t="s">
        <v>12</v>
      </c>
      <c r="L83" s="181" t="s">
        <v>13</v>
      </c>
      <c r="M83" s="181" t="s">
        <v>14</v>
      </c>
      <c r="N83" s="181" t="s">
        <v>19</v>
      </c>
      <c r="O83" s="179"/>
      <c r="P83" s="180" t="s">
        <v>159</v>
      </c>
      <c r="Q83" s="180" t="s">
        <v>160</v>
      </c>
      <c r="R83" s="181"/>
      <c r="S83" s="181"/>
      <c r="T83" s="181"/>
      <c r="U83" s="181"/>
      <c r="V83" s="181"/>
      <c r="W83" s="232"/>
    </row>
    <row r="84" spans="1:24" ht="15" customHeight="1" x14ac:dyDescent="0.2">
      <c r="A84" s="187">
        <f>IF(Foglio2!$J$7=1,TRUNC(V84,0),TRUNC(U84,0))</f>
        <v>0</v>
      </c>
      <c r="B84" s="187"/>
      <c r="C84" s="452" t="str">
        <f>IFERROR(VLOOKUP(G5,Base1!B6:U279,2,FALSE),"")</f>
        <v/>
      </c>
      <c r="D84" s="452" t="str">
        <f>IFERROR(VLOOKUP(G5,Base2!B6:U279,3,FALSE),"")</f>
        <v/>
      </c>
      <c r="E84" s="282" t="s">
        <v>3</v>
      </c>
      <c r="F84" s="283" t="str">
        <f>IFERROR(VLOOKUP(Foglio2!$U1,Base2!$B$6:$U$279,5,FALSE),"")</f>
        <v/>
      </c>
      <c r="G84" s="224">
        <f>IFERROR(VLOOKUP(Foglio2!$U1,Base2!$B$6:$U$279,6,FALSE),0)</f>
        <v>0</v>
      </c>
      <c r="H84" s="224">
        <f>IFERROR(VLOOKUP(Foglio2!$U1,Base2!$B$6:$U$279,7,FALSE),0)</f>
        <v>0</v>
      </c>
      <c r="I84" s="224">
        <f>IFERROR(VLOOKUP(Foglio2!$U1,Base2!$B$6:$U$279,8,FALSE),0)</f>
        <v>0</v>
      </c>
      <c r="J84" s="224">
        <f>IFERROR(VLOOKUP(Foglio2!$U1,Base2!$B$6:$U$279,9,FALSE),0)</f>
        <v>0</v>
      </c>
      <c r="K84" s="224">
        <f>IFERROR(VLOOKUP(Foglio2!$U1,Base2!$B$6:$U$279,10,FALSE),0)</f>
        <v>0</v>
      </c>
      <c r="L84" s="224">
        <f>IFERROR(VLOOKUP(Foglio2!$U1,Base2!$B$6:$U$279,11,FALSE),0)</f>
        <v>0</v>
      </c>
      <c r="M84" s="280">
        <f>IFERROR(VLOOKUP(Foglio2!$U1,Base2!$B$6:$U$279,12,FALSE),0)</f>
        <v>0</v>
      </c>
      <c r="N84" s="280">
        <f>IFERROR(VLOOKUP(Foglio2!$U1,Base2!$B$6:$U$279,13,FALSE),0)</f>
        <v>0</v>
      </c>
      <c r="O84" s="186" t="s">
        <v>218</v>
      </c>
      <c r="P84" s="224">
        <f>IFERROR(VLOOKUP(Foglio2!$U1,Base2!$B$6:$U$279,15,FALSE),0)</f>
        <v>0</v>
      </c>
      <c r="Q84" s="224">
        <f>IFERROR(VLOOKUP(Foglio2!$U1,Base2!$B$6:$U$279,16,FALSE),0)</f>
        <v>0</v>
      </c>
      <c r="R84" s="224">
        <f>IFERROR(VLOOKUP(Foglio2!$U1,Base2!$B$6:$U$279,17,FALSE),0)</f>
        <v>0</v>
      </c>
      <c r="S84" s="224">
        <f>IFERROR(VLOOKUP(Foglio2!$U1,Base2!$B$6:$U$279,18,FALSE),0)</f>
        <v>0</v>
      </c>
      <c r="T84" s="224">
        <f>IFERROR(VLOOKUP(Foglio2!$U1,Base2!$B$6:$U$255,19,FALSE),0)</f>
        <v>0</v>
      </c>
      <c r="U84" s="224">
        <f>IFERROR(VLOOKUP(Foglio2!$U1,Base2!$B$6:$U$279,20,FALSE),0)</f>
        <v>0</v>
      </c>
      <c r="V84" s="224">
        <f>IFERROR(VLOOKUP(Foglio2!$U1,Base2!$B$6:$W$279,21,FALSE),0)</f>
        <v>0</v>
      </c>
      <c r="W84" s="233"/>
      <c r="X84" s="159">
        <f>IFERROR("Fascia Da "&amp;F84&amp;" a "&amp;F85&amp;" Decorrenza "&amp;DAY(C84)&amp;"/"&amp;MONTH(C84)&amp;"/"&amp;YEAR(C84),0)</f>
        <v>0</v>
      </c>
    </row>
    <row r="85" spans="1:24" ht="15" customHeight="1" x14ac:dyDescent="0.2">
      <c r="C85" s="453"/>
      <c r="D85" s="453"/>
      <c r="E85" s="284" t="s">
        <v>4</v>
      </c>
      <c r="F85" s="285" t="str">
        <f>IFERROR(VLOOKUP(Foglio2!$U2,Base2!$B$6:$U$279,5,FALSE),"")</f>
        <v/>
      </c>
      <c r="G85" s="286">
        <f>G84*1936.27</f>
        <v>0</v>
      </c>
      <c r="H85" s="286">
        <f t="shared" ref="H85:N85" si="79">H84*1936.27</f>
        <v>0</v>
      </c>
      <c r="I85" s="286">
        <f t="shared" si="79"/>
        <v>0</v>
      </c>
      <c r="J85" s="286">
        <f t="shared" si="79"/>
        <v>0</v>
      </c>
      <c r="K85" s="286">
        <f t="shared" si="79"/>
        <v>0</v>
      </c>
      <c r="L85" s="234">
        <f t="shared" si="79"/>
        <v>0</v>
      </c>
      <c r="M85" s="286">
        <f t="shared" si="79"/>
        <v>0</v>
      </c>
      <c r="N85" s="281">
        <f t="shared" si="79"/>
        <v>0</v>
      </c>
      <c r="O85" s="183"/>
      <c r="P85" s="184">
        <f t="shared" ref="P85:V85" si="80">P84*1936.27</f>
        <v>0</v>
      </c>
      <c r="Q85" s="184">
        <f t="shared" si="80"/>
        <v>0</v>
      </c>
      <c r="R85" s="184">
        <f t="shared" si="80"/>
        <v>0</v>
      </c>
      <c r="S85" s="184">
        <f t="shared" si="80"/>
        <v>0</v>
      </c>
      <c r="T85" s="184">
        <f t="shared" si="80"/>
        <v>0</v>
      </c>
      <c r="U85" s="184">
        <f t="shared" si="80"/>
        <v>0</v>
      </c>
      <c r="V85" s="184">
        <f t="shared" si="80"/>
        <v>0</v>
      </c>
      <c r="W85" s="234"/>
    </row>
    <row r="86" spans="1:24" ht="15" customHeight="1" x14ac:dyDescent="0.2">
      <c r="A86" s="187">
        <f>IF(Foglio2!$J$7=1,TRUNC(V86,0),TRUNC(U86,0))</f>
        <v>0</v>
      </c>
      <c r="B86" s="187"/>
      <c r="C86" s="389" t="str">
        <f>C84</f>
        <v/>
      </c>
      <c r="D86" s="455" t="str">
        <f>D84</f>
        <v/>
      </c>
      <c r="E86" s="282" t="s">
        <v>3</v>
      </c>
      <c r="F86" s="283" t="str">
        <f>IFERROR(VLOOKUP(Foglio2!$U3,Base2!$B$6:$U$279,5,FALSE),"")</f>
        <v/>
      </c>
      <c r="G86" s="224">
        <f>IFERROR(VLOOKUP(Foglio2!$U3,Base2!$B$6:$U$279,6,FALSE),0)</f>
        <v>0</v>
      </c>
      <c r="H86" s="224">
        <f>IFERROR(VLOOKUP(Foglio2!$U3,Base2!$B$6:$U$279,7,FALSE),0)</f>
        <v>0</v>
      </c>
      <c r="I86" s="224">
        <f>IFERROR(VLOOKUP(Foglio2!$U3,Base2!$B$6:$U$279,8,FALSE),0)</f>
        <v>0</v>
      </c>
      <c r="J86" s="224">
        <f>IFERROR(VLOOKUP(Foglio2!$U3,Base2!$B$6:$U$279,9,FALSE),0)</f>
        <v>0</v>
      </c>
      <c r="K86" s="224">
        <f>IFERROR(VLOOKUP(Foglio2!$U3,Base2!$B$6:$U$279,10,FALSE),0)</f>
        <v>0</v>
      </c>
      <c r="L86" s="224">
        <f>IFERROR(VLOOKUP(Foglio2!$U3,Base2!$B$6:$U$279,11,FALSE),0)</f>
        <v>0</v>
      </c>
      <c r="M86" s="280">
        <f>IFERROR(VLOOKUP(Foglio2!$U3,Base2!$B$6:$U$279,12,FALSE),0)</f>
        <v>0</v>
      </c>
      <c r="N86" s="280">
        <f>IFERROR(VLOOKUP(Foglio2!$U3,Base2!$B$6:$U$279,13,FALSE),0)</f>
        <v>0</v>
      </c>
      <c r="O86" s="186" t="s">
        <v>218</v>
      </c>
      <c r="P86" s="224">
        <f>IFERROR(VLOOKUP(Foglio2!$U3,Base2!$B$6:$U$279,15,FALSE),0)</f>
        <v>0</v>
      </c>
      <c r="Q86" s="224">
        <f>IFERROR(VLOOKUP(Foglio2!$U3,Base2!$B$6:$U$279,16,FALSE),0)</f>
        <v>0</v>
      </c>
      <c r="R86" s="224">
        <f>IFERROR(VLOOKUP(Foglio2!$U3,Base2!$B$6:$U$279,17,FALSE),0)</f>
        <v>0</v>
      </c>
      <c r="S86" s="224">
        <f>IFERROR(VLOOKUP(Foglio2!$U3,Base2!$B$6:$U$279,18,FALSE),0)</f>
        <v>0</v>
      </c>
      <c r="T86" s="224">
        <f>IFERROR(VLOOKUP(Foglio2!$U3,Base2!$B$6:$U$255,19,FALSE),0)</f>
        <v>0</v>
      </c>
      <c r="U86" s="224">
        <f>IFERROR(VLOOKUP(Foglio2!$U3,Base2!$B$6:$U$279,20,FALSE),0)</f>
        <v>0</v>
      </c>
      <c r="V86" s="224">
        <f>IFERROR(VLOOKUP(Foglio2!$U3,Base2!$B$6:$W$279,21,FALSE),0)</f>
        <v>0</v>
      </c>
      <c r="W86" s="233"/>
      <c r="X86" s="159">
        <f>IFERROR("Fascia Da "&amp;F86&amp;" a "&amp;F87&amp;" Decorrenza "&amp;DAY(C84)&amp;"/"&amp;MONTH(C84)&amp;"/"&amp;YEAR(C84),0)</f>
        <v>0</v>
      </c>
    </row>
    <row r="87" spans="1:24" ht="15" customHeight="1" x14ac:dyDescent="0.2">
      <c r="C87" s="389"/>
      <c r="D87" s="389"/>
      <c r="E87" s="284" t="s">
        <v>4</v>
      </c>
      <c r="F87" s="285" t="str">
        <f>IFERROR(VLOOKUP(Foglio2!$U4,Base2!$B$6:$U$279,5,FALSE),"")</f>
        <v/>
      </c>
      <c r="G87" s="286">
        <f t="shared" ref="G87:N87" si="81">G86*1936.27</f>
        <v>0</v>
      </c>
      <c r="H87" s="286">
        <f t="shared" si="81"/>
        <v>0</v>
      </c>
      <c r="I87" s="286">
        <f t="shared" si="81"/>
        <v>0</v>
      </c>
      <c r="J87" s="286">
        <f t="shared" si="81"/>
        <v>0</v>
      </c>
      <c r="K87" s="286">
        <f t="shared" si="81"/>
        <v>0</v>
      </c>
      <c r="L87" s="234">
        <f t="shared" si="81"/>
        <v>0</v>
      </c>
      <c r="M87" s="286">
        <f t="shared" si="81"/>
        <v>0</v>
      </c>
      <c r="N87" s="281">
        <f t="shared" si="81"/>
        <v>0</v>
      </c>
      <c r="O87" s="183"/>
      <c r="P87" s="184">
        <f t="shared" ref="P87:V87" si="82">P86*1936.27</f>
        <v>0</v>
      </c>
      <c r="Q87" s="184">
        <f t="shared" si="82"/>
        <v>0</v>
      </c>
      <c r="R87" s="184">
        <f t="shared" si="82"/>
        <v>0</v>
      </c>
      <c r="S87" s="184">
        <f t="shared" si="82"/>
        <v>0</v>
      </c>
      <c r="T87" s="184">
        <f t="shared" si="82"/>
        <v>0</v>
      </c>
      <c r="U87" s="184">
        <f t="shared" si="82"/>
        <v>0</v>
      </c>
      <c r="V87" s="184">
        <f t="shared" si="82"/>
        <v>0</v>
      </c>
      <c r="W87" s="234"/>
    </row>
    <row r="88" spans="1:24" ht="15" customHeight="1" x14ac:dyDescent="0.2">
      <c r="A88" s="187">
        <f>IF(Foglio2!$J$7=1,TRUNC(V88,0),TRUNC(U88,0))</f>
        <v>0</v>
      </c>
      <c r="B88" s="187"/>
      <c r="C88" s="389"/>
      <c r="D88" s="389"/>
      <c r="E88" s="282" t="s">
        <v>3</v>
      </c>
      <c r="F88" s="283" t="str">
        <f>IFERROR(VLOOKUP(Foglio2!$U5,Base2!$B$6:$U$279,5,FALSE),"")</f>
        <v/>
      </c>
      <c r="G88" s="224">
        <f>IFERROR(VLOOKUP(Foglio2!$U5,Base2!$B$6:$U$279,6,FALSE),0)</f>
        <v>0</v>
      </c>
      <c r="H88" s="224">
        <f>IFERROR(VLOOKUP(Foglio2!$U5,Base2!$B$6:$U$279,7,FALSE),0)</f>
        <v>0</v>
      </c>
      <c r="I88" s="224">
        <f>IFERROR(VLOOKUP(Foglio2!$U5,Base2!$B$6:$U$279,8,FALSE),0)</f>
        <v>0</v>
      </c>
      <c r="J88" s="224">
        <f>IFERROR(VLOOKUP(Foglio2!$U5,Base2!$B$6:$U$279,9,FALSE),0)</f>
        <v>0</v>
      </c>
      <c r="K88" s="224">
        <f>IFERROR(VLOOKUP(Foglio2!$U5,Base2!$B$6:$U$279,10,FALSE),0)</f>
        <v>0</v>
      </c>
      <c r="L88" s="224">
        <f>IFERROR(VLOOKUP(Foglio2!$U5,Base2!$B$6:$U$279,11,FALSE),0)</f>
        <v>0</v>
      </c>
      <c r="M88" s="280">
        <f>IFERROR(VLOOKUP(Foglio2!$U5,Base2!$B$6:$U$279,12,FALSE),0)</f>
        <v>0</v>
      </c>
      <c r="N88" s="280">
        <f>IFERROR(VLOOKUP(Foglio2!$U5,Base2!$B$6:$U$279,13,FALSE),0)</f>
        <v>0</v>
      </c>
      <c r="O88" s="186" t="s">
        <v>218</v>
      </c>
      <c r="P88" s="224">
        <f>IFERROR(VLOOKUP(Foglio2!$U5,Base2!$B$6:$U$279,15,FALSE),0)</f>
        <v>0</v>
      </c>
      <c r="Q88" s="224">
        <f>IFERROR(VLOOKUP(Foglio2!$U5,Base2!$B$6:$U$279,16,FALSE),0)</f>
        <v>0</v>
      </c>
      <c r="R88" s="224">
        <f>IFERROR(VLOOKUP(Foglio2!$U5,Base2!$B$6:$U$279,17,FALSE),0)</f>
        <v>0</v>
      </c>
      <c r="S88" s="224">
        <f>IFERROR(VLOOKUP(Foglio2!$U5,Base2!$B$6:$U$279,18,FALSE),0)</f>
        <v>0</v>
      </c>
      <c r="T88" s="224">
        <f>IFERROR(VLOOKUP(Foglio2!$U5,Base2!$B$6:$U$255,19,FALSE),0)</f>
        <v>0</v>
      </c>
      <c r="U88" s="224">
        <f>IFERROR(VLOOKUP(Foglio2!$U5,Base2!$B$6:$U$279,20,FALSE),0)</f>
        <v>0</v>
      </c>
      <c r="V88" s="224">
        <f>IFERROR(VLOOKUP(Foglio2!$U5,Base2!$B$6:$W$279,21,FALSE),0)</f>
        <v>0</v>
      </c>
      <c r="W88" s="233"/>
      <c r="X88" s="159">
        <f>IFERROR("Fascia Da "&amp;F88&amp;" a "&amp;F89&amp;" Decorrenza "&amp;DAY(C84)&amp;"/"&amp;MONTH(C84)&amp;"/"&amp;YEAR(C84),0)</f>
        <v>0</v>
      </c>
    </row>
    <row r="89" spans="1:24" ht="15" customHeight="1" x14ac:dyDescent="0.2">
      <c r="C89" s="389"/>
      <c r="D89" s="389"/>
      <c r="E89" s="284" t="s">
        <v>4</v>
      </c>
      <c r="F89" s="285" t="str">
        <f>IFERROR(VLOOKUP(Foglio2!$U6,Base2!$B$6:$U$279,5,FALSE),"")</f>
        <v/>
      </c>
      <c r="G89" s="286">
        <f t="shared" ref="G89:N89" si="83">G88*1936.27</f>
        <v>0</v>
      </c>
      <c r="H89" s="286">
        <f t="shared" si="83"/>
        <v>0</v>
      </c>
      <c r="I89" s="286">
        <f t="shared" si="83"/>
        <v>0</v>
      </c>
      <c r="J89" s="286">
        <f t="shared" si="83"/>
        <v>0</v>
      </c>
      <c r="K89" s="286">
        <f t="shared" si="83"/>
        <v>0</v>
      </c>
      <c r="L89" s="234">
        <f t="shared" si="83"/>
        <v>0</v>
      </c>
      <c r="M89" s="286">
        <f t="shared" si="83"/>
        <v>0</v>
      </c>
      <c r="N89" s="281">
        <f t="shared" si="83"/>
        <v>0</v>
      </c>
      <c r="O89" s="183"/>
      <c r="P89" s="184">
        <f t="shared" ref="P89:V89" si="84">P88*1936.27</f>
        <v>0</v>
      </c>
      <c r="Q89" s="184">
        <f t="shared" si="84"/>
        <v>0</v>
      </c>
      <c r="R89" s="184">
        <f t="shared" si="84"/>
        <v>0</v>
      </c>
      <c r="S89" s="184">
        <f t="shared" si="84"/>
        <v>0</v>
      </c>
      <c r="T89" s="184">
        <f t="shared" si="84"/>
        <v>0</v>
      </c>
      <c r="U89" s="184">
        <f t="shared" si="84"/>
        <v>0</v>
      </c>
      <c r="V89" s="184">
        <f t="shared" si="84"/>
        <v>0</v>
      </c>
      <c r="W89" s="234"/>
    </row>
    <row r="90" spans="1:24" ht="15" customHeight="1" x14ac:dyDescent="0.2">
      <c r="A90" s="187">
        <f>IF(Foglio2!$J$7=1,TRUNC(V90,0),TRUNC(U90,0))</f>
        <v>0</v>
      </c>
      <c r="B90" s="187"/>
      <c r="C90" s="389"/>
      <c r="D90" s="389"/>
      <c r="E90" s="282" t="s">
        <v>3</v>
      </c>
      <c r="F90" s="283" t="str">
        <f>IFERROR(VLOOKUP(Foglio2!$U7,Base2!$B$6:$U$279,5,FALSE),"")</f>
        <v/>
      </c>
      <c r="G90" s="224">
        <f>IFERROR(VLOOKUP(Foglio2!$U7,Base2!$B$6:$U$279,6,FALSE),0)</f>
        <v>0</v>
      </c>
      <c r="H90" s="224">
        <f>IFERROR(VLOOKUP(Foglio2!$U7,Base2!$B$6:$U$279,7,FALSE),0)</f>
        <v>0</v>
      </c>
      <c r="I90" s="224">
        <f>IFERROR(VLOOKUP(Foglio2!$U7,Base2!$B$6:$U$279,8,FALSE),0)</f>
        <v>0</v>
      </c>
      <c r="J90" s="224">
        <f>IFERROR(VLOOKUP(Foglio2!$U7,Base2!$B$6:$U$279,9,FALSE),0)</f>
        <v>0</v>
      </c>
      <c r="K90" s="224">
        <f>IFERROR(VLOOKUP(Foglio2!$U7,Base2!$B$6:$U$279,10,FALSE),0)</f>
        <v>0</v>
      </c>
      <c r="L90" s="224">
        <f>IFERROR(VLOOKUP(Foglio2!$U7,Base2!$B$6:$U$279,11,FALSE),0)</f>
        <v>0</v>
      </c>
      <c r="M90" s="280">
        <f>IFERROR(VLOOKUP(Foglio2!$U7,Base2!$B$6:$U$279,12,FALSE),0)</f>
        <v>0</v>
      </c>
      <c r="N90" s="280">
        <f>IFERROR(VLOOKUP(Foglio2!$U7,Base2!$B$6:$U$279,13,FALSE),0)</f>
        <v>0</v>
      </c>
      <c r="O90" s="186" t="s">
        <v>218</v>
      </c>
      <c r="P90" s="224">
        <f>IFERROR(VLOOKUP(Foglio2!$U7,Base2!$B$6:$U$279,15,FALSE),0)</f>
        <v>0</v>
      </c>
      <c r="Q90" s="224">
        <f>IFERROR(VLOOKUP(Foglio2!$U7,Base2!$B$6:$U$279,16,FALSE),0)</f>
        <v>0</v>
      </c>
      <c r="R90" s="224">
        <f>IFERROR(VLOOKUP(Foglio2!$U7,Base2!$B$6:$U$279,17,FALSE),0)</f>
        <v>0</v>
      </c>
      <c r="S90" s="224">
        <f>IFERROR(VLOOKUP(Foglio2!$U7,Base2!$B$6:$U$279,18,FALSE),0)</f>
        <v>0</v>
      </c>
      <c r="T90" s="224">
        <f>IFERROR(VLOOKUP(Foglio2!$U7,Base2!$B$6:$U$255,19,FALSE),0)</f>
        <v>0</v>
      </c>
      <c r="U90" s="224">
        <f>IFERROR(VLOOKUP(Foglio2!$U7,Base2!$B$6:$U$279,20,FALSE),0)</f>
        <v>0</v>
      </c>
      <c r="V90" s="224">
        <f>IFERROR(VLOOKUP(Foglio2!$U7,Base2!$B$6:$W$279,21,FALSE),0)</f>
        <v>0</v>
      </c>
      <c r="W90" s="233"/>
      <c r="X90" s="159">
        <f>IFERROR("Fascia Da "&amp;F90&amp;" a "&amp;F91&amp;" Decorrenza "&amp;DAY(C84)&amp;"/"&amp;MONTH(C84)&amp;"/"&amp;YEAR(C84),0)</f>
        <v>0</v>
      </c>
    </row>
    <row r="91" spans="1:24" ht="15" customHeight="1" x14ac:dyDescent="0.2">
      <c r="C91" s="389"/>
      <c r="D91" s="389"/>
      <c r="E91" s="284" t="s">
        <v>4</v>
      </c>
      <c r="F91" s="285" t="str">
        <f>IFERROR(VLOOKUP(Foglio2!$U8,Base2!$B$6:$U$279,5,FALSE),"")</f>
        <v/>
      </c>
      <c r="G91" s="286">
        <f t="shared" ref="G91:N91" si="85">G90*1936.27</f>
        <v>0</v>
      </c>
      <c r="H91" s="286">
        <f t="shared" si="85"/>
        <v>0</v>
      </c>
      <c r="I91" s="286">
        <f t="shared" si="85"/>
        <v>0</v>
      </c>
      <c r="J91" s="286">
        <f t="shared" si="85"/>
        <v>0</v>
      </c>
      <c r="K91" s="286">
        <f t="shared" si="85"/>
        <v>0</v>
      </c>
      <c r="L91" s="234">
        <f t="shared" si="85"/>
        <v>0</v>
      </c>
      <c r="M91" s="286">
        <f t="shared" si="85"/>
        <v>0</v>
      </c>
      <c r="N91" s="281">
        <f t="shared" si="85"/>
        <v>0</v>
      </c>
      <c r="O91" s="183"/>
      <c r="P91" s="184">
        <f t="shared" ref="P91:V91" si="86">P90*1936.27</f>
        <v>0</v>
      </c>
      <c r="Q91" s="184">
        <f t="shared" si="86"/>
        <v>0</v>
      </c>
      <c r="R91" s="184">
        <f t="shared" si="86"/>
        <v>0</v>
      </c>
      <c r="S91" s="184">
        <f t="shared" si="86"/>
        <v>0</v>
      </c>
      <c r="T91" s="184">
        <f t="shared" si="86"/>
        <v>0</v>
      </c>
      <c r="U91" s="184">
        <f t="shared" si="86"/>
        <v>0</v>
      </c>
      <c r="V91" s="184">
        <f t="shared" si="86"/>
        <v>0</v>
      </c>
      <c r="W91" s="234"/>
    </row>
    <row r="92" spans="1:24" ht="15" customHeight="1" x14ac:dyDescent="0.2">
      <c r="A92" s="187">
        <f>IF(Foglio2!$J$7=1,TRUNC(V92,0),TRUNC(U92,0))</f>
        <v>0</v>
      </c>
      <c r="B92" s="187"/>
      <c r="C92" s="389"/>
      <c r="D92" s="389"/>
      <c r="E92" s="282" t="s">
        <v>3</v>
      </c>
      <c r="F92" s="283" t="str">
        <f>IFERROR(VLOOKUP(Foglio2!$U9,Base2!$B$6:$U$279,5,FALSE),"")</f>
        <v/>
      </c>
      <c r="G92" s="224">
        <f>IFERROR(VLOOKUP(Foglio2!$U9,Base2!$B$6:$U$279,6,FALSE),0)</f>
        <v>0</v>
      </c>
      <c r="H92" s="224">
        <f>IFERROR(VLOOKUP(Foglio2!$U9,Base2!$B$6:$U$279,7,FALSE),0)</f>
        <v>0</v>
      </c>
      <c r="I92" s="224">
        <f>IFERROR(VLOOKUP(Foglio2!$U9,Base2!$B$6:$U$279,8,FALSE),0)</f>
        <v>0</v>
      </c>
      <c r="J92" s="224">
        <f>IFERROR(VLOOKUP(Foglio2!$U9,Base2!$B$6:$U$279,9,FALSE),0)</f>
        <v>0</v>
      </c>
      <c r="K92" s="224">
        <f>IFERROR(VLOOKUP(Foglio2!$U9,Base2!$B$6:$U$279,10,FALSE),0)</f>
        <v>0</v>
      </c>
      <c r="L92" s="224">
        <f>IFERROR(VLOOKUP(Foglio2!$U9,Base2!$B$6:$U$279,11,FALSE),0)</f>
        <v>0</v>
      </c>
      <c r="M92" s="280">
        <f>IFERROR(VLOOKUP(Foglio2!$U9,Base2!$B$6:$U$279,12,FALSE),0)</f>
        <v>0</v>
      </c>
      <c r="N92" s="280">
        <f>IFERROR(VLOOKUP(Foglio2!$U9,Base2!$B$6:$U$279,13,FALSE),0)</f>
        <v>0</v>
      </c>
      <c r="O92" s="186" t="s">
        <v>218</v>
      </c>
      <c r="P92" s="224">
        <f>IFERROR(VLOOKUP(Foglio2!$U9,Base2!$B$6:$U$279,15,FALSE),0)</f>
        <v>0</v>
      </c>
      <c r="Q92" s="224">
        <f>IFERROR(VLOOKUP(Foglio2!$U9,Base2!$B$6:$U$279,16,FALSE),0)</f>
        <v>0</v>
      </c>
      <c r="R92" s="224">
        <f>IFERROR(VLOOKUP(Foglio2!$U9,Base2!$B$6:$U$279,17,FALSE),0)</f>
        <v>0</v>
      </c>
      <c r="S92" s="224">
        <f>IFERROR(VLOOKUP(Foglio2!$U9,Base2!$B$6:$U$279,18,FALSE),0)</f>
        <v>0</v>
      </c>
      <c r="T92" s="224">
        <f>IFERROR(VLOOKUP(Foglio2!$U9,Base2!$B$6:$U$255,19,FALSE),0)</f>
        <v>0</v>
      </c>
      <c r="U92" s="224">
        <f>IFERROR(VLOOKUP(Foglio2!$U9,Base2!$B$6:$U$279,20,FALSE),0)</f>
        <v>0</v>
      </c>
      <c r="V92" s="224">
        <f>IFERROR(VLOOKUP(Foglio2!$U9,Base2!$B$6:$W$279,21,FALSE),0)</f>
        <v>0</v>
      </c>
      <c r="W92" s="233"/>
      <c r="X92" s="159">
        <f>IFERROR("Fascia Da "&amp;F92&amp;" a "&amp;F93&amp;" Decorrenza "&amp;DAY(C84)&amp;"/"&amp;MONTH(C84)&amp;"/"&amp;YEAR(C84),0)</f>
        <v>0</v>
      </c>
    </row>
    <row r="93" spans="1:24" ht="15" customHeight="1" x14ac:dyDescent="0.2">
      <c r="C93" s="389"/>
      <c r="D93" s="389"/>
      <c r="E93" s="284" t="s">
        <v>4</v>
      </c>
      <c r="F93" s="285" t="str">
        <f>IFERROR(VLOOKUP(Foglio2!$U10,Base2!$B$6:$U$279,5,FALSE),"")</f>
        <v/>
      </c>
      <c r="G93" s="286">
        <f t="shared" ref="G93:N93" si="87">G92*1936.27</f>
        <v>0</v>
      </c>
      <c r="H93" s="286">
        <f t="shared" si="87"/>
        <v>0</v>
      </c>
      <c r="I93" s="286">
        <f t="shared" si="87"/>
        <v>0</v>
      </c>
      <c r="J93" s="286">
        <f t="shared" si="87"/>
        <v>0</v>
      </c>
      <c r="K93" s="286">
        <f t="shared" si="87"/>
        <v>0</v>
      </c>
      <c r="L93" s="234">
        <f t="shared" si="87"/>
        <v>0</v>
      </c>
      <c r="M93" s="286">
        <f t="shared" si="87"/>
        <v>0</v>
      </c>
      <c r="N93" s="281">
        <f t="shared" si="87"/>
        <v>0</v>
      </c>
      <c r="O93" s="183"/>
      <c r="P93" s="184">
        <f t="shared" ref="P93:V93" si="88">P92*1936.27</f>
        <v>0</v>
      </c>
      <c r="Q93" s="184">
        <f t="shared" si="88"/>
        <v>0</v>
      </c>
      <c r="R93" s="184">
        <f t="shared" si="88"/>
        <v>0</v>
      </c>
      <c r="S93" s="184">
        <f t="shared" si="88"/>
        <v>0</v>
      </c>
      <c r="T93" s="184">
        <f t="shared" si="88"/>
        <v>0</v>
      </c>
      <c r="U93" s="184">
        <f t="shared" si="88"/>
        <v>0</v>
      </c>
      <c r="V93" s="184">
        <f t="shared" si="88"/>
        <v>0</v>
      </c>
      <c r="W93" s="234"/>
    </row>
    <row r="94" spans="1:24" ht="15" customHeight="1" x14ac:dyDescent="0.2">
      <c r="A94" s="187">
        <f>IF(Foglio2!$J$7=1,TRUNC(V94,0),TRUNC(U94,0))</f>
        <v>0</v>
      </c>
      <c r="B94" s="187"/>
      <c r="C94" s="389"/>
      <c r="D94" s="389"/>
      <c r="E94" s="282" t="s">
        <v>3</v>
      </c>
      <c r="F94" s="283" t="str">
        <f>IFERROR(VLOOKUP(Foglio2!$U11,Base2!$B$6:$U$279,5,FALSE),"")</f>
        <v/>
      </c>
      <c r="G94" s="224">
        <f>IFERROR(VLOOKUP(Foglio2!$U11,Base2!$B$6:$U$279,6,FALSE),0)</f>
        <v>0</v>
      </c>
      <c r="H94" s="224">
        <f>IFERROR(VLOOKUP(Foglio2!$U11,Base2!$B$6:$U$279,7,FALSE),0)</f>
        <v>0</v>
      </c>
      <c r="I94" s="224">
        <f>IFERROR(VLOOKUP(Foglio2!$U11,Base2!$B$6:$U$279,8,FALSE),0)</f>
        <v>0</v>
      </c>
      <c r="J94" s="224">
        <f>IFERROR(VLOOKUP(Foglio2!$U11,Base2!$B$6:$U$279,9,FALSE),0)</f>
        <v>0</v>
      </c>
      <c r="K94" s="224">
        <f>IFERROR(VLOOKUP(Foglio2!$U11,Base2!$B$6:$U$279,10,FALSE),0)</f>
        <v>0</v>
      </c>
      <c r="L94" s="224">
        <f>IFERROR(VLOOKUP(Foglio2!$U11,Base2!$B$6:$U$279,11,FALSE),0)</f>
        <v>0</v>
      </c>
      <c r="M94" s="280">
        <f>IFERROR(VLOOKUP(Foglio2!$U11,Base2!$B$6:$U$279,12,FALSE),0)</f>
        <v>0</v>
      </c>
      <c r="N94" s="280">
        <f>IFERROR(VLOOKUP(Foglio2!$U11,Base2!$B$6:$U$279,13,FALSE),0)</f>
        <v>0</v>
      </c>
      <c r="O94" s="186" t="s">
        <v>218</v>
      </c>
      <c r="P94" s="224">
        <f>IFERROR(VLOOKUP(Foglio2!$U11,Base2!$B$6:$U$279,15,FALSE),0)</f>
        <v>0</v>
      </c>
      <c r="Q94" s="224">
        <f>IFERROR(VLOOKUP(Foglio2!$U11,Base2!$B$6:$U$279,16,FALSE),0)</f>
        <v>0</v>
      </c>
      <c r="R94" s="224">
        <f>IFERROR(VLOOKUP(Foglio2!$U11,Base2!$B$6:$U$279,17,FALSE),0)</f>
        <v>0</v>
      </c>
      <c r="S94" s="224">
        <f>IFERROR(VLOOKUP(Foglio2!$U11,Base2!$B$6:$U$279,18,FALSE),0)</f>
        <v>0</v>
      </c>
      <c r="T94" s="224">
        <f>IFERROR(VLOOKUP(Foglio2!$U11,Base2!$B$6:$U$255,19,FALSE),0)</f>
        <v>0</v>
      </c>
      <c r="U94" s="224">
        <f>IFERROR(VLOOKUP(Foglio2!$U11,Base2!$B$6:$U$279,20,FALSE),0)</f>
        <v>0</v>
      </c>
      <c r="V94" s="224">
        <f>IFERROR(VLOOKUP(Foglio2!$U11,Base2!$B$6:$W$279,21,FALSE),0)</f>
        <v>0</v>
      </c>
      <c r="W94" s="233"/>
      <c r="X94" s="159">
        <f>IFERROR("Fascia Da "&amp;F94&amp;" a "&amp;F95&amp;" Decorrenza "&amp;DAY(C84)&amp;"/"&amp;MONTH(C84)&amp;"/"&amp;YEAR(C84),0)</f>
        <v>0</v>
      </c>
    </row>
    <row r="95" spans="1:24" ht="15" customHeight="1" x14ac:dyDescent="0.2">
      <c r="C95" s="389"/>
      <c r="D95" s="389"/>
      <c r="E95" s="284" t="s">
        <v>4</v>
      </c>
      <c r="F95" s="285" t="str">
        <f>IFERROR(VLOOKUP(Foglio2!$U12,Base2!$B$6:$U$279,5,FALSE),"")</f>
        <v/>
      </c>
      <c r="G95" s="286">
        <f t="shared" ref="G95:N95" si="89">G94*1936.27</f>
        <v>0</v>
      </c>
      <c r="H95" s="286">
        <f t="shared" si="89"/>
        <v>0</v>
      </c>
      <c r="I95" s="286">
        <f t="shared" si="89"/>
        <v>0</v>
      </c>
      <c r="J95" s="286">
        <f t="shared" si="89"/>
        <v>0</v>
      </c>
      <c r="K95" s="286">
        <f t="shared" si="89"/>
        <v>0</v>
      </c>
      <c r="L95" s="234">
        <f t="shared" si="89"/>
        <v>0</v>
      </c>
      <c r="M95" s="286">
        <f t="shared" si="89"/>
        <v>0</v>
      </c>
      <c r="N95" s="281">
        <f t="shared" si="89"/>
        <v>0</v>
      </c>
      <c r="O95" s="183"/>
      <c r="P95" s="184">
        <f t="shared" ref="P95:V95" si="90">P94*1936.27</f>
        <v>0</v>
      </c>
      <c r="Q95" s="184">
        <f t="shared" si="90"/>
        <v>0</v>
      </c>
      <c r="R95" s="184">
        <f t="shared" si="90"/>
        <v>0</v>
      </c>
      <c r="S95" s="184">
        <f t="shared" si="90"/>
        <v>0</v>
      </c>
      <c r="T95" s="184">
        <f t="shared" si="90"/>
        <v>0</v>
      </c>
      <c r="U95" s="184">
        <f t="shared" si="90"/>
        <v>0</v>
      </c>
      <c r="V95" s="184">
        <f t="shared" si="90"/>
        <v>0</v>
      </c>
      <c r="W95" s="234"/>
    </row>
    <row r="96" spans="1:24" ht="15" customHeight="1" x14ac:dyDescent="0.2">
      <c r="A96" s="187">
        <f>IF(Foglio2!$J$7=1,TRUNC(V96,0),TRUNC(U96,0))</f>
        <v>0</v>
      </c>
      <c r="B96" s="187"/>
      <c r="C96" s="389"/>
      <c r="D96" s="389"/>
      <c r="E96" s="220" t="s">
        <v>3</v>
      </c>
      <c r="F96" s="221" t="str">
        <f>IFERROR(VLOOKUP(Foglio2!$U13,Base2!$B$6:$U$279,5,FALSE),"")</f>
        <v/>
      </c>
      <c r="G96" s="222">
        <f>IFERROR(VLOOKUP(Foglio2!$U13,Base2!$B$6:$U$279,6,FALSE),0)</f>
        <v>0</v>
      </c>
      <c r="H96" s="222">
        <f>IFERROR(VLOOKUP(Foglio2!$U13,Base2!$B$6:$U$279,7,FALSE),0)</f>
        <v>0</v>
      </c>
      <c r="I96" s="222">
        <f>IFERROR(VLOOKUP(Foglio2!$U13,Base2!$B$6:$U$279,8,FALSE),0)</f>
        <v>0</v>
      </c>
      <c r="J96" s="222">
        <f>IFERROR(VLOOKUP(Foglio2!$U13,Base2!$B$6:$U$279,9,FALSE),0)</f>
        <v>0</v>
      </c>
      <c r="K96" s="222">
        <f>IFERROR(VLOOKUP(Foglio2!$U13,Base2!$B$6:$U$279,10,FALSE),0)</f>
        <v>0</v>
      </c>
      <c r="L96" s="222">
        <f>IFERROR(VLOOKUP(Foglio2!$U13,Base2!$B$6:$U$279,11,FALSE),0)</f>
        <v>0</v>
      </c>
      <c r="M96" s="223">
        <f>IFERROR(VLOOKUP(Foglio2!$U13,Base2!$B$6:$U$279,12,FALSE),0)</f>
        <v>0</v>
      </c>
      <c r="N96" s="185">
        <f>IFERROR(VLOOKUP(Foglio2!$U13,Base2!$B$6:$U$279,13,FALSE),0)</f>
        <v>0</v>
      </c>
      <c r="O96" s="186" t="s">
        <v>218</v>
      </c>
      <c r="P96" s="224">
        <f>IFERROR(VLOOKUP(Foglio2!$U13,Base2!$B$6:$U$279,15,FALSE),0)</f>
        <v>0</v>
      </c>
      <c r="Q96" s="224">
        <f>IFERROR(VLOOKUP(Foglio2!$U13,Base2!$B$6:$U$279,16,FALSE),0)</f>
        <v>0</v>
      </c>
      <c r="R96" s="224">
        <f>IFERROR(VLOOKUP(Foglio2!$U13,Base2!$B$6:$U$279,17,FALSE),0)</f>
        <v>0</v>
      </c>
      <c r="S96" s="224">
        <f>IFERROR(VLOOKUP(Foglio2!$U13,Base2!$B$6:$U$279,18,FALSE),0)</f>
        <v>0</v>
      </c>
      <c r="T96" s="224">
        <f>IFERROR(VLOOKUP(Foglio2!$U13,Base2!$B$6:$U$255,19,FALSE),0)</f>
        <v>0</v>
      </c>
      <c r="U96" s="224">
        <f>IFERROR(VLOOKUP(Foglio2!$U13,Base2!$B$6:$U$279,20,FALSE),0)</f>
        <v>0</v>
      </c>
      <c r="V96" s="224">
        <f>IFERROR(VLOOKUP(Foglio2!$U13,Base2!$B$6:$W$279,21,FALSE),0)</f>
        <v>0</v>
      </c>
      <c r="W96" s="233"/>
      <c r="X96" s="159" t="str">
        <f>IFERROR(IF(G96&gt;0,("Fascia Da "&amp;F96&amp;" a "&amp;F97&amp;" Decorrenza "&amp;DAY(C84)&amp;"/"&amp;MONTH(C84)&amp;"/"&amp;YEAR(C84)),""),0)</f>
        <v/>
      </c>
    </row>
    <row r="97" spans="3:23" ht="15" customHeight="1" x14ac:dyDescent="0.2">
      <c r="C97" s="454"/>
      <c r="D97" s="454"/>
      <c r="E97" s="225" t="s">
        <v>4</v>
      </c>
      <c r="F97" s="226" t="str">
        <f>IFERROR(VLOOKUP(Foglio2!$U14,Base2!$B$6:$U$279,5,FALSE),"")</f>
        <v/>
      </c>
      <c r="G97" s="182">
        <f t="shared" ref="G97:N97" si="91">G96*1936.27</f>
        <v>0</v>
      </c>
      <c r="H97" s="182">
        <f t="shared" si="91"/>
        <v>0</v>
      </c>
      <c r="I97" s="182">
        <f t="shared" si="91"/>
        <v>0</v>
      </c>
      <c r="J97" s="182">
        <f t="shared" si="91"/>
        <v>0</v>
      </c>
      <c r="K97" s="182">
        <f t="shared" si="91"/>
        <v>0</v>
      </c>
      <c r="L97" s="227">
        <f t="shared" si="91"/>
        <v>0</v>
      </c>
      <c r="M97" s="182">
        <f t="shared" si="91"/>
        <v>0</v>
      </c>
      <c r="N97" s="182">
        <f t="shared" si="91"/>
        <v>0</v>
      </c>
      <c r="O97" s="183"/>
      <c r="P97" s="228">
        <f t="shared" ref="P97:V97" si="92">P96*1936.27</f>
        <v>0</v>
      </c>
      <c r="Q97" s="228">
        <f t="shared" si="92"/>
        <v>0</v>
      </c>
      <c r="R97" s="228">
        <f t="shared" si="92"/>
        <v>0</v>
      </c>
      <c r="S97" s="228">
        <f t="shared" si="92"/>
        <v>0</v>
      </c>
      <c r="T97" s="228">
        <f t="shared" si="92"/>
        <v>0</v>
      </c>
      <c r="U97" s="228">
        <f t="shared" si="92"/>
        <v>0</v>
      </c>
      <c r="V97" s="228">
        <f t="shared" si="92"/>
        <v>0</v>
      </c>
      <c r="W97" s="234"/>
    </row>
  </sheetData>
  <sheetProtection algorithmName="SHA-512" hashValue="ckkArJ5hUltdz43boMOy3FoTbhh9Se07Q8CDfkEXq1IQQ/0yRqVlawogh6sFcSSOAvy2pqtv4wB0vndpmMVSTQ==" saltValue="8UdZZfT1eISsORUYNG6hLg==" spinCount="100000" sheet="1" formatCells="0" formatColumns="0" formatRows="0"/>
  <mergeCells count="64">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 ref="U81:U82"/>
    <mergeCell ref="V81:V82"/>
    <mergeCell ref="E83:F83"/>
    <mergeCell ref="C79:D79"/>
    <mergeCell ref="E79:N80"/>
    <mergeCell ref="C81:D81"/>
    <mergeCell ref="E81:F82"/>
    <mergeCell ref="G81:L81"/>
    <mergeCell ref="M81:M82"/>
    <mergeCell ref="N81:N82"/>
    <mergeCell ref="P81:P82"/>
    <mergeCell ref="Q81:Q82"/>
    <mergeCell ref="S81:S82"/>
    <mergeCell ref="T81:T82"/>
    <mergeCell ref="U61:U62"/>
    <mergeCell ref="U11:U12"/>
    <mergeCell ref="T11:T12"/>
    <mergeCell ref="Q2:V2"/>
    <mergeCell ref="V11:V12"/>
    <mergeCell ref="Q4:V6"/>
    <mergeCell ref="Q61:Q62"/>
    <mergeCell ref="S11:S12"/>
    <mergeCell ref="Q11:Q12"/>
    <mergeCell ref="E13:F13"/>
    <mergeCell ref="G2:L2"/>
    <mergeCell ref="M2:P2"/>
    <mergeCell ref="T61:T62"/>
    <mergeCell ref="N61:N62"/>
    <mergeCell ref="P61:P62"/>
    <mergeCell ref="G4:H4"/>
    <mergeCell ref="G6:H6"/>
    <mergeCell ref="E9:N10"/>
    <mergeCell ref="C14:C15"/>
    <mergeCell ref="D14:D15"/>
    <mergeCell ref="G5:H5"/>
    <mergeCell ref="N4:P6"/>
    <mergeCell ref="V61:V62"/>
    <mergeCell ref="S61:S62"/>
    <mergeCell ref="C16:C57"/>
    <mergeCell ref="D16:D57"/>
    <mergeCell ref="C9:D9"/>
    <mergeCell ref="P9:R10"/>
    <mergeCell ref="C11:D11"/>
    <mergeCell ref="E11:F12"/>
    <mergeCell ref="G11:L11"/>
    <mergeCell ref="M11:M12"/>
    <mergeCell ref="N11:N12"/>
    <mergeCell ref="P11:P12"/>
  </mergeCells>
  <conditionalFormatting sqref="M4">
    <cfRule type="cellIs" dxfId="5856" priority="91" stopIfTrue="1" operator="equal">
      <formula>0</formula>
    </cfRule>
  </conditionalFormatting>
  <conditionalFormatting sqref="M4">
    <cfRule type="cellIs" dxfId="5855" priority="92" stopIfTrue="1" operator="equal">
      <formula>0</formula>
    </cfRule>
  </conditionalFormatting>
  <conditionalFormatting sqref="M5:M6">
    <cfRule type="cellIs" dxfId="5854" priority="87" stopIfTrue="1" operator="equal">
      <formula>0</formula>
    </cfRule>
  </conditionalFormatting>
  <conditionalFormatting sqref="M5:M6">
    <cfRule type="cellIs" dxfId="5853" priority="88" stopIfTrue="1" operator="equal">
      <formula>0</formula>
    </cfRule>
  </conditionalFormatting>
  <conditionalFormatting sqref="E76:P77 W76:W77 E96:W97">
    <cfRule type="expression" dxfId="5852" priority="11">
      <formula>$G76=0</formula>
    </cfRule>
  </conditionalFormatting>
  <conditionalFormatting sqref="N4:P6">
    <cfRule type="expression" dxfId="5851" priority="9">
      <formula>$N$4=0</formula>
    </cfRule>
  </conditionalFormatting>
  <conditionalFormatting sqref="M2:P2">
    <cfRule type="expression" dxfId="5850" priority="8">
      <formula>$M$2=0</formula>
    </cfRule>
  </conditionalFormatting>
  <conditionalFormatting sqref="E26:P57">
    <cfRule type="expression" dxfId="5849" priority="4">
      <formula>$G26=0</formula>
    </cfRule>
  </conditionalFormatting>
  <conditionalFormatting sqref="Q76:V77">
    <cfRule type="expression" dxfId="5848" priority="1004">
      <formula>$G76=0</formula>
    </cfRule>
  </conditionalFormatting>
  <conditionalFormatting sqref="Q26:V57">
    <cfRule type="expression" dxfId="5847" priority="1008">
      <formula>$G26=0</formula>
    </cfRule>
  </conditionalFormatting>
  <conditionalFormatting sqref="Q2:V2">
    <cfRule type="expression" dxfId="5846" priority="2">
      <formula>$Q$2=0</formula>
    </cfRule>
  </conditionalFormatting>
  <conditionalFormatting sqref="Q4:V6">
    <cfRule type="expression" dxfId="5845" priority="1">
      <formula>$G$4&lt;$X$1</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xr:uid="{F10D4697-1E9A-42B5-919D-2FE0364D5D0F}">
      <formula1>32993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5"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4E5A4B-CFEC-43C3-AFA8-C7B3A8D0349A}">
          <x14:formula1>
            <xm:f>Foglio2!$D$2:$D$16</xm:f>
          </x14:formula1>
          <xm:sqref>G2:G3</xm:sqref>
        </x14:dataValidation>
        <x14:dataValidation type="list" allowBlank="1" showInputMessage="1" showErrorMessage="1" xr:uid="{DE7C0ADE-E52E-4959-925D-0739B941C134}">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8989-2112-4581-809B-017CEE4B2C0E}">
  <sheetPr>
    <tabColor theme="9" tint="-0.499984740745262"/>
  </sheetPr>
  <dimension ref="A1:L123"/>
  <sheetViews>
    <sheetView showGridLines="0" workbookViewId="0">
      <pane ySplit="2" topLeftCell="A3" activePane="bottomLeft" state="frozen"/>
      <selection pane="bottomLeft" activeCell="I32" sqref="I32"/>
    </sheetView>
  </sheetViews>
  <sheetFormatPr defaultRowHeight="12.75" x14ac:dyDescent="0.2"/>
  <cols>
    <col min="1" max="1" width="25.7109375" style="320" customWidth="1"/>
    <col min="2" max="6" width="16.7109375" style="320" customWidth="1"/>
    <col min="7" max="7" width="14.7109375" style="320" customWidth="1"/>
    <col min="8" max="8" width="2" style="320" customWidth="1"/>
    <col min="9" max="16384" width="9.140625" style="320"/>
  </cols>
  <sheetData>
    <row r="1" spans="1:12" ht="3.75" customHeight="1" thickBot="1" x14ac:dyDescent="0.25"/>
    <row r="2" spans="1:12" ht="64.5" customHeight="1" thickTop="1" thickBot="1" x14ac:dyDescent="0.25">
      <c r="A2" s="335" t="s">
        <v>253</v>
      </c>
      <c r="B2" s="458" t="s">
        <v>230</v>
      </c>
      <c r="C2" s="459"/>
      <c r="D2" s="459"/>
      <c r="E2" s="459"/>
      <c r="F2" s="459"/>
      <c r="G2" s="459"/>
      <c r="H2" s="340"/>
      <c r="I2" s="460" t="s">
        <v>256</v>
      </c>
      <c r="J2" s="461"/>
      <c r="K2" s="461"/>
      <c r="L2" s="462"/>
    </row>
    <row r="3" spans="1:12" ht="3" customHeight="1" thickTop="1" x14ac:dyDescent="0.2"/>
    <row r="4" spans="1:12" ht="51" x14ac:dyDescent="0.2">
      <c r="A4" s="318" t="s">
        <v>185</v>
      </c>
      <c r="B4" s="319" t="s">
        <v>232</v>
      </c>
      <c r="C4" s="319" t="s">
        <v>233</v>
      </c>
      <c r="D4" s="319" t="s">
        <v>234</v>
      </c>
      <c r="E4" s="341" t="s">
        <v>257</v>
      </c>
      <c r="F4" s="341" t="s">
        <v>258</v>
      </c>
    </row>
    <row r="5" spans="1:12" x14ac:dyDescent="0.2">
      <c r="A5" s="336" t="s">
        <v>235</v>
      </c>
      <c r="B5" s="337">
        <v>44197</v>
      </c>
      <c r="C5" s="337">
        <v>43466</v>
      </c>
      <c r="D5" s="337">
        <v>44958</v>
      </c>
      <c r="E5" s="337">
        <v>44958</v>
      </c>
      <c r="F5" s="337">
        <v>44958</v>
      </c>
    </row>
    <row r="6" spans="1:12" x14ac:dyDescent="0.2">
      <c r="A6" s="321" t="s">
        <v>236</v>
      </c>
      <c r="B6" s="322">
        <v>16119.72</v>
      </c>
      <c r="C6" s="322">
        <v>308.04000000000002</v>
      </c>
      <c r="D6" s="322">
        <v>16427.759999999998</v>
      </c>
      <c r="E6" s="322">
        <f>F6*12</f>
        <v>82.08</v>
      </c>
      <c r="F6" s="322">
        <f>ROUND(D6*0.5%/12,2)</f>
        <v>6.84</v>
      </c>
    </row>
    <row r="7" spans="1:12" x14ac:dyDescent="0.2">
      <c r="A7" s="321" t="s">
        <v>237</v>
      </c>
      <c r="B7" s="322">
        <v>17554.57</v>
      </c>
      <c r="C7" s="322">
        <v>286.8</v>
      </c>
      <c r="D7" s="322">
        <v>17841.37</v>
      </c>
      <c r="E7" s="322">
        <f t="shared" ref="E7:E11" si="0">F7*12</f>
        <v>89.16</v>
      </c>
      <c r="F7" s="322">
        <f t="shared" ref="F7:F11" si="1">ROUND(D7*0.5%/12,2)</f>
        <v>7.43</v>
      </c>
    </row>
    <row r="8" spans="1:12" x14ac:dyDescent="0.2">
      <c r="A8" s="321" t="s">
        <v>238</v>
      </c>
      <c r="B8" s="322">
        <v>18605.7</v>
      </c>
      <c r="C8" s="322">
        <v>265.56</v>
      </c>
      <c r="D8" s="322">
        <v>18871.259999999998</v>
      </c>
      <c r="E8" s="322">
        <f t="shared" si="0"/>
        <v>94.32</v>
      </c>
      <c r="F8" s="322">
        <f t="shared" si="1"/>
        <v>7.86</v>
      </c>
    </row>
    <row r="9" spans="1:12" x14ac:dyDescent="0.2">
      <c r="A9" s="321" t="s">
        <v>239</v>
      </c>
      <c r="B9" s="322">
        <v>19641.87</v>
      </c>
      <c r="C9" s="322">
        <v>265.56</v>
      </c>
      <c r="D9" s="322">
        <v>19907.43</v>
      </c>
      <c r="E9" s="322">
        <f t="shared" si="0"/>
        <v>99.48</v>
      </c>
      <c r="F9" s="322">
        <f t="shared" si="1"/>
        <v>8.2899999999999991</v>
      </c>
    </row>
    <row r="10" spans="1:12" x14ac:dyDescent="0.2">
      <c r="A10" s="321" t="s">
        <v>240</v>
      </c>
      <c r="B10" s="322">
        <v>20417.09</v>
      </c>
      <c r="C10" s="322">
        <v>254.88</v>
      </c>
      <c r="D10" s="322">
        <v>20671.97</v>
      </c>
      <c r="E10" s="322">
        <f t="shared" si="0"/>
        <v>103.32</v>
      </c>
      <c r="F10" s="322">
        <f t="shared" si="1"/>
        <v>8.61</v>
      </c>
    </row>
    <row r="11" spans="1:12" x14ac:dyDescent="0.2">
      <c r="A11" s="323" t="s">
        <v>241</v>
      </c>
      <c r="B11" s="322">
        <v>20974.87</v>
      </c>
      <c r="C11" s="322">
        <v>254.88</v>
      </c>
      <c r="D11" s="322">
        <v>21229.75</v>
      </c>
      <c r="E11" s="322">
        <f t="shared" si="0"/>
        <v>106.2</v>
      </c>
      <c r="F11" s="322">
        <f t="shared" si="1"/>
        <v>8.85</v>
      </c>
    </row>
    <row r="12" spans="1:12" x14ac:dyDescent="0.2">
      <c r="A12" s="324"/>
      <c r="B12" s="324"/>
      <c r="C12" s="324"/>
      <c r="D12" s="324"/>
      <c r="E12" s="324"/>
      <c r="F12" s="324"/>
    </row>
    <row r="13" spans="1:12" hidden="1" x14ac:dyDescent="0.2">
      <c r="A13" s="324"/>
      <c r="B13" s="324"/>
      <c r="C13" s="324"/>
      <c r="D13" s="324"/>
      <c r="E13" s="324"/>
      <c r="F13" s="324"/>
    </row>
    <row r="14" spans="1:12" hidden="1" x14ac:dyDescent="0.2">
      <c r="A14" s="324"/>
      <c r="B14" s="324"/>
      <c r="C14" s="324"/>
      <c r="D14" s="324"/>
      <c r="E14" s="324"/>
      <c r="F14" s="324"/>
    </row>
    <row r="15" spans="1:12" hidden="1" x14ac:dyDescent="0.2">
      <c r="A15" s="324"/>
      <c r="B15" s="324"/>
      <c r="C15" s="324"/>
      <c r="D15" s="324"/>
      <c r="E15" s="324"/>
      <c r="F15" s="324"/>
    </row>
    <row r="16" spans="1:12" hidden="1" x14ac:dyDescent="0.2">
      <c r="A16" s="324"/>
      <c r="B16" s="324"/>
      <c r="C16" s="324"/>
      <c r="D16" s="324"/>
      <c r="E16" s="324"/>
      <c r="F16" s="324"/>
    </row>
    <row r="18" spans="1:6" ht="51" x14ac:dyDescent="0.2">
      <c r="A18" s="318" t="s">
        <v>242</v>
      </c>
      <c r="B18" s="319" t="s">
        <v>232</v>
      </c>
      <c r="C18" s="319" t="s">
        <v>233</v>
      </c>
      <c r="D18" s="319" t="s">
        <v>234</v>
      </c>
      <c r="E18" s="341" t="s">
        <v>257</v>
      </c>
      <c r="F18" s="341" t="s">
        <v>258</v>
      </c>
    </row>
    <row r="19" spans="1:6" x14ac:dyDescent="0.2">
      <c r="A19" s="336" t="s">
        <v>235</v>
      </c>
      <c r="B19" s="337">
        <v>44197</v>
      </c>
      <c r="C19" s="337">
        <v>43466</v>
      </c>
      <c r="D19" s="337">
        <v>44958</v>
      </c>
      <c r="E19" s="337">
        <v>44958</v>
      </c>
      <c r="F19" s="337">
        <v>44958</v>
      </c>
    </row>
    <row r="20" spans="1:6" x14ac:dyDescent="0.2">
      <c r="A20" s="321" t="s">
        <v>236</v>
      </c>
      <c r="B20" s="322">
        <v>16528.61</v>
      </c>
      <c r="C20" s="325">
        <v>297.48</v>
      </c>
      <c r="D20" s="322">
        <v>16826.09</v>
      </c>
      <c r="E20" s="322">
        <f>F20*12</f>
        <v>84.12</v>
      </c>
      <c r="F20" s="322">
        <f>ROUND(D20*0.5%/12,2)</f>
        <v>7.01</v>
      </c>
    </row>
    <row r="21" spans="1:6" x14ac:dyDescent="0.2">
      <c r="A21" s="321" t="s">
        <v>237</v>
      </c>
      <c r="B21" s="322">
        <v>17948.39</v>
      </c>
      <c r="C21" s="325">
        <v>265.56</v>
      </c>
      <c r="D21" s="322">
        <v>18213.95</v>
      </c>
      <c r="E21" s="322">
        <f t="shared" ref="E21:E25" si="2">F21*12</f>
        <v>91.08</v>
      </c>
      <c r="F21" s="322">
        <f t="shared" ref="F21:F25" si="3">ROUND(D21*0.5%/12,2)</f>
        <v>7.59</v>
      </c>
    </row>
    <row r="22" spans="1:6" x14ac:dyDescent="0.2">
      <c r="A22" s="321" t="s">
        <v>238</v>
      </c>
      <c r="B22" s="322">
        <v>19011.509999999998</v>
      </c>
      <c r="C22" s="325">
        <v>254.88</v>
      </c>
      <c r="D22" s="322">
        <v>19266.39</v>
      </c>
      <c r="E22" s="322">
        <f t="shared" si="2"/>
        <v>96.36</v>
      </c>
      <c r="F22" s="322">
        <f t="shared" si="3"/>
        <v>8.0299999999999994</v>
      </c>
    </row>
    <row r="23" spans="1:6" x14ac:dyDescent="0.2">
      <c r="A23" s="321" t="s">
        <v>239</v>
      </c>
      <c r="B23" s="322">
        <v>20077.830000000002</v>
      </c>
      <c r="C23" s="325">
        <v>233.64</v>
      </c>
      <c r="D23" s="322">
        <v>20311.47</v>
      </c>
      <c r="E23" s="322">
        <f t="shared" si="2"/>
        <v>101.52</v>
      </c>
      <c r="F23" s="322">
        <f t="shared" si="3"/>
        <v>8.4600000000000009</v>
      </c>
    </row>
    <row r="24" spans="1:6" x14ac:dyDescent="0.2">
      <c r="A24" s="321" t="s">
        <v>240</v>
      </c>
      <c r="B24" s="322">
        <v>20829.84</v>
      </c>
      <c r="C24" s="325">
        <v>233.64</v>
      </c>
      <c r="D24" s="322">
        <v>21063.48</v>
      </c>
      <c r="E24" s="322">
        <f t="shared" si="2"/>
        <v>105.36</v>
      </c>
      <c r="F24" s="322">
        <f t="shared" si="3"/>
        <v>8.7799999999999994</v>
      </c>
    </row>
    <row r="25" spans="1:6" x14ac:dyDescent="0.2">
      <c r="A25" s="323" t="s">
        <v>241</v>
      </c>
      <c r="B25" s="322">
        <v>21391.78</v>
      </c>
      <c r="C25" s="325">
        <v>244.32</v>
      </c>
      <c r="D25" s="322">
        <v>21636.1</v>
      </c>
      <c r="E25" s="322">
        <f t="shared" si="2"/>
        <v>108.24</v>
      </c>
      <c r="F25" s="322">
        <f t="shared" si="3"/>
        <v>9.02</v>
      </c>
    </row>
    <row r="26" spans="1:6" x14ac:dyDescent="0.2">
      <c r="A26" s="324"/>
      <c r="B26" s="324"/>
      <c r="C26" s="324"/>
      <c r="D26" s="324"/>
      <c r="E26" s="324"/>
      <c r="F26" s="324"/>
    </row>
    <row r="27" spans="1:6" hidden="1" x14ac:dyDescent="0.2">
      <c r="A27" s="324"/>
      <c r="B27" s="324"/>
      <c r="C27" s="324"/>
      <c r="D27" s="324"/>
      <c r="E27" s="324"/>
      <c r="F27" s="324"/>
    </row>
    <row r="28" spans="1:6" hidden="1" x14ac:dyDescent="0.2">
      <c r="A28" s="324"/>
      <c r="B28" s="324"/>
      <c r="C28" s="324"/>
      <c r="D28" s="324"/>
      <c r="E28" s="324"/>
      <c r="F28" s="324"/>
    </row>
    <row r="29" spans="1:6" hidden="1" x14ac:dyDescent="0.2">
      <c r="A29" s="324"/>
      <c r="B29" s="324"/>
      <c r="C29" s="324"/>
      <c r="D29" s="324"/>
      <c r="E29" s="324"/>
      <c r="F29" s="324"/>
    </row>
    <row r="30" spans="1:6" hidden="1" x14ac:dyDescent="0.2">
      <c r="A30" s="324"/>
      <c r="B30" s="324"/>
      <c r="C30" s="324"/>
      <c r="D30" s="324"/>
      <c r="E30" s="324"/>
      <c r="F30" s="324"/>
    </row>
    <row r="32" spans="1:6" ht="51" x14ac:dyDescent="0.2">
      <c r="A32" s="318" t="s">
        <v>243</v>
      </c>
      <c r="B32" s="319" t="s">
        <v>232</v>
      </c>
      <c r="C32" s="319" t="s">
        <v>233</v>
      </c>
      <c r="D32" s="319" t="s">
        <v>234</v>
      </c>
      <c r="E32" s="341" t="s">
        <v>257</v>
      </c>
      <c r="F32" s="341" t="s">
        <v>258</v>
      </c>
    </row>
    <row r="33" spans="1:6" x14ac:dyDescent="0.2">
      <c r="A33" s="336" t="s">
        <v>235</v>
      </c>
      <c r="B33" s="337">
        <v>44197</v>
      </c>
      <c r="C33" s="337">
        <v>43466</v>
      </c>
      <c r="D33" s="337">
        <v>44958</v>
      </c>
      <c r="E33" s="337">
        <v>44958</v>
      </c>
      <c r="F33" s="337">
        <v>44958</v>
      </c>
    </row>
    <row r="34" spans="1:6" x14ac:dyDescent="0.2">
      <c r="A34" s="321" t="s">
        <v>236</v>
      </c>
      <c r="B34" s="322">
        <v>18057.28</v>
      </c>
      <c r="C34" s="325">
        <v>254.88</v>
      </c>
      <c r="D34" s="322">
        <v>18312.16</v>
      </c>
      <c r="E34" s="322">
        <f t="shared" ref="E34:E95" si="4">F34*12</f>
        <v>91.56</v>
      </c>
      <c r="F34" s="322">
        <f t="shared" ref="F34:F39" si="5">ROUND(D34*0.5%/12,2)</f>
        <v>7.63</v>
      </c>
    </row>
    <row r="35" spans="1:6" x14ac:dyDescent="0.2">
      <c r="A35" s="321" t="s">
        <v>237</v>
      </c>
      <c r="B35" s="322">
        <v>19892.32</v>
      </c>
      <c r="C35" s="325">
        <v>212.4</v>
      </c>
      <c r="D35" s="322">
        <v>20104.72</v>
      </c>
      <c r="E35" s="322">
        <f t="shared" si="4"/>
        <v>100.56</v>
      </c>
      <c r="F35" s="322">
        <f t="shared" si="5"/>
        <v>8.3800000000000008</v>
      </c>
    </row>
    <row r="36" spans="1:6" x14ac:dyDescent="0.2">
      <c r="A36" s="321" t="s">
        <v>238</v>
      </c>
      <c r="B36" s="322">
        <v>21269.37</v>
      </c>
      <c r="C36" s="325">
        <v>191.16</v>
      </c>
      <c r="D36" s="322">
        <v>21460.53</v>
      </c>
      <c r="E36" s="322">
        <f t="shared" si="4"/>
        <v>107.28</v>
      </c>
      <c r="F36" s="322">
        <f t="shared" si="5"/>
        <v>8.94</v>
      </c>
    </row>
    <row r="37" spans="1:6" x14ac:dyDescent="0.2">
      <c r="A37" s="321" t="s">
        <v>239</v>
      </c>
      <c r="B37" s="322">
        <v>22630.02</v>
      </c>
      <c r="C37" s="325">
        <v>169.92</v>
      </c>
      <c r="D37" s="322">
        <v>22799.94</v>
      </c>
      <c r="E37" s="322">
        <f t="shared" si="4"/>
        <v>114</v>
      </c>
      <c r="F37" s="322">
        <f t="shared" si="5"/>
        <v>9.5</v>
      </c>
    </row>
    <row r="38" spans="1:6" x14ac:dyDescent="0.2">
      <c r="A38" s="321" t="s">
        <v>240</v>
      </c>
      <c r="B38" s="322">
        <v>23611.18</v>
      </c>
      <c r="C38" s="325">
        <v>159.36000000000001</v>
      </c>
      <c r="D38" s="322">
        <v>23770.54</v>
      </c>
      <c r="E38" s="322">
        <f t="shared" si="4"/>
        <v>118.8</v>
      </c>
      <c r="F38" s="322">
        <f t="shared" si="5"/>
        <v>9.9</v>
      </c>
    </row>
    <row r="39" spans="1:6" x14ac:dyDescent="0.2">
      <c r="A39" s="323" t="s">
        <v>241</v>
      </c>
      <c r="B39" s="322">
        <v>24355.85</v>
      </c>
      <c r="C39" s="325">
        <v>159.36000000000001</v>
      </c>
      <c r="D39" s="322">
        <v>24515.21</v>
      </c>
      <c r="E39" s="322">
        <f t="shared" si="4"/>
        <v>122.52</v>
      </c>
      <c r="F39" s="322">
        <f t="shared" si="5"/>
        <v>10.210000000000001</v>
      </c>
    </row>
    <row r="40" spans="1:6" x14ac:dyDescent="0.2">
      <c r="A40" s="324"/>
      <c r="B40" s="324"/>
      <c r="C40" s="324"/>
      <c r="D40" s="324"/>
      <c r="E40" s="324"/>
      <c r="F40" s="324"/>
    </row>
    <row r="41" spans="1:6" hidden="1" x14ac:dyDescent="0.2">
      <c r="A41" s="324"/>
      <c r="B41" s="324"/>
      <c r="C41" s="324"/>
      <c r="D41" s="324"/>
      <c r="E41" s="324"/>
      <c r="F41" s="324"/>
    </row>
    <row r="42" spans="1:6" hidden="1" x14ac:dyDescent="0.2">
      <c r="A42" s="324"/>
      <c r="B42" s="324"/>
      <c r="C42" s="324"/>
      <c r="D42" s="324"/>
      <c r="E42" s="324"/>
      <c r="F42" s="324"/>
    </row>
    <row r="43" spans="1:6" hidden="1" x14ac:dyDescent="0.2">
      <c r="A43" s="324"/>
      <c r="B43" s="324"/>
      <c r="C43" s="324"/>
      <c r="D43" s="324"/>
      <c r="E43" s="324"/>
      <c r="F43" s="324"/>
    </row>
    <row r="44" spans="1:6" hidden="1" x14ac:dyDescent="0.2">
      <c r="A44" s="324"/>
      <c r="B44" s="324"/>
      <c r="C44" s="324"/>
      <c r="D44" s="324"/>
      <c r="E44" s="324"/>
      <c r="F44" s="324"/>
    </row>
    <row r="46" spans="1:6" ht="51" x14ac:dyDescent="0.2">
      <c r="A46" s="318" t="s">
        <v>244</v>
      </c>
      <c r="B46" s="319" t="s">
        <v>232</v>
      </c>
      <c r="C46" s="319" t="s">
        <v>233</v>
      </c>
      <c r="D46" s="319" t="s">
        <v>234</v>
      </c>
      <c r="E46" s="341" t="s">
        <v>257</v>
      </c>
      <c r="F46" s="341" t="s">
        <v>258</v>
      </c>
    </row>
    <row r="47" spans="1:6" x14ac:dyDescent="0.2">
      <c r="A47" s="336" t="s">
        <v>235</v>
      </c>
      <c r="B47" s="337">
        <v>44197</v>
      </c>
      <c r="C47" s="337">
        <v>43466</v>
      </c>
      <c r="D47" s="337">
        <v>44958</v>
      </c>
      <c r="E47" s="337">
        <v>44958</v>
      </c>
      <c r="F47" s="337">
        <v>44958</v>
      </c>
    </row>
    <row r="48" spans="1:6" x14ac:dyDescent="0.2">
      <c r="A48" s="321" t="s">
        <v>236</v>
      </c>
      <c r="B48" s="322">
        <v>20648.490000000002</v>
      </c>
      <c r="C48" s="325">
        <v>180.6</v>
      </c>
      <c r="D48" s="322">
        <v>20829.09</v>
      </c>
      <c r="E48" s="322">
        <f t="shared" ref="E48" si="6">F48*12</f>
        <v>104.16</v>
      </c>
      <c r="F48" s="322">
        <f t="shared" ref="F48:F53" si="7">ROUND(D48*0.5%/12,2)</f>
        <v>8.68</v>
      </c>
    </row>
    <row r="49" spans="1:6" x14ac:dyDescent="0.2">
      <c r="A49" s="321" t="s">
        <v>237</v>
      </c>
      <c r="B49" s="322">
        <v>22910.33</v>
      </c>
      <c r="C49" s="325">
        <v>127.44</v>
      </c>
      <c r="D49" s="322">
        <v>23037.77</v>
      </c>
      <c r="E49" s="322">
        <f t="shared" si="4"/>
        <v>115.2</v>
      </c>
      <c r="F49" s="322">
        <f t="shared" si="7"/>
        <v>9.6</v>
      </c>
    </row>
    <row r="50" spans="1:6" x14ac:dyDescent="0.2">
      <c r="A50" s="321" t="s">
        <v>238</v>
      </c>
      <c r="B50" s="322">
        <v>24910.62</v>
      </c>
      <c r="C50" s="325">
        <v>84.96</v>
      </c>
      <c r="D50" s="322">
        <v>24995.58</v>
      </c>
      <c r="E50" s="322">
        <f t="shared" si="4"/>
        <v>124.92</v>
      </c>
      <c r="F50" s="322">
        <f t="shared" si="7"/>
        <v>10.41</v>
      </c>
    </row>
    <row r="51" spans="1:6" x14ac:dyDescent="0.2">
      <c r="A51" s="321" t="s">
        <v>239</v>
      </c>
      <c r="B51" s="322">
        <v>26844.66</v>
      </c>
      <c r="C51" s="325">
        <v>42.48</v>
      </c>
      <c r="D51" s="322">
        <v>26887.14</v>
      </c>
      <c r="E51" s="322">
        <f t="shared" si="4"/>
        <v>134.4</v>
      </c>
      <c r="F51" s="322">
        <f t="shared" si="7"/>
        <v>11.2</v>
      </c>
    </row>
    <row r="52" spans="1:6" x14ac:dyDescent="0.2">
      <c r="A52" s="321" t="s">
        <v>240</v>
      </c>
      <c r="B52" s="322">
        <v>28742.41</v>
      </c>
      <c r="C52" s="325">
        <v>0</v>
      </c>
      <c r="D52" s="322">
        <v>28742.41</v>
      </c>
      <c r="E52" s="322">
        <f t="shared" si="4"/>
        <v>143.76</v>
      </c>
      <c r="F52" s="322">
        <f t="shared" si="7"/>
        <v>11.98</v>
      </c>
    </row>
    <row r="53" spans="1:6" x14ac:dyDescent="0.2">
      <c r="A53" s="323" t="s">
        <v>241</v>
      </c>
      <c r="B53" s="322">
        <v>30174.2</v>
      </c>
      <c r="C53" s="325">
        <v>0</v>
      </c>
      <c r="D53" s="322">
        <v>30174.2</v>
      </c>
      <c r="E53" s="322">
        <f t="shared" si="4"/>
        <v>150.84</v>
      </c>
      <c r="F53" s="322">
        <f t="shared" si="7"/>
        <v>12.57</v>
      </c>
    </row>
    <row r="54" spans="1:6" x14ac:dyDescent="0.2">
      <c r="A54" s="324"/>
      <c r="B54" s="324"/>
      <c r="C54" s="324"/>
      <c r="D54" s="324"/>
      <c r="E54" s="324"/>
      <c r="F54" s="324"/>
    </row>
    <row r="55" spans="1:6" hidden="1" x14ac:dyDescent="0.2">
      <c r="A55" s="324"/>
      <c r="B55" s="324"/>
      <c r="C55" s="324"/>
      <c r="D55" s="324"/>
      <c r="E55" s="324"/>
      <c r="F55" s="324"/>
    </row>
    <row r="56" spans="1:6" hidden="1" x14ac:dyDescent="0.2">
      <c r="A56" s="324"/>
      <c r="B56" s="324"/>
      <c r="C56" s="324"/>
      <c r="D56" s="324"/>
      <c r="E56" s="324"/>
      <c r="F56" s="324"/>
    </row>
    <row r="57" spans="1:6" hidden="1" x14ac:dyDescent="0.2">
      <c r="A57" s="324"/>
      <c r="B57" s="324"/>
      <c r="C57" s="324"/>
      <c r="D57" s="324"/>
      <c r="E57" s="324"/>
      <c r="F57" s="324"/>
    </row>
    <row r="58" spans="1:6" hidden="1" x14ac:dyDescent="0.2">
      <c r="A58" s="324"/>
      <c r="B58" s="324"/>
      <c r="C58" s="324"/>
      <c r="D58" s="324"/>
      <c r="E58" s="324"/>
      <c r="F58" s="324"/>
    </row>
    <row r="60" spans="1:6" ht="51" x14ac:dyDescent="0.2">
      <c r="A60" s="318" t="s">
        <v>245</v>
      </c>
      <c r="B60" s="319" t="s">
        <v>232</v>
      </c>
      <c r="C60" s="319" t="s">
        <v>233</v>
      </c>
      <c r="D60" s="319" t="s">
        <v>234</v>
      </c>
      <c r="E60" s="341" t="s">
        <v>257</v>
      </c>
      <c r="F60" s="341" t="s">
        <v>258</v>
      </c>
    </row>
    <row r="61" spans="1:6" x14ac:dyDescent="0.2">
      <c r="A61" s="336" t="s">
        <v>235</v>
      </c>
      <c r="B61" s="337">
        <v>44197</v>
      </c>
      <c r="C61" s="337">
        <v>43466</v>
      </c>
      <c r="D61" s="337">
        <v>44958</v>
      </c>
      <c r="E61" s="337">
        <v>44958</v>
      </c>
      <c r="F61" s="337">
        <v>44958</v>
      </c>
    </row>
    <row r="62" spans="1:6" x14ac:dyDescent="0.2">
      <c r="A62" s="321" t="s">
        <v>236</v>
      </c>
      <c r="B62" s="322">
        <v>23858.65</v>
      </c>
      <c r="C62" s="325">
        <v>127.44</v>
      </c>
      <c r="D62" s="322">
        <v>23986.09</v>
      </c>
      <c r="E62" s="322">
        <f t="shared" ref="E62" si="8">F62*12</f>
        <v>119.88</v>
      </c>
      <c r="F62" s="322">
        <f t="shared" ref="F62:F67" si="9">ROUND(D62*0.5%/12,2)</f>
        <v>9.99</v>
      </c>
    </row>
    <row r="63" spans="1:6" x14ac:dyDescent="0.2">
      <c r="A63" s="321" t="s">
        <v>237</v>
      </c>
      <c r="B63" s="322">
        <v>26672.720000000001</v>
      </c>
      <c r="C63" s="325">
        <v>74.400000000000006</v>
      </c>
      <c r="D63" s="322">
        <v>26747.119999999999</v>
      </c>
      <c r="E63" s="322">
        <f t="shared" si="4"/>
        <v>133.68</v>
      </c>
      <c r="F63" s="322">
        <f t="shared" si="9"/>
        <v>11.14</v>
      </c>
    </row>
    <row r="64" spans="1:6" x14ac:dyDescent="0.2">
      <c r="A64" s="321" t="s">
        <v>238</v>
      </c>
      <c r="B64" s="322">
        <v>29176.720000000001</v>
      </c>
      <c r="C64" s="325">
        <v>31.92</v>
      </c>
      <c r="D64" s="322">
        <v>29208.639999999999</v>
      </c>
      <c r="E64" s="322">
        <f t="shared" si="4"/>
        <v>146.04</v>
      </c>
      <c r="F64" s="322">
        <f t="shared" si="9"/>
        <v>12.17</v>
      </c>
    </row>
    <row r="65" spans="1:6" x14ac:dyDescent="0.2">
      <c r="A65" s="321" t="s">
        <v>239</v>
      </c>
      <c r="B65" s="322">
        <v>31842.89</v>
      </c>
      <c r="C65" s="325">
        <v>0</v>
      </c>
      <c r="D65" s="322">
        <v>31842.89</v>
      </c>
      <c r="E65" s="322">
        <f t="shared" si="4"/>
        <v>159.24</v>
      </c>
      <c r="F65" s="322">
        <f t="shared" si="9"/>
        <v>13.27</v>
      </c>
    </row>
    <row r="66" spans="1:6" x14ac:dyDescent="0.2">
      <c r="A66" s="321" t="s">
        <v>240</v>
      </c>
      <c r="B66" s="322">
        <v>34589.53</v>
      </c>
      <c r="C66" s="325">
        <v>0</v>
      </c>
      <c r="D66" s="322">
        <v>34589.53</v>
      </c>
      <c r="E66" s="322">
        <f t="shared" si="4"/>
        <v>172.92</v>
      </c>
      <c r="F66" s="322">
        <f t="shared" si="9"/>
        <v>14.41</v>
      </c>
    </row>
    <row r="67" spans="1:6" x14ac:dyDescent="0.2">
      <c r="A67" s="323" t="s">
        <v>241</v>
      </c>
      <c r="B67" s="322">
        <v>37266.379999999997</v>
      </c>
      <c r="C67" s="325">
        <v>0</v>
      </c>
      <c r="D67" s="322">
        <v>37266.379999999997</v>
      </c>
      <c r="E67" s="322">
        <f t="shared" si="4"/>
        <v>186.36</v>
      </c>
      <c r="F67" s="322">
        <f t="shared" si="9"/>
        <v>15.53</v>
      </c>
    </row>
    <row r="68" spans="1:6" x14ac:dyDescent="0.2">
      <c r="A68" s="324"/>
      <c r="B68" s="324"/>
      <c r="C68" s="324"/>
      <c r="D68" s="324"/>
      <c r="E68" s="324"/>
      <c r="F68" s="324"/>
    </row>
    <row r="69" spans="1:6" hidden="1" x14ac:dyDescent="0.2">
      <c r="A69" s="324"/>
      <c r="B69" s="324"/>
      <c r="C69" s="324"/>
      <c r="D69" s="324"/>
      <c r="E69" s="324"/>
      <c r="F69" s="324"/>
    </row>
    <row r="70" spans="1:6" hidden="1" x14ac:dyDescent="0.2">
      <c r="A70" s="324"/>
      <c r="B70" s="324"/>
      <c r="C70" s="324"/>
      <c r="D70" s="324"/>
      <c r="E70" s="324"/>
      <c r="F70" s="324"/>
    </row>
    <row r="71" spans="1:6" hidden="1" x14ac:dyDescent="0.2">
      <c r="A71" s="324"/>
      <c r="B71" s="324"/>
      <c r="C71" s="324"/>
      <c r="D71" s="324"/>
      <c r="E71" s="324"/>
      <c r="F71" s="324"/>
    </row>
    <row r="72" spans="1:6" hidden="1" x14ac:dyDescent="0.2">
      <c r="A72" s="324"/>
      <c r="B72" s="324"/>
      <c r="C72" s="324"/>
      <c r="D72" s="324"/>
      <c r="E72" s="324"/>
      <c r="F72" s="324"/>
    </row>
    <row r="74" spans="1:6" ht="51" x14ac:dyDescent="0.2">
      <c r="A74" s="318" t="s">
        <v>246</v>
      </c>
      <c r="B74" s="319" t="s">
        <v>232</v>
      </c>
      <c r="C74" s="319" t="s">
        <v>233</v>
      </c>
      <c r="D74" s="319" t="s">
        <v>234</v>
      </c>
      <c r="E74" s="341" t="s">
        <v>257</v>
      </c>
      <c r="F74" s="341" t="s">
        <v>258</v>
      </c>
    </row>
    <row r="75" spans="1:6" x14ac:dyDescent="0.2">
      <c r="A75" s="336" t="s">
        <v>235</v>
      </c>
      <c r="B75" s="337">
        <v>44197</v>
      </c>
      <c r="C75" s="337">
        <v>43466</v>
      </c>
      <c r="D75" s="337">
        <v>44958</v>
      </c>
      <c r="E75" s="337">
        <v>44958</v>
      </c>
      <c r="F75" s="337">
        <v>44958</v>
      </c>
    </row>
    <row r="76" spans="1:6" x14ac:dyDescent="0.2">
      <c r="A76" s="321" t="s">
        <v>236</v>
      </c>
      <c r="B76" s="322">
        <v>20897.2</v>
      </c>
      <c r="C76" s="325">
        <v>201.84</v>
      </c>
      <c r="D76" s="322">
        <v>21099.040000000001</v>
      </c>
      <c r="E76" s="322">
        <f t="shared" ref="E76" si="10">F76*12</f>
        <v>105.48</v>
      </c>
      <c r="F76" s="322">
        <f t="shared" ref="F76:F81" si="11">ROUND(D76*0.5%/12,2)</f>
        <v>8.7899999999999991</v>
      </c>
    </row>
    <row r="77" spans="1:6" x14ac:dyDescent="0.2">
      <c r="A77" s="321" t="s">
        <v>237</v>
      </c>
      <c r="B77" s="322">
        <v>23182.99</v>
      </c>
      <c r="C77" s="325">
        <v>148.68</v>
      </c>
      <c r="D77" s="322">
        <v>23331.67</v>
      </c>
      <c r="E77" s="322">
        <f t="shared" si="4"/>
        <v>116.64</v>
      </c>
      <c r="F77" s="322">
        <f t="shared" si="11"/>
        <v>9.7200000000000006</v>
      </c>
    </row>
    <row r="78" spans="1:6" x14ac:dyDescent="0.2">
      <c r="A78" s="321" t="s">
        <v>238</v>
      </c>
      <c r="B78" s="322">
        <v>25204.99</v>
      </c>
      <c r="C78" s="325">
        <v>84.96</v>
      </c>
      <c r="D78" s="322">
        <v>25289.95</v>
      </c>
      <c r="E78" s="322">
        <f t="shared" si="4"/>
        <v>126.48</v>
      </c>
      <c r="F78" s="322">
        <f t="shared" si="11"/>
        <v>10.54</v>
      </c>
    </row>
    <row r="79" spans="1:6" x14ac:dyDescent="0.2">
      <c r="A79" s="321" t="s">
        <v>239</v>
      </c>
      <c r="B79" s="322">
        <v>27171.59</v>
      </c>
      <c r="C79" s="325">
        <v>31.92</v>
      </c>
      <c r="D79" s="322">
        <v>27203.51</v>
      </c>
      <c r="E79" s="322">
        <f t="shared" si="4"/>
        <v>135.96</v>
      </c>
      <c r="F79" s="322">
        <f t="shared" si="11"/>
        <v>11.33</v>
      </c>
    </row>
    <row r="80" spans="1:6" x14ac:dyDescent="0.2">
      <c r="A80" s="321" t="s">
        <v>240</v>
      </c>
      <c r="B80" s="322">
        <v>29101.82</v>
      </c>
      <c r="C80" s="325">
        <v>0</v>
      </c>
      <c r="D80" s="322">
        <v>29101.82</v>
      </c>
      <c r="E80" s="322">
        <f t="shared" si="4"/>
        <v>145.56</v>
      </c>
      <c r="F80" s="322">
        <f t="shared" si="11"/>
        <v>12.13</v>
      </c>
    </row>
    <row r="81" spans="1:6" x14ac:dyDescent="0.2">
      <c r="A81" s="323" t="s">
        <v>241</v>
      </c>
      <c r="B81" s="322">
        <v>30536.92</v>
      </c>
      <c r="C81" s="325">
        <v>0</v>
      </c>
      <c r="D81" s="322">
        <v>30536.92</v>
      </c>
      <c r="E81" s="322">
        <f t="shared" si="4"/>
        <v>152.63999999999999</v>
      </c>
      <c r="F81" s="322">
        <f t="shared" si="11"/>
        <v>12.72</v>
      </c>
    </row>
    <row r="82" spans="1:6" x14ac:dyDescent="0.2">
      <c r="A82" s="324"/>
      <c r="B82" s="324"/>
      <c r="C82" s="324"/>
      <c r="D82" s="324"/>
      <c r="E82" s="324"/>
      <c r="F82" s="324"/>
    </row>
    <row r="83" spans="1:6" hidden="1" x14ac:dyDescent="0.2">
      <c r="A83" s="324"/>
      <c r="B83" s="324"/>
      <c r="C83" s="324"/>
      <c r="D83" s="324"/>
      <c r="E83" s="324"/>
      <c r="F83" s="324"/>
    </row>
    <row r="84" spans="1:6" hidden="1" x14ac:dyDescent="0.2">
      <c r="A84" s="324"/>
      <c r="B84" s="324"/>
      <c r="C84" s="324"/>
      <c r="D84" s="324"/>
      <c r="E84" s="324"/>
      <c r="F84" s="324"/>
    </row>
    <row r="85" spans="1:6" hidden="1" x14ac:dyDescent="0.2">
      <c r="A85" s="324"/>
      <c r="B85" s="324"/>
      <c r="C85" s="324"/>
      <c r="D85" s="324"/>
      <c r="E85" s="324"/>
      <c r="F85" s="324"/>
    </row>
    <row r="86" spans="1:6" hidden="1" x14ac:dyDescent="0.2">
      <c r="A86" s="324"/>
      <c r="B86" s="324"/>
      <c r="C86" s="324"/>
      <c r="D86" s="324"/>
      <c r="E86" s="324"/>
      <c r="F86" s="324"/>
    </row>
    <row r="88" spans="1:6" ht="51" x14ac:dyDescent="0.2">
      <c r="A88" s="318" t="s">
        <v>247</v>
      </c>
      <c r="B88" s="319" t="s">
        <v>232</v>
      </c>
      <c r="C88" s="319" t="s">
        <v>233</v>
      </c>
      <c r="D88" s="319" t="s">
        <v>234</v>
      </c>
      <c r="E88" s="341" t="s">
        <v>257</v>
      </c>
      <c r="F88" s="341" t="s">
        <v>258</v>
      </c>
    </row>
    <row r="89" spans="1:6" x14ac:dyDescent="0.2">
      <c r="A89" s="336" t="s">
        <v>235</v>
      </c>
      <c r="B89" s="337">
        <v>44197</v>
      </c>
      <c r="C89" s="337">
        <v>43466</v>
      </c>
      <c r="D89" s="337">
        <v>44958</v>
      </c>
      <c r="E89" s="337">
        <v>44958</v>
      </c>
      <c r="F89" s="337">
        <v>44958</v>
      </c>
    </row>
    <row r="90" spans="1:6" x14ac:dyDescent="0.2">
      <c r="A90" s="321" t="s">
        <v>236</v>
      </c>
      <c r="B90" s="322">
        <v>22678.52</v>
      </c>
      <c r="C90" s="325">
        <v>159.36000000000001</v>
      </c>
      <c r="D90" s="322">
        <v>22837.88</v>
      </c>
      <c r="E90" s="322">
        <f t="shared" ref="E90" si="12">F90*12</f>
        <v>114.24</v>
      </c>
      <c r="F90" s="322">
        <f t="shared" ref="F90:F95" si="13">ROUND(D90*0.5%/12,2)</f>
        <v>9.52</v>
      </c>
    </row>
    <row r="91" spans="1:6" x14ac:dyDescent="0.2">
      <c r="A91" s="321" t="s">
        <v>237</v>
      </c>
      <c r="B91" s="322">
        <v>25342.05</v>
      </c>
      <c r="C91" s="325">
        <v>95.64</v>
      </c>
      <c r="D91" s="322">
        <v>25437.69</v>
      </c>
      <c r="E91" s="322">
        <f t="shared" si="4"/>
        <v>127.2</v>
      </c>
      <c r="F91" s="322">
        <f t="shared" si="13"/>
        <v>10.6</v>
      </c>
    </row>
    <row r="92" spans="1:6" x14ac:dyDescent="0.2">
      <c r="A92" s="321" t="s">
        <v>238</v>
      </c>
      <c r="B92" s="322">
        <v>27676.59</v>
      </c>
      <c r="C92" s="325">
        <v>31.92</v>
      </c>
      <c r="D92" s="322">
        <v>27708.51</v>
      </c>
      <c r="E92" s="322">
        <f t="shared" si="4"/>
        <v>138.6</v>
      </c>
      <c r="F92" s="322">
        <f t="shared" si="13"/>
        <v>11.55</v>
      </c>
    </row>
    <row r="93" spans="1:6" x14ac:dyDescent="0.2">
      <c r="A93" s="321" t="s">
        <v>239</v>
      </c>
      <c r="B93" s="322">
        <v>29948.17</v>
      </c>
      <c r="C93" s="325">
        <v>0</v>
      </c>
      <c r="D93" s="322">
        <v>29948.17</v>
      </c>
      <c r="E93" s="322">
        <f t="shared" si="4"/>
        <v>149.76</v>
      </c>
      <c r="F93" s="322">
        <f t="shared" si="13"/>
        <v>12.48</v>
      </c>
    </row>
    <row r="94" spans="1:6" x14ac:dyDescent="0.2">
      <c r="A94" s="321" t="s">
        <v>240</v>
      </c>
      <c r="B94" s="322">
        <v>32179.35</v>
      </c>
      <c r="C94" s="325">
        <v>0</v>
      </c>
      <c r="D94" s="322">
        <v>32179.35</v>
      </c>
      <c r="E94" s="322">
        <f t="shared" si="4"/>
        <v>160.91999999999999</v>
      </c>
      <c r="F94" s="322">
        <f t="shared" si="13"/>
        <v>13.41</v>
      </c>
    </row>
    <row r="95" spans="1:6" x14ac:dyDescent="0.2">
      <c r="A95" s="323" t="s">
        <v>241</v>
      </c>
      <c r="B95" s="322">
        <v>33837.370000000003</v>
      </c>
      <c r="C95" s="325">
        <v>0</v>
      </c>
      <c r="D95" s="322">
        <v>33837.370000000003</v>
      </c>
      <c r="E95" s="322">
        <f t="shared" si="4"/>
        <v>169.2</v>
      </c>
      <c r="F95" s="322">
        <f t="shared" si="13"/>
        <v>14.1</v>
      </c>
    </row>
    <row r="96" spans="1:6" x14ac:dyDescent="0.2">
      <c r="A96" s="324"/>
      <c r="B96" s="324"/>
      <c r="C96" s="324"/>
      <c r="D96" s="324"/>
      <c r="E96" s="324"/>
      <c r="F96" s="324"/>
    </row>
    <row r="97" spans="1:6" hidden="1" x14ac:dyDescent="0.2">
      <c r="A97" s="324"/>
      <c r="B97" s="324"/>
      <c r="C97" s="324"/>
      <c r="D97" s="324"/>
      <c r="E97" s="324"/>
      <c r="F97" s="324"/>
    </row>
    <row r="98" spans="1:6" hidden="1" x14ac:dyDescent="0.2">
      <c r="A98" s="324"/>
      <c r="B98" s="324"/>
      <c r="C98" s="324"/>
      <c r="D98" s="324"/>
      <c r="E98" s="324"/>
      <c r="F98" s="324"/>
    </row>
    <row r="99" spans="1:6" hidden="1" x14ac:dyDescent="0.2">
      <c r="A99" s="324"/>
      <c r="B99" s="324"/>
      <c r="C99" s="324"/>
      <c r="D99" s="324"/>
      <c r="E99" s="324"/>
      <c r="F99" s="324"/>
    </row>
    <row r="100" spans="1:6" hidden="1" x14ac:dyDescent="0.2">
      <c r="A100" s="324"/>
      <c r="B100" s="324"/>
      <c r="C100" s="324"/>
      <c r="D100" s="324"/>
      <c r="E100" s="324"/>
      <c r="F100" s="324"/>
    </row>
    <row r="102" spans="1:6" ht="51" x14ac:dyDescent="0.2">
      <c r="A102" s="318" t="s">
        <v>248</v>
      </c>
      <c r="B102" s="319" t="s">
        <v>232</v>
      </c>
      <c r="C102" s="319" t="s">
        <v>233</v>
      </c>
      <c r="D102" s="319" t="s">
        <v>234</v>
      </c>
      <c r="E102" s="341" t="s">
        <v>257</v>
      </c>
      <c r="F102" s="341" t="s">
        <v>258</v>
      </c>
    </row>
    <row r="103" spans="1:6" x14ac:dyDescent="0.2">
      <c r="A103" s="336" t="s">
        <v>235</v>
      </c>
      <c r="B103" s="337">
        <v>44197</v>
      </c>
      <c r="C103" s="337">
        <v>43466</v>
      </c>
      <c r="D103" s="337">
        <v>44958</v>
      </c>
      <c r="E103" s="337">
        <v>44958</v>
      </c>
      <c r="F103" s="337">
        <v>44958</v>
      </c>
    </row>
    <row r="104" spans="1:6" x14ac:dyDescent="0.2">
      <c r="A104" s="321" t="s">
        <v>236</v>
      </c>
      <c r="B104" s="322">
        <v>20897.2</v>
      </c>
      <c r="C104" s="325">
        <v>201.84</v>
      </c>
      <c r="D104" s="322">
        <v>21099.040000000001</v>
      </c>
      <c r="E104" s="322">
        <f t="shared" ref="E104:E123" si="14">F104*12</f>
        <v>105.48</v>
      </c>
      <c r="F104" s="322">
        <f t="shared" ref="F104:F109" si="15">ROUND(D104*0.5%/12,2)</f>
        <v>8.7899999999999991</v>
      </c>
    </row>
    <row r="105" spans="1:6" x14ac:dyDescent="0.2">
      <c r="A105" s="321" t="s">
        <v>237</v>
      </c>
      <c r="B105" s="322">
        <v>23182.99</v>
      </c>
      <c r="C105" s="325">
        <v>148.68</v>
      </c>
      <c r="D105" s="322">
        <v>23331.67</v>
      </c>
      <c r="E105" s="322">
        <f t="shared" si="14"/>
        <v>116.64</v>
      </c>
      <c r="F105" s="322">
        <f t="shared" si="15"/>
        <v>9.7200000000000006</v>
      </c>
    </row>
    <row r="106" spans="1:6" x14ac:dyDescent="0.2">
      <c r="A106" s="321" t="s">
        <v>238</v>
      </c>
      <c r="B106" s="322">
        <v>25204.99</v>
      </c>
      <c r="C106" s="325">
        <v>95.64</v>
      </c>
      <c r="D106" s="322">
        <v>25300.63</v>
      </c>
      <c r="E106" s="322">
        <f t="shared" si="14"/>
        <v>126.48</v>
      </c>
      <c r="F106" s="322">
        <f t="shared" si="15"/>
        <v>10.54</v>
      </c>
    </row>
    <row r="107" spans="1:6" x14ac:dyDescent="0.2">
      <c r="A107" s="321" t="s">
        <v>239</v>
      </c>
      <c r="B107" s="322">
        <v>28126.560000000001</v>
      </c>
      <c r="C107" s="325">
        <v>42.48</v>
      </c>
      <c r="D107" s="322">
        <v>28169.040000000001</v>
      </c>
      <c r="E107" s="322">
        <f t="shared" si="14"/>
        <v>140.88</v>
      </c>
      <c r="F107" s="322">
        <f t="shared" si="15"/>
        <v>11.74</v>
      </c>
    </row>
    <row r="108" spans="1:6" x14ac:dyDescent="0.2">
      <c r="A108" s="321" t="s">
        <v>240</v>
      </c>
      <c r="B108" s="322">
        <v>30029.79</v>
      </c>
      <c r="C108" s="325">
        <v>0</v>
      </c>
      <c r="D108" s="322">
        <v>30029.79</v>
      </c>
      <c r="E108" s="322">
        <f t="shared" si="14"/>
        <v>150.12</v>
      </c>
      <c r="F108" s="322">
        <f t="shared" si="15"/>
        <v>12.51</v>
      </c>
    </row>
    <row r="109" spans="1:6" x14ac:dyDescent="0.2">
      <c r="A109" s="323" t="s">
        <v>241</v>
      </c>
      <c r="B109" s="322">
        <v>31492.42</v>
      </c>
      <c r="C109" s="325">
        <v>0</v>
      </c>
      <c r="D109" s="322">
        <v>31492.42</v>
      </c>
      <c r="E109" s="322">
        <f t="shared" si="14"/>
        <v>157.44</v>
      </c>
      <c r="F109" s="322">
        <f t="shared" si="15"/>
        <v>13.12</v>
      </c>
    </row>
    <row r="110" spans="1:6" x14ac:dyDescent="0.2">
      <c r="A110" s="324"/>
      <c r="B110" s="324"/>
      <c r="C110" s="324"/>
      <c r="D110" s="324"/>
      <c r="E110" s="324"/>
      <c r="F110" s="324"/>
    </row>
    <row r="111" spans="1:6" hidden="1" x14ac:dyDescent="0.2">
      <c r="A111" s="324"/>
      <c r="B111" s="324"/>
      <c r="C111" s="324"/>
      <c r="D111" s="324"/>
      <c r="E111" s="324"/>
      <c r="F111" s="324"/>
    </row>
    <row r="112" spans="1:6" hidden="1" x14ac:dyDescent="0.2">
      <c r="A112" s="324"/>
      <c r="B112" s="324"/>
      <c r="C112" s="324"/>
      <c r="D112" s="324"/>
      <c r="E112" s="324"/>
      <c r="F112" s="324"/>
    </row>
    <row r="113" spans="1:6" hidden="1" x14ac:dyDescent="0.2">
      <c r="A113" s="324"/>
      <c r="B113" s="324"/>
      <c r="C113" s="324"/>
      <c r="D113" s="324"/>
      <c r="E113" s="324"/>
      <c r="F113" s="324"/>
    </row>
    <row r="114" spans="1:6" hidden="1" x14ac:dyDescent="0.2">
      <c r="A114" s="324"/>
      <c r="B114" s="324"/>
      <c r="C114" s="324"/>
      <c r="D114" s="324"/>
      <c r="E114" s="324"/>
      <c r="F114" s="324"/>
    </row>
    <row r="116" spans="1:6" ht="51" x14ac:dyDescent="0.2">
      <c r="A116" s="318" t="s">
        <v>249</v>
      </c>
      <c r="B116" s="319" t="s">
        <v>232</v>
      </c>
      <c r="C116" s="319" t="s">
        <v>233</v>
      </c>
      <c r="D116" s="319" t="s">
        <v>234</v>
      </c>
      <c r="E116" s="341" t="s">
        <v>257</v>
      </c>
      <c r="F116" s="341" t="s">
        <v>258</v>
      </c>
    </row>
    <row r="117" spans="1:6" x14ac:dyDescent="0.2">
      <c r="A117" s="336" t="s">
        <v>235</v>
      </c>
      <c r="B117" s="337">
        <v>44197</v>
      </c>
      <c r="C117" s="337">
        <v>43466</v>
      </c>
      <c r="D117" s="337">
        <v>44958</v>
      </c>
      <c r="E117" s="337">
        <v>44958</v>
      </c>
      <c r="F117" s="337">
        <v>44958</v>
      </c>
    </row>
    <row r="118" spans="1:6" x14ac:dyDescent="0.2">
      <c r="A118" s="321" t="s">
        <v>236</v>
      </c>
      <c r="B118" s="322">
        <v>22678.52</v>
      </c>
      <c r="C118" s="325">
        <v>159.36000000000001</v>
      </c>
      <c r="D118" s="322">
        <v>22837.88</v>
      </c>
      <c r="E118" s="322">
        <f t="shared" ref="E118" si="16">F118*12</f>
        <v>114.24</v>
      </c>
      <c r="F118" s="322">
        <f t="shared" ref="F118:F123" si="17">ROUND(D118*0.5%/12,2)</f>
        <v>9.52</v>
      </c>
    </row>
    <row r="119" spans="1:6" x14ac:dyDescent="0.2">
      <c r="A119" s="321" t="s">
        <v>237</v>
      </c>
      <c r="B119" s="322">
        <v>25995.81</v>
      </c>
      <c r="C119" s="325">
        <v>95.64</v>
      </c>
      <c r="D119" s="322">
        <v>26091.45</v>
      </c>
      <c r="E119" s="322">
        <f t="shared" si="14"/>
        <v>130.44</v>
      </c>
      <c r="F119" s="322">
        <f t="shared" si="17"/>
        <v>10.87</v>
      </c>
    </row>
    <row r="120" spans="1:6" x14ac:dyDescent="0.2">
      <c r="A120" s="321" t="s">
        <v>238</v>
      </c>
      <c r="B120" s="322">
        <v>28520.99</v>
      </c>
      <c r="C120" s="325">
        <v>31.92</v>
      </c>
      <c r="D120" s="322">
        <v>28552.91</v>
      </c>
      <c r="E120" s="322">
        <f t="shared" si="14"/>
        <v>142.80000000000001</v>
      </c>
      <c r="F120" s="322">
        <f t="shared" si="17"/>
        <v>11.9</v>
      </c>
    </row>
    <row r="121" spans="1:6" x14ac:dyDescent="0.2">
      <c r="A121" s="321" t="s">
        <v>239</v>
      </c>
      <c r="B121" s="322">
        <v>31736.25</v>
      </c>
      <c r="C121" s="325">
        <v>0</v>
      </c>
      <c r="D121" s="322">
        <v>31736.25</v>
      </c>
      <c r="E121" s="322">
        <f t="shared" si="14"/>
        <v>158.63999999999999</v>
      </c>
      <c r="F121" s="322">
        <f t="shared" si="17"/>
        <v>13.22</v>
      </c>
    </row>
    <row r="122" spans="1:6" x14ac:dyDescent="0.2">
      <c r="A122" s="321" t="s">
        <v>240</v>
      </c>
      <c r="B122" s="322">
        <v>33837.370000000003</v>
      </c>
      <c r="C122" s="325">
        <v>0</v>
      </c>
      <c r="D122" s="322">
        <v>33837.370000000003</v>
      </c>
      <c r="E122" s="322">
        <f t="shared" si="14"/>
        <v>169.2</v>
      </c>
      <c r="F122" s="322">
        <f t="shared" si="17"/>
        <v>14.1</v>
      </c>
    </row>
    <row r="123" spans="1:6" x14ac:dyDescent="0.2">
      <c r="A123" s="323" t="s">
        <v>241</v>
      </c>
      <c r="B123" s="322">
        <v>35505.47</v>
      </c>
      <c r="C123" s="325">
        <v>0</v>
      </c>
      <c r="D123" s="322">
        <v>35505.47</v>
      </c>
      <c r="E123" s="322">
        <f t="shared" si="14"/>
        <v>177.48</v>
      </c>
      <c r="F123" s="322">
        <f t="shared" si="17"/>
        <v>14.79</v>
      </c>
    </row>
  </sheetData>
  <sheetProtection formatCells="0" formatColumns="0" formatRows="0"/>
  <mergeCells count="2">
    <mergeCell ref="B2:G2"/>
    <mergeCell ref="I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A9EC-E26E-433D-A923-C7519EE76891}">
  <sheetPr codeName="Foglio7"/>
  <dimension ref="A1:X67"/>
  <sheetViews>
    <sheetView showGridLines="0" workbookViewId="0">
      <pane xSplit="2" ySplit="6" topLeftCell="C7" activePane="bottomRight" state="frozen"/>
      <selection activeCell="B1" sqref="B1"/>
      <selection pane="topRight" activeCell="C1" sqref="C1"/>
      <selection pane="bottomLeft" activeCell="B7" sqref="B7"/>
      <selection pane="bottomRight" activeCell="M2" sqref="M2:P2"/>
    </sheetView>
  </sheetViews>
  <sheetFormatPr defaultColWidth="8.85546875" defaultRowHeight="12.75" x14ac:dyDescent="0.2"/>
  <cols>
    <col min="1" max="1" width="9.42578125" style="159" customWidth="1"/>
    <col min="2" max="2" width="2.140625" style="159" customWidth="1"/>
    <col min="3" max="4" width="7.28515625" style="159" customWidth="1"/>
    <col min="5" max="6" width="5.140625" style="159" customWidth="1"/>
    <col min="7" max="7" width="12.7109375" style="159" customWidth="1"/>
    <col min="8" max="9" width="10.28515625" style="159" customWidth="1"/>
    <col min="10" max="10" width="12.7109375" style="159" customWidth="1"/>
    <col min="11" max="11" width="11.28515625" style="159" customWidth="1"/>
    <col min="12" max="14" width="12.7109375" style="159" customWidth="1"/>
    <col min="15" max="15" width="1.42578125" style="159" customWidth="1"/>
    <col min="16" max="17" width="12.5703125" style="159" customWidth="1"/>
    <col min="18" max="18" width="9.7109375" style="159" customWidth="1"/>
    <col min="19" max="19" width="14.28515625" style="159" customWidth="1"/>
    <col min="20" max="20" width="10.7109375" style="159" customWidth="1"/>
    <col min="21" max="23" width="9.7109375" style="159" customWidth="1"/>
    <col min="24" max="24" width="11" style="159" bestFit="1" customWidth="1"/>
    <col min="25" max="16384" width="8.85546875" style="159"/>
  </cols>
  <sheetData>
    <row r="1" spans="1:24" ht="12" customHeight="1" x14ac:dyDescent="0.2">
      <c r="D1" s="160"/>
      <c r="E1" s="160"/>
      <c r="F1" s="160"/>
      <c r="G1" s="160"/>
    </row>
    <row r="2" spans="1:24" ht="25.15" customHeight="1" x14ac:dyDescent="0.2">
      <c r="C2" s="201"/>
      <c r="D2" s="202"/>
      <c r="E2" s="202"/>
      <c r="F2" s="203" t="s">
        <v>196</v>
      </c>
      <c r="G2" s="468" t="str">
        <f>Ricerca_Dati!G2</f>
        <v>Qualifica scolastica</v>
      </c>
      <c r="H2" s="469"/>
      <c r="I2" s="469"/>
      <c r="J2" s="469"/>
      <c r="K2" s="469"/>
      <c r="L2" s="470"/>
      <c r="M2" s="417">
        <f>IFERROR(IF('Pre-Ultimo_Miglio'!C6=Foglio2!K8,Foglio2!L18,IF('Pre-Ultimo_Miglio'!C6=Foglio2!K9,Foglio2!M18,0)),0)</f>
        <v>0</v>
      </c>
      <c r="N2" s="471"/>
      <c r="O2" s="471"/>
      <c r="P2" s="472"/>
    </row>
    <row r="3" spans="1:24" ht="5.45" customHeight="1" x14ac:dyDescent="0.2">
      <c r="C3" s="189"/>
      <c r="D3" s="188"/>
      <c r="E3" s="188"/>
      <c r="F3" s="190"/>
      <c r="G3" s="196"/>
      <c r="H3" s="197"/>
      <c r="I3" s="198"/>
      <c r="J3" s="199"/>
      <c r="K3" s="199"/>
      <c r="L3" s="199"/>
    </row>
    <row r="4" spans="1:24" ht="25.15" customHeight="1" x14ac:dyDescent="0.2">
      <c r="C4" s="201"/>
      <c r="D4" s="202"/>
      <c r="E4" s="202"/>
      <c r="F4" s="204" t="s">
        <v>198</v>
      </c>
      <c r="G4" s="473">
        <f>Ricerca_Dati!G4</f>
        <v>0</v>
      </c>
      <c r="H4" s="474"/>
      <c r="I4" s="160"/>
      <c r="J4" s="205"/>
      <c r="K4" s="206"/>
      <c r="L4" s="207" t="s">
        <v>203</v>
      </c>
      <c r="M4" s="208">
        <f>Foglio2!N19</f>
        <v>0</v>
      </c>
      <c r="N4" s="378">
        <f>IF(G6&gt;0,IFERROR(IF('Pre-Ultimo_Miglio'!C6=Foglio2!K8,Foglio2!M16,IF('Pre-Ultimo_Miglio'!C6=Foglio2!K9,Foglio2!M17,0)),0),0)</f>
        <v>0</v>
      </c>
      <c r="O4" s="475"/>
      <c r="P4" s="476"/>
      <c r="Q4" s="240"/>
      <c r="R4" s="241"/>
      <c r="S4" s="241"/>
      <c r="T4" s="241"/>
      <c r="U4" s="200"/>
      <c r="V4" s="200"/>
      <c r="W4" s="200"/>
    </row>
    <row r="5" spans="1:24" ht="25.15" customHeight="1" x14ac:dyDescent="0.2">
      <c r="C5" s="201"/>
      <c r="D5" s="202"/>
      <c r="E5" s="202"/>
      <c r="F5" s="204" t="s">
        <v>202</v>
      </c>
      <c r="G5" s="376">
        <f>Foglio2!O1</f>
        <v>0</v>
      </c>
      <c r="H5" s="483"/>
      <c r="I5" s="160"/>
      <c r="J5" s="209"/>
      <c r="K5" s="210"/>
      <c r="L5" s="211" t="s">
        <v>204</v>
      </c>
      <c r="M5" s="208">
        <f>Foglio2!N20</f>
        <v>0</v>
      </c>
      <c r="N5" s="477"/>
      <c r="O5" s="478"/>
      <c r="P5" s="479"/>
      <c r="Q5" s="240"/>
      <c r="R5" s="241"/>
      <c r="S5" s="241"/>
      <c r="T5" s="241"/>
      <c r="U5" s="200"/>
      <c r="V5" s="200"/>
      <c r="W5" s="200"/>
    </row>
    <row r="6" spans="1:24" ht="25.15" customHeight="1" x14ac:dyDescent="0.2">
      <c r="C6" s="463" t="s">
        <v>215</v>
      </c>
      <c r="D6" s="464"/>
      <c r="E6" s="464"/>
      <c r="F6" s="465"/>
      <c r="G6" s="466">
        <f>Ricerca_Dati!G6</f>
        <v>0</v>
      </c>
      <c r="H6" s="467"/>
      <c r="I6" s="191">
        <f>TRUNC(G6,0)</f>
        <v>0</v>
      </c>
      <c r="J6" s="201"/>
      <c r="K6" s="202"/>
      <c r="L6" s="211" t="s">
        <v>205</v>
      </c>
      <c r="M6" s="212">
        <f>Foglio2!N21</f>
        <v>0</v>
      </c>
      <c r="N6" s="480"/>
      <c r="O6" s="481"/>
      <c r="P6" s="482"/>
      <c r="Q6" s="242"/>
      <c r="R6" s="243"/>
      <c r="S6" s="243"/>
      <c r="T6" s="243"/>
    </row>
    <row r="7" spans="1:24" ht="12" customHeight="1" x14ac:dyDescent="0.2">
      <c r="F7" s="160"/>
      <c r="G7" s="160"/>
      <c r="H7" s="160"/>
      <c r="I7" s="160"/>
    </row>
    <row r="8" spans="1:24" ht="12" customHeight="1" x14ac:dyDescent="0.2">
      <c r="D8" s="160"/>
      <c r="E8" s="160"/>
      <c r="F8" s="160"/>
      <c r="G8" s="160"/>
    </row>
    <row r="9" spans="1:24" ht="15" customHeight="1" x14ac:dyDescent="0.2">
      <c r="C9" s="392">
        <f>Base!C1</f>
        <v>0</v>
      </c>
      <c r="D9" s="484"/>
      <c r="E9" s="425">
        <f>Base!E1</f>
        <v>0</v>
      </c>
      <c r="F9" s="475"/>
      <c r="G9" s="475"/>
      <c r="H9" s="475"/>
      <c r="I9" s="475"/>
      <c r="J9" s="475"/>
      <c r="K9" s="475"/>
      <c r="L9" s="475"/>
      <c r="M9" s="475"/>
      <c r="N9" s="476"/>
      <c r="O9" s="167"/>
      <c r="P9" s="394" t="s">
        <v>149</v>
      </c>
      <c r="Q9" s="485"/>
      <c r="R9" s="486"/>
      <c r="S9" s="168" t="s">
        <v>161</v>
      </c>
      <c r="T9" s="168" t="s">
        <v>182</v>
      </c>
      <c r="U9" s="168" t="s">
        <v>182</v>
      </c>
      <c r="V9" s="168" t="s">
        <v>182</v>
      </c>
      <c r="W9" s="229"/>
    </row>
    <row r="10" spans="1:24" ht="15" customHeight="1" x14ac:dyDescent="0.2">
      <c r="C10" s="169"/>
      <c r="D10" s="170"/>
      <c r="E10" s="481"/>
      <c r="F10" s="481"/>
      <c r="G10" s="481"/>
      <c r="H10" s="481"/>
      <c r="I10" s="481"/>
      <c r="J10" s="481"/>
      <c r="K10" s="481"/>
      <c r="L10" s="481"/>
      <c r="M10" s="481"/>
      <c r="N10" s="482"/>
      <c r="O10" s="171"/>
      <c r="P10" s="487"/>
      <c r="Q10" s="488"/>
      <c r="R10" s="489"/>
      <c r="S10" s="172" t="s">
        <v>162</v>
      </c>
      <c r="T10" s="172" t="s">
        <v>183</v>
      </c>
      <c r="U10" s="172" t="s">
        <v>183</v>
      </c>
      <c r="V10" s="172" t="s">
        <v>183</v>
      </c>
      <c r="W10" s="229"/>
    </row>
    <row r="11" spans="1:24" ht="15" customHeight="1" x14ac:dyDescent="0.2">
      <c r="C11" s="400" t="s">
        <v>16</v>
      </c>
      <c r="D11" s="401"/>
      <c r="E11" s="402" t="s">
        <v>15</v>
      </c>
      <c r="F11" s="403"/>
      <c r="G11" s="400" t="s">
        <v>2</v>
      </c>
      <c r="H11" s="406"/>
      <c r="I11" s="406"/>
      <c r="J11" s="406"/>
      <c r="K11" s="406"/>
      <c r="L11" s="407"/>
      <c r="M11" s="408" t="s">
        <v>49</v>
      </c>
      <c r="N11" s="408" t="s">
        <v>50</v>
      </c>
      <c r="O11" s="173"/>
      <c r="P11" s="410" t="s">
        <v>150</v>
      </c>
      <c r="Q11" s="410" t="s">
        <v>153</v>
      </c>
      <c r="R11" s="174" t="s">
        <v>147</v>
      </c>
      <c r="S11" s="387" t="s">
        <v>163</v>
      </c>
      <c r="T11" s="387" t="s">
        <v>181</v>
      </c>
      <c r="U11" s="387" t="s">
        <v>200</v>
      </c>
      <c r="V11" s="387" t="s">
        <v>214</v>
      </c>
      <c r="W11" s="230"/>
    </row>
    <row r="12" spans="1:24" ht="26.45" customHeight="1" x14ac:dyDescent="0.2">
      <c r="C12" s="175" t="s">
        <v>20</v>
      </c>
      <c r="D12" s="175" t="s">
        <v>21</v>
      </c>
      <c r="E12" s="404"/>
      <c r="F12" s="405"/>
      <c r="G12" s="214" t="s">
        <v>17</v>
      </c>
      <c r="H12" s="214" t="s">
        <v>154</v>
      </c>
      <c r="I12" s="214" t="s">
        <v>0</v>
      </c>
      <c r="J12" s="214" t="s">
        <v>1</v>
      </c>
      <c r="K12" s="214" t="s">
        <v>151</v>
      </c>
      <c r="L12" s="214" t="s">
        <v>158</v>
      </c>
      <c r="M12" s="409"/>
      <c r="N12" s="409"/>
      <c r="O12" s="176"/>
      <c r="P12" s="490"/>
      <c r="Q12" s="490"/>
      <c r="R12" s="177">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91" t="s">
        <v>164</v>
      </c>
      <c r="T12" s="491" t="s">
        <v>164</v>
      </c>
      <c r="U12" s="491" t="s">
        <v>164</v>
      </c>
      <c r="V12" s="491" t="s">
        <v>164</v>
      </c>
      <c r="W12" s="231"/>
    </row>
    <row r="13" spans="1:24" ht="15" customHeight="1" x14ac:dyDescent="0.2">
      <c r="C13" s="178" t="s">
        <v>5</v>
      </c>
      <c r="D13" s="213" t="s">
        <v>6</v>
      </c>
      <c r="E13" s="412" t="s">
        <v>7</v>
      </c>
      <c r="F13" s="413"/>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4" ht="15" customHeight="1" x14ac:dyDescent="0.2">
      <c r="A14" s="187">
        <f>IF(Foglio2!$J$7=1,TRUNC(V14,0),TRUNC(U14,0))</f>
        <v>0</v>
      </c>
      <c r="B14" s="187"/>
      <c r="C14" s="452" t="str">
        <f>IFERROR(VLOOKUP(G5,Base!$B$402:U843,2,FALSE),"")</f>
        <v/>
      </c>
      <c r="D14" s="452" t="str">
        <f>IFERROR(VLOOKUP(G5,Base!$B$402:V843,3,FALSE),"")</f>
        <v/>
      </c>
      <c r="E14" s="220" t="s">
        <v>3</v>
      </c>
      <c r="F14" s="221" t="str">
        <f>IFERROR(VLOOKUP(Foglio2!$V1,Base!$B$402:$U$819,5,FALSE),"")</f>
        <v/>
      </c>
      <c r="G14" s="222">
        <f>IFERROR(VLOOKUP(Foglio2!$V1,Base!$B$402:$U$843,6,FALSE),0)</f>
        <v>0</v>
      </c>
      <c r="H14" s="222">
        <f>IFERROR(VLOOKUP(Foglio2!$V1,Base!$B$402:$U$843,7,FALSE),0)</f>
        <v>0</v>
      </c>
      <c r="I14" s="222">
        <f>IFERROR(VLOOKUP(Foglio2!$V1,Base!$B$402:$U$843,8,FALSE),0)</f>
        <v>0</v>
      </c>
      <c r="J14" s="222">
        <f>IFERROR(VLOOKUP(Foglio2!$V1,Base!$B$402:$U$843,9,FALSE),0)</f>
        <v>0</v>
      </c>
      <c r="K14" s="222">
        <f>IFERROR(VLOOKUP(Foglio2!$V1,Base!$B$402:$U$843,10,FALSE),0)</f>
        <v>0</v>
      </c>
      <c r="L14" s="222">
        <f>IFERROR(VLOOKUP(Foglio2!$V1,Base!$B$402:$U$843,11,FALSE),0)</f>
        <v>0</v>
      </c>
      <c r="M14" s="223">
        <f>IFERROR(VLOOKUP(Foglio2!$V1,Base!$B$402:$U$843,12,FALSE),0)</f>
        <v>0</v>
      </c>
      <c r="N14" s="185">
        <f>IFERROR(VLOOKUP(Foglio2!$V1,Base!$B$402:$U$843,13,FALSE),0)</f>
        <v>0</v>
      </c>
      <c r="O14" s="186"/>
      <c r="P14" s="224">
        <f>IFERROR(VLOOKUP(Foglio2!$V1,Base!$B$402:$U$843,15,FALSE),0)</f>
        <v>0</v>
      </c>
      <c r="Q14" s="224">
        <f>IFERROR(VLOOKUP(Foglio2!$V1,Base!$B$402:$U$843,16,FALSE),0)</f>
        <v>0</v>
      </c>
      <c r="R14" s="224">
        <f>IFERROR(VLOOKUP(Foglio2!$V1,Base!$B$402:$U$843,17,FALSE),0)</f>
        <v>0</v>
      </c>
      <c r="S14" s="224">
        <f>IFERROR(VLOOKUP(Foglio2!$V1,Base!$B$402:$U$843,18,FALSE),0)</f>
        <v>0</v>
      </c>
      <c r="T14" s="224">
        <f>IFERROR(VLOOKUP(Foglio2!$V1,Base!$B$402:$U$843,19,FALSE),0)</f>
        <v>0</v>
      </c>
      <c r="U14" s="224">
        <f>IFERROR(VLOOKUP(Foglio2!$V1,Base!$B$402:$U$843,20,FALSE),0)</f>
        <v>0</v>
      </c>
      <c r="V14" s="224">
        <f>IFERROR(VLOOKUP(Foglio2!$V1,Base!$B$402:$V$843,21,FALSE),0)</f>
        <v>0</v>
      </c>
      <c r="W14" s="233"/>
      <c r="X14" s="159">
        <f>IFERROR("Fascia Da "&amp;F14&amp;" a "&amp;F15&amp;" Decorrenza "&amp;DAY(C14)&amp;"/"&amp;MONTH(C14)&amp;"/"&amp;YEAR(C14),0)</f>
        <v>0</v>
      </c>
    </row>
    <row r="15" spans="1:24" ht="15" customHeight="1" x14ac:dyDescent="0.2">
      <c r="C15" s="453"/>
      <c r="D15" s="453"/>
      <c r="E15" s="216" t="s">
        <v>4</v>
      </c>
      <c r="F15" s="215" t="str">
        <f>IFERROR(VLOOKUP(Foglio2!$V2,Base!$B$402:$U$819,5,FALSE),"")</f>
        <v/>
      </c>
      <c r="G15" s="217">
        <f>G14*1936.27</f>
        <v>0</v>
      </c>
      <c r="H15" s="217">
        <f t="shared" ref="H15:V15" si="0">H14*1936.27</f>
        <v>0</v>
      </c>
      <c r="I15" s="217">
        <f t="shared" si="0"/>
        <v>0</v>
      </c>
      <c r="J15" s="217">
        <f t="shared" si="0"/>
        <v>0</v>
      </c>
      <c r="K15" s="217">
        <f t="shared" si="0"/>
        <v>0</v>
      </c>
      <c r="L15" s="218">
        <f t="shared" si="0"/>
        <v>0</v>
      </c>
      <c r="M15" s="217">
        <f t="shared" si="0"/>
        <v>0</v>
      </c>
      <c r="N15" s="219">
        <f t="shared" si="0"/>
        <v>0</v>
      </c>
      <c r="O15" s="183"/>
      <c r="P15" s="184">
        <f t="shared" si="0"/>
        <v>0</v>
      </c>
      <c r="Q15" s="184">
        <f t="shared" si="0"/>
        <v>0</v>
      </c>
      <c r="R15" s="184">
        <f t="shared" si="0"/>
        <v>0</v>
      </c>
      <c r="S15" s="184">
        <f t="shared" si="0"/>
        <v>0</v>
      </c>
      <c r="T15" s="184">
        <f t="shared" si="0"/>
        <v>0</v>
      </c>
      <c r="U15" s="184">
        <f t="shared" si="0"/>
        <v>0</v>
      </c>
      <c r="V15" s="184">
        <f t="shared" si="0"/>
        <v>0</v>
      </c>
      <c r="W15" s="234"/>
    </row>
    <row r="16" spans="1:24" ht="15" customHeight="1" x14ac:dyDescent="0.2">
      <c r="A16" s="187">
        <f>IF(Foglio2!$J$7=1,TRUNC(V16,0),TRUNC(U16,0))</f>
        <v>0</v>
      </c>
      <c r="B16" s="187"/>
      <c r="C16" s="389" t="str">
        <f>C14</f>
        <v/>
      </c>
      <c r="D16" s="455" t="str">
        <f>D14</f>
        <v/>
      </c>
      <c r="E16" s="220" t="s">
        <v>3</v>
      </c>
      <c r="F16" s="221" t="str">
        <f>IFERROR(VLOOKUP(Foglio2!$V3,Base!$B$402:$U$819,5,FALSE),"")</f>
        <v/>
      </c>
      <c r="G16" s="222">
        <f>IFERROR(VLOOKUP(Foglio2!$V3,Base!$B$402:$U$843,6,FALSE),0)</f>
        <v>0</v>
      </c>
      <c r="H16" s="222">
        <f>IFERROR(VLOOKUP(Foglio2!$V3,Base!$B$402:$U$843,7,FALSE),0)</f>
        <v>0</v>
      </c>
      <c r="I16" s="222">
        <f>IFERROR(VLOOKUP(Foglio2!$V3,Base!$B$402:$U$843,8,FALSE),0)</f>
        <v>0</v>
      </c>
      <c r="J16" s="222">
        <f>IFERROR(VLOOKUP(Foglio2!$V3,Base!$B$402:$U$843,9,FALSE),0)</f>
        <v>0</v>
      </c>
      <c r="K16" s="222">
        <f>IFERROR(VLOOKUP(Foglio2!$V3,Base!$B$402:$U$843,10,FALSE),0)</f>
        <v>0</v>
      </c>
      <c r="L16" s="222">
        <f>IFERROR(VLOOKUP(Foglio2!$V3,Base!$B$402:$U$843,11,FALSE),0)</f>
        <v>0</v>
      </c>
      <c r="M16" s="223">
        <f>IFERROR(VLOOKUP(Foglio2!$V3,Base!$B$402:$U$843,12,FALSE),0)</f>
        <v>0</v>
      </c>
      <c r="N16" s="185">
        <f>IFERROR(VLOOKUP(Foglio2!$V3,Base!$B$402:$U$843,13,FALSE),0)</f>
        <v>0</v>
      </c>
      <c r="O16" s="186"/>
      <c r="P16" s="224">
        <f>IFERROR(VLOOKUP(Foglio2!$V3,Base!$B$402:$U$843,15,FALSE),0)</f>
        <v>0</v>
      </c>
      <c r="Q16" s="224">
        <f>IFERROR(VLOOKUP(Foglio2!$V3,Base!$B$402:$U$843,16,FALSE),0)</f>
        <v>0</v>
      </c>
      <c r="R16" s="224">
        <f>IFERROR(VLOOKUP(Foglio2!$V3,Base!$B$402:$U$843,17,FALSE),0)</f>
        <v>0</v>
      </c>
      <c r="S16" s="224">
        <f>IFERROR(VLOOKUP(Foglio2!$V3,Base!$B$402:$U$843,18,FALSE),0)</f>
        <v>0</v>
      </c>
      <c r="T16" s="224">
        <f>IFERROR(VLOOKUP(Foglio2!$V3,Base!$B$402:$U$843,19,FALSE),0)</f>
        <v>0</v>
      </c>
      <c r="U16" s="224">
        <f>IFERROR(VLOOKUP(Foglio2!$V3,Base!$B$402:$U$843,20,FALSE),0)</f>
        <v>0</v>
      </c>
      <c r="V16" s="224">
        <f>IFERROR(VLOOKUP(Foglio2!$V3,Base!$B$402:$V$843,21,FALSE),0)</f>
        <v>0</v>
      </c>
      <c r="W16" s="233"/>
      <c r="X16" s="159">
        <f>IFERROR("Fascia Da "&amp;F16&amp;" a "&amp;F17&amp;" Decorrenza "&amp;DAY(C14)&amp;"/"&amp;MONTH(C14)&amp;"/"&amp;YEAR(C14),0)</f>
        <v>0</v>
      </c>
    </row>
    <row r="17" spans="1:24" ht="15" customHeight="1" x14ac:dyDescent="0.2">
      <c r="C17" s="389"/>
      <c r="D17" s="389"/>
      <c r="E17" s="216" t="s">
        <v>4</v>
      </c>
      <c r="F17" s="215" t="str">
        <f>IFERROR(VLOOKUP(Foglio2!$V4,Base!$B$402:$U$819,5,FALSE),"")</f>
        <v/>
      </c>
      <c r="G17" s="217">
        <f t="shared" ref="G17:N17" si="1">G16*1936.27</f>
        <v>0</v>
      </c>
      <c r="H17" s="217">
        <f t="shared" si="1"/>
        <v>0</v>
      </c>
      <c r="I17" s="217">
        <f t="shared" si="1"/>
        <v>0</v>
      </c>
      <c r="J17" s="217">
        <f t="shared" si="1"/>
        <v>0</v>
      </c>
      <c r="K17" s="217">
        <f t="shared" si="1"/>
        <v>0</v>
      </c>
      <c r="L17" s="218">
        <f t="shared" si="1"/>
        <v>0</v>
      </c>
      <c r="M17" s="217">
        <f t="shared" si="1"/>
        <v>0</v>
      </c>
      <c r="N17" s="219">
        <f t="shared" si="1"/>
        <v>0</v>
      </c>
      <c r="O17" s="183"/>
      <c r="P17" s="184">
        <f t="shared" ref="P17:V17" si="2">P16*1936.27</f>
        <v>0</v>
      </c>
      <c r="Q17" s="184">
        <f t="shared" si="2"/>
        <v>0</v>
      </c>
      <c r="R17" s="184">
        <f t="shared" si="2"/>
        <v>0</v>
      </c>
      <c r="S17" s="184">
        <f t="shared" si="2"/>
        <v>0</v>
      </c>
      <c r="T17" s="184">
        <f t="shared" si="2"/>
        <v>0</v>
      </c>
      <c r="U17" s="184">
        <f t="shared" si="2"/>
        <v>0</v>
      </c>
      <c r="V17" s="184">
        <f t="shared" si="2"/>
        <v>0</v>
      </c>
      <c r="W17" s="234"/>
    </row>
    <row r="18" spans="1:24" ht="15" customHeight="1" x14ac:dyDescent="0.2">
      <c r="A18" s="187">
        <f>IF(Foglio2!$J$7=1,TRUNC(V18,0),TRUNC(U18,0))</f>
        <v>0</v>
      </c>
      <c r="B18" s="187"/>
      <c r="C18" s="389"/>
      <c r="D18" s="389"/>
      <c r="E18" s="220" t="s">
        <v>3</v>
      </c>
      <c r="F18" s="221" t="str">
        <f>IFERROR(VLOOKUP(Foglio2!$V5,Base!$B$402:$U$819,5,FALSE),"")</f>
        <v/>
      </c>
      <c r="G18" s="222">
        <f>IFERROR(VLOOKUP(Foglio2!$V5,Base!$B$402:$U$843,6,FALSE),0)</f>
        <v>0</v>
      </c>
      <c r="H18" s="222">
        <f>IFERROR(VLOOKUP(Foglio2!$V5,Base!$B$402:$U$843,7,FALSE),0)</f>
        <v>0</v>
      </c>
      <c r="I18" s="222">
        <f>IFERROR(VLOOKUP(Foglio2!$V5,Base!$B$402:$U$843,8,FALSE),0)</f>
        <v>0</v>
      </c>
      <c r="J18" s="222">
        <f>IFERROR(VLOOKUP(Foglio2!$V5,Base!$B$402:$U$843,9,FALSE),0)</f>
        <v>0</v>
      </c>
      <c r="K18" s="222">
        <f>IFERROR(VLOOKUP(Foglio2!$V5,Base!$B$402:$U$843,10,FALSE),0)</f>
        <v>0</v>
      </c>
      <c r="L18" s="222">
        <f>IFERROR(VLOOKUP(Foglio2!$V5,Base!$B$402:$U$843,11,FALSE),0)</f>
        <v>0</v>
      </c>
      <c r="M18" s="223">
        <f>IFERROR(VLOOKUP(Foglio2!$V5,Base!$B$402:$U$843,12,FALSE),0)</f>
        <v>0</v>
      </c>
      <c r="N18" s="185">
        <f>IFERROR(VLOOKUP(Foglio2!$V5,Base!$B$402:$U$843,13,FALSE),0)</f>
        <v>0</v>
      </c>
      <c r="O18" s="186"/>
      <c r="P18" s="224">
        <f>IFERROR(VLOOKUP(Foglio2!$V5,Base!$B$402:$U$843,15,FALSE),0)</f>
        <v>0</v>
      </c>
      <c r="Q18" s="224">
        <f>IFERROR(VLOOKUP(Foglio2!$V5,Base!$B$402:$U$843,16,FALSE),0)</f>
        <v>0</v>
      </c>
      <c r="R18" s="224">
        <f>IFERROR(VLOOKUP(Foglio2!$V5,Base!$B$402:$U$843,17,FALSE),0)</f>
        <v>0</v>
      </c>
      <c r="S18" s="224">
        <f>IFERROR(VLOOKUP(Foglio2!$V5,Base!$B$402:$U$843,18,FALSE),0)</f>
        <v>0</v>
      </c>
      <c r="T18" s="224">
        <f>IFERROR(VLOOKUP(Foglio2!$V5,Base!$B$402:$U$843,19,FALSE),0)</f>
        <v>0</v>
      </c>
      <c r="U18" s="224">
        <f>IFERROR(VLOOKUP(Foglio2!$V5,Base!$B$402:$U$843,20,FALSE),0)</f>
        <v>0</v>
      </c>
      <c r="V18" s="224">
        <f>IFERROR(VLOOKUP(Foglio2!$V5,Base!$B$402:$V$843,21,FALSE),0)</f>
        <v>0</v>
      </c>
      <c r="W18" s="233"/>
      <c r="X18" s="159">
        <f>IFERROR("Fascia Da "&amp;F18&amp;" a "&amp;F19&amp;" Decorrenza "&amp;DAY(C14)&amp;"/"&amp;MONTH(C14)&amp;"/"&amp;YEAR(C14),0)</f>
        <v>0</v>
      </c>
    </row>
    <row r="19" spans="1:24" ht="15" customHeight="1" x14ac:dyDescent="0.2">
      <c r="C19" s="389"/>
      <c r="D19" s="389"/>
      <c r="E19" s="216" t="s">
        <v>4</v>
      </c>
      <c r="F19" s="215" t="str">
        <f>IFERROR(VLOOKUP(Foglio2!$V6,Base!$B$402:$U$819,5,FALSE),"")</f>
        <v/>
      </c>
      <c r="G19" s="217">
        <f t="shared" ref="G19:N19" si="3">G18*1936.27</f>
        <v>0</v>
      </c>
      <c r="H19" s="217">
        <f t="shared" si="3"/>
        <v>0</v>
      </c>
      <c r="I19" s="217">
        <f t="shared" si="3"/>
        <v>0</v>
      </c>
      <c r="J19" s="217">
        <f t="shared" si="3"/>
        <v>0</v>
      </c>
      <c r="K19" s="217">
        <f t="shared" si="3"/>
        <v>0</v>
      </c>
      <c r="L19" s="218">
        <f t="shared" si="3"/>
        <v>0</v>
      </c>
      <c r="M19" s="217">
        <f t="shared" si="3"/>
        <v>0</v>
      </c>
      <c r="N19" s="219">
        <f t="shared" si="3"/>
        <v>0</v>
      </c>
      <c r="O19" s="183"/>
      <c r="P19" s="184">
        <f t="shared" ref="P19:V19" si="4">P18*1936.27</f>
        <v>0</v>
      </c>
      <c r="Q19" s="184">
        <f t="shared" si="4"/>
        <v>0</v>
      </c>
      <c r="R19" s="184">
        <f t="shared" si="4"/>
        <v>0</v>
      </c>
      <c r="S19" s="184">
        <f t="shared" si="4"/>
        <v>0</v>
      </c>
      <c r="T19" s="184">
        <f t="shared" si="4"/>
        <v>0</v>
      </c>
      <c r="U19" s="184">
        <f t="shared" si="4"/>
        <v>0</v>
      </c>
      <c r="V19" s="184">
        <f t="shared" si="4"/>
        <v>0</v>
      </c>
      <c r="W19" s="234"/>
    </row>
    <row r="20" spans="1:24" ht="15" customHeight="1" x14ac:dyDescent="0.2">
      <c r="A20" s="187">
        <f>IF(Foglio2!$J$7=1,TRUNC(V20,0),TRUNC(U20,0))</f>
        <v>0</v>
      </c>
      <c r="B20" s="187"/>
      <c r="C20" s="389"/>
      <c r="D20" s="389"/>
      <c r="E20" s="220" t="s">
        <v>3</v>
      </c>
      <c r="F20" s="221" t="str">
        <f>IFERROR(VLOOKUP(Foglio2!$V7,Base!$B$402:$U$819,5,FALSE),"")</f>
        <v/>
      </c>
      <c r="G20" s="222">
        <f>IFERROR(VLOOKUP(Foglio2!$V7,Base!$B$402:$U$843,6,FALSE),0)</f>
        <v>0</v>
      </c>
      <c r="H20" s="222">
        <f>IFERROR(VLOOKUP(Foglio2!$V7,Base!$B$402:$U$843,7,FALSE),0)</f>
        <v>0</v>
      </c>
      <c r="I20" s="222">
        <f>IFERROR(VLOOKUP(Foglio2!$V7,Base!$B$402:$U$843,8,FALSE),0)</f>
        <v>0</v>
      </c>
      <c r="J20" s="222">
        <f>IFERROR(VLOOKUP(Foglio2!$V7,Base!$B$402:$U$843,9,FALSE),0)</f>
        <v>0</v>
      </c>
      <c r="K20" s="222">
        <f>IFERROR(VLOOKUP(Foglio2!$V7,Base!$B$402:$U$843,10,FALSE),0)</f>
        <v>0</v>
      </c>
      <c r="L20" s="222">
        <f>IFERROR(VLOOKUP(Foglio2!$V7,Base!$B$402:$U$843,11,FALSE),0)</f>
        <v>0</v>
      </c>
      <c r="M20" s="223">
        <f>IFERROR(VLOOKUP(Foglio2!$V7,Base!$B$402:$U$843,12,FALSE),0)</f>
        <v>0</v>
      </c>
      <c r="N20" s="185">
        <f>IFERROR(VLOOKUP(Foglio2!$V7,Base!$B$402:$U$843,13,FALSE),0)</f>
        <v>0</v>
      </c>
      <c r="O20" s="186"/>
      <c r="P20" s="224">
        <f>IFERROR(VLOOKUP(Foglio2!$V7,Base!$B$402:$U$843,15,FALSE),0)</f>
        <v>0</v>
      </c>
      <c r="Q20" s="224">
        <f>IFERROR(VLOOKUP(Foglio2!$V7,Base!$B$402:$U$843,16,FALSE),0)</f>
        <v>0</v>
      </c>
      <c r="R20" s="224">
        <f>IFERROR(VLOOKUP(Foglio2!$V7,Base!$B$402:$U$843,17,FALSE),0)</f>
        <v>0</v>
      </c>
      <c r="S20" s="224">
        <f>IFERROR(VLOOKUP(Foglio2!$V7,Base!$B$402:$U$843,18,FALSE),0)</f>
        <v>0</v>
      </c>
      <c r="T20" s="224">
        <f>IFERROR(VLOOKUP(Foglio2!$V7,Base!$B$402:$U$843,19,FALSE),0)</f>
        <v>0</v>
      </c>
      <c r="U20" s="224">
        <f>IFERROR(VLOOKUP(Foglio2!$V7,Base!$B$402:$U$843,20,FALSE),0)</f>
        <v>0</v>
      </c>
      <c r="V20" s="224">
        <f>IFERROR(VLOOKUP(Foglio2!$V7,Base!$B$402:$V$843,21,FALSE),0)</f>
        <v>0</v>
      </c>
      <c r="W20" s="233"/>
      <c r="X20" s="159">
        <f>IFERROR("Fascia Da "&amp;F20&amp;" a "&amp;F21&amp;" Decorrenza "&amp;DAY(C14)&amp;"/"&amp;MONTH(C14)&amp;"/"&amp;YEAR(C14),0)</f>
        <v>0</v>
      </c>
    </row>
    <row r="21" spans="1:24" ht="15" customHeight="1" x14ac:dyDescent="0.2">
      <c r="C21" s="389"/>
      <c r="D21" s="389"/>
      <c r="E21" s="216" t="s">
        <v>4</v>
      </c>
      <c r="F21" s="215" t="str">
        <f>IFERROR(VLOOKUP(Foglio2!$V8,Base!$B$402:$U$819,5,FALSE),"")</f>
        <v/>
      </c>
      <c r="G21" s="217">
        <f t="shared" ref="G21:N21" si="5">G20*1936.27</f>
        <v>0</v>
      </c>
      <c r="H21" s="217">
        <f t="shared" si="5"/>
        <v>0</v>
      </c>
      <c r="I21" s="217">
        <f t="shared" si="5"/>
        <v>0</v>
      </c>
      <c r="J21" s="217">
        <f t="shared" si="5"/>
        <v>0</v>
      </c>
      <c r="K21" s="217">
        <f t="shared" si="5"/>
        <v>0</v>
      </c>
      <c r="L21" s="218">
        <f t="shared" si="5"/>
        <v>0</v>
      </c>
      <c r="M21" s="217">
        <f t="shared" si="5"/>
        <v>0</v>
      </c>
      <c r="N21" s="219">
        <f t="shared" si="5"/>
        <v>0</v>
      </c>
      <c r="O21" s="183"/>
      <c r="P21" s="184">
        <f t="shared" ref="P21:V21" si="6">P20*1936.27</f>
        <v>0</v>
      </c>
      <c r="Q21" s="184">
        <f t="shared" si="6"/>
        <v>0</v>
      </c>
      <c r="R21" s="184">
        <f t="shared" si="6"/>
        <v>0</v>
      </c>
      <c r="S21" s="184">
        <f t="shared" si="6"/>
        <v>0</v>
      </c>
      <c r="T21" s="184">
        <f t="shared" si="6"/>
        <v>0</v>
      </c>
      <c r="U21" s="184">
        <f t="shared" si="6"/>
        <v>0</v>
      </c>
      <c r="V21" s="184">
        <f t="shared" si="6"/>
        <v>0</v>
      </c>
      <c r="W21" s="234"/>
    </row>
    <row r="22" spans="1:24" ht="15" customHeight="1" x14ac:dyDescent="0.2">
      <c r="A22" s="187">
        <f>IF(Foglio2!$J$7=1,TRUNC(V22,0),TRUNC(U22,0))</f>
        <v>0</v>
      </c>
      <c r="B22" s="187"/>
      <c r="C22" s="389"/>
      <c r="D22" s="389"/>
      <c r="E22" s="220" t="s">
        <v>3</v>
      </c>
      <c r="F22" s="221" t="str">
        <f>IFERROR(VLOOKUP(Foglio2!$V9,Base!$B$402:$U$819,5,FALSE),"")</f>
        <v/>
      </c>
      <c r="G22" s="222">
        <f>IFERROR(VLOOKUP(Foglio2!$V9,Base!$B$402:$U$843,6,FALSE),0)</f>
        <v>0</v>
      </c>
      <c r="H22" s="222">
        <f>IFERROR(VLOOKUP(Foglio2!$V9,Base!$B$402:$U$843,7,FALSE),0)</f>
        <v>0</v>
      </c>
      <c r="I22" s="222">
        <f>IFERROR(VLOOKUP(Foglio2!$V9,Base!$B$402:$U$843,8,FALSE),0)</f>
        <v>0</v>
      </c>
      <c r="J22" s="222">
        <f>IFERROR(VLOOKUP(Foglio2!$V9,Base!$B$402:$U$843,9,FALSE),0)</f>
        <v>0</v>
      </c>
      <c r="K22" s="222">
        <f>IFERROR(VLOOKUP(Foglio2!$V9,Base!$B$402:$U$843,10,FALSE),0)</f>
        <v>0</v>
      </c>
      <c r="L22" s="222">
        <f>IFERROR(VLOOKUP(Foglio2!$V9,Base!$B$402:$U$843,11,FALSE),0)</f>
        <v>0</v>
      </c>
      <c r="M22" s="223">
        <f>IFERROR(VLOOKUP(Foglio2!$V9,Base!$B$402:$U$843,12,FALSE),0)</f>
        <v>0</v>
      </c>
      <c r="N22" s="185">
        <f>IFERROR(VLOOKUP(Foglio2!$V9,Base!$B$402:$U$843,13,FALSE),0)</f>
        <v>0</v>
      </c>
      <c r="O22" s="186"/>
      <c r="P22" s="224">
        <f>IFERROR(VLOOKUP(Foglio2!$V9,Base!$B$402:$U$843,15,FALSE),0)</f>
        <v>0</v>
      </c>
      <c r="Q22" s="224">
        <f>IFERROR(VLOOKUP(Foglio2!$V9,Base!$B$402:$U$843,16,FALSE),0)</f>
        <v>0</v>
      </c>
      <c r="R22" s="224">
        <f>IFERROR(VLOOKUP(Foglio2!$V9,Base!$B$402:$U$843,17,FALSE),0)</f>
        <v>0</v>
      </c>
      <c r="S22" s="224">
        <f>IFERROR(VLOOKUP(Foglio2!$V9,Base!$B$402:$U$843,18,FALSE),0)</f>
        <v>0</v>
      </c>
      <c r="T22" s="224">
        <f>IFERROR(VLOOKUP(Foglio2!$V9,Base!$B$402:$U$843,19,FALSE),0)</f>
        <v>0</v>
      </c>
      <c r="U22" s="224">
        <f>IFERROR(VLOOKUP(Foglio2!$V9,Base!$B$402:$U$843,20,FALSE),0)</f>
        <v>0</v>
      </c>
      <c r="V22" s="224">
        <f>IFERROR(VLOOKUP(Foglio2!$V9,Base!$B$402:$V$843,21,FALSE),0)</f>
        <v>0</v>
      </c>
      <c r="W22" s="233"/>
      <c r="X22" s="159">
        <f>IFERROR("Fascia Da "&amp;F22&amp;" a "&amp;F23&amp;" Decorrenza "&amp;DAY(C14)&amp;"/"&amp;MONTH(C14)&amp;"/"&amp;YEAR(C14),0)</f>
        <v>0</v>
      </c>
    </row>
    <row r="23" spans="1:24" ht="15" customHeight="1" x14ac:dyDescent="0.2">
      <c r="C23" s="389"/>
      <c r="D23" s="389"/>
      <c r="E23" s="216" t="s">
        <v>4</v>
      </c>
      <c r="F23" s="215" t="str">
        <f>IFERROR(VLOOKUP(Foglio2!$V10,Base!$B$402:$U$819,5,FALSE),"")</f>
        <v/>
      </c>
      <c r="G23" s="217">
        <f t="shared" ref="G23:N23" si="7">G22*1936.27</f>
        <v>0</v>
      </c>
      <c r="H23" s="217">
        <f t="shared" si="7"/>
        <v>0</v>
      </c>
      <c r="I23" s="217">
        <f t="shared" si="7"/>
        <v>0</v>
      </c>
      <c r="J23" s="217">
        <f t="shared" si="7"/>
        <v>0</v>
      </c>
      <c r="K23" s="217">
        <f t="shared" si="7"/>
        <v>0</v>
      </c>
      <c r="L23" s="218">
        <f t="shared" si="7"/>
        <v>0</v>
      </c>
      <c r="M23" s="217">
        <f t="shared" si="7"/>
        <v>0</v>
      </c>
      <c r="N23" s="219">
        <f t="shared" si="7"/>
        <v>0</v>
      </c>
      <c r="O23" s="183"/>
      <c r="P23" s="184">
        <f t="shared" ref="P23:V23" si="8">P22*1936.27</f>
        <v>0</v>
      </c>
      <c r="Q23" s="184">
        <f t="shared" si="8"/>
        <v>0</v>
      </c>
      <c r="R23" s="184">
        <f t="shared" si="8"/>
        <v>0</v>
      </c>
      <c r="S23" s="184">
        <f t="shared" si="8"/>
        <v>0</v>
      </c>
      <c r="T23" s="184">
        <f t="shared" si="8"/>
        <v>0</v>
      </c>
      <c r="U23" s="184">
        <f t="shared" si="8"/>
        <v>0</v>
      </c>
      <c r="V23" s="184">
        <f t="shared" si="8"/>
        <v>0</v>
      </c>
      <c r="W23" s="234"/>
    </row>
    <row r="24" spans="1:24" ht="15" customHeight="1" x14ac:dyDescent="0.2">
      <c r="A24" s="187">
        <f>IF(Foglio2!$J$7=1,TRUNC(V24,0),TRUNC(U24,0))</f>
        <v>0</v>
      </c>
      <c r="B24" s="187"/>
      <c r="C24" s="389"/>
      <c r="D24" s="389"/>
      <c r="E24" s="220" t="s">
        <v>3</v>
      </c>
      <c r="F24" s="221" t="str">
        <f>IFERROR(VLOOKUP(Foglio2!$V11,Base!$B$402:$U$819,5,FALSE),"")</f>
        <v/>
      </c>
      <c r="G24" s="222">
        <f>IFERROR(VLOOKUP(Foglio2!$V11,Base!$B$402:$U$843,6,FALSE),0)</f>
        <v>0</v>
      </c>
      <c r="H24" s="222">
        <f>IFERROR(VLOOKUP(Foglio2!$V11,Base!$B$402:$U$843,7,FALSE),0)</f>
        <v>0</v>
      </c>
      <c r="I24" s="222">
        <f>IFERROR(VLOOKUP(Foglio2!$V11,Base!$B$402:$U$843,8,FALSE),0)</f>
        <v>0</v>
      </c>
      <c r="J24" s="222">
        <f>IFERROR(VLOOKUP(Foglio2!$V11,Base!$B$402:$U$843,9,FALSE),0)</f>
        <v>0</v>
      </c>
      <c r="K24" s="222">
        <f>IFERROR(VLOOKUP(Foglio2!$V11,Base!$B$402:$U$843,10,FALSE),0)</f>
        <v>0</v>
      </c>
      <c r="L24" s="222">
        <f>IFERROR(VLOOKUP(Foglio2!$V11,Base!$B$402:$U$843,11,FALSE),0)</f>
        <v>0</v>
      </c>
      <c r="M24" s="223">
        <f>IFERROR(VLOOKUP(Foglio2!$V11,Base!$B$402:$U$843,12,FALSE),0)</f>
        <v>0</v>
      </c>
      <c r="N24" s="185">
        <f>IFERROR(VLOOKUP(Foglio2!$V11,Base!$B$402:$U$843,13,FALSE),0)</f>
        <v>0</v>
      </c>
      <c r="O24" s="186"/>
      <c r="P24" s="224">
        <f>IFERROR(VLOOKUP(Foglio2!$V11,Base!$B$402:$U$843,15,FALSE),0)</f>
        <v>0</v>
      </c>
      <c r="Q24" s="224">
        <f>IFERROR(VLOOKUP(Foglio2!$V11,Base!$B$402:$U$843,16,FALSE),0)</f>
        <v>0</v>
      </c>
      <c r="R24" s="224">
        <f>IFERROR(VLOOKUP(Foglio2!$V11,Base!$B$402:$U$843,17,FALSE),0)</f>
        <v>0</v>
      </c>
      <c r="S24" s="224">
        <f>IFERROR(VLOOKUP(Foglio2!$V11,Base!$B$402:$U$843,18,FALSE),0)</f>
        <v>0</v>
      </c>
      <c r="T24" s="224">
        <f>IFERROR(VLOOKUP(Foglio2!$V11,Base!$B$402:$U$843,19,FALSE),0)</f>
        <v>0</v>
      </c>
      <c r="U24" s="224">
        <f>IFERROR(VLOOKUP(Foglio2!$V11,Base!$B$402:$U$843,20,FALSE),0)</f>
        <v>0</v>
      </c>
      <c r="V24" s="224">
        <f>IFERROR(VLOOKUP(Foglio2!$V11,Base!$B$402:$V$843,21,FALSE),0)</f>
        <v>0</v>
      </c>
      <c r="W24" s="233"/>
      <c r="X24" s="159">
        <f>IFERROR("Fascia Da "&amp;F24&amp;" a "&amp;F25&amp;" Decorrenza "&amp;DAY(C14)&amp;"/"&amp;MONTH(C14)&amp;"/"&amp;YEAR(C14),0)</f>
        <v>0</v>
      </c>
    </row>
    <row r="25" spans="1:24" ht="15" customHeight="1" x14ac:dyDescent="0.2">
      <c r="C25" s="389"/>
      <c r="D25" s="389"/>
      <c r="E25" s="216" t="s">
        <v>4</v>
      </c>
      <c r="F25" s="215" t="str">
        <f>IFERROR(VLOOKUP(Foglio2!$V12,Base!$B$402:$U$819,5,FALSE),"")</f>
        <v/>
      </c>
      <c r="G25" s="217">
        <f t="shared" ref="G25:N25" si="9">G24*1936.27</f>
        <v>0</v>
      </c>
      <c r="H25" s="217">
        <f t="shared" si="9"/>
        <v>0</v>
      </c>
      <c r="I25" s="217">
        <f t="shared" si="9"/>
        <v>0</v>
      </c>
      <c r="J25" s="217">
        <f t="shared" si="9"/>
        <v>0</v>
      </c>
      <c r="K25" s="217">
        <f t="shared" si="9"/>
        <v>0</v>
      </c>
      <c r="L25" s="218">
        <f t="shared" si="9"/>
        <v>0</v>
      </c>
      <c r="M25" s="217">
        <f t="shared" si="9"/>
        <v>0</v>
      </c>
      <c r="N25" s="219">
        <f t="shared" si="9"/>
        <v>0</v>
      </c>
      <c r="O25" s="183"/>
      <c r="P25" s="184">
        <f t="shared" ref="P25:V25" si="10">P24*1936.27</f>
        <v>0</v>
      </c>
      <c r="Q25" s="184">
        <f t="shared" si="10"/>
        <v>0</v>
      </c>
      <c r="R25" s="184">
        <f t="shared" si="10"/>
        <v>0</v>
      </c>
      <c r="S25" s="184">
        <f t="shared" si="10"/>
        <v>0</v>
      </c>
      <c r="T25" s="184">
        <f t="shared" si="10"/>
        <v>0</v>
      </c>
      <c r="U25" s="184">
        <f t="shared" si="10"/>
        <v>0</v>
      </c>
      <c r="V25" s="184">
        <f t="shared" si="10"/>
        <v>0</v>
      </c>
      <c r="W25" s="234"/>
    </row>
    <row r="26" spans="1:24" ht="15" customHeight="1" x14ac:dyDescent="0.2">
      <c r="A26" s="187">
        <f>IF(Foglio2!$J$7=1,TRUNC(V26,0),TRUNC(U26,0))</f>
        <v>0</v>
      </c>
      <c r="B26" s="187"/>
      <c r="C26" s="389"/>
      <c r="D26" s="389"/>
      <c r="E26" s="220" t="s">
        <v>3</v>
      </c>
      <c r="F26" s="221" t="str">
        <f>IFERROR(VLOOKUP(Foglio2!$V13,Base!$B$402:$U$819,5,FALSE),"")</f>
        <v/>
      </c>
      <c r="G26" s="222">
        <f>IFERROR(VLOOKUP(Foglio2!$V13,Base!$B$402:$U$843,6,FALSE),0)</f>
        <v>0</v>
      </c>
      <c r="H26" s="222">
        <f>IFERROR(VLOOKUP(Foglio2!$V13,Base!$B$402:$U$843,7,FALSE),0)</f>
        <v>0</v>
      </c>
      <c r="I26" s="222">
        <f>IFERROR(VLOOKUP(Foglio2!$V13,Base!$B$402:$U$843,8,FALSE),0)</f>
        <v>0</v>
      </c>
      <c r="J26" s="222">
        <f>IFERROR(VLOOKUP(Foglio2!$V13,Base!$B$402:$U$843,9,FALSE),0)</f>
        <v>0</v>
      </c>
      <c r="K26" s="222">
        <f>IFERROR(VLOOKUP(Foglio2!$V13,Base!$B$402:$U$843,10,FALSE),0)</f>
        <v>0</v>
      </c>
      <c r="L26" s="222">
        <f>IFERROR(VLOOKUP(Foglio2!$V13,Base!$B$402:$U$843,11,FALSE),0)</f>
        <v>0</v>
      </c>
      <c r="M26" s="223">
        <f>IFERROR(VLOOKUP(Foglio2!$V13,Base!$B$402:$U$843,12,FALSE),0)</f>
        <v>0</v>
      </c>
      <c r="N26" s="185">
        <f>IFERROR(VLOOKUP(Foglio2!$V13,Base!$B$402:$U$843,13,FALSE),0)</f>
        <v>0</v>
      </c>
      <c r="O26" s="186"/>
      <c r="P26" s="224">
        <f>IFERROR(VLOOKUP(Foglio2!$V13,Base!$B$402:$U$843,15,FALSE),0)</f>
        <v>0</v>
      </c>
      <c r="Q26" s="224">
        <f>IFERROR(VLOOKUP(Foglio2!$V13,Base!$B$402:$U$843,16,FALSE),0)</f>
        <v>0</v>
      </c>
      <c r="R26" s="224">
        <f>IFERROR(VLOOKUP(Foglio2!$V13,Base!$B$402:$U$843,17,FALSE),0)</f>
        <v>0</v>
      </c>
      <c r="S26" s="224">
        <f>IFERROR(VLOOKUP(Foglio2!$V13,Base!$B$402:$U$843,18,FALSE),0)</f>
        <v>0</v>
      </c>
      <c r="T26" s="224">
        <f>IFERROR(VLOOKUP(Foglio2!$V13,Base!$B$402:$U$843,19,FALSE),0)</f>
        <v>0</v>
      </c>
      <c r="U26" s="224">
        <f>IFERROR(VLOOKUP(Foglio2!$V13,Base!$B$402:$U$843,20,FALSE),0)</f>
        <v>0</v>
      </c>
      <c r="V26" s="224">
        <f>IFERROR(VLOOKUP(Foglio2!$V13,Base!$B$402:$V$843,21,FALSE),0)</f>
        <v>0</v>
      </c>
      <c r="W26" s="233"/>
      <c r="X26" s="159" t="str">
        <f>IFERROR(IF(G26&gt;0,("Fascia Da "&amp;F26&amp;" a "&amp;F27&amp;" Decorrenza "&amp;DAY(C14)&amp;"/"&amp;MONTH(C14)&amp;"/"&amp;YEAR(C14)),""),0)</f>
        <v/>
      </c>
    </row>
    <row r="27" spans="1:24" ht="15" customHeight="1" x14ac:dyDescent="0.2">
      <c r="C27" s="454"/>
      <c r="D27" s="454"/>
      <c r="E27" s="225" t="s">
        <v>4</v>
      </c>
      <c r="F27" s="226" t="str">
        <f>IFERROR(VLOOKUP(Foglio2!$V14,Base!$B$402:$U$819,5,FALSE),"")</f>
        <v/>
      </c>
      <c r="G27" s="182">
        <f t="shared" ref="G27:N27" si="11">G26*1936.27</f>
        <v>0</v>
      </c>
      <c r="H27" s="182">
        <f t="shared" si="11"/>
        <v>0</v>
      </c>
      <c r="I27" s="182">
        <f t="shared" si="11"/>
        <v>0</v>
      </c>
      <c r="J27" s="182">
        <f t="shared" si="11"/>
        <v>0</v>
      </c>
      <c r="K27" s="182">
        <f t="shared" si="11"/>
        <v>0</v>
      </c>
      <c r="L27" s="227">
        <f t="shared" si="11"/>
        <v>0</v>
      </c>
      <c r="M27" s="182">
        <f t="shared" si="11"/>
        <v>0</v>
      </c>
      <c r="N27" s="182">
        <f t="shared" si="11"/>
        <v>0</v>
      </c>
      <c r="O27" s="183"/>
      <c r="P27" s="228">
        <f t="shared" ref="P27:V27" si="12">P26*1936.27</f>
        <v>0</v>
      </c>
      <c r="Q27" s="228">
        <f t="shared" si="12"/>
        <v>0</v>
      </c>
      <c r="R27" s="228">
        <f t="shared" si="12"/>
        <v>0</v>
      </c>
      <c r="S27" s="228">
        <f t="shared" si="12"/>
        <v>0</v>
      </c>
      <c r="T27" s="228">
        <f t="shared" si="12"/>
        <v>0</v>
      </c>
      <c r="U27" s="228">
        <f t="shared" si="12"/>
        <v>0</v>
      </c>
      <c r="V27" s="228">
        <f t="shared" si="12"/>
        <v>0</v>
      </c>
      <c r="W27" s="234"/>
    </row>
    <row r="28" spans="1:24" ht="15" customHeight="1" x14ac:dyDescent="0.2"/>
    <row r="29" spans="1:24" ht="15" customHeight="1" x14ac:dyDescent="0.2">
      <c r="C29" s="392">
        <f>Base1!C1</f>
        <v>0</v>
      </c>
      <c r="D29" s="484"/>
      <c r="E29" s="425">
        <f>Base1!E1</f>
        <v>0</v>
      </c>
      <c r="F29" s="475"/>
      <c r="G29" s="475"/>
      <c r="H29" s="475"/>
      <c r="I29" s="475"/>
      <c r="J29" s="475"/>
      <c r="K29" s="475"/>
      <c r="L29" s="475"/>
      <c r="M29" s="475"/>
      <c r="N29" s="476"/>
      <c r="O29" s="167"/>
      <c r="P29" s="394" t="s">
        <v>149</v>
      </c>
      <c r="Q29" s="485"/>
      <c r="R29" s="486"/>
      <c r="S29" s="168" t="s">
        <v>161</v>
      </c>
      <c r="T29" s="168" t="s">
        <v>182</v>
      </c>
      <c r="U29" s="168" t="s">
        <v>182</v>
      </c>
      <c r="V29" s="168" t="s">
        <v>182</v>
      </c>
      <c r="W29" s="229"/>
    </row>
    <row r="30" spans="1:24" ht="15" customHeight="1" x14ac:dyDescent="0.2">
      <c r="C30" s="169"/>
      <c r="D30" s="170"/>
      <c r="E30" s="481"/>
      <c r="F30" s="481"/>
      <c r="G30" s="481"/>
      <c r="H30" s="481"/>
      <c r="I30" s="481"/>
      <c r="J30" s="481"/>
      <c r="K30" s="481"/>
      <c r="L30" s="481"/>
      <c r="M30" s="481"/>
      <c r="N30" s="482"/>
      <c r="O30" s="171"/>
      <c r="P30" s="487"/>
      <c r="Q30" s="488"/>
      <c r="R30" s="489"/>
      <c r="S30" s="172" t="s">
        <v>162</v>
      </c>
      <c r="T30" s="172" t="s">
        <v>183</v>
      </c>
      <c r="U30" s="172" t="s">
        <v>183</v>
      </c>
      <c r="V30" s="172" t="s">
        <v>183</v>
      </c>
      <c r="W30" s="229"/>
    </row>
    <row r="31" spans="1:24" ht="15" customHeight="1" x14ac:dyDescent="0.2">
      <c r="C31" s="400" t="s">
        <v>16</v>
      </c>
      <c r="D31" s="401"/>
      <c r="E31" s="402" t="s">
        <v>15</v>
      </c>
      <c r="F31" s="403"/>
      <c r="G31" s="400" t="s">
        <v>2</v>
      </c>
      <c r="H31" s="406"/>
      <c r="I31" s="406"/>
      <c r="J31" s="406"/>
      <c r="K31" s="406"/>
      <c r="L31" s="407"/>
      <c r="M31" s="408" t="s">
        <v>49</v>
      </c>
      <c r="N31" s="408" t="s">
        <v>50</v>
      </c>
      <c r="O31" s="173"/>
      <c r="P31" s="410" t="s">
        <v>150</v>
      </c>
      <c r="Q31" s="410" t="s">
        <v>153</v>
      </c>
      <c r="R31" s="174" t="s">
        <v>147</v>
      </c>
      <c r="S31" s="387" t="s">
        <v>163</v>
      </c>
      <c r="T31" s="387" t="s">
        <v>181</v>
      </c>
      <c r="U31" s="387" t="s">
        <v>200</v>
      </c>
      <c r="V31" s="387" t="s">
        <v>200</v>
      </c>
      <c r="W31" s="230"/>
    </row>
    <row r="32" spans="1:24" ht="26.45" customHeight="1" x14ac:dyDescent="0.2">
      <c r="C32" s="175" t="s">
        <v>20</v>
      </c>
      <c r="D32" s="175" t="s">
        <v>21</v>
      </c>
      <c r="E32" s="404"/>
      <c r="F32" s="405"/>
      <c r="G32" s="214" t="s">
        <v>17</v>
      </c>
      <c r="H32" s="214" t="s">
        <v>154</v>
      </c>
      <c r="I32" s="214" t="str">
        <f>Base1!I4</f>
        <v>art. 7 ccnl Valor. ATA</v>
      </c>
      <c r="J32" s="214" t="s">
        <v>1</v>
      </c>
      <c r="K32" s="214" t="s">
        <v>151</v>
      </c>
      <c r="L32" s="214" t="s">
        <v>158</v>
      </c>
      <c r="M32" s="409"/>
      <c r="N32" s="409"/>
      <c r="O32" s="176"/>
      <c r="P32" s="490"/>
      <c r="Q32" s="490"/>
      <c r="R3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91" t="s">
        <v>164</v>
      </c>
      <c r="T32" s="491" t="s">
        <v>164</v>
      </c>
      <c r="U32" s="491" t="s">
        <v>164</v>
      </c>
      <c r="V32" s="491" t="s">
        <v>164</v>
      </c>
      <c r="W32" s="231"/>
    </row>
    <row r="33" spans="1:24" ht="15" customHeight="1" x14ac:dyDescent="0.2">
      <c r="C33" s="178" t="s">
        <v>5</v>
      </c>
      <c r="D33" s="213" t="s">
        <v>6</v>
      </c>
      <c r="E33" s="412" t="s">
        <v>7</v>
      </c>
      <c r="F33" s="413"/>
      <c r="G33" s="178" t="s">
        <v>8</v>
      </c>
      <c r="H33" s="178" t="s">
        <v>9</v>
      </c>
      <c r="I33" s="178" t="s">
        <v>10</v>
      </c>
      <c r="J33" s="178" t="s">
        <v>11</v>
      </c>
      <c r="K33" s="178" t="s">
        <v>12</v>
      </c>
      <c r="L33" s="178" t="s">
        <v>13</v>
      </c>
      <c r="M33" s="178" t="s">
        <v>14</v>
      </c>
      <c r="N33" s="178" t="s">
        <v>19</v>
      </c>
      <c r="O33" s="179"/>
      <c r="P33" s="180" t="s">
        <v>159</v>
      </c>
      <c r="Q33" s="180" t="s">
        <v>160</v>
      </c>
      <c r="R33" s="181"/>
      <c r="S33" s="181"/>
      <c r="T33" s="181"/>
      <c r="U33" s="181"/>
      <c r="V33" s="181"/>
      <c r="W33" s="232"/>
    </row>
    <row r="34" spans="1:24" ht="15" customHeight="1" x14ac:dyDescent="0.2">
      <c r="A34" s="187">
        <f>IF(Foglio2!$J$7=1,TRUNC(V34,0),TRUNC(U34,0))</f>
        <v>0</v>
      </c>
      <c r="B34" s="187"/>
      <c r="C34" s="452" t="str">
        <f>IFERROR(VLOOKUP(G5,Base1!B6:U279,2,FALSE),"")</f>
        <v/>
      </c>
      <c r="D34" s="452" t="str">
        <f>IFERROR(VLOOKUP(G5,Base1!B6:U279,3,FALSE),"")</f>
        <v/>
      </c>
      <c r="E34" s="220" t="s">
        <v>3</v>
      </c>
      <c r="F34" s="221" t="str">
        <f>IFERROR(VLOOKUP(Foglio2!$V1,Base1!$B$6:$U$279,5,FALSE),"")</f>
        <v/>
      </c>
      <c r="G34" s="222">
        <f>IFERROR(VLOOKUP(Foglio2!$V1,Base1!$B$6:$U$279,6,FALSE),0)</f>
        <v>0</v>
      </c>
      <c r="H34" s="222">
        <f>IFERROR(VLOOKUP(Foglio2!$V1,Base1!$B$6:$U$279,7,FALSE),0)</f>
        <v>0</v>
      </c>
      <c r="I34" s="222">
        <f>IFERROR(VLOOKUP(Foglio2!$V1,Base1!$B$6:$U$279,8,FALSE),0)</f>
        <v>0</v>
      </c>
      <c r="J34" s="222">
        <f>IFERROR(VLOOKUP(Foglio2!$V1,Base1!$B$6:$U$279,9,FALSE),0)</f>
        <v>0</v>
      </c>
      <c r="K34" s="222">
        <f>IFERROR(VLOOKUP(Foglio2!$V1,Base1!$B$6:$U$279,10,FALSE),0)</f>
        <v>0</v>
      </c>
      <c r="L34" s="222">
        <f>IFERROR(VLOOKUP(Foglio2!$V1,Base1!$B$6:$U$279,11,FALSE),0)</f>
        <v>0</v>
      </c>
      <c r="M34" s="223">
        <f>IFERROR(VLOOKUP(Foglio2!$V1,Base1!$B$6:$U$279,12,FALSE),0)</f>
        <v>0</v>
      </c>
      <c r="N34" s="185">
        <f>IFERROR(VLOOKUP(Foglio2!$V1,Base1!$B$6:$U$279,13,FALSE),0)</f>
        <v>0</v>
      </c>
      <c r="O34" s="186" t="s">
        <v>217</v>
      </c>
      <c r="P34" s="224">
        <f>IFERROR(VLOOKUP(Foglio2!$V1,Base1!$B$6:$U$279,15,FALSE),0)</f>
        <v>0</v>
      </c>
      <c r="Q34" s="224">
        <f>IFERROR(VLOOKUP(Foglio2!$V1,Base1!$B$6:$U$279,16,FALSE),0)</f>
        <v>0</v>
      </c>
      <c r="R34" s="224">
        <f>IFERROR(VLOOKUP(Foglio2!$V1,Base1!$B$6:$U$279,17,FALSE),0)</f>
        <v>0</v>
      </c>
      <c r="S34" s="224">
        <f>IFERROR(VLOOKUP(Foglio2!$V1,Base1!$B$6:$U$279,18,FALSE),0)</f>
        <v>0</v>
      </c>
      <c r="T34" s="224">
        <f>IFERROR(VLOOKUP(Foglio2!$V1,Base1!$B$6:$U$279,19,FALSE),0)</f>
        <v>0</v>
      </c>
      <c r="U34" s="224">
        <f>IFERROR(VLOOKUP(Foglio2!$V1,Base1!$B$6:$U$279,20,FALSE),0)</f>
        <v>0</v>
      </c>
      <c r="V34" s="224">
        <f>IFERROR(VLOOKUP(Foglio2!$V1,Base1!$B$6:$V$279,21,FALSE),0)</f>
        <v>0</v>
      </c>
      <c r="W34" s="233"/>
      <c r="X34" s="159">
        <f>IFERROR("Fascia Da "&amp;F34&amp;" a "&amp;F35&amp;" Decorrenza "&amp;DAY(C34)&amp;"/"&amp;MONTH(C34)&amp;"/"&amp;YEAR(C34),0)</f>
        <v>0</v>
      </c>
    </row>
    <row r="35" spans="1:24" ht="15" customHeight="1" x14ac:dyDescent="0.2">
      <c r="C35" s="453"/>
      <c r="D35" s="453"/>
      <c r="E35" s="216" t="s">
        <v>4</v>
      </c>
      <c r="F35" s="215" t="str">
        <f>IFERROR(VLOOKUP(Foglio2!$V2,Base1!$B$6:$U$279,5,FALSE),"")</f>
        <v/>
      </c>
      <c r="G35" s="217">
        <f>G34*1936.27</f>
        <v>0</v>
      </c>
      <c r="H35" s="217">
        <f t="shared" ref="H35:V35" si="13">H34*1936.27</f>
        <v>0</v>
      </c>
      <c r="I35" s="217">
        <f t="shared" si="13"/>
        <v>0</v>
      </c>
      <c r="J35" s="217">
        <f t="shared" si="13"/>
        <v>0</v>
      </c>
      <c r="K35" s="217">
        <f t="shared" si="13"/>
        <v>0</v>
      </c>
      <c r="L35" s="218">
        <f t="shared" si="13"/>
        <v>0</v>
      </c>
      <c r="M35" s="217">
        <f t="shared" si="13"/>
        <v>0</v>
      </c>
      <c r="N35" s="219">
        <f t="shared" si="13"/>
        <v>0</v>
      </c>
      <c r="O35" s="183"/>
      <c r="P35" s="184">
        <f t="shared" si="13"/>
        <v>0</v>
      </c>
      <c r="Q35" s="184">
        <f t="shared" si="13"/>
        <v>0</v>
      </c>
      <c r="R35" s="184">
        <f t="shared" si="13"/>
        <v>0</v>
      </c>
      <c r="S35" s="184">
        <f t="shared" si="13"/>
        <v>0</v>
      </c>
      <c r="T35" s="184">
        <f t="shared" si="13"/>
        <v>0</v>
      </c>
      <c r="U35" s="184">
        <f t="shared" si="13"/>
        <v>0</v>
      </c>
      <c r="V35" s="184">
        <f t="shared" si="13"/>
        <v>0</v>
      </c>
      <c r="W35" s="234"/>
    </row>
    <row r="36" spans="1:24" ht="15" customHeight="1" x14ac:dyDescent="0.2">
      <c r="A36" s="187">
        <f>IF(Foglio2!$J$7=1,TRUNC(V36,0),TRUNC(U36,0))</f>
        <v>0</v>
      </c>
      <c r="B36" s="187"/>
      <c r="C36" s="389" t="str">
        <f>C34</f>
        <v/>
      </c>
      <c r="D36" s="455" t="str">
        <f>D34</f>
        <v/>
      </c>
      <c r="E36" s="220" t="s">
        <v>3</v>
      </c>
      <c r="F36" s="221" t="str">
        <f>IFERROR(VLOOKUP(Foglio2!$V3,Base1!$B$6:$U$279,5,FALSE),"")</f>
        <v/>
      </c>
      <c r="G36" s="222">
        <f>IFERROR(VLOOKUP(Foglio2!$V3,Base1!$B$6:$U$279,6,FALSE),0)</f>
        <v>0</v>
      </c>
      <c r="H36" s="222">
        <f>IFERROR(VLOOKUP(Foglio2!$V3,Base1!$B$6:$U$279,7,FALSE),0)</f>
        <v>0</v>
      </c>
      <c r="I36" s="222">
        <f>IFERROR(VLOOKUP(Foglio2!$V3,Base1!$B$6:$U$279,8,FALSE),0)</f>
        <v>0</v>
      </c>
      <c r="J36" s="222">
        <f>IFERROR(VLOOKUP(Foglio2!$V3,Base1!$B$6:$U$279,9,FALSE),0)</f>
        <v>0</v>
      </c>
      <c r="K36" s="222">
        <f>IFERROR(VLOOKUP(Foglio2!$V3,Base1!$B$6:$U$279,10,FALSE),0)</f>
        <v>0</v>
      </c>
      <c r="L36" s="222">
        <f>IFERROR(VLOOKUP(Foglio2!$V3,Base1!$B$6:$U$279,11,FALSE),0)</f>
        <v>0</v>
      </c>
      <c r="M36" s="223">
        <f>IFERROR(VLOOKUP(Foglio2!$V3,Base1!$B$6:$U$279,12,FALSE),0)</f>
        <v>0</v>
      </c>
      <c r="N36" s="185">
        <f>IFERROR(VLOOKUP(Foglio2!$V3,Base1!$B$6:$U$279,13,FALSE),0)</f>
        <v>0</v>
      </c>
      <c r="O36" s="186" t="s">
        <v>217</v>
      </c>
      <c r="P36" s="224">
        <f>IFERROR(VLOOKUP(Foglio2!$V3,Base1!$B$6:$U$279,15,FALSE),0)</f>
        <v>0</v>
      </c>
      <c r="Q36" s="224">
        <f>IFERROR(VLOOKUP(Foglio2!$V3,Base1!$B$6:$U$279,16,FALSE),0)</f>
        <v>0</v>
      </c>
      <c r="R36" s="224">
        <f>IFERROR(VLOOKUP(Foglio2!$V3,Base1!$B$6:$U$279,17,FALSE),0)</f>
        <v>0</v>
      </c>
      <c r="S36" s="224">
        <f>IFERROR(VLOOKUP(Foglio2!$V3,Base1!$B$6:$U$279,18,FALSE),0)</f>
        <v>0</v>
      </c>
      <c r="T36" s="224">
        <f>IFERROR(VLOOKUP(Foglio2!$V3,Base1!$B$6:$U$279,19,FALSE),0)</f>
        <v>0</v>
      </c>
      <c r="U36" s="224">
        <f>IFERROR(VLOOKUP(Foglio2!$V3,Base1!$B$6:$U$279,20,FALSE),0)</f>
        <v>0</v>
      </c>
      <c r="V36" s="224">
        <f>IFERROR(VLOOKUP(Foglio2!$V3,Base1!$B$6:$V$279,21,FALSE),0)</f>
        <v>0</v>
      </c>
      <c r="W36" s="233"/>
      <c r="X36" s="159">
        <f>IFERROR("Fascia Da "&amp;F36&amp;" a "&amp;F37&amp;" Decorrenza "&amp;DAY(C34)&amp;"/"&amp;MONTH(C34)&amp;"/"&amp;YEAR(C34),0)</f>
        <v>0</v>
      </c>
    </row>
    <row r="37" spans="1:24" ht="15" customHeight="1" x14ac:dyDescent="0.2">
      <c r="C37" s="389"/>
      <c r="D37" s="389"/>
      <c r="E37" s="216" t="s">
        <v>4</v>
      </c>
      <c r="F37" s="215" t="str">
        <f>IFERROR(VLOOKUP(Foglio2!$V4,Base1!$B$6:$U$279,5,FALSE),"")</f>
        <v/>
      </c>
      <c r="G37" s="217">
        <f t="shared" ref="G37:N37" si="14">G36*1936.27</f>
        <v>0</v>
      </c>
      <c r="H37" s="217">
        <f t="shared" si="14"/>
        <v>0</v>
      </c>
      <c r="I37" s="217">
        <f t="shared" si="14"/>
        <v>0</v>
      </c>
      <c r="J37" s="217">
        <f t="shared" si="14"/>
        <v>0</v>
      </c>
      <c r="K37" s="217">
        <f t="shared" si="14"/>
        <v>0</v>
      </c>
      <c r="L37" s="218">
        <f t="shared" si="14"/>
        <v>0</v>
      </c>
      <c r="M37" s="217">
        <f t="shared" si="14"/>
        <v>0</v>
      </c>
      <c r="N37" s="219">
        <f t="shared" si="14"/>
        <v>0</v>
      </c>
      <c r="O37" s="183"/>
      <c r="P37" s="184">
        <f t="shared" ref="P37:V37" si="15">P36*1936.27</f>
        <v>0</v>
      </c>
      <c r="Q37" s="184">
        <f t="shared" si="15"/>
        <v>0</v>
      </c>
      <c r="R37" s="184">
        <f t="shared" si="15"/>
        <v>0</v>
      </c>
      <c r="S37" s="184">
        <f t="shared" si="15"/>
        <v>0</v>
      </c>
      <c r="T37" s="184">
        <f t="shared" si="15"/>
        <v>0</v>
      </c>
      <c r="U37" s="184">
        <f t="shared" si="15"/>
        <v>0</v>
      </c>
      <c r="V37" s="184">
        <f t="shared" si="15"/>
        <v>0</v>
      </c>
      <c r="W37" s="234"/>
    </row>
    <row r="38" spans="1:24" ht="15" customHeight="1" x14ac:dyDescent="0.2">
      <c r="A38" s="187">
        <f>IF(Foglio2!$J$7=1,TRUNC(V38,0),TRUNC(U38,0))</f>
        <v>0</v>
      </c>
      <c r="B38" s="187"/>
      <c r="C38" s="389"/>
      <c r="D38" s="389"/>
      <c r="E38" s="220" t="s">
        <v>3</v>
      </c>
      <c r="F38" s="221" t="str">
        <f>IFERROR(VLOOKUP(Foglio2!$V5,Base1!$B$6:$U$279,5,FALSE),"")</f>
        <v/>
      </c>
      <c r="G38" s="222">
        <f>IFERROR(VLOOKUP(Foglio2!$V5,Base1!$B$6:$U$279,6,FALSE),0)</f>
        <v>0</v>
      </c>
      <c r="H38" s="222">
        <f>IFERROR(VLOOKUP(Foglio2!$V5,Base1!$B$6:$U$279,7,FALSE),0)</f>
        <v>0</v>
      </c>
      <c r="I38" s="222">
        <f>IFERROR(VLOOKUP(Foglio2!$V5,Base1!$B$6:$U$279,8,FALSE),0)</f>
        <v>0</v>
      </c>
      <c r="J38" s="222">
        <f>IFERROR(VLOOKUP(Foglio2!$V5,Base1!$B$6:$U$279,9,FALSE),0)</f>
        <v>0</v>
      </c>
      <c r="K38" s="222">
        <f>IFERROR(VLOOKUP(Foglio2!$V5,Base1!$B$6:$U$279,10,FALSE),0)</f>
        <v>0</v>
      </c>
      <c r="L38" s="222">
        <f>IFERROR(VLOOKUP(Foglio2!$V5,Base1!$B$6:$U$279,11,FALSE),0)</f>
        <v>0</v>
      </c>
      <c r="M38" s="223">
        <f>IFERROR(VLOOKUP(Foglio2!$V5,Base1!$B$6:$U$279,12,FALSE),0)</f>
        <v>0</v>
      </c>
      <c r="N38" s="185">
        <f>IFERROR(VLOOKUP(Foglio2!$V5,Base1!$B$6:$U$279,13,FALSE),0)</f>
        <v>0</v>
      </c>
      <c r="O38" s="186" t="s">
        <v>217</v>
      </c>
      <c r="P38" s="224">
        <f>IFERROR(VLOOKUP(Foglio2!$V5,Base1!$B$6:$U$279,15,FALSE),0)</f>
        <v>0</v>
      </c>
      <c r="Q38" s="224">
        <f>IFERROR(VLOOKUP(Foglio2!$V5,Base1!$B$6:$U$279,16,FALSE),0)</f>
        <v>0</v>
      </c>
      <c r="R38" s="224">
        <f>IFERROR(VLOOKUP(Foglio2!$V5,Base1!$B$6:$U$279,17,FALSE),0)</f>
        <v>0</v>
      </c>
      <c r="S38" s="224">
        <f>IFERROR(VLOOKUP(Foglio2!$V5,Base1!$B$6:$U$279,18,FALSE),0)</f>
        <v>0</v>
      </c>
      <c r="T38" s="224">
        <f>IFERROR(VLOOKUP(Foglio2!$V5,Base1!$B$6:$U$279,19,FALSE),0)</f>
        <v>0</v>
      </c>
      <c r="U38" s="224">
        <f>IFERROR(VLOOKUP(Foglio2!$V5,Base1!$B$6:$U$279,20,FALSE),0)</f>
        <v>0</v>
      </c>
      <c r="V38" s="224">
        <f>IFERROR(VLOOKUP(Foglio2!$V5,Base1!$B$6:$V$279,21,FALSE),0)</f>
        <v>0</v>
      </c>
      <c r="W38" s="233"/>
      <c r="X38" s="159">
        <f>IFERROR("Fascia Da "&amp;F38&amp;" a "&amp;F39&amp;" Decorrenza "&amp;DAY(C34)&amp;"/"&amp;MONTH(C34)&amp;"/"&amp;YEAR(C34),0)</f>
        <v>0</v>
      </c>
    </row>
    <row r="39" spans="1:24" ht="15" customHeight="1" x14ac:dyDescent="0.2">
      <c r="C39" s="389"/>
      <c r="D39" s="389"/>
      <c r="E39" s="216" t="s">
        <v>4</v>
      </c>
      <c r="F39" s="215" t="str">
        <f>IFERROR(VLOOKUP(Foglio2!$V6,Base1!$B$6:$U$279,5,FALSE),"")</f>
        <v/>
      </c>
      <c r="G39" s="217">
        <f t="shared" ref="G39:N39" si="16">G38*1936.27</f>
        <v>0</v>
      </c>
      <c r="H39" s="217">
        <f t="shared" si="16"/>
        <v>0</v>
      </c>
      <c r="I39" s="217">
        <f t="shared" si="16"/>
        <v>0</v>
      </c>
      <c r="J39" s="217">
        <f t="shared" si="16"/>
        <v>0</v>
      </c>
      <c r="K39" s="217">
        <f t="shared" si="16"/>
        <v>0</v>
      </c>
      <c r="L39" s="218">
        <f t="shared" si="16"/>
        <v>0</v>
      </c>
      <c r="M39" s="217">
        <f t="shared" si="16"/>
        <v>0</v>
      </c>
      <c r="N39" s="219">
        <f t="shared" si="16"/>
        <v>0</v>
      </c>
      <c r="O39" s="183"/>
      <c r="P39" s="184">
        <f t="shared" ref="P39:V39" si="17">P38*1936.27</f>
        <v>0</v>
      </c>
      <c r="Q39" s="184">
        <f t="shared" si="17"/>
        <v>0</v>
      </c>
      <c r="R39" s="184">
        <f t="shared" si="17"/>
        <v>0</v>
      </c>
      <c r="S39" s="184">
        <f t="shared" si="17"/>
        <v>0</v>
      </c>
      <c r="T39" s="184">
        <f t="shared" si="17"/>
        <v>0</v>
      </c>
      <c r="U39" s="184">
        <f t="shared" si="17"/>
        <v>0</v>
      </c>
      <c r="V39" s="184">
        <f t="shared" si="17"/>
        <v>0</v>
      </c>
      <c r="W39" s="234"/>
    </row>
    <row r="40" spans="1:24" ht="15" customHeight="1" x14ac:dyDescent="0.2">
      <c r="A40" s="187">
        <f>IF(Foglio2!$J$7=1,TRUNC(V40,0),TRUNC(U40,0))</f>
        <v>0</v>
      </c>
      <c r="B40" s="187"/>
      <c r="C40" s="389"/>
      <c r="D40" s="389"/>
      <c r="E40" s="220" t="s">
        <v>3</v>
      </c>
      <c r="F40" s="221" t="str">
        <f>IFERROR(VLOOKUP(Foglio2!$V7,Base1!$B$6:$U$279,5,FALSE),"")</f>
        <v/>
      </c>
      <c r="G40" s="222">
        <f>IFERROR(VLOOKUP(Foglio2!$V7,Base1!$B$6:$U$279,6,FALSE),0)</f>
        <v>0</v>
      </c>
      <c r="H40" s="222">
        <f>IFERROR(VLOOKUP(Foglio2!$V7,Base1!$B$6:$U$279,7,FALSE),0)</f>
        <v>0</v>
      </c>
      <c r="I40" s="222">
        <f>IFERROR(VLOOKUP(Foglio2!$V7,Base1!$B$6:$U$279,8,FALSE),0)</f>
        <v>0</v>
      </c>
      <c r="J40" s="222">
        <f>IFERROR(VLOOKUP(Foglio2!$V7,Base1!$B$6:$U$279,9,FALSE),0)</f>
        <v>0</v>
      </c>
      <c r="K40" s="222">
        <f>IFERROR(VLOOKUP(Foglio2!$V7,Base1!$B$6:$U$279,10,FALSE),0)</f>
        <v>0</v>
      </c>
      <c r="L40" s="222">
        <f>IFERROR(VLOOKUP(Foglio2!$V7,Base1!$B$6:$U$279,11,FALSE),0)</f>
        <v>0</v>
      </c>
      <c r="M40" s="223">
        <f>IFERROR(VLOOKUP(Foglio2!$V7,Base1!$B$6:$U$279,12,FALSE),0)</f>
        <v>0</v>
      </c>
      <c r="N40" s="185">
        <f>IFERROR(VLOOKUP(Foglio2!$V7,Base1!$B$6:$U$279,13,FALSE),0)</f>
        <v>0</v>
      </c>
      <c r="O40" s="186" t="s">
        <v>217</v>
      </c>
      <c r="P40" s="224">
        <f>IFERROR(VLOOKUP(Foglio2!$V7,Base1!$B$6:$U$279,15,FALSE),0)</f>
        <v>0</v>
      </c>
      <c r="Q40" s="224">
        <f>IFERROR(VLOOKUP(Foglio2!$V7,Base1!$B$6:$U$279,16,FALSE),0)</f>
        <v>0</v>
      </c>
      <c r="R40" s="224">
        <f>IFERROR(VLOOKUP(Foglio2!$V7,Base1!$B$6:$U$279,17,FALSE),0)</f>
        <v>0</v>
      </c>
      <c r="S40" s="224">
        <f>IFERROR(VLOOKUP(Foglio2!$V7,Base1!$B$6:$U$279,18,FALSE),0)</f>
        <v>0</v>
      </c>
      <c r="T40" s="224">
        <f>IFERROR(VLOOKUP(Foglio2!$V7,Base1!$B$6:$U$279,19,FALSE),0)</f>
        <v>0</v>
      </c>
      <c r="U40" s="224">
        <f>IFERROR(VLOOKUP(Foglio2!$V7,Base1!$B$6:$U$279,20,FALSE),0)</f>
        <v>0</v>
      </c>
      <c r="V40" s="224">
        <f>IFERROR(VLOOKUP(Foglio2!$V7,Base1!$B$6:$V$279,21,FALSE),0)</f>
        <v>0</v>
      </c>
      <c r="W40" s="233"/>
      <c r="X40" s="159">
        <f>IFERROR("Fascia Da "&amp;F40&amp;" a "&amp;F41&amp;" Decorrenza "&amp;DAY(C34)&amp;"/"&amp;MONTH(C34)&amp;"/"&amp;YEAR(C34),0)</f>
        <v>0</v>
      </c>
    </row>
    <row r="41" spans="1:24" ht="15" customHeight="1" x14ac:dyDescent="0.2">
      <c r="C41" s="389"/>
      <c r="D41" s="389"/>
      <c r="E41" s="216" t="s">
        <v>4</v>
      </c>
      <c r="F41" s="215" t="str">
        <f>IFERROR(VLOOKUP(Foglio2!$V8,Base1!$B$6:$U$279,5,FALSE),"")</f>
        <v/>
      </c>
      <c r="G41" s="217">
        <f t="shared" ref="G41:N41" si="18">G40*1936.27</f>
        <v>0</v>
      </c>
      <c r="H41" s="217">
        <f t="shared" si="18"/>
        <v>0</v>
      </c>
      <c r="I41" s="217">
        <f t="shared" si="18"/>
        <v>0</v>
      </c>
      <c r="J41" s="217">
        <f t="shared" si="18"/>
        <v>0</v>
      </c>
      <c r="K41" s="217">
        <f t="shared" si="18"/>
        <v>0</v>
      </c>
      <c r="L41" s="218">
        <f t="shared" si="18"/>
        <v>0</v>
      </c>
      <c r="M41" s="217">
        <f t="shared" si="18"/>
        <v>0</v>
      </c>
      <c r="N41" s="219">
        <f t="shared" si="18"/>
        <v>0</v>
      </c>
      <c r="O41" s="183"/>
      <c r="P41" s="184">
        <f t="shared" ref="P41:V41" si="19">P40*1936.27</f>
        <v>0</v>
      </c>
      <c r="Q41" s="184">
        <f t="shared" si="19"/>
        <v>0</v>
      </c>
      <c r="R41" s="184">
        <f t="shared" si="19"/>
        <v>0</v>
      </c>
      <c r="S41" s="184">
        <f t="shared" si="19"/>
        <v>0</v>
      </c>
      <c r="T41" s="184">
        <f t="shared" si="19"/>
        <v>0</v>
      </c>
      <c r="U41" s="184">
        <f t="shared" si="19"/>
        <v>0</v>
      </c>
      <c r="V41" s="184">
        <f t="shared" si="19"/>
        <v>0</v>
      </c>
      <c r="W41" s="234"/>
    </row>
    <row r="42" spans="1:24" ht="15" customHeight="1" x14ac:dyDescent="0.2">
      <c r="A42" s="187">
        <f>IF(Foglio2!$J$7=1,TRUNC(V42,0),TRUNC(U42,0))</f>
        <v>0</v>
      </c>
      <c r="B42" s="187"/>
      <c r="C42" s="389"/>
      <c r="D42" s="389"/>
      <c r="E42" s="220" t="s">
        <v>3</v>
      </c>
      <c r="F42" s="221" t="str">
        <f>IFERROR(VLOOKUP(Foglio2!$V9,Base1!$B$6:$U$279,5,FALSE),"")</f>
        <v/>
      </c>
      <c r="G42" s="222">
        <f>IFERROR(VLOOKUP(Foglio2!$V9,Base1!$B$6:$U$279,6,FALSE),0)</f>
        <v>0</v>
      </c>
      <c r="H42" s="222">
        <f>IFERROR(VLOOKUP(Foglio2!$V9,Base1!$B$6:$U$279,7,FALSE),0)</f>
        <v>0</v>
      </c>
      <c r="I42" s="222">
        <f>IFERROR(VLOOKUP(Foglio2!$V9,Base1!$B$6:$U$279,8,FALSE),0)</f>
        <v>0</v>
      </c>
      <c r="J42" s="222">
        <f>IFERROR(VLOOKUP(Foglio2!$V9,Base1!$B$6:$U$279,9,FALSE),0)</f>
        <v>0</v>
      </c>
      <c r="K42" s="222">
        <f>IFERROR(VLOOKUP(Foglio2!$V9,Base1!$B$6:$U$279,10,FALSE),0)</f>
        <v>0</v>
      </c>
      <c r="L42" s="222">
        <f>IFERROR(VLOOKUP(Foglio2!$V9,Base1!$B$6:$U$279,11,FALSE),0)</f>
        <v>0</v>
      </c>
      <c r="M42" s="223">
        <f>IFERROR(VLOOKUP(Foglio2!$V9,Base1!$B$6:$U$279,12,FALSE),0)</f>
        <v>0</v>
      </c>
      <c r="N42" s="185">
        <f>IFERROR(VLOOKUP(Foglio2!$V9,Base1!$B$6:$U$279,13,FALSE),0)</f>
        <v>0</v>
      </c>
      <c r="O42" s="186" t="s">
        <v>217</v>
      </c>
      <c r="P42" s="224">
        <f>IFERROR(VLOOKUP(Foglio2!$V9,Base1!$B$6:$U$279,15,FALSE),0)</f>
        <v>0</v>
      </c>
      <c r="Q42" s="224">
        <f>IFERROR(VLOOKUP(Foglio2!$V9,Base1!$B$6:$U$279,16,FALSE),0)</f>
        <v>0</v>
      </c>
      <c r="R42" s="224">
        <f>IFERROR(VLOOKUP(Foglio2!$V9,Base1!$B$6:$U$279,17,FALSE),0)</f>
        <v>0</v>
      </c>
      <c r="S42" s="224">
        <f>IFERROR(VLOOKUP(Foglio2!$V9,Base1!$B$6:$U$279,18,FALSE),0)</f>
        <v>0</v>
      </c>
      <c r="T42" s="224">
        <f>IFERROR(VLOOKUP(Foglio2!$V9,Base1!$B$6:$U$279,19,FALSE),0)</f>
        <v>0</v>
      </c>
      <c r="U42" s="224">
        <f>IFERROR(VLOOKUP(Foglio2!$V9,Base1!$B$6:$U$279,20,FALSE),0)</f>
        <v>0</v>
      </c>
      <c r="V42" s="224">
        <f>IFERROR(VLOOKUP(Foglio2!$V9,Base1!$B$6:$V$279,21,FALSE),0)</f>
        <v>0</v>
      </c>
      <c r="W42" s="233"/>
      <c r="X42" s="159">
        <f>IFERROR("Fascia Da "&amp;F42&amp;" a "&amp;F43&amp;" Decorrenza "&amp;DAY(C34)&amp;"/"&amp;MONTH(C34)&amp;"/"&amp;YEAR(C34),0)</f>
        <v>0</v>
      </c>
    </row>
    <row r="43" spans="1:24" ht="15" customHeight="1" x14ac:dyDescent="0.2">
      <c r="C43" s="389"/>
      <c r="D43" s="389"/>
      <c r="E43" s="216" t="s">
        <v>4</v>
      </c>
      <c r="F43" s="215" t="str">
        <f>IFERROR(VLOOKUP(Foglio2!$V10,Base1!$B$6:$U$279,5,FALSE),"")</f>
        <v/>
      </c>
      <c r="G43" s="217">
        <f t="shared" ref="G43:N43" si="20">G42*1936.27</f>
        <v>0</v>
      </c>
      <c r="H43" s="217">
        <f t="shared" si="20"/>
        <v>0</v>
      </c>
      <c r="I43" s="217">
        <f t="shared" si="20"/>
        <v>0</v>
      </c>
      <c r="J43" s="217">
        <f t="shared" si="20"/>
        <v>0</v>
      </c>
      <c r="K43" s="217">
        <f t="shared" si="20"/>
        <v>0</v>
      </c>
      <c r="L43" s="218">
        <f t="shared" si="20"/>
        <v>0</v>
      </c>
      <c r="M43" s="217">
        <f t="shared" si="20"/>
        <v>0</v>
      </c>
      <c r="N43" s="219">
        <f t="shared" si="20"/>
        <v>0</v>
      </c>
      <c r="O43" s="183"/>
      <c r="P43" s="184">
        <f t="shared" ref="P43:V43" si="21">P42*1936.27</f>
        <v>0</v>
      </c>
      <c r="Q43" s="184">
        <f t="shared" si="21"/>
        <v>0</v>
      </c>
      <c r="R43" s="184">
        <f t="shared" si="21"/>
        <v>0</v>
      </c>
      <c r="S43" s="184">
        <f t="shared" si="21"/>
        <v>0</v>
      </c>
      <c r="T43" s="184">
        <f t="shared" si="21"/>
        <v>0</v>
      </c>
      <c r="U43" s="184">
        <f t="shared" si="21"/>
        <v>0</v>
      </c>
      <c r="V43" s="184">
        <f t="shared" si="21"/>
        <v>0</v>
      </c>
      <c r="W43" s="234"/>
    </row>
    <row r="44" spans="1:24" ht="15" customHeight="1" x14ac:dyDescent="0.2">
      <c r="A44" s="187">
        <f>IF(Foglio2!$J$7=1,TRUNC(V44,0),TRUNC(U44,0))</f>
        <v>0</v>
      </c>
      <c r="B44" s="187"/>
      <c r="C44" s="389"/>
      <c r="D44" s="389"/>
      <c r="E44" s="220" t="s">
        <v>3</v>
      </c>
      <c r="F44" s="221" t="str">
        <f>IFERROR(VLOOKUP(Foglio2!$V11,Base1!$B$6:$U$279,5,FALSE),"")</f>
        <v/>
      </c>
      <c r="G44" s="222">
        <f>IFERROR(VLOOKUP(Foglio2!$V11,Base1!$B$6:$U$279,6,FALSE),0)</f>
        <v>0</v>
      </c>
      <c r="H44" s="222">
        <f>IFERROR(VLOOKUP(Foglio2!$V11,Base1!$B$6:$U$279,7,FALSE),0)</f>
        <v>0</v>
      </c>
      <c r="I44" s="222">
        <f>IFERROR(VLOOKUP(Foglio2!$V11,Base1!$B$6:$U$279,8,FALSE),0)</f>
        <v>0</v>
      </c>
      <c r="J44" s="222">
        <f>IFERROR(VLOOKUP(Foglio2!$V11,Base1!$B$6:$U$279,9,FALSE),0)</f>
        <v>0</v>
      </c>
      <c r="K44" s="222">
        <f>IFERROR(VLOOKUP(Foglio2!$V11,Base1!$B$6:$U$279,10,FALSE),0)</f>
        <v>0</v>
      </c>
      <c r="L44" s="222">
        <f>IFERROR(VLOOKUP(Foglio2!$V11,Base1!$B$6:$U$279,11,FALSE),0)</f>
        <v>0</v>
      </c>
      <c r="M44" s="223">
        <f>IFERROR(VLOOKUP(Foglio2!$V11,Base1!$B$6:$U$279,12,FALSE),0)</f>
        <v>0</v>
      </c>
      <c r="N44" s="185">
        <f>IFERROR(VLOOKUP(Foglio2!$V11,Base1!$B$6:$U$279,13,FALSE),0)</f>
        <v>0</v>
      </c>
      <c r="O44" s="186" t="s">
        <v>217</v>
      </c>
      <c r="P44" s="224">
        <f>IFERROR(VLOOKUP(Foglio2!$V11,Base1!$B$6:$U$279,15,FALSE),0)</f>
        <v>0</v>
      </c>
      <c r="Q44" s="224">
        <f>IFERROR(VLOOKUP(Foglio2!$V11,Base1!$B$6:$U$279,16,FALSE),0)</f>
        <v>0</v>
      </c>
      <c r="R44" s="224">
        <f>IFERROR(VLOOKUP(Foglio2!$V11,Base1!$B$6:$U$279,17,FALSE),0)</f>
        <v>0</v>
      </c>
      <c r="S44" s="224">
        <f>IFERROR(VLOOKUP(Foglio2!$V11,Base1!$B$6:$U$279,18,FALSE),0)</f>
        <v>0</v>
      </c>
      <c r="T44" s="224">
        <f>IFERROR(VLOOKUP(Foglio2!$V11,Base1!$B$6:$U$279,19,FALSE),0)</f>
        <v>0</v>
      </c>
      <c r="U44" s="224">
        <f>IFERROR(VLOOKUP(Foglio2!$V11,Base1!$B$6:$U$279,20,FALSE),0)</f>
        <v>0</v>
      </c>
      <c r="V44" s="224">
        <f>IFERROR(VLOOKUP(Foglio2!$V11,Base1!$B$6:$V$279,21,FALSE),0)</f>
        <v>0</v>
      </c>
      <c r="W44" s="233"/>
      <c r="X44" s="159">
        <f>IFERROR("Fascia Da "&amp;F44&amp;" a "&amp;F45&amp;" Decorrenza "&amp;DAY(C34)&amp;"/"&amp;MONTH(C34)&amp;"/"&amp;YEAR(C34),0)</f>
        <v>0</v>
      </c>
    </row>
    <row r="45" spans="1:24" ht="15" customHeight="1" x14ac:dyDescent="0.2">
      <c r="C45" s="389"/>
      <c r="D45" s="389"/>
      <c r="E45" s="216" t="s">
        <v>4</v>
      </c>
      <c r="F45" s="215" t="str">
        <f>IFERROR(VLOOKUP(Foglio2!$V12,Base1!$B$6:$U$279,5,FALSE),"")</f>
        <v/>
      </c>
      <c r="G45" s="217">
        <f t="shared" ref="G45:N45" si="22">G44*1936.27</f>
        <v>0</v>
      </c>
      <c r="H45" s="217">
        <f t="shared" si="22"/>
        <v>0</v>
      </c>
      <c r="I45" s="217">
        <f t="shared" si="22"/>
        <v>0</v>
      </c>
      <c r="J45" s="217">
        <f t="shared" si="22"/>
        <v>0</v>
      </c>
      <c r="K45" s="217">
        <f t="shared" si="22"/>
        <v>0</v>
      </c>
      <c r="L45" s="218">
        <f t="shared" si="22"/>
        <v>0</v>
      </c>
      <c r="M45" s="217">
        <f t="shared" si="22"/>
        <v>0</v>
      </c>
      <c r="N45" s="219">
        <f t="shared" si="22"/>
        <v>0</v>
      </c>
      <c r="O45" s="183"/>
      <c r="P45" s="184">
        <f t="shared" ref="P45:V45" si="23">P44*1936.27</f>
        <v>0</v>
      </c>
      <c r="Q45" s="184">
        <f t="shared" si="23"/>
        <v>0</v>
      </c>
      <c r="R45" s="184">
        <f t="shared" si="23"/>
        <v>0</v>
      </c>
      <c r="S45" s="184">
        <f t="shared" si="23"/>
        <v>0</v>
      </c>
      <c r="T45" s="184">
        <f t="shared" si="23"/>
        <v>0</v>
      </c>
      <c r="U45" s="184">
        <f t="shared" si="23"/>
        <v>0</v>
      </c>
      <c r="V45" s="184">
        <f t="shared" si="23"/>
        <v>0</v>
      </c>
      <c r="W45" s="234"/>
    </row>
    <row r="46" spans="1:24" ht="15" customHeight="1" x14ac:dyDescent="0.2">
      <c r="A46" s="187">
        <f>IF(Foglio2!$J$7=1,TRUNC(V46,0),TRUNC(U46,0))</f>
        <v>0</v>
      </c>
      <c r="B46" s="187"/>
      <c r="C46" s="389"/>
      <c r="D46" s="389"/>
      <c r="E46" s="220" t="s">
        <v>3</v>
      </c>
      <c r="F46" s="221" t="str">
        <f>IFERROR(VLOOKUP(Foglio2!$V13,Base1!$B$6:$U$279,5,FALSE),"")</f>
        <v/>
      </c>
      <c r="G46" s="222">
        <f>IFERROR(VLOOKUP(Foglio2!$V13,Base1!$B$6:$U$279,6,FALSE),0)</f>
        <v>0</v>
      </c>
      <c r="H46" s="222">
        <f>IFERROR(VLOOKUP(Foglio2!$V13,Base1!$B$6:$U$279,7,FALSE),0)</f>
        <v>0</v>
      </c>
      <c r="I46" s="222">
        <f>IFERROR(VLOOKUP(Foglio2!$V13,Base1!$B$6:$U$279,8,FALSE),0)</f>
        <v>0</v>
      </c>
      <c r="J46" s="222">
        <f>IFERROR(VLOOKUP(Foglio2!$V13,Base1!$B$6:$U$279,9,FALSE),0)</f>
        <v>0</v>
      </c>
      <c r="K46" s="222">
        <f>IFERROR(VLOOKUP(Foglio2!$V13,Base1!$B$6:$U$279,10,FALSE),0)</f>
        <v>0</v>
      </c>
      <c r="L46" s="222">
        <f>IFERROR(VLOOKUP(Foglio2!$V13,Base1!$B$6:$U$279,11,FALSE),0)</f>
        <v>0</v>
      </c>
      <c r="M46" s="223">
        <f>IFERROR(VLOOKUP(Foglio2!$V13,Base1!$B$6:$U$279,12,FALSE),0)</f>
        <v>0</v>
      </c>
      <c r="N46" s="185">
        <f>IFERROR(VLOOKUP(Foglio2!$V13,Base1!$B$6:$U$279,13,FALSE),0)</f>
        <v>0</v>
      </c>
      <c r="O46" s="186" t="s">
        <v>217</v>
      </c>
      <c r="P46" s="224">
        <f>IFERROR(VLOOKUP(Foglio2!$V13,Base1!$B$6:$U$279,15,FALSE),0)</f>
        <v>0</v>
      </c>
      <c r="Q46" s="224">
        <f>IFERROR(VLOOKUP(Foglio2!$V13,Base1!$B$6:$U$279,16,FALSE),0)</f>
        <v>0</v>
      </c>
      <c r="R46" s="224">
        <f>IFERROR(VLOOKUP(Foglio2!$V13,Base1!$B$6:$U$279,17,FALSE),0)</f>
        <v>0</v>
      </c>
      <c r="S46" s="224">
        <f>IFERROR(VLOOKUP(Foglio2!$V13,Base1!$B$6:$U$279,18,FALSE),0)</f>
        <v>0</v>
      </c>
      <c r="T46" s="224">
        <f>IFERROR(VLOOKUP(Foglio2!$V13,Base1!$B$6:$U$279,19,FALSE),0)</f>
        <v>0</v>
      </c>
      <c r="U46" s="224">
        <f>IFERROR(VLOOKUP(Foglio2!$V13,Base1!$B$6:$U$279,20,FALSE),0)</f>
        <v>0</v>
      </c>
      <c r="V46" s="224">
        <f>IFERROR(VLOOKUP(Foglio2!$V13,Base1!$B$6:$V$279,21,FALSE),0)</f>
        <v>0</v>
      </c>
      <c r="W46" s="233"/>
      <c r="X46" s="159" t="str">
        <f>IFERROR(IF(G46&gt;0,("Fascia Da "&amp;F46&amp;" a "&amp;F47&amp;" Decorrenza "&amp;DAY(C34)&amp;"/"&amp;MONTH(C34)&amp;"/"&amp;YEAR(C34)),""),0)</f>
        <v/>
      </c>
    </row>
    <row r="47" spans="1:24" ht="15" customHeight="1" x14ac:dyDescent="0.2">
      <c r="C47" s="454"/>
      <c r="D47" s="454"/>
      <c r="E47" s="225" t="s">
        <v>4</v>
      </c>
      <c r="F47" s="226" t="str">
        <f>IFERROR(VLOOKUP(Foglio2!$V14,Base1!$B$6:$U$279,5,FALSE),"")</f>
        <v/>
      </c>
      <c r="G47" s="182">
        <f t="shared" ref="G47:N47" si="24">G46*1936.27</f>
        <v>0</v>
      </c>
      <c r="H47" s="182">
        <f t="shared" si="24"/>
        <v>0</v>
      </c>
      <c r="I47" s="182">
        <f t="shared" si="24"/>
        <v>0</v>
      </c>
      <c r="J47" s="182">
        <f t="shared" si="24"/>
        <v>0</v>
      </c>
      <c r="K47" s="182">
        <f t="shared" si="24"/>
        <v>0</v>
      </c>
      <c r="L47" s="227">
        <f t="shared" si="24"/>
        <v>0</v>
      </c>
      <c r="M47" s="182">
        <f t="shared" si="24"/>
        <v>0</v>
      </c>
      <c r="N47" s="182">
        <f t="shared" si="24"/>
        <v>0</v>
      </c>
      <c r="O47" s="183"/>
      <c r="P47" s="228">
        <f t="shared" ref="P47:V47" si="25">P46*1936.27</f>
        <v>0</v>
      </c>
      <c r="Q47" s="228">
        <f t="shared" si="25"/>
        <v>0</v>
      </c>
      <c r="R47" s="228">
        <f t="shared" si="25"/>
        <v>0</v>
      </c>
      <c r="S47" s="228">
        <f t="shared" si="25"/>
        <v>0</v>
      </c>
      <c r="T47" s="228">
        <f t="shared" si="25"/>
        <v>0</v>
      </c>
      <c r="U47" s="228">
        <f t="shared" si="25"/>
        <v>0</v>
      </c>
      <c r="V47" s="228">
        <f t="shared" si="25"/>
        <v>0</v>
      </c>
      <c r="W47" s="234"/>
    </row>
    <row r="49" spans="1:24" ht="15" customHeight="1" x14ac:dyDescent="0.2">
      <c r="C49" s="392">
        <f>Base2!C1</f>
        <v>0</v>
      </c>
      <c r="D49" s="484"/>
      <c r="E49" s="425">
        <f>Base2!E1</f>
        <v>0</v>
      </c>
      <c r="F49" s="475"/>
      <c r="G49" s="475"/>
      <c r="H49" s="475"/>
      <c r="I49" s="475"/>
      <c r="J49" s="475"/>
      <c r="K49" s="475"/>
      <c r="L49" s="475"/>
      <c r="M49" s="475"/>
      <c r="N49" s="476"/>
      <c r="O49" s="167"/>
      <c r="P49" s="394" t="s">
        <v>149</v>
      </c>
      <c r="Q49" s="485"/>
      <c r="R49" s="486"/>
      <c r="S49" s="168" t="s">
        <v>161</v>
      </c>
      <c r="T49" s="168" t="s">
        <v>182</v>
      </c>
      <c r="U49" s="168" t="s">
        <v>182</v>
      </c>
      <c r="V49" s="168" t="s">
        <v>182</v>
      </c>
      <c r="W49" s="229"/>
    </row>
    <row r="50" spans="1:24" ht="15" customHeight="1" x14ac:dyDescent="0.2">
      <c r="C50" s="169"/>
      <c r="D50" s="170"/>
      <c r="E50" s="481"/>
      <c r="F50" s="481"/>
      <c r="G50" s="481"/>
      <c r="H50" s="481"/>
      <c r="I50" s="481"/>
      <c r="J50" s="481"/>
      <c r="K50" s="481"/>
      <c r="L50" s="481"/>
      <c r="M50" s="481"/>
      <c r="N50" s="482"/>
      <c r="O50" s="171"/>
      <c r="P50" s="487"/>
      <c r="Q50" s="488"/>
      <c r="R50" s="489"/>
      <c r="S50" s="172" t="s">
        <v>162</v>
      </c>
      <c r="T50" s="172" t="s">
        <v>183</v>
      </c>
      <c r="U50" s="172" t="s">
        <v>183</v>
      </c>
      <c r="V50" s="172" t="s">
        <v>183</v>
      </c>
      <c r="W50" s="229"/>
    </row>
    <row r="51" spans="1:24" ht="15" customHeight="1" x14ac:dyDescent="0.2">
      <c r="C51" s="400" t="s">
        <v>16</v>
      </c>
      <c r="D51" s="401"/>
      <c r="E51" s="402" t="s">
        <v>15</v>
      </c>
      <c r="F51" s="403"/>
      <c r="G51" s="400" t="s">
        <v>2</v>
      </c>
      <c r="H51" s="406"/>
      <c r="I51" s="406"/>
      <c r="J51" s="406"/>
      <c r="K51" s="406"/>
      <c r="L51" s="407"/>
      <c r="M51" s="408" t="s">
        <v>49</v>
      </c>
      <c r="N51" s="408" t="s">
        <v>50</v>
      </c>
      <c r="O51" s="173"/>
      <c r="P51" s="410" t="s">
        <v>150</v>
      </c>
      <c r="Q51" s="410" t="s">
        <v>153</v>
      </c>
      <c r="R51" s="174" t="s">
        <v>147</v>
      </c>
      <c r="S51" s="387" t="s">
        <v>163</v>
      </c>
      <c r="T51" s="387" t="s">
        <v>181</v>
      </c>
      <c r="U51" s="387" t="s">
        <v>200</v>
      </c>
      <c r="V51" s="387" t="s">
        <v>200</v>
      </c>
      <c r="W51" s="230"/>
    </row>
    <row r="52" spans="1:24" ht="26.45" customHeight="1" x14ac:dyDescent="0.2">
      <c r="C52" s="175" t="s">
        <v>20</v>
      </c>
      <c r="D52" s="175" t="s">
        <v>21</v>
      </c>
      <c r="E52" s="404"/>
      <c r="F52" s="405"/>
      <c r="G52" s="214" t="s">
        <v>17</v>
      </c>
      <c r="H52" s="214" t="s">
        <v>154</v>
      </c>
      <c r="I52" s="214" t="str">
        <f>Base2!I4</f>
        <v>art. 7 ccnl /Valor. ATA</v>
      </c>
      <c r="J52" s="214" t="s">
        <v>1</v>
      </c>
      <c r="K52" s="214" t="s">
        <v>151</v>
      </c>
      <c r="L52" s="214" t="s">
        <v>158</v>
      </c>
      <c r="M52" s="409"/>
      <c r="N52" s="409"/>
      <c r="O52" s="176"/>
      <c r="P52" s="490"/>
      <c r="Q52" s="490"/>
      <c r="R5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91" t="s">
        <v>164</v>
      </c>
      <c r="T52" s="491" t="s">
        <v>164</v>
      </c>
      <c r="U52" s="491" t="s">
        <v>164</v>
      </c>
      <c r="V52" s="491" t="s">
        <v>164</v>
      </c>
      <c r="W52" s="231"/>
    </row>
    <row r="53" spans="1:24" ht="15" customHeight="1" x14ac:dyDescent="0.2">
      <c r="C53" s="178" t="s">
        <v>5</v>
      </c>
      <c r="D53" s="213" t="s">
        <v>6</v>
      </c>
      <c r="E53" s="412" t="s">
        <v>7</v>
      </c>
      <c r="F53" s="413"/>
      <c r="G53" s="178" t="s">
        <v>8</v>
      </c>
      <c r="H53" s="178" t="s">
        <v>9</v>
      </c>
      <c r="I53" s="178" t="s">
        <v>10</v>
      </c>
      <c r="J53" s="178" t="s">
        <v>11</v>
      </c>
      <c r="K53" s="178" t="s">
        <v>12</v>
      </c>
      <c r="L53" s="178" t="s">
        <v>13</v>
      </c>
      <c r="M53" s="178" t="s">
        <v>14</v>
      </c>
      <c r="N53" s="178" t="s">
        <v>19</v>
      </c>
      <c r="O53" s="179"/>
      <c r="P53" s="180" t="s">
        <v>159</v>
      </c>
      <c r="Q53" s="180" t="s">
        <v>160</v>
      </c>
      <c r="R53" s="181"/>
      <c r="S53" s="181"/>
      <c r="T53" s="181"/>
      <c r="U53" s="181"/>
      <c r="V53" s="181"/>
      <c r="W53" s="232"/>
    </row>
    <row r="54" spans="1:24" ht="15" customHeight="1" x14ac:dyDescent="0.2">
      <c r="A54" s="187">
        <f>IF(Foglio2!$J$7=1,TRUNC(V54,0),TRUNC(U54,0))</f>
        <v>0</v>
      </c>
      <c r="B54" s="187"/>
      <c r="C54" s="452" t="str">
        <f>IFERROR(VLOOKUP(G5,Base1!B6:U279,2,FALSE),"")</f>
        <v/>
      </c>
      <c r="D54" s="452" t="str">
        <f>IFERROR(VLOOKUP(G5,Base2!B6:U279,3,FALSE),"")</f>
        <v/>
      </c>
      <c r="E54" s="220" t="s">
        <v>3</v>
      </c>
      <c r="F54" s="221" t="str">
        <f>IFERROR(VLOOKUP(Foglio2!$V1,Base2!$B$6:$U$279,5,FALSE),"")</f>
        <v/>
      </c>
      <c r="G54" s="222">
        <f>IFERROR(VLOOKUP(Foglio2!$V1,Base2!$B$6:$U$279,6,FALSE),0)</f>
        <v>0</v>
      </c>
      <c r="H54" s="222">
        <f>IFERROR(VLOOKUP(Foglio2!$V1,Base2!$B$6:$U$279,7,FALSE),0)</f>
        <v>0</v>
      </c>
      <c r="I54" s="222">
        <f>IFERROR(VLOOKUP(Foglio2!$V1,Base2!$B$6:$U$279,8,FALSE),0)</f>
        <v>0</v>
      </c>
      <c r="J54" s="222">
        <f>IFERROR(VLOOKUP(Foglio2!$V1,Base2!$B$6:$U$279,9,FALSE),0)</f>
        <v>0</v>
      </c>
      <c r="K54" s="222">
        <f>IFERROR(VLOOKUP(Foglio2!$V1,Base2!$B$6:$U$279,10,FALSE),0)</f>
        <v>0</v>
      </c>
      <c r="L54" s="222">
        <f>IFERROR(VLOOKUP(Foglio2!$V1,Base2!$B$6:$U$279,11,FALSE),0)</f>
        <v>0</v>
      </c>
      <c r="M54" s="223">
        <f>IFERROR(VLOOKUP(Foglio2!$V1,Base2!$B$6:$U$279,12,FALSE),0)</f>
        <v>0</v>
      </c>
      <c r="N54" s="185">
        <f>IFERROR(VLOOKUP(Foglio2!$V1,Base2!$B$6:$U$279,13,FALSE),0)</f>
        <v>0</v>
      </c>
      <c r="O54" s="186" t="s">
        <v>218</v>
      </c>
      <c r="P54" s="224">
        <f>IFERROR(VLOOKUP(Foglio2!$V1,Base2!$B$6:$U$279,15,FALSE),0)</f>
        <v>0</v>
      </c>
      <c r="Q54" s="224">
        <f>IFERROR(VLOOKUP(Foglio2!$V1,Base2!$B$6:$U$279,16,FALSE),0)</f>
        <v>0</v>
      </c>
      <c r="R54" s="224">
        <f>IFERROR(VLOOKUP(Foglio2!$V1,Base2!$B$6:$U$279,17,FALSE),0)</f>
        <v>0</v>
      </c>
      <c r="S54" s="224">
        <f>IFERROR(VLOOKUP(Foglio2!$V1,Base2!$B$6:$U$279,18,FALSE),0)</f>
        <v>0</v>
      </c>
      <c r="T54" s="224">
        <f>IFERROR(VLOOKUP(Foglio2!$V1,Base2!$B$6:$U$279,19,FALSE),0)</f>
        <v>0</v>
      </c>
      <c r="U54" s="224">
        <f>IFERROR(VLOOKUP(Foglio2!$V1,Base2!$B$6:$U$279,20,FALSE),0)</f>
        <v>0</v>
      </c>
      <c r="V54" s="224">
        <f>IFERROR(VLOOKUP(Foglio2!$V1,Base2!$B$6:$W$279,21,FALSE),0)</f>
        <v>0</v>
      </c>
      <c r="W54" s="233"/>
      <c r="X54" s="159">
        <f>IFERROR("Fascia Da "&amp;F54&amp;" a "&amp;F55&amp;" Decorrenza "&amp;DAY(C54)&amp;"/"&amp;MONTH(C54)&amp;"/"&amp;YEAR(C54),0)</f>
        <v>0</v>
      </c>
    </row>
    <row r="55" spans="1:24" ht="15" customHeight="1" x14ac:dyDescent="0.2">
      <c r="C55" s="453"/>
      <c r="D55" s="453"/>
      <c r="E55" s="216" t="s">
        <v>4</v>
      </c>
      <c r="F55" s="215" t="str">
        <f>IFERROR(VLOOKUP(Foglio2!$V2,Base2!$B$6:$U$279,5,FALSE),"")</f>
        <v/>
      </c>
      <c r="G55" s="217">
        <f>G54*1936.27</f>
        <v>0</v>
      </c>
      <c r="H55" s="217">
        <f t="shared" ref="H55:N55" si="26">H54*1936.27</f>
        <v>0</v>
      </c>
      <c r="I55" s="217">
        <f t="shared" si="26"/>
        <v>0</v>
      </c>
      <c r="J55" s="217">
        <f t="shared" si="26"/>
        <v>0</v>
      </c>
      <c r="K55" s="217">
        <f t="shared" si="26"/>
        <v>0</v>
      </c>
      <c r="L55" s="218">
        <f t="shared" si="26"/>
        <v>0</v>
      </c>
      <c r="M55" s="217">
        <f t="shared" si="26"/>
        <v>0</v>
      </c>
      <c r="N55" s="219">
        <f t="shared" si="26"/>
        <v>0</v>
      </c>
      <c r="O55" s="183"/>
      <c r="P55" s="184">
        <f t="shared" ref="P55:V55" si="27">P54*1936.27</f>
        <v>0</v>
      </c>
      <c r="Q55" s="184">
        <f t="shared" si="27"/>
        <v>0</v>
      </c>
      <c r="R55" s="184">
        <f t="shared" si="27"/>
        <v>0</v>
      </c>
      <c r="S55" s="184">
        <f t="shared" si="27"/>
        <v>0</v>
      </c>
      <c r="T55" s="184">
        <f t="shared" si="27"/>
        <v>0</v>
      </c>
      <c r="U55" s="184">
        <f t="shared" si="27"/>
        <v>0</v>
      </c>
      <c r="V55" s="184">
        <f t="shared" si="27"/>
        <v>0</v>
      </c>
      <c r="W55" s="234"/>
    </row>
    <row r="56" spans="1:24" ht="15" customHeight="1" x14ac:dyDescent="0.2">
      <c r="A56" s="187">
        <f>IF(Foglio2!$J$7=1,TRUNC(V56,0),TRUNC(U56,0))</f>
        <v>0</v>
      </c>
      <c r="B56" s="187"/>
      <c r="C56" s="389" t="str">
        <f>C54</f>
        <v/>
      </c>
      <c r="D56" s="455" t="str">
        <f>D54</f>
        <v/>
      </c>
      <c r="E56" s="220" t="s">
        <v>3</v>
      </c>
      <c r="F56" s="221" t="str">
        <f>IFERROR(VLOOKUP(Foglio2!$V3,Base2!$B$6:$U$279,5,FALSE),"")</f>
        <v/>
      </c>
      <c r="G56" s="222">
        <f>IFERROR(VLOOKUP(Foglio2!$V3,Base2!$B$6:$U$279,6,FALSE),0)</f>
        <v>0</v>
      </c>
      <c r="H56" s="222">
        <f>IFERROR(VLOOKUP(Foglio2!$V3,Base2!$B$6:$U$279,7,FALSE),0)</f>
        <v>0</v>
      </c>
      <c r="I56" s="222">
        <f>IFERROR(VLOOKUP(Foglio2!$V3,Base2!$B$6:$U$279,8,FALSE),0)</f>
        <v>0</v>
      </c>
      <c r="J56" s="222">
        <f>IFERROR(VLOOKUP(Foglio2!$V3,Base2!$B$6:$U$279,9,FALSE),0)</f>
        <v>0</v>
      </c>
      <c r="K56" s="222">
        <f>IFERROR(VLOOKUP(Foglio2!$V3,Base2!$B$6:$U$279,10,FALSE),0)</f>
        <v>0</v>
      </c>
      <c r="L56" s="222">
        <f>IFERROR(VLOOKUP(Foglio2!$V3,Base2!$B$6:$U$279,11,FALSE),0)</f>
        <v>0</v>
      </c>
      <c r="M56" s="223">
        <f>IFERROR(VLOOKUP(Foglio2!$V3,Base2!$B$6:$U$279,12,FALSE),0)</f>
        <v>0</v>
      </c>
      <c r="N56" s="185">
        <f>IFERROR(VLOOKUP(Foglio2!$V3,Base2!$B$6:$U$279,13,FALSE),0)</f>
        <v>0</v>
      </c>
      <c r="O56" s="186" t="s">
        <v>218</v>
      </c>
      <c r="P56" s="224">
        <f>IFERROR(VLOOKUP(Foglio2!$V3,Base2!$B$6:$U$279,15,FALSE),0)</f>
        <v>0</v>
      </c>
      <c r="Q56" s="224">
        <f>IFERROR(VLOOKUP(Foglio2!$V3,Base2!$B$6:$U$279,16,FALSE),0)</f>
        <v>0</v>
      </c>
      <c r="R56" s="224">
        <f>IFERROR(VLOOKUP(Foglio2!$V3,Base2!$B$6:$U$279,17,FALSE),0)</f>
        <v>0</v>
      </c>
      <c r="S56" s="224">
        <f>IFERROR(VLOOKUP(Foglio2!$V3,Base2!$B$6:$U$279,18,FALSE),0)</f>
        <v>0</v>
      </c>
      <c r="T56" s="224">
        <f>IFERROR(VLOOKUP(Foglio2!$V3,Base2!$B$6:$U$279,19,FALSE),0)</f>
        <v>0</v>
      </c>
      <c r="U56" s="224">
        <f>IFERROR(VLOOKUP(Foglio2!$V3,Base2!$B$6:$U$279,20,FALSE),0)</f>
        <v>0</v>
      </c>
      <c r="V56" s="224">
        <f>IFERROR(VLOOKUP(Foglio2!$V3,Base2!$B$6:$W$279,21,FALSE),0)</f>
        <v>0</v>
      </c>
      <c r="W56" s="233"/>
      <c r="X56" s="159">
        <f>IFERROR("Fascia Da "&amp;F56&amp;" a "&amp;F57&amp;" Decorrenza "&amp;DAY(C54)&amp;"/"&amp;MONTH(C54)&amp;"/"&amp;YEAR(C54),0)</f>
        <v>0</v>
      </c>
    </row>
    <row r="57" spans="1:24" ht="15" customHeight="1" x14ac:dyDescent="0.2">
      <c r="C57" s="389"/>
      <c r="D57" s="389"/>
      <c r="E57" s="216" t="s">
        <v>4</v>
      </c>
      <c r="F57" s="215" t="str">
        <f>IFERROR(VLOOKUP(Foglio2!$V4,Base2!$B$6:$U$279,5,FALSE),"")</f>
        <v/>
      </c>
      <c r="G57" s="217">
        <f t="shared" ref="G57:N57" si="28">G56*1936.27</f>
        <v>0</v>
      </c>
      <c r="H57" s="217">
        <f t="shared" si="28"/>
        <v>0</v>
      </c>
      <c r="I57" s="217">
        <f t="shared" si="28"/>
        <v>0</v>
      </c>
      <c r="J57" s="217">
        <f t="shared" si="28"/>
        <v>0</v>
      </c>
      <c r="K57" s="217">
        <f t="shared" si="28"/>
        <v>0</v>
      </c>
      <c r="L57" s="218">
        <f t="shared" si="28"/>
        <v>0</v>
      </c>
      <c r="M57" s="217">
        <f t="shared" si="28"/>
        <v>0</v>
      </c>
      <c r="N57" s="219">
        <f t="shared" si="28"/>
        <v>0</v>
      </c>
      <c r="O57" s="183"/>
      <c r="P57" s="184">
        <f t="shared" ref="P57:V57" si="29">P56*1936.27</f>
        <v>0</v>
      </c>
      <c r="Q57" s="184">
        <f t="shared" si="29"/>
        <v>0</v>
      </c>
      <c r="R57" s="184">
        <f t="shared" si="29"/>
        <v>0</v>
      </c>
      <c r="S57" s="184">
        <f t="shared" si="29"/>
        <v>0</v>
      </c>
      <c r="T57" s="184">
        <f t="shared" si="29"/>
        <v>0</v>
      </c>
      <c r="U57" s="184">
        <f t="shared" si="29"/>
        <v>0</v>
      </c>
      <c r="V57" s="184">
        <f t="shared" si="29"/>
        <v>0</v>
      </c>
      <c r="W57" s="234"/>
    </row>
    <row r="58" spans="1:24" ht="15" customHeight="1" x14ac:dyDescent="0.2">
      <c r="A58" s="187">
        <f>IF(Foglio2!$J$7=1,TRUNC(V58,0),TRUNC(U58,0))</f>
        <v>0</v>
      </c>
      <c r="B58" s="187"/>
      <c r="C58" s="389"/>
      <c r="D58" s="389"/>
      <c r="E58" s="220" t="s">
        <v>3</v>
      </c>
      <c r="F58" s="221" t="str">
        <f>IFERROR(VLOOKUP(Foglio2!$V5,Base2!$B$6:$U$279,5,FALSE),"")</f>
        <v/>
      </c>
      <c r="G58" s="222">
        <f>IFERROR(VLOOKUP(Foglio2!$V5,Base2!$B$6:$U$279,6,FALSE),0)</f>
        <v>0</v>
      </c>
      <c r="H58" s="222">
        <f>IFERROR(VLOOKUP(Foglio2!$V5,Base2!$B$6:$U$279,7,FALSE),0)</f>
        <v>0</v>
      </c>
      <c r="I58" s="222">
        <f>IFERROR(VLOOKUP(Foglio2!$V5,Base2!$B$6:$U$279,8,FALSE),0)</f>
        <v>0</v>
      </c>
      <c r="J58" s="222">
        <f>IFERROR(VLOOKUP(Foglio2!$V5,Base2!$B$6:$U$279,9,FALSE),0)</f>
        <v>0</v>
      </c>
      <c r="K58" s="222">
        <f>IFERROR(VLOOKUP(Foglio2!$V5,Base2!$B$6:$U$279,10,FALSE),0)</f>
        <v>0</v>
      </c>
      <c r="L58" s="222">
        <f>IFERROR(VLOOKUP(Foglio2!$V5,Base2!$B$6:$U$279,11,FALSE),0)</f>
        <v>0</v>
      </c>
      <c r="M58" s="223">
        <f>IFERROR(VLOOKUP(Foglio2!$V5,Base2!$B$6:$U$279,12,FALSE),0)</f>
        <v>0</v>
      </c>
      <c r="N58" s="185">
        <f>IFERROR(VLOOKUP(Foglio2!$V5,Base2!$B$6:$U$279,13,FALSE),0)</f>
        <v>0</v>
      </c>
      <c r="O58" s="186" t="s">
        <v>218</v>
      </c>
      <c r="P58" s="224">
        <f>IFERROR(VLOOKUP(Foglio2!$V5,Base2!$B$6:$U$279,15,FALSE),0)</f>
        <v>0</v>
      </c>
      <c r="Q58" s="224">
        <f>IFERROR(VLOOKUP(Foglio2!$V5,Base2!$B$6:$U$279,16,FALSE),0)</f>
        <v>0</v>
      </c>
      <c r="R58" s="224">
        <f>IFERROR(VLOOKUP(Foglio2!$V5,Base2!$B$6:$U$279,17,FALSE),0)</f>
        <v>0</v>
      </c>
      <c r="S58" s="224">
        <f>IFERROR(VLOOKUP(Foglio2!$V5,Base2!$B$6:$U$279,18,FALSE),0)</f>
        <v>0</v>
      </c>
      <c r="T58" s="224">
        <f>IFERROR(VLOOKUP(Foglio2!$V5,Base2!$B$6:$U$279,19,FALSE),0)</f>
        <v>0</v>
      </c>
      <c r="U58" s="224">
        <f>IFERROR(VLOOKUP(Foglio2!$V5,Base2!$B$6:$U$279,20,FALSE),0)</f>
        <v>0</v>
      </c>
      <c r="V58" s="224">
        <f>IFERROR(VLOOKUP(Foglio2!$V5,Base2!$B$6:$W$279,21,FALSE),0)</f>
        <v>0</v>
      </c>
      <c r="W58" s="233"/>
      <c r="X58" s="159">
        <f>IFERROR("Fascia Da "&amp;F58&amp;" a "&amp;F59&amp;" Decorrenza "&amp;DAY(C54)&amp;"/"&amp;MONTH(C54)&amp;"/"&amp;YEAR(C54),0)</f>
        <v>0</v>
      </c>
    </row>
    <row r="59" spans="1:24" ht="15" customHeight="1" x14ac:dyDescent="0.2">
      <c r="C59" s="389"/>
      <c r="D59" s="389"/>
      <c r="E59" s="216" t="s">
        <v>4</v>
      </c>
      <c r="F59" s="215" t="str">
        <f>IFERROR(VLOOKUP(Foglio2!$V6,Base2!$B$6:$U$279,5,FALSE),"")</f>
        <v/>
      </c>
      <c r="G59" s="217">
        <f t="shared" ref="G59:N59" si="30">G58*1936.27</f>
        <v>0</v>
      </c>
      <c r="H59" s="217">
        <f t="shared" si="30"/>
        <v>0</v>
      </c>
      <c r="I59" s="217">
        <f t="shared" si="30"/>
        <v>0</v>
      </c>
      <c r="J59" s="217">
        <f t="shared" si="30"/>
        <v>0</v>
      </c>
      <c r="K59" s="217">
        <f t="shared" si="30"/>
        <v>0</v>
      </c>
      <c r="L59" s="218">
        <f t="shared" si="30"/>
        <v>0</v>
      </c>
      <c r="M59" s="217">
        <f t="shared" si="30"/>
        <v>0</v>
      </c>
      <c r="N59" s="219">
        <f t="shared" si="30"/>
        <v>0</v>
      </c>
      <c r="O59" s="183"/>
      <c r="P59" s="184">
        <f t="shared" ref="P59:V59" si="31">P58*1936.27</f>
        <v>0</v>
      </c>
      <c r="Q59" s="184">
        <f t="shared" si="31"/>
        <v>0</v>
      </c>
      <c r="R59" s="184">
        <f t="shared" si="31"/>
        <v>0</v>
      </c>
      <c r="S59" s="184">
        <f t="shared" si="31"/>
        <v>0</v>
      </c>
      <c r="T59" s="184">
        <f t="shared" si="31"/>
        <v>0</v>
      </c>
      <c r="U59" s="184">
        <f t="shared" si="31"/>
        <v>0</v>
      </c>
      <c r="V59" s="184">
        <f t="shared" si="31"/>
        <v>0</v>
      </c>
      <c r="W59" s="234"/>
    </row>
    <row r="60" spans="1:24" ht="15" customHeight="1" x14ac:dyDescent="0.2">
      <c r="A60" s="187">
        <f>IF(Foglio2!$J$7=1,TRUNC(V60,0),TRUNC(U60,0))</f>
        <v>0</v>
      </c>
      <c r="B60" s="187"/>
      <c r="C60" s="389"/>
      <c r="D60" s="389"/>
      <c r="E60" s="220" t="s">
        <v>3</v>
      </c>
      <c r="F60" s="221" t="str">
        <f>IFERROR(VLOOKUP(Foglio2!$V7,Base2!$B$6:$U$279,5,FALSE),"")</f>
        <v/>
      </c>
      <c r="G60" s="222">
        <f>IFERROR(VLOOKUP(Foglio2!$V7,Base2!$B$6:$U$279,6,FALSE),0)</f>
        <v>0</v>
      </c>
      <c r="H60" s="222">
        <f>IFERROR(VLOOKUP(Foglio2!$V7,Base2!$B$6:$U$279,7,FALSE),0)</f>
        <v>0</v>
      </c>
      <c r="I60" s="222">
        <f>IFERROR(VLOOKUP(Foglio2!$V7,Base2!$B$6:$U$279,8,FALSE),0)</f>
        <v>0</v>
      </c>
      <c r="J60" s="222">
        <f>IFERROR(VLOOKUP(Foglio2!$V7,Base2!$B$6:$U$279,9,FALSE),0)</f>
        <v>0</v>
      </c>
      <c r="K60" s="222">
        <f>IFERROR(VLOOKUP(Foglio2!$V7,Base2!$B$6:$U$279,10,FALSE),0)</f>
        <v>0</v>
      </c>
      <c r="L60" s="222">
        <f>IFERROR(VLOOKUP(Foglio2!$V7,Base2!$B$6:$U$279,11,FALSE),0)</f>
        <v>0</v>
      </c>
      <c r="M60" s="223">
        <f>IFERROR(VLOOKUP(Foglio2!$V7,Base2!$B$6:$U$279,12,FALSE),0)</f>
        <v>0</v>
      </c>
      <c r="N60" s="185">
        <f>IFERROR(VLOOKUP(Foglio2!$V7,Base2!$B$6:$U$279,13,FALSE),0)</f>
        <v>0</v>
      </c>
      <c r="O60" s="186" t="s">
        <v>218</v>
      </c>
      <c r="P60" s="224">
        <f>IFERROR(VLOOKUP(Foglio2!$V7,Base2!$B$6:$U$279,15,FALSE),0)</f>
        <v>0</v>
      </c>
      <c r="Q60" s="224">
        <f>IFERROR(VLOOKUP(Foglio2!$V7,Base2!$B$6:$U$279,16,FALSE),0)</f>
        <v>0</v>
      </c>
      <c r="R60" s="224">
        <f>IFERROR(VLOOKUP(Foglio2!$V7,Base2!$B$6:$U$279,17,FALSE),0)</f>
        <v>0</v>
      </c>
      <c r="S60" s="224">
        <f>IFERROR(VLOOKUP(Foglio2!$V7,Base2!$B$6:$U$279,18,FALSE),0)</f>
        <v>0</v>
      </c>
      <c r="T60" s="224">
        <f>IFERROR(VLOOKUP(Foglio2!$V7,Base2!$B$6:$U$279,19,FALSE),0)</f>
        <v>0</v>
      </c>
      <c r="U60" s="224">
        <f>IFERROR(VLOOKUP(Foglio2!$V7,Base2!$B$6:$U$279,20,FALSE),0)</f>
        <v>0</v>
      </c>
      <c r="V60" s="224">
        <f>IFERROR(VLOOKUP(Foglio2!$V7,Base2!$B$6:$W$279,21,FALSE),0)</f>
        <v>0</v>
      </c>
      <c r="W60" s="233"/>
      <c r="X60" s="159">
        <f>IFERROR("Fascia Da "&amp;F60&amp;" a "&amp;F61&amp;" Decorrenza "&amp;DAY(C54)&amp;"/"&amp;MONTH(C54)&amp;"/"&amp;YEAR(C54),0)</f>
        <v>0</v>
      </c>
    </row>
    <row r="61" spans="1:24" ht="15" customHeight="1" x14ac:dyDescent="0.2">
      <c r="C61" s="389"/>
      <c r="D61" s="389"/>
      <c r="E61" s="216" t="s">
        <v>4</v>
      </c>
      <c r="F61" s="215" t="str">
        <f>IFERROR(VLOOKUP(Foglio2!$V8,Base2!$B$6:$U$279,5,FALSE),"")</f>
        <v/>
      </c>
      <c r="G61" s="217">
        <f t="shared" ref="G61:N61" si="32">G60*1936.27</f>
        <v>0</v>
      </c>
      <c r="H61" s="217">
        <f t="shared" si="32"/>
        <v>0</v>
      </c>
      <c r="I61" s="217">
        <f t="shared" si="32"/>
        <v>0</v>
      </c>
      <c r="J61" s="217">
        <f t="shared" si="32"/>
        <v>0</v>
      </c>
      <c r="K61" s="217">
        <f t="shared" si="32"/>
        <v>0</v>
      </c>
      <c r="L61" s="218">
        <f t="shared" si="32"/>
        <v>0</v>
      </c>
      <c r="M61" s="217">
        <f t="shared" si="32"/>
        <v>0</v>
      </c>
      <c r="N61" s="219">
        <f t="shared" si="32"/>
        <v>0</v>
      </c>
      <c r="O61" s="183"/>
      <c r="P61" s="184">
        <f t="shared" ref="P61:V61" si="33">P60*1936.27</f>
        <v>0</v>
      </c>
      <c r="Q61" s="184">
        <f t="shared" si="33"/>
        <v>0</v>
      </c>
      <c r="R61" s="184">
        <f t="shared" si="33"/>
        <v>0</v>
      </c>
      <c r="S61" s="184">
        <f t="shared" si="33"/>
        <v>0</v>
      </c>
      <c r="T61" s="184">
        <f t="shared" si="33"/>
        <v>0</v>
      </c>
      <c r="U61" s="184">
        <f t="shared" si="33"/>
        <v>0</v>
      </c>
      <c r="V61" s="184">
        <f t="shared" si="33"/>
        <v>0</v>
      </c>
      <c r="W61" s="234"/>
    </row>
    <row r="62" spans="1:24" ht="15" customHeight="1" x14ac:dyDescent="0.2">
      <c r="A62" s="187">
        <f>IF(Foglio2!$J$7=1,TRUNC(V62,0),TRUNC(U62,0))</f>
        <v>0</v>
      </c>
      <c r="B62" s="187"/>
      <c r="C62" s="389"/>
      <c r="D62" s="389"/>
      <c r="E62" s="220" t="s">
        <v>3</v>
      </c>
      <c r="F62" s="221" t="str">
        <f>IFERROR(VLOOKUP(Foglio2!$V9,Base2!$B$6:$U$279,5,FALSE),"")</f>
        <v/>
      </c>
      <c r="G62" s="222">
        <f>IFERROR(VLOOKUP(Foglio2!$V9,Base2!$B$6:$U$279,6,FALSE),0)</f>
        <v>0</v>
      </c>
      <c r="H62" s="222">
        <f>IFERROR(VLOOKUP(Foglio2!$V9,Base2!$B$6:$U$279,7,FALSE),0)</f>
        <v>0</v>
      </c>
      <c r="I62" s="222">
        <f>IFERROR(VLOOKUP(Foglio2!$V9,Base2!$B$6:$U$279,8,FALSE),0)</f>
        <v>0</v>
      </c>
      <c r="J62" s="222">
        <f>IFERROR(VLOOKUP(Foglio2!$V9,Base2!$B$6:$U$279,9,FALSE),0)</f>
        <v>0</v>
      </c>
      <c r="K62" s="222">
        <f>IFERROR(VLOOKUP(Foglio2!$V9,Base2!$B$6:$U$279,10,FALSE),0)</f>
        <v>0</v>
      </c>
      <c r="L62" s="222">
        <f>IFERROR(VLOOKUP(Foglio2!$V9,Base2!$B$6:$U$279,11,FALSE),0)</f>
        <v>0</v>
      </c>
      <c r="M62" s="223">
        <f>IFERROR(VLOOKUP(Foglio2!$V9,Base2!$B$6:$U$279,12,FALSE),0)</f>
        <v>0</v>
      </c>
      <c r="N62" s="185">
        <f>IFERROR(VLOOKUP(Foglio2!$V9,Base2!$B$6:$U$279,13,FALSE),0)</f>
        <v>0</v>
      </c>
      <c r="O62" s="186" t="s">
        <v>218</v>
      </c>
      <c r="P62" s="224">
        <f>IFERROR(VLOOKUP(Foglio2!$V9,Base2!$B$6:$U$279,15,FALSE),0)</f>
        <v>0</v>
      </c>
      <c r="Q62" s="224">
        <f>IFERROR(VLOOKUP(Foglio2!$V9,Base2!$B$6:$U$279,16,FALSE),0)</f>
        <v>0</v>
      </c>
      <c r="R62" s="224">
        <f>IFERROR(VLOOKUP(Foglio2!$V9,Base2!$B$6:$U$279,17,FALSE),0)</f>
        <v>0</v>
      </c>
      <c r="S62" s="224">
        <f>IFERROR(VLOOKUP(Foglio2!$V9,Base2!$B$6:$U$279,18,FALSE),0)</f>
        <v>0</v>
      </c>
      <c r="T62" s="224">
        <f>IFERROR(VLOOKUP(Foglio2!$V9,Base2!$B$6:$U$279,19,FALSE),0)</f>
        <v>0</v>
      </c>
      <c r="U62" s="224">
        <f>IFERROR(VLOOKUP(Foglio2!$V9,Base2!$B$6:$U$279,20,FALSE),0)</f>
        <v>0</v>
      </c>
      <c r="V62" s="224">
        <f>IFERROR(VLOOKUP(Foglio2!$V9,Base2!$B$6:$W$279,21,FALSE),0)</f>
        <v>0</v>
      </c>
      <c r="W62" s="233"/>
      <c r="X62" s="159">
        <f>IFERROR("Fascia Da "&amp;F62&amp;" a "&amp;F63&amp;" Decorrenza "&amp;DAY(C54)&amp;"/"&amp;MONTH(C54)&amp;"/"&amp;YEAR(C54),0)</f>
        <v>0</v>
      </c>
    </row>
    <row r="63" spans="1:24" ht="15" customHeight="1" x14ac:dyDescent="0.2">
      <c r="C63" s="389"/>
      <c r="D63" s="389"/>
      <c r="E63" s="216" t="s">
        <v>4</v>
      </c>
      <c r="F63" s="215" t="str">
        <f>IFERROR(VLOOKUP(Foglio2!$V10,Base2!$B$6:$U$279,5,FALSE),"")</f>
        <v/>
      </c>
      <c r="G63" s="217">
        <f t="shared" ref="G63:N63" si="34">G62*1936.27</f>
        <v>0</v>
      </c>
      <c r="H63" s="217">
        <f t="shared" si="34"/>
        <v>0</v>
      </c>
      <c r="I63" s="217">
        <f t="shared" si="34"/>
        <v>0</v>
      </c>
      <c r="J63" s="217">
        <f t="shared" si="34"/>
        <v>0</v>
      </c>
      <c r="K63" s="217">
        <f t="shared" si="34"/>
        <v>0</v>
      </c>
      <c r="L63" s="218">
        <f t="shared" si="34"/>
        <v>0</v>
      </c>
      <c r="M63" s="217">
        <f t="shared" si="34"/>
        <v>0</v>
      </c>
      <c r="N63" s="219">
        <f t="shared" si="34"/>
        <v>0</v>
      </c>
      <c r="O63" s="183"/>
      <c r="P63" s="184">
        <f t="shared" ref="P63:V63" si="35">P62*1936.27</f>
        <v>0</v>
      </c>
      <c r="Q63" s="184">
        <f t="shared" si="35"/>
        <v>0</v>
      </c>
      <c r="R63" s="184">
        <f t="shared" si="35"/>
        <v>0</v>
      </c>
      <c r="S63" s="184">
        <f t="shared" si="35"/>
        <v>0</v>
      </c>
      <c r="T63" s="184">
        <f t="shared" si="35"/>
        <v>0</v>
      </c>
      <c r="U63" s="184">
        <f t="shared" si="35"/>
        <v>0</v>
      </c>
      <c r="V63" s="184">
        <f t="shared" si="35"/>
        <v>0</v>
      </c>
      <c r="W63" s="234"/>
    </row>
    <row r="64" spans="1:24" ht="15" customHeight="1" x14ac:dyDescent="0.2">
      <c r="A64" s="187">
        <f>IF(Foglio2!$J$7=1,TRUNC(V64,0),TRUNC(U64,0))</f>
        <v>0</v>
      </c>
      <c r="B64" s="187"/>
      <c r="C64" s="389"/>
      <c r="D64" s="389"/>
      <c r="E64" s="220" t="s">
        <v>3</v>
      </c>
      <c r="F64" s="221" t="str">
        <f>IFERROR(VLOOKUP(Foglio2!$V11,Base2!$B$6:$U$279,5,FALSE),"")</f>
        <v/>
      </c>
      <c r="G64" s="222">
        <f>IFERROR(VLOOKUP(Foglio2!$V11,Base2!$B$6:$U$279,6,FALSE),0)</f>
        <v>0</v>
      </c>
      <c r="H64" s="222">
        <f>IFERROR(VLOOKUP(Foglio2!$V11,Base2!$B$6:$U$279,7,FALSE),0)</f>
        <v>0</v>
      </c>
      <c r="I64" s="222">
        <f>IFERROR(VLOOKUP(Foglio2!$V11,Base2!$B$6:$U$279,8,FALSE),0)</f>
        <v>0</v>
      </c>
      <c r="J64" s="222">
        <f>IFERROR(VLOOKUP(Foglio2!$V11,Base2!$B$6:$U$279,9,FALSE),0)</f>
        <v>0</v>
      </c>
      <c r="K64" s="222">
        <f>IFERROR(VLOOKUP(Foglio2!$V11,Base2!$B$6:$U$279,10,FALSE),0)</f>
        <v>0</v>
      </c>
      <c r="L64" s="222">
        <f>IFERROR(VLOOKUP(Foglio2!$V11,Base2!$B$6:$U$279,11,FALSE),0)</f>
        <v>0</v>
      </c>
      <c r="M64" s="223">
        <f>IFERROR(VLOOKUP(Foglio2!$V11,Base2!$B$6:$U$279,12,FALSE),0)</f>
        <v>0</v>
      </c>
      <c r="N64" s="185">
        <f>IFERROR(VLOOKUP(Foglio2!$V11,Base2!$B$6:$U$279,13,FALSE),0)</f>
        <v>0</v>
      </c>
      <c r="O64" s="186" t="s">
        <v>218</v>
      </c>
      <c r="P64" s="224">
        <f>IFERROR(VLOOKUP(Foglio2!$V11,Base2!$B$6:$U$279,15,FALSE),0)</f>
        <v>0</v>
      </c>
      <c r="Q64" s="224">
        <f>IFERROR(VLOOKUP(Foglio2!$V11,Base2!$B$6:$U$279,16,FALSE),0)</f>
        <v>0</v>
      </c>
      <c r="R64" s="224">
        <f>IFERROR(VLOOKUP(Foglio2!$V11,Base2!$B$6:$U$279,17,FALSE),0)</f>
        <v>0</v>
      </c>
      <c r="S64" s="224">
        <f>IFERROR(VLOOKUP(Foglio2!$V11,Base2!$B$6:$U$279,18,FALSE),0)</f>
        <v>0</v>
      </c>
      <c r="T64" s="224">
        <f>IFERROR(VLOOKUP(Foglio2!$V11,Base2!$B$6:$U$279,19,FALSE),0)</f>
        <v>0</v>
      </c>
      <c r="U64" s="224">
        <f>IFERROR(VLOOKUP(Foglio2!$V11,Base2!$B$6:$U$279,20,FALSE),0)</f>
        <v>0</v>
      </c>
      <c r="V64" s="224">
        <f>IFERROR(VLOOKUP(Foglio2!$V11,Base2!$B$6:$W$279,21,FALSE),0)</f>
        <v>0</v>
      </c>
      <c r="W64" s="233"/>
      <c r="X64" s="159">
        <f>IFERROR("Fascia Da "&amp;F64&amp;" a "&amp;F65&amp;" Decorrenza "&amp;DAY(C54)&amp;"/"&amp;MONTH(C54)&amp;"/"&amp;YEAR(C54),0)</f>
        <v>0</v>
      </c>
    </row>
    <row r="65" spans="1:24" ht="15" customHeight="1" x14ac:dyDescent="0.2">
      <c r="C65" s="389"/>
      <c r="D65" s="389"/>
      <c r="E65" s="216" t="s">
        <v>4</v>
      </c>
      <c r="F65" s="215" t="str">
        <f>IFERROR(VLOOKUP(Foglio2!$V12,Base2!$B$6:$U$279,5,FALSE),"")</f>
        <v/>
      </c>
      <c r="G65" s="217">
        <f t="shared" ref="G65:N65" si="36">G64*1936.27</f>
        <v>0</v>
      </c>
      <c r="H65" s="217">
        <f t="shared" si="36"/>
        <v>0</v>
      </c>
      <c r="I65" s="217">
        <f t="shared" si="36"/>
        <v>0</v>
      </c>
      <c r="J65" s="217">
        <f t="shared" si="36"/>
        <v>0</v>
      </c>
      <c r="K65" s="217">
        <f t="shared" si="36"/>
        <v>0</v>
      </c>
      <c r="L65" s="218">
        <f t="shared" si="36"/>
        <v>0</v>
      </c>
      <c r="M65" s="217">
        <f t="shared" si="36"/>
        <v>0</v>
      </c>
      <c r="N65" s="219">
        <f t="shared" si="36"/>
        <v>0</v>
      </c>
      <c r="O65" s="183"/>
      <c r="P65" s="184">
        <f t="shared" ref="P65:V65" si="37">P64*1936.27</f>
        <v>0</v>
      </c>
      <c r="Q65" s="184">
        <f t="shared" si="37"/>
        <v>0</v>
      </c>
      <c r="R65" s="184">
        <f t="shared" si="37"/>
        <v>0</v>
      </c>
      <c r="S65" s="184">
        <f t="shared" si="37"/>
        <v>0</v>
      </c>
      <c r="T65" s="184">
        <f t="shared" si="37"/>
        <v>0</v>
      </c>
      <c r="U65" s="184">
        <f t="shared" si="37"/>
        <v>0</v>
      </c>
      <c r="V65" s="184">
        <f t="shared" si="37"/>
        <v>0</v>
      </c>
      <c r="W65" s="234"/>
    </row>
    <row r="66" spans="1:24" ht="15" customHeight="1" x14ac:dyDescent="0.2">
      <c r="A66" s="187">
        <f>IF(Foglio2!$J$7=1,TRUNC(V66,0),TRUNC(U66,0))</f>
        <v>0</v>
      </c>
      <c r="B66" s="187"/>
      <c r="C66" s="389"/>
      <c r="D66" s="389"/>
      <c r="E66" s="220" t="s">
        <v>3</v>
      </c>
      <c r="F66" s="221" t="str">
        <f>IFERROR(VLOOKUP(Foglio2!$V13,Base2!$B$6:$U$279,5,FALSE),"")</f>
        <v/>
      </c>
      <c r="G66" s="222">
        <f>IFERROR(VLOOKUP(Foglio2!$V13,Base2!$B$6:$U$279,6,FALSE),0)</f>
        <v>0</v>
      </c>
      <c r="H66" s="222">
        <f>IFERROR(VLOOKUP(Foglio2!$V13,Base2!$B$6:$U$279,7,FALSE),0)</f>
        <v>0</v>
      </c>
      <c r="I66" s="222">
        <f>IFERROR(VLOOKUP(Foglio2!$V13,Base2!$B$6:$U$279,8,FALSE),0)</f>
        <v>0</v>
      </c>
      <c r="J66" s="222">
        <f>IFERROR(VLOOKUP(Foglio2!$V13,Base2!$B$6:$U$279,9,FALSE),0)</f>
        <v>0</v>
      </c>
      <c r="K66" s="222">
        <f>IFERROR(VLOOKUP(Foglio2!$V13,Base2!$B$6:$U$279,10,FALSE),0)</f>
        <v>0</v>
      </c>
      <c r="L66" s="222">
        <f>IFERROR(VLOOKUP(Foglio2!$V13,Base2!$B$6:$U$279,11,FALSE),0)</f>
        <v>0</v>
      </c>
      <c r="M66" s="223">
        <f>IFERROR(VLOOKUP(Foglio2!$V13,Base2!$B$6:$U$279,12,FALSE),0)</f>
        <v>0</v>
      </c>
      <c r="N66" s="185">
        <f>IFERROR(VLOOKUP(Foglio2!$V13,Base2!$B$6:$U$279,13,FALSE),0)</f>
        <v>0</v>
      </c>
      <c r="O66" s="186" t="s">
        <v>218</v>
      </c>
      <c r="P66" s="224">
        <f>IFERROR(VLOOKUP(Foglio2!$V13,Base2!$B$6:$U$279,15,FALSE),0)</f>
        <v>0</v>
      </c>
      <c r="Q66" s="224">
        <f>IFERROR(VLOOKUP(Foglio2!$V13,Base2!$B$6:$U$279,16,FALSE),0)</f>
        <v>0</v>
      </c>
      <c r="R66" s="224">
        <f>IFERROR(VLOOKUP(Foglio2!$V13,Base2!$B$6:$U$279,17,FALSE),0)</f>
        <v>0</v>
      </c>
      <c r="S66" s="224">
        <f>IFERROR(VLOOKUP(Foglio2!$V13,Base2!$B$6:$U$279,18,FALSE),0)</f>
        <v>0</v>
      </c>
      <c r="T66" s="224">
        <f>IFERROR(VLOOKUP(Foglio2!$V13,Base2!$B$6:$U$279,19,FALSE),0)</f>
        <v>0</v>
      </c>
      <c r="U66" s="224">
        <f>IFERROR(VLOOKUP(Foglio2!$V13,Base2!$B$6:$U$279,20,FALSE),0)</f>
        <v>0</v>
      </c>
      <c r="V66" s="224">
        <f>IFERROR(VLOOKUP(Foglio2!$V13,Base2!$B$6:$W$279,21,FALSE),0)</f>
        <v>0</v>
      </c>
      <c r="W66" s="233"/>
      <c r="X66" s="159" t="str">
        <f>IFERROR(IF(G66&gt;0,("Fascia Da "&amp;F66&amp;" a "&amp;F67&amp;" Decorrenza "&amp;DAY(C54)&amp;"/"&amp;MONTH(C54)&amp;"/"&amp;YEAR(C54)),""),0)</f>
        <v/>
      </c>
    </row>
    <row r="67" spans="1:24" ht="15" customHeight="1" x14ac:dyDescent="0.2">
      <c r="C67" s="454"/>
      <c r="D67" s="454"/>
      <c r="E67" s="225" t="s">
        <v>4</v>
      </c>
      <c r="F67" s="226" t="str">
        <f>IFERROR(VLOOKUP(Foglio2!$V14,Base2!$B$6:$U$279,5,FALSE),"")</f>
        <v/>
      </c>
      <c r="G67" s="182">
        <f t="shared" ref="G67:N67" si="38">G66*1936.27</f>
        <v>0</v>
      </c>
      <c r="H67" s="182">
        <f t="shared" si="38"/>
        <v>0</v>
      </c>
      <c r="I67" s="182">
        <f t="shared" si="38"/>
        <v>0</v>
      </c>
      <c r="J67" s="182">
        <f t="shared" si="38"/>
        <v>0</v>
      </c>
      <c r="K67" s="182">
        <f t="shared" si="38"/>
        <v>0</v>
      </c>
      <c r="L67" s="227">
        <f t="shared" si="38"/>
        <v>0</v>
      </c>
      <c r="M67" s="182">
        <f t="shared" si="38"/>
        <v>0</v>
      </c>
      <c r="N67" s="182">
        <f t="shared" si="38"/>
        <v>0</v>
      </c>
      <c r="O67" s="183"/>
      <c r="P67" s="228">
        <f t="shared" ref="P67:V67" si="39">P66*1936.27</f>
        <v>0</v>
      </c>
      <c r="Q67" s="228">
        <f t="shared" si="39"/>
        <v>0</v>
      </c>
      <c r="R67" s="228">
        <f t="shared" si="39"/>
        <v>0</v>
      </c>
      <c r="S67" s="228">
        <f t="shared" si="39"/>
        <v>0</v>
      </c>
      <c r="T67" s="228">
        <f t="shared" si="39"/>
        <v>0</v>
      </c>
      <c r="U67" s="228">
        <f t="shared" si="39"/>
        <v>0</v>
      </c>
      <c r="V67" s="228">
        <f t="shared" si="39"/>
        <v>0</v>
      </c>
      <c r="W67" s="234"/>
    </row>
  </sheetData>
  <sheetProtection formatCells="0" formatColumns="0" formatRows="0"/>
  <mergeCells count="64">
    <mergeCell ref="C56:C67"/>
    <mergeCell ref="D56:D67"/>
    <mergeCell ref="S51:S52"/>
    <mergeCell ref="T51:T52"/>
    <mergeCell ref="U51:U52"/>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E33:F33"/>
    <mergeCell ref="C34:C35"/>
    <mergeCell ref="D34:D35"/>
    <mergeCell ref="C36:C47"/>
    <mergeCell ref="D36:D47"/>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S11:S12"/>
    <mergeCell ref="T11:T12"/>
    <mergeCell ref="U11:U12"/>
    <mergeCell ref="V11:V12"/>
    <mergeCell ref="E13:F13"/>
    <mergeCell ref="C14:C15"/>
    <mergeCell ref="D14:D15"/>
    <mergeCell ref="C9:D9"/>
    <mergeCell ref="E9:N10"/>
    <mergeCell ref="P9:R10"/>
    <mergeCell ref="C11:D11"/>
    <mergeCell ref="E11:F12"/>
    <mergeCell ref="G11:L11"/>
    <mergeCell ref="M11:M12"/>
    <mergeCell ref="N11:N12"/>
    <mergeCell ref="P11:P12"/>
    <mergeCell ref="Q11:Q12"/>
    <mergeCell ref="C6:F6"/>
    <mergeCell ref="G6:H6"/>
    <mergeCell ref="G2:L2"/>
    <mergeCell ref="M2:P2"/>
    <mergeCell ref="G4:H4"/>
    <mergeCell ref="N4:P6"/>
    <mergeCell ref="G5:H5"/>
  </mergeCells>
  <conditionalFormatting sqref="M4">
    <cfRule type="cellIs" dxfId="5842" priority="8" stopIfTrue="1" operator="equal">
      <formula>0</formula>
    </cfRule>
  </conditionalFormatting>
  <conditionalFormatting sqref="M4">
    <cfRule type="cellIs" dxfId="5841" priority="9" stopIfTrue="1" operator="equal">
      <formula>0</formula>
    </cfRule>
  </conditionalFormatting>
  <conditionalFormatting sqref="M5:M6">
    <cfRule type="cellIs" dxfId="5840" priority="6" stopIfTrue="1" operator="equal">
      <formula>0</formula>
    </cfRule>
  </conditionalFormatting>
  <conditionalFormatting sqref="M5:M6">
    <cfRule type="cellIs" dxfId="5839" priority="7" stopIfTrue="1" operator="equal">
      <formula>0</formula>
    </cfRule>
  </conditionalFormatting>
  <conditionalFormatting sqref="E26:W27">
    <cfRule type="expression" dxfId="5838" priority="5">
      <formula>$G26=0</formula>
    </cfRule>
  </conditionalFormatting>
  <conditionalFormatting sqref="E46:W47">
    <cfRule type="expression" dxfId="5837" priority="4">
      <formula>$G46=0</formula>
    </cfRule>
  </conditionalFormatting>
  <conditionalFormatting sqref="E66:W67">
    <cfRule type="expression" dxfId="5836" priority="3">
      <formula>$G66=0</formula>
    </cfRule>
  </conditionalFormatting>
  <conditionalFormatting sqref="N4:P6">
    <cfRule type="expression" dxfId="5835" priority="2">
      <formula>$N$4=0</formula>
    </cfRule>
  </conditionalFormatting>
  <conditionalFormatting sqref="M2:P2">
    <cfRule type="expression" dxfId="5834" priority="1">
      <formula>$M$2=0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xr:uid="{5EBEDCA9-BE72-4AC2-8563-DA816992A5ED}">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0475EDB-13D9-4989-B317-BABA4BF827D0}">
          <x14:formula1>
            <xm:f>Foglio2!$K$8:$K$9</xm:f>
          </x14:formula1>
          <xm:sqref>C6:F6</xm:sqref>
        </x14:dataValidation>
        <x14:dataValidation type="list" allowBlank="1" showInputMessage="1" showErrorMessage="1" xr:uid="{4F4FF0D9-E63E-457F-8E05-9BDB4B5F982E}">
          <x14:formula1>
            <xm:f>Foglio2!$D$2:$D$16</xm:f>
          </x14:formula1>
          <xm:sqref>G2:G3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8501-F58F-46A2-BC4A-5636281801D1}">
  <sheetPr codeName="Foglio8"/>
  <dimension ref="B1:W44"/>
  <sheetViews>
    <sheetView workbookViewId="0">
      <selection activeCell="M25" sqref="M25"/>
    </sheetView>
  </sheetViews>
  <sheetFormatPr defaultRowHeight="12.75" x14ac:dyDescent="0.2"/>
  <cols>
    <col min="3" max="3" width="3" customWidth="1"/>
    <col min="4" max="4" width="39.5703125" customWidth="1"/>
    <col min="5" max="5" width="3.7109375" customWidth="1"/>
    <col min="6" max="8" width="2.7109375" customWidth="1"/>
    <col min="10" max="10" width="39.42578125" customWidth="1"/>
    <col min="11" max="11" width="35.7109375" customWidth="1"/>
    <col min="12" max="12" width="11.7109375" customWidth="1"/>
    <col min="13" max="13" width="20.28515625" customWidth="1"/>
    <col min="14" max="14" width="11.85546875" customWidth="1"/>
    <col min="15" max="15" width="10.7109375" customWidth="1"/>
    <col min="16" max="16" width="5.7109375" customWidth="1"/>
    <col min="17" max="17" width="11.140625" customWidth="1"/>
    <col min="18" max="18" width="10.140625" bestFit="1" customWidth="1"/>
    <col min="19" max="19" width="6.85546875" customWidth="1"/>
    <col min="21" max="21" width="12.28515625" customWidth="1"/>
    <col min="22" max="22" width="18.140625" customWidth="1"/>
  </cols>
  <sheetData>
    <row r="1" spans="2:23" x14ac:dyDescent="0.2">
      <c r="O1" s="164">
        <f>IF(P1&gt;0,VLOOKUP((P1-1),P2:S43,3,FALSE),0)</f>
        <v>0</v>
      </c>
      <c r="P1">
        <f>IF(Q1&gt;0,VLOOKUP(Q1,Q2:S43,3,FALSE),0)</f>
        <v>0</v>
      </c>
      <c r="Q1" s="164">
        <f>LARGE(Q2:Q43,1)</f>
        <v>0</v>
      </c>
      <c r="R1" s="166" t="s">
        <v>201</v>
      </c>
      <c r="U1" s="164">
        <f>Q1</f>
        <v>0</v>
      </c>
      <c r="V1" s="164">
        <f>O1</f>
        <v>0</v>
      </c>
      <c r="W1">
        <v>1</v>
      </c>
    </row>
    <row r="2" spans="2:23" x14ac:dyDescent="0.2">
      <c r="B2">
        <v>1</v>
      </c>
      <c r="D2" s="158" t="s">
        <v>195</v>
      </c>
      <c r="E2">
        <v>1</v>
      </c>
      <c r="J2" t="str">
        <f>Ricerca_Dati!G2</f>
        <v>Qualifica scolastica</v>
      </c>
      <c r="K2" s="163" t="s">
        <v>198</v>
      </c>
      <c r="L2" s="164">
        <f>Ricerca_Dati!G4</f>
        <v>0</v>
      </c>
      <c r="P2">
        <v>1</v>
      </c>
      <c r="Q2" s="164">
        <f>IF(AND($L$2&gt;R2-1,$L$2&lt;R12+1),R2,0)</f>
        <v>0</v>
      </c>
      <c r="R2" s="164">
        <f>Base!B6</f>
        <v>32994</v>
      </c>
      <c r="S2">
        <v>1</v>
      </c>
      <c r="U2" s="164">
        <f>U1+1</f>
        <v>1</v>
      </c>
      <c r="V2" s="164">
        <f>V1+1</f>
        <v>1</v>
      </c>
      <c r="W2">
        <v>2</v>
      </c>
    </row>
    <row r="3" spans="2:23" x14ac:dyDescent="0.2">
      <c r="B3">
        <v>2</v>
      </c>
      <c r="D3" s="158" t="s">
        <v>185</v>
      </c>
      <c r="E3">
        <v>2</v>
      </c>
      <c r="J3" s="2">
        <f>IF(J2&gt;0,VLOOKUP(J2,D2:E16,2,FALSE),0)</f>
        <v>1</v>
      </c>
      <c r="K3" s="163" t="str">
        <f>Ricerca_Dati!C6</f>
        <v>Imponibile Mensile TFS:</v>
      </c>
      <c r="L3" s="165">
        <f>Ricerca_Dati!G6</f>
        <v>0</v>
      </c>
      <c r="M3">
        <f>TRUNC(L3,0)</f>
        <v>0</v>
      </c>
      <c r="P3">
        <f>P2+1</f>
        <v>2</v>
      </c>
      <c r="Q3" s="164">
        <f t="shared" ref="Q3:Q10" si="0">IF(AND($L$2&gt;R3-1,$L$2&lt;R4+1),R3,0)</f>
        <v>0</v>
      </c>
      <c r="R3" s="164">
        <f>Base!B50</f>
        <v>33178</v>
      </c>
      <c r="S3">
        <f>S2+1</f>
        <v>2</v>
      </c>
      <c r="U3" s="164">
        <f t="shared" ref="U3:V13" si="1">U2+1</f>
        <v>2</v>
      </c>
      <c r="V3" s="164">
        <f t="shared" si="1"/>
        <v>2</v>
      </c>
      <c r="W3">
        <v>3</v>
      </c>
    </row>
    <row r="4" spans="2:23" x14ac:dyDescent="0.2">
      <c r="B4">
        <v>3</v>
      </c>
      <c r="D4" s="158" t="s">
        <v>186</v>
      </c>
      <c r="E4">
        <v>3</v>
      </c>
      <c r="P4">
        <f t="shared" ref="P4:P43" si="2">P3+1</f>
        <v>3</v>
      </c>
      <c r="Q4" s="164">
        <f t="shared" si="0"/>
        <v>0</v>
      </c>
      <c r="R4" s="164">
        <f>Base!B94</f>
        <v>33359</v>
      </c>
      <c r="S4">
        <f t="shared" ref="S4:S43" si="3">S3+1</f>
        <v>3</v>
      </c>
      <c r="U4" s="164">
        <f t="shared" si="1"/>
        <v>3</v>
      </c>
      <c r="V4" s="164">
        <f t="shared" si="1"/>
        <v>3</v>
      </c>
      <c r="W4">
        <v>4</v>
      </c>
    </row>
    <row r="5" spans="2:23" x14ac:dyDescent="0.2">
      <c r="B5">
        <v>4</v>
      </c>
      <c r="D5" s="158" t="s">
        <v>187</v>
      </c>
      <c r="E5">
        <v>4</v>
      </c>
      <c r="J5" t="s">
        <v>215</v>
      </c>
      <c r="K5">
        <f>IF(AND($J$3&gt;1,$J$3&lt;6),1,0)</f>
        <v>0</v>
      </c>
      <c r="P5">
        <f t="shared" si="2"/>
        <v>4</v>
      </c>
      <c r="Q5" s="164">
        <f t="shared" si="0"/>
        <v>0</v>
      </c>
      <c r="R5" s="164">
        <f>Base!B138</f>
        <v>33543</v>
      </c>
      <c r="S5">
        <f t="shared" si="3"/>
        <v>4</v>
      </c>
      <c r="U5" s="164">
        <f t="shared" si="1"/>
        <v>4</v>
      </c>
      <c r="V5" s="164">
        <f t="shared" si="1"/>
        <v>4</v>
      </c>
      <c r="W5">
        <v>5</v>
      </c>
    </row>
    <row r="6" spans="2:23" x14ac:dyDescent="0.2">
      <c r="B6">
        <v>5</v>
      </c>
      <c r="D6" s="158" t="s">
        <v>188</v>
      </c>
      <c r="E6">
        <v>5</v>
      </c>
      <c r="J6" s="166" t="s">
        <v>199</v>
      </c>
      <c r="P6">
        <f t="shared" si="2"/>
        <v>5</v>
      </c>
      <c r="Q6" s="164">
        <f t="shared" si="0"/>
        <v>0</v>
      </c>
      <c r="R6" s="164">
        <f>Base!B182</f>
        <v>33970</v>
      </c>
      <c r="S6">
        <f t="shared" si="3"/>
        <v>5</v>
      </c>
      <c r="U6" s="164">
        <f t="shared" si="1"/>
        <v>5</v>
      </c>
      <c r="V6" s="164">
        <f t="shared" si="1"/>
        <v>5</v>
      </c>
      <c r="W6">
        <v>6</v>
      </c>
    </row>
    <row r="7" spans="2:23" x14ac:dyDescent="0.2">
      <c r="B7">
        <v>6</v>
      </c>
      <c r="D7" s="158" t="s">
        <v>189</v>
      </c>
      <c r="E7">
        <v>6</v>
      </c>
      <c r="J7" s="2">
        <f>IF(J5=K3,1,IF(J6=K3,2,0))</f>
        <v>2</v>
      </c>
      <c r="P7">
        <f t="shared" si="2"/>
        <v>6</v>
      </c>
      <c r="Q7" s="164">
        <f t="shared" si="0"/>
        <v>0</v>
      </c>
      <c r="R7" s="164">
        <f>Base!B226</f>
        <v>34425</v>
      </c>
      <c r="S7">
        <f t="shared" si="3"/>
        <v>6</v>
      </c>
      <c r="U7" s="164">
        <f t="shared" si="1"/>
        <v>6</v>
      </c>
      <c r="V7" s="164">
        <f t="shared" si="1"/>
        <v>6</v>
      </c>
      <c r="W7">
        <v>7</v>
      </c>
    </row>
    <row r="8" spans="2:23" x14ac:dyDescent="0.2">
      <c r="B8">
        <v>7</v>
      </c>
      <c r="D8" s="158" t="s">
        <v>190</v>
      </c>
      <c r="E8">
        <v>7</v>
      </c>
      <c r="K8" t="s">
        <v>199</v>
      </c>
      <c r="L8">
        <f>IF(K8=Ricerca_Dati!C6,TRUNC(Ricerca_Dati!G6,0),0)</f>
        <v>0</v>
      </c>
      <c r="M8">
        <f>IF(Foglio2!$K$5=1,IFERROR(VLOOKUP($L$8,Ricerca_Dati!$A$14:$U$97,15,FALSE),0),0)</f>
        <v>0</v>
      </c>
      <c r="P8">
        <f t="shared" si="2"/>
        <v>7</v>
      </c>
      <c r="Q8" s="164">
        <f t="shared" si="0"/>
        <v>0</v>
      </c>
      <c r="R8" s="164">
        <f>Base!B270</f>
        <v>34516</v>
      </c>
      <c r="S8">
        <f t="shared" si="3"/>
        <v>7</v>
      </c>
      <c r="U8" s="164">
        <f t="shared" si="1"/>
        <v>7</v>
      </c>
      <c r="V8" s="164">
        <f t="shared" si="1"/>
        <v>7</v>
      </c>
      <c r="W8">
        <v>8</v>
      </c>
    </row>
    <row r="9" spans="2:23" x14ac:dyDescent="0.2">
      <c r="B9">
        <v>8</v>
      </c>
      <c r="D9" s="158" t="s">
        <v>197</v>
      </c>
      <c r="E9">
        <v>8</v>
      </c>
      <c r="K9" s="166" t="s">
        <v>215</v>
      </c>
      <c r="L9">
        <f>IF(K9=Ricerca_Dati!C6,TRUNC(Ricerca_Dati!G6,0),0)</f>
        <v>0</v>
      </c>
      <c r="M9">
        <f>IF(Foglio2!$K$5=1,IFERROR(VLOOKUP($L$9,Ricerca_Dati!$A$14:$U$97,15,FALSE),0),0)</f>
        <v>0</v>
      </c>
      <c r="P9">
        <f t="shared" si="2"/>
        <v>8</v>
      </c>
      <c r="Q9" s="164">
        <f t="shared" si="0"/>
        <v>0</v>
      </c>
      <c r="R9" s="164">
        <f>Base!B314</f>
        <v>34700</v>
      </c>
      <c r="S9">
        <f t="shared" si="3"/>
        <v>8</v>
      </c>
      <c r="U9" s="164">
        <f t="shared" si="1"/>
        <v>8</v>
      </c>
      <c r="V9" s="164">
        <f t="shared" si="1"/>
        <v>8</v>
      </c>
      <c r="W9">
        <v>9</v>
      </c>
    </row>
    <row r="10" spans="2:23" x14ac:dyDescent="0.2">
      <c r="B10">
        <v>9</v>
      </c>
      <c r="D10" s="158" t="s">
        <v>192</v>
      </c>
      <c r="E10">
        <v>9</v>
      </c>
      <c r="K10" s="166"/>
      <c r="L10" t="str">
        <f>VLOOKUP($L$8,Ricerca_Dati!$A$14:$Z$97,24,FALSE)</f>
        <v>Fascia Da 0 a  Decorrenza 0/1/1900</v>
      </c>
      <c r="M10" t="str">
        <f>VLOOKUP($L$9,Ricerca_Dati!$A$14:$Z$97,24,FALSE)</f>
        <v>Fascia Da 0 a  Decorrenza 0/1/1900</v>
      </c>
      <c r="P10">
        <f t="shared" si="2"/>
        <v>9</v>
      </c>
      <c r="Q10" s="164">
        <f t="shared" si="0"/>
        <v>0</v>
      </c>
      <c r="R10" s="164">
        <f>Base!B358</f>
        <v>35034</v>
      </c>
      <c r="S10">
        <f t="shared" si="3"/>
        <v>9</v>
      </c>
      <c r="U10" s="164">
        <f t="shared" si="1"/>
        <v>9</v>
      </c>
      <c r="V10" s="164">
        <f t="shared" si="1"/>
        <v>9</v>
      </c>
      <c r="W10">
        <v>10</v>
      </c>
    </row>
    <row r="11" spans="2:23" x14ac:dyDescent="0.2">
      <c r="B11">
        <v>10</v>
      </c>
      <c r="D11" s="158" t="s">
        <v>191</v>
      </c>
      <c r="E11">
        <v>10</v>
      </c>
      <c r="L11" s="235" t="str">
        <f>IF(J7=1,"TFR",IF(J7=2,"TFS",0))</f>
        <v>TFS</v>
      </c>
      <c r="M11" s="235" t="s">
        <v>216</v>
      </c>
      <c r="P11">
        <f t="shared" si="2"/>
        <v>10</v>
      </c>
      <c r="Q11" s="164">
        <f>IF(AND($L$2&gt;R11-1,$L$2&lt;R12+1),R11,0)</f>
        <v>0</v>
      </c>
      <c r="R11" s="164">
        <f>Base!B402</f>
        <v>35065</v>
      </c>
      <c r="S11">
        <f t="shared" si="3"/>
        <v>10</v>
      </c>
      <c r="U11" s="164">
        <f t="shared" si="1"/>
        <v>10</v>
      </c>
      <c r="V11" s="164">
        <f t="shared" si="1"/>
        <v>10</v>
      </c>
      <c r="W11">
        <v>11</v>
      </c>
    </row>
    <row r="12" spans="2:23" x14ac:dyDescent="0.2">
      <c r="B12">
        <v>11</v>
      </c>
      <c r="D12" s="158" t="s">
        <v>193</v>
      </c>
      <c r="E12">
        <v>11</v>
      </c>
      <c r="K12" t="s">
        <v>203</v>
      </c>
      <c r="L12">
        <f>IF($L$8&gt;0,VLOOKUP($L$8,Ricerca_Dati!$A$14:$U$97,16,FALSE),0)</f>
        <v>0</v>
      </c>
      <c r="M12">
        <f>IF($L$9&gt;0,VLOOKUP($L$9,Ricerca_Dati!$A$14:$U$97,16,FALSE),0)</f>
        <v>0</v>
      </c>
      <c r="N12">
        <f>IFERROR(IF(K3=Foglio2!K8,Foglio2!L12,IF(K3=Foglio2!K9,Foglio2!M12,0)),0)</f>
        <v>0</v>
      </c>
      <c r="P12">
        <f t="shared" si="2"/>
        <v>11</v>
      </c>
      <c r="Q12" s="164">
        <f>IF(AND($L$2&gt;R12-1,$L$2&lt;R13+1),R12,0)</f>
        <v>0</v>
      </c>
      <c r="R12" s="164">
        <f>Base!B416</f>
        <v>35370</v>
      </c>
      <c r="S12">
        <f t="shared" si="3"/>
        <v>11</v>
      </c>
      <c r="U12" s="164">
        <f t="shared" si="1"/>
        <v>11</v>
      </c>
      <c r="V12" s="164">
        <f t="shared" si="1"/>
        <v>11</v>
      </c>
      <c r="W12">
        <v>12</v>
      </c>
    </row>
    <row r="13" spans="2:23" x14ac:dyDescent="0.2">
      <c r="B13">
        <v>12</v>
      </c>
      <c r="D13" s="158" t="s">
        <v>194</v>
      </c>
      <c r="E13">
        <v>12</v>
      </c>
      <c r="K13" t="s">
        <v>204</v>
      </c>
      <c r="L13">
        <f>IF($L$8&gt;0,VLOOKUP($L$8,Ricerca_Dati!$A$14:$U$97,12,FALSE),0)</f>
        <v>0</v>
      </c>
      <c r="M13">
        <f>IF($L$9&gt;0,VLOOKUP($L$9,Ricerca_Dati!$A$14:$U$97,12,FALSE),0)</f>
        <v>0</v>
      </c>
      <c r="N13">
        <f>IFERROR(IF(K3=Foglio2!K8,Foglio2!L13,IF(K3=Foglio2!K9,Foglio2!M13,0)),0)</f>
        <v>0</v>
      </c>
      <c r="P13">
        <f t="shared" si="2"/>
        <v>12</v>
      </c>
      <c r="Q13" s="164">
        <f t="shared" ref="Q13:Q43" si="4">IF(AND($L$2&gt;R13-1,$L$2&lt;R14+1),R13,0)</f>
        <v>0</v>
      </c>
      <c r="R13" s="164">
        <f>Base!B430</f>
        <v>35612</v>
      </c>
      <c r="S13">
        <f t="shared" si="3"/>
        <v>12</v>
      </c>
      <c r="U13" s="164">
        <f t="shared" si="1"/>
        <v>12</v>
      </c>
      <c r="V13" s="164">
        <f t="shared" si="1"/>
        <v>12</v>
      </c>
      <c r="W13">
        <v>13</v>
      </c>
    </row>
    <row r="14" spans="2:23" x14ac:dyDescent="0.2">
      <c r="B14">
        <v>13</v>
      </c>
      <c r="D14" s="158">
        <v>0</v>
      </c>
      <c r="E14">
        <v>13</v>
      </c>
      <c r="K14" t="s">
        <v>205</v>
      </c>
      <c r="L14">
        <f>IF($L$8&gt;0,VLOOKUP($L$8,Ricerca_Dati!$A$14:$U$97,17,FALSE),0)</f>
        <v>0</v>
      </c>
      <c r="M14">
        <f>IF($L$9&gt;0,VLOOKUP($L$9,Ricerca_Dati!$A$14:$U$97,17,FALSE),0)</f>
        <v>0</v>
      </c>
      <c r="N14">
        <f>IFERROR(IF(K3=Foglio2!K8,Foglio2!L14,IF(K3=Foglio2!K9,Foglio2!M14,0)),0)</f>
        <v>0</v>
      </c>
      <c r="P14">
        <f t="shared" si="2"/>
        <v>13</v>
      </c>
      <c r="Q14" s="164">
        <f t="shared" si="4"/>
        <v>0</v>
      </c>
      <c r="R14" s="164">
        <f>Base!B444</f>
        <v>36100</v>
      </c>
      <c r="S14">
        <f t="shared" si="3"/>
        <v>13</v>
      </c>
      <c r="U14" s="164">
        <f t="shared" ref="U14:V14" si="5">U13+1</f>
        <v>13</v>
      </c>
      <c r="V14" s="164">
        <f t="shared" si="5"/>
        <v>13</v>
      </c>
      <c r="W14">
        <v>14</v>
      </c>
    </row>
    <row r="15" spans="2:23" x14ac:dyDescent="0.2">
      <c r="B15">
        <v>14</v>
      </c>
      <c r="D15" s="158">
        <v>0</v>
      </c>
      <c r="E15">
        <v>14</v>
      </c>
      <c r="P15">
        <f t="shared" si="2"/>
        <v>14</v>
      </c>
      <c r="Q15" s="164">
        <f t="shared" si="4"/>
        <v>0</v>
      </c>
      <c r="R15" s="164">
        <f>Base!B458</f>
        <v>36312</v>
      </c>
      <c r="S15">
        <f t="shared" si="3"/>
        <v>14</v>
      </c>
      <c r="U15" s="164">
        <f t="shared" ref="U15:V15" si="6">U14+1</f>
        <v>14</v>
      </c>
      <c r="V15" s="164">
        <f t="shared" si="6"/>
        <v>14</v>
      </c>
      <c r="W15">
        <v>15</v>
      </c>
    </row>
    <row r="16" spans="2:23" x14ac:dyDescent="0.2">
      <c r="B16">
        <v>15</v>
      </c>
      <c r="D16" s="158">
        <v>0</v>
      </c>
      <c r="E16">
        <v>15</v>
      </c>
      <c r="M16">
        <f>IF(Foglio2!$K$5=1,IFERROR(VLOOKUP($L$8,'Pre-Ultimo_Miglio'!$A$14:$Z$67,15,FALSE),0),0)</f>
        <v>0</v>
      </c>
      <c r="P16">
        <f t="shared" si="2"/>
        <v>15</v>
      </c>
      <c r="Q16" s="164">
        <f t="shared" si="4"/>
        <v>0</v>
      </c>
      <c r="R16" s="164">
        <f>Base!B472</f>
        <v>36708</v>
      </c>
      <c r="S16">
        <f t="shared" si="3"/>
        <v>15</v>
      </c>
      <c r="U16" s="164">
        <f t="shared" ref="U16:V16" si="7">U15+1</f>
        <v>15</v>
      </c>
      <c r="V16" s="164">
        <f t="shared" si="7"/>
        <v>15</v>
      </c>
      <c r="W16">
        <v>16</v>
      </c>
    </row>
    <row r="17" spans="11:23" x14ac:dyDescent="0.2">
      <c r="M17">
        <f>IF(Foglio2!$K$5=1,IFERROR(VLOOKUP($L$9,'Pre-Ultimo_Miglio'!$A$14:$Z$67,15,FALSE),0),0)</f>
        <v>0</v>
      </c>
      <c r="P17">
        <f t="shared" si="2"/>
        <v>16</v>
      </c>
      <c r="Q17" s="164">
        <f t="shared" si="4"/>
        <v>0</v>
      </c>
      <c r="R17" s="164">
        <f>Base!B486</f>
        <v>36770</v>
      </c>
      <c r="S17">
        <f t="shared" si="3"/>
        <v>16</v>
      </c>
      <c r="U17" s="164">
        <f t="shared" ref="U17:V17" si="8">U16+1</f>
        <v>16</v>
      </c>
      <c r="V17" s="164">
        <f t="shared" si="8"/>
        <v>16</v>
      </c>
      <c r="W17">
        <v>17</v>
      </c>
    </row>
    <row r="18" spans="11:23" x14ac:dyDescent="0.2">
      <c r="L18">
        <f>IF($L$8&gt;0,VLOOKUP($L$8,'Pre-Ultimo_Miglio'!$A$14:$Z$67,24,FALSE),0)</f>
        <v>0</v>
      </c>
      <c r="M18">
        <f>IF($L$9&gt;0,VLOOKUP($L$9,'Pre-Ultimo_Miglio'!$A$14:$Z$67,24,FALSE),0)</f>
        <v>0</v>
      </c>
      <c r="N18">
        <f>IF(K3=Foglio2!K8,L18,IF(K3=Foglio2!K9,M18,0))</f>
        <v>0</v>
      </c>
      <c r="P18">
        <f t="shared" si="2"/>
        <v>17</v>
      </c>
      <c r="Q18" s="164">
        <f t="shared" si="4"/>
        <v>0</v>
      </c>
      <c r="R18" s="164">
        <f>Base!B500</f>
        <v>36892</v>
      </c>
      <c r="S18">
        <f t="shared" si="3"/>
        <v>17</v>
      </c>
      <c r="U18" s="164">
        <f t="shared" ref="U18:V18" si="9">U17+1</f>
        <v>17</v>
      </c>
      <c r="V18" s="164">
        <f t="shared" si="9"/>
        <v>17</v>
      </c>
      <c r="W18">
        <v>18</v>
      </c>
    </row>
    <row r="19" spans="11:23" x14ac:dyDescent="0.2">
      <c r="K19" t="s">
        <v>203</v>
      </c>
      <c r="L19">
        <f>IF($L$8&gt;0,VLOOKUP($L$8,'Pre-Ultimo_Miglio'!$A$14:$Z$67,16,FALSE),0)</f>
        <v>0</v>
      </c>
      <c r="M19">
        <f>IF($L$9&gt;0,VLOOKUP($L$9,'Pre-Ultimo_Miglio'!$A$14:$Z$67,16,FALSE),0)</f>
        <v>0</v>
      </c>
      <c r="N19">
        <f>IF(K3=Foglio2!K8,Foglio2!L19,IF(K3=Foglio2!K9,Foglio2!M19,0))</f>
        <v>0</v>
      </c>
      <c r="P19">
        <f t="shared" si="2"/>
        <v>18</v>
      </c>
      <c r="Q19" s="164">
        <f t="shared" si="4"/>
        <v>0</v>
      </c>
      <c r="R19" s="164">
        <f>Base!B514</f>
        <v>37257</v>
      </c>
      <c r="S19">
        <f t="shared" si="3"/>
        <v>18</v>
      </c>
      <c r="U19" s="164">
        <f t="shared" ref="U19:V19" si="10">U18+1</f>
        <v>18</v>
      </c>
      <c r="V19" s="164">
        <f t="shared" si="10"/>
        <v>18</v>
      </c>
      <c r="W19">
        <v>19</v>
      </c>
    </row>
    <row r="20" spans="11:23" x14ac:dyDescent="0.2">
      <c r="K20" t="s">
        <v>204</v>
      </c>
      <c r="L20">
        <f>IF($L$8&gt;0,VLOOKUP($L$8,'Pre-Ultimo_Miglio'!$A$14:$Z$67,12,FALSE),0)</f>
        <v>0</v>
      </c>
      <c r="M20">
        <f>IF($L$9&gt;0,VLOOKUP($L$9,'Pre-Ultimo_Miglio'!$A$14:$Z$67,12,FALSE),0)</f>
        <v>0</v>
      </c>
      <c r="N20">
        <f>IF(K3=Foglio2!K8,Foglio2!L20,IF(K3=Foglio2!K9,Foglio2!M20,0))</f>
        <v>0</v>
      </c>
      <c r="P20">
        <f t="shared" si="2"/>
        <v>19</v>
      </c>
      <c r="Q20" s="164">
        <f t="shared" si="4"/>
        <v>0</v>
      </c>
      <c r="R20" s="164">
        <f>Base!B528</f>
        <v>37622</v>
      </c>
      <c r="S20">
        <f t="shared" si="3"/>
        <v>19</v>
      </c>
      <c r="U20" s="164">
        <f t="shared" ref="U20:V20" si="11">U19+1</f>
        <v>19</v>
      </c>
      <c r="V20" s="164">
        <f t="shared" si="11"/>
        <v>19</v>
      </c>
      <c r="W20">
        <v>20</v>
      </c>
    </row>
    <row r="21" spans="11:23" x14ac:dyDescent="0.2">
      <c r="K21" t="s">
        <v>205</v>
      </c>
      <c r="L21">
        <f>IF($L$8&gt;0,VLOOKUP($L$8,'Pre-Ultimo_Miglio'!$A$14:$Z$67,17,FALSE),0)</f>
        <v>0</v>
      </c>
      <c r="M21">
        <f>IF($L$9&gt;0,VLOOKUP($L$9,'Pre-Ultimo_Miglio'!$A$14:$Z$67,17,FALSE),0)</f>
        <v>0</v>
      </c>
      <c r="N21">
        <f>IF(K3=Foglio2!K8,Foglio2!L21,IF(K3=Foglio2!K9,Foglio2!M21,0))</f>
        <v>0</v>
      </c>
      <c r="P21">
        <f t="shared" si="2"/>
        <v>20</v>
      </c>
      <c r="Q21" s="164">
        <f t="shared" si="4"/>
        <v>0</v>
      </c>
      <c r="R21" s="164">
        <f>Base!B542</f>
        <v>37987</v>
      </c>
      <c r="S21">
        <f t="shared" si="3"/>
        <v>20</v>
      </c>
      <c r="U21" s="164">
        <f t="shared" ref="U21:V21" si="12">U20+1</f>
        <v>20</v>
      </c>
      <c r="V21" s="164">
        <f t="shared" si="12"/>
        <v>20</v>
      </c>
      <c r="W21">
        <v>21</v>
      </c>
    </row>
    <row r="22" spans="11:23" x14ac:dyDescent="0.2">
      <c r="P22">
        <f t="shared" si="2"/>
        <v>21</v>
      </c>
      <c r="Q22" s="164">
        <f t="shared" si="4"/>
        <v>0</v>
      </c>
      <c r="R22" s="164">
        <f>Base!B556</f>
        <v>38384</v>
      </c>
      <c r="S22">
        <f t="shared" si="3"/>
        <v>21</v>
      </c>
      <c r="U22" s="164">
        <f t="shared" ref="U22:V22" si="13">U21+1</f>
        <v>21</v>
      </c>
      <c r="V22" s="164">
        <f t="shared" si="13"/>
        <v>21</v>
      </c>
      <c r="W22">
        <v>22</v>
      </c>
    </row>
    <row r="23" spans="11:23" x14ac:dyDescent="0.2">
      <c r="P23">
        <f t="shared" si="2"/>
        <v>22</v>
      </c>
      <c r="Q23" s="164">
        <f t="shared" si="4"/>
        <v>0</v>
      </c>
      <c r="R23" s="164">
        <f>Base!B570</f>
        <v>38718</v>
      </c>
      <c r="S23">
        <f t="shared" si="3"/>
        <v>22</v>
      </c>
      <c r="U23" s="164">
        <f t="shared" ref="U23:V23" si="14">U22+1</f>
        <v>22</v>
      </c>
      <c r="V23" s="164">
        <f t="shared" si="14"/>
        <v>22</v>
      </c>
      <c r="W23">
        <v>23</v>
      </c>
    </row>
    <row r="24" spans="11:23" x14ac:dyDescent="0.2">
      <c r="M24">
        <f>IFERROR(SUM(N19:N21),0)</f>
        <v>0</v>
      </c>
      <c r="N24">
        <f>SUM(N12:N14)</f>
        <v>0</v>
      </c>
      <c r="P24">
        <f t="shared" si="2"/>
        <v>23</v>
      </c>
      <c r="Q24" s="164">
        <f t="shared" si="4"/>
        <v>0</v>
      </c>
      <c r="R24" s="164">
        <f>Base!B584</f>
        <v>39083</v>
      </c>
      <c r="S24">
        <f t="shared" si="3"/>
        <v>23</v>
      </c>
      <c r="U24" s="164">
        <f t="shared" ref="U24:V24" si="15">U23+1</f>
        <v>23</v>
      </c>
      <c r="V24" s="164">
        <f t="shared" si="15"/>
        <v>23</v>
      </c>
      <c r="W24">
        <v>24</v>
      </c>
    </row>
    <row r="25" spans="11:23" x14ac:dyDescent="0.2">
      <c r="P25">
        <f t="shared" si="2"/>
        <v>24</v>
      </c>
      <c r="Q25" s="164">
        <f t="shared" si="4"/>
        <v>0</v>
      </c>
      <c r="R25" s="164">
        <f>Base!B598</f>
        <v>39114</v>
      </c>
      <c r="S25">
        <f t="shared" si="3"/>
        <v>24</v>
      </c>
      <c r="U25" s="164">
        <f t="shared" ref="U25:V25" si="16">U24+1</f>
        <v>24</v>
      </c>
      <c r="V25" s="164">
        <f t="shared" si="16"/>
        <v>24</v>
      </c>
      <c r="W25">
        <v>25</v>
      </c>
    </row>
    <row r="26" spans="11:23" x14ac:dyDescent="0.2">
      <c r="M26">
        <f>IF(N24=0,IF(M24&gt;0,"ATTENZIONE! - L'"&amp;K3&amp;" inserito, corrisponde alla "&amp;N18&amp;".",0),0)</f>
        <v>0</v>
      </c>
      <c r="P26">
        <f t="shared" si="2"/>
        <v>25</v>
      </c>
      <c r="Q26" s="164">
        <f t="shared" si="4"/>
        <v>0</v>
      </c>
      <c r="R26" s="164">
        <f>Base!B612</f>
        <v>39447</v>
      </c>
      <c r="S26">
        <f t="shared" si="3"/>
        <v>25</v>
      </c>
      <c r="U26" s="164">
        <f t="shared" ref="U26:V26" si="17">U25+1</f>
        <v>25</v>
      </c>
      <c r="V26" s="164">
        <f t="shared" si="17"/>
        <v>25</v>
      </c>
      <c r="W26">
        <v>26</v>
      </c>
    </row>
    <row r="27" spans="11:23" x14ac:dyDescent="0.2">
      <c r="P27">
        <f t="shared" si="2"/>
        <v>26</v>
      </c>
      <c r="Q27" s="164">
        <f t="shared" si="4"/>
        <v>0</v>
      </c>
      <c r="R27" s="164">
        <f>Base!B626</f>
        <v>39448</v>
      </c>
      <c r="S27">
        <f t="shared" si="3"/>
        <v>26</v>
      </c>
      <c r="U27" s="164">
        <f t="shared" ref="U27:V27" si="18">U26+1</f>
        <v>26</v>
      </c>
      <c r="V27" s="164">
        <f t="shared" si="18"/>
        <v>26</v>
      </c>
      <c r="W27">
        <v>27</v>
      </c>
    </row>
    <row r="28" spans="11:23" x14ac:dyDescent="0.2">
      <c r="P28">
        <f t="shared" si="2"/>
        <v>27</v>
      </c>
      <c r="Q28" s="164">
        <f t="shared" si="4"/>
        <v>0</v>
      </c>
      <c r="R28" s="164">
        <f>Base!B640</f>
        <v>39539</v>
      </c>
      <c r="S28">
        <f t="shared" si="3"/>
        <v>27</v>
      </c>
      <c r="U28" s="164">
        <f t="shared" ref="U28:V28" si="19">U27+1</f>
        <v>27</v>
      </c>
      <c r="V28" s="164">
        <f t="shared" si="19"/>
        <v>27</v>
      </c>
      <c r="W28">
        <v>28</v>
      </c>
    </row>
    <row r="29" spans="11:23" x14ac:dyDescent="0.2">
      <c r="P29">
        <f t="shared" si="2"/>
        <v>28</v>
      </c>
      <c r="Q29" s="164">
        <f t="shared" si="4"/>
        <v>0</v>
      </c>
      <c r="R29" s="164">
        <f>Base!B654</f>
        <v>39630</v>
      </c>
      <c r="S29">
        <f t="shared" si="3"/>
        <v>28</v>
      </c>
      <c r="U29" s="164">
        <f t="shared" ref="U29:V29" si="20">U28+1</f>
        <v>28</v>
      </c>
      <c r="V29" s="164">
        <f t="shared" si="20"/>
        <v>28</v>
      </c>
      <c r="W29">
        <v>29</v>
      </c>
    </row>
    <row r="30" spans="11:23" x14ac:dyDescent="0.2">
      <c r="P30">
        <f t="shared" si="2"/>
        <v>29</v>
      </c>
      <c r="Q30" s="164">
        <f t="shared" si="4"/>
        <v>0</v>
      </c>
      <c r="R30" s="164">
        <f>Base!B668</f>
        <v>39814</v>
      </c>
      <c r="S30">
        <f t="shared" si="3"/>
        <v>29</v>
      </c>
      <c r="U30" s="164">
        <f t="shared" ref="U30:V30" si="21">U29+1</f>
        <v>29</v>
      </c>
      <c r="V30" s="164">
        <f t="shared" si="21"/>
        <v>29</v>
      </c>
      <c r="W30">
        <v>30</v>
      </c>
    </row>
    <row r="31" spans="11:23" x14ac:dyDescent="0.2">
      <c r="P31">
        <f t="shared" si="2"/>
        <v>30</v>
      </c>
      <c r="Q31" s="164">
        <f t="shared" si="4"/>
        <v>0</v>
      </c>
      <c r="R31" s="164">
        <f>Base!B682</f>
        <v>40269</v>
      </c>
      <c r="S31">
        <f t="shared" si="3"/>
        <v>30</v>
      </c>
      <c r="U31" s="164">
        <f t="shared" ref="U31:V31" si="22">U30+1</f>
        <v>30</v>
      </c>
      <c r="V31" s="164">
        <f t="shared" si="22"/>
        <v>30</v>
      </c>
      <c r="W31">
        <v>31</v>
      </c>
    </row>
    <row r="32" spans="11:23" x14ac:dyDescent="0.2">
      <c r="P32">
        <f t="shared" si="2"/>
        <v>31</v>
      </c>
      <c r="Q32" s="164">
        <f t="shared" si="4"/>
        <v>0</v>
      </c>
      <c r="R32" s="164">
        <f>Base!B696</f>
        <v>40360</v>
      </c>
      <c r="S32">
        <f t="shared" si="3"/>
        <v>31</v>
      </c>
      <c r="U32" s="164">
        <f t="shared" ref="U32:V32" si="23">U31+1</f>
        <v>31</v>
      </c>
      <c r="V32" s="164">
        <f t="shared" si="23"/>
        <v>31</v>
      </c>
      <c r="W32">
        <v>32</v>
      </c>
    </row>
    <row r="33" spans="16:23" x14ac:dyDescent="0.2">
      <c r="P33">
        <f t="shared" si="2"/>
        <v>32</v>
      </c>
      <c r="Q33" s="164">
        <f t="shared" si="4"/>
        <v>0</v>
      </c>
      <c r="R33" s="164">
        <f>Base!B710</f>
        <v>40544</v>
      </c>
      <c r="S33">
        <f t="shared" si="3"/>
        <v>32</v>
      </c>
      <c r="U33" s="164">
        <f t="shared" ref="U33:V33" si="24">U32+1</f>
        <v>32</v>
      </c>
      <c r="V33" s="164">
        <f t="shared" si="24"/>
        <v>32</v>
      </c>
      <c r="W33">
        <v>33</v>
      </c>
    </row>
    <row r="34" spans="16:23" x14ac:dyDescent="0.2">
      <c r="P34">
        <f t="shared" si="2"/>
        <v>33</v>
      </c>
      <c r="Q34" s="164">
        <f t="shared" si="4"/>
        <v>0</v>
      </c>
      <c r="R34" s="164">
        <f>Base!B724</f>
        <v>42370</v>
      </c>
      <c r="S34">
        <f t="shared" si="3"/>
        <v>33</v>
      </c>
      <c r="U34" s="164">
        <f t="shared" ref="U34:V34" si="25">U33+1</f>
        <v>33</v>
      </c>
      <c r="V34" s="164">
        <f t="shared" si="25"/>
        <v>33</v>
      </c>
      <c r="W34">
        <v>34</v>
      </c>
    </row>
    <row r="35" spans="16:23" x14ac:dyDescent="0.2">
      <c r="P35">
        <f t="shared" si="2"/>
        <v>34</v>
      </c>
      <c r="Q35" s="164">
        <f t="shared" si="4"/>
        <v>0</v>
      </c>
      <c r="R35" s="164">
        <f>Base!B736</f>
        <v>42736</v>
      </c>
      <c r="S35">
        <f t="shared" si="3"/>
        <v>34</v>
      </c>
      <c r="U35" s="164">
        <f t="shared" ref="U35:V35" si="26">U34+1</f>
        <v>34</v>
      </c>
      <c r="V35" s="164">
        <f t="shared" si="26"/>
        <v>34</v>
      </c>
      <c r="W35">
        <v>35</v>
      </c>
    </row>
    <row r="36" spans="16:23" x14ac:dyDescent="0.2">
      <c r="P36">
        <f t="shared" si="2"/>
        <v>35</v>
      </c>
      <c r="Q36" s="164">
        <f t="shared" si="4"/>
        <v>0</v>
      </c>
      <c r="R36" s="164">
        <f>Base!B748</f>
        <v>43160</v>
      </c>
      <c r="S36">
        <f t="shared" si="3"/>
        <v>35</v>
      </c>
      <c r="U36" s="164">
        <f t="shared" ref="U36:V36" si="27">U35+1</f>
        <v>35</v>
      </c>
      <c r="V36" s="164">
        <f t="shared" si="27"/>
        <v>35</v>
      </c>
      <c r="W36">
        <v>36</v>
      </c>
    </row>
    <row r="37" spans="16:23" x14ac:dyDescent="0.2">
      <c r="P37">
        <f t="shared" si="2"/>
        <v>36</v>
      </c>
      <c r="Q37" s="164">
        <f t="shared" si="4"/>
        <v>0</v>
      </c>
      <c r="R37" s="164">
        <f>Base!B760</f>
        <v>43191</v>
      </c>
      <c r="S37">
        <f t="shared" si="3"/>
        <v>36</v>
      </c>
      <c r="U37" s="164">
        <f t="shared" ref="U37:V37" si="28">U36+1</f>
        <v>36</v>
      </c>
      <c r="V37" s="164">
        <f t="shared" si="28"/>
        <v>36</v>
      </c>
      <c r="W37">
        <v>37</v>
      </c>
    </row>
    <row r="38" spans="16:23" x14ac:dyDescent="0.2">
      <c r="P38">
        <f t="shared" si="2"/>
        <v>37</v>
      </c>
      <c r="Q38" s="164">
        <f t="shared" si="4"/>
        <v>0</v>
      </c>
      <c r="R38" s="164">
        <f>Base!B772</f>
        <v>43466</v>
      </c>
      <c r="S38">
        <f t="shared" si="3"/>
        <v>37</v>
      </c>
      <c r="U38" s="164">
        <f t="shared" ref="U38:V38" si="29">U37+1</f>
        <v>37</v>
      </c>
      <c r="V38" s="164">
        <f t="shared" si="29"/>
        <v>37</v>
      </c>
      <c r="W38">
        <v>38</v>
      </c>
    </row>
    <row r="39" spans="16:23" x14ac:dyDescent="0.2">
      <c r="P39">
        <f t="shared" si="2"/>
        <v>38</v>
      </c>
      <c r="Q39" s="164">
        <f t="shared" si="4"/>
        <v>0</v>
      </c>
      <c r="R39" s="164">
        <f>Base!B784</f>
        <v>43831</v>
      </c>
      <c r="S39">
        <f t="shared" si="3"/>
        <v>38</v>
      </c>
      <c r="U39" s="164">
        <f t="shared" ref="U39:V39" si="30">U38+1</f>
        <v>38</v>
      </c>
      <c r="V39" s="164">
        <f t="shared" si="30"/>
        <v>38</v>
      </c>
      <c r="W39">
        <v>39</v>
      </c>
    </row>
    <row r="40" spans="16:23" x14ac:dyDescent="0.2">
      <c r="P40">
        <f t="shared" si="2"/>
        <v>39</v>
      </c>
      <c r="Q40" s="164">
        <f t="shared" si="4"/>
        <v>0</v>
      </c>
      <c r="R40" s="164">
        <f>Base!B796</f>
        <v>44197</v>
      </c>
      <c r="S40">
        <f t="shared" si="3"/>
        <v>39</v>
      </c>
      <c r="U40" s="164">
        <f t="shared" ref="U40:V40" si="31">U39+1</f>
        <v>39</v>
      </c>
      <c r="V40" s="164">
        <f t="shared" si="31"/>
        <v>39</v>
      </c>
      <c r="W40">
        <v>40</v>
      </c>
    </row>
    <row r="41" spans="16:23" x14ac:dyDescent="0.2">
      <c r="P41">
        <f t="shared" si="2"/>
        <v>40</v>
      </c>
      <c r="Q41" s="164">
        <f t="shared" si="4"/>
        <v>0</v>
      </c>
      <c r="R41" s="164">
        <f>Base!B808</f>
        <v>44562</v>
      </c>
      <c r="S41">
        <f t="shared" si="3"/>
        <v>40</v>
      </c>
      <c r="U41" s="164">
        <f t="shared" ref="U41:V41" si="32">U40+1</f>
        <v>40</v>
      </c>
      <c r="V41" s="164">
        <f t="shared" si="32"/>
        <v>40</v>
      </c>
      <c r="W41">
        <v>41</v>
      </c>
    </row>
    <row r="42" spans="16:23" x14ac:dyDescent="0.2">
      <c r="P42">
        <f t="shared" si="2"/>
        <v>41</v>
      </c>
      <c r="Q42" s="164">
        <f t="shared" si="4"/>
        <v>0</v>
      </c>
      <c r="R42" s="164">
        <f>Base!B820</f>
        <v>44652</v>
      </c>
      <c r="S42">
        <f t="shared" si="3"/>
        <v>41</v>
      </c>
      <c r="U42" s="164">
        <f t="shared" ref="U42:V42" si="33">U41+1</f>
        <v>41</v>
      </c>
      <c r="V42" s="164">
        <f t="shared" si="33"/>
        <v>41</v>
      </c>
      <c r="W42">
        <v>42</v>
      </c>
    </row>
    <row r="43" spans="16:23" x14ac:dyDescent="0.2">
      <c r="P43">
        <f t="shared" si="2"/>
        <v>42</v>
      </c>
      <c r="Q43" s="164">
        <f t="shared" si="4"/>
        <v>0</v>
      </c>
      <c r="R43" s="164">
        <f>Base!B832</f>
        <v>44743</v>
      </c>
      <c r="S43">
        <f t="shared" si="3"/>
        <v>42</v>
      </c>
      <c r="U43" s="164">
        <f t="shared" ref="U43:V43" si="34">U42+1</f>
        <v>42</v>
      </c>
      <c r="V43" s="164">
        <f t="shared" si="34"/>
        <v>42</v>
      </c>
      <c r="W43">
        <v>43</v>
      </c>
    </row>
    <row r="44" spans="16:23" x14ac:dyDescent="0.2">
      <c r="Q44" s="164"/>
      <c r="R44" s="164">
        <v>47483</v>
      </c>
      <c r="U44" s="164">
        <f>U13+1</f>
        <v>13</v>
      </c>
      <c r="V44" s="164">
        <f>V13+1</f>
        <v>13</v>
      </c>
      <c r="W44">
        <v>44</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C0C3A-D7BC-4110-9CE2-00DE90117741}">
  <sheetPr codeName="Foglio9">
    <pageSetUpPr fitToPage="1"/>
  </sheetPr>
  <dimension ref="A1:W279"/>
  <sheetViews>
    <sheetView showGridLines="0" zoomScaleNormal="100" workbookViewId="0">
      <pane ySplit="4" topLeftCell="A244" activePane="bottomLeft" state="frozenSplit"/>
      <selection pane="bottomLeft" activeCell="C208" sqref="C208:D279"/>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92">
        <f>IF(Foglio2!$J$3=Foglio2!$E$3,'Ausiliari_Coll.Scol. 1^ Pos.Ec.'!A1,IF(Foglio2!$J$3=Foglio2!$E$4,'Collab._Tecnici 1^ Pos.Ec.'!A1,IF(Foglio2!$J$3=Foglio2!$E$5,'Assistenti_Tecnici 1^ Pos.Ec.'!A1,IF(Foglio2!$J$3=Foglio2!$E$6,'Assistenti_Amm.vo 1^ Pos.Ec.'!A1,0))))</f>
        <v>0</v>
      </c>
      <c r="D1" s="484">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425">
        <f>IF(Foglio2!$J$3=Foglio2!$E$3,'Ausiliari_Coll.Scol. 1^ Pos.Ec.'!C1,IF(Foglio2!$J$3=Foglio2!$E$4,'Collab._Tecnici 1^ Pos.Ec.'!C1,IF(Foglio2!$J$3=Foglio2!$E$5,'Assistenti_Tecnici 1^ Pos.Ec.'!C1,IF(Foglio2!$J$3=Foglio2!$E$6,'Assistenti_Amm.vo 1^ Pos.Ec.'!C1,0))))</f>
        <v>0</v>
      </c>
      <c r="F1" s="475"/>
      <c r="G1" s="475"/>
      <c r="H1" s="475"/>
      <c r="I1" s="475"/>
      <c r="J1" s="475"/>
      <c r="K1" s="475"/>
      <c r="L1" s="475"/>
      <c r="M1" s="475"/>
      <c r="N1" s="476"/>
      <c r="O1" s="167"/>
      <c r="P1" s="394" t="s">
        <v>149</v>
      </c>
      <c r="Q1" s="485"/>
      <c r="R1" s="486"/>
      <c r="S1" s="168" t="s">
        <v>161</v>
      </c>
      <c r="T1" s="168" t="s">
        <v>182</v>
      </c>
      <c r="U1" s="168" t="s">
        <v>182</v>
      </c>
      <c r="V1" s="168" t="s">
        <v>182</v>
      </c>
    </row>
    <row r="2" spans="1:23" ht="12" customHeight="1" x14ac:dyDescent="0.2">
      <c r="C2" s="169">
        <v>1</v>
      </c>
      <c r="D2" s="170"/>
      <c r="E2" s="481"/>
      <c r="F2" s="481"/>
      <c r="G2" s="481"/>
      <c r="H2" s="481"/>
      <c r="I2" s="481"/>
      <c r="J2" s="481"/>
      <c r="K2" s="481"/>
      <c r="L2" s="481"/>
      <c r="M2" s="481"/>
      <c r="N2" s="482"/>
      <c r="O2" s="171"/>
      <c r="P2" s="487"/>
      <c r="Q2" s="488"/>
      <c r="R2" s="489"/>
      <c r="S2" s="172" t="s">
        <v>162</v>
      </c>
      <c r="T2" s="172" t="s">
        <v>183</v>
      </c>
      <c r="U2" s="172" t="s">
        <v>183</v>
      </c>
      <c r="V2" s="172" t="s">
        <v>183</v>
      </c>
    </row>
    <row r="3" spans="1:23" ht="12.75" customHeight="1" x14ac:dyDescent="0.2">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2">
      <c r="C4" s="175" t="s">
        <v>20</v>
      </c>
      <c r="D4" s="175" t="s">
        <v>21</v>
      </c>
      <c r="E4" s="404"/>
      <c r="F4" s="405"/>
      <c r="G4" s="214" t="s">
        <v>17</v>
      </c>
      <c r="H4" s="214" t="s">
        <v>154</v>
      </c>
      <c r="I4" s="214" t="s">
        <v>207</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2">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2">
      <c r="A6" s="104">
        <f>IF(Foglio2!$J$7=1,TRUNC(V6,0),TRUNC(U6,0))</f>
        <v>0</v>
      </c>
      <c r="B6" s="245">
        <f t="shared" ref="B6" si="0">C8</f>
        <v>38718</v>
      </c>
      <c r="C6" s="452">
        <v>38718</v>
      </c>
      <c r="D6" s="452">
        <v>39082</v>
      </c>
      <c r="E6" s="246" t="s">
        <v>3</v>
      </c>
      <c r="F6" s="247">
        <v>0</v>
      </c>
      <c r="G6" s="248">
        <f>IF(Foglio2!$J$3=Foglio2!$E$3,'Ausiliari_Coll.Scol. 1^ Pos.Ec.'!E6,IF(Foglio2!$J$3=Foglio2!$E$4,'Collab._Tecnici 1^ Pos.Ec.'!E6,IF(Foglio2!$J$3=Foglio2!$E$5,'Assistenti_Tecnici 1^ Pos.Ec.'!E6,IF(Foglio2!$J$3=Foglio2!$E$6,'Assistenti_Amm.vo 1^ Pos.Ec.'!E6,0))))</f>
        <v>0</v>
      </c>
      <c r="H6" s="248">
        <f>IF(Foglio2!$J$3=Foglio2!$E$3,'Ausiliari_Coll.Scol. 1^ Pos.Ec.'!F6,IF(Foglio2!$J$3=Foglio2!$E$4,'Collab._Tecnici 1^ Pos.Ec.'!F6,IF(Foglio2!$J$3=Foglio2!$E$5,'Assistenti_Tecnici 1^ Pos.Ec.'!F6,IF(Foglio2!$J$3=Foglio2!$E$6,'Assistenti_Amm.vo 1^ Pos.Ec.'!F6,0))))</f>
        <v>0</v>
      </c>
      <c r="I6" s="248">
        <f>IF(Foglio2!$J$3=Foglio2!$E$3,'Ausiliari_Coll.Scol. 1^ Pos.Ec.'!G6,IF(Foglio2!$J$3=Foglio2!$E$4,'Collab._Tecnici 1^ Pos.Ec.'!G6,IF(Foglio2!$J$3=Foglio2!$E$5,'Assistenti_Tecnici 1^ Pos.Ec.'!G6,IF(Foglio2!$J$3=Foglio2!$E$6,'Assistenti_Amm.vo 1^ Pos.Ec.'!G6,0))))</f>
        <v>0</v>
      </c>
      <c r="J6" s="248">
        <f>IF(Foglio2!$J$3=Foglio2!$E$3,'Ausiliari_Coll.Scol. 1^ Pos.Ec.'!H6,IF(Foglio2!$J$3=Foglio2!$E$4,'Collab._Tecnici 1^ Pos.Ec.'!H6,IF(Foglio2!$J$3=Foglio2!$E$5,'Assistenti_Tecnici 1^ Pos.Ec.'!H6,IF(Foglio2!$J$3=Foglio2!$E$6,'Assistenti_Amm.vo 1^ Pos.Ec.'!H6,0))))</f>
        <v>0</v>
      </c>
      <c r="K6" s="248">
        <f>IF(Foglio2!$J$3=Foglio2!$E$3,'Ausiliari_Coll.Scol. 1^ Pos.Ec.'!I6,IF(Foglio2!$J$3=Foglio2!$E$4,'Collab._Tecnici 1^ Pos.Ec.'!I6,IF(Foglio2!$J$3=Foglio2!$E$5,'Assistenti_Tecnici 1^ Pos.Ec.'!I6,IF(Foglio2!$J$3=Foglio2!$E$6,'Assistenti_Amm.vo 1^ Pos.Ec.'!I6,0))))</f>
        <v>0</v>
      </c>
      <c r="L6" s="248">
        <f>IF(Foglio2!$J$3=Foglio2!$E$3,'Ausiliari_Coll.Scol. 1^ Pos.Ec.'!J6,IF(Foglio2!$J$3=Foglio2!$E$4,'Collab._Tecnici 1^ Pos.Ec.'!J6,IF(Foglio2!$J$3=Foglio2!$E$5,'Assistenti_Tecnici 1^ Pos.Ec.'!J6,IF(Foglio2!$J$3=Foglio2!$E$6,'Assistenti_Amm.vo 1^ Pos.Ec.'!J6,0))))</f>
        <v>0</v>
      </c>
      <c r="M6" s="249">
        <f>IF(Foglio2!$J$3=Foglio2!$E$3,'Ausiliari_Coll.Scol. 1^ Pos.Ec.'!K6,IF(Foglio2!$J$3=Foglio2!$E$4,'Collab._Tecnici 1^ Pos.Ec.'!K6,IF(Foglio2!$J$3=Foglio2!$E$5,'Assistenti_Tecnici 1^ Pos.Ec.'!K6,IF(Foglio2!$J$3=Foglio2!$E$6,'Assistenti_Amm.vo 1^ Pos.Ec.'!K6,0))))</f>
        <v>0</v>
      </c>
      <c r="N6" s="250">
        <f>IF(Foglio2!$J$3=Foglio2!$E$3,'Ausiliari_Coll.Scol. 1^ Pos.Ec.'!L6,IF(Foglio2!$J$3=Foglio2!$E$4,'Collab._Tecnici 1^ Pos.Ec.'!L6,IF(Foglio2!$J$3=Foglio2!$E$5,'Assistenti_Tecnici 1^ Pos.Ec.'!L6,IF(Foglio2!$J$3=Foglio2!$E$6,'Assistenti_Amm.vo 1^ Pos.Ec.'!L6,0))))</f>
        <v>0</v>
      </c>
      <c r="O6" s="251"/>
      <c r="P6" s="252">
        <f>IF(Foglio2!$J$3=Foglio2!$E$3,'Ausiliari_Coll.Scol. 1^ Pos.Ec.'!N6,IF(Foglio2!$J$3=Foglio2!$E$4,'Collab._Tecnici 1^ Pos.Ec.'!N6,IF(Foglio2!$J$3=Foglio2!$E$5,'Assistenti_Tecnici 1^ Pos.Ec.'!N6,IF(Foglio2!$J$3=Foglio2!$E$6,'Assistenti_Amm.vo 1^ Pos.Ec.'!N6,0))))</f>
        <v>0</v>
      </c>
      <c r="Q6" s="252">
        <f>IF(Foglio2!$J$3=Foglio2!$E$3,'Ausiliari_Coll.Scol. 1^ Pos.Ec.'!O6,IF(Foglio2!$J$3=Foglio2!$E$4,'Collab._Tecnici 1^ Pos.Ec.'!O6,IF(Foglio2!$J$3=Foglio2!$E$5,'Assistenti_Tecnici 1^ Pos.Ec.'!O6,IF(Foglio2!$J$3=Foglio2!$E$6,'Assistenti_Amm.vo 1^ Pos.Ec.'!O6,0))))</f>
        <v>0</v>
      </c>
      <c r="R6" s="252">
        <f>IF(Foglio2!$J$3=Foglio2!$E$3,'Ausiliari_Coll.Scol. 1^ Pos.Ec.'!P6,IF(Foglio2!$J$3=Foglio2!$E$4,'Collab._Tecnici 1^ Pos.Ec.'!P6,IF(Foglio2!$J$3=Foglio2!$E$5,'Assistenti_Tecnici 1^ Pos.Ec.'!P6,IF(Foglio2!$J$3=Foglio2!$E$6,'Assistenti_Amm.vo 1^ Pos.Ec.'!P6,0))))</f>
        <v>0</v>
      </c>
      <c r="S6" s="252">
        <f>IF(Foglio2!$J$3=Foglio2!$E$3,'Ausiliari_Coll.Scol. 1^ Pos.Ec.'!Q6,IF(Foglio2!$J$3=Foglio2!$E$4,'Collab._Tecnici 1^ Pos.Ec.'!Q6,IF(Foglio2!$J$3=Foglio2!$E$5,'Assistenti_Tecnici 1^ Pos.Ec.'!Q6,IF(Foglio2!$J$3=Foglio2!$E$6,'Assistenti_Amm.vo 1^ Pos.Ec.'!Q6,0))))</f>
        <v>0</v>
      </c>
      <c r="T6" s="252">
        <f>IF(Foglio2!$J$3=Foglio2!$E$3,'Ausiliari_Coll.Scol. 1^ Pos.Ec.'!R6,IF(Foglio2!$J$3=Foglio2!$E$4,'Collab._Tecnici 1^ Pos.Ec.'!R6,IF(Foglio2!$J$3=Foglio2!$E$5,'Assistenti_Tecnici 1^ Pos.Ec.'!R6,IF(Foglio2!$J$3=Foglio2!$E$6,'Assistenti_Amm.vo 1^ Pos.Ec.'!R6,0))))</f>
        <v>0</v>
      </c>
      <c r="U6" s="252">
        <f>(P6)/12*0.8</f>
        <v>0</v>
      </c>
      <c r="V6" s="252">
        <f>(P6+R6)/12*0.8</f>
        <v>0</v>
      </c>
      <c r="W6" s="253" t="str">
        <f>"Fascia Da "&amp;F6&amp;" a "&amp;F7&amp;" Decorrenza "&amp;DAY(C6)&amp;"/"&amp;MONTH(C6)&amp;"/"&amp;YEAR(C6)</f>
        <v>Fascia Da 0 a 2 Decorrenza 1/1/2006</v>
      </c>
    </row>
    <row r="7" spans="1:23" ht="9" customHeight="1" x14ac:dyDescent="0.2">
      <c r="B7" s="245">
        <f t="shared" ref="B7" si="1">B6+1</f>
        <v>38719</v>
      </c>
      <c r="C7" s="453"/>
      <c r="D7" s="453"/>
      <c r="E7" s="254" t="s">
        <v>4</v>
      </c>
      <c r="F7" s="255">
        <v>2</v>
      </c>
      <c r="G7" s="256">
        <f t="shared" ref="G7:U7" si="2">G6*1936.27</f>
        <v>0</v>
      </c>
      <c r="H7" s="256">
        <f t="shared" si="2"/>
        <v>0</v>
      </c>
      <c r="I7" s="256">
        <f t="shared" si="2"/>
        <v>0</v>
      </c>
      <c r="J7" s="256">
        <f t="shared" si="2"/>
        <v>0</v>
      </c>
      <c r="K7" s="256">
        <f t="shared" si="2"/>
        <v>0</v>
      </c>
      <c r="L7" s="257">
        <f t="shared" si="2"/>
        <v>0</v>
      </c>
      <c r="M7" s="256">
        <f t="shared" si="2"/>
        <v>0</v>
      </c>
      <c r="N7" s="258">
        <f t="shared" si="2"/>
        <v>0</v>
      </c>
      <c r="O7" s="183"/>
      <c r="P7" s="184">
        <f t="shared" si="2"/>
        <v>0</v>
      </c>
      <c r="Q7" s="184">
        <f t="shared" si="2"/>
        <v>0</v>
      </c>
      <c r="R7" s="184">
        <f t="shared" si="2"/>
        <v>0</v>
      </c>
      <c r="S7" s="184">
        <f t="shared" si="2"/>
        <v>0</v>
      </c>
      <c r="T7" s="184">
        <f t="shared" si="2"/>
        <v>0</v>
      </c>
      <c r="U7" s="184">
        <f t="shared" si="2"/>
        <v>0</v>
      </c>
      <c r="V7" s="184">
        <f t="shared" ref="V7:V97" si="3">V6*1936.27</f>
        <v>0</v>
      </c>
    </row>
    <row r="8" spans="1:23" ht="12.75" customHeight="1" x14ac:dyDescent="0.2">
      <c r="A8" s="104">
        <f>IF(Foglio2!$J$7=1,TRUNC(V8,0),TRUNC(U8,0))</f>
        <v>0</v>
      </c>
      <c r="B8" s="245">
        <f t="shared" ref="B8:B36" si="4">B7+1</f>
        <v>38720</v>
      </c>
      <c r="C8" s="389">
        <v>38718</v>
      </c>
      <c r="D8" s="389">
        <v>39082</v>
      </c>
      <c r="E8" s="259" t="s">
        <v>3</v>
      </c>
      <c r="F8" s="260">
        <v>3</v>
      </c>
      <c r="G8" s="248">
        <f>IF(Foglio2!$J$3=Foglio2!$E$3,'Ausiliari_Coll.Scol. 1^ Pos.Ec.'!E8,IF(Foglio2!$J$3=Foglio2!$E$4,'Collab._Tecnici 1^ Pos.Ec.'!E8,IF(Foglio2!$J$3=Foglio2!$E$5,'Assistenti_Tecnici 1^ Pos.Ec.'!E8,IF(Foglio2!$J$3=Foglio2!$E$6,'Assistenti_Amm.vo 1^ Pos.Ec.'!E8,0))))</f>
        <v>0</v>
      </c>
      <c r="H8" s="248">
        <f>IF(Foglio2!$J$3=Foglio2!$E$3,'Ausiliari_Coll.Scol. 1^ Pos.Ec.'!F8,IF(Foglio2!$J$3=Foglio2!$E$4,'Collab._Tecnici 1^ Pos.Ec.'!F8,IF(Foglio2!$J$3=Foglio2!$E$5,'Assistenti_Tecnici 1^ Pos.Ec.'!F8,IF(Foglio2!$J$3=Foglio2!$E$6,'Assistenti_Amm.vo 1^ Pos.Ec.'!F8,0))))</f>
        <v>0</v>
      </c>
      <c r="I8" s="248">
        <f>IF(Foglio2!$J$3=Foglio2!$E$3,'Ausiliari_Coll.Scol. 1^ Pos.Ec.'!G8,IF(Foglio2!$J$3=Foglio2!$E$4,'Collab._Tecnici 1^ Pos.Ec.'!G8,IF(Foglio2!$J$3=Foglio2!$E$5,'Assistenti_Tecnici 1^ Pos.Ec.'!G8,IF(Foglio2!$J$3=Foglio2!$E$6,'Assistenti_Amm.vo 1^ Pos.Ec.'!G8,0))))</f>
        <v>0</v>
      </c>
      <c r="J8" s="248">
        <f>IF(Foglio2!$J$3=Foglio2!$E$3,'Ausiliari_Coll.Scol. 1^ Pos.Ec.'!H8,IF(Foglio2!$J$3=Foglio2!$E$4,'Collab._Tecnici 1^ Pos.Ec.'!H8,IF(Foglio2!$J$3=Foglio2!$E$5,'Assistenti_Tecnici 1^ Pos.Ec.'!H8,IF(Foglio2!$J$3=Foglio2!$E$6,'Assistenti_Amm.vo 1^ Pos.Ec.'!H8,0))))</f>
        <v>0</v>
      </c>
      <c r="K8" s="248">
        <f>IF(Foglio2!$J$3=Foglio2!$E$3,'Ausiliari_Coll.Scol. 1^ Pos.Ec.'!I8,IF(Foglio2!$J$3=Foglio2!$E$4,'Collab._Tecnici 1^ Pos.Ec.'!I8,IF(Foglio2!$J$3=Foglio2!$E$5,'Assistenti_Tecnici 1^ Pos.Ec.'!I8,IF(Foglio2!$J$3=Foglio2!$E$6,'Assistenti_Amm.vo 1^ Pos.Ec.'!I8,0))))</f>
        <v>0</v>
      </c>
      <c r="L8" s="261">
        <f>IF(Foglio2!$J$3=Foglio2!$E$3,'Ausiliari_Coll.Scol. 1^ Pos.Ec.'!J8,IF(Foglio2!$J$3=Foglio2!$E$4,'Collab._Tecnici 1^ Pos.Ec.'!J8,IF(Foglio2!$J$3=Foglio2!$E$5,'Assistenti_Tecnici 1^ Pos.Ec.'!J8,IF(Foglio2!$J$3=Foglio2!$E$6,'Assistenti_Amm.vo 1^ Pos.Ec.'!J8,0))))</f>
        <v>0</v>
      </c>
      <c r="M8" s="262">
        <f>IF(Foglio2!$J$3=Foglio2!$E$3,'Ausiliari_Coll.Scol. 1^ Pos.Ec.'!K8,IF(Foglio2!$J$3=Foglio2!$E$4,'Collab._Tecnici 1^ Pos.Ec.'!K8,IF(Foglio2!$J$3=Foglio2!$E$5,'Assistenti_Tecnici 1^ Pos.Ec.'!K8,IF(Foglio2!$J$3=Foglio2!$E$6,'Assistenti_Amm.vo 1^ Pos.Ec.'!K8,0))))</f>
        <v>0</v>
      </c>
      <c r="N8" s="263">
        <f>IF(Foglio2!$J$3=Foglio2!$E$3,'Ausiliari_Coll.Scol. 1^ Pos.Ec.'!L8,IF(Foglio2!$J$3=Foglio2!$E$4,'Collab._Tecnici 1^ Pos.Ec.'!L8,IF(Foglio2!$J$3=Foglio2!$E$5,'Assistenti_Tecnici 1^ Pos.Ec.'!L8,IF(Foglio2!$J$3=Foglio2!$E$6,'Assistenti_Amm.vo 1^ Pos.Ec.'!L8,0))))</f>
        <v>0</v>
      </c>
      <c r="O8" s="251"/>
      <c r="P8" s="252">
        <f>IF(Foglio2!$J$3=Foglio2!$E$3,'Ausiliari_Coll.Scol. 1^ Pos.Ec.'!N8,IF(Foglio2!$J$3=Foglio2!$E$4,'Collab._Tecnici 1^ Pos.Ec.'!N8,IF(Foglio2!$J$3=Foglio2!$E$5,'Assistenti_Tecnici 1^ Pos.Ec.'!N8,IF(Foglio2!$J$3=Foglio2!$E$6,'Assistenti_Amm.vo 1^ Pos.Ec.'!N8,0))))</f>
        <v>0</v>
      </c>
      <c r="Q8" s="252">
        <f>IF(Foglio2!$J$3=Foglio2!$E$3,'Ausiliari_Coll.Scol. 1^ Pos.Ec.'!O8,IF(Foglio2!$J$3=Foglio2!$E$4,'Collab._Tecnici 1^ Pos.Ec.'!O8,IF(Foglio2!$J$3=Foglio2!$E$5,'Assistenti_Tecnici 1^ Pos.Ec.'!O8,IF(Foglio2!$J$3=Foglio2!$E$6,'Assistenti_Amm.vo 1^ Pos.Ec.'!O8,0))))</f>
        <v>0</v>
      </c>
      <c r="R8" s="252">
        <f>IF(Foglio2!$J$3=Foglio2!$E$3,'Ausiliari_Coll.Scol. 1^ Pos.Ec.'!P8,IF(Foglio2!$J$3=Foglio2!$E$4,'Collab._Tecnici 1^ Pos.Ec.'!P8,IF(Foglio2!$J$3=Foglio2!$E$5,'Assistenti_Tecnici 1^ Pos.Ec.'!P8,IF(Foglio2!$J$3=Foglio2!$E$6,'Assistenti_Amm.vo 1^ Pos.Ec.'!P8,0))))</f>
        <v>0</v>
      </c>
      <c r="S8" s="252">
        <f>IF(Foglio2!$J$3=Foglio2!$E$3,'Ausiliari_Coll.Scol. 1^ Pos.Ec.'!Q8,IF(Foglio2!$J$3=Foglio2!$E$4,'Collab._Tecnici 1^ Pos.Ec.'!Q8,IF(Foglio2!$J$3=Foglio2!$E$5,'Assistenti_Tecnici 1^ Pos.Ec.'!Q8,IF(Foglio2!$J$3=Foglio2!$E$6,'Assistenti_Amm.vo 1^ Pos.Ec.'!Q8,0))))</f>
        <v>0</v>
      </c>
      <c r="T8" s="252">
        <f>IF(Foglio2!$J$3=Foglio2!$E$3,'Ausiliari_Coll.Scol. 1^ Pos.Ec.'!R8,IF(Foglio2!$J$3=Foglio2!$E$4,'Collab._Tecnici 1^ Pos.Ec.'!R8,IF(Foglio2!$J$3=Foglio2!$E$5,'Assistenti_Tecnici 1^ Pos.Ec.'!R8,IF(Foglio2!$J$3=Foglio2!$E$6,'Assistenti_Amm.vo 1^ Pos.Ec.'!R8,0))))</f>
        <v>0</v>
      </c>
      <c r="U8" s="252">
        <f t="shared" ref="U8" si="5">(P8)/12*0.8</f>
        <v>0</v>
      </c>
      <c r="V8" s="252">
        <f t="shared" ref="V8" si="6">(P8+R8)/12*0.8</f>
        <v>0</v>
      </c>
      <c r="W8" s="253" t="str">
        <f>"Fascia Da "&amp;F8&amp;" a "&amp;F9&amp;" Decorrenza "&amp;DAY(C6)&amp;"/"&amp;MONTH(C6)&amp;"/"&amp;YEAR(C6)</f>
        <v>Fascia Da 3 a 8 Decorrenza 1/1/2006</v>
      </c>
    </row>
    <row r="9" spans="1:23" ht="9" customHeight="1" x14ac:dyDescent="0.2">
      <c r="B9" s="245">
        <f t="shared" si="4"/>
        <v>38721</v>
      </c>
      <c r="C9" s="389"/>
      <c r="D9" s="389"/>
      <c r="E9" s="254" t="s">
        <v>4</v>
      </c>
      <c r="F9" s="255">
        <v>8</v>
      </c>
      <c r="G9" s="256">
        <f t="shared" ref="G9:N9" si="7">G8*1936.27</f>
        <v>0</v>
      </c>
      <c r="H9" s="256">
        <f t="shared" si="7"/>
        <v>0</v>
      </c>
      <c r="I9" s="256">
        <f t="shared" si="7"/>
        <v>0</v>
      </c>
      <c r="J9" s="256">
        <f t="shared" si="7"/>
        <v>0</v>
      </c>
      <c r="K9" s="256">
        <f t="shared" si="7"/>
        <v>0</v>
      </c>
      <c r="L9" s="257">
        <f t="shared" si="7"/>
        <v>0</v>
      </c>
      <c r="M9" s="256">
        <f t="shared" si="7"/>
        <v>0</v>
      </c>
      <c r="N9" s="258">
        <f t="shared" si="7"/>
        <v>0</v>
      </c>
      <c r="O9" s="183"/>
      <c r="P9" s="184">
        <f t="shared" ref="P9:U9" si="8">P8*1936.27</f>
        <v>0</v>
      </c>
      <c r="Q9" s="184">
        <f t="shared" si="8"/>
        <v>0</v>
      </c>
      <c r="R9" s="184">
        <f t="shared" si="8"/>
        <v>0</v>
      </c>
      <c r="S9" s="184">
        <f t="shared" si="8"/>
        <v>0</v>
      </c>
      <c r="T9" s="184">
        <f t="shared" si="8"/>
        <v>0</v>
      </c>
      <c r="U9" s="184">
        <f t="shared" si="8"/>
        <v>0</v>
      </c>
      <c r="V9" s="184">
        <f t="shared" si="3"/>
        <v>0</v>
      </c>
    </row>
    <row r="10" spans="1:23" ht="12.75" customHeight="1" x14ac:dyDescent="0.2">
      <c r="A10" s="104">
        <f>IF(Foglio2!$J$7=1,TRUNC(V10,0),TRUNC(U10,0))</f>
        <v>0</v>
      </c>
      <c r="B10" s="245">
        <f t="shared" si="4"/>
        <v>38722</v>
      </c>
      <c r="C10" s="389"/>
      <c r="D10" s="389"/>
      <c r="E10" s="259" t="s">
        <v>3</v>
      </c>
      <c r="F10" s="260">
        <v>9</v>
      </c>
      <c r="G10" s="248">
        <f>IF(Foglio2!$J$3=Foglio2!$E$3,'Ausiliari_Coll.Scol. 1^ Pos.Ec.'!E10,IF(Foglio2!$J$3=Foglio2!$E$4,'Collab._Tecnici 1^ Pos.Ec.'!E10,IF(Foglio2!$J$3=Foglio2!$E$5,'Assistenti_Tecnici 1^ Pos.Ec.'!E10,IF(Foglio2!$J$3=Foglio2!$E$6,'Assistenti_Amm.vo 1^ Pos.Ec.'!E10,0))))</f>
        <v>0</v>
      </c>
      <c r="H10" s="248">
        <f>IF(Foglio2!$J$3=Foglio2!$E$3,'Ausiliari_Coll.Scol. 1^ Pos.Ec.'!F10,IF(Foglio2!$J$3=Foglio2!$E$4,'Collab._Tecnici 1^ Pos.Ec.'!F10,IF(Foglio2!$J$3=Foglio2!$E$5,'Assistenti_Tecnici 1^ Pos.Ec.'!F10,IF(Foglio2!$J$3=Foglio2!$E$6,'Assistenti_Amm.vo 1^ Pos.Ec.'!F10,0))))</f>
        <v>0</v>
      </c>
      <c r="I10" s="248">
        <f>IF(Foglio2!$J$3=Foglio2!$E$3,'Ausiliari_Coll.Scol. 1^ Pos.Ec.'!G10,IF(Foglio2!$J$3=Foglio2!$E$4,'Collab._Tecnici 1^ Pos.Ec.'!G10,IF(Foglio2!$J$3=Foglio2!$E$5,'Assistenti_Tecnici 1^ Pos.Ec.'!G10,IF(Foglio2!$J$3=Foglio2!$E$6,'Assistenti_Amm.vo 1^ Pos.Ec.'!G10,0))))</f>
        <v>0</v>
      </c>
      <c r="J10" s="248">
        <f>IF(Foglio2!$J$3=Foglio2!$E$3,'Ausiliari_Coll.Scol. 1^ Pos.Ec.'!H10,IF(Foglio2!$J$3=Foglio2!$E$4,'Collab._Tecnici 1^ Pos.Ec.'!H10,IF(Foglio2!$J$3=Foglio2!$E$5,'Assistenti_Tecnici 1^ Pos.Ec.'!H10,IF(Foglio2!$J$3=Foglio2!$E$6,'Assistenti_Amm.vo 1^ Pos.Ec.'!H10,0))))</f>
        <v>0</v>
      </c>
      <c r="K10" s="248">
        <f>IF(Foglio2!$J$3=Foglio2!$E$3,'Ausiliari_Coll.Scol. 1^ Pos.Ec.'!I10,IF(Foglio2!$J$3=Foglio2!$E$4,'Collab._Tecnici 1^ Pos.Ec.'!I10,IF(Foglio2!$J$3=Foglio2!$E$5,'Assistenti_Tecnici 1^ Pos.Ec.'!I10,IF(Foglio2!$J$3=Foglio2!$E$6,'Assistenti_Amm.vo 1^ Pos.Ec.'!I10,0))))</f>
        <v>0</v>
      </c>
      <c r="L10" s="261">
        <f>IF(Foglio2!$J$3=Foglio2!$E$3,'Ausiliari_Coll.Scol. 1^ Pos.Ec.'!J10,IF(Foglio2!$J$3=Foglio2!$E$4,'Collab._Tecnici 1^ Pos.Ec.'!J10,IF(Foglio2!$J$3=Foglio2!$E$5,'Assistenti_Tecnici 1^ Pos.Ec.'!J10,IF(Foglio2!$J$3=Foglio2!$E$6,'Assistenti_Amm.vo 1^ Pos.Ec.'!J10,0))))</f>
        <v>0</v>
      </c>
      <c r="M10" s="262">
        <f>IF(Foglio2!$J$3=Foglio2!$E$3,'Ausiliari_Coll.Scol. 1^ Pos.Ec.'!K10,IF(Foglio2!$J$3=Foglio2!$E$4,'Collab._Tecnici 1^ Pos.Ec.'!K10,IF(Foglio2!$J$3=Foglio2!$E$5,'Assistenti_Tecnici 1^ Pos.Ec.'!K10,IF(Foglio2!$J$3=Foglio2!$E$6,'Assistenti_Amm.vo 1^ Pos.Ec.'!K10,0))))</f>
        <v>0</v>
      </c>
      <c r="N10" s="263">
        <f>IF(Foglio2!$J$3=Foglio2!$E$3,'Ausiliari_Coll.Scol. 1^ Pos.Ec.'!L10,IF(Foglio2!$J$3=Foglio2!$E$4,'Collab._Tecnici 1^ Pos.Ec.'!L10,IF(Foglio2!$J$3=Foglio2!$E$5,'Assistenti_Tecnici 1^ Pos.Ec.'!L10,IF(Foglio2!$J$3=Foglio2!$E$6,'Assistenti_Amm.vo 1^ Pos.Ec.'!L10,0))))</f>
        <v>0</v>
      </c>
      <c r="O10" s="251"/>
      <c r="P10" s="252">
        <f>IF(Foglio2!$J$3=Foglio2!$E$3,'Ausiliari_Coll.Scol. 1^ Pos.Ec.'!N10,IF(Foglio2!$J$3=Foglio2!$E$4,'Collab._Tecnici 1^ Pos.Ec.'!N10,IF(Foglio2!$J$3=Foglio2!$E$5,'Assistenti_Tecnici 1^ Pos.Ec.'!N10,IF(Foglio2!$J$3=Foglio2!$E$6,'Assistenti_Amm.vo 1^ Pos.Ec.'!N10,0))))</f>
        <v>0</v>
      </c>
      <c r="Q10" s="252">
        <f>IF(Foglio2!$J$3=Foglio2!$E$3,'Ausiliari_Coll.Scol. 1^ Pos.Ec.'!O10,IF(Foglio2!$J$3=Foglio2!$E$4,'Collab._Tecnici 1^ Pos.Ec.'!O10,IF(Foglio2!$J$3=Foglio2!$E$5,'Assistenti_Tecnici 1^ Pos.Ec.'!O10,IF(Foglio2!$J$3=Foglio2!$E$6,'Assistenti_Amm.vo 1^ Pos.Ec.'!O10,0))))</f>
        <v>0</v>
      </c>
      <c r="R10" s="252">
        <f>IF(Foglio2!$J$3=Foglio2!$E$3,'Ausiliari_Coll.Scol. 1^ Pos.Ec.'!P10,IF(Foglio2!$J$3=Foglio2!$E$4,'Collab._Tecnici 1^ Pos.Ec.'!P10,IF(Foglio2!$J$3=Foglio2!$E$5,'Assistenti_Tecnici 1^ Pos.Ec.'!P10,IF(Foglio2!$J$3=Foglio2!$E$6,'Assistenti_Amm.vo 1^ Pos.Ec.'!P10,0))))</f>
        <v>0</v>
      </c>
      <c r="S10" s="252">
        <f>IF(Foglio2!$J$3=Foglio2!$E$3,'Ausiliari_Coll.Scol. 1^ Pos.Ec.'!Q10,IF(Foglio2!$J$3=Foglio2!$E$4,'Collab._Tecnici 1^ Pos.Ec.'!Q10,IF(Foglio2!$J$3=Foglio2!$E$5,'Assistenti_Tecnici 1^ Pos.Ec.'!Q10,IF(Foglio2!$J$3=Foglio2!$E$6,'Assistenti_Amm.vo 1^ Pos.Ec.'!Q10,0))))</f>
        <v>0</v>
      </c>
      <c r="T10" s="252">
        <f>IF(Foglio2!$J$3=Foglio2!$E$3,'Ausiliari_Coll.Scol. 1^ Pos.Ec.'!R10,IF(Foglio2!$J$3=Foglio2!$E$4,'Collab._Tecnici 1^ Pos.Ec.'!R10,IF(Foglio2!$J$3=Foglio2!$E$5,'Assistenti_Tecnici 1^ Pos.Ec.'!R10,IF(Foglio2!$J$3=Foglio2!$E$6,'Assistenti_Amm.vo 1^ Pos.Ec.'!R10,0))))</f>
        <v>0</v>
      </c>
      <c r="U10" s="252">
        <f t="shared" ref="U10" si="9">(P10)/12*0.8</f>
        <v>0</v>
      </c>
      <c r="V10" s="252">
        <f t="shared" ref="V10" si="10">(P10+R10)/12*0.8</f>
        <v>0</v>
      </c>
      <c r="W10" s="253" t="str">
        <f>"Fascia Da "&amp;F10&amp;" a "&amp;F11&amp;" Decorrenza "&amp;DAY(C6)&amp;"/"&amp;MONTH(C6)&amp;"/"&amp;YEAR(C6)</f>
        <v>Fascia Da 9 a 14 Decorrenza 1/1/2006</v>
      </c>
    </row>
    <row r="11" spans="1:23" ht="9" customHeight="1" x14ac:dyDescent="0.2">
      <c r="B11" s="245">
        <f t="shared" si="4"/>
        <v>38723</v>
      </c>
      <c r="C11" s="389"/>
      <c r="D11" s="389"/>
      <c r="E11" s="254" t="s">
        <v>4</v>
      </c>
      <c r="F11" s="255">
        <v>14</v>
      </c>
      <c r="G11" s="256">
        <f t="shared" ref="G11:N11" si="11">G10*1936.27</f>
        <v>0</v>
      </c>
      <c r="H11" s="256">
        <f t="shared" si="11"/>
        <v>0</v>
      </c>
      <c r="I11" s="256">
        <f t="shared" si="11"/>
        <v>0</v>
      </c>
      <c r="J11" s="256">
        <f t="shared" si="11"/>
        <v>0</v>
      </c>
      <c r="K11" s="256">
        <f t="shared" si="11"/>
        <v>0</v>
      </c>
      <c r="L11" s="257">
        <f t="shared" si="11"/>
        <v>0</v>
      </c>
      <c r="M11" s="256">
        <f t="shared" si="11"/>
        <v>0</v>
      </c>
      <c r="N11" s="258">
        <f t="shared" si="11"/>
        <v>0</v>
      </c>
      <c r="O11" s="183"/>
      <c r="P11" s="184">
        <f t="shared" ref="P11:U11" si="12">P10*1936.27</f>
        <v>0</v>
      </c>
      <c r="Q11" s="184">
        <f t="shared" si="12"/>
        <v>0</v>
      </c>
      <c r="R11" s="184">
        <f t="shared" si="12"/>
        <v>0</v>
      </c>
      <c r="S11" s="184">
        <f t="shared" si="12"/>
        <v>0</v>
      </c>
      <c r="T11" s="184">
        <f t="shared" si="12"/>
        <v>0</v>
      </c>
      <c r="U11" s="184">
        <f t="shared" si="12"/>
        <v>0</v>
      </c>
      <c r="V11" s="184">
        <f t="shared" si="3"/>
        <v>0</v>
      </c>
    </row>
    <row r="12" spans="1:23" ht="12.75" customHeight="1" x14ac:dyDescent="0.2">
      <c r="A12" s="104">
        <f>IF(Foglio2!$J$7=1,TRUNC(V12,0),TRUNC(U12,0))</f>
        <v>0</v>
      </c>
      <c r="B12" s="245">
        <f t="shared" si="4"/>
        <v>38724</v>
      </c>
      <c r="C12" s="389"/>
      <c r="D12" s="389"/>
      <c r="E12" s="259" t="s">
        <v>3</v>
      </c>
      <c r="F12" s="260">
        <v>15</v>
      </c>
      <c r="G12" s="248">
        <f>IF(Foglio2!$J$3=Foglio2!$E$3,'Ausiliari_Coll.Scol. 1^ Pos.Ec.'!E12,IF(Foglio2!$J$3=Foglio2!$E$4,'Collab._Tecnici 1^ Pos.Ec.'!E12,IF(Foglio2!$J$3=Foglio2!$E$5,'Assistenti_Tecnici 1^ Pos.Ec.'!E12,IF(Foglio2!$J$3=Foglio2!$E$6,'Assistenti_Amm.vo 1^ Pos.Ec.'!E12,0))))</f>
        <v>0</v>
      </c>
      <c r="H12" s="248">
        <f>IF(Foglio2!$J$3=Foglio2!$E$3,'Ausiliari_Coll.Scol. 1^ Pos.Ec.'!F12,IF(Foglio2!$J$3=Foglio2!$E$4,'Collab._Tecnici 1^ Pos.Ec.'!F12,IF(Foglio2!$J$3=Foglio2!$E$5,'Assistenti_Tecnici 1^ Pos.Ec.'!F12,IF(Foglio2!$J$3=Foglio2!$E$6,'Assistenti_Amm.vo 1^ Pos.Ec.'!F12,0))))</f>
        <v>0</v>
      </c>
      <c r="I12" s="248">
        <f>IF(Foglio2!$J$3=Foglio2!$E$3,'Ausiliari_Coll.Scol. 1^ Pos.Ec.'!G12,IF(Foglio2!$J$3=Foglio2!$E$4,'Collab._Tecnici 1^ Pos.Ec.'!G12,IF(Foglio2!$J$3=Foglio2!$E$5,'Assistenti_Tecnici 1^ Pos.Ec.'!G12,IF(Foglio2!$J$3=Foglio2!$E$6,'Assistenti_Amm.vo 1^ Pos.Ec.'!G12,0))))</f>
        <v>0</v>
      </c>
      <c r="J12" s="248">
        <f>IF(Foglio2!$J$3=Foglio2!$E$3,'Ausiliari_Coll.Scol. 1^ Pos.Ec.'!H12,IF(Foglio2!$J$3=Foglio2!$E$4,'Collab._Tecnici 1^ Pos.Ec.'!H12,IF(Foglio2!$J$3=Foglio2!$E$5,'Assistenti_Tecnici 1^ Pos.Ec.'!H12,IF(Foglio2!$J$3=Foglio2!$E$6,'Assistenti_Amm.vo 1^ Pos.Ec.'!H12,0))))</f>
        <v>0</v>
      </c>
      <c r="K12" s="248">
        <f>IF(Foglio2!$J$3=Foglio2!$E$3,'Ausiliari_Coll.Scol. 1^ Pos.Ec.'!I12,IF(Foglio2!$J$3=Foglio2!$E$4,'Collab._Tecnici 1^ Pos.Ec.'!I12,IF(Foglio2!$J$3=Foglio2!$E$5,'Assistenti_Tecnici 1^ Pos.Ec.'!I12,IF(Foglio2!$J$3=Foglio2!$E$6,'Assistenti_Amm.vo 1^ Pos.Ec.'!I12,0))))</f>
        <v>0</v>
      </c>
      <c r="L12" s="261">
        <f>IF(Foglio2!$J$3=Foglio2!$E$3,'Ausiliari_Coll.Scol. 1^ Pos.Ec.'!J12,IF(Foglio2!$J$3=Foglio2!$E$4,'Collab._Tecnici 1^ Pos.Ec.'!J12,IF(Foglio2!$J$3=Foglio2!$E$5,'Assistenti_Tecnici 1^ Pos.Ec.'!J12,IF(Foglio2!$J$3=Foglio2!$E$6,'Assistenti_Amm.vo 1^ Pos.Ec.'!J12,0))))</f>
        <v>0</v>
      </c>
      <c r="M12" s="262">
        <f>IF(Foglio2!$J$3=Foglio2!$E$3,'Ausiliari_Coll.Scol. 1^ Pos.Ec.'!K12,IF(Foglio2!$J$3=Foglio2!$E$4,'Collab._Tecnici 1^ Pos.Ec.'!K12,IF(Foglio2!$J$3=Foglio2!$E$5,'Assistenti_Tecnici 1^ Pos.Ec.'!K12,IF(Foglio2!$J$3=Foglio2!$E$6,'Assistenti_Amm.vo 1^ Pos.Ec.'!K12,0))))</f>
        <v>0</v>
      </c>
      <c r="N12" s="263">
        <f>IF(Foglio2!$J$3=Foglio2!$E$3,'Ausiliari_Coll.Scol. 1^ Pos.Ec.'!L12,IF(Foglio2!$J$3=Foglio2!$E$4,'Collab._Tecnici 1^ Pos.Ec.'!L12,IF(Foglio2!$J$3=Foglio2!$E$5,'Assistenti_Tecnici 1^ Pos.Ec.'!L12,IF(Foglio2!$J$3=Foglio2!$E$6,'Assistenti_Amm.vo 1^ Pos.Ec.'!L12,0))))</f>
        <v>0</v>
      </c>
      <c r="O12" s="251"/>
      <c r="P12" s="252">
        <f>IF(Foglio2!$J$3=Foglio2!$E$3,'Ausiliari_Coll.Scol. 1^ Pos.Ec.'!N12,IF(Foglio2!$J$3=Foglio2!$E$4,'Collab._Tecnici 1^ Pos.Ec.'!N12,IF(Foglio2!$J$3=Foglio2!$E$5,'Assistenti_Tecnici 1^ Pos.Ec.'!N12,IF(Foglio2!$J$3=Foglio2!$E$6,'Assistenti_Amm.vo 1^ Pos.Ec.'!N12,0))))</f>
        <v>0</v>
      </c>
      <c r="Q12" s="252">
        <f>IF(Foglio2!$J$3=Foglio2!$E$3,'Ausiliari_Coll.Scol. 1^ Pos.Ec.'!O12,IF(Foglio2!$J$3=Foglio2!$E$4,'Collab._Tecnici 1^ Pos.Ec.'!O12,IF(Foglio2!$J$3=Foglio2!$E$5,'Assistenti_Tecnici 1^ Pos.Ec.'!O12,IF(Foglio2!$J$3=Foglio2!$E$6,'Assistenti_Amm.vo 1^ Pos.Ec.'!O12,0))))</f>
        <v>0</v>
      </c>
      <c r="R12" s="252">
        <f>IF(Foglio2!$J$3=Foglio2!$E$3,'Ausiliari_Coll.Scol. 1^ Pos.Ec.'!P12,IF(Foglio2!$J$3=Foglio2!$E$4,'Collab._Tecnici 1^ Pos.Ec.'!P12,IF(Foglio2!$J$3=Foglio2!$E$5,'Assistenti_Tecnici 1^ Pos.Ec.'!P12,IF(Foglio2!$J$3=Foglio2!$E$6,'Assistenti_Amm.vo 1^ Pos.Ec.'!P12,0))))</f>
        <v>0</v>
      </c>
      <c r="S12" s="252">
        <f>IF(Foglio2!$J$3=Foglio2!$E$3,'Ausiliari_Coll.Scol. 1^ Pos.Ec.'!Q12,IF(Foglio2!$J$3=Foglio2!$E$4,'Collab._Tecnici 1^ Pos.Ec.'!Q12,IF(Foglio2!$J$3=Foglio2!$E$5,'Assistenti_Tecnici 1^ Pos.Ec.'!Q12,IF(Foglio2!$J$3=Foglio2!$E$6,'Assistenti_Amm.vo 1^ Pos.Ec.'!Q12,0))))</f>
        <v>0</v>
      </c>
      <c r="T12" s="252">
        <f>IF(Foglio2!$J$3=Foglio2!$E$3,'Ausiliari_Coll.Scol. 1^ Pos.Ec.'!R12,IF(Foglio2!$J$3=Foglio2!$E$4,'Collab._Tecnici 1^ Pos.Ec.'!R12,IF(Foglio2!$J$3=Foglio2!$E$5,'Assistenti_Tecnici 1^ Pos.Ec.'!R12,IF(Foglio2!$J$3=Foglio2!$E$6,'Assistenti_Amm.vo 1^ Pos.Ec.'!R12,0))))</f>
        <v>0</v>
      </c>
      <c r="U12" s="252">
        <f t="shared" ref="U12" si="13">(P12)/12*0.8</f>
        <v>0</v>
      </c>
      <c r="V12" s="252">
        <f t="shared" ref="V12" si="14">(P12+R12)/12*0.8</f>
        <v>0</v>
      </c>
      <c r="W12" s="253" t="str">
        <f>"Fascia Da "&amp;F12&amp;" a "&amp;F13&amp;" Decorrenza "&amp;DAY(C6)&amp;"/"&amp;MONTH(C6)&amp;"/"&amp;YEAR(C6)</f>
        <v>Fascia Da 15 a 20 Decorrenza 1/1/2006</v>
      </c>
    </row>
    <row r="13" spans="1:23" ht="9" customHeight="1" x14ac:dyDescent="0.2">
      <c r="B13" s="245">
        <f t="shared" si="4"/>
        <v>38725</v>
      </c>
      <c r="C13" s="389"/>
      <c r="D13" s="389"/>
      <c r="E13" s="254" t="s">
        <v>4</v>
      </c>
      <c r="F13" s="255">
        <v>20</v>
      </c>
      <c r="G13" s="256">
        <f t="shared" ref="G13:N13" si="15">G12*1936.27</f>
        <v>0</v>
      </c>
      <c r="H13" s="256">
        <f t="shared" si="15"/>
        <v>0</v>
      </c>
      <c r="I13" s="256">
        <f t="shared" si="15"/>
        <v>0</v>
      </c>
      <c r="J13" s="256">
        <f t="shared" si="15"/>
        <v>0</v>
      </c>
      <c r="K13" s="256">
        <f t="shared" si="15"/>
        <v>0</v>
      </c>
      <c r="L13" s="257">
        <f t="shared" si="15"/>
        <v>0</v>
      </c>
      <c r="M13" s="256">
        <f t="shared" si="15"/>
        <v>0</v>
      </c>
      <c r="N13" s="258">
        <f t="shared" si="15"/>
        <v>0</v>
      </c>
      <c r="O13" s="183"/>
      <c r="P13" s="184">
        <f t="shared" ref="P13:U13" si="16">P12*1936.27</f>
        <v>0</v>
      </c>
      <c r="Q13" s="184">
        <f t="shared" si="16"/>
        <v>0</v>
      </c>
      <c r="R13" s="184">
        <f t="shared" si="16"/>
        <v>0</v>
      </c>
      <c r="S13" s="184">
        <f t="shared" si="16"/>
        <v>0</v>
      </c>
      <c r="T13" s="184">
        <f t="shared" si="16"/>
        <v>0</v>
      </c>
      <c r="U13" s="184">
        <f t="shared" si="16"/>
        <v>0</v>
      </c>
      <c r="V13" s="184">
        <f t="shared" si="3"/>
        <v>0</v>
      </c>
    </row>
    <row r="14" spans="1:23" ht="12.75" customHeight="1" x14ac:dyDescent="0.2">
      <c r="A14" s="104">
        <f>IF(Foglio2!$J$7=1,TRUNC(V14,0),TRUNC(U14,0))</f>
        <v>0</v>
      </c>
      <c r="B14" s="245">
        <f t="shared" si="4"/>
        <v>38726</v>
      </c>
      <c r="C14" s="389"/>
      <c r="D14" s="389"/>
      <c r="E14" s="259" t="s">
        <v>3</v>
      </c>
      <c r="F14" s="260">
        <v>21</v>
      </c>
      <c r="G14" s="248">
        <f>IF(Foglio2!$J$3=Foglio2!$E$3,'Ausiliari_Coll.Scol. 1^ Pos.Ec.'!E14,IF(Foglio2!$J$3=Foglio2!$E$4,'Collab._Tecnici 1^ Pos.Ec.'!E14,IF(Foglio2!$J$3=Foglio2!$E$5,'Assistenti_Tecnici 1^ Pos.Ec.'!E14,IF(Foglio2!$J$3=Foglio2!$E$6,'Assistenti_Amm.vo 1^ Pos.Ec.'!E14,0))))</f>
        <v>0</v>
      </c>
      <c r="H14" s="248">
        <f>IF(Foglio2!$J$3=Foglio2!$E$3,'Ausiliari_Coll.Scol. 1^ Pos.Ec.'!F14,IF(Foglio2!$J$3=Foglio2!$E$4,'Collab._Tecnici 1^ Pos.Ec.'!F14,IF(Foglio2!$J$3=Foglio2!$E$5,'Assistenti_Tecnici 1^ Pos.Ec.'!F14,IF(Foglio2!$J$3=Foglio2!$E$6,'Assistenti_Amm.vo 1^ Pos.Ec.'!F14,0))))</f>
        <v>0</v>
      </c>
      <c r="I14" s="248">
        <f>IF(Foglio2!$J$3=Foglio2!$E$3,'Ausiliari_Coll.Scol. 1^ Pos.Ec.'!G14,IF(Foglio2!$J$3=Foglio2!$E$4,'Collab._Tecnici 1^ Pos.Ec.'!G14,IF(Foglio2!$J$3=Foglio2!$E$5,'Assistenti_Tecnici 1^ Pos.Ec.'!G14,IF(Foglio2!$J$3=Foglio2!$E$6,'Assistenti_Amm.vo 1^ Pos.Ec.'!G14,0))))</f>
        <v>0</v>
      </c>
      <c r="J14" s="248">
        <f>IF(Foglio2!$J$3=Foglio2!$E$3,'Ausiliari_Coll.Scol. 1^ Pos.Ec.'!H14,IF(Foglio2!$J$3=Foglio2!$E$4,'Collab._Tecnici 1^ Pos.Ec.'!H14,IF(Foglio2!$J$3=Foglio2!$E$5,'Assistenti_Tecnici 1^ Pos.Ec.'!H14,IF(Foglio2!$J$3=Foglio2!$E$6,'Assistenti_Amm.vo 1^ Pos.Ec.'!H14,0))))</f>
        <v>0</v>
      </c>
      <c r="K14" s="248">
        <f>IF(Foglio2!$J$3=Foglio2!$E$3,'Ausiliari_Coll.Scol. 1^ Pos.Ec.'!I14,IF(Foglio2!$J$3=Foglio2!$E$4,'Collab._Tecnici 1^ Pos.Ec.'!I14,IF(Foglio2!$J$3=Foglio2!$E$5,'Assistenti_Tecnici 1^ Pos.Ec.'!I14,IF(Foglio2!$J$3=Foglio2!$E$6,'Assistenti_Amm.vo 1^ Pos.Ec.'!I14,0))))</f>
        <v>0</v>
      </c>
      <c r="L14" s="261">
        <f>IF(Foglio2!$J$3=Foglio2!$E$3,'Ausiliari_Coll.Scol. 1^ Pos.Ec.'!J14,IF(Foglio2!$J$3=Foglio2!$E$4,'Collab._Tecnici 1^ Pos.Ec.'!J14,IF(Foglio2!$J$3=Foglio2!$E$5,'Assistenti_Tecnici 1^ Pos.Ec.'!J14,IF(Foglio2!$J$3=Foglio2!$E$6,'Assistenti_Amm.vo 1^ Pos.Ec.'!J14,0))))</f>
        <v>0</v>
      </c>
      <c r="M14" s="262">
        <f>IF(Foglio2!$J$3=Foglio2!$E$3,'Ausiliari_Coll.Scol. 1^ Pos.Ec.'!K14,IF(Foglio2!$J$3=Foglio2!$E$4,'Collab._Tecnici 1^ Pos.Ec.'!K14,IF(Foglio2!$J$3=Foglio2!$E$5,'Assistenti_Tecnici 1^ Pos.Ec.'!K14,IF(Foglio2!$J$3=Foglio2!$E$6,'Assistenti_Amm.vo 1^ Pos.Ec.'!K14,0))))</f>
        <v>0</v>
      </c>
      <c r="N14" s="263">
        <f>IF(Foglio2!$J$3=Foglio2!$E$3,'Ausiliari_Coll.Scol. 1^ Pos.Ec.'!L14,IF(Foglio2!$J$3=Foglio2!$E$4,'Collab._Tecnici 1^ Pos.Ec.'!L14,IF(Foglio2!$J$3=Foglio2!$E$5,'Assistenti_Tecnici 1^ Pos.Ec.'!L14,IF(Foglio2!$J$3=Foglio2!$E$6,'Assistenti_Amm.vo 1^ Pos.Ec.'!L14,0))))</f>
        <v>0</v>
      </c>
      <c r="O14" s="251"/>
      <c r="P14" s="252">
        <f>IF(Foglio2!$J$3=Foglio2!$E$3,'Ausiliari_Coll.Scol. 1^ Pos.Ec.'!N14,IF(Foglio2!$J$3=Foglio2!$E$4,'Collab._Tecnici 1^ Pos.Ec.'!N14,IF(Foglio2!$J$3=Foglio2!$E$5,'Assistenti_Tecnici 1^ Pos.Ec.'!N14,IF(Foglio2!$J$3=Foglio2!$E$6,'Assistenti_Amm.vo 1^ Pos.Ec.'!N14,0))))</f>
        <v>0</v>
      </c>
      <c r="Q14" s="252">
        <f>IF(Foglio2!$J$3=Foglio2!$E$3,'Ausiliari_Coll.Scol. 1^ Pos.Ec.'!O14,IF(Foglio2!$J$3=Foglio2!$E$4,'Collab._Tecnici 1^ Pos.Ec.'!O14,IF(Foglio2!$J$3=Foglio2!$E$5,'Assistenti_Tecnici 1^ Pos.Ec.'!O14,IF(Foglio2!$J$3=Foglio2!$E$6,'Assistenti_Amm.vo 1^ Pos.Ec.'!O14,0))))</f>
        <v>0</v>
      </c>
      <c r="R14" s="252">
        <f>IF(Foglio2!$J$3=Foglio2!$E$3,'Ausiliari_Coll.Scol. 1^ Pos.Ec.'!P14,IF(Foglio2!$J$3=Foglio2!$E$4,'Collab._Tecnici 1^ Pos.Ec.'!P14,IF(Foglio2!$J$3=Foglio2!$E$5,'Assistenti_Tecnici 1^ Pos.Ec.'!P14,IF(Foglio2!$J$3=Foglio2!$E$6,'Assistenti_Amm.vo 1^ Pos.Ec.'!P14,0))))</f>
        <v>0</v>
      </c>
      <c r="S14" s="252">
        <f>IF(Foglio2!$J$3=Foglio2!$E$3,'Ausiliari_Coll.Scol. 1^ Pos.Ec.'!Q14,IF(Foglio2!$J$3=Foglio2!$E$4,'Collab._Tecnici 1^ Pos.Ec.'!Q14,IF(Foglio2!$J$3=Foglio2!$E$5,'Assistenti_Tecnici 1^ Pos.Ec.'!Q14,IF(Foglio2!$J$3=Foglio2!$E$6,'Assistenti_Amm.vo 1^ Pos.Ec.'!Q14,0))))</f>
        <v>0</v>
      </c>
      <c r="T14" s="252">
        <f>IF(Foglio2!$J$3=Foglio2!$E$3,'Ausiliari_Coll.Scol. 1^ Pos.Ec.'!R14,IF(Foglio2!$J$3=Foglio2!$E$4,'Collab._Tecnici 1^ Pos.Ec.'!R14,IF(Foglio2!$J$3=Foglio2!$E$5,'Assistenti_Tecnici 1^ Pos.Ec.'!R14,IF(Foglio2!$J$3=Foglio2!$E$6,'Assistenti_Amm.vo 1^ Pos.Ec.'!R14,0))))</f>
        <v>0</v>
      </c>
      <c r="U14" s="252">
        <f t="shared" ref="U14" si="17">(P14)/12*0.8</f>
        <v>0</v>
      </c>
      <c r="V14" s="252">
        <f t="shared" ref="V14" si="18">(P14+R14)/12*0.8</f>
        <v>0</v>
      </c>
      <c r="W14" s="253" t="str">
        <f>"Fascia Da "&amp;F14&amp;" a "&amp;F15&amp;" Decorrenza "&amp;DAY(C6)&amp;"/"&amp;MONTH(C6)&amp;"/"&amp;YEAR(C6)</f>
        <v>Fascia Da 21 a 27 Decorrenza 1/1/2006</v>
      </c>
    </row>
    <row r="15" spans="1:23" ht="9" customHeight="1" x14ac:dyDescent="0.2">
      <c r="B15" s="245">
        <f t="shared" si="4"/>
        <v>38727</v>
      </c>
      <c r="C15" s="389"/>
      <c r="D15" s="389"/>
      <c r="E15" s="254" t="s">
        <v>4</v>
      </c>
      <c r="F15" s="255">
        <v>27</v>
      </c>
      <c r="G15" s="256">
        <f t="shared" ref="G15:N15" si="19">G14*1936.27</f>
        <v>0</v>
      </c>
      <c r="H15" s="256">
        <f t="shared" si="19"/>
        <v>0</v>
      </c>
      <c r="I15" s="256">
        <f t="shared" si="19"/>
        <v>0</v>
      </c>
      <c r="J15" s="256">
        <f t="shared" si="19"/>
        <v>0</v>
      </c>
      <c r="K15" s="256">
        <f t="shared" si="19"/>
        <v>0</v>
      </c>
      <c r="L15" s="257">
        <f t="shared" si="19"/>
        <v>0</v>
      </c>
      <c r="M15" s="256">
        <f t="shared" si="19"/>
        <v>0</v>
      </c>
      <c r="N15" s="258">
        <f t="shared" si="19"/>
        <v>0</v>
      </c>
      <c r="O15" s="183"/>
      <c r="P15" s="184">
        <f t="shared" ref="P15:U15" si="20">P14*1936.27</f>
        <v>0</v>
      </c>
      <c r="Q15" s="184">
        <f t="shared" si="20"/>
        <v>0</v>
      </c>
      <c r="R15" s="184">
        <f t="shared" si="20"/>
        <v>0</v>
      </c>
      <c r="S15" s="184">
        <f t="shared" si="20"/>
        <v>0</v>
      </c>
      <c r="T15" s="184">
        <f t="shared" si="20"/>
        <v>0</v>
      </c>
      <c r="U15" s="184">
        <f t="shared" si="20"/>
        <v>0</v>
      </c>
      <c r="V15" s="184">
        <f t="shared" si="3"/>
        <v>0</v>
      </c>
    </row>
    <row r="16" spans="1:23" ht="12.75" customHeight="1" x14ac:dyDescent="0.2">
      <c r="A16" s="104">
        <f>IF(Foglio2!$J$7=1,TRUNC(V16,0),TRUNC(U16,0))</f>
        <v>0</v>
      </c>
      <c r="B16" s="245">
        <f t="shared" si="4"/>
        <v>38728</v>
      </c>
      <c r="C16" s="389"/>
      <c r="D16" s="389"/>
      <c r="E16" s="259" t="s">
        <v>3</v>
      </c>
      <c r="F16" s="260">
        <v>28</v>
      </c>
      <c r="G16" s="248">
        <f>IF(Foglio2!$J$3=Foglio2!$E$3,'Ausiliari_Coll.Scol. 1^ Pos.Ec.'!E16,IF(Foglio2!$J$3=Foglio2!$E$4,'Collab._Tecnici 1^ Pos.Ec.'!E16,IF(Foglio2!$J$3=Foglio2!$E$5,'Assistenti_Tecnici 1^ Pos.Ec.'!E16,IF(Foglio2!$J$3=Foglio2!$E$6,'Assistenti_Amm.vo 1^ Pos.Ec.'!E16,0))))</f>
        <v>0</v>
      </c>
      <c r="H16" s="248">
        <f>IF(Foglio2!$J$3=Foglio2!$E$3,'Ausiliari_Coll.Scol. 1^ Pos.Ec.'!F16,IF(Foglio2!$J$3=Foglio2!$E$4,'Collab._Tecnici 1^ Pos.Ec.'!F16,IF(Foglio2!$J$3=Foglio2!$E$5,'Assistenti_Tecnici 1^ Pos.Ec.'!F16,IF(Foglio2!$J$3=Foglio2!$E$6,'Assistenti_Amm.vo 1^ Pos.Ec.'!F16,0))))</f>
        <v>0</v>
      </c>
      <c r="I16" s="248">
        <f>IF(Foglio2!$J$3=Foglio2!$E$3,'Ausiliari_Coll.Scol. 1^ Pos.Ec.'!G16,IF(Foglio2!$J$3=Foglio2!$E$4,'Collab._Tecnici 1^ Pos.Ec.'!G16,IF(Foglio2!$J$3=Foglio2!$E$5,'Assistenti_Tecnici 1^ Pos.Ec.'!G16,IF(Foglio2!$J$3=Foglio2!$E$6,'Assistenti_Amm.vo 1^ Pos.Ec.'!G16,0))))</f>
        <v>0</v>
      </c>
      <c r="J16" s="248">
        <f>IF(Foglio2!$J$3=Foglio2!$E$3,'Ausiliari_Coll.Scol. 1^ Pos.Ec.'!H16,IF(Foglio2!$J$3=Foglio2!$E$4,'Collab._Tecnici 1^ Pos.Ec.'!H16,IF(Foglio2!$J$3=Foglio2!$E$5,'Assistenti_Tecnici 1^ Pos.Ec.'!H16,IF(Foglio2!$J$3=Foglio2!$E$6,'Assistenti_Amm.vo 1^ Pos.Ec.'!H16,0))))</f>
        <v>0</v>
      </c>
      <c r="K16" s="248">
        <f>IF(Foglio2!$J$3=Foglio2!$E$3,'Ausiliari_Coll.Scol. 1^ Pos.Ec.'!I16,IF(Foglio2!$J$3=Foglio2!$E$4,'Collab._Tecnici 1^ Pos.Ec.'!I16,IF(Foglio2!$J$3=Foglio2!$E$5,'Assistenti_Tecnici 1^ Pos.Ec.'!I16,IF(Foglio2!$J$3=Foglio2!$E$6,'Assistenti_Amm.vo 1^ Pos.Ec.'!I16,0))))</f>
        <v>0</v>
      </c>
      <c r="L16" s="261">
        <f>IF(Foglio2!$J$3=Foglio2!$E$3,'Ausiliari_Coll.Scol. 1^ Pos.Ec.'!J16,IF(Foglio2!$J$3=Foglio2!$E$4,'Collab._Tecnici 1^ Pos.Ec.'!J16,IF(Foglio2!$J$3=Foglio2!$E$5,'Assistenti_Tecnici 1^ Pos.Ec.'!J16,IF(Foglio2!$J$3=Foglio2!$E$6,'Assistenti_Amm.vo 1^ Pos.Ec.'!J16,0))))</f>
        <v>0</v>
      </c>
      <c r="M16" s="262">
        <f>IF(Foglio2!$J$3=Foglio2!$E$3,'Ausiliari_Coll.Scol. 1^ Pos.Ec.'!K16,IF(Foglio2!$J$3=Foglio2!$E$4,'Collab._Tecnici 1^ Pos.Ec.'!K16,IF(Foglio2!$J$3=Foglio2!$E$5,'Assistenti_Tecnici 1^ Pos.Ec.'!K16,IF(Foglio2!$J$3=Foglio2!$E$6,'Assistenti_Amm.vo 1^ Pos.Ec.'!K16,0))))</f>
        <v>0</v>
      </c>
      <c r="N16" s="263">
        <f>IF(Foglio2!$J$3=Foglio2!$E$3,'Ausiliari_Coll.Scol. 1^ Pos.Ec.'!L16,IF(Foglio2!$J$3=Foglio2!$E$4,'Collab._Tecnici 1^ Pos.Ec.'!L16,IF(Foglio2!$J$3=Foglio2!$E$5,'Assistenti_Tecnici 1^ Pos.Ec.'!L16,IF(Foglio2!$J$3=Foglio2!$E$6,'Assistenti_Amm.vo 1^ Pos.Ec.'!L16,0))))</f>
        <v>0</v>
      </c>
      <c r="O16" s="251"/>
      <c r="P16" s="252">
        <f>IF(Foglio2!$J$3=Foglio2!$E$3,'Ausiliari_Coll.Scol. 1^ Pos.Ec.'!N16,IF(Foglio2!$J$3=Foglio2!$E$4,'Collab._Tecnici 1^ Pos.Ec.'!N16,IF(Foglio2!$J$3=Foglio2!$E$5,'Assistenti_Tecnici 1^ Pos.Ec.'!N16,IF(Foglio2!$J$3=Foglio2!$E$6,'Assistenti_Amm.vo 1^ Pos.Ec.'!N16,0))))</f>
        <v>0</v>
      </c>
      <c r="Q16" s="252">
        <f>IF(Foglio2!$J$3=Foglio2!$E$3,'Ausiliari_Coll.Scol. 1^ Pos.Ec.'!O16,IF(Foglio2!$J$3=Foglio2!$E$4,'Collab._Tecnici 1^ Pos.Ec.'!O16,IF(Foglio2!$J$3=Foglio2!$E$5,'Assistenti_Tecnici 1^ Pos.Ec.'!O16,IF(Foglio2!$J$3=Foglio2!$E$6,'Assistenti_Amm.vo 1^ Pos.Ec.'!O16,0))))</f>
        <v>0</v>
      </c>
      <c r="R16" s="252">
        <f>IF(Foglio2!$J$3=Foglio2!$E$3,'Ausiliari_Coll.Scol. 1^ Pos.Ec.'!P16,IF(Foglio2!$J$3=Foglio2!$E$4,'Collab._Tecnici 1^ Pos.Ec.'!P16,IF(Foglio2!$J$3=Foglio2!$E$5,'Assistenti_Tecnici 1^ Pos.Ec.'!P16,IF(Foglio2!$J$3=Foglio2!$E$6,'Assistenti_Amm.vo 1^ Pos.Ec.'!P16,0))))</f>
        <v>0</v>
      </c>
      <c r="S16" s="252">
        <f>IF(Foglio2!$J$3=Foglio2!$E$3,'Ausiliari_Coll.Scol. 1^ Pos.Ec.'!Q16,IF(Foglio2!$J$3=Foglio2!$E$4,'Collab._Tecnici 1^ Pos.Ec.'!Q16,IF(Foglio2!$J$3=Foglio2!$E$5,'Assistenti_Tecnici 1^ Pos.Ec.'!Q16,IF(Foglio2!$J$3=Foglio2!$E$6,'Assistenti_Amm.vo 1^ Pos.Ec.'!Q16,0))))</f>
        <v>0</v>
      </c>
      <c r="T16" s="252">
        <f>IF(Foglio2!$J$3=Foglio2!$E$3,'Ausiliari_Coll.Scol. 1^ Pos.Ec.'!R16,IF(Foglio2!$J$3=Foglio2!$E$4,'Collab._Tecnici 1^ Pos.Ec.'!R16,IF(Foglio2!$J$3=Foglio2!$E$5,'Assistenti_Tecnici 1^ Pos.Ec.'!R16,IF(Foglio2!$J$3=Foglio2!$E$6,'Assistenti_Amm.vo 1^ Pos.Ec.'!R16,0))))</f>
        <v>0</v>
      </c>
      <c r="U16" s="252">
        <f t="shared" ref="U16" si="21">(P16)/12*0.8</f>
        <v>0</v>
      </c>
      <c r="V16" s="252">
        <f t="shared" ref="V16" si="22">(P16+R16)/12*0.8</f>
        <v>0</v>
      </c>
      <c r="W16" s="253" t="str">
        <f>"Fascia Da "&amp;F16&amp;" a "&amp;F17&amp;" Decorrenza "&amp;DAY(C6)&amp;"/"&amp;MONTH(C6)&amp;"/"&amp;YEAR(C6)</f>
        <v>Fascia Da 28 a 34 Decorrenza 1/1/2006</v>
      </c>
    </row>
    <row r="17" spans="1:23" ht="9" customHeight="1" x14ac:dyDescent="0.2">
      <c r="B17" s="245">
        <f t="shared" si="4"/>
        <v>38729</v>
      </c>
      <c r="C17" s="389"/>
      <c r="D17" s="389"/>
      <c r="E17" s="254" t="s">
        <v>4</v>
      </c>
      <c r="F17" s="255">
        <v>34</v>
      </c>
      <c r="G17" s="256">
        <f t="shared" ref="G17:N17" si="23">G16*1936.27</f>
        <v>0</v>
      </c>
      <c r="H17" s="256">
        <f t="shared" si="23"/>
        <v>0</v>
      </c>
      <c r="I17" s="256">
        <f t="shared" si="23"/>
        <v>0</v>
      </c>
      <c r="J17" s="256">
        <f t="shared" si="23"/>
        <v>0</v>
      </c>
      <c r="K17" s="256">
        <f t="shared" si="23"/>
        <v>0</v>
      </c>
      <c r="L17" s="257">
        <f t="shared" si="23"/>
        <v>0</v>
      </c>
      <c r="M17" s="256">
        <f t="shared" si="23"/>
        <v>0</v>
      </c>
      <c r="N17" s="258">
        <f t="shared" si="23"/>
        <v>0</v>
      </c>
      <c r="O17" s="183"/>
      <c r="P17" s="184">
        <f t="shared" ref="P17:U17" si="24">P16*1936.27</f>
        <v>0</v>
      </c>
      <c r="Q17" s="184">
        <f t="shared" si="24"/>
        <v>0</v>
      </c>
      <c r="R17" s="184">
        <f t="shared" si="24"/>
        <v>0</v>
      </c>
      <c r="S17" s="184">
        <f t="shared" si="24"/>
        <v>0</v>
      </c>
      <c r="T17" s="184">
        <f t="shared" si="24"/>
        <v>0</v>
      </c>
      <c r="U17" s="184">
        <f t="shared" si="24"/>
        <v>0</v>
      </c>
      <c r="V17" s="184">
        <f t="shared" si="3"/>
        <v>0</v>
      </c>
    </row>
    <row r="18" spans="1:23" ht="12.75" customHeight="1" x14ac:dyDescent="0.2">
      <c r="A18" s="104">
        <f>IF(Foglio2!$J$7=1,TRUNC(V18,0),TRUNC(U18,0))</f>
        <v>0</v>
      </c>
      <c r="B18" s="245">
        <f t="shared" si="4"/>
        <v>38730</v>
      </c>
      <c r="C18" s="389"/>
      <c r="D18" s="389"/>
      <c r="E18" s="259" t="s">
        <v>3</v>
      </c>
      <c r="F18" s="260">
        <v>35</v>
      </c>
      <c r="G18" s="248">
        <f>IF(Foglio2!$J$3=Foglio2!$E$3,'Ausiliari_Coll.Scol. 1^ Pos.Ec.'!E18,IF(Foglio2!$J$3=Foglio2!$E$4,'Collab._Tecnici 1^ Pos.Ec.'!E18,IF(Foglio2!$J$3=Foglio2!$E$5,'Assistenti_Tecnici 1^ Pos.Ec.'!E18,IF(Foglio2!$J$3=Foglio2!$E$6,'Assistenti_Amm.vo 1^ Pos.Ec.'!E18,0))))</f>
        <v>0</v>
      </c>
      <c r="H18" s="248">
        <f>IF(Foglio2!$J$3=Foglio2!$E$3,'Ausiliari_Coll.Scol. 1^ Pos.Ec.'!F18,IF(Foglio2!$J$3=Foglio2!$E$4,'Collab._Tecnici 1^ Pos.Ec.'!F18,IF(Foglio2!$J$3=Foglio2!$E$5,'Assistenti_Tecnici 1^ Pos.Ec.'!F18,IF(Foglio2!$J$3=Foglio2!$E$6,'Assistenti_Amm.vo 1^ Pos.Ec.'!F18,0))))</f>
        <v>0</v>
      </c>
      <c r="I18" s="248">
        <f>IF(Foglio2!$J$3=Foglio2!$E$3,'Ausiliari_Coll.Scol. 1^ Pos.Ec.'!G18,IF(Foglio2!$J$3=Foglio2!$E$4,'Collab._Tecnici 1^ Pos.Ec.'!G18,IF(Foglio2!$J$3=Foglio2!$E$5,'Assistenti_Tecnici 1^ Pos.Ec.'!G18,IF(Foglio2!$J$3=Foglio2!$E$6,'Assistenti_Amm.vo 1^ Pos.Ec.'!G18,0))))</f>
        <v>0</v>
      </c>
      <c r="J18" s="248">
        <f>IF(Foglio2!$J$3=Foglio2!$E$3,'Ausiliari_Coll.Scol. 1^ Pos.Ec.'!H18,IF(Foglio2!$J$3=Foglio2!$E$4,'Collab._Tecnici 1^ Pos.Ec.'!H18,IF(Foglio2!$J$3=Foglio2!$E$5,'Assistenti_Tecnici 1^ Pos.Ec.'!H18,IF(Foglio2!$J$3=Foglio2!$E$6,'Assistenti_Amm.vo 1^ Pos.Ec.'!H18,0))))</f>
        <v>0</v>
      </c>
      <c r="K18" s="248">
        <f>IF(Foglio2!$J$3=Foglio2!$E$3,'Ausiliari_Coll.Scol. 1^ Pos.Ec.'!I18,IF(Foglio2!$J$3=Foglio2!$E$4,'Collab._Tecnici 1^ Pos.Ec.'!I18,IF(Foglio2!$J$3=Foglio2!$E$5,'Assistenti_Tecnici 1^ Pos.Ec.'!I18,IF(Foglio2!$J$3=Foglio2!$E$6,'Assistenti_Amm.vo 1^ Pos.Ec.'!I18,0))))</f>
        <v>0</v>
      </c>
      <c r="L18" s="261">
        <f>IF(Foglio2!$J$3=Foglio2!$E$3,'Ausiliari_Coll.Scol. 1^ Pos.Ec.'!J18,IF(Foglio2!$J$3=Foglio2!$E$4,'Collab._Tecnici 1^ Pos.Ec.'!J18,IF(Foglio2!$J$3=Foglio2!$E$5,'Assistenti_Tecnici 1^ Pos.Ec.'!J18,IF(Foglio2!$J$3=Foglio2!$E$6,'Assistenti_Amm.vo 1^ Pos.Ec.'!J18,0))))</f>
        <v>0</v>
      </c>
      <c r="M18" s="262">
        <f>IF(Foglio2!$J$3=Foglio2!$E$3,'Ausiliari_Coll.Scol. 1^ Pos.Ec.'!K18,IF(Foglio2!$J$3=Foglio2!$E$4,'Collab._Tecnici 1^ Pos.Ec.'!K18,IF(Foglio2!$J$3=Foglio2!$E$5,'Assistenti_Tecnici 1^ Pos.Ec.'!K18,IF(Foglio2!$J$3=Foglio2!$E$6,'Assistenti_Amm.vo 1^ Pos.Ec.'!K18,0))))</f>
        <v>0</v>
      </c>
      <c r="N18" s="263">
        <f>IF(Foglio2!$J$3=Foglio2!$E$3,'Ausiliari_Coll.Scol. 1^ Pos.Ec.'!L18,IF(Foglio2!$J$3=Foglio2!$E$4,'Collab._Tecnici 1^ Pos.Ec.'!L18,IF(Foglio2!$J$3=Foglio2!$E$5,'Assistenti_Tecnici 1^ Pos.Ec.'!L18,IF(Foglio2!$J$3=Foglio2!$E$6,'Assistenti_Amm.vo 1^ Pos.Ec.'!L18,0))))</f>
        <v>0</v>
      </c>
      <c r="O18" s="251"/>
      <c r="P18" s="252">
        <f>IF(Foglio2!$J$3=Foglio2!$E$3,'Ausiliari_Coll.Scol. 1^ Pos.Ec.'!N18,IF(Foglio2!$J$3=Foglio2!$E$4,'Collab._Tecnici 1^ Pos.Ec.'!N18,IF(Foglio2!$J$3=Foglio2!$E$5,'Assistenti_Tecnici 1^ Pos.Ec.'!N18,IF(Foglio2!$J$3=Foglio2!$E$6,'Assistenti_Amm.vo 1^ Pos.Ec.'!N18,0))))</f>
        <v>0</v>
      </c>
      <c r="Q18" s="252">
        <f>IF(Foglio2!$J$3=Foglio2!$E$3,'Ausiliari_Coll.Scol. 1^ Pos.Ec.'!O18,IF(Foglio2!$J$3=Foglio2!$E$4,'Collab._Tecnici 1^ Pos.Ec.'!O18,IF(Foglio2!$J$3=Foglio2!$E$5,'Assistenti_Tecnici 1^ Pos.Ec.'!O18,IF(Foglio2!$J$3=Foglio2!$E$6,'Assistenti_Amm.vo 1^ Pos.Ec.'!O18,0))))</f>
        <v>0</v>
      </c>
      <c r="R18" s="252">
        <f>IF(Foglio2!$J$3=Foglio2!$E$3,'Ausiliari_Coll.Scol. 1^ Pos.Ec.'!P18,IF(Foglio2!$J$3=Foglio2!$E$4,'Collab._Tecnici 1^ Pos.Ec.'!P18,IF(Foglio2!$J$3=Foglio2!$E$5,'Assistenti_Tecnici 1^ Pos.Ec.'!P18,IF(Foglio2!$J$3=Foglio2!$E$6,'Assistenti_Amm.vo 1^ Pos.Ec.'!P18,0))))</f>
        <v>0</v>
      </c>
      <c r="S18" s="252">
        <f>IF(Foglio2!$J$3=Foglio2!$E$3,'Ausiliari_Coll.Scol. 1^ Pos.Ec.'!Q18,IF(Foglio2!$J$3=Foglio2!$E$4,'Collab._Tecnici 1^ Pos.Ec.'!Q18,IF(Foglio2!$J$3=Foglio2!$E$5,'Assistenti_Tecnici 1^ Pos.Ec.'!Q18,IF(Foglio2!$J$3=Foglio2!$E$6,'Assistenti_Amm.vo 1^ Pos.Ec.'!Q18,0))))</f>
        <v>0</v>
      </c>
      <c r="T18" s="252">
        <f>IF(Foglio2!$J$3=Foglio2!$E$3,'Ausiliari_Coll.Scol. 1^ Pos.Ec.'!R18,IF(Foglio2!$J$3=Foglio2!$E$4,'Collab._Tecnici 1^ Pos.Ec.'!R18,IF(Foglio2!$J$3=Foglio2!$E$5,'Assistenti_Tecnici 1^ Pos.Ec.'!R18,IF(Foglio2!$J$3=Foglio2!$E$6,'Assistenti_Amm.vo 1^ Pos.Ec.'!R18,0))))</f>
        <v>0</v>
      </c>
      <c r="U18" s="252">
        <f t="shared" ref="U18" si="25">(P18)/12*0.8</f>
        <v>0</v>
      </c>
      <c r="V18" s="252">
        <f t="shared" ref="V18" si="26">(P18+R18)/12*0.8</f>
        <v>0</v>
      </c>
      <c r="W18" s="253" t="str">
        <f>"Fascia Da "&amp;F18&amp;" a "&amp;F19&amp;" Decorrenza "&amp;DAY(C6)&amp;"/"&amp;MONTH(C6)&amp;"/"&amp;YEAR(C6)</f>
        <v>Fascia Da 35 a  Decorrenza 1/1/2006</v>
      </c>
    </row>
    <row r="19" spans="1:23" ht="9" customHeight="1" x14ac:dyDescent="0.2">
      <c r="B19" s="245">
        <f t="shared" si="4"/>
        <v>38731</v>
      </c>
      <c r="C19" s="454"/>
      <c r="D19" s="454"/>
      <c r="E19" s="264" t="s">
        <v>4</v>
      </c>
      <c r="F19" s="265"/>
      <c r="G19" s="256">
        <f t="shared" ref="G19:N19" si="27">G18*1936.27</f>
        <v>0</v>
      </c>
      <c r="H19" s="256">
        <f t="shared" si="27"/>
        <v>0</v>
      </c>
      <c r="I19" s="256">
        <f t="shared" si="27"/>
        <v>0</v>
      </c>
      <c r="J19" s="256">
        <f t="shared" si="27"/>
        <v>0</v>
      </c>
      <c r="K19" s="256">
        <f t="shared" si="27"/>
        <v>0</v>
      </c>
      <c r="L19" s="266">
        <f t="shared" si="27"/>
        <v>0</v>
      </c>
      <c r="M19" s="267">
        <f t="shared" si="27"/>
        <v>0</v>
      </c>
      <c r="N19" s="268">
        <f t="shared" si="27"/>
        <v>0</v>
      </c>
      <c r="O19" s="183"/>
      <c r="P19" s="184">
        <f t="shared" ref="P19:U19" si="28">P18*1936.27</f>
        <v>0</v>
      </c>
      <c r="Q19" s="184">
        <f t="shared" si="28"/>
        <v>0</v>
      </c>
      <c r="R19" s="184">
        <f t="shared" si="28"/>
        <v>0</v>
      </c>
      <c r="S19" s="184">
        <f t="shared" si="28"/>
        <v>0</v>
      </c>
      <c r="T19" s="184">
        <f t="shared" si="28"/>
        <v>0</v>
      </c>
      <c r="U19" s="184">
        <f t="shared" si="28"/>
        <v>0</v>
      </c>
      <c r="V19" s="184">
        <f t="shared" si="3"/>
        <v>0</v>
      </c>
    </row>
    <row r="20" spans="1:23" ht="12.75" customHeight="1" x14ac:dyDescent="0.2">
      <c r="A20" s="104">
        <f>IF(Foglio2!$J$7=1,TRUNC(V20,0),TRUNC(U20,0))</f>
        <v>0</v>
      </c>
      <c r="B20" s="245">
        <f t="shared" ref="B20" si="29">C22</f>
        <v>39083</v>
      </c>
      <c r="C20" s="452">
        <v>39083</v>
      </c>
      <c r="D20" s="452">
        <v>39113</v>
      </c>
      <c r="E20" s="246" t="s">
        <v>3</v>
      </c>
      <c r="F20" s="247">
        <v>0</v>
      </c>
      <c r="G20" s="248">
        <f>IF(Foglio2!$J$3=Foglio2!$E$3,'Ausiliari_Coll.Scol. 1^ Pos.Ec.'!E20,IF(Foglio2!$J$3=Foglio2!$E$4,'Collab._Tecnici 1^ Pos.Ec.'!E20,IF(Foglio2!$J$3=Foglio2!$E$5,'Assistenti_Tecnici 1^ Pos.Ec.'!E20,IF(Foglio2!$J$3=Foglio2!$E$6,'Assistenti_Amm.vo 1^ Pos.Ec.'!E20,0))))</f>
        <v>0</v>
      </c>
      <c r="H20" s="248">
        <f>IF(Foglio2!$J$3=Foglio2!$E$3,'Ausiliari_Coll.Scol. 1^ Pos.Ec.'!F20,IF(Foglio2!$J$3=Foglio2!$E$4,'Collab._Tecnici 1^ Pos.Ec.'!F20,IF(Foglio2!$J$3=Foglio2!$E$5,'Assistenti_Tecnici 1^ Pos.Ec.'!F20,IF(Foglio2!$J$3=Foglio2!$E$6,'Assistenti_Amm.vo 1^ Pos.Ec.'!F20,0))))</f>
        <v>0</v>
      </c>
      <c r="I20" s="248">
        <f>IF(Foglio2!$J$3=Foglio2!$E$3,'Ausiliari_Coll.Scol. 1^ Pos.Ec.'!G20,IF(Foglio2!$J$3=Foglio2!$E$4,'Collab._Tecnici 1^ Pos.Ec.'!G20,IF(Foglio2!$J$3=Foglio2!$E$5,'Assistenti_Tecnici 1^ Pos.Ec.'!G20,IF(Foglio2!$J$3=Foglio2!$E$6,'Assistenti_Amm.vo 1^ Pos.Ec.'!G20,0))))</f>
        <v>0</v>
      </c>
      <c r="J20" s="248">
        <f>IF(Foglio2!$J$3=Foglio2!$E$3,'Ausiliari_Coll.Scol. 1^ Pos.Ec.'!H20,IF(Foglio2!$J$3=Foglio2!$E$4,'Collab._Tecnici 1^ Pos.Ec.'!H20,IF(Foglio2!$J$3=Foglio2!$E$5,'Assistenti_Tecnici 1^ Pos.Ec.'!H20,IF(Foglio2!$J$3=Foglio2!$E$6,'Assistenti_Amm.vo 1^ Pos.Ec.'!H20,0))))</f>
        <v>0</v>
      </c>
      <c r="K20" s="248">
        <f>IF(Foglio2!$J$3=Foglio2!$E$3,'Ausiliari_Coll.Scol. 1^ Pos.Ec.'!I20,IF(Foglio2!$J$3=Foglio2!$E$4,'Collab._Tecnici 1^ Pos.Ec.'!I20,IF(Foglio2!$J$3=Foglio2!$E$5,'Assistenti_Tecnici 1^ Pos.Ec.'!I20,IF(Foglio2!$J$3=Foglio2!$E$6,'Assistenti_Amm.vo 1^ Pos.Ec.'!I20,0))))</f>
        <v>0</v>
      </c>
      <c r="L20" s="248">
        <f>IF(Foglio2!$J$3=Foglio2!$E$3,'Ausiliari_Coll.Scol. 1^ Pos.Ec.'!J20,IF(Foglio2!$J$3=Foglio2!$E$4,'Collab._Tecnici 1^ Pos.Ec.'!J20,IF(Foglio2!$J$3=Foglio2!$E$5,'Assistenti_Tecnici 1^ Pos.Ec.'!J20,IF(Foglio2!$J$3=Foglio2!$E$6,'Assistenti_Amm.vo 1^ Pos.Ec.'!J20,0))))</f>
        <v>0</v>
      </c>
      <c r="M20" s="249">
        <f>IF(Foglio2!$J$3=Foglio2!$E$3,'Ausiliari_Coll.Scol. 1^ Pos.Ec.'!K20,IF(Foglio2!$J$3=Foglio2!$E$4,'Collab._Tecnici 1^ Pos.Ec.'!K20,IF(Foglio2!$J$3=Foglio2!$E$5,'Assistenti_Tecnici 1^ Pos.Ec.'!K20,IF(Foglio2!$J$3=Foglio2!$E$6,'Assistenti_Amm.vo 1^ Pos.Ec.'!K20,0))))</f>
        <v>0</v>
      </c>
      <c r="N20" s="250">
        <f>IF(Foglio2!$J$3=Foglio2!$E$3,'Ausiliari_Coll.Scol. 1^ Pos.Ec.'!L20,IF(Foglio2!$J$3=Foglio2!$E$4,'Collab._Tecnici 1^ Pos.Ec.'!L20,IF(Foglio2!$J$3=Foglio2!$E$5,'Assistenti_Tecnici 1^ Pos.Ec.'!L20,IF(Foglio2!$J$3=Foglio2!$E$6,'Assistenti_Amm.vo 1^ Pos.Ec.'!L20,0))))</f>
        <v>0</v>
      </c>
      <c r="O20" s="251"/>
      <c r="P20" s="252">
        <f>IF(Foglio2!$J$3=Foglio2!$E$3,'Ausiliari_Coll.Scol. 1^ Pos.Ec.'!N20,IF(Foglio2!$J$3=Foglio2!$E$4,'Collab._Tecnici 1^ Pos.Ec.'!N20,IF(Foglio2!$J$3=Foglio2!$E$5,'Assistenti_Tecnici 1^ Pos.Ec.'!N20,IF(Foglio2!$J$3=Foglio2!$E$6,'Assistenti_Amm.vo 1^ Pos.Ec.'!N20,0))))</f>
        <v>0</v>
      </c>
      <c r="Q20" s="252">
        <f>IF(Foglio2!$J$3=Foglio2!$E$3,'Ausiliari_Coll.Scol. 1^ Pos.Ec.'!O20,IF(Foglio2!$J$3=Foglio2!$E$4,'Collab._Tecnici 1^ Pos.Ec.'!O20,IF(Foglio2!$J$3=Foglio2!$E$5,'Assistenti_Tecnici 1^ Pos.Ec.'!O20,IF(Foglio2!$J$3=Foglio2!$E$6,'Assistenti_Amm.vo 1^ Pos.Ec.'!O20,0))))</f>
        <v>0</v>
      </c>
      <c r="R20" s="252">
        <f>IF(Foglio2!$J$3=Foglio2!$E$3,'Ausiliari_Coll.Scol. 1^ Pos.Ec.'!P20,IF(Foglio2!$J$3=Foglio2!$E$4,'Collab._Tecnici 1^ Pos.Ec.'!P20,IF(Foglio2!$J$3=Foglio2!$E$5,'Assistenti_Tecnici 1^ Pos.Ec.'!P20,IF(Foglio2!$J$3=Foglio2!$E$6,'Assistenti_Amm.vo 1^ Pos.Ec.'!P20,0))))</f>
        <v>0</v>
      </c>
      <c r="S20" s="252">
        <f>IF(Foglio2!$J$3=Foglio2!$E$3,'Ausiliari_Coll.Scol. 1^ Pos.Ec.'!Q20,IF(Foglio2!$J$3=Foglio2!$E$4,'Collab._Tecnici 1^ Pos.Ec.'!Q20,IF(Foglio2!$J$3=Foglio2!$E$5,'Assistenti_Tecnici 1^ Pos.Ec.'!Q20,IF(Foglio2!$J$3=Foglio2!$E$6,'Assistenti_Amm.vo 1^ Pos.Ec.'!Q20,0))))</f>
        <v>0</v>
      </c>
      <c r="T20" s="252">
        <f>IF(Foglio2!$J$3=Foglio2!$E$3,'Ausiliari_Coll.Scol. 1^ Pos.Ec.'!R20,IF(Foglio2!$J$3=Foglio2!$E$4,'Collab._Tecnici 1^ Pos.Ec.'!R20,IF(Foglio2!$J$3=Foglio2!$E$5,'Assistenti_Tecnici 1^ Pos.Ec.'!R20,IF(Foglio2!$J$3=Foglio2!$E$6,'Assistenti_Amm.vo 1^ Pos.Ec.'!R20,0))))</f>
        <v>0</v>
      </c>
      <c r="U20" s="252">
        <f t="shared" ref="U20" si="30">(P20)/12*0.8</f>
        <v>0</v>
      </c>
      <c r="V20" s="252">
        <f t="shared" ref="V20" si="31">(P20+R20)/12*0.8</f>
        <v>0</v>
      </c>
      <c r="W20" s="253" t="str">
        <f t="shared" ref="W20" si="32">"Fascia Da "&amp;F20&amp;" a "&amp;F21&amp;" Decorrenza "&amp;DAY(C20)&amp;"/"&amp;MONTH(C20)&amp;"/"&amp;YEAR(C20)</f>
        <v>Fascia Da 0 a 2 Decorrenza 1/1/2007</v>
      </c>
    </row>
    <row r="21" spans="1:23" ht="9" customHeight="1" x14ac:dyDescent="0.2">
      <c r="B21" s="245">
        <f t="shared" ref="B21" si="33">B20+1</f>
        <v>39084</v>
      </c>
      <c r="C21" s="453"/>
      <c r="D21" s="453"/>
      <c r="E21" s="254" t="s">
        <v>4</v>
      </c>
      <c r="F21" s="255">
        <v>2</v>
      </c>
      <c r="G21" s="256">
        <f t="shared" ref="G21:N21" si="34">G20*1936.27</f>
        <v>0</v>
      </c>
      <c r="H21" s="256">
        <f t="shared" si="34"/>
        <v>0</v>
      </c>
      <c r="I21" s="256">
        <f t="shared" si="34"/>
        <v>0</v>
      </c>
      <c r="J21" s="256">
        <f t="shared" si="34"/>
        <v>0</v>
      </c>
      <c r="K21" s="256">
        <f t="shared" si="34"/>
        <v>0</v>
      </c>
      <c r="L21" s="257">
        <f t="shared" si="34"/>
        <v>0</v>
      </c>
      <c r="M21" s="256">
        <f t="shared" si="34"/>
        <v>0</v>
      </c>
      <c r="N21" s="258">
        <f t="shared" si="34"/>
        <v>0</v>
      </c>
      <c r="O21" s="183"/>
      <c r="P21" s="184">
        <f t="shared" ref="P21:U21" si="35">P20*1936.27</f>
        <v>0</v>
      </c>
      <c r="Q21" s="184">
        <f t="shared" si="35"/>
        <v>0</v>
      </c>
      <c r="R21" s="184">
        <f t="shared" si="35"/>
        <v>0</v>
      </c>
      <c r="S21" s="184">
        <f t="shared" si="35"/>
        <v>0</v>
      </c>
      <c r="T21" s="184">
        <f t="shared" si="35"/>
        <v>0</v>
      </c>
      <c r="U21" s="184">
        <f t="shared" si="35"/>
        <v>0</v>
      </c>
      <c r="V21" s="184">
        <f t="shared" si="3"/>
        <v>0</v>
      </c>
    </row>
    <row r="22" spans="1:23" ht="12.75" customHeight="1" x14ac:dyDescent="0.2">
      <c r="A22" s="104">
        <f>IF(Foglio2!$J$7=1,TRUNC(V22,0),TRUNC(U22,0))</f>
        <v>0</v>
      </c>
      <c r="B22" s="245">
        <f t="shared" si="4"/>
        <v>39085</v>
      </c>
      <c r="C22" s="389">
        <v>39083</v>
      </c>
      <c r="D22" s="389">
        <v>39113</v>
      </c>
      <c r="E22" s="259" t="s">
        <v>3</v>
      </c>
      <c r="F22" s="260">
        <v>3</v>
      </c>
      <c r="G22" s="248">
        <f>IF(Foglio2!$J$3=Foglio2!$E$3,'Ausiliari_Coll.Scol. 1^ Pos.Ec.'!E22,IF(Foglio2!$J$3=Foglio2!$E$4,'Collab._Tecnici 1^ Pos.Ec.'!E22,IF(Foglio2!$J$3=Foglio2!$E$5,'Assistenti_Tecnici 1^ Pos.Ec.'!E22,IF(Foglio2!$J$3=Foglio2!$E$6,'Assistenti_Amm.vo 1^ Pos.Ec.'!E22,0))))</f>
        <v>0</v>
      </c>
      <c r="H22" s="248">
        <f>IF(Foglio2!$J$3=Foglio2!$E$3,'Ausiliari_Coll.Scol. 1^ Pos.Ec.'!F22,IF(Foglio2!$J$3=Foglio2!$E$4,'Collab._Tecnici 1^ Pos.Ec.'!F22,IF(Foglio2!$J$3=Foglio2!$E$5,'Assistenti_Tecnici 1^ Pos.Ec.'!F22,IF(Foglio2!$J$3=Foglio2!$E$6,'Assistenti_Amm.vo 1^ Pos.Ec.'!F22,0))))</f>
        <v>0</v>
      </c>
      <c r="I22" s="248">
        <f>IF(Foglio2!$J$3=Foglio2!$E$3,'Ausiliari_Coll.Scol. 1^ Pos.Ec.'!G22,IF(Foglio2!$J$3=Foglio2!$E$4,'Collab._Tecnici 1^ Pos.Ec.'!G22,IF(Foglio2!$J$3=Foglio2!$E$5,'Assistenti_Tecnici 1^ Pos.Ec.'!G22,IF(Foglio2!$J$3=Foglio2!$E$6,'Assistenti_Amm.vo 1^ Pos.Ec.'!G22,0))))</f>
        <v>0</v>
      </c>
      <c r="J22" s="248">
        <f>IF(Foglio2!$J$3=Foglio2!$E$3,'Ausiliari_Coll.Scol. 1^ Pos.Ec.'!H22,IF(Foglio2!$J$3=Foglio2!$E$4,'Collab._Tecnici 1^ Pos.Ec.'!H22,IF(Foglio2!$J$3=Foglio2!$E$5,'Assistenti_Tecnici 1^ Pos.Ec.'!H22,IF(Foglio2!$J$3=Foglio2!$E$6,'Assistenti_Amm.vo 1^ Pos.Ec.'!H22,0))))</f>
        <v>0</v>
      </c>
      <c r="K22" s="248">
        <f>IF(Foglio2!$J$3=Foglio2!$E$3,'Ausiliari_Coll.Scol. 1^ Pos.Ec.'!I22,IF(Foglio2!$J$3=Foglio2!$E$4,'Collab._Tecnici 1^ Pos.Ec.'!I22,IF(Foglio2!$J$3=Foglio2!$E$5,'Assistenti_Tecnici 1^ Pos.Ec.'!I22,IF(Foglio2!$J$3=Foglio2!$E$6,'Assistenti_Amm.vo 1^ Pos.Ec.'!I22,0))))</f>
        <v>0</v>
      </c>
      <c r="L22" s="261">
        <f>IF(Foglio2!$J$3=Foglio2!$E$3,'Ausiliari_Coll.Scol. 1^ Pos.Ec.'!J22,IF(Foglio2!$J$3=Foglio2!$E$4,'Collab._Tecnici 1^ Pos.Ec.'!J22,IF(Foglio2!$J$3=Foglio2!$E$5,'Assistenti_Tecnici 1^ Pos.Ec.'!J22,IF(Foglio2!$J$3=Foglio2!$E$6,'Assistenti_Amm.vo 1^ Pos.Ec.'!J22,0))))</f>
        <v>0</v>
      </c>
      <c r="M22" s="262">
        <f>IF(Foglio2!$J$3=Foglio2!$E$3,'Ausiliari_Coll.Scol. 1^ Pos.Ec.'!K22,IF(Foglio2!$J$3=Foglio2!$E$4,'Collab._Tecnici 1^ Pos.Ec.'!K22,IF(Foglio2!$J$3=Foglio2!$E$5,'Assistenti_Tecnici 1^ Pos.Ec.'!K22,IF(Foglio2!$J$3=Foglio2!$E$6,'Assistenti_Amm.vo 1^ Pos.Ec.'!K22,0))))</f>
        <v>0</v>
      </c>
      <c r="N22" s="263">
        <f>IF(Foglio2!$J$3=Foglio2!$E$3,'Ausiliari_Coll.Scol. 1^ Pos.Ec.'!L22,IF(Foglio2!$J$3=Foglio2!$E$4,'Collab._Tecnici 1^ Pos.Ec.'!L22,IF(Foglio2!$J$3=Foglio2!$E$5,'Assistenti_Tecnici 1^ Pos.Ec.'!L22,IF(Foglio2!$J$3=Foglio2!$E$6,'Assistenti_Amm.vo 1^ Pos.Ec.'!L22,0))))</f>
        <v>0</v>
      </c>
      <c r="O22" s="251"/>
      <c r="P22" s="252">
        <f>IF(Foglio2!$J$3=Foglio2!$E$3,'Ausiliari_Coll.Scol. 1^ Pos.Ec.'!N22,IF(Foglio2!$J$3=Foglio2!$E$4,'Collab._Tecnici 1^ Pos.Ec.'!N22,IF(Foglio2!$J$3=Foglio2!$E$5,'Assistenti_Tecnici 1^ Pos.Ec.'!N22,IF(Foglio2!$J$3=Foglio2!$E$6,'Assistenti_Amm.vo 1^ Pos.Ec.'!N22,0))))</f>
        <v>0</v>
      </c>
      <c r="Q22" s="252">
        <f>IF(Foglio2!$J$3=Foglio2!$E$3,'Ausiliari_Coll.Scol. 1^ Pos.Ec.'!O22,IF(Foglio2!$J$3=Foglio2!$E$4,'Collab._Tecnici 1^ Pos.Ec.'!O22,IF(Foglio2!$J$3=Foglio2!$E$5,'Assistenti_Tecnici 1^ Pos.Ec.'!O22,IF(Foglio2!$J$3=Foglio2!$E$6,'Assistenti_Amm.vo 1^ Pos.Ec.'!O22,0))))</f>
        <v>0</v>
      </c>
      <c r="R22" s="252">
        <f>IF(Foglio2!$J$3=Foglio2!$E$3,'Ausiliari_Coll.Scol. 1^ Pos.Ec.'!P22,IF(Foglio2!$J$3=Foglio2!$E$4,'Collab._Tecnici 1^ Pos.Ec.'!P22,IF(Foglio2!$J$3=Foglio2!$E$5,'Assistenti_Tecnici 1^ Pos.Ec.'!P22,IF(Foglio2!$J$3=Foglio2!$E$6,'Assistenti_Amm.vo 1^ Pos.Ec.'!P22,0))))</f>
        <v>0</v>
      </c>
      <c r="S22" s="252">
        <f>IF(Foglio2!$J$3=Foglio2!$E$3,'Ausiliari_Coll.Scol. 1^ Pos.Ec.'!Q22,IF(Foglio2!$J$3=Foglio2!$E$4,'Collab._Tecnici 1^ Pos.Ec.'!Q22,IF(Foglio2!$J$3=Foglio2!$E$5,'Assistenti_Tecnici 1^ Pos.Ec.'!Q22,IF(Foglio2!$J$3=Foglio2!$E$6,'Assistenti_Amm.vo 1^ Pos.Ec.'!Q22,0))))</f>
        <v>0</v>
      </c>
      <c r="T22" s="252">
        <f>IF(Foglio2!$J$3=Foglio2!$E$3,'Ausiliari_Coll.Scol. 1^ Pos.Ec.'!R22,IF(Foglio2!$J$3=Foglio2!$E$4,'Collab._Tecnici 1^ Pos.Ec.'!R22,IF(Foglio2!$J$3=Foglio2!$E$5,'Assistenti_Tecnici 1^ Pos.Ec.'!R22,IF(Foglio2!$J$3=Foglio2!$E$6,'Assistenti_Amm.vo 1^ Pos.Ec.'!R22,0))))</f>
        <v>0</v>
      </c>
      <c r="U22" s="252">
        <f t="shared" ref="U22" si="36">(P22)/12*0.8</f>
        <v>0</v>
      </c>
      <c r="V22" s="252">
        <f t="shared" ref="V22" si="37">(P22+R22)/12*0.8</f>
        <v>0</v>
      </c>
      <c r="W22" s="253" t="str">
        <f t="shared" ref="W22" si="38">"Fascia Da "&amp;F22&amp;" a "&amp;F23&amp;" Decorrenza "&amp;DAY(C20)&amp;"/"&amp;MONTH(C20)&amp;"/"&amp;YEAR(C20)</f>
        <v>Fascia Da 3 a 8 Decorrenza 1/1/2007</v>
      </c>
    </row>
    <row r="23" spans="1:23" ht="9" customHeight="1" x14ac:dyDescent="0.2">
      <c r="B23" s="245">
        <f t="shared" si="4"/>
        <v>39086</v>
      </c>
      <c r="C23" s="389"/>
      <c r="D23" s="389"/>
      <c r="E23" s="254" t="s">
        <v>4</v>
      </c>
      <c r="F23" s="255">
        <v>8</v>
      </c>
      <c r="G23" s="256">
        <f t="shared" ref="G23:N23" si="39">G22*1936.27</f>
        <v>0</v>
      </c>
      <c r="H23" s="256">
        <f t="shared" si="39"/>
        <v>0</v>
      </c>
      <c r="I23" s="256">
        <f t="shared" si="39"/>
        <v>0</v>
      </c>
      <c r="J23" s="256">
        <f t="shared" si="39"/>
        <v>0</v>
      </c>
      <c r="K23" s="256">
        <f t="shared" si="39"/>
        <v>0</v>
      </c>
      <c r="L23" s="257">
        <f t="shared" si="39"/>
        <v>0</v>
      </c>
      <c r="M23" s="256">
        <f t="shared" si="39"/>
        <v>0</v>
      </c>
      <c r="N23" s="258">
        <f t="shared" si="39"/>
        <v>0</v>
      </c>
      <c r="O23" s="183"/>
      <c r="P23" s="184">
        <f t="shared" ref="P23:U23" si="40">P22*1936.27</f>
        <v>0</v>
      </c>
      <c r="Q23" s="184">
        <f t="shared" si="40"/>
        <v>0</v>
      </c>
      <c r="R23" s="184">
        <f t="shared" si="40"/>
        <v>0</v>
      </c>
      <c r="S23" s="184">
        <f t="shared" si="40"/>
        <v>0</v>
      </c>
      <c r="T23" s="184">
        <f t="shared" si="40"/>
        <v>0</v>
      </c>
      <c r="U23" s="184">
        <f t="shared" si="40"/>
        <v>0</v>
      </c>
      <c r="V23" s="184">
        <f t="shared" si="3"/>
        <v>0</v>
      </c>
    </row>
    <row r="24" spans="1:23" ht="12.75" customHeight="1" x14ac:dyDescent="0.2">
      <c r="A24" s="104">
        <f>IF(Foglio2!$J$7=1,TRUNC(V24,0),TRUNC(U24,0))</f>
        <v>0</v>
      </c>
      <c r="B24" s="245">
        <f t="shared" si="4"/>
        <v>39087</v>
      </c>
      <c r="C24" s="389"/>
      <c r="D24" s="389"/>
      <c r="E24" s="259" t="s">
        <v>3</v>
      </c>
      <c r="F24" s="260">
        <v>9</v>
      </c>
      <c r="G24" s="248">
        <f>IF(Foglio2!$J$3=Foglio2!$E$3,'Ausiliari_Coll.Scol. 1^ Pos.Ec.'!E24,IF(Foglio2!$J$3=Foglio2!$E$4,'Collab._Tecnici 1^ Pos.Ec.'!E24,IF(Foglio2!$J$3=Foglio2!$E$5,'Assistenti_Tecnici 1^ Pos.Ec.'!E24,IF(Foglio2!$J$3=Foglio2!$E$6,'Assistenti_Amm.vo 1^ Pos.Ec.'!E24,0))))</f>
        <v>0</v>
      </c>
      <c r="H24" s="248">
        <f>IF(Foglio2!$J$3=Foglio2!$E$3,'Ausiliari_Coll.Scol. 1^ Pos.Ec.'!F24,IF(Foglio2!$J$3=Foglio2!$E$4,'Collab._Tecnici 1^ Pos.Ec.'!F24,IF(Foglio2!$J$3=Foglio2!$E$5,'Assistenti_Tecnici 1^ Pos.Ec.'!F24,IF(Foglio2!$J$3=Foglio2!$E$6,'Assistenti_Amm.vo 1^ Pos.Ec.'!F24,0))))</f>
        <v>0</v>
      </c>
      <c r="I24" s="248">
        <f>IF(Foglio2!$J$3=Foglio2!$E$3,'Ausiliari_Coll.Scol. 1^ Pos.Ec.'!G24,IF(Foglio2!$J$3=Foglio2!$E$4,'Collab._Tecnici 1^ Pos.Ec.'!G24,IF(Foglio2!$J$3=Foglio2!$E$5,'Assistenti_Tecnici 1^ Pos.Ec.'!G24,IF(Foglio2!$J$3=Foglio2!$E$6,'Assistenti_Amm.vo 1^ Pos.Ec.'!G24,0))))</f>
        <v>0</v>
      </c>
      <c r="J24" s="248">
        <f>IF(Foglio2!$J$3=Foglio2!$E$3,'Ausiliari_Coll.Scol. 1^ Pos.Ec.'!H24,IF(Foglio2!$J$3=Foglio2!$E$4,'Collab._Tecnici 1^ Pos.Ec.'!H24,IF(Foglio2!$J$3=Foglio2!$E$5,'Assistenti_Tecnici 1^ Pos.Ec.'!H24,IF(Foglio2!$J$3=Foglio2!$E$6,'Assistenti_Amm.vo 1^ Pos.Ec.'!H24,0))))</f>
        <v>0</v>
      </c>
      <c r="K24" s="248">
        <f>IF(Foglio2!$J$3=Foglio2!$E$3,'Ausiliari_Coll.Scol. 1^ Pos.Ec.'!I24,IF(Foglio2!$J$3=Foglio2!$E$4,'Collab._Tecnici 1^ Pos.Ec.'!I24,IF(Foglio2!$J$3=Foglio2!$E$5,'Assistenti_Tecnici 1^ Pos.Ec.'!I24,IF(Foglio2!$J$3=Foglio2!$E$6,'Assistenti_Amm.vo 1^ Pos.Ec.'!I24,0))))</f>
        <v>0</v>
      </c>
      <c r="L24" s="261">
        <f>IF(Foglio2!$J$3=Foglio2!$E$3,'Ausiliari_Coll.Scol. 1^ Pos.Ec.'!J24,IF(Foglio2!$J$3=Foglio2!$E$4,'Collab._Tecnici 1^ Pos.Ec.'!J24,IF(Foglio2!$J$3=Foglio2!$E$5,'Assistenti_Tecnici 1^ Pos.Ec.'!J24,IF(Foglio2!$J$3=Foglio2!$E$6,'Assistenti_Amm.vo 1^ Pos.Ec.'!J24,0))))</f>
        <v>0</v>
      </c>
      <c r="M24" s="262">
        <f>IF(Foglio2!$J$3=Foglio2!$E$3,'Ausiliari_Coll.Scol. 1^ Pos.Ec.'!K24,IF(Foglio2!$J$3=Foglio2!$E$4,'Collab._Tecnici 1^ Pos.Ec.'!K24,IF(Foglio2!$J$3=Foglio2!$E$5,'Assistenti_Tecnici 1^ Pos.Ec.'!K24,IF(Foglio2!$J$3=Foglio2!$E$6,'Assistenti_Amm.vo 1^ Pos.Ec.'!K24,0))))</f>
        <v>0</v>
      </c>
      <c r="N24" s="263">
        <f>IF(Foglio2!$J$3=Foglio2!$E$3,'Ausiliari_Coll.Scol. 1^ Pos.Ec.'!L24,IF(Foglio2!$J$3=Foglio2!$E$4,'Collab._Tecnici 1^ Pos.Ec.'!L24,IF(Foglio2!$J$3=Foglio2!$E$5,'Assistenti_Tecnici 1^ Pos.Ec.'!L24,IF(Foglio2!$J$3=Foglio2!$E$6,'Assistenti_Amm.vo 1^ Pos.Ec.'!L24,0))))</f>
        <v>0</v>
      </c>
      <c r="O24" s="251"/>
      <c r="P24" s="252">
        <f>IF(Foglio2!$J$3=Foglio2!$E$3,'Ausiliari_Coll.Scol. 1^ Pos.Ec.'!N24,IF(Foglio2!$J$3=Foglio2!$E$4,'Collab._Tecnici 1^ Pos.Ec.'!N24,IF(Foglio2!$J$3=Foglio2!$E$5,'Assistenti_Tecnici 1^ Pos.Ec.'!N24,IF(Foglio2!$J$3=Foglio2!$E$6,'Assistenti_Amm.vo 1^ Pos.Ec.'!N24,0))))</f>
        <v>0</v>
      </c>
      <c r="Q24" s="252">
        <f>IF(Foglio2!$J$3=Foglio2!$E$3,'Ausiliari_Coll.Scol. 1^ Pos.Ec.'!O24,IF(Foglio2!$J$3=Foglio2!$E$4,'Collab._Tecnici 1^ Pos.Ec.'!O24,IF(Foglio2!$J$3=Foglio2!$E$5,'Assistenti_Tecnici 1^ Pos.Ec.'!O24,IF(Foglio2!$J$3=Foglio2!$E$6,'Assistenti_Amm.vo 1^ Pos.Ec.'!O24,0))))</f>
        <v>0</v>
      </c>
      <c r="R24" s="252">
        <f>IF(Foglio2!$J$3=Foglio2!$E$3,'Ausiliari_Coll.Scol. 1^ Pos.Ec.'!P24,IF(Foglio2!$J$3=Foglio2!$E$4,'Collab._Tecnici 1^ Pos.Ec.'!P24,IF(Foglio2!$J$3=Foglio2!$E$5,'Assistenti_Tecnici 1^ Pos.Ec.'!P24,IF(Foglio2!$J$3=Foglio2!$E$6,'Assistenti_Amm.vo 1^ Pos.Ec.'!P24,0))))</f>
        <v>0</v>
      </c>
      <c r="S24" s="252">
        <f>IF(Foglio2!$J$3=Foglio2!$E$3,'Ausiliari_Coll.Scol. 1^ Pos.Ec.'!Q24,IF(Foglio2!$J$3=Foglio2!$E$4,'Collab._Tecnici 1^ Pos.Ec.'!Q24,IF(Foglio2!$J$3=Foglio2!$E$5,'Assistenti_Tecnici 1^ Pos.Ec.'!Q24,IF(Foglio2!$J$3=Foglio2!$E$6,'Assistenti_Amm.vo 1^ Pos.Ec.'!Q24,0))))</f>
        <v>0</v>
      </c>
      <c r="T24" s="252">
        <f>IF(Foglio2!$J$3=Foglio2!$E$3,'Ausiliari_Coll.Scol. 1^ Pos.Ec.'!R24,IF(Foglio2!$J$3=Foglio2!$E$4,'Collab._Tecnici 1^ Pos.Ec.'!R24,IF(Foglio2!$J$3=Foglio2!$E$5,'Assistenti_Tecnici 1^ Pos.Ec.'!R24,IF(Foglio2!$J$3=Foglio2!$E$6,'Assistenti_Amm.vo 1^ Pos.Ec.'!R24,0))))</f>
        <v>0</v>
      </c>
      <c r="U24" s="252">
        <f t="shared" ref="U24" si="41">(P24)/12*0.8</f>
        <v>0</v>
      </c>
      <c r="V24" s="252">
        <f t="shared" ref="V24" si="42">(P24+R24)/12*0.8</f>
        <v>0</v>
      </c>
      <c r="W24" s="253" t="str">
        <f t="shared" ref="W24" si="43">"Fascia Da "&amp;F24&amp;" a "&amp;F25&amp;" Decorrenza "&amp;DAY(C20)&amp;"/"&amp;MONTH(C20)&amp;"/"&amp;YEAR(C20)</f>
        <v>Fascia Da 9 a 14 Decorrenza 1/1/2007</v>
      </c>
    </row>
    <row r="25" spans="1:23" ht="9" customHeight="1" x14ac:dyDescent="0.2">
      <c r="B25" s="245">
        <f t="shared" si="4"/>
        <v>39088</v>
      </c>
      <c r="C25" s="389"/>
      <c r="D25" s="389"/>
      <c r="E25" s="254" t="s">
        <v>4</v>
      </c>
      <c r="F25" s="255">
        <v>14</v>
      </c>
      <c r="G25" s="256">
        <f t="shared" ref="G25:N25" si="44">G24*1936.27</f>
        <v>0</v>
      </c>
      <c r="H25" s="256">
        <f t="shared" si="44"/>
        <v>0</v>
      </c>
      <c r="I25" s="256">
        <f t="shared" si="44"/>
        <v>0</v>
      </c>
      <c r="J25" s="256">
        <f t="shared" si="44"/>
        <v>0</v>
      </c>
      <c r="K25" s="256">
        <f t="shared" si="44"/>
        <v>0</v>
      </c>
      <c r="L25" s="257">
        <f t="shared" si="44"/>
        <v>0</v>
      </c>
      <c r="M25" s="256">
        <f t="shared" si="44"/>
        <v>0</v>
      </c>
      <c r="N25" s="258">
        <f t="shared" si="44"/>
        <v>0</v>
      </c>
      <c r="O25" s="183"/>
      <c r="P25" s="184">
        <f t="shared" ref="P25:U25" si="45">P24*1936.27</f>
        <v>0</v>
      </c>
      <c r="Q25" s="184">
        <f t="shared" si="45"/>
        <v>0</v>
      </c>
      <c r="R25" s="184">
        <f t="shared" si="45"/>
        <v>0</v>
      </c>
      <c r="S25" s="184">
        <f t="shared" si="45"/>
        <v>0</v>
      </c>
      <c r="T25" s="184">
        <f t="shared" si="45"/>
        <v>0</v>
      </c>
      <c r="U25" s="184">
        <f t="shared" si="45"/>
        <v>0</v>
      </c>
      <c r="V25" s="184">
        <f t="shared" si="3"/>
        <v>0</v>
      </c>
    </row>
    <row r="26" spans="1:23" ht="12.75" customHeight="1" x14ac:dyDescent="0.2">
      <c r="A26" s="104">
        <f>IF(Foglio2!$J$7=1,TRUNC(V26,0),TRUNC(U26,0))</f>
        <v>0</v>
      </c>
      <c r="B26" s="245">
        <f t="shared" si="4"/>
        <v>39089</v>
      </c>
      <c r="C26" s="389"/>
      <c r="D26" s="389"/>
      <c r="E26" s="259" t="s">
        <v>3</v>
      </c>
      <c r="F26" s="260">
        <v>15</v>
      </c>
      <c r="G26" s="248">
        <f>IF(Foglio2!$J$3=Foglio2!$E$3,'Ausiliari_Coll.Scol. 1^ Pos.Ec.'!E26,IF(Foglio2!$J$3=Foglio2!$E$4,'Collab._Tecnici 1^ Pos.Ec.'!E26,IF(Foglio2!$J$3=Foglio2!$E$5,'Assistenti_Tecnici 1^ Pos.Ec.'!E26,IF(Foglio2!$J$3=Foglio2!$E$6,'Assistenti_Amm.vo 1^ Pos.Ec.'!E26,0))))</f>
        <v>0</v>
      </c>
      <c r="H26" s="248">
        <f>IF(Foglio2!$J$3=Foglio2!$E$3,'Ausiliari_Coll.Scol. 1^ Pos.Ec.'!F26,IF(Foglio2!$J$3=Foglio2!$E$4,'Collab._Tecnici 1^ Pos.Ec.'!F26,IF(Foglio2!$J$3=Foglio2!$E$5,'Assistenti_Tecnici 1^ Pos.Ec.'!F26,IF(Foglio2!$J$3=Foglio2!$E$6,'Assistenti_Amm.vo 1^ Pos.Ec.'!F26,0))))</f>
        <v>0</v>
      </c>
      <c r="I26" s="248">
        <f>IF(Foglio2!$J$3=Foglio2!$E$3,'Ausiliari_Coll.Scol. 1^ Pos.Ec.'!G26,IF(Foglio2!$J$3=Foglio2!$E$4,'Collab._Tecnici 1^ Pos.Ec.'!G26,IF(Foglio2!$J$3=Foglio2!$E$5,'Assistenti_Tecnici 1^ Pos.Ec.'!G26,IF(Foglio2!$J$3=Foglio2!$E$6,'Assistenti_Amm.vo 1^ Pos.Ec.'!G26,0))))</f>
        <v>0</v>
      </c>
      <c r="J26" s="248">
        <f>IF(Foglio2!$J$3=Foglio2!$E$3,'Ausiliari_Coll.Scol. 1^ Pos.Ec.'!H26,IF(Foglio2!$J$3=Foglio2!$E$4,'Collab._Tecnici 1^ Pos.Ec.'!H26,IF(Foglio2!$J$3=Foglio2!$E$5,'Assistenti_Tecnici 1^ Pos.Ec.'!H26,IF(Foglio2!$J$3=Foglio2!$E$6,'Assistenti_Amm.vo 1^ Pos.Ec.'!H26,0))))</f>
        <v>0</v>
      </c>
      <c r="K26" s="248">
        <f>IF(Foglio2!$J$3=Foglio2!$E$3,'Ausiliari_Coll.Scol. 1^ Pos.Ec.'!I26,IF(Foglio2!$J$3=Foglio2!$E$4,'Collab._Tecnici 1^ Pos.Ec.'!I26,IF(Foglio2!$J$3=Foglio2!$E$5,'Assistenti_Tecnici 1^ Pos.Ec.'!I26,IF(Foglio2!$J$3=Foglio2!$E$6,'Assistenti_Amm.vo 1^ Pos.Ec.'!I26,0))))</f>
        <v>0</v>
      </c>
      <c r="L26" s="261">
        <f>IF(Foglio2!$J$3=Foglio2!$E$3,'Ausiliari_Coll.Scol. 1^ Pos.Ec.'!J26,IF(Foglio2!$J$3=Foglio2!$E$4,'Collab._Tecnici 1^ Pos.Ec.'!J26,IF(Foglio2!$J$3=Foglio2!$E$5,'Assistenti_Tecnici 1^ Pos.Ec.'!J26,IF(Foglio2!$J$3=Foglio2!$E$6,'Assistenti_Amm.vo 1^ Pos.Ec.'!J26,0))))</f>
        <v>0</v>
      </c>
      <c r="M26" s="262">
        <f>IF(Foglio2!$J$3=Foglio2!$E$3,'Ausiliari_Coll.Scol. 1^ Pos.Ec.'!K26,IF(Foglio2!$J$3=Foglio2!$E$4,'Collab._Tecnici 1^ Pos.Ec.'!K26,IF(Foglio2!$J$3=Foglio2!$E$5,'Assistenti_Tecnici 1^ Pos.Ec.'!K26,IF(Foglio2!$J$3=Foglio2!$E$6,'Assistenti_Amm.vo 1^ Pos.Ec.'!K26,0))))</f>
        <v>0</v>
      </c>
      <c r="N26" s="263">
        <f>IF(Foglio2!$J$3=Foglio2!$E$3,'Ausiliari_Coll.Scol. 1^ Pos.Ec.'!L26,IF(Foglio2!$J$3=Foglio2!$E$4,'Collab._Tecnici 1^ Pos.Ec.'!L26,IF(Foglio2!$J$3=Foglio2!$E$5,'Assistenti_Tecnici 1^ Pos.Ec.'!L26,IF(Foglio2!$J$3=Foglio2!$E$6,'Assistenti_Amm.vo 1^ Pos.Ec.'!L26,0))))</f>
        <v>0</v>
      </c>
      <c r="O26" s="251"/>
      <c r="P26" s="252">
        <f>IF(Foglio2!$J$3=Foglio2!$E$3,'Ausiliari_Coll.Scol. 1^ Pos.Ec.'!N26,IF(Foglio2!$J$3=Foglio2!$E$4,'Collab._Tecnici 1^ Pos.Ec.'!N26,IF(Foglio2!$J$3=Foglio2!$E$5,'Assistenti_Tecnici 1^ Pos.Ec.'!N26,IF(Foglio2!$J$3=Foglio2!$E$6,'Assistenti_Amm.vo 1^ Pos.Ec.'!N26,0))))</f>
        <v>0</v>
      </c>
      <c r="Q26" s="252">
        <f>IF(Foglio2!$J$3=Foglio2!$E$3,'Ausiliari_Coll.Scol. 1^ Pos.Ec.'!O26,IF(Foglio2!$J$3=Foglio2!$E$4,'Collab._Tecnici 1^ Pos.Ec.'!O26,IF(Foglio2!$J$3=Foglio2!$E$5,'Assistenti_Tecnici 1^ Pos.Ec.'!O26,IF(Foglio2!$J$3=Foglio2!$E$6,'Assistenti_Amm.vo 1^ Pos.Ec.'!O26,0))))</f>
        <v>0</v>
      </c>
      <c r="R26" s="252">
        <f>IF(Foglio2!$J$3=Foglio2!$E$3,'Ausiliari_Coll.Scol. 1^ Pos.Ec.'!P26,IF(Foglio2!$J$3=Foglio2!$E$4,'Collab._Tecnici 1^ Pos.Ec.'!P26,IF(Foglio2!$J$3=Foglio2!$E$5,'Assistenti_Tecnici 1^ Pos.Ec.'!P26,IF(Foglio2!$J$3=Foglio2!$E$6,'Assistenti_Amm.vo 1^ Pos.Ec.'!P26,0))))</f>
        <v>0</v>
      </c>
      <c r="S26" s="252">
        <f>IF(Foglio2!$J$3=Foglio2!$E$3,'Ausiliari_Coll.Scol. 1^ Pos.Ec.'!Q26,IF(Foglio2!$J$3=Foglio2!$E$4,'Collab._Tecnici 1^ Pos.Ec.'!Q26,IF(Foglio2!$J$3=Foglio2!$E$5,'Assistenti_Tecnici 1^ Pos.Ec.'!Q26,IF(Foglio2!$J$3=Foglio2!$E$6,'Assistenti_Amm.vo 1^ Pos.Ec.'!Q26,0))))</f>
        <v>0</v>
      </c>
      <c r="T26" s="252">
        <f>IF(Foglio2!$J$3=Foglio2!$E$3,'Ausiliari_Coll.Scol. 1^ Pos.Ec.'!R26,IF(Foglio2!$J$3=Foglio2!$E$4,'Collab._Tecnici 1^ Pos.Ec.'!R26,IF(Foglio2!$J$3=Foglio2!$E$5,'Assistenti_Tecnici 1^ Pos.Ec.'!R26,IF(Foglio2!$J$3=Foglio2!$E$6,'Assistenti_Amm.vo 1^ Pos.Ec.'!R26,0))))</f>
        <v>0</v>
      </c>
      <c r="U26" s="252">
        <f t="shared" ref="U26" si="46">(P26)/12*0.8</f>
        <v>0</v>
      </c>
      <c r="V26" s="252">
        <f t="shared" ref="V26" si="47">(P26+R26)/12*0.8</f>
        <v>0</v>
      </c>
      <c r="W26" s="253" t="str">
        <f t="shared" ref="W26" si="48">"Fascia Da "&amp;F26&amp;" a "&amp;F27&amp;" Decorrenza "&amp;DAY(C20)&amp;"/"&amp;MONTH(C20)&amp;"/"&amp;YEAR(C20)</f>
        <v>Fascia Da 15 a 20 Decorrenza 1/1/2007</v>
      </c>
    </row>
    <row r="27" spans="1:23" ht="9" customHeight="1" x14ac:dyDescent="0.2">
      <c r="B27" s="245">
        <f t="shared" si="4"/>
        <v>39090</v>
      </c>
      <c r="C27" s="389"/>
      <c r="D27" s="389"/>
      <c r="E27" s="254" t="s">
        <v>4</v>
      </c>
      <c r="F27" s="255">
        <v>20</v>
      </c>
      <c r="G27" s="256">
        <f t="shared" ref="G27:N27" si="49">G26*1936.27</f>
        <v>0</v>
      </c>
      <c r="H27" s="256">
        <f t="shared" si="49"/>
        <v>0</v>
      </c>
      <c r="I27" s="256">
        <f t="shared" si="49"/>
        <v>0</v>
      </c>
      <c r="J27" s="256">
        <f t="shared" si="49"/>
        <v>0</v>
      </c>
      <c r="K27" s="256">
        <f t="shared" si="49"/>
        <v>0</v>
      </c>
      <c r="L27" s="257">
        <f t="shared" si="49"/>
        <v>0</v>
      </c>
      <c r="M27" s="256">
        <f t="shared" si="49"/>
        <v>0</v>
      </c>
      <c r="N27" s="258">
        <f t="shared" si="49"/>
        <v>0</v>
      </c>
      <c r="O27" s="183"/>
      <c r="P27" s="184">
        <f t="shared" ref="P27:U27" si="50">P26*1936.27</f>
        <v>0</v>
      </c>
      <c r="Q27" s="184">
        <f t="shared" si="50"/>
        <v>0</v>
      </c>
      <c r="R27" s="184">
        <f t="shared" si="50"/>
        <v>0</v>
      </c>
      <c r="S27" s="184">
        <f t="shared" si="50"/>
        <v>0</v>
      </c>
      <c r="T27" s="184">
        <f t="shared" si="50"/>
        <v>0</v>
      </c>
      <c r="U27" s="184">
        <f t="shared" si="50"/>
        <v>0</v>
      </c>
      <c r="V27" s="184">
        <f t="shared" si="3"/>
        <v>0</v>
      </c>
    </row>
    <row r="28" spans="1:23" ht="12.75" customHeight="1" x14ac:dyDescent="0.2">
      <c r="A28" s="104">
        <f>IF(Foglio2!$J$7=1,TRUNC(V28,0),TRUNC(U28,0))</f>
        <v>0</v>
      </c>
      <c r="B28" s="245">
        <f t="shared" si="4"/>
        <v>39091</v>
      </c>
      <c r="C28" s="389"/>
      <c r="D28" s="389"/>
      <c r="E28" s="259" t="s">
        <v>3</v>
      </c>
      <c r="F28" s="260">
        <v>21</v>
      </c>
      <c r="G28" s="248">
        <f>IF(Foglio2!$J$3=Foglio2!$E$3,'Ausiliari_Coll.Scol. 1^ Pos.Ec.'!E28,IF(Foglio2!$J$3=Foglio2!$E$4,'Collab._Tecnici 1^ Pos.Ec.'!E28,IF(Foglio2!$J$3=Foglio2!$E$5,'Assistenti_Tecnici 1^ Pos.Ec.'!E28,IF(Foglio2!$J$3=Foglio2!$E$6,'Assistenti_Amm.vo 1^ Pos.Ec.'!E28,0))))</f>
        <v>0</v>
      </c>
      <c r="H28" s="248">
        <f>IF(Foglio2!$J$3=Foglio2!$E$3,'Ausiliari_Coll.Scol. 1^ Pos.Ec.'!F28,IF(Foglio2!$J$3=Foglio2!$E$4,'Collab._Tecnici 1^ Pos.Ec.'!F28,IF(Foglio2!$J$3=Foglio2!$E$5,'Assistenti_Tecnici 1^ Pos.Ec.'!F28,IF(Foglio2!$J$3=Foglio2!$E$6,'Assistenti_Amm.vo 1^ Pos.Ec.'!F28,0))))</f>
        <v>0</v>
      </c>
      <c r="I28" s="248">
        <f>IF(Foglio2!$J$3=Foglio2!$E$3,'Ausiliari_Coll.Scol. 1^ Pos.Ec.'!G28,IF(Foglio2!$J$3=Foglio2!$E$4,'Collab._Tecnici 1^ Pos.Ec.'!G28,IF(Foglio2!$J$3=Foglio2!$E$5,'Assistenti_Tecnici 1^ Pos.Ec.'!G28,IF(Foglio2!$J$3=Foglio2!$E$6,'Assistenti_Amm.vo 1^ Pos.Ec.'!G28,0))))</f>
        <v>0</v>
      </c>
      <c r="J28" s="248">
        <f>IF(Foglio2!$J$3=Foglio2!$E$3,'Ausiliari_Coll.Scol. 1^ Pos.Ec.'!H28,IF(Foglio2!$J$3=Foglio2!$E$4,'Collab._Tecnici 1^ Pos.Ec.'!H28,IF(Foglio2!$J$3=Foglio2!$E$5,'Assistenti_Tecnici 1^ Pos.Ec.'!H28,IF(Foglio2!$J$3=Foglio2!$E$6,'Assistenti_Amm.vo 1^ Pos.Ec.'!H28,0))))</f>
        <v>0</v>
      </c>
      <c r="K28" s="248">
        <f>IF(Foglio2!$J$3=Foglio2!$E$3,'Ausiliari_Coll.Scol. 1^ Pos.Ec.'!I28,IF(Foglio2!$J$3=Foglio2!$E$4,'Collab._Tecnici 1^ Pos.Ec.'!I28,IF(Foglio2!$J$3=Foglio2!$E$5,'Assistenti_Tecnici 1^ Pos.Ec.'!I28,IF(Foglio2!$J$3=Foglio2!$E$6,'Assistenti_Amm.vo 1^ Pos.Ec.'!I28,0))))</f>
        <v>0</v>
      </c>
      <c r="L28" s="261">
        <f>IF(Foglio2!$J$3=Foglio2!$E$3,'Ausiliari_Coll.Scol. 1^ Pos.Ec.'!J28,IF(Foglio2!$J$3=Foglio2!$E$4,'Collab._Tecnici 1^ Pos.Ec.'!J28,IF(Foglio2!$J$3=Foglio2!$E$5,'Assistenti_Tecnici 1^ Pos.Ec.'!J28,IF(Foglio2!$J$3=Foglio2!$E$6,'Assistenti_Amm.vo 1^ Pos.Ec.'!J28,0))))</f>
        <v>0</v>
      </c>
      <c r="M28" s="262">
        <f>IF(Foglio2!$J$3=Foglio2!$E$3,'Ausiliari_Coll.Scol. 1^ Pos.Ec.'!K28,IF(Foglio2!$J$3=Foglio2!$E$4,'Collab._Tecnici 1^ Pos.Ec.'!K28,IF(Foglio2!$J$3=Foglio2!$E$5,'Assistenti_Tecnici 1^ Pos.Ec.'!K28,IF(Foglio2!$J$3=Foglio2!$E$6,'Assistenti_Amm.vo 1^ Pos.Ec.'!K28,0))))</f>
        <v>0</v>
      </c>
      <c r="N28" s="263">
        <f>IF(Foglio2!$J$3=Foglio2!$E$3,'Ausiliari_Coll.Scol. 1^ Pos.Ec.'!L28,IF(Foglio2!$J$3=Foglio2!$E$4,'Collab._Tecnici 1^ Pos.Ec.'!L28,IF(Foglio2!$J$3=Foglio2!$E$5,'Assistenti_Tecnici 1^ Pos.Ec.'!L28,IF(Foglio2!$J$3=Foglio2!$E$6,'Assistenti_Amm.vo 1^ Pos.Ec.'!L28,0))))</f>
        <v>0</v>
      </c>
      <c r="O28" s="251"/>
      <c r="P28" s="252">
        <f>IF(Foglio2!$J$3=Foglio2!$E$3,'Ausiliari_Coll.Scol. 1^ Pos.Ec.'!N28,IF(Foglio2!$J$3=Foglio2!$E$4,'Collab._Tecnici 1^ Pos.Ec.'!N28,IF(Foglio2!$J$3=Foglio2!$E$5,'Assistenti_Tecnici 1^ Pos.Ec.'!N28,IF(Foglio2!$J$3=Foglio2!$E$6,'Assistenti_Amm.vo 1^ Pos.Ec.'!N28,0))))</f>
        <v>0</v>
      </c>
      <c r="Q28" s="252">
        <f>IF(Foglio2!$J$3=Foglio2!$E$3,'Ausiliari_Coll.Scol. 1^ Pos.Ec.'!O28,IF(Foglio2!$J$3=Foglio2!$E$4,'Collab._Tecnici 1^ Pos.Ec.'!O28,IF(Foglio2!$J$3=Foglio2!$E$5,'Assistenti_Tecnici 1^ Pos.Ec.'!O28,IF(Foglio2!$J$3=Foglio2!$E$6,'Assistenti_Amm.vo 1^ Pos.Ec.'!O28,0))))</f>
        <v>0</v>
      </c>
      <c r="R28" s="252">
        <f>IF(Foglio2!$J$3=Foglio2!$E$3,'Ausiliari_Coll.Scol. 1^ Pos.Ec.'!P28,IF(Foglio2!$J$3=Foglio2!$E$4,'Collab._Tecnici 1^ Pos.Ec.'!P28,IF(Foglio2!$J$3=Foglio2!$E$5,'Assistenti_Tecnici 1^ Pos.Ec.'!P28,IF(Foglio2!$J$3=Foglio2!$E$6,'Assistenti_Amm.vo 1^ Pos.Ec.'!P28,0))))</f>
        <v>0</v>
      </c>
      <c r="S28" s="252">
        <f>IF(Foglio2!$J$3=Foglio2!$E$3,'Ausiliari_Coll.Scol. 1^ Pos.Ec.'!Q28,IF(Foglio2!$J$3=Foglio2!$E$4,'Collab._Tecnici 1^ Pos.Ec.'!Q28,IF(Foglio2!$J$3=Foglio2!$E$5,'Assistenti_Tecnici 1^ Pos.Ec.'!Q28,IF(Foglio2!$J$3=Foglio2!$E$6,'Assistenti_Amm.vo 1^ Pos.Ec.'!Q28,0))))</f>
        <v>0</v>
      </c>
      <c r="T28" s="252">
        <f>IF(Foglio2!$J$3=Foglio2!$E$3,'Ausiliari_Coll.Scol. 1^ Pos.Ec.'!R28,IF(Foglio2!$J$3=Foglio2!$E$4,'Collab._Tecnici 1^ Pos.Ec.'!R28,IF(Foglio2!$J$3=Foglio2!$E$5,'Assistenti_Tecnici 1^ Pos.Ec.'!R28,IF(Foglio2!$J$3=Foglio2!$E$6,'Assistenti_Amm.vo 1^ Pos.Ec.'!R28,0))))</f>
        <v>0</v>
      </c>
      <c r="U28" s="252">
        <f t="shared" ref="U28" si="51">(P28)/12*0.8</f>
        <v>0</v>
      </c>
      <c r="V28" s="252">
        <f t="shared" ref="V28" si="52">(P28+R28)/12*0.8</f>
        <v>0</v>
      </c>
      <c r="W28" s="253" t="str">
        <f t="shared" ref="W28" si="53">"Fascia Da "&amp;F28&amp;" a "&amp;F29&amp;" Decorrenza "&amp;DAY(C20)&amp;"/"&amp;MONTH(C20)&amp;"/"&amp;YEAR(C20)</f>
        <v>Fascia Da 21 a 27 Decorrenza 1/1/2007</v>
      </c>
    </row>
    <row r="29" spans="1:23" ht="9" customHeight="1" x14ac:dyDescent="0.2">
      <c r="B29" s="245">
        <f t="shared" si="4"/>
        <v>39092</v>
      </c>
      <c r="C29" s="389"/>
      <c r="D29" s="389"/>
      <c r="E29" s="254" t="s">
        <v>4</v>
      </c>
      <c r="F29" s="255">
        <v>27</v>
      </c>
      <c r="G29" s="256">
        <f t="shared" ref="G29:N29" si="54">G28*1936.27</f>
        <v>0</v>
      </c>
      <c r="H29" s="256">
        <f t="shared" si="54"/>
        <v>0</v>
      </c>
      <c r="I29" s="256">
        <f t="shared" si="54"/>
        <v>0</v>
      </c>
      <c r="J29" s="256">
        <f t="shared" si="54"/>
        <v>0</v>
      </c>
      <c r="K29" s="256">
        <f t="shared" si="54"/>
        <v>0</v>
      </c>
      <c r="L29" s="257">
        <f t="shared" si="54"/>
        <v>0</v>
      </c>
      <c r="M29" s="256">
        <f t="shared" si="54"/>
        <v>0</v>
      </c>
      <c r="N29" s="258">
        <f t="shared" si="54"/>
        <v>0</v>
      </c>
      <c r="O29" s="183"/>
      <c r="P29" s="184">
        <f t="shared" ref="P29:U29" si="55">P28*1936.27</f>
        <v>0</v>
      </c>
      <c r="Q29" s="184">
        <f t="shared" si="55"/>
        <v>0</v>
      </c>
      <c r="R29" s="184">
        <f t="shared" si="55"/>
        <v>0</v>
      </c>
      <c r="S29" s="184">
        <f t="shared" si="55"/>
        <v>0</v>
      </c>
      <c r="T29" s="184">
        <f t="shared" si="55"/>
        <v>0</v>
      </c>
      <c r="U29" s="184">
        <f t="shared" si="55"/>
        <v>0</v>
      </c>
      <c r="V29" s="184">
        <f t="shared" si="3"/>
        <v>0</v>
      </c>
    </row>
    <row r="30" spans="1:23" ht="12.75" customHeight="1" x14ac:dyDescent="0.2">
      <c r="A30" s="104">
        <f>IF(Foglio2!$J$7=1,TRUNC(V30,0),TRUNC(U30,0))</f>
        <v>0</v>
      </c>
      <c r="B30" s="245">
        <f t="shared" si="4"/>
        <v>39093</v>
      </c>
      <c r="C30" s="389"/>
      <c r="D30" s="389"/>
      <c r="E30" s="259" t="s">
        <v>3</v>
      </c>
      <c r="F30" s="260">
        <v>28</v>
      </c>
      <c r="G30" s="248">
        <f>IF(Foglio2!$J$3=Foglio2!$E$3,'Ausiliari_Coll.Scol. 1^ Pos.Ec.'!E30,IF(Foglio2!$J$3=Foglio2!$E$4,'Collab._Tecnici 1^ Pos.Ec.'!E30,IF(Foglio2!$J$3=Foglio2!$E$5,'Assistenti_Tecnici 1^ Pos.Ec.'!E30,IF(Foglio2!$J$3=Foglio2!$E$6,'Assistenti_Amm.vo 1^ Pos.Ec.'!E30,0))))</f>
        <v>0</v>
      </c>
      <c r="H30" s="248">
        <f>IF(Foglio2!$J$3=Foglio2!$E$3,'Ausiliari_Coll.Scol. 1^ Pos.Ec.'!F30,IF(Foglio2!$J$3=Foglio2!$E$4,'Collab._Tecnici 1^ Pos.Ec.'!F30,IF(Foglio2!$J$3=Foglio2!$E$5,'Assistenti_Tecnici 1^ Pos.Ec.'!F30,IF(Foglio2!$J$3=Foglio2!$E$6,'Assistenti_Amm.vo 1^ Pos.Ec.'!F30,0))))</f>
        <v>0</v>
      </c>
      <c r="I30" s="248">
        <f>IF(Foglio2!$J$3=Foglio2!$E$3,'Ausiliari_Coll.Scol. 1^ Pos.Ec.'!G30,IF(Foglio2!$J$3=Foglio2!$E$4,'Collab._Tecnici 1^ Pos.Ec.'!G30,IF(Foglio2!$J$3=Foglio2!$E$5,'Assistenti_Tecnici 1^ Pos.Ec.'!G30,IF(Foglio2!$J$3=Foglio2!$E$6,'Assistenti_Amm.vo 1^ Pos.Ec.'!G30,0))))</f>
        <v>0</v>
      </c>
      <c r="J30" s="248">
        <f>IF(Foglio2!$J$3=Foglio2!$E$3,'Ausiliari_Coll.Scol. 1^ Pos.Ec.'!H30,IF(Foglio2!$J$3=Foglio2!$E$4,'Collab._Tecnici 1^ Pos.Ec.'!H30,IF(Foglio2!$J$3=Foglio2!$E$5,'Assistenti_Tecnici 1^ Pos.Ec.'!H30,IF(Foglio2!$J$3=Foglio2!$E$6,'Assistenti_Amm.vo 1^ Pos.Ec.'!H30,0))))</f>
        <v>0</v>
      </c>
      <c r="K30" s="248">
        <f>IF(Foglio2!$J$3=Foglio2!$E$3,'Ausiliari_Coll.Scol. 1^ Pos.Ec.'!I30,IF(Foglio2!$J$3=Foglio2!$E$4,'Collab._Tecnici 1^ Pos.Ec.'!I30,IF(Foglio2!$J$3=Foglio2!$E$5,'Assistenti_Tecnici 1^ Pos.Ec.'!I30,IF(Foglio2!$J$3=Foglio2!$E$6,'Assistenti_Amm.vo 1^ Pos.Ec.'!I30,0))))</f>
        <v>0</v>
      </c>
      <c r="L30" s="261">
        <f>IF(Foglio2!$J$3=Foglio2!$E$3,'Ausiliari_Coll.Scol. 1^ Pos.Ec.'!J30,IF(Foglio2!$J$3=Foglio2!$E$4,'Collab._Tecnici 1^ Pos.Ec.'!J30,IF(Foglio2!$J$3=Foglio2!$E$5,'Assistenti_Tecnici 1^ Pos.Ec.'!J30,IF(Foglio2!$J$3=Foglio2!$E$6,'Assistenti_Amm.vo 1^ Pos.Ec.'!J30,0))))</f>
        <v>0</v>
      </c>
      <c r="M30" s="262">
        <f>IF(Foglio2!$J$3=Foglio2!$E$3,'Ausiliari_Coll.Scol. 1^ Pos.Ec.'!K30,IF(Foglio2!$J$3=Foglio2!$E$4,'Collab._Tecnici 1^ Pos.Ec.'!K30,IF(Foglio2!$J$3=Foglio2!$E$5,'Assistenti_Tecnici 1^ Pos.Ec.'!K30,IF(Foglio2!$J$3=Foglio2!$E$6,'Assistenti_Amm.vo 1^ Pos.Ec.'!K30,0))))</f>
        <v>0</v>
      </c>
      <c r="N30" s="263">
        <f>IF(Foglio2!$J$3=Foglio2!$E$3,'Ausiliari_Coll.Scol. 1^ Pos.Ec.'!L30,IF(Foglio2!$J$3=Foglio2!$E$4,'Collab._Tecnici 1^ Pos.Ec.'!L30,IF(Foglio2!$J$3=Foglio2!$E$5,'Assistenti_Tecnici 1^ Pos.Ec.'!L30,IF(Foglio2!$J$3=Foglio2!$E$6,'Assistenti_Amm.vo 1^ Pos.Ec.'!L30,0))))</f>
        <v>0</v>
      </c>
      <c r="O30" s="251"/>
      <c r="P30" s="252">
        <f>IF(Foglio2!$J$3=Foglio2!$E$3,'Ausiliari_Coll.Scol. 1^ Pos.Ec.'!N30,IF(Foglio2!$J$3=Foglio2!$E$4,'Collab._Tecnici 1^ Pos.Ec.'!N30,IF(Foglio2!$J$3=Foglio2!$E$5,'Assistenti_Tecnici 1^ Pos.Ec.'!N30,IF(Foglio2!$J$3=Foglio2!$E$6,'Assistenti_Amm.vo 1^ Pos.Ec.'!N30,0))))</f>
        <v>0</v>
      </c>
      <c r="Q30" s="252">
        <f>IF(Foglio2!$J$3=Foglio2!$E$3,'Ausiliari_Coll.Scol. 1^ Pos.Ec.'!O30,IF(Foglio2!$J$3=Foglio2!$E$4,'Collab._Tecnici 1^ Pos.Ec.'!O30,IF(Foglio2!$J$3=Foglio2!$E$5,'Assistenti_Tecnici 1^ Pos.Ec.'!O30,IF(Foglio2!$J$3=Foglio2!$E$6,'Assistenti_Amm.vo 1^ Pos.Ec.'!O30,0))))</f>
        <v>0</v>
      </c>
      <c r="R30" s="252">
        <f>IF(Foglio2!$J$3=Foglio2!$E$3,'Ausiliari_Coll.Scol. 1^ Pos.Ec.'!P30,IF(Foglio2!$J$3=Foglio2!$E$4,'Collab._Tecnici 1^ Pos.Ec.'!P30,IF(Foglio2!$J$3=Foglio2!$E$5,'Assistenti_Tecnici 1^ Pos.Ec.'!P30,IF(Foglio2!$J$3=Foglio2!$E$6,'Assistenti_Amm.vo 1^ Pos.Ec.'!P30,0))))</f>
        <v>0</v>
      </c>
      <c r="S30" s="252">
        <f>IF(Foglio2!$J$3=Foglio2!$E$3,'Ausiliari_Coll.Scol. 1^ Pos.Ec.'!Q30,IF(Foglio2!$J$3=Foglio2!$E$4,'Collab._Tecnici 1^ Pos.Ec.'!Q30,IF(Foglio2!$J$3=Foglio2!$E$5,'Assistenti_Tecnici 1^ Pos.Ec.'!Q30,IF(Foglio2!$J$3=Foglio2!$E$6,'Assistenti_Amm.vo 1^ Pos.Ec.'!Q30,0))))</f>
        <v>0</v>
      </c>
      <c r="T30" s="252">
        <f>IF(Foglio2!$J$3=Foglio2!$E$3,'Ausiliari_Coll.Scol. 1^ Pos.Ec.'!R30,IF(Foglio2!$J$3=Foglio2!$E$4,'Collab._Tecnici 1^ Pos.Ec.'!R30,IF(Foglio2!$J$3=Foglio2!$E$5,'Assistenti_Tecnici 1^ Pos.Ec.'!R30,IF(Foglio2!$J$3=Foglio2!$E$6,'Assistenti_Amm.vo 1^ Pos.Ec.'!R30,0))))</f>
        <v>0</v>
      </c>
      <c r="U30" s="252">
        <f t="shared" ref="U30" si="56">(P30)/12*0.8</f>
        <v>0</v>
      </c>
      <c r="V30" s="252">
        <f t="shared" ref="V30" si="57">(P30+R30)/12*0.8</f>
        <v>0</v>
      </c>
      <c r="W30" s="253" t="str">
        <f t="shared" ref="W30" si="58">"Fascia Da "&amp;F30&amp;" a "&amp;F31&amp;" Decorrenza "&amp;DAY(C20)&amp;"/"&amp;MONTH(C20)&amp;"/"&amp;YEAR(C20)</f>
        <v>Fascia Da 28 a 34 Decorrenza 1/1/2007</v>
      </c>
    </row>
    <row r="31" spans="1:23" ht="9" customHeight="1" x14ac:dyDescent="0.2">
      <c r="B31" s="245">
        <f t="shared" si="4"/>
        <v>39094</v>
      </c>
      <c r="C31" s="389"/>
      <c r="D31" s="389"/>
      <c r="E31" s="254" t="s">
        <v>4</v>
      </c>
      <c r="F31" s="255">
        <v>34</v>
      </c>
      <c r="G31" s="256">
        <f t="shared" ref="G31:N31" si="59">G30*1936.27</f>
        <v>0</v>
      </c>
      <c r="H31" s="256">
        <f t="shared" si="59"/>
        <v>0</v>
      </c>
      <c r="I31" s="256">
        <f t="shared" si="59"/>
        <v>0</v>
      </c>
      <c r="J31" s="256">
        <f t="shared" si="59"/>
        <v>0</v>
      </c>
      <c r="K31" s="256">
        <f t="shared" si="59"/>
        <v>0</v>
      </c>
      <c r="L31" s="257">
        <f t="shared" si="59"/>
        <v>0</v>
      </c>
      <c r="M31" s="256">
        <f t="shared" si="59"/>
        <v>0</v>
      </c>
      <c r="N31" s="258">
        <f t="shared" si="59"/>
        <v>0</v>
      </c>
      <c r="O31" s="183"/>
      <c r="P31" s="184">
        <f t="shared" ref="P31:U31" si="60">P30*1936.27</f>
        <v>0</v>
      </c>
      <c r="Q31" s="184">
        <f t="shared" si="60"/>
        <v>0</v>
      </c>
      <c r="R31" s="184">
        <f t="shared" si="60"/>
        <v>0</v>
      </c>
      <c r="S31" s="184">
        <f t="shared" si="60"/>
        <v>0</v>
      </c>
      <c r="T31" s="184">
        <f t="shared" si="60"/>
        <v>0</v>
      </c>
      <c r="U31" s="184">
        <f t="shared" si="60"/>
        <v>0</v>
      </c>
      <c r="V31" s="184">
        <f t="shared" si="3"/>
        <v>0</v>
      </c>
    </row>
    <row r="32" spans="1:23" ht="12.75" customHeight="1" x14ac:dyDescent="0.2">
      <c r="A32" s="104">
        <f>IF(Foglio2!$J$7=1,TRUNC(V32,0),TRUNC(U32,0))</f>
        <v>0</v>
      </c>
      <c r="B32" s="245">
        <f t="shared" si="4"/>
        <v>39095</v>
      </c>
      <c r="C32" s="389"/>
      <c r="D32" s="389"/>
      <c r="E32" s="259" t="s">
        <v>3</v>
      </c>
      <c r="F32" s="260">
        <v>35</v>
      </c>
      <c r="G32" s="248">
        <f>IF(Foglio2!$J$3=Foglio2!$E$3,'Ausiliari_Coll.Scol. 1^ Pos.Ec.'!E32,IF(Foglio2!$J$3=Foglio2!$E$4,'Collab._Tecnici 1^ Pos.Ec.'!E32,IF(Foglio2!$J$3=Foglio2!$E$5,'Assistenti_Tecnici 1^ Pos.Ec.'!E32,IF(Foglio2!$J$3=Foglio2!$E$6,'Assistenti_Amm.vo 1^ Pos.Ec.'!E32,0))))</f>
        <v>0</v>
      </c>
      <c r="H32" s="248">
        <f>IF(Foglio2!$J$3=Foglio2!$E$3,'Ausiliari_Coll.Scol. 1^ Pos.Ec.'!F32,IF(Foglio2!$J$3=Foglio2!$E$4,'Collab._Tecnici 1^ Pos.Ec.'!F32,IF(Foglio2!$J$3=Foglio2!$E$5,'Assistenti_Tecnici 1^ Pos.Ec.'!F32,IF(Foglio2!$J$3=Foglio2!$E$6,'Assistenti_Amm.vo 1^ Pos.Ec.'!F32,0))))</f>
        <v>0</v>
      </c>
      <c r="I32" s="248">
        <f>IF(Foglio2!$J$3=Foglio2!$E$3,'Ausiliari_Coll.Scol. 1^ Pos.Ec.'!G32,IF(Foglio2!$J$3=Foglio2!$E$4,'Collab._Tecnici 1^ Pos.Ec.'!G32,IF(Foglio2!$J$3=Foglio2!$E$5,'Assistenti_Tecnici 1^ Pos.Ec.'!G32,IF(Foglio2!$J$3=Foglio2!$E$6,'Assistenti_Amm.vo 1^ Pos.Ec.'!G32,0))))</f>
        <v>0</v>
      </c>
      <c r="J32" s="248">
        <f>IF(Foglio2!$J$3=Foglio2!$E$3,'Ausiliari_Coll.Scol. 1^ Pos.Ec.'!H32,IF(Foglio2!$J$3=Foglio2!$E$4,'Collab._Tecnici 1^ Pos.Ec.'!H32,IF(Foglio2!$J$3=Foglio2!$E$5,'Assistenti_Tecnici 1^ Pos.Ec.'!H32,IF(Foglio2!$J$3=Foglio2!$E$6,'Assistenti_Amm.vo 1^ Pos.Ec.'!H32,0))))</f>
        <v>0</v>
      </c>
      <c r="K32" s="248">
        <f>IF(Foglio2!$J$3=Foglio2!$E$3,'Ausiliari_Coll.Scol. 1^ Pos.Ec.'!I32,IF(Foglio2!$J$3=Foglio2!$E$4,'Collab._Tecnici 1^ Pos.Ec.'!I32,IF(Foglio2!$J$3=Foglio2!$E$5,'Assistenti_Tecnici 1^ Pos.Ec.'!I32,IF(Foglio2!$J$3=Foglio2!$E$6,'Assistenti_Amm.vo 1^ Pos.Ec.'!I32,0))))</f>
        <v>0</v>
      </c>
      <c r="L32" s="261">
        <f>IF(Foglio2!$J$3=Foglio2!$E$3,'Ausiliari_Coll.Scol. 1^ Pos.Ec.'!J32,IF(Foglio2!$J$3=Foglio2!$E$4,'Collab._Tecnici 1^ Pos.Ec.'!J32,IF(Foglio2!$J$3=Foglio2!$E$5,'Assistenti_Tecnici 1^ Pos.Ec.'!J32,IF(Foglio2!$J$3=Foglio2!$E$6,'Assistenti_Amm.vo 1^ Pos.Ec.'!J32,0))))</f>
        <v>0</v>
      </c>
      <c r="M32" s="262">
        <f>IF(Foglio2!$J$3=Foglio2!$E$3,'Ausiliari_Coll.Scol. 1^ Pos.Ec.'!K32,IF(Foglio2!$J$3=Foglio2!$E$4,'Collab._Tecnici 1^ Pos.Ec.'!K32,IF(Foglio2!$J$3=Foglio2!$E$5,'Assistenti_Tecnici 1^ Pos.Ec.'!K32,IF(Foglio2!$J$3=Foglio2!$E$6,'Assistenti_Amm.vo 1^ Pos.Ec.'!K32,0))))</f>
        <v>0</v>
      </c>
      <c r="N32" s="263">
        <f>IF(Foglio2!$J$3=Foglio2!$E$3,'Ausiliari_Coll.Scol. 1^ Pos.Ec.'!L32,IF(Foglio2!$J$3=Foglio2!$E$4,'Collab._Tecnici 1^ Pos.Ec.'!L32,IF(Foglio2!$J$3=Foglio2!$E$5,'Assistenti_Tecnici 1^ Pos.Ec.'!L32,IF(Foglio2!$J$3=Foglio2!$E$6,'Assistenti_Amm.vo 1^ Pos.Ec.'!L32,0))))</f>
        <v>0</v>
      </c>
      <c r="O32" s="251"/>
      <c r="P32" s="252">
        <f>IF(Foglio2!$J$3=Foglio2!$E$3,'Ausiliari_Coll.Scol. 1^ Pos.Ec.'!N32,IF(Foglio2!$J$3=Foglio2!$E$4,'Collab._Tecnici 1^ Pos.Ec.'!N32,IF(Foglio2!$J$3=Foglio2!$E$5,'Assistenti_Tecnici 1^ Pos.Ec.'!N32,IF(Foglio2!$J$3=Foglio2!$E$6,'Assistenti_Amm.vo 1^ Pos.Ec.'!N32,0))))</f>
        <v>0</v>
      </c>
      <c r="Q32" s="252">
        <f>IF(Foglio2!$J$3=Foglio2!$E$3,'Ausiliari_Coll.Scol. 1^ Pos.Ec.'!O32,IF(Foglio2!$J$3=Foglio2!$E$4,'Collab._Tecnici 1^ Pos.Ec.'!O32,IF(Foglio2!$J$3=Foglio2!$E$5,'Assistenti_Tecnici 1^ Pos.Ec.'!O32,IF(Foglio2!$J$3=Foglio2!$E$6,'Assistenti_Amm.vo 1^ Pos.Ec.'!O32,0))))</f>
        <v>0</v>
      </c>
      <c r="R32" s="252">
        <f>IF(Foglio2!$J$3=Foglio2!$E$3,'Ausiliari_Coll.Scol. 1^ Pos.Ec.'!P32,IF(Foglio2!$J$3=Foglio2!$E$4,'Collab._Tecnici 1^ Pos.Ec.'!P32,IF(Foglio2!$J$3=Foglio2!$E$5,'Assistenti_Tecnici 1^ Pos.Ec.'!P32,IF(Foglio2!$J$3=Foglio2!$E$6,'Assistenti_Amm.vo 1^ Pos.Ec.'!P32,0))))</f>
        <v>0</v>
      </c>
      <c r="S32" s="252">
        <f>IF(Foglio2!$J$3=Foglio2!$E$3,'Ausiliari_Coll.Scol. 1^ Pos.Ec.'!Q32,IF(Foglio2!$J$3=Foglio2!$E$4,'Collab._Tecnici 1^ Pos.Ec.'!Q32,IF(Foglio2!$J$3=Foglio2!$E$5,'Assistenti_Tecnici 1^ Pos.Ec.'!Q32,IF(Foglio2!$J$3=Foglio2!$E$6,'Assistenti_Amm.vo 1^ Pos.Ec.'!Q32,0))))</f>
        <v>0</v>
      </c>
      <c r="T32" s="252">
        <f>IF(Foglio2!$J$3=Foglio2!$E$3,'Ausiliari_Coll.Scol. 1^ Pos.Ec.'!R32,IF(Foglio2!$J$3=Foglio2!$E$4,'Collab._Tecnici 1^ Pos.Ec.'!R32,IF(Foglio2!$J$3=Foglio2!$E$5,'Assistenti_Tecnici 1^ Pos.Ec.'!R32,IF(Foglio2!$J$3=Foglio2!$E$6,'Assistenti_Amm.vo 1^ Pos.Ec.'!R32,0))))</f>
        <v>0</v>
      </c>
      <c r="U32" s="252">
        <f t="shared" ref="U32" si="61">(P32)/12*0.8</f>
        <v>0</v>
      </c>
      <c r="V32" s="252">
        <f t="shared" ref="V32" si="62">(P32+R32)/12*0.8</f>
        <v>0</v>
      </c>
      <c r="W32" s="253" t="str">
        <f t="shared" ref="W32" si="63">"Fascia Da "&amp;F32&amp;" a "&amp;F33&amp;" Decorrenza "&amp;DAY(C20)&amp;"/"&amp;MONTH(C20)&amp;"/"&amp;YEAR(C20)</f>
        <v>Fascia Da 35 a  Decorrenza 1/1/2007</v>
      </c>
    </row>
    <row r="33" spans="1:23" ht="9" customHeight="1" x14ac:dyDescent="0.2">
      <c r="B33" s="245">
        <f t="shared" si="4"/>
        <v>39096</v>
      </c>
      <c r="C33" s="454"/>
      <c r="D33" s="454"/>
      <c r="E33" s="264" t="s">
        <v>4</v>
      </c>
      <c r="F33" s="265"/>
      <c r="G33" s="256">
        <f t="shared" ref="G33:N33" si="64">G32*1936.27</f>
        <v>0</v>
      </c>
      <c r="H33" s="256">
        <f t="shared" si="64"/>
        <v>0</v>
      </c>
      <c r="I33" s="256">
        <f t="shared" si="64"/>
        <v>0</v>
      </c>
      <c r="J33" s="256">
        <f t="shared" si="64"/>
        <v>0</v>
      </c>
      <c r="K33" s="256">
        <f t="shared" si="64"/>
        <v>0</v>
      </c>
      <c r="L33" s="266">
        <f t="shared" si="64"/>
        <v>0</v>
      </c>
      <c r="M33" s="267">
        <f t="shared" si="64"/>
        <v>0</v>
      </c>
      <c r="N33" s="268">
        <f t="shared" si="64"/>
        <v>0</v>
      </c>
      <c r="O33" s="183"/>
      <c r="P33" s="184">
        <f t="shared" ref="P33:U33" si="65">P32*1936.27</f>
        <v>0</v>
      </c>
      <c r="Q33" s="184">
        <f t="shared" si="65"/>
        <v>0</v>
      </c>
      <c r="R33" s="184">
        <f t="shared" si="65"/>
        <v>0</v>
      </c>
      <c r="S33" s="184">
        <f t="shared" si="65"/>
        <v>0</v>
      </c>
      <c r="T33" s="184">
        <f t="shared" si="65"/>
        <v>0</v>
      </c>
      <c r="U33" s="184">
        <f t="shared" si="65"/>
        <v>0</v>
      </c>
      <c r="V33" s="184">
        <f t="shared" si="3"/>
        <v>0</v>
      </c>
    </row>
    <row r="34" spans="1:23" ht="12.75" customHeight="1" x14ac:dyDescent="0.2">
      <c r="A34" s="104">
        <f>IF(Foglio2!$J$7=1,TRUNC(V34,0),TRUNC(U34,0))</f>
        <v>0</v>
      </c>
      <c r="B34" s="245">
        <f t="shared" ref="B34" si="66">C36</f>
        <v>39114</v>
      </c>
      <c r="C34" s="452">
        <f>D22+1</f>
        <v>39114</v>
      </c>
      <c r="D34" s="452">
        <v>39446</v>
      </c>
      <c r="E34" s="246" t="s">
        <v>3</v>
      </c>
      <c r="F34" s="247">
        <v>0</v>
      </c>
      <c r="G34" s="248">
        <f>IF(Foglio2!$J$3=Foglio2!$E$3,'Ausiliari_Coll.Scol. 1^ Pos.Ec.'!E34,IF(Foglio2!$J$3=Foglio2!$E$4,'Collab._Tecnici 1^ Pos.Ec.'!E34,IF(Foglio2!$J$3=Foglio2!$E$5,'Assistenti_Tecnici 1^ Pos.Ec.'!E34,IF(Foglio2!$J$3=Foglio2!$E$6,'Assistenti_Amm.vo 1^ Pos.Ec.'!E34,0))))</f>
        <v>0</v>
      </c>
      <c r="H34" s="248">
        <f>IF(Foglio2!$J$3=Foglio2!$E$3,'Ausiliari_Coll.Scol. 1^ Pos.Ec.'!F34,IF(Foglio2!$J$3=Foglio2!$E$4,'Collab._Tecnici 1^ Pos.Ec.'!F34,IF(Foglio2!$J$3=Foglio2!$E$5,'Assistenti_Tecnici 1^ Pos.Ec.'!F34,IF(Foglio2!$J$3=Foglio2!$E$6,'Assistenti_Amm.vo 1^ Pos.Ec.'!F34,0))))</f>
        <v>0</v>
      </c>
      <c r="I34" s="248">
        <f>IF(Foglio2!$J$3=Foglio2!$E$3,'Ausiliari_Coll.Scol. 1^ Pos.Ec.'!G34,IF(Foglio2!$J$3=Foglio2!$E$4,'Collab._Tecnici 1^ Pos.Ec.'!G34,IF(Foglio2!$J$3=Foglio2!$E$5,'Assistenti_Tecnici 1^ Pos.Ec.'!G34,IF(Foglio2!$J$3=Foglio2!$E$6,'Assistenti_Amm.vo 1^ Pos.Ec.'!G34,0))))</f>
        <v>0</v>
      </c>
      <c r="J34" s="248">
        <f>IF(Foglio2!$J$3=Foglio2!$E$3,'Ausiliari_Coll.Scol. 1^ Pos.Ec.'!H34,IF(Foglio2!$J$3=Foglio2!$E$4,'Collab._Tecnici 1^ Pos.Ec.'!H34,IF(Foglio2!$J$3=Foglio2!$E$5,'Assistenti_Tecnici 1^ Pos.Ec.'!H34,IF(Foglio2!$J$3=Foglio2!$E$6,'Assistenti_Amm.vo 1^ Pos.Ec.'!H34,0))))</f>
        <v>0</v>
      </c>
      <c r="K34" s="248">
        <f>IF(Foglio2!$J$3=Foglio2!$E$3,'Ausiliari_Coll.Scol. 1^ Pos.Ec.'!I34,IF(Foglio2!$J$3=Foglio2!$E$4,'Collab._Tecnici 1^ Pos.Ec.'!I34,IF(Foglio2!$J$3=Foglio2!$E$5,'Assistenti_Tecnici 1^ Pos.Ec.'!I34,IF(Foglio2!$J$3=Foglio2!$E$6,'Assistenti_Amm.vo 1^ Pos.Ec.'!I34,0))))</f>
        <v>0</v>
      </c>
      <c r="L34" s="248">
        <f>IF(Foglio2!$J$3=Foglio2!$E$3,'Ausiliari_Coll.Scol. 1^ Pos.Ec.'!J34,IF(Foglio2!$J$3=Foglio2!$E$4,'Collab._Tecnici 1^ Pos.Ec.'!J34,IF(Foglio2!$J$3=Foglio2!$E$5,'Assistenti_Tecnici 1^ Pos.Ec.'!J34,IF(Foglio2!$J$3=Foglio2!$E$6,'Assistenti_Amm.vo 1^ Pos.Ec.'!J34,0))))</f>
        <v>0</v>
      </c>
      <c r="M34" s="249">
        <f>IF(Foglio2!$J$3=Foglio2!$E$3,'Ausiliari_Coll.Scol. 1^ Pos.Ec.'!K34,IF(Foglio2!$J$3=Foglio2!$E$4,'Collab._Tecnici 1^ Pos.Ec.'!K34,IF(Foglio2!$J$3=Foglio2!$E$5,'Assistenti_Tecnici 1^ Pos.Ec.'!K34,IF(Foglio2!$J$3=Foglio2!$E$6,'Assistenti_Amm.vo 1^ Pos.Ec.'!K34,0))))</f>
        <v>0</v>
      </c>
      <c r="N34" s="250">
        <f>IF(Foglio2!$J$3=Foglio2!$E$3,'Ausiliari_Coll.Scol. 1^ Pos.Ec.'!L34,IF(Foglio2!$J$3=Foglio2!$E$4,'Collab._Tecnici 1^ Pos.Ec.'!L34,IF(Foglio2!$J$3=Foglio2!$E$5,'Assistenti_Tecnici 1^ Pos.Ec.'!L34,IF(Foglio2!$J$3=Foglio2!$E$6,'Assistenti_Amm.vo 1^ Pos.Ec.'!L34,0))))</f>
        <v>0</v>
      </c>
      <c r="O34" s="251"/>
      <c r="P34" s="252">
        <f>IF(Foglio2!$J$3=Foglio2!$E$3,'Ausiliari_Coll.Scol. 1^ Pos.Ec.'!N34,IF(Foglio2!$J$3=Foglio2!$E$4,'Collab._Tecnici 1^ Pos.Ec.'!N34,IF(Foglio2!$J$3=Foglio2!$E$5,'Assistenti_Tecnici 1^ Pos.Ec.'!N34,IF(Foglio2!$J$3=Foglio2!$E$6,'Assistenti_Amm.vo 1^ Pos.Ec.'!N34,0))))</f>
        <v>0</v>
      </c>
      <c r="Q34" s="252">
        <f>IF(Foglio2!$J$3=Foglio2!$E$3,'Ausiliari_Coll.Scol. 1^ Pos.Ec.'!O34,IF(Foglio2!$J$3=Foglio2!$E$4,'Collab._Tecnici 1^ Pos.Ec.'!O34,IF(Foglio2!$J$3=Foglio2!$E$5,'Assistenti_Tecnici 1^ Pos.Ec.'!O34,IF(Foglio2!$J$3=Foglio2!$E$6,'Assistenti_Amm.vo 1^ Pos.Ec.'!O34,0))))</f>
        <v>0</v>
      </c>
      <c r="R34" s="252">
        <f>IF(Foglio2!$J$3=Foglio2!$E$3,'Ausiliari_Coll.Scol. 1^ Pos.Ec.'!P34,IF(Foglio2!$J$3=Foglio2!$E$4,'Collab._Tecnici 1^ Pos.Ec.'!P34,IF(Foglio2!$J$3=Foglio2!$E$5,'Assistenti_Tecnici 1^ Pos.Ec.'!P34,IF(Foglio2!$J$3=Foglio2!$E$6,'Assistenti_Amm.vo 1^ Pos.Ec.'!P34,0))))</f>
        <v>0</v>
      </c>
      <c r="S34" s="252">
        <f>IF(Foglio2!$J$3=Foglio2!$E$3,'Ausiliari_Coll.Scol. 1^ Pos.Ec.'!Q34,IF(Foglio2!$J$3=Foglio2!$E$4,'Collab._Tecnici 1^ Pos.Ec.'!Q34,IF(Foglio2!$J$3=Foglio2!$E$5,'Assistenti_Tecnici 1^ Pos.Ec.'!Q34,IF(Foglio2!$J$3=Foglio2!$E$6,'Assistenti_Amm.vo 1^ Pos.Ec.'!Q34,0))))</f>
        <v>0</v>
      </c>
      <c r="T34" s="252">
        <f>IF(Foglio2!$J$3=Foglio2!$E$3,'Ausiliari_Coll.Scol. 1^ Pos.Ec.'!R34,IF(Foglio2!$J$3=Foglio2!$E$4,'Collab._Tecnici 1^ Pos.Ec.'!R34,IF(Foglio2!$J$3=Foglio2!$E$5,'Assistenti_Tecnici 1^ Pos.Ec.'!R34,IF(Foglio2!$J$3=Foglio2!$E$6,'Assistenti_Amm.vo 1^ Pos.Ec.'!R34,0))))</f>
        <v>0</v>
      </c>
      <c r="U34" s="252">
        <f t="shared" ref="U34" si="67">(P34)/12*0.8</f>
        <v>0</v>
      </c>
      <c r="V34" s="252">
        <f t="shared" ref="V34" si="68">(P34+R34)/12*0.8</f>
        <v>0</v>
      </c>
      <c r="W34" s="253" t="str">
        <f t="shared" ref="W34" si="69">"Fascia Da "&amp;F34&amp;" a "&amp;F35&amp;" Decorrenza "&amp;DAY(C34)&amp;"/"&amp;MONTH(C34)&amp;"/"&amp;YEAR(C34)</f>
        <v>Fascia Da 0 a 2 Decorrenza 1/2/2007</v>
      </c>
    </row>
    <row r="35" spans="1:23" ht="9" customHeight="1" x14ac:dyDescent="0.2">
      <c r="B35" s="245">
        <f>B34+1</f>
        <v>39115</v>
      </c>
      <c r="C35" s="453"/>
      <c r="D35" s="453"/>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U35" si="71">P34*1936.27</f>
        <v>0</v>
      </c>
      <c r="Q35" s="184">
        <f t="shared" si="71"/>
        <v>0</v>
      </c>
      <c r="R35" s="184">
        <f t="shared" si="71"/>
        <v>0</v>
      </c>
      <c r="S35" s="184">
        <f t="shared" si="71"/>
        <v>0</v>
      </c>
      <c r="T35" s="184">
        <f t="shared" si="71"/>
        <v>0</v>
      </c>
      <c r="U35" s="184">
        <f t="shared" si="71"/>
        <v>0</v>
      </c>
      <c r="V35" s="184">
        <f t="shared" si="3"/>
        <v>0</v>
      </c>
    </row>
    <row r="36" spans="1:23" ht="12.75" customHeight="1" x14ac:dyDescent="0.2">
      <c r="A36" s="104">
        <f>IF(Foglio2!$J$7=1,TRUNC(V36,0),TRUNC(U36,0))</f>
        <v>0</v>
      </c>
      <c r="B36" s="245">
        <f t="shared" si="4"/>
        <v>39116</v>
      </c>
      <c r="C36" s="389">
        <f>C34</f>
        <v>39114</v>
      </c>
      <c r="D36" s="389">
        <f>D34</f>
        <v>39446</v>
      </c>
      <c r="E36" s="259" t="s">
        <v>3</v>
      </c>
      <c r="F36" s="260">
        <v>3</v>
      </c>
      <c r="G36" s="248">
        <f>IF(Foglio2!$J$3=Foglio2!$E$3,'Ausiliari_Coll.Scol. 1^ Pos.Ec.'!E36,IF(Foglio2!$J$3=Foglio2!$E$4,'Collab._Tecnici 1^ Pos.Ec.'!E36,IF(Foglio2!$J$3=Foglio2!$E$5,'Assistenti_Tecnici 1^ Pos.Ec.'!E36,IF(Foglio2!$J$3=Foglio2!$E$6,'Assistenti_Amm.vo 1^ Pos.Ec.'!E36,0))))</f>
        <v>0</v>
      </c>
      <c r="H36" s="248">
        <f>IF(Foglio2!$J$3=Foglio2!$E$3,'Ausiliari_Coll.Scol. 1^ Pos.Ec.'!F36,IF(Foglio2!$J$3=Foglio2!$E$4,'Collab._Tecnici 1^ Pos.Ec.'!F36,IF(Foglio2!$J$3=Foglio2!$E$5,'Assistenti_Tecnici 1^ Pos.Ec.'!F36,IF(Foglio2!$J$3=Foglio2!$E$6,'Assistenti_Amm.vo 1^ Pos.Ec.'!F36,0))))</f>
        <v>0</v>
      </c>
      <c r="I36" s="248">
        <f>IF(Foglio2!$J$3=Foglio2!$E$3,'Ausiliari_Coll.Scol. 1^ Pos.Ec.'!G36,IF(Foglio2!$J$3=Foglio2!$E$4,'Collab._Tecnici 1^ Pos.Ec.'!G36,IF(Foglio2!$J$3=Foglio2!$E$5,'Assistenti_Tecnici 1^ Pos.Ec.'!G36,IF(Foglio2!$J$3=Foglio2!$E$6,'Assistenti_Amm.vo 1^ Pos.Ec.'!G36,0))))</f>
        <v>0</v>
      </c>
      <c r="J36" s="248">
        <f>IF(Foglio2!$J$3=Foglio2!$E$3,'Ausiliari_Coll.Scol. 1^ Pos.Ec.'!H36,IF(Foglio2!$J$3=Foglio2!$E$4,'Collab._Tecnici 1^ Pos.Ec.'!H36,IF(Foglio2!$J$3=Foglio2!$E$5,'Assistenti_Tecnici 1^ Pos.Ec.'!H36,IF(Foglio2!$J$3=Foglio2!$E$6,'Assistenti_Amm.vo 1^ Pos.Ec.'!H36,0))))</f>
        <v>0</v>
      </c>
      <c r="K36" s="248">
        <f>IF(Foglio2!$J$3=Foglio2!$E$3,'Ausiliari_Coll.Scol. 1^ Pos.Ec.'!I36,IF(Foglio2!$J$3=Foglio2!$E$4,'Collab._Tecnici 1^ Pos.Ec.'!I36,IF(Foglio2!$J$3=Foglio2!$E$5,'Assistenti_Tecnici 1^ Pos.Ec.'!I36,IF(Foglio2!$J$3=Foglio2!$E$6,'Assistenti_Amm.vo 1^ Pos.Ec.'!I36,0))))</f>
        <v>0</v>
      </c>
      <c r="L36" s="261">
        <f>IF(Foglio2!$J$3=Foglio2!$E$3,'Ausiliari_Coll.Scol. 1^ Pos.Ec.'!J36,IF(Foglio2!$J$3=Foglio2!$E$4,'Collab._Tecnici 1^ Pos.Ec.'!J36,IF(Foglio2!$J$3=Foglio2!$E$5,'Assistenti_Tecnici 1^ Pos.Ec.'!J36,IF(Foglio2!$J$3=Foglio2!$E$6,'Assistenti_Amm.vo 1^ Pos.Ec.'!J36,0))))</f>
        <v>0</v>
      </c>
      <c r="M36" s="262">
        <f>IF(Foglio2!$J$3=Foglio2!$E$3,'Ausiliari_Coll.Scol. 1^ Pos.Ec.'!K36,IF(Foglio2!$J$3=Foglio2!$E$4,'Collab._Tecnici 1^ Pos.Ec.'!K36,IF(Foglio2!$J$3=Foglio2!$E$5,'Assistenti_Tecnici 1^ Pos.Ec.'!K36,IF(Foglio2!$J$3=Foglio2!$E$6,'Assistenti_Amm.vo 1^ Pos.Ec.'!K36,0))))</f>
        <v>0</v>
      </c>
      <c r="N36" s="263">
        <f>IF(Foglio2!$J$3=Foglio2!$E$3,'Ausiliari_Coll.Scol. 1^ Pos.Ec.'!L36,IF(Foglio2!$J$3=Foglio2!$E$4,'Collab._Tecnici 1^ Pos.Ec.'!L36,IF(Foglio2!$J$3=Foglio2!$E$5,'Assistenti_Tecnici 1^ Pos.Ec.'!L36,IF(Foglio2!$J$3=Foglio2!$E$6,'Assistenti_Amm.vo 1^ Pos.Ec.'!L36,0))))</f>
        <v>0</v>
      </c>
      <c r="O36" s="251"/>
      <c r="P36" s="252">
        <f>IF(Foglio2!$J$3=Foglio2!$E$3,'Ausiliari_Coll.Scol. 1^ Pos.Ec.'!N36,IF(Foglio2!$J$3=Foglio2!$E$4,'Collab._Tecnici 1^ Pos.Ec.'!N36,IF(Foglio2!$J$3=Foglio2!$E$5,'Assistenti_Tecnici 1^ Pos.Ec.'!N36,IF(Foglio2!$J$3=Foglio2!$E$6,'Assistenti_Amm.vo 1^ Pos.Ec.'!N36,0))))</f>
        <v>0</v>
      </c>
      <c r="Q36" s="252">
        <f>IF(Foglio2!$J$3=Foglio2!$E$3,'Ausiliari_Coll.Scol. 1^ Pos.Ec.'!O36,IF(Foglio2!$J$3=Foglio2!$E$4,'Collab._Tecnici 1^ Pos.Ec.'!O36,IF(Foglio2!$J$3=Foglio2!$E$5,'Assistenti_Tecnici 1^ Pos.Ec.'!O36,IF(Foglio2!$J$3=Foglio2!$E$6,'Assistenti_Amm.vo 1^ Pos.Ec.'!O36,0))))</f>
        <v>0</v>
      </c>
      <c r="R36" s="252">
        <f>IF(Foglio2!$J$3=Foglio2!$E$3,'Ausiliari_Coll.Scol. 1^ Pos.Ec.'!P36,IF(Foglio2!$J$3=Foglio2!$E$4,'Collab._Tecnici 1^ Pos.Ec.'!P36,IF(Foglio2!$J$3=Foglio2!$E$5,'Assistenti_Tecnici 1^ Pos.Ec.'!P36,IF(Foglio2!$J$3=Foglio2!$E$6,'Assistenti_Amm.vo 1^ Pos.Ec.'!P36,0))))</f>
        <v>0</v>
      </c>
      <c r="S36" s="252">
        <f>IF(Foglio2!$J$3=Foglio2!$E$3,'Ausiliari_Coll.Scol. 1^ Pos.Ec.'!Q36,IF(Foglio2!$J$3=Foglio2!$E$4,'Collab._Tecnici 1^ Pos.Ec.'!Q36,IF(Foglio2!$J$3=Foglio2!$E$5,'Assistenti_Tecnici 1^ Pos.Ec.'!Q36,IF(Foglio2!$J$3=Foglio2!$E$6,'Assistenti_Amm.vo 1^ Pos.Ec.'!Q36,0))))</f>
        <v>0</v>
      </c>
      <c r="T36" s="252">
        <f>IF(Foglio2!$J$3=Foglio2!$E$3,'Ausiliari_Coll.Scol. 1^ Pos.Ec.'!R36,IF(Foglio2!$J$3=Foglio2!$E$4,'Collab._Tecnici 1^ Pos.Ec.'!R36,IF(Foglio2!$J$3=Foglio2!$E$5,'Assistenti_Tecnici 1^ Pos.Ec.'!R36,IF(Foglio2!$J$3=Foglio2!$E$6,'Assistenti_Amm.vo 1^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2">
      <c r="B37" s="245">
        <f t="shared" ref="B37:B128" si="75">B36+1</f>
        <v>39117</v>
      </c>
      <c r="C37" s="389"/>
      <c r="D37" s="389"/>
      <c r="E37" s="254" t="s">
        <v>4</v>
      </c>
      <c r="F37" s="255">
        <v>8</v>
      </c>
      <c r="G37" s="256">
        <f t="shared" ref="G37:N37" si="76">G36*1936.27</f>
        <v>0</v>
      </c>
      <c r="H37" s="256">
        <f t="shared" si="76"/>
        <v>0</v>
      </c>
      <c r="I37" s="256">
        <f t="shared" si="76"/>
        <v>0</v>
      </c>
      <c r="J37" s="256">
        <f t="shared" si="76"/>
        <v>0</v>
      </c>
      <c r="K37" s="256">
        <f t="shared" si="76"/>
        <v>0</v>
      </c>
      <c r="L37" s="257">
        <f t="shared" si="76"/>
        <v>0</v>
      </c>
      <c r="M37" s="256">
        <f t="shared" si="76"/>
        <v>0</v>
      </c>
      <c r="N37" s="258">
        <f t="shared" si="76"/>
        <v>0</v>
      </c>
      <c r="O37" s="183"/>
      <c r="P37" s="184">
        <f t="shared" ref="P37:U37" si="77">P36*1936.27</f>
        <v>0</v>
      </c>
      <c r="Q37" s="184">
        <f t="shared" si="77"/>
        <v>0</v>
      </c>
      <c r="R37" s="184">
        <f t="shared" si="77"/>
        <v>0</v>
      </c>
      <c r="S37" s="184">
        <f t="shared" si="77"/>
        <v>0</v>
      </c>
      <c r="T37" s="184">
        <f t="shared" si="77"/>
        <v>0</v>
      </c>
      <c r="U37" s="184">
        <f t="shared" si="77"/>
        <v>0</v>
      </c>
      <c r="V37" s="184">
        <f t="shared" si="3"/>
        <v>0</v>
      </c>
    </row>
    <row r="38" spans="1:23" ht="12.75" customHeight="1" x14ac:dyDescent="0.2">
      <c r="A38" s="104">
        <f>IF(Foglio2!$J$7=1,TRUNC(V38,0),TRUNC(U38,0))</f>
        <v>0</v>
      </c>
      <c r="B38" s="245">
        <f t="shared" si="75"/>
        <v>39118</v>
      </c>
      <c r="C38" s="389"/>
      <c r="D38" s="389"/>
      <c r="E38" s="259" t="s">
        <v>3</v>
      </c>
      <c r="F38" s="260">
        <v>9</v>
      </c>
      <c r="G38" s="248">
        <f>IF(Foglio2!$J$3=Foglio2!$E$3,'Ausiliari_Coll.Scol. 1^ Pos.Ec.'!E38,IF(Foglio2!$J$3=Foglio2!$E$4,'Collab._Tecnici 1^ Pos.Ec.'!E38,IF(Foglio2!$J$3=Foglio2!$E$5,'Assistenti_Tecnici 1^ Pos.Ec.'!E38,IF(Foglio2!$J$3=Foglio2!$E$6,'Assistenti_Amm.vo 1^ Pos.Ec.'!E38,0))))</f>
        <v>0</v>
      </c>
      <c r="H38" s="248">
        <f>IF(Foglio2!$J$3=Foglio2!$E$3,'Ausiliari_Coll.Scol. 1^ Pos.Ec.'!F38,IF(Foglio2!$J$3=Foglio2!$E$4,'Collab._Tecnici 1^ Pos.Ec.'!F38,IF(Foglio2!$J$3=Foglio2!$E$5,'Assistenti_Tecnici 1^ Pos.Ec.'!F38,IF(Foglio2!$J$3=Foglio2!$E$6,'Assistenti_Amm.vo 1^ Pos.Ec.'!F38,0))))</f>
        <v>0</v>
      </c>
      <c r="I38" s="248">
        <f>IF(Foglio2!$J$3=Foglio2!$E$3,'Ausiliari_Coll.Scol. 1^ Pos.Ec.'!G38,IF(Foglio2!$J$3=Foglio2!$E$4,'Collab._Tecnici 1^ Pos.Ec.'!G38,IF(Foglio2!$J$3=Foglio2!$E$5,'Assistenti_Tecnici 1^ Pos.Ec.'!G38,IF(Foglio2!$J$3=Foglio2!$E$6,'Assistenti_Amm.vo 1^ Pos.Ec.'!G38,0))))</f>
        <v>0</v>
      </c>
      <c r="J38" s="248">
        <f>IF(Foglio2!$J$3=Foglio2!$E$3,'Ausiliari_Coll.Scol. 1^ Pos.Ec.'!H38,IF(Foglio2!$J$3=Foglio2!$E$4,'Collab._Tecnici 1^ Pos.Ec.'!H38,IF(Foglio2!$J$3=Foglio2!$E$5,'Assistenti_Tecnici 1^ Pos.Ec.'!H38,IF(Foglio2!$J$3=Foglio2!$E$6,'Assistenti_Amm.vo 1^ Pos.Ec.'!H38,0))))</f>
        <v>0</v>
      </c>
      <c r="K38" s="248">
        <f>IF(Foglio2!$J$3=Foglio2!$E$3,'Ausiliari_Coll.Scol. 1^ Pos.Ec.'!I38,IF(Foglio2!$J$3=Foglio2!$E$4,'Collab._Tecnici 1^ Pos.Ec.'!I38,IF(Foglio2!$J$3=Foglio2!$E$5,'Assistenti_Tecnici 1^ Pos.Ec.'!I38,IF(Foglio2!$J$3=Foglio2!$E$6,'Assistenti_Amm.vo 1^ Pos.Ec.'!I38,0))))</f>
        <v>0</v>
      </c>
      <c r="L38" s="261">
        <f>IF(Foglio2!$J$3=Foglio2!$E$3,'Ausiliari_Coll.Scol. 1^ Pos.Ec.'!J38,IF(Foglio2!$J$3=Foglio2!$E$4,'Collab._Tecnici 1^ Pos.Ec.'!J38,IF(Foglio2!$J$3=Foglio2!$E$5,'Assistenti_Tecnici 1^ Pos.Ec.'!J38,IF(Foglio2!$J$3=Foglio2!$E$6,'Assistenti_Amm.vo 1^ Pos.Ec.'!J38,0))))</f>
        <v>0</v>
      </c>
      <c r="M38" s="262">
        <f>IF(Foglio2!$J$3=Foglio2!$E$3,'Ausiliari_Coll.Scol. 1^ Pos.Ec.'!K38,IF(Foglio2!$J$3=Foglio2!$E$4,'Collab._Tecnici 1^ Pos.Ec.'!K38,IF(Foglio2!$J$3=Foglio2!$E$5,'Assistenti_Tecnici 1^ Pos.Ec.'!K38,IF(Foglio2!$J$3=Foglio2!$E$6,'Assistenti_Amm.vo 1^ Pos.Ec.'!K38,0))))</f>
        <v>0</v>
      </c>
      <c r="N38" s="263">
        <f>IF(Foglio2!$J$3=Foglio2!$E$3,'Ausiliari_Coll.Scol. 1^ Pos.Ec.'!L38,IF(Foglio2!$J$3=Foglio2!$E$4,'Collab._Tecnici 1^ Pos.Ec.'!L38,IF(Foglio2!$J$3=Foglio2!$E$5,'Assistenti_Tecnici 1^ Pos.Ec.'!L38,IF(Foglio2!$J$3=Foglio2!$E$6,'Assistenti_Amm.vo 1^ Pos.Ec.'!L38,0))))</f>
        <v>0</v>
      </c>
      <c r="O38" s="251"/>
      <c r="P38" s="252">
        <f>IF(Foglio2!$J$3=Foglio2!$E$3,'Ausiliari_Coll.Scol. 1^ Pos.Ec.'!N38,IF(Foglio2!$J$3=Foglio2!$E$4,'Collab._Tecnici 1^ Pos.Ec.'!N38,IF(Foglio2!$J$3=Foglio2!$E$5,'Assistenti_Tecnici 1^ Pos.Ec.'!N38,IF(Foglio2!$J$3=Foglio2!$E$6,'Assistenti_Amm.vo 1^ Pos.Ec.'!N38,0))))</f>
        <v>0</v>
      </c>
      <c r="Q38" s="252">
        <f>IF(Foglio2!$J$3=Foglio2!$E$3,'Ausiliari_Coll.Scol. 1^ Pos.Ec.'!O38,IF(Foglio2!$J$3=Foglio2!$E$4,'Collab._Tecnici 1^ Pos.Ec.'!O38,IF(Foglio2!$J$3=Foglio2!$E$5,'Assistenti_Tecnici 1^ Pos.Ec.'!O38,IF(Foglio2!$J$3=Foglio2!$E$6,'Assistenti_Amm.vo 1^ Pos.Ec.'!O38,0))))</f>
        <v>0</v>
      </c>
      <c r="R38" s="252">
        <f>IF(Foglio2!$J$3=Foglio2!$E$3,'Ausiliari_Coll.Scol. 1^ Pos.Ec.'!P38,IF(Foglio2!$J$3=Foglio2!$E$4,'Collab._Tecnici 1^ Pos.Ec.'!P38,IF(Foglio2!$J$3=Foglio2!$E$5,'Assistenti_Tecnici 1^ Pos.Ec.'!P38,IF(Foglio2!$J$3=Foglio2!$E$6,'Assistenti_Amm.vo 1^ Pos.Ec.'!P38,0))))</f>
        <v>0</v>
      </c>
      <c r="S38" s="252">
        <f>IF(Foglio2!$J$3=Foglio2!$E$3,'Ausiliari_Coll.Scol. 1^ Pos.Ec.'!Q38,IF(Foglio2!$J$3=Foglio2!$E$4,'Collab._Tecnici 1^ Pos.Ec.'!Q38,IF(Foglio2!$J$3=Foglio2!$E$5,'Assistenti_Tecnici 1^ Pos.Ec.'!Q38,IF(Foglio2!$J$3=Foglio2!$E$6,'Assistenti_Amm.vo 1^ Pos.Ec.'!Q38,0))))</f>
        <v>0</v>
      </c>
      <c r="T38" s="252">
        <f>IF(Foglio2!$J$3=Foglio2!$E$3,'Ausiliari_Coll.Scol. 1^ Pos.Ec.'!R38,IF(Foglio2!$J$3=Foglio2!$E$4,'Collab._Tecnici 1^ Pos.Ec.'!R38,IF(Foglio2!$J$3=Foglio2!$E$5,'Assistenti_Tecnici 1^ Pos.Ec.'!R38,IF(Foglio2!$J$3=Foglio2!$E$6,'Assistenti_Amm.vo 1^ Pos.Ec.'!R38,0))))</f>
        <v>0</v>
      </c>
      <c r="U38" s="252">
        <f t="shared" ref="U38" si="78">(P38)/12*0.8</f>
        <v>0</v>
      </c>
      <c r="V38" s="252">
        <f t="shared" ref="V38" si="79">(P38+R38)/12*0.8</f>
        <v>0</v>
      </c>
      <c r="W38" s="253" t="str">
        <f t="shared" ref="W38" si="80">"Fascia Da "&amp;F38&amp;" a "&amp;F39&amp;" Decorrenza "&amp;DAY(C34)&amp;"/"&amp;MONTH(C34)&amp;"/"&amp;YEAR(C34)</f>
        <v>Fascia Da 9 a 14 Decorrenza 1/2/2007</v>
      </c>
    </row>
    <row r="39" spans="1:23" ht="9" customHeight="1" x14ac:dyDescent="0.2">
      <c r="B39" s="245">
        <f t="shared" si="75"/>
        <v>39119</v>
      </c>
      <c r="C39" s="389"/>
      <c r="D39" s="389"/>
      <c r="E39" s="254" t="s">
        <v>4</v>
      </c>
      <c r="F39" s="255">
        <v>14</v>
      </c>
      <c r="G39" s="256">
        <f t="shared" ref="G39:N39" si="81">G38*1936.27</f>
        <v>0</v>
      </c>
      <c r="H39" s="256">
        <f t="shared" si="81"/>
        <v>0</v>
      </c>
      <c r="I39" s="256">
        <f t="shared" si="81"/>
        <v>0</v>
      </c>
      <c r="J39" s="256">
        <f t="shared" si="81"/>
        <v>0</v>
      </c>
      <c r="K39" s="256">
        <f t="shared" si="81"/>
        <v>0</v>
      </c>
      <c r="L39" s="257">
        <f t="shared" si="81"/>
        <v>0</v>
      </c>
      <c r="M39" s="256">
        <f t="shared" si="81"/>
        <v>0</v>
      </c>
      <c r="N39" s="258">
        <f t="shared" si="81"/>
        <v>0</v>
      </c>
      <c r="O39" s="183"/>
      <c r="P39" s="184">
        <f t="shared" ref="P39:U39" si="82">P38*1936.27</f>
        <v>0</v>
      </c>
      <c r="Q39" s="184">
        <f t="shared" si="82"/>
        <v>0</v>
      </c>
      <c r="R39" s="184">
        <f t="shared" si="82"/>
        <v>0</v>
      </c>
      <c r="S39" s="184">
        <f t="shared" si="82"/>
        <v>0</v>
      </c>
      <c r="T39" s="184">
        <f t="shared" si="82"/>
        <v>0</v>
      </c>
      <c r="U39" s="184">
        <f t="shared" si="82"/>
        <v>0</v>
      </c>
      <c r="V39" s="184">
        <f t="shared" si="3"/>
        <v>0</v>
      </c>
    </row>
    <row r="40" spans="1:23" ht="12.75" customHeight="1" x14ac:dyDescent="0.2">
      <c r="A40" s="104">
        <f>IF(Foglio2!$J$7=1,TRUNC(V40,0),TRUNC(U40,0))</f>
        <v>0</v>
      </c>
      <c r="B40" s="245">
        <f t="shared" si="75"/>
        <v>39120</v>
      </c>
      <c r="C40" s="389"/>
      <c r="D40" s="389"/>
      <c r="E40" s="259" t="s">
        <v>3</v>
      </c>
      <c r="F40" s="260">
        <v>15</v>
      </c>
      <c r="G40" s="248">
        <f>IF(Foglio2!$J$3=Foglio2!$E$3,'Ausiliari_Coll.Scol. 1^ Pos.Ec.'!E40,IF(Foglio2!$J$3=Foglio2!$E$4,'Collab._Tecnici 1^ Pos.Ec.'!E40,IF(Foglio2!$J$3=Foglio2!$E$5,'Assistenti_Tecnici 1^ Pos.Ec.'!E40,IF(Foglio2!$J$3=Foglio2!$E$6,'Assistenti_Amm.vo 1^ Pos.Ec.'!E40,0))))</f>
        <v>0</v>
      </c>
      <c r="H40" s="248">
        <f>IF(Foglio2!$J$3=Foglio2!$E$3,'Ausiliari_Coll.Scol. 1^ Pos.Ec.'!F40,IF(Foglio2!$J$3=Foglio2!$E$4,'Collab._Tecnici 1^ Pos.Ec.'!F40,IF(Foglio2!$J$3=Foglio2!$E$5,'Assistenti_Tecnici 1^ Pos.Ec.'!F40,IF(Foglio2!$J$3=Foglio2!$E$6,'Assistenti_Amm.vo 1^ Pos.Ec.'!F40,0))))</f>
        <v>0</v>
      </c>
      <c r="I40" s="248">
        <f>IF(Foglio2!$J$3=Foglio2!$E$3,'Ausiliari_Coll.Scol. 1^ Pos.Ec.'!G40,IF(Foglio2!$J$3=Foglio2!$E$4,'Collab._Tecnici 1^ Pos.Ec.'!G40,IF(Foglio2!$J$3=Foglio2!$E$5,'Assistenti_Tecnici 1^ Pos.Ec.'!G40,IF(Foglio2!$J$3=Foglio2!$E$6,'Assistenti_Amm.vo 1^ Pos.Ec.'!G40,0))))</f>
        <v>0</v>
      </c>
      <c r="J40" s="248">
        <f>IF(Foglio2!$J$3=Foglio2!$E$3,'Ausiliari_Coll.Scol. 1^ Pos.Ec.'!H40,IF(Foglio2!$J$3=Foglio2!$E$4,'Collab._Tecnici 1^ Pos.Ec.'!H40,IF(Foglio2!$J$3=Foglio2!$E$5,'Assistenti_Tecnici 1^ Pos.Ec.'!H40,IF(Foglio2!$J$3=Foglio2!$E$6,'Assistenti_Amm.vo 1^ Pos.Ec.'!H40,0))))</f>
        <v>0</v>
      </c>
      <c r="K40" s="248">
        <f>IF(Foglio2!$J$3=Foglio2!$E$3,'Ausiliari_Coll.Scol. 1^ Pos.Ec.'!I40,IF(Foglio2!$J$3=Foglio2!$E$4,'Collab._Tecnici 1^ Pos.Ec.'!I40,IF(Foglio2!$J$3=Foglio2!$E$5,'Assistenti_Tecnici 1^ Pos.Ec.'!I40,IF(Foglio2!$J$3=Foglio2!$E$6,'Assistenti_Amm.vo 1^ Pos.Ec.'!I40,0))))</f>
        <v>0</v>
      </c>
      <c r="L40" s="261">
        <f>IF(Foglio2!$J$3=Foglio2!$E$3,'Ausiliari_Coll.Scol. 1^ Pos.Ec.'!J40,IF(Foglio2!$J$3=Foglio2!$E$4,'Collab._Tecnici 1^ Pos.Ec.'!J40,IF(Foglio2!$J$3=Foglio2!$E$5,'Assistenti_Tecnici 1^ Pos.Ec.'!J40,IF(Foglio2!$J$3=Foglio2!$E$6,'Assistenti_Amm.vo 1^ Pos.Ec.'!J40,0))))</f>
        <v>0</v>
      </c>
      <c r="M40" s="262">
        <f>IF(Foglio2!$J$3=Foglio2!$E$3,'Ausiliari_Coll.Scol. 1^ Pos.Ec.'!K40,IF(Foglio2!$J$3=Foglio2!$E$4,'Collab._Tecnici 1^ Pos.Ec.'!K40,IF(Foglio2!$J$3=Foglio2!$E$5,'Assistenti_Tecnici 1^ Pos.Ec.'!K40,IF(Foglio2!$J$3=Foglio2!$E$6,'Assistenti_Amm.vo 1^ Pos.Ec.'!K40,0))))</f>
        <v>0</v>
      </c>
      <c r="N40" s="263">
        <f>IF(Foglio2!$J$3=Foglio2!$E$3,'Ausiliari_Coll.Scol. 1^ Pos.Ec.'!L40,IF(Foglio2!$J$3=Foglio2!$E$4,'Collab._Tecnici 1^ Pos.Ec.'!L40,IF(Foglio2!$J$3=Foglio2!$E$5,'Assistenti_Tecnici 1^ Pos.Ec.'!L40,IF(Foglio2!$J$3=Foglio2!$E$6,'Assistenti_Amm.vo 1^ Pos.Ec.'!L40,0))))</f>
        <v>0</v>
      </c>
      <c r="O40" s="251"/>
      <c r="P40" s="252">
        <f>IF(Foglio2!$J$3=Foglio2!$E$3,'Ausiliari_Coll.Scol. 1^ Pos.Ec.'!N40,IF(Foglio2!$J$3=Foglio2!$E$4,'Collab._Tecnici 1^ Pos.Ec.'!N40,IF(Foglio2!$J$3=Foglio2!$E$5,'Assistenti_Tecnici 1^ Pos.Ec.'!N40,IF(Foglio2!$J$3=Foglio2!$E$6,'Assistenti_Amm.vo 1^ Pos.Ec.'!N40,0))))</f>
        <v>0</v>
      </c>
      <c r="Q40" s="252">
        <f>IF(Foglio2!$J$3=Foglio2!$E$3,'Ausiliari_Coll.Scol. 1^ Pos.Ec.'!O40,IF(Foglio2!$J$3=Foglio2!$E$4,'Collab._Tecnici 1^ Pos.Ec.'!O40,IF(Foglio2!$J$3=Foglio2!$E$5,'Assistenti_Tecnici 1^ Pos.Ec.'!O40,IF(Foglio2!$J$3=Foglio2!$E$6,'Assistenti_Amm.vo 1^ Pos.Ec.'!O40,0))))</f>
        <v>0</v>
      </c>
      <c r="R40" s="252">
        <f>IF(Foglio2!$J$3=Foglio2!$E$3,'Ausiliari_Coll.Scol. 1^ Pos.Ec.'!P40,IF(Foglio2!$J$3=Foglio2!$E$4,'Collab._Tecnici 1^ Pos.Ec.'!P40,IF(Foglio2!$J$3=Foglio2!$E$5,'Assistenti_Tecnici 1^ Pos.Ec.'!P40,IF(Foglio2!$J$3=Foglio2!$E$6,'Assistenti_Amm.vo 1^ Pos.Ec.'!P40,0))))</f>
        <v>0</v>
      </c>
      <c r="S40" s="252">
        <f>IF(Foglio2!$J$3=Foglio2!$E$3,'Ausiliari_Coll.Scol. 1^ Pos.Ec.'!Q40,IF(Foglio2!$J$3=Foglio2!$E$4,'Collab._Tecnici 1^ Pos.Ec.'!Q40,IF(Foglio2!$J$3=Foglio2!$E$5,'Assistenti_Tecnici 1^ Pos.Ec.'!Q40,IF(Foglio2!$J$3=Foglio2!$E$6,'Assistenti_Amm.vo 1^ Pos.Ec.'!Q40,0))))</f>
        <v>0</v>
      </c>
      <c r="T40" s="252">
        <f>IF(Foglio2!$J$3=Foglio2!$E$3,'Ausiliari_Coll.Scol. 1^ Pos.Ec.'!R40,IF(Foglio2!$J$3=Foglio2!$E$4,'Collab._Tecnici 1^ Pos.Ec.'!R40,IF(Foglio2!$J$3=Foglio2!$E$5,'Assistenti_Tecnici 1^ Pos.Ec.'!R40,IF(Foglio2!$J$3=Foglio2!$E$6,'Assistenti_Amm.vo 1^ Pos.Ec.'!R40,0))))</f>
        <v>0</v>
      </c>
      <c r="U40" s="252">
        <f t="shared" ref="U40" si="83">(P40)/12*0.8</f>
        <v>0</v>
      </c>
      <c r="V40" s="252">
        <f t="shared" ref="V40" si="84">(P40+R40)/12*0.8</f>
        <v>0</v>
      </c>
      <c r="W40" s="253" t="str">
        <f t="shared" ref="W40" si="85">"Fascia Da "&amp;F40&amp;" a "&amp;F41&amp;" Decorrenza "&amp;DAY(C34)&amp;"/"&amp;MONTH(C34)&amp;"/"&amp;YEAR(C34)</f>
        <v>Fascia Da 15 a 20 Decorrenza 1/2/2007</v>
      </c>
    </row>
    <row r="41" spans="1:23" ht="9" customHeight="1" x14ac:dyDescent="0.2">
      <c r="B41" s="245">
        <f t="shared" si="75"/>
        <v>39121</v>
      </c>
      <c r="C41" s="389"/>
      <c r="D41" s="389"/>
      <c r="E41" s="254" t="s">
        <v>4</v>
      </c>
      <c r="F41" s="255">
        <v>20</v>
      </c>
      <c r="G41" s="256">
        <f t="shared" ref="G41:N41" si="86">G40*1936.27</f>
        <v>0</v>
      </c>
      <c r="H41" s="256">
        <f t="shared" si="86"/>
        <v>0</v>
      </c>
      <c r="I41" s="256">
        <f t="shared" si="86"/>
        <v>0</v>
      </c>
      <c r="J41" s="256">
        <f t="shared" si="86"/>
        <v>0</v>
      </c>
      <c r="K41" s="256">
        <f t="shared" si="86"/>
        <v>0</v>
      </c>
      <c r="L41" s="257">
        <f t="shared" si="86"/>
        <v>0</v>
      </c>
      <c r="M41" s="256">
        <f t="shared" si="86"/>
        <v>0</v>
      </c>
      <c r="N41" s="258">
        <f t="shared" si="86"/>
        <v>0</v>
      </c>
      <c r="O41" s="183"/>
      <c r="P41" s="184">
        <f t="shared" ref="P41:U41" si="87">P40*1936.27</f>
        <v>0</v>
      </c>
      <c r="Q41" s="184">
        <f t="shared" si="87"/>
        <v>0</v>
      </c>
      <c r="R41" s="184">
        <f t="shared" si="87"/>
        <v>0</v>
      </c>
      <c r="S41" s="184">
        <f t="shared" si="87"/>
        <v>0</v>
      </c>
      <c r="T41" s="184">
        <f t="shared" si="87"/>
        <v>0</v>
      </c>
      <c r="U41" s="184">
        <f t="shared" si="87"/>
        <v>0</v>
      </c>
      <c r="V41" s="184">
        <f t="shared" si="3"/>
        <v>0</v>
      </c>
    </row>
    <row r="42" spans="1:23" ht="12.75" customHeight="1" x14ac:dyDescent="0.2">
      <c r="A42" s="104">
        <f>IF(Foglio2!$J$7=1,TRUNC(V42,0),TRUNC(U42,0))</f>
        <v>0</v>
      </c>
      <c r="B42" s="245">
        <f t="shared" si="75"/>
        <v>39122</v>
      </c>
      <c r="C42" s="389"/>
      <c r="D42" s="389"/>
      <c r="E42" s="259" t="s">
        <v>3</v>
      </c>
      <c r="F42" s="260">
        <v>21</v>
      </c>
      <c r="G42" s="248">
        <f>IF(Foglio2!$J$3=Foglio2!$E$3,'Ausiliari_Coll.Scol. 1^ Pos.Ec.'!E42,IF(Foglio2!$J$3=Foglio2!$E$4,'Collab._Tecnici 1^ Pos.Ec.'!E42,IF(Foglio2!$J$3=Foglio2!$E$5,'Assistenti_Tecnici 1^ Pos.Ec.'!E42,IF(Foglio2!$J$3=Foglio2!$E$6,'Assistenti_Amm.vo 1^ Pos.Ec.'!E42,0))))</f>
        <v>0</v>
      </c>
      <c r="H42" s="248">
        <f>IF(Foglio2!$J$3=Foglio2!$E$3,'Ausiliari_Coll.Scol. 1^ Pos.Ec.'!F42,IF(Foglio2!$J$3=Foglio2!$E$4,'Collab._Tecnici 1^ Pos.Ec.'!F42,IF(Foglio2!$J$3=Foglio2!$E$5,'Assistenti_Tecnici 1^ Pos.Ec.'!F42,IF(Foglio2!$J$3=Foglio2!$E$6,'Assistenti_Amm.vo 1^ Pos.Ec.'!F42,0))))</f>
        <v>0</v>
      </c>
      <c r="I42" s="248">
        <f>IF(Foglio2!$J$3=Foglio2!$E$3,'Ausiliari_Coll.Scol. 1^ Pos.Ec.'!G42,IF(Foglio2!$J$3=Foglio2!$E$4,'Collab._Tecnici 1^ Pos.Ec.'!G42,IF(Foglio2!$J$3=Foglio2!$E$5,'Assistenti_Tecnici 1^ Pos.Ec.'!G42,IF(Foglio2!$J$3=Foglio2!$E$6,'Assistenti_Amm.vo 1^ Pos.Ec.'!G42,0))))</f>
        <v>0</v>
      </c>
      <c r="J42" s="248">
        <f>IF(Foglio2!$J$3=Foglio2!$E$3,'Ausiliari_Coll.Scol. 1^ Pos.Ec.'!H42,IF(Foglio2!$J$3=Foglio2!$E$4,'Collab._Tecnici 1^ Pos.Ec.'!H42,IF(Foglio2!$J$3=Foglio2!$E$5,'Assistenti_Tecnici 1^ Pos.Ec.'!H42,IF(Foglio2!$J$3=Foglio2!$E$6,'Assistenti_Amm.vo 1^ Pos.Ec.'!H42,0))))</f>
        <v>0</v>
      </c>
      <c r="K42" s="248">
        <f>IF(Foglio2!$J$3=Foglio2!$E$3,'Ausiliari_Coll.Scol. 1^ Pos.Ec.'!I42,IF(Foglio2!$J$3=Foglio2!$E$4,'Collab._Tecnici 1^ Pos.Ec.'!I42,IF(Foglio2!$J$3=Foglio2!$E$5,'Assistenti_Tecnici 1^ Pos.Ec.'!I42,IF(Foglio2!$J$3=Foglio2!$E$6,'Assistenti_Amm.vo 1^ Pos.Ec.'!I42,0))))</f>
        <v>0</v>
      </c>
      <c r="L42" s="261">
        <f>IF(Foglio2!$J$3=Foglio2!$E$3,'Ausiliari_Coll.Scol. 1^ Pos.Ec.'!J42,IF(Foglio2!$J$3=Foglio2!$E$4,'Collab._Tecnici 1^ Pos.Ec.'!J42,IF(Foglio2!$J$3=Foglio2!$E$5,'Assistenti_Tecnici 1^ Pos.Ec.'!J42,IF(Foglio2!$J$3=Foglio2!$E$6,'Assistenti_Amm.vo 1^ Pos.Ec.'!J42,0))))</f>
        <v>0</v>
      </c>
      <c r="M42" s="262">
        <f>IF(Foglio2!$J$3=Foglio2!$E$3,'Ausiliari_Coll.Scol. 1^ Pos.Ec.'!K42,IF(Foglio2!$J$3=Foglio2!$E$4,'Collab._Tecnici 1^ Pos.Ec.'!K42,IF(Foglio2!$J$3=Foglio2!$E$5,'Assistenti_Tecnici 1^ Pos.Ec.'!K42,IF(Foglio2!$J$3=Foglio2!$E$6,'Assistenti_Amm.vo 1^ Pos.Ec.'!K42,0))))</f>
        <v>0</v>
      </c>
      <c r="N42" s="263">
        <f>IF(Foglio2!$J$3=Foglio2!$E$3,'Ausiliari_Coll.Scol. 1^ Pos.Ec.'!L42,IF(Foglio2!$J$3=Foglio2!$E$4,'Collab._Tecnici 1^ Pos.Ec.'!L42,IF(Foglio2!$J$3=Foglio2!$E$5,'Assistenti_Tecnici 1^ Pos.Ec.'!L42,IF(Foglio2!$J$3=Foglio2!$E$6,'Assistenti_Amm.vo 1^ Pos.Ec.'!L42,0))))</f>
        <v>0</v>
      </c>
      <c r="O42" s="251"/>
      <c r="P42" s="252">
        <f>IF(Foglio2!$J$3=Foglio2!$E$3,'Ausiliari_Coll.Scol. 1^ Pos.Ec.'!N42,IF(Foglio2!$J$3=Foglio2!$E$4,'Collab._Tecnici 1^ Pos.Ec.'!N42,IF(Foglio2!$J$3=Foglio2!$E$5,'Assistenti_Tecnici 1^ Pos.Ec.'!N42,IF(Foglio2!$J$3=Foglio2!$E$6,'Assistenti_Amm.vo 1^ Pos.Ec.'!N42,0))))</f>
        <v>0</v>
      </c>
      <c r="Q42" s="252">
        <f>IF(Foglio2!$J$3=Foglio2!$E$3,'Ausiliari_Coll.Scol. 1^ Pos.Ec.'!O42,IF(Foglio2!$J$3=Foglio2!$E$4,'Collab._Tecnici 1^ Pos.Ec.'!O42,IF(Foglio2!$J$3=Foglio2!$E$5,'Assistenti_Tecnici 1^ Pos.Ec.'!O42,IF(Foglio2!$J$3=Foglio2!$E$6,'Assistenti_Amm.vo 1^ Pos.Ec.'!O42,0))))</f>
        <v>0</v>
      </c>
      <c r="R42" s="252">
        <f>IF(Foglio2!$J$3=Foglio2!$E$3,'Ausiliari_Coll.Scol. 1^ Pos.Ec.'!P42,IF(Foglio2!$J$3=Foglio2!$E$4,'Collab._Tecnici 1^ Pos.Ec.'!P42,IF(Foglio2!$J$3=Foglio2!$E$5,'Assistenti_Tecnici 1^ Pos.Ec.'!P42,IF(Foglio2!$J$3=Foglio2!$E$6,'Assistenti_Amm.vo 1^ Pos.Ec.'!P42,0))))</f>
        <v>0</v>
      </c>
      <c r="S42" s="252">
        <f>IF(Foglio2!$J$3=Foglio2!$E$3,'Ausiliari_Coll.Scol. 1^ Pos.Ec.'!Q42,IF(Foglio2!$J$3=Foglio2!$E$4,'Collab._Tecnici 1^ Pos.Ec.'!Q42,IF(Foglio2!$J$3=Foglio2!$E$5,'Assistenti_Tecnici 1^ Pos.Ec.'!Q42,IF(Foglio2!$J$3=Foglio2!$E$6,'Assistenti_Amm.vo 1^ Pos.Ec.'!Q42,0))))</f>
        <v>0</v>
      </c>
      <c r="T42" s="252">
        <f>IF(Foglio2!$J$3=Foglio2!$E$3,'Ausiliari_Coll.Scol. 1^ Pos.Ec.'!R42,IF(Foglio2!$J$3=Foglio2!$E$4,'Collab._Tecnici 1^ Pos.Ec.'!R42,IF(Foglio2!$J$3=Foglio2!$E$5,'Assistenti_Tecnici 1^ Pos.Ec.'!R42,IF(Foglio2!$J$3=Foglio2!$E$6,'Assistenti_Amm.vo 1^ Pos.Ec.'!R42,0))))</f>
        <v>0</v>
      </c>
      <c r="U42" s="252">
        <f t="shared" ref="U42" si="88">(P42)/12*0.8</f>
        <v>0</v>
      </c>
      <c r="V42" s="252">
        <f t="shared" ref="V42" si="89">(P42+R42)/12*0.8</f>
        <v>0</v>
      </c>
      <c r="W42" s="253" t="str">
        <f t="shared" ref="W42" si="90">"Fascia Da "&amp;F42&amp;" a "&amp;F43&amp;" Decorrenza "&amp;DAY(C34)&amp;"/"&amp;MONTH(C34)&amp;"/"&amp;YEAR(C34)</f>
        <v>Fascia Da 21 a 27 Decorrenza 1/2/2007</v>
      </c>
    </row>
    <row r="43" spans="1:23" ht="9" customHeight="1" x14ac:dyDescent="0.2">
      <c r="B43" s="245">
        <f t="shared" si="75"/>
        <v>39123</v>
      </c>
      <c r="C43" s="389"/>
      <c r="D43" s="389"/>
      <c r="E43" s="254" t="s">
        <v>4</v>
      </c>
      <c r="F43" s="255">
        <v>27</v>
      </c>
      <c r="G43" s="256">
        <f t="shared" ref="G43:N43" si="91">G42*1936.27</f>
        <v>0</v>
      </c>
      <c r="H43" s="256">
        <f t="shared" si="91"/>
        <v>0</v>
      </c>
      <c r="I43" s="256">
        <f t="shared" si="91"/>
        <v>0</v>
      </c>
      <c r="J43" s="256">
        <f t="shared" si="91"/>
        <v>0</v>
      </c>
      <c r="K43" s="256">
        <f t="shared" si="91"/>
        <v>0</v>
      </c>
      <c r="L43" s="257">
        <f t="shared" si="91"/>
        <v>0</v>
      </c>
      <c r="M43" s="256">
        <f t="shared" si="91"/>
        <v>0</v>
      </c>
      <c r="N43" s="258">
        <f t="shared" si="91"/>
        <v>0</v>
      </c>
      <c r="O43" s="183"/>
      <c r="P43" s="184">
        <f t="shared" ref="P43:U43" si="92">P42*1936.27</f>
        <v>0</v>
      </c>
      <c r="Q43" s="184">
        <f t="shared" si="92"/>
        <v>0</v>
      </c>
      <c r="R43" s="184">
        <f t="shared" si="92"/>
        <v>0</v>
      </c>
      <c r="S43" s="184">
        <f t="shared" si="92"/>
        <v>0</v>
      </c>
      <c r="T43" s="184">
        <f t="shared" si="92"/>
        <v>0</v>
      </c>
      <c r="U43" s="184">
        <f t="shared" si="92"/>
        <v>0</v>
      </c>
      <c r="V43" s="184">
        <f t="shared" si="3"/>
        <v>0</v>
      </c>
    </row>
    <row r="44" spans="1:23" ht="12.75" customHeight="1" x14ac:dyDescent="0.2">
      <c r="A44" s="104">
        <f>IF(Foglio2!$J$7=1,TRUNC(V44,0),TRUNC(U44,0))</f>
        <v>0</v>
      </c>
      <c r="B44" s="245">
        <f t="shared" si="75"/>
        <v>39124</v>
      </c>
      <c r="C44" s="389"/>
      <c r="D44" s="389"/>
      <c r="E44" s="259" t="s">
        <v>3</v>
      </c>
      <c r="F44" s="260">
        <v>28</v>
      </c>
      <c r="G44" s="248">
        <f>IF(Foglio2!$J$3=Foglio2!$E$3,'Ausiliari_Coll.Scol. 1^ Pos.Ec.'!E44,IF(Foglio2!$J$3=Foglio2!$E$4,'Collab._Tecnici 1^ Pos.Ec.'!E44,IF(Foglio2!$J$3=Foglio2!$E$5,'Assistenti_Tecnici 1^ Pos.Ec.'!E44,IF(Foglio2!$J$3=Foglio2!$E$6,'Assistenti_Amm.vo 1^ Pos.Ec.'!E44,0))))</f>
        <v>0</v>
      </c>
      <c r="H44" s="248">
        <f>IF(Foglio2!$J$3=Foglio2!$E$3,'Ausiliari_Coll.Scol. 1^ Pos.Ec.'!F44,IF(Foglio2!$J$3=Foglio2!$E$4,'Collab._Tecnici 1^ Pos.Ec.'!F44,IF(Foglio2!$J$3=Foglio2!$E$5,'Assistenti_Tecnici 1^ Pos.Ec.'!F44,IF(Foglio2!$J$3=Foglio2!$E$6,'Assistenti_Amm.vo 1^ Pos.Ec.'!F44,0))))</f>
        <v>0</v>
      </c>
      <c r="I44" s="248">
        <f>IF(Foglio2!$J$3=Foglio2!$E$3,'Ausiliari_Coll.Scol. 1^ Pos.Ec.'!G44,IF(Foglio2!$J$3=Foglio2!$E$4,'Collab._Tecnici 1^ Pos.Ec.'!G44,IF(Foglio2!$J$3=Foglio2!$E$5,'Assistenti_Tecnici 1^ Pos.Ec.'!G44,IF(Foglio2!$J$3=Foglio2!$E$6,'Assistenti_Amm.vo 1^ Pos.Ec.'!G44,0))))</f>
        <v>0</v>
      </c>
      <c r="J44" s="248">
        <f>IF(Foglio2!$J$3=Foglio2!$E$3,'Ausiliari_Coll.Scol. 1^ Pos.Ec.'!H44,IF(Foglio2!$J$3=Foglio2!$E$4,'Collab._Tecnici 1^ Pos.Ec.'!H44,IF(Foglio2!$J$3=Foglio2!$E$5,'Assistenti_Tecnici 1^ Pos.Ec.'!H44,IF(Foglio2!$J$3=Foglio2!$E$6,'Assistenti_Amm.vo 1^ Pos.Ec.'!H44,0))))</f>
        <v>0</v>
      </c>
      <c r="K44" s="248">
        <f>IF(Foglio2!$J$3=Foglio2!$E$3,'Ausiliari_Coll.Scol. 1^ Pos.Ec.'!I44,IF(Foglio2!$J$3=Foglio2!$E$4,'Collab._Tecnici 1^ Pos.Ec.'!I44,IF(Foglio2!$J$3=Foglio2!$E$5,'Assistenti_Tecnici 1^ Pos.Ec.'!I44,IF(Foglio2!$J$3=Foglio2!$E$6,'Assistenti_Amm.vo 1^ Pos.Ec.'!I44,0))))</f>
        <v>0</v>
      </c>
      <c r="L44" s="261">
        <f>IF(Foglio2!$J$3=Foglio2!$E$3,'Ausiliari_Coll.Scol. 1^ Pos.Ec.'!J44,IF(Foglio2!$J$3=Foglio2!$E$4,'Collab._Tecnici 1^ Pos.Ec.'!J44,IF(Foglio2!$J$3=Foglio2!$E$5,'Assistenti_Tecnici 1^ Pos.Ec.'!J44,IF(Foglio2!$J$3=Foglio2!$E$6,'Assistenti_Amm.vo 1^ Pos.Ec.'!J44,0))))</f>
        <v>0</v>
      </c>
      <c r="M44" s="262">
        <f>IF(Foglio2!$J$3=Foglio2!$E$3,'Ausiliari_Coll.Scol. 1^ Pos.Ec.'!K44,IF(Foglio2!$J$3=Foglio2!$E$4,'Collab._Tecnici 1^ Pos.Ec.'!K44,IF(Foglio2!$J$3=Foglio2!$E$5,'Assistenti_Tecnici 1^ Pos.Ec.'!K44,IF(Foglio2!$J$3=Foglio2!$E$6,'Assistenti_Amm.vo 1^ Pos.Ec.'!K44,0))))</f>
        <v>0</v>
      </c>
      <c r="N44" s="263">
        <f>IF(Foglio2!$J$3=Foglio2!$E$3,'Ausiliari_Coll.Scol. 1^ Pos.Ec.'!L44,IF(Foglio2!$J$3=Foglio2!$E$4,'Collab._Tecnici 1^ Pos.Ec.'!L44,IF(Foglio2!$J$3=Foglio2!$E$5,'Assistenti_Tecnici 1^ Pos.Ec.'!L44,IF(Foglio2!$J$3=Foglio2!$E$6,'Assistenti_Amm.vo 1^ Pos.Ec.'!L44,0))))</f>
        <v>0</v>
      </c>
      <c r="O44" s="251"/>
      <c r="P44" s="252">
        <f>IF(Foglio2!$J$3=Foglio2!$E$3,'Ausiliari_Coll.Scol. 1^ Pos.Ec.'!N44,IF(Foglio2!$J$3=Foglio2!$E$4,'Collab._Tecnici 1^ Pos.Ec.'!N44,IF(Foglio2!$J$3=Foglio2!$E$5,'Assistenti_Tecnici 1^ Pos.Ec.'!N44,IF(Foglio2!$J$3=Foglio2!$E$6,'Assistenti_Amm.vo 1^ Pos.Ec.'!N44,0))))</f>
        <v>0</v>
      </c>
      <c r="Q44" s="252">
        <f>IF(Foglio2!$J$3=Foglio2!$E$3,'Ausiliari_Coll.Scol. 1^ Pos.Ec.'!O44,IF(Foglio2!$J$3=Foglio2!$E$4,'Collab._Tecnici 1^ Pos.Ec.'!O44,IF(Foglio2!$J$3=Foglio2!$E$5,'Assistenti_Tecnici 1^ Pos.Ec.'!O44,IF(Foglio2!$J$3=Foglio2!$E$6,'Assistenti_Amm.vo 1^ Pos.Ec.'!O44,0))))</f>
        <v>0</v>
      </c>
      <c r="R44" s="252">
        <f>IF(Foglio2!$J$3=Foglio2!$E$3,'Ausiliari_Coll.Scol. 1^ Pos.Ec.'!P44,IF(Foglio2!$J$3=Foglio2!$E$4,'Collab._Tecnici 1^ Pos.Ec.'!P44,IF(Foglio2!$J$3=Foglio2!$E$5,'Assistenti_Tecnici 1^ Pos.Ec.'!P44,IF(Foglio2!$J$3=Foglio2!$E$6,'Assistenti_Amm.vo 1^ Pos.Ec.'!P44,0))))</f>
        <v>0</v>
      </c>
      <c r="S44" s="252">
        <f>IF(Foglio2!$J$3=Foglio2!$E$3,'Ausiliari_Coll.Scol. 1^ Pos.Ec.'!Q44,IF(Foglio2!$J$3=Foglio2!$E$4,'Collab._Tecnici 1^ Pos.Ec.'!Q44,IF(Foglio2!$J$3=Foglio2!$E$5,'Assistenti_Tecnici 1^ Pos.Ec.'!Q44,IF(Foglio2!$J$3=Foglio2!$E$6,'Assistenti_Amm.vo 1^ Pos.Ec.'!Q44,0))))</f>
        <v>0</v>
      </c>
      <c r="T44" s="252">
        <f>IF(Foglio2!$J$3=Foglio2!$E$3,'Ausiliari_Coll.Scol. 1^ Pos.Ec.'!R44,IF(Foglio2!$J$3=Foglio2!$E$4,'Collab._Tecnici 1^ Pos.Ec.'!R44,IF(Foglio2!$J$3=Foglio2!$E$5,'Assistenti_Tecnici 1^ Pos.Ec.'!R44,IF(Foglio2!$J$3=Foglio2!$E$6,'Assistenti_Amm.vo 1^ Pos.Ec.'!R44,0))))</f>
        <v>0</v>
      </c>
      <c r="U44" s="252">
        <f t="shared" ref="U44" si="93">(P44)/12*0.8</f>
        <v>0</v>
      </c>
      <c r="V44" s="252">
        <f t="shared" ref="V44" si="94">(P44+R44)/12*0.8</f>
        <v>0</v>
      </c>
      <c r="W44" s="253" t="str">
        <f t="shared" ref="W44" si="95">"Fascia Da "&amp;F44&amp;" a "&amp;F45&amp;" Decorrenza "&amp;DAY(C34)&amp;"/"&amp;MONTH(C34)&amp;"/"&amp;YEAR(C34)</f>
        <v>Fascia Da 28 a 34 Decorrenza 1/2/2007</v>
      </c>
    </row>
    <row r="45" spans="1:23" ht="9" customHeight="1" x14ac:dyDescent="0.2">
      <c r="B45" s="245">
        <f t="shared" si="75"/>
        <v>39125</v>
      </c>
      <c r="C45" s="389"/>
      <c r="D45" s="389"/>
      <c r="E45" s="254" t="s">
        <v>4</v>
      </c>
      <c r="F45" s="255">
        <v>34</v>
      </c>
      <c r="G45" s="256">
        <f t="shared" ref="G45:N45" si="96">G44*1936.27</f>
        <v>0</v>
      </c>
      <c r="H45" s="256">
        <f t="shared" si="96"/>
        <v>0</v>
      </c>
      <c r="I45" s="256">
        <f t="shared" si="96"/>
        <v>0</v>
      </c>
      <c r="J45" s="256">
        <f t="shared" si="96"/>
        <v>0</v>
      </c>
      <c r="K45" s="256">
        <f t="shared" si="96"/>
        <v>0</v>
      </c>
      <c r="L45" s="257">
        <f t="shared" si="96"/>
        <v>0</v>
      </c>
      <c r="M45" s="256">
        <f t="shared" si="96"/>
        <v>0</v>
      </c>
      <c r="N45" s="258">
        <f t="shared" si="96"/>
        <v>0</v>
      </c>
      <c r="O45" s="183"/>
      <c r="P45" s="184">
        <f t="shared" ref="P45:U45" si="97">P44*1936.27</f>
        <v>0</v>
      </c>
      <c r="Q45" s="184">
        <f t="shared" si="97"/>
        <v>0</v>
      </c>
      <c r="R45" s="184">
        <f t="shared" si="97"/>
        <v>0</v>
      </c>
      <c r="S45" s="184">
        <f t="shared" si="97"/>
        <v>0</v>
      </c>
      <c r="T45" s="184">
        <f t="shared" si="97"/>
        <v>0</v>
      </c>
      <c r="U45" s="184">
        <f t="shared" si="97"/>
        <v>0</v>
      </c>
      <c r="V45" s="184">
        <f t="shared" si="3"/>
        <v>0</v>
      </c>
    </row>
    <row r="46" spans="1:23" ht="12.75" customHeight="1" x14ac:dyDescent="0.2">
      <c r="A46" s="104">
        <f>IF(Foglio2!$J$7=1,TRUNC(V46,0),TRUNC(U46,0))</f>
        <v>0</v>
      </c>
      <c r="B46" s="245">
        <f t="shared" si="75"/>
        <v>39126</v>
      </c>
      <c r="C46" s="389"/>
      <c r="D46" s="389"/>
      <c r="E46" s="259" t="s">
        <v>3</v>
      </c>
      <c r="F46" s="260">
        <v>35</v>
      </c>
      <c r="G46" s="248">
        <f>IF(Foglio2!$J$3=Foglio2!$E$3,'Ausiliari_Coll.Scol. 1^ Pos.Ec.'!E46,IF(Foglio2!$J$3=Foglio2!$E$4,'Collab._Tecnici 1^ Pos.Ec.'!E46,IF(Foglio2!$J$3=Foglio2!$E$5,'Assistenti_Tecnici 1^ Pos.Ec.'!E46,IF(Foglio2!$J$3=Foglio2!$E$6,'Assistenti_Amm.vo 1^ Pos.Ec.'!E46,0))))</f>
        <v>0</v>
      </c>
      <c r="H46" s="248">
        <f>IF(Foglio2!$J$3=Foglio2!$E$3,'Ausiliari_Coll.Scol. 1^ Pos.Ec.'!F46,IF(Foglio2!$J$3=Foglio2!$E$4,'Collab._Tecnici 1^ Pos.Ec.'!F46,IF(Foglio2!$J$3=Foglio2!$E$5,'Assistenti_Tecnici 1^ Pos.Ec.'!F46,IF(Foglio2!$J$3=Foglio2!$E$6,'Assistenti_Amm.vo 1^ Pos.Ec.'!F46,0))))</f>
        <v>0</v>
      </c>
      <c r="I46" s="248">
        <f>IF(Foglio2!$J$3=Foglio2!$E$3,'Ausiliari_Coll.Scol. 1^ Pos.Ec.'!G46,IF(Foglio2!$J$3=Foglio2!$E$4,'Collab._Tecnici 1^ Pos.Ec.'!G46,IF(Foglio2!$J$3=Foglio2!$E$5,'Assistenti_Tecnici 1^ Pos.Ec.'!G46,IF(Foglio2!$J$3=Foglio2!$E$6,'Assistenti_Amm.vo 1^ Pos.Ec.'!G46,0))))</f>
        <v>0</v>
      </c>
      <c r="J46" s="248">
        <f>IF(Foglio2!$J$3=Foglio2!$E$3,'Ausiliari_Coll.Scol. 1^ Pos.Ec.'!H46,IF(Foglio2!$J$3=Foglio2!$E$4,'Collab._Tecnici 1^ Pos.Ec.'!H46,IF(Foglio2!$J$3=Foglio2!$E$5,'Assistenti_Tecnici 1^ Pos.Ec.'!H46,IF(Foglio2!$J$3=Foglio2!$E$6,'Assistenti_Amm.vo 1^ Pos.Ec.'!H46,0))))</f>
        <v>0</v>
      </c>
      <c r="K46" s="248">
        <f>IF(Foglio2!$J$3=Foglio2!$E$3,'Ausiliari_Coll.Scol. 1^ Pos.Ec.'!I46,IF(Foglio2!$J$3=Foglio2!$E$4,'Collab._Tecnici 1^ Pos.Ec.'!I46,IF(Foglio2!$J$3=Foglio2!$E$5,'Assistenti_Tecnici 1^ Pos.Ec.'!I46,IF(Foglio2!$J$3=Foglio2!$E$6,'Assistenti_Amm.vo 1^ Pos.Ec.'!I46,0))))</f>
        <v>0</v>
      </c>
      <c r="L46" s="261">
        <f>IF(Foglio2!$J$3=Foglio2!$E$3,'Ausiliari_Coll.Scol. 1^ Pos.Ec.'!J46,IF(Foglio2!$J$3=Foglio2!$E$4,'Collab._Tecnici 1^ Pos.Ec.'!J46,IF(Foglio2!$J$3=Foglio2!$E$5,'Assistenti_Tecnici 1^ Pos.Ec.'!J46,IF(Foglio2!$J$3=Foglio2!$E$6,'Assistenti_Amm.vo 1^ Pos.Ec.'!J46,0))))</f>
        <v>0</v>
      </c>
      <c r="M46" s="262">
        <f>IF(Foglio2!$J$3=Foglio2!$E$3,'Ausiliari_Coll.Scol. 1^ Pos.Ec.'!K46,IF(Foglio2!$J$3=Foglio2!$E$4,'Collab._Tecnici 1^ Pos.Ec.'!K46,IF(Foglio2!$J$3=Foglio2!$E$5,'Assistenti_Tecnici 1^ Pos.Ec.'!K46,IF(Foglio2!$J$3=Foglio2!$E$6,'Assistenti_Amm.vo 1^ Pos.Ec.'!K46,0))))</f>
        <v>0</v>
      </c>
      <c r="N46" s="263">
        <f>IF(Foglio2!$J$3=Foglio2!$E$3,'Ausiliari_Coll.Scol. 1^ Pos.Ec.'!L46,IF(Foglio2!$J$3=Foglio2!$E$4,'Collab._Tecnici 1^ Pos.Ec.'!L46,IF(Foglio2!$J$3=Foglio2!$E$5,'Assistenti_Tecnici 1^ Pos.Ec.'!L46,IF(Foglio2!$J$3=Foglio2!$E$6,'Assistenti_Amm.vo 1^ Pos.Ec.'!L46,0))))</f>
        <v>0</v>
      </c>
      <c r="O46" s="251"/>
      <c r="P46" s="252">
        <f>IF(Foglio2!$J$3=Foglio2!$E$3,'Ausiliari_Coll.Scol. 1^ Pos.Ec.'!N46,IF(Foglio2!$J$3=Foglio2!$E$4,'Collab._Tecnici 1^ Pos.Ec.'!N46,IF(Foglio2!$J$3=Foglio2!$E$5,'Assistenti_Tecnici 1^ Pos.Ec.'!N46,IF(Foglio2!$J$3=Foglio2!$E$6,'Assistenti_Amm.vo 1^ Pos.Ec.'!N46,0))))</f>
        <v>0</v>
      </c>
      <c r="Q46" s="252">
        <f>IF(Foglio2!$J$3=Foglio2!$E$3,'Ausiliari_Coll.Scol. 1^ Pos.Ec.'!O46,IF(Foglio2!$J$3=Foglio2!$E$4,'Collab._Tecnici 1^ Pos.Ec.'!O46,IF(Foglio2!$J$3=Foglio2!$E$5,'Assistenti_Tecnici 1^ Pos.Ec.'!O46,IF(Foglio2!$J$3=Foglio2!$E$6,'Assistenti_Amm.vo 1^ Pos.Ec.'!O46,0))))</f>
        <v>0</v>
      </c>
      <c r="R46" s="252">
        <f>IF(Foglio2!$J$3=Foglio2!$E$3,'Ausiliari_Coll.Scol. 1^ Pos.Ec.'!P46,IF(Foglio2!$J$3=Foglio2!$E$4,'Collab._Tecnici 1^ Pos.Ec.'!P46,IF(Foglio2!$J$3=Foglio2!$E$5,'Assistenti_Tecnici 1^ Pos.Ec.'!P46,IF(Foglio2!$J$3=Foglio2!$E$6,'Assistenti_Amm.vo 1^ Pos.Ec.'!P46,0))))</f>
        <v>0</v>
      </c>
      <c r="S46" s="252">
        <f>IF(Foglio2!$J$3=Foglio2!$E$3,'Ausiliari_Coll.Scol. 1^ Pos.Ec.'!Q46,IF(Foglio2!$J$3=Foglio2!$E$4,'Collab._Tecnici 1^ Pos.Ec.'!Q46,IF(Foglio2!$J$3=Foglio2!$E$5,'Assistenti_Tecnici 1^ Pos.Ec.'!Q46,IF(Foglio2!$J$3=Foglio2!$E$6,'Assistenti_Amm.vo 1^ Pos.Ec.'!Q46,0))))</f>
        <v>0</v>
      </c>
      <c r="T46" s="252">
        <f>IF(Foglio2!$J$3=Foglio2!$E$3,'Ausiliari_Coll.Scol. 1^ Pos.Ec.'!R46,IF(Foglio2!$J$3=Foglio2!$E$4,'Collab._Tecnici 1^ Pos.Ec.'!R46,IF(Foglio2!$J$3=Foglio2!$E$5,'Assistenti_Tecnici 1^ Pos.Ec.'!R46,IF(Foglio2!$J$3=Foglio2!$E$6,'Assistenti_Amm.vo 1^ Pos.Ec.'!R46,0))))</f>
        <v>0</v>
      </c>
      <c r="U46" s="252">
        <f t="shared" ref="U46" si="98">(P46)/12*0.8</f>
        <v>0</v>
      </c>
      <c r="V46" s="252">
        <f t="shared" ref="V46" si="99">(P46+R46)/12*0.8</f>
        <v>0</v>
      </c>
      <c r="W46" s="253" t="str">
        <f t="shared" ref="W46" si="100">"Fascia Da "&amp;F46&amp;" a "&amp;F47&amp;" Decorrenza "&amp;DAY(C34)&amp;"/"&amp;MONTH(C34)&amp;"/"&amp;YEAR(C34)</f>
        <v>Fascia Da 35 a  Decorrenza 1/2/2007</v>
      </c>
    </row>
    <row r="47" spans="1:23" ht="9" customHeight="1" x14ac:dyDescent="0.2">
      <c r="B47" s="245">
        <f t="shared" si="75"/>
        <v>39127</v>
      </c>
      <c r="C47" s="454"/>
      <c r="D47" s="454"/>
      <c r="E47" s="264" t="s">
        <v>4</v>
      </c>
      <c r="F47" s="265"/>
      <c r="G47" s="267">
        <f t="shared" ref="G47:N47" si="101">G46*1936.27</f>
        <v>0</v>
      </c>
      <c r="H47" s="267">
        <f t="shared" si="101"/>
        <v>0</v>
      </c>
      <c r="I47" s="267">
        <f t="shared" si="101"/>
        <v>0</v>
      </c>
      <c r="J47" s="267">
        <f t="shared" si="101"/>
        <v>0</v>
      </c>
      <c r="K47" s="267">
        <f t="shared" si="101"/>
        <v>0</v>
      </c>
      <c r="L47" s="266">
        <f t="shared" si="101"/>
        <v>0</v>
      </c>
      <c r="M47" s="267">
        <f t="shared" si="101"/>
        <v>0</v>
      </c>
      <c r="N47" s="268">
        <f t="shared" si="101"/>
        <v>0</v>
      </c>
      <c r="O47" s="183"/>
      <c r="P47" s="184">
        <f t="shared" ref="P47:U47" si="102">P46*1936.27</f>
        <v>0</v>
      </c>
      <c r="Q47" s="184">
        <f t="shared" si="102"/>
        <v>0</v>
      </c>
      <c r="R47" s="184">
        <f t="shared" si="102"/>
        <v>0</v>
      </c>
      <c r="S47" s="184">
        <f t="shared" si="102"/>
        <v>0</v>
      </c>
      <c r="T47" s="184">
        <f t="shared" si="102"/>
        <v>0</v>
      </c>
      <c r="U47" s="184">
        <f t="shared" si="102"/>
        <v>0</v>
      </c>
      <c r="V47" s="184">
        <f t="shared" si="3"/>
        <v>0</v>
      </c>
    </row>
    <row r="48" spans="1:23" ht="12.75" customHeight="1" x14ac:dyDescent="0.2">
      <c r="A48" s="104">
        <f>IF(Foglio2!$J$7=1,TRUNC(V48,0),TRUNC(U48,0))</f>
        <v>0</v>
      </c>
      <c r="B48" s="245">
        <f t="shared" ref="B48" si="103">C50</f>
        <v>39447</v>
      </c>
      <c r="C48" s="452">
        <f>D36+1</f>
        <v>39447</v>
      </c>
      <c r="D48" s="452">
        <v>39447</v>
      </c>
      <c r="E48" s="246" t="s">
        <v>3</v>
      </c>
      <c r="F48" s="247">
        <v>0</v>
      </c>
      <c r="G48" s="248">
        <f>IF(Foglio2!$J$3=Foglio2!$E$3,'Ausiliari_Coll.Scol. 1^ Pos.Ec.'!E48,IF(Foglio2!$J$3=Foglio2!$E$4,'Collab._Tecnici 1^ Pos.Ec.'!E48,IF(Foglio2!$J$3=Foglio2!$E$5,'Assistenti_Tecnici 1^ Pos.Ec.'!E48,IF(Foglio2!$J$3=Foglio2!$E$6,'Assistenti_Amm.vo 1^ Pos.Ec.'!E48,0))))</f>
        <v>0</v>
      </c>
      <c r="H48" s="248">
        <f>IF(Foglio2!$J$3=Foglio2!$E$3,'Ausiliari_Coll.Scol. 1^ Pos.Ec.'!F48,IF(Foglio2!$J$3=Foglio2!$E$4,'Collab._Tecnici 1^ Pos.Ec.'!F48,IF(Foglio2!$J$3=Foglio2!$E$5,'Assistenti_Tecnici 1^ Pos.Ec.'!F48,IF(Foglio2!$J$3=Foglio2!$E$6,'Assistenti_Amm.vo 1^ Pos.Ec.'!F48,0))))</f>
        <v>0</v>
      </c>
      <c r="I48" s="248">
        <f>IF(Foglio2!$J$3=Foglio2!$E$3,'Ausiliari_Coll.Scol. 1^ Pos.Ec.'!G48,IF(Foglio2!$J$3=Foglio2!$E$4,'Collab._Tecnici 1^ Pos.Ec.'!G48,IF(Foglio2!$J$3=Foglio2!$E$5,'Assistenti_Tecnici 1^ Pos.Ec.'!G48,IF(Foglio2!$J$3=Foglio2!$E$6,'Assistenti_Amm.vo 1^ Pos.Ec.'!G48,0))))</f>
        <v>0</v>
      </c>
      <c r="J48" s="248">
        <f>IF(Foglio2!$J$3=Foglio2!$E$3,'Ausiliari_Coll.Scol. 1^ Pos.Ec.'!H48,IF(Foglio2!$J$3=Foglio2!$E$4,'Collab._Tecnici 1^ Pos.Ec.'!H48,IF(Foglio2!$J$3=Foglio2!$E$5,'Assistenti_Tecnici 1^ Pos.Ec.'!H48,IF(Foglio2!$J$3=Foglio2!$E$6,'Assistenti_Amm.vo 1^ Pos.Ec.'!H48,0))))</f>
        <v>0</v>
      </c>
      <c r="K48" s="248">
        <f>IF(Foglio2!$J$3=Foglio2!$E$3,'Ausiliari_Coll.Scol. 1^ Pos.Ec.'!I48,IF(Foglio2!$J$3=Foglio2!$E$4,'Collab._Tecnici 1^ Pos.Ec.'!I48,IF(Foglio2!$J$3=Foglio2!$E$5,'Assistenti_Tecnici 1^ Pos.Ec.'!I48,IF(Foglio2!$J$3=Foglio2!$E$6,'Assistenti_Amm.vo 1^ Pos.Ec.'!I48,0))))</f>
        <v>0</v>
      </c>
      <c r="L48" s="248">
        <f>IF(Foglio2!$J$3=Foglio2!$E$3,'Ausiliari_Coll.Scol. 1^ Pos.Ec.'!J48,IF(Foglio2!$J$3=Foglio2!$E$4,'Collab._Tecnici 1^ Pos.Ec.'!J48,IF(Foglio2!$J$3=Foglio2!$E$5,'Assistenti_Tecnici 1^ Pos.Ec.'!J48,IF(Foglio2!$J$3=Foglio2!$E$6,'Assistenti_Amm.vo 1^ Pos.Ec.'!J48,0))))</f>
        <v>0</v>
      </c>
      <c r="M48" s="249">
        <f>IF(Foglio2!$J$3=Foglio2!$E$3,'Ausiliari_Coll.Scol. 1^ Pos.Ec.'!K48,IF(Foglio2!$J$3=Foglio2!$E$4,'Collab._Tecnici 1^ Pos.Ec.'!K48,IF(Foglio2!$J$3=Foglio2!$E$5,'Assistenti_Tecnici 1^ Pos.Ec.'!K48,IF(Foglio2!$J$3=Foglio2!$E$6,'Assistenti_Amm.vo 1^ Pos.Ec.'!K48,0))))</f>
        <v>0</v>
      </c>
      <c r="N48" s="250">
        <f>IF(Foglio2!$J$3=Foglio2!$E$3,'Ausiliari_Coll.Scol. 1^ Pos.Ec.'!L48,IF(Foglio2!$J$3=Foglio2!$E$4,'Collab._Tecnici 1^ Pos.Ec.'!L48,IF(Foglio2!$J$3=Foglio2!$E$5,'Assistenti_Tecnici 1^ Pos.Ec.'!L48,IF(Foglio2!$J$3=Foglio2!$E$6,'Assistenti_Amm.vo 1^ Pos.Ec.'!L48,0))))</f>
        <v>0</v>
      </c>
      <c r="O48" s="251"/>
      <c r="P48" s="252">
        <f>IF(Foglio2!$J$3=Foglio2!$E$3,'Ausiliari_Coll.Scol. 1^ Pos.Ec.'!N48,IF(Foglio2!$J$3=Foglio2!$E$4,'Collab._Tecnici 1^ Pos.Ec.'!N48,IF(Foglio2!$J$3=Foglio2!$E$5,'Assistenti_Tecnici 1^ Pos.Ec.'!N48,IF(Foglio2!$J$3=Foglio2!$E$6,'Assistenti_Amm.vo 1^ Pos.Ec.'!N48,0))))</f>
        <v>0</v>
      </c>
      <c r="Q48" s="252">
        <f>IF(Foglio2!$J$3=Foglio2!$E$3,'Ausiliari_Coll.Scol. 1^ Pos.Ec.'!O48,IF(Foglio2!$J$3=Foglio2!$E$4,'Collab._Tecnici 1^ Pos.Ec.'!O48,IF(Foglio2!$J$3=Foglio2!$E$5,'Assistenti_Tecnici 1^ Pos.Ec.'!O48,IF(Foglio2!$J$3=Foglio2!$E$6,'Assistenti_Amm.vo 1^ Pos.Ec.'!O48,0))))</f>
        <v>0</v>
      </c>
      <c r="R48" s="252">
        <f>IF(Foglio2!$J$3=Foglio2!$E$3,'Ausiliari_Coll.Scol. 1^ Pos.Ec.'!P48,IF(Foglio2!$J$3=Foglio2!$E$4,'Collab._Tecnici 1^ Pos.Ec.'!P48,IF(Foglio2!$J$3=Foglio2!$E$5,'Assistenti_Tecnici 1^ Pos.Ec.'!P48,IF(Foglio2!$J$3=Foglio2!$E$6,'Assistenti_Amm.vo 1^ Pos.Ec.'!P48,0))))</f>
        <v>0</v>
      </c>
      <c r="S48" s="252">
        <f>IF(Foglio2!$J$3=Foglio2!$E$3,'Ausiliari_Coll.Scol. 1^ Pos.Ec.'!Q48,IF(Foglio2!$J$3=Foglio2!$E$4,'Collab._Tecnici 1^ Pos.Ec.'!Q48,IF(Foglio2!$J$3=Foglio2!$E$5,'Assistenti_Tecnici 1^ Pos.Ec.'!Q48,IF(Foglio2!$J$3=Foglio2!$E$6,'Assistenti_Amm.vo 1^ Pos.Ec.'!Q48,0))))</f>
        <v>0</v>
      </c>
      <c r="T48" s="252">
        <f>IF(Foglio2!$J$3=Foglio2!$E$3,'Ausiliari_Coll.Scol. 1^ Pos.Ec.'!R48,IF(Foglio2!$J$3=Foglio2!$E$4,'Collab._Tecnici 1^ Pos.Ec.'!R48,IF(Foglio2!$J$3=Foglio2!$E$5,'Assistenti_Tecnici 1^ Pos.Ec.'!R48,IF(Foglio2!$J$3=Foglio2!$E$6,'Assistenti_Amm.vo 1^ Pos.Ec.'!R48,0))))</f>
        <v>0</v>
      </c>
      <c r="U48" s="252">
        <f t="shared" ref="U48" si="104">(P48)/12*0.8</f>
        <v>0</v>
      </c>
      <c r="V48" s="252">
        <f t="shared" ref="V48" si="105">(P48+R48)/12*0.8</f>
        <v>0</v>
      </c>
      <c r="W48" s="253" t="str">
        <f t="shared" ref="W48" si="106">"Fascia Da "&amp;F48&amp;" a "&amp;F49&amp;" Decorrenza "&amp;DAY(C48)&amp;"/"&amp;MONTH(C48)&amp;"/"&amp;YEAR(C48)</f>
        <v>Fascia Da 0 a 2 Decorrenza 31/12/2007</v>
      </c>
    </row>
    <row r="49" spans="1:23" ht="9" customHeight="1" x14ac:dyDescent="0.2">
      <c r="B49" s="245">
        <f>B48+1</f>
        <v>39448</v>
      </c>
      <c r="C49" s="453"/>
      <c r="D49" s="453"/>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U49" si="108">P48*1936.27</f>
        <v>0</v>
      </c>
      <c r="Q49" s="184">
        <f t="shared" si="108"/>
        <v>0</v>
      </c>
      <c r="R49" s="184">
        <f t="shared" si="108"/>
        <v>0</v>
      </c>
      <c r="S49" s="184">
        <f t="shared" si="108"/>
        <v>0</v>
      </c>
      <c r="T49" s="184">
        <f t="shared" si="108"/>
        <v>0</v>
      </c>
      <c r="U49" s="184">
        <f t="shared" si="108"/>
        <v>0</v>
      </c>
      <c r="V49" s="184">
        <f t="shared" si="3"/>
        <v>0</v>
      </c>
    </row>
    <row r="50" spans="1:23" ht="12.75" customHeight="1" x14ac:dyDescent="0.2">
      <c r="A50" s="104">
        <f>IF(Foglio2!$J$7=1,TRUNC(V50,0),TRUNC(U50,0))</f>
        <v>0</v>
      </c>
      <c r="B50" s="245">
        <f t="shared" ref="B50" si="109">B49+1</f>
        <v>39449</v>
      </c>
      <c r="C50" s="389">
        <f>C48</f>
        <v>39447</v>
      </c>
      <c r="D50" s="389">
        <f>D48</f>
        <v>39447</v>
      </c>
      <c r="E50" s="259" t="s">
        <v>3</v>
      </c>
      <c r="F50" s="260">
        <v>3</v>
      </c>
      <c r="G50" s="248">
        <f>IF(Foglio2!$J$3=Foglio2!$E$3,'Ausiliari_Coll.Scol. 1^ Pos.Ec.'!E50,IF(Foglio2!$J$3=Foglio2!$E$4,'Collab._Tecnici 1^ Pos.Ec.'!E50,IF(Foglio2!$J$3=Foglio2!$E$5,'Assistenti_Tecnici 1^ Pos.Ec.'!E50,IF(Foglio2!$J$3=Foglio2!$E$6,'Assistenti_Amm.vo 1^ Pos.Ec.'!E50,0))))</f>
        <v>0</v>
      </c>
      <c r="H50" s="248">
        <f>IF(Foglio2!$J$3=Foglio2!$E$3,'Ausiliari_Coll.Scol. 1^ Pos.Ec.'!F50,IF(Foglio2!$J$3=Foglio2!$E$4,'Collab._Tecnici 1^ Pos.Ec.'!F50,IF(Foglio2!$J$3=Foglio2!$E$5,'Assistenti_Tecnici 1^ Pos.Ec.'!F50,IF(Foglio2!$J$3=Foglio2!$E$6,'Assistenti_Amm.vo 1^ Pos.Ec.'!F50,0))))</f>
        <v>0</v>
      </c>
      <c r="I50" s="248">
        <f>IF(Foglio2!$J$3=Foglio2!$E$3,'Ausiliari_Coll.Scol. 1^ Pos.Ec.'!G50,IF(Foglio2!$J$3=Foglio2!$E$4,'Collab._Tecnici 1^ Pos.Ec.'!G50,IF(Foglio2!$J$3=Foglio2!$E$5,'Assistenti_Tecnici 1^ Pos.Ec.'!G50,IF(Foglio2!$J$3=Foglio2!$E$6,'Assistenti_Amm.vo 1^ Pos.Ec.'!G50,0))))</f>
        <v>0</v>
      </c>
      <c r="J50" s="248">
        <f>IF(Foglio2!$J$3=Foglio2!$E$3,'Ausiliari_Coll.Scol. 1^ Pos.Ec.'!H50,IF(Foglio2!$J$3=Foglio2!$E$4,'Collab._Tecnici 1^ Pos.Ec.'!H50,IF(Foglio2!$J$3=Foglio2!$E$5,'Assistenti_Tecnici 1^ Pos.Ec.'!H50,IF(Foglio2!$J$3=Foglio2!$E$6,'Assistenti_Amm.vo 1^ Pos.Ec.'!H50,0))))</f>
        <v>0</v>
      </c>
      <c r="K50" s="248">
        <f>IF(Foglio2!$J$3=Foglio2!$E$3,'Ausiliari_Coll.Scol. 1^ Pos.Ec.'!I50,IF(Foglio2!$J$3=Foglio2!$E$4,'Collab._Tecnici 1^ Pos.Ec.'!I50,IF(Foglio2!$J$3=Foglio2!$E$5,'Assistenti_Tecnici 1^ Pos.Ec.'!I50,IF(Foglio2!$J$3=Foglio2!$E$6,'Assistenti_Amm.vo 1^ Pos.Ec.'!I50,0))))</f>
        <v>0</v>
      </c>
      <c r="L50" s="261">
        <f>IF(Foglio2!$J$3=Foglio2!$E$3,'Ausiliari_Coll.Scol. 1^ Pos.Ec.'!J50,IF(Foglio2!$J$3=Foglio2!$E$4,'Collab._Tecnici 1^ Pos.Ec.'!J50,IF(Foglio2!$J$3=Foglio2!$E$5,'Assistenti_Tecnici 1^ Pos.Ec.'!J50,IF(Foglio2!$J$3=Foglio2!$E$6,'Assistenti_Amm.vo 1^ Pos.Ec.'!J50,0))))</f>
        <v>0</v>
      </c>
      <c r="M50" s="262">
        <f>IF(Foglio2!$J$3=Foglio2!$E$3,'Ausiliari_Coll.Scol. 1^ Pos.Ec.'!K50,IF(Foglio2!$J$3=Foglio2!$E$4,'Collab._Tecnici 1^ Pos.Ec.'!K50,IF(Foglio2!$J$3=Foglio2!$E$5,'Assistenti_Tecnici 1^ Pos.Ec.'!K50,IF(Foglio2!$J$3=Foglio2!$E$6,'Assistenti_Amm.vo 1^ Pos.Ec.'!K50,0))))</f>
        <v>0</v>
      </c>
      <c r="N50" s="263">
        <f>IF(Foglio2!$J$3=Foglio2!$E$3,'Ausiliari_Coll.Scol. 1^ Pos.Ec.'!L50,IF(Foglio2!$J$3=Foglio2!$E$4,'Collab._Tecnici 1^ Pos.Ec.'!L50,IF(Foglio2!$J$3=Foglio2!$E$5,'Assistenti_Tecnici 1^ Pos.Ec.'!L50,IF(Foglio2!$J$3=Foglio2!$E$6,'Assistenti_Amm.vo 1^ Pos.Ec.'!L50,0))))</f>
        <v>0</v>
      </c>
      <c r="O50" s="251"/>
      <c r="P50" s="252">
        <f>IF(Foglio2!$J$3=Foglio2!$E$3,'Ausiliari_Coll.Scol. 1^ Pos.Ec.'!N50,IF(Foglio2!$J$3=Foglio2!$E$4,'Collab._Tecnici 1^ Pos.Ec.'!N50,IF(Foglio2!$J$3=Foglio2!$E$5,'Assistenti_Tecnici 1^ Pos.Ec.'!N50,IF(Foglio2!$J$3=Foglio2!$E$6,'Assistenti_Amm.vo 1^ Pos.Ec.'!N50,0))))</f>
        <v>0</v>
      </c>
      <c r="Q50" s="252">
        <f>IF(Foglio2!$J$3=Foglio2!$E$3,'Ausiliari_Coll.Scol. 1^ Pos.Ec.'!O50,IF(Foglio2!$J$3=Foglio2!$E$4,'Collab._Tecnici 1^ Pos.Ec.'!O50,IF(Foglio2!$J$3=Foglio2!$E$5,'Assistenti_Tecnici 1^ Pos.Ec.'!O50,IF(Foglio2!$J$3=Foglio2!$E$6,'Assistenti_Amm.vo 1^ Pos.Ec.'!O50,0))))</f>
        <v>0</v>
      </c>
      <c r="R50" s="252">
        <f>IF(Foglio2!$J$3=Foglio2!$E$3,'Ausiliari_Coll.Scol. 1^ Pos.Ec.'!P50,IF(Foglio2!$J$3=Foglio2!$E$4,'Collab._Tecnici 1^ Pos.Ec.'!P50,IF(Foglio2!$J$3=Foglio2!$E$5,'Assistenti_Tecnici 1^ Pos.Ec.'!P50,IF(Foglio2!$J$3=Foglio2!$E$6,'Assistenti_Amm.vo 1^ Pos.Ec.'!P50,0))))</f>
        <v>0</v>
      </c>
      <c r="S50" s="252">
        <f>IF(Foglio2!$J$3=Foglio2!$E$3,'Ausiliari_Coll.Scol. 1^ Pos.Ec.'!Q50,IF(Foglio2!$J$3=Foglio2!$E$4,'Collab._Tecnici 1^ Pos.Ec.'!Q50,IF(Foglio2!$J$3=Foglio2!$E$5,'Assistenti_Tecnici 1^ Pos.Ec.'!Q50,IF(Foglio2!$J$3=Foglio2!$E$6,'Assistenti_Amm.vo 1^ Pos.Ec.'!Q50,0))))</f>
        <v>0</v>
      </c>
      <c r="T50" s="252">
        <f>IF(Foglio2!$J$3=Foglio2!$E$3,'Ausiliari_Coll.Scol. 1^ Pos.Ec.'!R50,IF(Foglio2!$J$3=Foglio2!$E$4,'Collab._Tecnici 1^ Pos.Ec.'!R50,IF(Foglio2!$J$3=Foglio2!$E$5,'Assistenti_Tecnici 1^ Pos.Ec.'!R50,IF(Foglio2!$J$3=Foglio2!$E$6,'Assistenti_Amm.vo 1^ Pos.Ec.'!R50,0))))</f>
        <v>0</v>
      </c>
      <c r="U50" s="252">
        <f t="shared" ref="U50" si="110">(P50)/12*0.8</f>
        <v>0</v>
      </c>
      <c r="V50" s="252">
        <f t="shared" ref="V50" si="111">(P50+R50)/12*0.8</f>
        <v>0</v>
      </c>
      <c r="W50" s="253" t="str">
        <f t="shared" ref="W50" si="112">"Fascia Da "&amp;F50&amp;" a "&amp;F51&amp;" Decorrenza "&amp;DAY(C48)&amp;"/"&amp;MONTH(C48)&amp;"/"&amp;YEAR(C48)</f>
        <v>Fascia Da 3 a 8 Decorrenza 31/12/2007</v>
      </c>
    </row>
    <row r="51" spans="1:23" ht="9" customHeight="1" x14ac:dyDescent="0.2">
      <c r="B51" s="245">
        <f t="shared" si="75"/>
        <v>39450</v>
      </c>
      <c r="C51" s="389"/>
      <c r="D51" s="389"/>
      <c r="E51" s="254" t="s">
        <v>4</v>
      </c>
      <c r="F51" s="255">
        <v>8</v>
      </c>
      <c r="G51" s="256">
        <f t="shared" ref="G51:N51" si="113">G50*1936.27</f>
        <v>0</v>
      </c>
      <c r="H51" s="256">
        <f t="shared" si="113"/>
        <v>0</v>
      </c>
      <c r="I51" s="256">
        <f t="shared" si="113"/>
        <v>0</v>
      </c>
      <c r="J51" s="256">
        <f t="shared" si="113"/>
        <v>0</v>
      </c>
      <c r="K51" s="256">
        <f t="shared" si="113"/>
        <v>0</v>
      </c>
      <c r="L51" s="257">
        <f t="shared" si="113"/>
        <v>0</v>
      </c>
      <c r="M51" s="256">
        <f t="shared" si="113"/>
        <v>0</v>
      </c>
      <c r="N51" s="258">
        <f t="shared" si="113"/>
        <v>0</v>
      </c>
      <c r="O51" s="183"/>
      <c r="P51" s="184">
        <f t="shared" ref="P51:U51" si="114">P50*1936.27</f>
        <v>0</v>
      </c>
      <c r="Q51" s="184">
        <f t="shared" si="114"/>
        <v>0</v>
      </c>
      <c r="R51" s="184">
        <f t="shared" si="114"/>
        <v>0</v>
      </c>
      <c r="S51" s="184">
        <f t="shared" si="114"/>
        <v>0</v>
      </c>
      <c r="T51" s="184">
        <f t="shared" si="114"/>
        <v>0</v>
      </c>
      <c r="U51" s="184">
        <f t="shared" si="114"/>
        <v>0</v>
      </c>
      <c r="V51" s="184">
        <f t="shared" si="3"/>
        <v>0</v>
      </c>
    </row>
    <row r="52" spans="1:23" ht="12.75" customHeight="1" x14ac:dyDescent="0.2">
      <c r="A52" s="104">
        <f>IF(Foglio2!$J$7=1,TRUNC(V52,0),TRUNC(U52,0))</f>
        <v>0</v>
      </c>
      <c r="B52" s="245">
        <f t="shared" si="75"/>
        <v>39451</v>
      </c>
      <c r="C52" s="389"/>
      <c r="D52" s="389"/>
      <c r="E52" s="259" t="s">
        <v>3</v>
      </c>
      <c r="F52" s="260">
        <v>9</v>
      </c>
      <c r="G52" s="248">
        <f>IF(Foglio2!$J$3=Foglio2!$E$3,'Ausiliari_Coll.Scol. 1^ Pos.Ec.'!E52,IF(Foglio2!$J$3=Foglio2!$E$4,'Collab._Tecnici 1^ Pos.Ec.'!E52,IF(Foglio2!$J$3=Foglio2!$E$5,'Assistenti_Tecnici 1^ Pos.Ec.'!E52,IF(Foglio2!$J$3=Foglio2!$E$6,'Assistenti_Amm.vo 1^ Pos.Ec.'!E52,0))))</f>
        <v>0</v>
      </c>
      <c r="H52" s="248">
        <f>IF(Foglio2!$J$3=Foglio2!$E$3,'Ausiliari_Coll.Scol. 1^ Pos.Ec.'!F52,IF(Foglio2!$J$3=Foglio2!$E$4,'Collab._Tecnici 1^ Pos.Ec.'!F52,IF(Foglio2!$J$3=Foglio2!$E$5,'Assistenti_Tecnici 1^ Pos.Ec.'!F52,IF(Foglio2!$J$3=Foglio2!$E$6,'Assistenti_Amm.vo 1^ Pos.Ec.'!F52,0))))</f>
        <v>0</v>
      </c>
      <c r="I52" s="248">
        <f>IF(Foglio2!$J$3=Foglio2!$E$3,'Ausiliari_Coll.Scol. 1^ Pos.Ec.'!G52,IF(Foglio2!$J$3=Foglio2!$E$4,'Collab._Tecnici 1^ Pos.Ec.'!G52,IF(Foglio2!$J$3=Foglio2!$E$5,'Assistenti_Tecnici 1^ Pos.Ec.'!G52,IF(Foglio2!$J$3=Foglio2!$E$6,'Assistenti_Amm.vo 1^ Pos.Ec.'!G52,0))))</f>
        <v>0</v>
      </c>
      <c r="J52" s="248">
        <f>IF(Foglio2!$J$3=Foglio2!$E$3,'Ausiliari_Coll.Scol. 1^ Pos.Ec.'!H52,IF(Foglio2!$J$3=Foglio2!$E$4,'Collab._Tecnici 1^ Pos.Ec.'!H52,IF(Foglio2!$J$3=Foglio2!$E$5,'Assistenti_Tecnici 1^ Pos.Ec.'!H52,IF(Foglio2!$J$3=Foglio2!$E$6,'Assistenti_Amm.vo 1^ Pos.Ec.'!H52,0))))</f>
        <v>0</v>
      </c>
      <c r="K52" s="248">
        <f>IF(Foglio2!$J$3=Foglio2!$E$3,'Ausiliari_Coll.Scol. 1^ Pos.Ec.'!I52,IF(Foglio2!$J$3=Foglio2!$E$4,'Collab._Tecnici 1^ Pos.Ec.'!I52,IF(Foglio2!$J$3=Foglio2!$E$5,'Assistenti_Tecnici 1^ Pos.Ec.'!I52,IF(Foglio2!$J$3=Foglio2!$E$6,'Assistenti_Amm.vo 1^ Pos.Ec.'!I52,0))))</f>
        <v>0</v>
      </c>
      <c r="L52" s="261">
        <f>IF(Foglio2!$J$3=Foglio2!$E$3,'Ausiliari_Coll.Scol. 1^ Pos.Ec.'!J52,IF(Foglio2!$J$3=Foglio2!$E$4,'Collab._Tecnici 1^ Pos.Ec.'!J52,IF(Foglio2!$J$3=Foglio2!$E$5,'Assistenti_Tecnici 1^ Pos.Ec.'!J52,IF(Foglio2!$J$3=Foglio2!$E$6,'Assistenti_Amm.vo 1^ Pos.Ec.'!J52,0))))</f>
        <v>0</v>
      </c>
      <c r="M52" s="262">
        <f>IF(Foglio2!$J$3=Foglio2!$E$3,'Ausiliari_Coll.Scol. 1^ Pos.Ec.'!K52,IF(Foglio2!$J$3=Foglio2!$E$4,'Collab._Tecnici 1^ Pos.Ec.'!K52,IF(Foglio2!$J$3=Foglio2!$E$5,'Assistenti_Tecnici 1^ Pos.Ec.'!K52,IF(Foglio2!$J$3=Foglio2!$E$6,'Assistenti_Amm.vo 1^ Pos.Ec.'!K52,0))))</f>
        <v>0</v>
      </c>
      <c r="N52" s="263">
        <f>IF(Foglio2!$J$3=Foglio2!$E$3,'Ausiliari_Coll.Scol. 1^ Pos.Ec.'!L52,IF(Foglio2!$J$3=Foglio2!$E$4,'Collab._Tecnici 1^ Pos.Ec.'!L52,IF(Foglio2!$J$3=Foglio2!$E$5,'Assistenti_Tecnici 1^ Pos.Ec.'!L52,IF(Foglio2!$J$3=Foglio2!$E$6,'Assistenti_Amm.vo 1^ Pos.Ec.'!L52,0))))</f>
        <v>0</v>
      </c>
      <c r="O52" s="251"/>
      <c r="P52" s="252">
        <f>IF(Foglio2!$J$3=Foglio2!$E$3,'Ausiliari_Coll.Scol. 1^ Pos.Ec.'!N52,IF(Foglio2!$J$3=Foglio2!$E$4,'Collab._Tecnici 1^ Pos.Ec.'!N52,IF(Foglio2!$J$3=Foglio2!$E$5,'Assistenti_Tecnici 1^ Pos.Ec.'!N52,IF(Foglio2!$J$3=Foglio2!$E$6,'Assistenti_Amm.vo 1^ Pos.Ec.'!N52,0))))</f>
        <v>0</v>
      </c>
      <c r="Q52" s="252">
        <f>IF(Foglio2!$J$3=Foglio2!$E$3,'Ausiliari_Coll.Scol. 1^ Pos.Ec.'!O52,IF(Foglio2!$J$3=Foglio2!$E$4,'Collab._Tecnici 1^ Pos.Ec.'!O52,IF(Foglio2!$J$3=Foglio2!$E$5,'Assistenti_Tecnici 1^ Pos.Ec.'!O52,IF(Foglio2!$J$3=Foglio2!$E$6,'Assistenti_Amm.vo 1^ Pos.Ec.'!O52,0))))</f>
        <v>0</v>
      </c>
      <c r="R52" s="252">
        <f>IF(Foglio2!$J$3=Foglio2!$E$3,'Ausiliari_Coll.Scol. 1^ Pos.Ec.'!P52,IF(Foglio2!$J$3=Foglio2!$E$4,'Collab._Tecnici 1^ Pos.Ec.'!P52,IF(Foglio2!$J$3=Foglio2!$E$5,'Assistenti_Tecnici 1^ Pos.Ec.'!P52,IF(Foglio2!$J$3=Foglio2!$E$6,'Assistenti_Amm.vo 1^ Pos.Ec.'!P52,0))))</f>
        <v>0</v>
      </c>
      <c r="S52" s="252">
        <f>IF(Foglio2!$J$3=Foglio2!$E$3,'Ausiliari_Coll.Scol. 1^ Pos.Ec.'!Q52,IF(Foglio2!$J$3=Foglio2!$E$4,'Collab._Tecnici 1^ Pos.Ec.'!Q52,IF(Foglio2!$J$3=Foglio2!$E$5,'Assistenti_Tecnici 1^ Pos.Ec.'!Q52,IF(Foglio2!$J$3=Foglio2!$E$6,'Assistenti_Amm.vo 1^ Pos.Ec.'!Q52,0))))</f>
        <v>0</v>
      </c>
      <c r="T52" s="252">
        <f>IF(Foglio2!$J$3=Foglio2!$E$3,'Ausiliari_Coll.Scol. 1^ Pos.Ec.'!R52,IF(Foglio2!$J$3=Foglio2!$E$4,'Collab._Tecnici 1^ Pos.Ec.'!R52,IF(Foglio2!$J$3=Foglio2!$E$5,'Assistenti_Tecnici 1^ Pos.Ec.'!R52,IF(Foglio2!$J$3=Foglio2!$E$6,'Assistenti_Amm.vo 1^ Pos.Ec.'!R52,0))))</f>
        <v>0</v>
      </c>
      <c r="U52" s="252">
        <f t="shared" ref="U52" si="115">(P52)/12*0.8</f>
        <v>0</v>
      </c>
      <c r="V52" s="252">
        <f t="shared" ref="V52" si="116">(P52+R52)/12*0.8</f>
        <v>0</v>
      </c>
      <c r="W52" s="253" t="str">
        <f t="shared" ref="W52" si="117">"Fascia Da "&amp;F52&amp;" a "&amp;F53&amp;" Decorrenza "&amp;DAY(C48)&amp;"/"&amp;MONTH(C48)&amp;"/"&amp;YEAR(C48)</f>
        <v>Fascia Da 9 a 14 Decorrenza 31/12/2007</v>
      </c>
    </row>
    <row r="53" spans="1:23" ht="9" customHeight="1" x14ac:dyDescent="0.2">
      <c r="B53" s="245">
        <f t="shared" si="75"/>
        <v>39452</v>
      </c>
      <c r="C53" s="389"/>
      <c r="D53" s="389"/>
      <c r="E53" s="254" t="s">
        <v>4</v>
      </c>
      <c r="F53" s="255">
        <v>14</v>
      </c>
      <c r="G53" s="256">
        <f t="shared" ref="G53:N53" si="118">G52*1936.27</f>
        <v>0</v>
      </c>
      <c r="H53" s="256">
        <f t="shared" si="118"/>
        <v>0</v>
      </c>
      <c r="I53" s="256">
        <f t="shared" si="118"/>
        <v>0</v>
      </c>
      <c r="J53" s="256">
        <f t="shared" si="118"/>
        <v>0</v>
      </c>
      <c r="K53" s="256">
        <f t="shared" si="118"/>
        <v>0</v>
      </c>
      <c r="L53" s="257">
        <f t="shared" si="118"/>
        <v>0</v>
      </c>
      <c r="M53" s="256">
        <f t="shared" si="118"/>
        <v>0</v>
      </c>
      <c r="N53" s="258">
        <f t="shared" si="118"/>
        <v>0</v>
      </c>
      <c r="O53" s="183"/>
      <c r="P53" s="184">
        <f t="shared" ref="P53:U53" si="119">P52*1936.27</f>
        <v>0</v>
      </c>
      <c r="Q53" s="184">
        <f t="shared" si="119"/>
        <v>0</v>
      </c>
      <c r="R53" s="184">
        <f t="shared" si="119"/>
        <v>0</v>
      </c>
      <c r="S53" s="184">
        <f t="shared" si="119"/>
        <v>0</v>
      </c>
      <c r="T53" s="184">
        <f t="shared" si="119"/>
        <v>0</v>
      </c>
      <c r="U53" s="184">
        <f t="shared" si="119"/>
        <v>0</v>
      </c>
      <c r="V53" s="184">
        <f t="shared" si="3"/>
        <v>0</v>
      </c>
    </row>
    <row r="54" spans="1:23" ht="12.75" customHeight="1" x14ac:dyDescent="0.2">
      <c r="A54" s="104">
        <f>IF(Foglio2!$J$7=1,TRUNC(V54,0),TRUNC(U54,0))</f>
        <v>0</v>
      </c>
      <c r="B54" s="245">
        <f t="shared" si="75"/>
        <v>39453</v>
      </c>
      <c r="C54" s="389"/>
      <c r="D54" s="389"/>
      <c r="E54" s="259" t="s">
        <v>3</v>
      </c>
      <c r="F54" s="260">
        <v>15</v>
      </c>
      <c r="G54" s="248">
        <f>IF(Foglio2!$J$3=Foglio2!$E$3,'Ausiliari_Coll.Scol. 1^ Pos.Ec.'!E54,IF(Foglio2!$J$3=Foglio2!$E$4,'Collab._Tecnici 1^ Pos.Ec.'!E54,IF(Foglio2!$J$3=Foglio2!$E$5,'Assistenti_Tecnici 1^ Pos.Ec.'!E54,IF(Foglio2!$J$3=Foglio2!$E$6,'Assistenti_Amm.vo 1^ Pos.Ec.'!E54,0))))</f>
        <v>0</v>
      </c>
      <c r="H54" s="248">
        <f>IF(Foglio2!$J$3=Foglio2!$E$3,'Ausiliari_Coll.Scol. 1^ Pos.Ec.'!F54,IF(Foglio2!$J$3=Foglio2!$E$4,'Collab._Tecnici 1^ Pos.Ec.'!F54,IF(Foglio2!$J$3=Foglio2!$E$5,'Assistenti_Tecnici 1^ Pos.Ec.'!F54,IF(Foglio2!$J$3=Foglio2!$E$6,'Assistenti_Amm.vo 1^ Pos.Ec.'!F54,0))))</f>
        <v>0</v>
      </c>
      <c r="I54" s="248">
        <f>IF(Foglio2!$J$3=Foglio2!$E$3,'Ausiliari_Coll.Scol. 1^ Pos.Ec.'!G54,IF(Foglio2!$J$3=Foglio2!$E$4,'Collab._Tecnici 1^ Pos.Ec.'!G54,IF(Foglio2!$J$3=Foglio2!$E$5,'Assistenti_Tecnici 1^ Pos.Ec.'!G54,IF(Foglio2!$J$3=Foglio2!$E$6,'Assistenti_Amm.vo 1^ Pos.Ec.'!G54,0))))</f>
        <v>0</v>
      </c>
      <c r="J54" s="248">
        <f>IF(Foglio2!$J$3=Foglio2!$E$3,'Ausiliari_Coll.Scol. 1^ Pos.Ec.'!H54,IF(Foglio2!$J$3=Foglio2!$E$4,'Collab._Tecnici 1^ Pos.Ec.'!H54,IF(Foglio2!$J$3=Foglio2!$E$5,'Assistenti_Tecnici 1^ Pos.Ec.'!H54,IF(Foglio2!$J$3=Foglio2!$E$6,'Assistenti_Amm.vo 1^ Pos.Ec.'!H54,0))))</f>
        <v>0</v>
      </c>
      <c r="K54" s="248">
        <f>IF(Foglio2!$J$3=Foglio2!$E$3,'Ausiliari_Coll.Scol. 1^ Pos.Ec.'!I54,IF(Foglio2!$J$3=Foglio2!$E$4,'Collab._Tecnici 1^ Pos.Ec.'!I54,IF(Foglio2!$J$3=Foglio2!$E$5,'Assistenti_Tecnici 1^ Pos.Ec.'!I54,IF(Foglio2!$J$3=Foglio2!$E$6,'Assistenti_Amm.vo 1^ Pos.Ec.'!I54,0))))</f>
        <v>0</v>
      </c>
      <c r="L54" s="261">
        <f>IF(Foglio2!$J$3=Foglio2!$E$3,'Ausiliari_Coll.Scol. 1^ Pos.Ec.'!J54,IF(Foglio2!$J$3=Foglio2!$E$4,'Collab._Tecnici 1^ Pos.Ec.'!J54,IF(Foglio2!$J$3=Foglio2!$E$5,'Assistenti_Tecnici 1^ Pos.Ec.'!J54,IF(Foglio2!$J$3=Foglio2!$E$6,'Assistenti_Amm.vo 1^ Pos.Ec.'!J54,0))))</f>
        <v>0</v>
      </c>
      <c r="M54" s="262">
        <f>IF(Foglio2!$J$3=Foglio2!$E$3,'Ausiliari_Coll.Scol. 1^ Pos.Ec.'!K54,IF(Foglio2!$J$3=Foglio2!$E$4,'Collab._Tecnici 1^ Pos.Ec.'!K54,IF(Foglio2!$J$3=Foglio2!$E$5,'Assistenti_Tecnici 1^ Pos.Ec.'!K54,IF(Foglio2!$J$3=Foglio2!$E$6,'Assistenti_Amm.vo 1^ Pos.Ec.'!K54,0))))</f>
        <v>0</v>
      </c>
      <c r="N54" s="263">
        <f>IF(Foglio2!$J$3=Foglio2!$E$3,'Ausiliari_Coll.Scol. 1^ Pos.Ec.'!L54,IF(Foglio2!$J$3=Foglio2!$E$4,'Collab._Tecnici 1^ Pos.Ec.'!L54,IF(Foglio2!$J$3=Foglio2!$E$5,'Assistenti_Tecnici 1^ Pos.Ec.'!L54,IF(Foglio2!$J$3=Foglio2!$E$6,'Assistenti_Amm.vo 1^ Pos.Ec.'!L54,0))))</f>
        <v>0</v>
      </c>
      <c r="O54" s="251"/>
      <c r="P54" s="252">
        <f>IF(Foglio2!$J$3=Foglio2!$E$3,'Ausiliari_Coll.Scol. 1^ Pos.Ec.'!N54,IF(Foglio2!$J$3=Foglio2!$E$4,'Collab._Tecnici 1^ Pos.Ec.'!N54,IF(Foglio2!$J$3=Foglio2!$E$5,'Assistenti_Tecnici 1^ Pos.Ec.'!N54,IF(Foglio2!$J$3=Foglio2!$E$6,'Assistenti_Amm.vo 1^ Pos.Ec.'!N54,0))))</f>
        <v>0</v>
      </c>
      <c r="Q54" s="252">
        <f>IF(Foglio2!$J$3=Foglio2!$E$3,'Ausiliari_Coll.Scol. 1^ Pos.Ec.'!O54,IF(Foglio2!$J$3=Foglio2!$E$4,'Collab._Tecnici 1^ Pos.Ec.'!O54,IF(Foglio2!$J$3=Foglio2!$E$5,'Assistenti_Tecnici 1^ Pos.Ec.'!O54,IF(Foglio2!$J$3=Foglio2!$E$6,'Assistenti_Amm.vo 1^ Pos.Ec.'!O54,0))))</f>
        <v>0</v>
      </c>
      <c r="R54" s="252">
        <f>IF(Foglio2!$J$3=Foglio2!$E$3,'Ausiliari_Coll.Scol. 1^ Pos.Ec.'!P54,IF(Foglio2!$J$3=Foglio2!$E$4,'Collab._Tecnici 1^ Pos.Ec.'!P54,IF(Foglio2!$J$3=Foglio2!$E$5,'Assistenti_Tecnici 1^ Pos.Ec.'!P54,IF(Foglio2!$J$3=Foglio2!$E$6,'Assistenti_Amm.vo 1^ Pos.Ec.'!P54,0))))</f>
        <v>0</v>
      </c>
      <c r="S54" s="252">
        <f>IF(Foglio2!$J$3=Foglio2!$E$3,'Ausiliari_Coll.Scol. 1^ Pos.Ec.'!Q54,IF(Foglio2!$J$3=Foglio2!$E$4,'Collab._Tecnici 1^ Pos.Ec.'!Q54,IF(Foglio2!$J$3=Foglio2!$E$5,'Assistenti_Tecnici 1^ Pos.Ec.'!Q54,IF(Foglio2!$J$3=Foglio2!$E$6,'Assistenti_Amm.vo 1^ Pos.Ec.'!Q54,0))))</f>
        <v>0</v>
      </c>
      <c r="T54" s="252">
        <f>IF(Foglio2!$J$3=Foglio2!$E$3,'Ausiliari_Coll.Scol. 1^ Pos.Ec.'!R54,IF(Foglio2!$J$3=Foglio2!$E$4,'Collab._Tecnici 1^ Pos.Ec.'!R54,IF(Foglio2!$J$3=Foglio2!$E$5,'Assistenti_Tecnici 1^ Pos.Ec.'!R54,IF(Foglio2!$J$3=Foglio2!$E$6,'Assistenti_Amm.vo 1^ Pos.Ec.'!R54,0))))</f>
        <v>0</v>
      </c>
      <c r="U54" s="252">
        <f t="shared" ref="U54" si="120">(P54)/12*0.8</f>
        <v>0</v>
      </c>
      <c r="V54" s="252">
        <f t="shared" ref="V54" si="121">(P54+R54)/12*0.8</f>
        <v>0</v>
      </c>
      <c r="W54" s="253" t="str">
        <f t="shared" ref="W54" si="122">"Fascia Da "&amp;F54&amp;" a "&amp;F55&amp;" Decorrenza "&amp;DAY(C48)&amp;"/"&amp;MONTH(C48)&amp;"/"&amp;YEAR(C48)</f>
        <v>Fascia Da 15 a 20 Decorrenza 31/12/2007</v>
      </c>
    </row>
    <row r="55" spans="1:23" ht="9" customHeight="1" x14ac:dyDescent="0.2">
      <c r="B55" s="245">
        <f t="shared" si="75"/>
        <v>39454</v>
      </c>
      <c r="C55" s="389"/>
      <c r="D55" s="389"/>
      <c r="E55" s="254" t="s">
        <v>4</v>
      </c>
      <c r="F55" s="255">
        <v>20</v>
      </c>
      <c r="G55" s="256">
        <f t="shared" ref="G55:N55" si="123">G54*1936.27</f>
        <v>0</v>
      </c>
      <c r="H55" s="256">
        <f t="shared" si="123"/>
        <v>0</v>
      </c>
      <c r="I55" s="256">
        <f t="shared" si="123"/>
        <v>0</v>
      </c>
      <c r="J55" s="256">
        <f t="shared" si="123"/>
        <v>0</v>
      </c>
      <c r="K55" s="256">
        <f t="shared" si="123"/>
        <v>0</v>
      </c>
      <c r="L55" s="257">
        <f t="shared" si="123"/>
        <v>0</v>
      </c>
      <c r="M55" s="256">
        <f t="shared" si="123"/>
        <v>0</v>
      </c>
      <c r="N55" s="258">
        <f t="shared" si="123"/>
        <v>0</v>
      </c>
      <c r="O55" s="183"/>
      <c r="P55" s="184">
        <f t="shared" ref="P55:U55" si="124">P54*1936.27</f>
        <v>0</v>
      </c>
      <c r="Q55" s="184">
        <f t="shared" si="124"/>
        <v>0</v>
      </c>
      <c r="R55" s="184">
        <f t="shared" si="124"/>
        <v>0</v>
      </c>
      <c r="S55" s="184">
        <f t="shared" si="124"/>
        <v>0</v>
      </c>
      <c r="T55" s="184">
        <f t="shared" si="124"/>
        <v>0</v>
      </c>
      <c r="U55" s="184">
        <f t="shared" si="124"/>
        <v>0</v>
      </c>
      <c r="V55" s="184">
        <f t="shared" si="3"/>
        <v>0</v>
      </c>
    </row>
    <row r="56" spans="1:23" ht="12.75" customHeight="1" x14ac:dyDescent="0.2">
      <c r="A56" s="104">
        <f>IF(Foglio2!$J$7=1,TRUNC(V56,0),TRUNC(U56,0))</f>
        <v>0</v>
      </c>
      <c r="B56" s="245">
        <f t="shared" si="75"/>
        <v>39455</v>
      </c>
      <c r="C56" s="389"/>
      <c r="D56" s="389"/>
      <c r="E56" s="259" t="s">
        <v>3</v>
      </c>
      <c r="F56" s="260">
        <v>21</v>
      </c>
      <c r="G56" s="248">
        <f>IF(Foglio2!$J$3=Foglio2!$E$3,'Ausiliari_Coll.Scol. 1^ Pos.Ec.'!E56,IF(Foglio2!$J$3=Foglio2!$E$4,'Collab._Tecnici 1^ Pos.Ec.'!E56,IF(Foglio2!$J$3=Foglio2!$E$5,'Assistenti_Tecnici 1^ Pos.Ec.'!E56,IF(Foglio2!$J$3=Foglio2!$E$6,'Assistenti_Amm.vo 1^ Pos.Ec.'!E56,0))))</f>
        <v>0</v>
      </c>
      <c r="H56" s="248">
        <f>IF(Foglio2!$J$3=Foglio2!$E$3,'Ausiliari_Coll.Scol. 1^ Pos.Ec.'!F56,IF(Foglio2!$J$3=Foglio2!$E$4,'Collab._Tecnici 1^ Pos.Ec.'!F56,IF(Foglio2!$J$3=Foglio2!$E$5,'Assistenti_Tecnici 1^ Pos.Ec.'!F56,IF(Foglio2!$J$3=Foglio2!$E$6,'Assistenti_Amm.vo 1^ Pos.Ec.'!F56,0))))</f>
        <v>0</v>
      </c>
      <c r="I56" s="248">
        <f>IF(Foglio2!$J$3=Foglio2!$E$3,'Ausiliari_Coll.Scol. 1^ Pos.Ec.'!G56,IF(Foglio2!$J$3=Foglio2!$E$4,'Collab._Tecnici 1^ Pos.Ec.'!G56,IF(Foglio2!$J$3=Foglio2!$E$5,'Assistenti_Tecnici 1^ Pos.Ec.'!G56,IF(Foglio2!$J$3=Foglio2!$E$6,'Assistenti_Amm.vo 1^ Pos.Ec.'!G56,0))))</f>
        <v>0</v>
      </c>
      <c r="J56" s="248">
        <f>IF(Foglio2!$J$3=Foglio2!$E$3,'Ausiliari_Coll.Scol. 1^ Pos.Ec.'!H56,IF(Foglio2!$J$3=Foglio2!$E$4,'Collab._Tecnici 1^ Pos.Ec.'!H56,IF(Foglio2!$J$3=Foglio2!$E$5,'Assistenti_Tecnici 1^ Pos.Ec.'!H56,IF(Foglio2!$J$3=Foglio2!$E$6,'Assistenti_Amm.vo 1^ Pos.Ec.'!H56,0))))</f>
        <v>0</v>
      </c>
      <c r="K56" s="248">
        <f>IF(Foglio2!$J$3=Foglio2!$E$3,'Ausiliari_Coll.Scol. 1^ Pos.Ec.'!I56,IF(Foglio2!$J$3=Foglio2!$E$4,'Collab._Tecnici 1^ Pos.Ec.'!I56,IF(Foglio2!$J$3=Foglio2!$E$5,'Assistenti_Tecnici 1^ Pos.Ec.'!I56,IF(Foglio2!$J$3=Foglio2!$E$6,'Assistenti_Amm.vo 1^ Pos.Ec.'!I56,0))))</f>
        <v>0</v>
      </c>
      <c r="L56" s="261">
        <f>IF(Foglio2!$J$3=Foglio2!$E$3,'Ausiliari_Coll.Scol. 1^ Pos.Ec.'!J56,IF(Foglio2!$J$3=Foglio2!$E$4,'Collab._Tecnici 1^ Pos.Ec.'!J56,IF(Foglio2!$J$3=Foglio2!$E$5,'Assistenti_Tecnici 1^ Pos.Ec.'!J56,IF(Foglio2!$J$3=Foglio2!$E$6,'Assistenti_Amm.vo 1^ Pos.Ec.'!J56,0))))</f>
        <v>0</v>
      </c>
      <c r="M56" s="262">
        <f>IF(Foglio2!$J$3=Foglio2!$E$3,'Ausiliari_Coll.Scol. 1^ Pos.Ec.'!K56,IF(Foglio2!$J$3=Foglio2!$E$4,'Collab._Tecnici 1^ Pos.Ec.'!K56,IF(Foglio2!$J$3=Foglio2!$E$5,'Assistenti_Tecnici 1^ Pos.Ec.'!K56,IF(Foglio2!$J$3=Foglio2!$E$6,'Assistenti_Amm.vo 1^ Pos.Ec.'!K56,0))))</f>
        <v>0</v>
      </c>
      <c r="N56" s="263">
        <f>IF(Foglio2!$J$3=Foglio2!$E$3,'Ausiliari_Coll.Scol. 1^ Pos.Ec.'!L56,IF(Foglio2!$J$3=Foglio2!$E$4,'Collab._Tecnici 1^ Pos.Ec.'!L56,IF(Foglio2!$J$3=Foglio2!$E$5,'Assistenti_Tecnici 1^ Pos.Ec.'!L56,IF(Foglio2!$J$3=Foglio2!$E$6,'Assistenti_Amm.vo 1^ Pos.Ec.'!L56,0))))</f>
        <v>0</v>
      </c>
      <c r="O56" s="251"/>
      <c r="P56" s="252">
        <f>IF(Foglio2!$J$3=Foglio2!$E$3,'Ausiliari_Coll.Scol. 1^ Pos.Ec.'!N56,IF(Foglio2!$J$3=Foglio2!$E$4,'Collab._Tecnici 1^ Pos.Ec.'!N56,IF(Foglio2!$J$3=Foglio2!$E$5,'Assistenti_Tecnici 1^ Pos.Ec.'!N56,IF(Foglio2!$J$3=Foglio2!$E$6,'Assistenti_Amm.vo 1^ Pos.Ec.'!N56,0))))</f>
        <v>0</v>
      </c>
      <c r="Q56" s="252">
        <f>IF(Foglio2!$J$3=Foglio2!$E$3,'Ausiliari_Coll.Scol. 1^ Pos.Ec.'!O56,IF(Foglio2!$J$3=Foglio2!$E$4,'Collab._Tecnici 1^ Pos.Ec.'!O56,IF(Foglio2!$J$3=Foglio2!$E$5,'Assistenti_Tecnici 1^ Pos.Ec.'!O56,IF(Foglio2!$J$3=Foglio2!$E$6,'Assistenti_Amm.vo 1^ Pos.Ec.'!O56,0))))</f>
        <v>0</v>
      </c>
      <c r="R56" s="252">
        <f>IF(Foglio2!$J$3=Foglio2!$E$3,'Ausiliari_Coll.Scol. 1^ Pos.Ec.'!P56,IF(Foglio2!$J$3=Foglio2!$E$4,'Collab._Tecnici 1^ Pos.Ec.'!P56,IF(Foglio2!$J$3=Foglio2!$E$5,'Assistenti_Tecnici 1^ Pos.Ec.'!P56,IF(Foglio2!$J$3=Foglio2!$E$6,'Assistenti_Amm.vo 1^ Pos.Ec.'!P56,0))))</f>
        <v>0</v>
      </c>
      <c r="S56" s="252">
        <f>IF(Foglio2!$J$3=Foglio2!$E$3,'Ausiliari_Coll.Scol. 1^ Pos.Ec.'!Q56,IF(Foglio2!$J$3=Foglio2!$E$4,'Collab._Tecnici 1^ Pos.Ec.'!Q56,IF(Foglio2!$J$3=Foglio2!$E$5,'Assistenti_Tecnici 1^ Pos.Ec.'!Q56,IF(Foglio2!$J$3=Foglio2!$E$6,'Assistenti_Amm.vo 1^ Pos.Ec.'!Q56,0))))</f>
        <v>0</v>
      </c>
      <c r="T56" s="252">
        <f>IF(Foglio2!$J$3=Foglio2!$E$3,'Ausiliari_Coll.Scol. 1^ Pos.Ec.'!R56,IF(Foglio2!$J$3=Foglio2!$E$4,'Collab._Tecnici 1^ Pos.Ec.'!R56,IF(Foglio2!$J$3=Foglio2!$E$5,'Assistenti_Tecnici 1^ Pos.Ec.'!R56,IF(Foglio2!$J$3=Foglio2!$E$6,'Assistenti_Amm.vo 1^ Pos.Ec.'!R56,0))))</f>
        <v>0</v>
      </c>
      <c r="U56" s="252">
        <f t="shared" ref="U56" si="125">(P56)/12*0.8</f>
        <v>0</v>
      </c>
      <c r="V56" s="252">
        <f t="shared" ref="V56" si="126">(P56+R56)/12*0.8</f>
        <v>0</v>
      </c>
      <c r="W56" s="253" t="str">
        <f t="shared" ref="W56" si="127">"Fascia Da "&amp;F56&amp;" a "&amp;F57&amp;" Decorrenza "&amp;DAY(C48)&amp;"/"&amp;MONTH(C48)&amp;"/"&amp;YEAR(C48)</f>
        <v>Fascia Da 21 a 27 Decorrenza 31/12/2007</v>
      </c>
    </row>
    <row r="57" spans="1:23" ht="9" customHeight="1" x14ac:dyDescent="0.2">
      <c r="B57" s="245">
        <f t="shared" si="75"/>
        <v>39456</v>
      </c>
      <c r="C57" s="389"/>
      <c r="D57" s="389"/>
      <c r="E57" s="254" t="s">
        <v>4</v>
      </c>
      <c r="F57" s="255">
        <v>27</v>
      </c>
      <c r="G57" s="256">
        <f t="shared" ref="G57:N57" si="128">G56*1936.27</f>
        <v>0</v>
      </c>
      <c r="H57" s="256">
        <f t="shared" si="128"/>
        <v>0</v>
      </c>
      <c r="I57" s="256">
        <f t="shared" si="128"/>
        <v>0</v>
      </c>
      <c r="J57" s="256">
        <f t="shared" si="128"/>
        <v>0</v>
      </c>
      <c r="K57" s="256">
        <f t="shared" si="128"/>
        <v>0</v>
      </c>
      <c r="L57" s="257">
        <f t="shared" si="128"/>
        <v>0</v>
      </c>
      <c r="M57" s="256">
        <f t="shared" si="128"/>
        <v>0</v>
      </c>
      <c r="N57" s="258">
        <f t="shared" si="128"/>
        <v>0</v>
      </c>
      <c r="O57" s="183"/>
      <c r="P57" s="184">
        <f t="shared" ref="P57:U57" si="129">P56*1936.27</f>
        <v>0</v>
      </c>
      <c r="Q57" s="184">
        <f t="shared" si="129"/>
        <v>0</v>
      </c>
      <c r="R57" s="184">
        <f t="shared" si="129"/>
        <v>0</v>
      </c>
      <c r="S57" s="184">
        <f t="shared" si="129"/>
        <v>0</v>
      </c>
      <c r="T57" s="184">
        <f t="shared" si="129"/>
        <v>0</v>
      </c>
      <c r="U57" s="184">
        <f t="shared" si="129"/>
        <v>0</v>
      </c>
      <c r="V57" s="184">
        <f t="shared" si="3"/>
        <v>0</v>
      </c>
    </row>
    <row r="58" spans="1:23" ht="12.75" customHeight="1" x14ac:dyDescent="0.2">
      <c r="A58" s="104">
        <f>IF(Foglio2!$J$7=1,TRUNC(V58,0),TRUNC(U58,0))</f>
        <v>0</v>
      </c>
      <c r="B58" s="245">
        <f t="shared" si="75"/>
        <v>39457</v>
      </c>
      <c r="C58" s="389"/>
      <c r="D58" s="389"/>
      <c r="E58" s="259" t="s">
        <v>3</v>
      </c>
      <c r="F58" s="260">
        <v>28</v>
      </c>
      <c r="G58" s="248">
        <f>IF(Foglio2!$J$3=Foglio2!$E$3,'Ausiliari_Coll.Scol. 1^ Pos.Ec.'!E58,IF(Foglio2!$J$3=Foglio2!$E$4,'Collab._Tecnici 1^ Pos.Ec.'!E58,IF(Foglio2!$J$3=Foglio2!$E$5,'Assistenti_Tecnici 1^ Pos.Ec.'!E58,IF(Foglio2!$J$3=Foglio2!$E$6,'Assistenti_Amm.vo 1^ Pos.Ec.'!E58,0))))</f>
        <v>0</v>
      </c>
      <c r="H58" s="248">
        <f>IF(Foglio2!$J$3=Foglio2!$E$3,'Ausiliari_Coll.Scol. 1^ Pos.Ec.'!F58,IF(Foglio2!$J$3=Foglio2!$E$4,'Collab._Tecnici 1^ Pos.Ec.'!F58,IF(Foglio2!$J$3=Foglio2!$E$5,'Assistenti_Tecnici 1^ Pos.Ec.'!F58,IF(Foglio2!$J$3=Foglio2!$E$6,'Assistenti_Amm.vo 1^ Pos.Ec.'!F58,0))))</f>
        <v>0</v>
      </c>
      <c r="I58" s="248">
        <f>IF(Foglio2!$J$3=Foglio2!$E$3,'Ausiliari_Coll.Scol. 1^ Pos.Ec.'!G58,IF(Foglio2!$J$3=Foglio2!$E$4,'Collab._Tecnici 1^ Pos.Ec.'!G58,IF(Foglio2!$J$3=Foglio2!$E$5,'Assistenti_Tecnici 1^ Pos.Ec.'!G58,IF(Foglio2!$J$3=Foglio2!$E$6,'Assistenti_Amm.vo 1^ Pos.Ec.'!G58,0))))</f>
        <v>0</v>
      </c>
      <c r="J58" s="248">
        <f>IF(Foglio2!$J$3=Foglio2!$E$3,'Ausiliari_Coll.Scol. 1^ Pos.Ec.'!H58,IF(Foglio2!$J$3=Foglio2!$E$4,'Collab._Tecnici 1^ Pos.Ec.'!H58,IF(Foglio2!$J$3=Foglio2!$E$5,'Assistenti_Tecnici 1^ Pos.Ec.'!H58,IF(Foglio2!$J$3=Foglio2!$E$6,'Assistenti_Amm.vo 1^ Pos.Ec.'!H58,0))))</f>
        <v>0</v>
      </c>
      <c r="K58" s="248">
        <f>IF(Foglio2!$J$3=Foglio2!$E$3,'Ausiliari_Coll.Scol. 1^ Pos.Ec.'!I58,IF(Foglio2!$J$3=Foglio2!$E$4,'Collab._Tecnici 1^ Pos.Ec.'!I58,IF(Foglio2!$J$3=Foglio2!$E$5,'Assistenti_Tecnici 1^ Pos.Ec.'!I58,IF(Foglio2!$J$3=Foglio2!$E$6,'Assistenti_Amm.vo 1^ Pos.Ec.'!I58,0))))</f>
        <v>0</v>
      </c>
      <c r="L58" s="261">
        <f>IF(Foglio2!$J$3=Foglio2!$E$3,'Ausiliari_Coll.Scol. 1^ Pos.Ec.'!J58,IF(Foglio2!$J$3=Foglio2!$E$4,'Collab._Tecnici 1^ Pos.Ec.'!J58,IF(Foglio2!$J$3=Foglio2!$E$5,'Assistenti_Tecnici 1^ Pos.Ec.'!J58,IF(Foglio2!$J$3=Foglio2!$E$6,'Assistenti_Amm.vo 1^ Pos.Ec.'!J58,0))))</f>
        <v>0</v>
      </c>
      <c r="M58" s="262">
        <f>IF(Foglio2!$J$3=Foglio2!$E$3,'Ausiliari_Coll.Scol. 1^ Pos.Ec.'!K58,IF(Foglio2!$J$3=Foglio2!$E$4,'Collab._Tecnici 1^ Pos.Ec.'!K58,IF(Foglio2!$J$3=Foglio2!$E$5,'Assistenti_Tecnici 1^ Pos.Ec.'!K58,IF(Foglio2!$J$3=Foglio2!$E$6,'Assistenti_Amm.vo 1^ Pos.Ec.'!K58,0))))</f>
        <v>0</v>
      </c>
      <c r="N58" s="263">
        <f>IF(Foglio2!$J$3=Foglio2!$E$3,'Ausiliari_Coll.Scol. 1^ Pos.Ec.'!L58,IF(Foglio2!$J$3=Foglio2!$E$4,'Collab._Tecnici 1^ Pos.Ec.'!L58,IF(Foglio2!$J$3=Foglio2!$E$5,'Assistenti_Tecnici 1^ Pos.Ec.'!L58,IF(Foglio2!$J$3=Foglio2!$E$6,'Assistenti_Amm.vo 1^ Pos.Ec.'!L58,0))))</f>
        <v>0</v>
      </c>
      <c r="O58" s="251"/>
      <c r="P58" s="252">
        <f>IF(Foglio2!$J$3=Foglio2!$E$3,'Ausiliari_Coll.Scol. 1^ Pos.Ec.'!N58,IF(Foglio2!$J$3=Foglio2!$E$4,'Collab._Tecnici 1^ Pos.Ec.'!N58,IF(Foglio2!$J$3=Foglio2!$E$5,'Assistenti_Tecnici 1^ Pos.Ec.'!N58,IF(Foglio2!$J$3=Foglio2!$E$6,'Assistenti_Amm.vo 1^ Pos.Ec.'!N58,0))))</f>
        <v>0</v>
      </c>
      <c r="Q58" s="252">
        <f>IF(Foglio2!$J$3=Foglio2!$E$3,'Ausiliari_Coll.Scol. 1^ Pos.Ec.'!O58,IF(Foglio2!$J$3=Foglio2!$E$4,'Collab._Tecnici 1^ Pos.Ec.'!O58,IF(Foglio2!$J$3=Foglio2!$E$5,'Assistenti_Tecnici 1^ Pos.Ec.'!O58,IF(Foglio2!$J$3=Foglio2!$E$6,'Assistenti_Amm.vo 1^ Pos.Ec.'!O58,0))))</f>
        <v>0</v>
      </c>
      <c r="R58" s="252">
        <f>IF(Foglio2!$J$3=Foglio2!$E$3,'Ausiliari_Coll.Scol. 1^ Pos.Ec.'!P58,IF(Foglio2!$J$3=Foglio2!$E$4,'Collab._Tecnici 1^ Pos.Ec.'!P58,IF(Foglio2!$J$3=Foglio2!$E$5,'Assistenti_Tecnici 1^ Pos.Ec.'!P58,IF(Foglio2!$J$3=Foglio2!$E$6,'Assistenti_Amm.vo 1^ Pos.Ec.'!P58,0))))</f>
        <v>0</v>
      </c>
      <c r="S58" s="252">
        <f>IF(Foglio2!$J$3=Foglio2!$E$3,'Ausiliari_Coll.Scol. 1^ Pos.Ec.'!Q58,IF(Foglio2!$J$3=Foglio2!$E$4,'Collab._Tecnici 1^ Pos.Ec.'!Q58,IF(Foglio2!$J$3=Foglio2!$E$5,'Assistenti_Tecnici 1^ Pos.Ec.'!Q58,IF(Foglio2!$J$3=Foglio2!$E$6,'Assistenti_Amm.vo 1^ Pos.Ec.'!Q58,0))))</f>
        <v>0</v>
      </c>
      <c r="T58" s="252">
        <f>IF(Foglio2!$J$3=Foglio2!$E$3,'Ausiliari_Coll.Scol. 1^ Pos.Ec.'!R58,IF(Foglio2!$J$3=Foglio2!$E$4,'Collab._Tecnici 1^ Pos.Ec.'!R58,IF(Foglio2!$J$3=Foglio2!$E$5,'Assistenti_Tecnici 1^ Pos.Ec.'!R58,IF(Foglio2!$J$3=Foglio2!$E$6,'Assistenti_Amm.vo 1^ Pos.Ec.'!R58,0))))</f>
        <v>0</v>
      </c>
      <c r="U58" s="252">
        <f t="shared" ref="U58" si="130">(P58)/12*0.8</f>
        <v>0</v>
      </c>
      <c r="V58" s="252">
        <f t="shared" ref="V58" si="131">(P58+R58)/12*0.8</f>
        <v>0</v>
      </c>
      <c r="W58" s="253" t="str">
        <f t="shared" ref="W58" si="132">"Fascia Da "&amp;F58&amp;" a "&amp;F59&amp;" Decorrenza "&amp;DAY(C48)&amp;"/"&amp;MONTH(C48)&amp;"/"&amp;YEAR(C48)</f>
        <v>Fascia Da 28 a 34 Decorrenza 31/12/2007</v>
      </c>
    </row>
    <row r="59" spans="1:23" ht="9" customHeight="1" x14ac:dyDescent="0.2">
      <c r="B59" s="245">
        <f t="shared" si="75"/>
        <v>39458</v>
      </c>
      <c r="C59" s="389"/>
      <c r="D59" s="389"/>
      <c r="E59" s="254" t="s">
        <v>4</v>
      </c>
      <c r="F59" s="255">
        <v>34</v>
      </c>
      <c r="G59" s="256">
        <f t="shared" ref="G59:N59" si="133">G58*1936.27</f>
        <v>0</v>
      </c>
      <c r="H59" s="256">
        <f t="shared" si="133"/>
        <v>0</v>
      </c>
      <c r="I59" s="256">
        <f t="shared" si="133"/>
        <v>0</v>
      </c>
      <c r="J59" s="256">
        <f t="shared" si="133"/>
        <v>0</v>
      </c>
      <c r="K59" s="256">
        <f t="shared" si="133"/>
        <v>0</v>
      </c>
      <c r="L59" s="257">
        <f t="shared" si="133"/>
        <v>0</v>
      </c>
      <c r="M59" s="256">
        <f t="shared" si="133"/>
        <v>0</v>
      </c>
      <c r="N59" s="258">
        <f t="shared" si="133"/>
        <v>0</v>
      </c>
      <c r="O59" s="183"/>
      <c r="P59" s="184">
        <f t="shared" ref="P59:U59" si="134">P58*1936.27</f>
        <v>0</v>
      </c>
      <c r="Q59" s="184">
        <f t="shared" si="134"/>
        <v>0</v>
      </c>
      <c r="R59" s="184">
        <f t="shared" si="134"/>
        <v>0</v>
      </c>
      <c r="S59" s="184">
        <f t="shared" si="134"/>
        <v>0</v>
      </c>
      <c r="T59" s="184">
        <f t="shared" si="134"/>
        <v>0</v>
      </c>
      <c r="U59" s="184">
        <f t="shared" si="134"/>
        <v>0</v>
      </c>
      <c r="V59" s="184">
        <f t="shared" si="3"/>
        <v>0</v>
      </c>
    </row>
    <row r="60" spans="1:23" ht="12.75" customHeight="1" x14ac:dyDescent="0.2">
      <c r="A60" s="104">
        <f>IF(Foglio2!$J$7=1,TRUNC(V60,0),TRUNC(U60,0))</f>
        <v>0</v>
      </c>
      <c r="B60" s="245">
        <f t="shared" si="75"/>
        <v>39459</v>
      </c>
      <c r="C60" s="389"/>
      <c r="D60" s="389"/>
      <c r="E60" s="259" t="s">
        <v>3</v>
      </c>
      <c r="F60" s="260">
        <v>35</v>
      </c>
      <c r="G60" s="248">
        <f>IF(Foglio2!$J$3=Foglio2!$E$3,'Ausiliari_Coll.Scol. 1^ Pos.Ec.'!E60,IF(Foglio2!$J$3=Foglio2!$E$4,'Collab._Tecnici 1^ Pos.Ec.'!E60,IF(Foglio2!$J$3=Foglio2!$E$5,'Assistenti_Tecnici 1^ Pos.Ec.'!E60,IF(Foglio2!$J$3=Foglio2!$E$6,'Assistenti_Amm.vo 1^ Pos.Ec.'!E60,0))))</f>
        <v>0</v>
      </c>
      <c r="H60" s="248">
        <f>IF(Foglio2!$J$3=Foglio2!$E$3,'Ausiliari_Coll.Scol. 1^ Pos.Ec.'!F60,IF(Foglio2!$J$3=Foglio2!$E$4,'Collab._Tecnici 1^ Pos.Ec.'!F60,IF(Foglio2!$J$3=Foglio2!$E$5,'Assistenti_Tecnici 1^ Pos.Ec.'!F60,IF(Foglio2!$J$3=Foglio2!$E$6,'Assistenti_Amm.vo 1^ Pos.Ec.'!F60,0))))</f>
        <v>0</v>
      </c>
      <c r="I60" s="248">
        <f>IF(Foglio2!$J$3=Foglio2!$E$3,'Ausiliari_Coll.Scol. 1^ Pos.Ec.'!G60,IF(Foglio2!$J$3=Foglio2!$E$4,'Collab._Tecnici 1^ Pos.Ec.'!G60,IF(Foglio2!$J$3=Foglio2!$E$5,'Assistenti_Tecnici 1^ Pos.Ec.'!G60,IF(Foglio2!$J$3=Foglio2!$E$6,'Assistenti_Amm.vo 1^ Pos.Ec.'!G60,0))))</f>
        <v>0</v>
      </c>
      <c r="J60" s="248">
        <f>IF(Foglio2!$J$3=Foglio2!$E$3,'Ausiliari_Coll.Scol. 1^ Pos.Ec.'!H60,IF(Foglio2!$J$3=Foglio2!$E$4,'Collab._Tecnici 1^ Pos.Ec.'!H60,IF(Foglio2!$J$3=Foglio2!$E$5,'Assistenti_Tecnici 1^ Pos.Ec.'!H60,IF(Foglio2!$J$3=Foglio2!$E$6,'Assistenti_Amm.vo 1^ Pos.Ec.'!H60,0))))</f>
        <v>0</v>
      </c>
      <c r="K60" s="248">
        <f>IF(Foglio2!$J$3=Foglio2!$E$3,'Ausiliari_Coll.Scol. 1^ Pos.Ec.'!I60,IF(Foglio2!$J$3=Foglio2!$E$4,'Collab._Tecnici 1^ Pos.Ec.'!I60,IF(Foglio2!$J$3=Foglio2!$E$5,'Assistenti_Tecnici 1^ Pos.Ec.'!I60,IF(Foglio2!$J$3=Foglio2!$E$6,'Assistenti_Amm.vo 1^ Pos.Ec.'!I60,0))))</f>
        <v>0</v>
      </c>
      <c r="L60" s="261">
        <f>IF(Foglio2!$J$3=Foglio2!$E$3,'Ausiliari_Coll.Scol. 1^ Pos.Ec.'!J60,IF(Foglio2!$J$3=Foglio2!$E$4,'Collab._Tecnici 1^ Pos.Ec.'!J60,IF(Foglio2!$J$3=Foglio2!$E$5,'Assistenti_Tecnici 1^ Pos.Ec.'!J60,IF(Foglio2!$J$3=Foglio2!$E$6,'Assistenti_Amm.vo 1^ Pos.Ec.'!J60,0))))</f>
        <v>0</v>
      </c>
      <c r="M60" s="262">
        <f>IF(Foglio2!$J$3=Foglio2!$E$3,'Ausiliari_Coll.Scol. 1^ Pos.Ec.'!K60,IF(Foglio2!$J$3=Foglio2!$E$4,'Collab._Tecnici 1^ Pos.Ec.'!K60,IF(Foglio2!$J$3=Foglio2!$E$5,'Assistenti_Tecnici 1^ Pos.Ec.'!K60,IF(Foglio2!$J$3=Foglio2!$E$6,'Assistenti_Amm.vo 1^ Pos.Ec.'!K60,0))))</f>
        <v>0</v>
      </c>
      <c r="N60" s="263">
        <f>IF(Foglio2!$J$3=Foglio2!$E$3,'Ausiliari_Coll.Scol. 1^ Pos.Ec.'!L60,IF(Foglio2!$J$3=Foglio2!$E$4,'Collab._Tecnici 1^ Pos.Ec.'!L60,IF(Foglio2!$J$3=Foglio2!$E$5,'Assistenti_Tecnici 1^ Pos.Ec.'!L60,IF(Foglio2!$J$3=Foglio2!$E$6,'Assistenti_Amm.vo 1^ Pos.Ec.'!L60,0))))</f>
        <v>0</v>
      </c>
      <c r="O60" s="251"/>
      <c r="P60" s="252">
        <f>IF(Foglio2!$J$3=Foglio2!$E$3,'Ausiliari_Coll.Scol. 1^ Pos.Ec.'!N60,IF(Foglio2!$J$3=Foglio2!$E$4,'Collab._Tecnici 1^ Pos.Ec.'!N60,IF(Foglio2!$J$3=Foglio2!$E$5,'Assistenti_Tecnici 1^ Pos.Ec.'!N60,IF(Foglio2!$J$3=Foglio2!$E$6,'Assistenti_Amm.vo 1^ Pos.Ec.'!N60,0))))</f>
        <v>0</v>
      </c>
      <c r="Q60" s="252">
        <f>IF(Foglio2!$J$3=Foglio2!$E$3,'Ausiliari_Coll.Scol. 1^ Pos.Ec.'!O60,IF(Foglio2!$J$3=Foglio2!$E$4,'Collab._Tecnici 1^ Pos.Ec.'!O60,IF(Foglio2!$J$3=Foglio2!$E$5,'Assistenti_Tecnici 1^ Pos.Ec.'!O60,IF(Foglio2!$J$3=Foglio2!$E$6,'Assistenti_Amm.vo 1^ Pos.Ec.'!O60,0))))</f>
        <v>0</v>
      </c>
      <c r="R60" s="252">
        <f>IF(Foglio2!$J$3=Foglio2!$E$3,'Ausiliari_Coll.Scol. 1^ Pos.Ec.'!P60,IF(Foglio2!$J$3=Foglio2!$E$4,'Collab._Tecnici 1^ Pos.Ec.'!P60,IF(Foglio2!$J$3=Foglio2!$E$5,'Assistenti_Tecnici 1^ Pos.Ec.'!P60,IF(Foglio2!$J$3=Foglio2!$E$6,'Assistenti_Amm.vo 1^ Pos.Ec.'!P60,0))))</f>
        <v>0</v>
      </c>
      <c r="S60" s="252">
        <f>IF(Foglio2!$J$3=Foglio2!$E$3,'Ausiliari_Coll.Scol. 1^ Pos.Ec.'!Q60,IF(Foglio2!$J$3=Foglio2!$E$4,'Collab._Tecnici 1^ Pos.Ec.'!Q60,IF(Foglio2!$J$3=Foglio2!$E$5,'Assistenti_Tecnici 1^ Pos.Ec.'!Q60,IF(Foglio2!$J$3=Foglio2!$E$6,'Assistenti_Amm.vo 1^ Pos.Ec.'!Q60,0))))</f>
        <v>0</v>
      </c>
      <c r="T60" s="252">
        <f>IF(Foglio2!$J$3=Foglio2!$E$3,'Ausiliari_Coll.Scol. 1^ Pos.Ec.'!R60,IF(Foglio2!$J$3=Foglio2!$E$4,'Collab._Tecnici 1^ Pos.Ec.'!R60,IF(Foglio2!$J$3=Foglio2!$E$5,'Assistenti_Tecnici 1^ Pos.Ec.'!R60,IF(Foglio2!$J$3=Foglio2!$E$6,'Assistenti_Amm.vo 1^ Pos.Ec.'!R60,0))))</f>
        <v>0</v>
      </c>
      <c r="U60" s="252">
        <f t="shared" ref="U60" si="135">(P60)/12*0.8</f>
        <v>0</v>
      </c>
      <c r="V60" s="252">
        <f t="shared" ref="V60" si="136">(P60+R60)/12*0.8</f>
        <v>0</v>
      </c>
      <c r="W60" s="253" t="str">
        <f t="shared" ref="W60" si="137">"Fascia Da "&amp;F60&amp;" a "&amp;F61&amp;" Decorrenza "&amp;DAY(C48)&amp;"/"&amp;MONTH(C48)&amp;"/"&amp;YEAR(C48)</f>
        <v>Fascia Da 35 a  Decorrenza 31/12/2007</v>
      </c>
    </row>
    <row r="61" spans="1:23" ht="9" customHeight="1" x14ac:dyDescent="0.2">
      <c r="B61" s="245">
        <f t="shared" si="75"/>
        <v>39460</v>
      </c>
      <c r="C61" s="454"/>
      <c r="D61" s="454"/>
      <c r="E61" s="264" t="s">
        <v>4</v>
      </c>
      <c r="F61" s="265"/>
      <c r="G61" s="267">
        <f t="shared" ref="G61:N61" si="138">G60*1936.27</f>
        <v>0</v>
      </c>
      <c r="H61" s="267">
        <f t="shared" si="138"/>
        <v>0</v>
      </c>
      <c r="I61" s="267">
        <f t="shared" si="138"/>
        <v>0</v>
      </c>
      <c r="J61" s="267">
        <f t="shared" si="138"/>
        <v>0</v>
      </c>
      <c r="K61" s="267">
        <f t="shared" si="138"/>
        <v>0</v>
      </c>
      <c r="L61" s="266">
        <f t="shared" si="138"/>
        <v>0</v>
      </c>
      <c r="M61" s="267">
        <f t="shared" si="138"/>
        <v>0</v>
      </c>
      <c r="N61" s="268">
        <f t="shared" si="138"/>
        <v>0</v>
      </c>
      <c r="O61" s="183"/>
      <c r="P61" s="184">
        <f t="shared" ref="P61:U61" si="139">P60*1936.27</f>
        <v>0</v>
      </c>
      <c r="Q61" s="184">
        <f t="shared" si="139"/>
        <v>0</v>
      </c>
      <c r="R61" s="184">
        <f t="shared" si="139"/>
        <v>0</v>
      </c>
      <c r="S61" s="184">
        <f t="shared" si="139"/>
        <v>0</v>
      </c>
      <c r="T61" s="184">
        <f t="shared" si="139"/>
        <v>0</v>
      </c>
      <c r="U61" s="184">
        <f t="shared" si="139"/>
        <v>0</v>
      </c>
      <c r="V61" s="184">
        <f t="shared" si="3"/>
        <v>0</v>
      </c>
    </row>
    <row r="62" spans="1:23" ht="12.75" customHeight="1" x14ac:dyDescent="0.2">
      <c r="A62" s="104">
        <f>IF(Foglio2!$J$7=1,TRUNC(V62,0),TRUNC(U62,0))</f>
        <v>0</v>
      </c>
      <c r="B62" s="245">
        <f t="shared" ref="B62" si="140">C64</f>
        <v>39448</v>
      </c>
      <c r="C62" s="452">
        <f>D50+1</f>
        <v>39448</v>
      </c>
      <c r="D62" s="452">
        <v>39538</v>
      </c>
      <c r="E62" s="246" t="s">
        <v>3</v>
      </c>
      <c r="F62" s="247">
        <v>0</v>
      </c>
      <c r="G62" s="248">
        <f>IF(Foglio2!$J$3=Foglio2!$E$3,'Ausiliari_Coll.Scol. 1^ Pos.Ec.'!E62,IF(Foglio2!$J$3=Foglio2!$E$4,'Collab._Tecnici 1^ Pos.Ec.'!E62,IF(Foglio2!$J$3=Foglio2!$E$5,'Assistenti_Tecnici 1^ Pos.Ec.'!E62,IF(Foglio2!$J$3=Foglio2!$E$6,'Assistenti_Amm.vo 1^ Pos.Ec.'!E62,0))))</f>
        <v>0</v>
      </c>
      <c r="H62" s="248">
        <f>IF(Foglio2!$J$3=Foglio2!$E$3,'Ausiliari_Coll.Scol. 1^ Pos.Ec.'!F62,IF(Foglio2!$J$3=Foglio2!$E$4,'Collab._Tecnici 1^ Pos.Ec.'!F62,IF(Foglio2!$J$3=Foglio2!$E$5,'Assistenti_Tecnici 1^ Pos.Ec.'!F62,IF(Foglio2!$J$3=Foglio2!$E$6,'Assistenti_Amm.vo 1^ Pos.Ec.'!F62,0))))</f>
        <v>0</v>
      </c>
      <c r="I62" s="248">
        <f>IF(Foglio2!$J$3=Foglio2!$E$3,'Ausiliari_Coll.Scol. 1^ Pos.Ec.'!G62,IF(Foglio2!$J$3=Foglio2!$E$4,'Collab._Tecnici 1^ Pos.Ec.'!G62,IF(Foglio2!$J$3=Foglio2!$E$5,'Assistenti_Tecnici 1^ Pos.Ec.'!G62,IF(Foglio2!$J$3=Foglio2!$E$6,'Assistenti_Amm.vo 1^ Pos.Ec.'!G62,0))))</f>
        <v>0</v>
      </c>
      <c r="J62" s="248">
        <f>IF(Foglio2!$J$3=Foglio2!$E$3,'Ausiliari_Coll.Scol. 1^ Pos.Ec.'!H62,IF(Foglio2!$J$3=Foglio2!$E$4,'Collab._Tecnici 1^ Pos.Ec.'!H62,IF(Foglio2!$J$3=Foglio2!$E$5,'Assistenti_Tecnici 1^ Pos.Ec.'!H62,IF(Foglio2!$J$3=Foglio2!$E$6,'Assistenti_Amm.vo 1^ Pos.Ec.'!H62,0))))</f>
        <v>0</v>
      </c>
      <c r="K62" s="248">
        <f>IF(Foglio2!$J$3=Foglio2!$E$3,'Ausiliari_Coll.Scol. 1^ Pos.Ec.'!I62,IF(Foglio2!$J$3=Foglio2!$E$4,'Collab._Tecnici 1^ Pos.Ec.'!I62,IF(Foglio2!$J$3=Foglio2!$E$5,'Assistenti_Tecnici 1^ Pos.Ec.'!I62,IF(Foglio2!$J$3=Foglio2!$E$6,'Assistenti_Amm.vo 1^ Pos.Ec.'!I62,0))))</f>
        <v>0</v>
      </c>
      <c r="L62" s="248">
        <f>IF(Foglio2!$J$3=Foglio2!$E$3,'Ausiliari_Coll.Scol. 1^ Pos.Ec.'!J62,IF(Foglio2!$J$3=Foglio2!$E$4,'Collab._Tecnici 1^ Pos.Ec.'!J62,IF(Foglio2!$J$3=Foglio2!$E$5,'Assistenti_Tecnici 1^ Pos.Ec.'!J62,IF(Foglio2!$J$3=Foglio2!$E$6,'Assistenti_Amm.vo 1^ Pos.Ec.'!J62,0))))</f>
        <v>0</v>
      </c>
      <c r="M62" s="249">
        <f>IF(Foglio2!$J$3=Foglio2!$E$3,'Ausiliari_Coll.Scol. 1^ Pos.Ec.'!K62,IF(Foglio2!$J$3=Foglio2!$E$4,'Collab._Tecnici 1^ Pos.Ec.'!K62,IF(Foglio2!$J$3=Foglio2!$E$5,'Assistenti_Tecnici 1^ Pos.Ec.'!K62,IF(Foglio2!$J$3=Foglio2!$E$6,'Assistenti_Amm.vo 1^ Pos.Ec.'!K62,0))))</f>
        <v>0</v>
      </c>
      <c r="N62" s="250">
        <f>IF(Foglio2!$J$3=Foglio2!$E$3,'Ausiliari_Coll.Scol. 1^ Pos.Ec.'!L62,IF(Foglio2!$J$3=Foglio2!$E$4,'Collab._Tecnici 1^ Pos.Ec.'!L62,IF(Foglio2!$J$3=Foglio2!$E$5,'Assistenti_Tecnici 1^ Pos.Ec.'!L62,IF(Foglio2!$J$3=Foglio2!$E$6,'Assistenti_Amm.vo 1^ Pos.Ec.'!L62,0))))</f>
        <v>0</v>
      </c>
      <c r="O62" s="251"/>
      <c r="P62" s="252">
        <f>IF(Foglio2!$J$3=Foglio2!$E$3,'Ausiliari_Coll.Scol. 1^ Pos.Ec.'!N62,IF(Foglio2!$J$3=Foglio2!$E$4,'Collab._Tecnici 1^ Pos.Ec.'!N62,IF(Foglio2!$J$3=Foglio2!$E$5,'Assistenti_Tecnici 1^ Pos.Ec.'!N62,IF(Foglio2!$J$3=Foglio2!$E$6,'Assistenti_Amm.vo 1^ Pos.Ec.'!N62,0))))</f>
        <v>0</v>
      </c>
      <c r="Q62" s="252">
        <f>IF(Foglio2!$J$3=Foglio2!$E$3,'Ausiliari_Coll.Scol. 1^ Pos.Ec.'!O62,IF(Foglio2!$J$3=Foglio2!$E$4,'Collab._Tecnici 1^ Pos.Ec.'!O62,IF(Foglio2!$J$3=Foglio2!$E$5,'Assistenti_Tecnici 1^ Pos.Ec.'!O62,IF(Foglio2!$J$3=Foglio2!$E$6,'Assistenti_Amm.vo 1^ Pos.Ec.'!O62,0))))</f>
        <v>0</v>
      </c>
      <c r="R62" s="252">
        <f>IF(Foglio2!$J$3=Foglio2!$E$3,'Ausiliari_Coll.Scol. 1^ Pos.Ec.'!P62,IF(Foglio2!$J$3=Foglio2!$E$4,'Collab._Tecnici 1^ Pos.Ec.'!P62,IF(Foglio2!$J$3=Foglio2!$E$5,'Assistenti_Tecnici 1^ Pos.Ec.'!P62,IF(Foglio2!$J$3=Foglio2!$E$6,'Assistenti_Amm.vo 1^ Pos.Ec.'!P62,0))))</f>
        <v>0</v>
      </c>
      <c r="S62" s="252">
        <f>IF(Foglio2!$J$3=Foglio2!$E$3,'Ausiliari_Coll.Scol. 1^ Pos.Ec.'!Q62,IF(Foglio2!$J$3=Foglio2!$E$4,'Collab._Tecnici 1^ Pos.Ec.'!Q62,IF(Foglio2!$J$3=Foglio2!$E$5,'Assistenti_Tecnici 1^ Pos.Ec.'!Q62,IF(Foglio2!$J$3=Foglio2!$E$6,'Assistenti_Amm.vo 1^ Pos.Ec.'!Q62,0))))</f>
        <v>0</v>
      </c>
      <c r="T62" s="252">
        <f>IF(Foglio2!$J$3=Foglio2!$E$3,'Ausiliari_Coll.Scol. 1^ Pos.Ec.'!R62,IF(Foglio2!$J$3=Foglio2!$E$4,'Collab._Tecnici 1^ Pos.Ec.'!R62,IF(Foglio2!$J$3=Foglio2!$E$5,'Assistenti_Tecnici 1^ Pos.Ec.'!R62,IF(Foglio2!$J$3=Foglio2!$E$6,'Assistenti_Amm.vo 1^ Pos.Ec.'!R62,0))))</f>
        <v>0</v>
      </c>
      <c r="U62" s="252">
        <f t="shared" ref="U62" si="141">(P62)/12*0.8</f>
        <v>0</v>
      </c>
      <c r="V62" s="252">
        <f t="shared" ref="V62" si="142">(P62+R62)/12*0.8</f>
        <v>0</v>
      </c>
      <c r="W62" s="253" t="str">
        <f t="shared" ref="W62" si="143">"Fascia Da "&amp;F62&amp;" a "&amp;F63&amp;" Decorrenza "&amp;DAY(C62)&amp;"/"&amp;MONTH(C62)&amp;"/"&amp;YEAR(C62)</f>
        <v>Fascia Da 0 a 2 Decorrenza 1/1/2008</v>
      </c>
    </row>
    <row r="63" spans="1:23" ht="9" customHeight="1" x14ac:dyDescent="0.2">
      <c r="B63" s="245">
        <f>B62+1</f>
        <v>39449</v>
      </c>
      <c r="C63" s="453"/>
      <c r="D63" s="453"/>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U63" si="145">P62*1936.27</f>
        <v>0</v>
      </c>
      <c r="Q63" s="184">
        <f t="shared" si="145"/>
        <v>0</v>
      </c>
      <c r="R63" s="184">
        <f t="shared" si="145"/>
        <v>0</v>
      </c>
      <c r="S63" s="184">
        <f t="shared" si="145"/>
        <v>0</v>
      </c>
      <c r="T63" s="184">
        <f t="shared" si="145"/>
        <v>0</v>
      </c>
      <c r="U63" s="184">
        <f t="shared" si="145"/>
        <v>0</v>
      </c>
      <c r="V63" s="184">
        <f t="shared" si="3"/>
        <v>0</v>
      </c>
    </row>
    <row r="64" spans="1:23" ht="12.75" customHeight="1" x14ac:dyDescent="0.2">
      <c r="A64" s="104">
        <f>IF(Foglio2!$J$7=1,TRUNC(V64,0),TRUNC(U64,0))</f>
        <v>0</v>
      </c>
      <c r="B64" s="245">
        <f t="shared" ref="B64" si="146">B63+1</f>
        <v>39450</v>
      </c>
      <c r="C64" s="389">
        <f>C62</f>
        <v>39448</v>
      </c>
      <c r="D64" s="389">
        <f>D62</f>
        <v>39538</v>
      </c>
      <c r="E64" s="259" t="s">
        <v>3</v>
      </c>
      <c r="F64" s="260">
        <v>3</v>
      </c>
      <c r="G64" s="248">
        <f>IF(Foglio2!$J$3=Foglio2!$E$3,'Ausiliari_Coll.Scol. 1^ Pos.Ec.'!E64,IF(Foglio2!$J$3=Foglio2!$E$4,'Collab._Tecnici 1^ Pos.Ec.'!E64,IF(Foglio2!$J$3=Foglio2!$E$5,'Assistenti_Tecnici 1^ Pos.Ec.'!E64,IF(Foglio2!$J$3=Foglio2!$E$6,'Assistenti_Amm.vo 1^ Pos.Ec.'!E64,0))))</f>
        <v>0</v>
      </c>
      <c r="H64" s="248">
        <f>IF(Foglio2!$J$3=Foglio2!$E$3,'Ausiliari_Coll.Scol. 1^ Pos.Ec.'!F64,IF(Foglio2!$J$3=Foglio2!$E$4,'Collab._Tecnici 1^ Pos.Ec.'!F64,IF(Foglio2!$J$3=Foglio2!$E$5,'Assistenti_Tecnici 1^ Pos.Ec.'!F64,IF(Foglio2!$J$3=Foglio2!$E$6,'Assistenti_Amm.vo 1^ Pos.Ec.'!F64,0))))</f>
        <v>0</v>
      </c>
      <c r="I64" s="248">
        <f>IF(Foglio2!$J$3=Foglio2!$E$3,'Ausiliari_Coll.Scol. 1^ Pos.Ec.'!G64,IF(Foglio2!$J$3=Foglio2!$E$4,'Collab._Tecnici 1^ Pos.Ec.'!G64,IF(Foglio2!$J$3=Foglio2!$E$5,'Assistenti_Tecnici 1^ Pos.Ec.'!G64,IF(Foglio2!$J$3=Foglio2!$E$6,'Assistenti_Amm.vo 1^ Pos.Ec.'!G64,0))))</f>
        <v>0</v>
      </c>
      <c r="J64" s="248">
        <f>IF(Foglio2!$J$3=Foglio2!$E$3,'Ausiliari_Coll.Scol. 1^ Pos.Ec.'!H64,IF(Foglio2!$J$3=Foglio2!$E$4,'Collab._Tecnici 1^ Pos.Ec.'!H64,IF(Foglio2!$J$3=Foglio2!$E$5,'Assistenti_Tecnici 1^ Pos.Ec.'!H64,IF(Foglio2!$J$3=Foglio2!$E$6,'Assistenti_Amm.vo 1^ Pos.Ec.'!H64,0))))</f>
        <v>0</v>
      </c>
      <c r="K64" s="248">
        <f>IF(Foglio2!$J$3=Foglio2!$E$3,'Ausiliari_Coll.Scol. 1^ Pos.Ec.'!I64,IF(Foglio2!$J$3=Foglio2!$E$4,'Collab._Tecnici 1^ Pos.Ec.'!I64,IF(Foglio2!$J$3=Foglio2!$E$5,'Assistenti_Tecnici 1^ Pos.Ec.'!I64,IF(Foglio2!$J$3=Foglio2!$E$6,'Assistenti_Amm.vo 1^ Pos.Ec.'!I64,0))))</f>
        <v>0</v>
      </c>
      <c r="L64" s="261">
        <f>IF(Foglio2!$J$3=Foglio2!$E$3,'Ausiliari_Coll.Scol. 1^ Pos.Ec.'!J64,IF(Foglio2!$J$3=Foglio2!$E$4,'Collab._Tecnici 1^ Pos.Ec.'!J64,IF(Foglio2!$J$3=Foglio2!$E$5,'Assistenti_Tecnici 1^ Pos.Ec.'!J64,IF(Foglio2!$J$3=Foglio2!$E$6,'Assistenti_Amm.vo 1^ Pos.Ec.'!J64,0))))</f>
        <v>0</v>
      </c>
      <c r="M64" s="262">
        <f>IF(Foglio2!$J$3=Foglio2!$E$3,'Ausiliari_Coll.Scol. 1^ Pos.Ec.'!K64,IF(Foglio2!$J$3=Foglio2!$E$4,'Collab._Tecnici 1^ Pos.Ec.'!K64,IF(Foglio2!$J$3=Foglio2!$E$5,'Assistenti_Tecnici 1^ Pos.Ec.'!K64,IF(Foglio2!$J$3=Foglio2!$E$6,'Assistenti_Amm.vo 1^ Pos.Ec.'!K64,0))))</f>
        <v>0</v>
      </c>
      <c r="N64" s="263">
        <f>IF(Foglio2!$J$3=Foglio2!$E$3,'Ausiliari_Coll.Scol. 1^ Pos.Ec.'!L64,IF(Foglio2!$J$3=Foglio2!$E$4,'Collab._Tecnici 1^ Pos.Ec.'!L64,IF(Foglio2!$J$3=Foglio2!$E$5,'Assistenti_Tecnici 1^ Pos.Ec.'!L64,IF(Foglio2!$J$3=Foglio2!$E$6,'Assistenti_Amm.vo 1^ Pos.Ec.'!L64,0))))</f>
        <v>0</v>
      </c>
      <c r="O64" s="251"/>
      <c r="P64" s="252">
        <f>IF(Foglio2!$J$3=Foglio2!$E$3,'Ausiliari_Coll.Scol. 1^ Pos.Ec.'!N64,IF(Foglio2!$J$3=Foglio2!$E$4,'Collab._Tecnici 1^ Pos.Ec.'!N64,IF(Foglio2!$J$3=Foglio2!$E$5,'Assistenti_Tecnici 1^ Pos.Ec.'!N64,IF(Foglio2!$J$3=Foglio2!$E$6,'Assistenti_Amm.vo 1^ Pos.Ec.'!N64,0))))</f>
        <v>0</v>
      </c>
      <c r="Q64" s="252">
        <f>IF(Foglio2!$J$3=Foglio2!$E$3,'Ausiliari_Coll.Scol. 1^ Pos.Ec.'!O64,IF(Foglio2!$J$3=Foglio2!$E$4,'Collab._Tecnici 1^ Pos.Ec.'!O64,IF(Foglio2!$J$3=Foglio2!$E$5,'Assistenti_Tecnici 1^ Pos.Ec.'!O64,IF(Foglio2!$J$3=Foglio2!$E$6,'Assistenti_Amm.vo 1^ Pos.Ec.'!O64,0))))</f>
        <v>0</v>
      </c>
      <c r="R64" s="252">
        <f>IF(Foglio2!$J$3=Foglio2!$E$3,'Ausiliari_Coll.Scol. 1^ Pos.Ec.'!P64,IF(Foglio2!$J$3=Foglio2!$E$4,'Collab._Tecnici 1^ Pos.Ec.'!P64,IF(Foglio2!$J$3=Foglio2!$E$5,'Assistenti_Tecnici 1^ Pos.Ec.'!P64,IF(Foglio2!$J$3=Foglio2!$E$6,'Assistenti_Amm.vo 1^ Pos.Ec.'!P64,0))))</f>
        <v>0</v>
      </c>
      <c r="S64" s="252">
        <f>IF(Foglio2!$J$3=Foglio2!$E$3,'Ausiliari_Coll.Scol. 1^ Pos.Ec.'!Q64,IF(Foglio2!$J$3=Foglio2!$E$4,'Collab._Tecnici 1^ Pos.Ec.'!Q64,IF(Foglio2!$J$3=Foglio2!$E$5,'Assistenti_Tecnici 1^ Pos.Ec.'!Q64,IF(Foglio2!$J$3=Foglio2!$E$6,'Assistenti_Amm.vo 1^ Pos.Ec.'!Q64,0))))</f>
        <v>0</v>
      </c>
      <c r="T64" s="252">
        <f>IF(Foglio2!$J$3=Foglio2!$E$3,'Ausiliari_Coll.Scol. 1^ Pos.Ec.'!R64,IF(Foglio2!$J$3=Foglio2!$E$4,'Collab._Tecnici 1^ Pos.Ec.'!R64,IF(Foglio2!$J$3=Foglio2!$E$5,'Assistenti_Tecnici 1^ Pos.Ec.'!R64,IF(Foglio2!$J$3=Foglio2!$E$6,'Assistenti_Amm.vo 1^ Pos.Ec.'!R64,0))))</f>
        <v>0</v>
      </c>
      <c r="U64" s="252">
        <f t="shared" ref="U64" si="147">(P64)/12*0.8</f>
        <v>0</v>
      </c>
      <c r="V64" s="252">
        <f t="shared" ref="V64" si="148">(P64+R64)/12*0.8</f>
        <v>0</v>
      </c>
      <c r="W64" s="253" t="str">
        <f t="shared" ref="W64" si="149">"Fascia Da "&amp;F64&amp;" a "&amp;F65&amp;" Decorrenza "&amp;DAY(C62)&amp;"/"&amp;MONTH(C62)&amp;"/"&amp;YEAR(C62)</f>
        <v>Fascia Da 3 a 8 Decorrenza 1/1/2008</v>
      </c>
    </row>
    <row r="65" spans="1:23" ht="9" customHeight="1" x14ac:dyDescent="0.2">
      <c r="B65" s="245">
        <f t="shared" si="75"/>
        <v>39451</v>
      </c>
      <c r="C65" s="389"/>
      <c r="D65" s="389"/>
      <c r="E65" s="254" t="s">
        <v>4</v>
      </c>
      <c r="F65" s="255">
        <v>8</v>
      </c>
      <c r="G65" s="256">
        <f t="shared" ref="G65:N65" si="150">G64*1936.27</f>
        <v>0</v>
      </c>
      <c r="H65" s="256">
        <f t="shared" si="150"/>
        <v>0</v>
      </c>
      <c r="I65" s="256">
        <f t="shared" si="150"/>
        <v>0</v>
      </c>
      <c r="J65" s="256">
        <f t="shared" si="150"/>
        <v>0</v>
      </c>
      <c r="K65" s="256">
        <f t="shared" si="150"/>
        <v>0</v>
      </c>
      <c r="L65" s="257">
        <f t="shared" si="150"/>
        <v>0</v>
      </c>
      <c r="M65" s="256">
        <f t="shared" si="150"/>
        <v>0</v>
      </c>
      <c r="N65" s="258">
        <f t="shared" si="150"/>
        <v>0</v>
      </c>
      <c r="O65" s="183"/>
      <c r="P65" s="184">
        <f t="shared" ref="P65:U65" si="151">P64*1936.27</f>
        <v>0</v>
      </c>
      <c r="Q65" s="184">
        <f t="shared" si="151"/>
        <v>0</v>
      </c>
      <c r="R65" s="184">
        <f t="shared" si="151"/>
        <v>0</v>
      </c>
      <c r="S65" s="184">
        <f t="shared" si="151"/>
        <v>0</v>
      </c>
      <c r="T65" s="184">
        <f t="shared" si="151"/>
        <v>0</v>
      </c>
      <c r="U65" s="184">
        <f t="shared" si="151"/>
        <v>0</v>
      </c>
      <c r="V65" s="184">
        <f t="shared" si="3"/>
        <v>0</v>
      </c>
    </row>
    <row r="66" spans="1:23" ht="12.75" customHeight="1" x14ac:dyDescent="0.2">
      <c r="A66" s="104">
        <f>IF(Foglio2!$J$7=1,TRUNC(V66,0),TRUNC(U66,0))</f>
        <v>0</v>
      </c>
      <c r="B66" s="245">
        <f t="shared" si="75"/>
        <v>39452</v>
      </c>
      <c r="C66" s="389"/>
      <c r="D66" s="389"/>
      <c r="E66" s="259" t="s">
        <v>3</v>
      </c>
      <c r="F66" s="260">
        <v>9</v>
      </c>
      <c r="G66" s="248">
        <f>IF(Foglio2!$J$3=Foglio2!$E$3,'Ausiliari_Coll.Scol. 1^ Pos.Ec.'!E66,IF(Foglio2!$J$3=Foglio2!$E$4,'Collab._Tecnici 1^ Pos.Ec.'!E66,IF(Foglio2!$J$3=Foglio2!$E$5,'Assistenti_Tecnici 1^ Pos.Ec.'!E66,IF(Foglio2!$J$3=Foglio2!$E$6,'Assistenti_Amm.vo 1^ Pos.Ec.'!E66,0))))</f>
        <v>0</v>
      </c>
      <c r="H66" s="248">
        <f>IF(Foglio2!$J$3=Foglio2!$E$3,'Ausiliari_Coll.Scol. 1^ Pos.Ec.'!F66,IF(Foglio2!$J$3=Foglio2!$E$4,'Collab._Tecnici 1^ Pos.Ec.'!F66,IF(Foglio2!$J$3=Foglio2!$E$5,'Assistenti_Tecnici 1^ Pos.Ec.'!F66,IF(Foglio2!$J$3=Foglio2!$E$6,'Assistenti_Amm.vo 1^ Pos.Ec.'!F66,0))))</f>
        <v>0</v>
      </c>
      <c r="I66" s="248">
        <f>IF(Foglio2!$J$3=Foglio2!$E$3,'Ausiliari_Coll.Scol. 1^ Pos.Ec.'!G66,IF(Foglio2!$J$3=Foglio2!$E$4,'Collab._Tecnici 1^ Pos.Ec.'!G66,IF(Foglio2!$J$3=Foglio2!$E$5,'Assistenti_Tecnici 1^ Pos.Ec.'!G66,IF(Foglio2!$J$3=Foglio2!$E$6,'Assistenti_Amm.vo 1^ Pos.Ec.'!G66,0))))</f>
        <v>0</v>
      </c>
      <c r="J66" s="248">
        <f>IF(Foglio2!$J$3=Foglio2!$E$3,'Ausiliari_Coll.Scol. 1^ Pos.Ec.'!H66,IF(Foglio2!$J$3=Foglio2!$E$4,'Collab._Tecnici 1^ Pos.Ec.'!H66,IF(Foglio2!$J$3=Foglio2!$E$5,'Assistenti_Tecnici 1^ Pos.Ec.'!H66,IF(Foglio2!$J$3=Foglio2!$E$6,'Assistenti_Amm.vo 1^ Pos.Ec.'!H66,0))))</f>
        <v>0</v>
      </c>
      <c r="K66" s="248">
        <f>IF(Foglio2!$J$3=Foglio2!$E$3,'Ausiliari_Coll.Scol. 1^ Pos.Ec.'!I66,IF(Foglio2!$J$3=Foglio2!$E$4,'Collab._Tecnici 1^ Pos.Ec.'!I66,IF(Foglio2!$J$3=Foglio2!$E$5,'Assistenti_Tecnici 1^ Pos.Ec.'!I66,IF(Foglio2!$J$3=Foglio2!$E$6,'Assistenti_Amm.vo 1^ Pos.Ec.'!I66,0))))</f>
        <v>0</v>
      </c>
      <c r="L66" s="261">
        <f>IF(Foglio2!$J$3=Foglio2!$E$3,'Ausiliari_Coll.Scol. 1^ Pos.Ec.'!J66,IF(Foglio2!$J$3=Foglio2!$E$4,'Collab._Tecnici 1^ Pos.Ec.'!J66,IF(Foglio2!$J$3=Foglio2!$E$5,'Assistenti_Tecnici 1^ Pos.Ec.'!J66,IF(Foglio2!$J$3=Foglio2!$E$6,'Assistenti_Amm.vo 1^ Pos.Ec.'!J66,0))))</f>
        <v>0</v>
      </c>
      <c r="M66" s="262">
        <f>IF(Foglio2!$J$3=Foglio2!$E$3,'Ausiliari_Coll.Scol. 1^ Pos.Ec.'!K66,IF(Foglio2!$J$3=Foglio2!$E$4,'Collab._Tecnici 1^ Pos.Ec.'!K66,IF(Foglio2!$J$3=Foglio2!$E$5,'Assistenti_Tecnici 1^ Pos.Ec.'!K66,IF(Foglio2!$J$3=Foglio2!$E$6,'Assistenti_Amm.vo 1^ Pos.Ec.'!K66,0))))</f>
        <v>0</v>
      </c>
      <c r="N66" s="263">
        <f>IF(Foglio2!$J$3=Foglio2!$E$3,'Ausiliari_Coll.Scol. 1^ Pos.Ec.'!L66,IF(Foglio2!$J$3=Foglio2!$E$4,'Collab._Tecnici 1^ Pos.Ec.'!L66,IF(Foglio2!$J$3=Foglio2!$E$5,'Assistenti_Tecnici 1^ Pos.Ec.'!L66,IF(Foglio2!$J$3=Foglio2!$E$6,'Assistenti_Amm.vo 1^ Pos.Ec.'!L66,0))))</f>
        <v>0</v>
      </c>
      <c r="O66" s="251"/>
      <c r="P66" s="252">
        <f>IF(Foglio2!$J$3=Foglio2!$E$3,'Ausiliari_Coll.Scol. 1^ Pos.Ec.'!N66,IF(Foglio2!$J$3=Foglio2!$E$4,'Collab._Tecnici 1^ Pos.Ec.'!N66,IF(Foglio2!$J$3=Foglio2!$E$5,'Assistenti_Tecnici 1^ Pos.Ec.'!N66,IF(Foglio2!$J$3=Foglio2!$E$6,'Assistenti_Amm.vo 1^ Pos.Ec.'!N66,0))))</f>
        <v>0</v>
      </c>
      <c r="Q66" s="252">
        <f>IF(Foglio2!$J$3=Foglio2!$E$3,'Ausiliari_Coll.Scol. 1^ Pos.Ec.'!O66,IF(Foglio2!$J$3=Foglio2!$E$4,'Collab._Tecnici 1^ Pos.Ec.'!O66,IF(Foglio2!$J$3=Foglio2!$E$5,'Assistenti_Tecnici 1^ Pos.Ec.'!O66,IF(Foglio2!$J$3=Foglio2!$E$6,'Assistenti_Amm.vo 1^ Pos.Ec.'!O66,0))))</f>
        <v>0</v>
      </c>
      <c r="R66" s="252">
        <f>IF(Foglio2!$J$3=Foglio2!$E$3,'Ausiliari_Coll.Scol. 1^ Pos.Ec.'!P66,IF(Foglio2!$J$3=Foglio2!$E$4,'Collab._Tecnici 1^ Pos.Ec.'!P66,IF(Foglio2!$J$3=Foglio2!$E$5,'Assistenti_Tecnici 1^ Pos.Ec.'!P66,IF(Foglio2!$J$3=Foglio2!$E$6,'Assistenti_Amm.vo 1^ Pos.Ec.'!P66,0))))</f>
        <v>0</v>
      </c>
      <c r="S66" s="252">
        <f>IF(Foglio2!$J$3=Foglio2!$E$3,'Ausiliari_Coll.Scol. 1^ Pos.Ec.'!Q66,IF(Foglio2!$J$3=Foglio2!$E$4,'Collab._Tecnici 1^ Pos.Ec.'!Q66,IF(Foglio2!$J$3=Foglio2!$E$5,'Assistenti_Tecnici 1^ Pos.Ec.'!Q66,IF(Foglio2!$J$3=Foglio2!$E$6,'Assistenti_Amm.vo 1^ Pos.Ec.'!Q66,0))))</f>
        <v>0</v>
      </c>
      <c r="T66" s="252">
        <f>IF(Foglio2!$J$3=Foglio2!$E$3,'Ausiliari_Coll.Scol. 1^ Pos.Ec.'!R66,IF(Foglio2!$J$3=Foglio2!$E$4,'Collab._Tecnici 1^ Pos.Ec.'!R66,IF(Foglio2!$J$3=Foglio2!$E$5,'Assistenti_Tecnici 1^ Pos.Ec.'!R66,IF(Foglio2!$J$3=Foglio2!$E$6,'Assistenti_Amm.vo 1^ Pos.Ec.'!R66,0))))</f>
        <v>0</v>
      </c>
      <c r="U66" s="252">
        <f t="shared" ref="U66" si="152">(P66)/12*0.8</f>
        <v>0</v>
      </c>
      <c r="V66" s="252">
        <f t="shared" ref="V66" si="153">(P66+R66)/12*0.8</f>
        <v>0</v>
      </c>
      <c r="W66" s="253" t="str">
        <f t="shared" ref="W66" si="154">"Fascia Da "&amp;F66&amp;" a "&amp;F67&amp;" Decorrenza "&amp;DAY(C62)&amp;"/"&amp;MONTH(C62)&amp;"/"&amp;YEAR(C62)</f>
        <v>Fascia Da 9 a 14 Decorrenza 1/1/2008</v>
      </c>
    </row>
    <row r="67" spans="1:23" ht="9" customHeight="1" x14ac:dyDescent="0.2">
      <c r="B67" s="245">
        <f t="shared" si="75"/>
        <v>39453</v>
      </c>
      <c r="C67" s="389"/>
      <c r="D67" s="389"/>
      <c r="E67" s="254" t="s">
        <v>4</v>
      </c>
      <c r="F67" s="255">
        <v>14</v>
      </c>
      <c r="G67" s="256">
        <f t="shared" ref="G67:N67" si="155">G66*1936.27</f>
        <v>0</v>
      </c>
      <c r="H67" s="256">
        <f t="shared" si="155"/>
        <v>0</v>
      </c>
      <c r="I67" s="256">
        <f t="shared" si="155"/>
        <v>0</v>
      </c>
      <c r="J67" s="256">
        <f t="shared" si="155"/>
        <v>0</v>
      </c>
      <c r="K67" s="256">
        <f t="shared" si="155"/>
        <v>0</v>
      </c>
      <c r="L67" s="257">
        <f t="shared" si="155"/>
        <v>0</v>
      </c>
      <c r="M67" s="256">
        <f t="shared" si="155"/>
        <v>0</v>
      </c>
      <c r="N67" s="258">
        <f t="shared" si="155"/>
        <v>0</v>
      </c>
      <c r="O67" s="183"/>
      <c r="P67" s="184">
        <f t="shared" ref="P67:U67" si="156">P66*1936.27</f>
        <v>0</v>
      </c>
      <c r="Q67" s="184">
        <f t="shared" si="156"/>
        <v>0</v>
      </c>
      <c r="R67" s="184">
        <f t="shared" si="156"/>
        <v>0</v>
      </c>
      <c r="S67" s="184">
        <f t="shared" si="156"/>
        <v>0</v>
      </c>
      <c r="T67" s="184">
        <f t="shared" si="156"/>
        <v>0</v>
      </c>
      <c r="U67" s="184">
        <f t="shared" si="156"/>
        <v>0</v>
      </c>
      <c r="V67" s="184">
        <f t="shared" si="3"/>
        <v>0</v>
      </c>
    </row>
    <row r="68" spans="1:23" ht="12.75" customHeight="1" x14ac:dyDescent="0.2">
      <c r="A68" s="104">
        <f>IF(Foglio2!$J$7=1,TRUNC(V68,0),TRUNC(U68,0))</f>
        <v>0</v>
      </c>
      <c r="B68" s="245">
        <f t="shared" si="75"/>
        <v>39454</v>
      </c>
      <c r="C68" s="389"/>
      <c r="D68" s="389"/>
      <c r="E68" s="259" t="s">
        <v>3</v>
      </c>
      <c r="F68" s="260">
        <v>15</v>
      </c>
      <c r="G68" s="248">
        <f>IF(Foglio2!$J$3=Foglio2!$E$3,'Ausiliari_Coll.Scol. 1^ Pos.Ec.'!E68,IF(Foglio2!$J$3=Foglio2!$E$4,'Collab._Tecnici 1^ Pos.Ec.'!E68,IF(Foglio2!$J$3=Foglio2!$E$5,'Assistenti_Tecnici 1^ Pos.Ec.'!E68,IF(Foglio2!$J$3=Foglio2!$E$6,'Assistenti_Amm.vo 1^ Pos.Ec.'!E68,0))))</f>
        <v>0</v>
      </c>
      <c r="H68" s="248">
        <f>IF(Foglio2!$J$3=Foglio2!$E$3,'Ausiliari_Coll.Scol. 1^ Pos.Ec.'!F68,IF(Foglio2!$J$3=Foglio2!$E$4,'Collab._Tecnici 1^ Pos.Ec.'!F68,IF(Foglio2!$J$3=Foglio2!$E$5,'Assistenti_Tecnici 1^ Pos.Ec.'!F68,IF(Foglio2!$J$3=Foglio2!$E$6,'Assistenti_Amm.vo 1^ Pos.Ec.'!F68,0))))</f>
        <v>0</v>
      </c>
      <c r="I68" s="248">
        <f>IF(Foglio2!$J$3=Foglio2!$E$3,'Ausiliari_Coll.Scol. 1^ Pos.Ec.'!G68,IF(Foglio2!$J$3=Foglio2!$E$4,'Collab._Tecnici 1^ Pos.Ec.'!G68,IF(Foglio2!$J$3=Foglio2!$E$5,'Assistenti_Tecnici 1^ Pos.Ec.'!G68,IF(Foglio2!$J$3=Foglio2!$E$6,'Assistenti_Amm.vo 1^ Pos.Ec.'!G68,0))))</f>
        <v>0</v>
      </c>
      <c r="J68" s="248">
        <f>IF(Foglio2!$J$3=Foglio2!$E$3,'Ausiliari_Coll.Scol. 1^ Pos.Ec.'!H68,IF(Foglio2!$J$3=Foglio2!$E$4,'Collab._Tecnici 1^ Pos.Ec.'!H68,IF(Foglio2!$J$3=Foglio2!$E$5,'Assistenti_Tecnici 1^ Pos.Ec.'!H68,IF(Foglio2!$J$3=Foglio2!$E$6,'Assistenti_Amm.vo 1^ Pos.Ec.'!H68,0))))</f>
        <v>0</v>
      </c>
      <c r="K68" s="248">
        <f>IF(Foglio2!$J$3=Foglio2!$E$3,'Ausiliari_Coll.Scol. 1^ Pos.Ec.'!I68,IF(Foglio2!$J$3=Foglio2!$E$4,'Collab._Tecnici 1^ Pos.Ec.'!I68,IF(Foglio2!$J$3=Foglio2!$E$5,'Assistenti_Tecnici 1^ Pos.Ec.'!I68,IF(Foglio2!$J$3=Foglio2!$E$6,'Assistenti_Amm.vo 1^ Pos.Ec.'!I68,0))))</f>
        <v>0</v>
      </c>
      <c r="L68" s="261">
        <f>IF(Foglio2!$J$3=Foglio2!$E$3,'Ausiliari_Coll.Scol. 1^ Pos.Ec.'!J68,IF(Foglio2!$J$3=Foglio2!$E$4,'Collab._Tecnici 1^ Pos.Ec.'!J68,IF(Foglio2!$J$3=Foglio2!$E$5,'Assistenti_Tecnici 1^ Pos.Ec.'!J68,IF(Foglio2!$J$3=Foglio2!$E$6,'Assistenti_Amm.vo 1^ Pos.Ec.'!J68,0))))</f>
        <v>0</v>
      </c>
      <c r="M68" s="262">
        <f>IF(Foglio2!$J$3=Foglio2!$E$3,'Ausiliari_Coll.Scol. 1^ Pos.Ec.'!K68,IF(Foglio2!$J$3=Foglio2!$E$4,'Collab._Tecnici 1^ Pos.Ec.'!K68,IF(Foglio2!$J$3=Foglio2!$E$5,'Assistenti_Tecnici 1^ Pos.Ec.'!K68,IF(Foglio2!$J$3=Foglio2!$E$6,'Assistenti_Amm.vo 1^ Pos.Ec.'!K68,0))))</f>
        <v>0</v>
      </c>
      <c r="N68" s="263">
        <f>IF(Foglio2!$J$3=Foglio2!$E$3,'Ausiliari_Coll.Scol. 1^ Pos.Ec.'!L68,IF(Foglio2!$J$3=Foglio2!$E$4,'Collab._Tecnici 1^ Pos.Ec.'!L68,IF(Foglio2!$J$3=Foglio2!$E$5,'Assistenti_Tecnici 1^ Pos.Ec.'!L68,IF(Foglio2!$J$3=Foglio2!$E$6,'Assistenti_Amm.vo 1^ Pos.Ec.'!L68,0))))</f>
        <v>0</v>
      </c>
      <c r="O68" s="251"/>
      <c r="P68" s="252">
        <f>IF(Foglio2!$J$3=Foglio2!$E$3,'Ausiliari_Coll.Scol. 1^ Pos.Ec.'!N68,IF(Foglio2!$J$3=Foglio2!$E$4,'Collab._Tecnici 1^ Pos.Ec.'!N68,IF(Foglio2!$J$3=Foglio2!$E$5,'Assistenti_Tecnici 1^ Pos.Ec.'!N68,IF(Foglio2!$J$3=Foglio2!$E$6,'Assistenti_Amm.vo 1^ Pos.Ec.'!N68,0))))</f>
        <v>0</v>
      </c>
      <c r="Q68" s="252">
        <f>IF(Foglio2!$J$3=Foglio2!$E$3,'Ausiliari_Coll.Scol. 1^ Pos.Ec.'!O68,IF(Foglio2!$J$3=Foglio2!$E$4,'Collab._Tecnici 1^ Pos.Ec.'!O68,IF(Foglio2!$J$3=Foglio2!$E$5,'Assistenti_Tecnici 1^ Pos.Ec.'!O68,IF(Foglio2!$J$3=Foglio2!$E$6,'Assistenti_Amm.vo 1^ Pos.Ec.'!O68,0))))</f>
        <v>0</v>
      </c>
      <c r="R68" s="252">
        <f>IF(Foglio2!$J$3=Foglio2!$E$3,'Ausiliari_Coll.Scol. 1^ Pos.Ec.'!P68,IF(Foglio2!$J$3=Foglio2!$E$4,'Collab._Tecnici 1^ Pos.Ec.'!P68,IF(Foglio2!$J$3=Foglio2!$E$5,'Assistenti_Tecnici 1^ Pos.Ec.'!P68,IF(Foglio2!$J$3=Foglio2!$E$6,'Assistenti_Amm.vo 1^ Pos.Ec.'!P68,0))))</f>
        <v>0</v>
      </c>
      <c r="S68" s="252">
        <f>IF(Foglio2!$J$3=Foglio2!$E$3,'Ausiliari_Coll.Scol. 1^ Pos.Ec.'!Q68,IF(Foglio2!$J$3=Foglio2!$E$4,'Collab._Tecnici 1^ Pos.Ec.'!Q68,IF(Foglio2!$J$3=Foglio2!$E$5,'Assistenti_Tecnici 1^ Pos.Ec.'!Q68,IF(Foglio2!$J$3=Foglio2!$E$6,'Assistenti_Amm.vo 1^ Pos.Ec.'!Q68,0))))</f>
        <v>0</v>
      </c>
      <c r="T68" s="252">
        <f>IF(Foglio2!$J$3=Foglio2!$E$3,'Ausiliari_Coll.Scol. 1^ Pos.Ec.'!R68,IF(Foglio2!$J$3=Foglio2!$E$4,'Collab._Tecnici 1^ Pos.Ec.'!R68,IF(Foglio2!$J$3=Foglio2!$E$5,'Assistenti_Tecnici 1^ Pos.Ec.'!R68,IF(Foglio2!$J$3=Foglio2!$E$6,'Assistenti_Amm.vo 1^ Pos.Ec.'!R68,0))))</f>
        <v>0</v>
      </c>
      <c r="U68" s="252">
        <f t="shared" ref="U68" si="157">(P68)/12*0.8</f>
        <v>0</v>
      </c>
      <c r="V68" s="252">
        <f t="shared" ref="V68" si="158">(P68+R68)/12*0.8</f>
        <v>0</v>
      </c>
      <c r="W68" s="253" t="str">
        <f t="shared" ref="W68" si="159">"Fascia Da "&amp;F68&amp;" a "&amp;F69&amp;" Decorrenza "&amp;DAY(C62)&amp;"/"&amp;MONTH(C62)&amp;"/"&amp;YEAR(C62)</f>
        <v>Fascia Da 15 a 20 Decorrenza 1/1/2008</v>
      </c>
    </row>
    <row r="69" spans="1:23" ht="9" customHeight="1" x14ac:dyDescent="0.2">
      <c r="B69" s="245">
        <f t="shared" si="75"/>
        <v>39455</v>
      </c>
      <c r="C69" s="389"/>
      <c r="D69" s="389"/>
      <c r="E69" s="254" t="s">
        <v>4</v>
      </c>
      <c r="F69" s="255">
        <v>20</v>
      </c>
      <c r="G69" s="256">
        <f t="shared" ref="G69:N69" si="160">G68*1936.27</f>
        <v>0</v>
      </c>
      <c r="H69" s="256">
        <f t="shared" si="160"/>
        <v>0</v>
      </c>
      <c r="I69" s="256">
        <f t="shared" si="160"/>
        <v>0</v>
      </c>
      <c r="J69" s="256">
        <f t="shared" si="160"/>
        <v>0</v>
      </c>
      <c r="K69" s="256">
        <f t="shared" si="160"/>
        <v>0</v>
      </c>
      <c r="L69" s="257">
        <f t="shared" si="160"/>
        <v>0</v>
      </c>
      <c r="M69" s="256">
        <f t="shared" si="160"/>
        <v>0</v>
      </c>
      <c r="N69" s="258">
        <f t="shared" si="160"/>
        <v>0</v>
      </c>
      <c r="O69" s="183"/>
      <c r="P69" s="184">
        <f t="shared" ref="P69:U69" si="161">P68*1936.27</f>
        <v>0</v>
      </c>
      <c r="Q69" s="184">
        <f t="shared" si="161"/>
        <v>0</v>
      </c>
      <c r="R69" s="184">
        <f t="shared" si="161"/>
        <v>0</v>
      </c>
      <c r="S69" s="184">
        <f t="shared" si="161"/>
        <v>0</v>
      </c>
      <c r="T69" s="184">
        <f t="shared" si="161"/>
        <v>0</v>
      </c>
      <c r="U69" s="184">
        <f t="shared" si="161"/>
        <v>0</v>
      </c>
      <c r="V69" s="184">
        <f t="shared" si="3"/>
        <v>0</v>
      </c>
    </row>
    <row r="70" spans="1:23" ht="12.75" customHeight="1" x14ac:dyDescent="0.2">
      <c r="A70" s="104">
        <f>IF(Foglio2!$J$7=1,TRUNC(V70,0),TRUNC(U70,0))</f>
        <v>0</v>
      </c>
      <c r="B70" s="245">
        <f t="shared" si="75"/>
        <v>39456</v>
      </c>
      <c r="C70" s="389"/>
      <c r="D70" s="389"/>
      <c r="E70" s="259" t="s">
        <v>3</v>
      </c>
      <c r="F70" s="260">
        <v>21</v>
      </c>
      <c r="G70" s="248">
        <f>IF(Foglio2!$J$3=Foglio2!$E$3,'Ausiliari_Coll.Scol. 1^ Pos.Ec.'!E70,IF(Foglio2!$J$3=Foglio2!$E$4,'Collab._Tecnici 1^ Pos.Ec.'!E70,IF(Foglio2!$J$3=Foglio2!$E$5,'Assistenti_Tecnici 1^ Pos.Ec.'!E70,IF(Foglio2!$J$3=Foglio2!$E$6,'Assistenti_Amm.vo 1^ Pos.Ec.'!E70,0))))</f>
        <v>0</v>
      </c>
      <c r="H70" s="248">
        <f>IF(Foglio2!$J$3=Foglio2!$E$3,'Ausiliari_Coll.Scol. 1^ Pos.Ec.'!F70,IF(Foglio2!$J$3=Foglio2!$E$4,'Collab._Tecnici 1^ Pos.Ec.'!F70,IF(Foglio2!$J$3=Foglio2!$E$5,'Assistenti_Tecnici 1^ Pos.Ec.'!F70,IF(Foglio2!$J$3=Foglio2!$E$6,'Assistenti_Amm.vo 1^ Pos.Ec.'!F70,0))))</f>
        <v>0</v>
      </c>
      <c r="I70" s="248">
        <f>IF(Foglio2!$J$3=Foglio2!$E$3,'Ausiliari_Coll.Scol. 1^ Pos.Ec.'!G70,IF(Foglio2!$J$3=Foglio2!$E$4,'Collab._Tecnici 1^ Pos.Ec.'!G70,IF(Foglio2!$J$3=Foglio2!$E$5,'Assistenti_Tecnici 1^ Pos.Ec.'!G70,IF(Foglio2!$J$3=Foglio2!$E$6,'Assistenti_Amm.vo 1^ Pos.Ec.'!G70,0))))</f>
        <v>0</v>
      </c>
      <c r="J70" s="248">
        <f>IF(Foglio2!$J$3=Foglio2!$E$3,'Ausiliari_Coll.Scol. 1^ Pos.Ec.'!H70,IF(Foglio2!$J$3=Foglio2!$E$4,'Collab._Tecnici 1^ Pos.Ec.'!H70,IF(Foglio2!$J$3=Foglio2!$E$5,'Assistenti_Tecnici 1^ Pos.Ec.'!H70,IF(Foglio2!$J$3=Foglio2!$E$6,'Assistenti_Amm.vo 1^ Pos.Ec.'!H70,0))))</f>
        <v>0</v>
      </c>
      <c r="K70" s="248">
        <f>IF(Foglio2!$J$3=Foglio2!$E$3,'Ausiliari_Coll.Scol. 1^ Pos.Ec.'!I70,IF(Foglio2!$J$3=Foglio2!$E$4,'Collab._Tecnici 1^ Pos.Ec.'!I70,IF(Foglio2!$J$3=Foglio2!$E$5,'Assistenti_Tecnici 1^ Pos.Ec.'!I70,IF(Foglio2!$J$3=Foglio2!$E$6,'Assistenti_Amm.vo 1^ Pos.Ec.'!I70,0))))</f>
        <v>0</v>
      </c>
      <c r="L70" s="261">
        <f>IF(Foglio2!$J$3=Foglio2!$E$3,'Ausiliari_Coll.Scol. 1^ Pos.Ec.'!J70,IF(Foglio2!$J$3=Foglio2!$E$4,'Collab._Tecnici 1^ Pos.Ec.'!J70,IF(Foglio2!$J$3=Foglio2!$E$5,'Assistenti_Tecnici 1^ Pos.Ec.'!J70,IF(Foglio2!$J$3=Foglio2!$E$6,'Assistenti_Amm.vo 1^ Pos.Ec.'!J70,0))))</f>
        <v>0</v>
      </c>
      <c r="M70" s="262">
        <f>IF(Foglio2!$J$3=Foglio2!$E$3,'Ausiliari_Coll.Scol. 1^ Pos.Ec.'!K70,IF(Foglio2!$J$3=Foglio2!$E$4,'Collab._Tecnici 1^ Pos.Ec.'!K70,IF(Foglio2!$J$3=Foglio2!$E$5,'Assistenti_Tecnici 1^ Pos.Ec.'!K70,IF(Foglio2!$J$3=Foglio2!$E$6,'Assistenti_Amm.vo 1^ Pos.Ec.'!K70,0))))</f>
        <v>0</v>
      </c>
      <c r="N70" s="263">
        <f>IF(Foglio2!$J$3=Foglio2!$E$3,'Ausiliari_Coll.Scol. 1^ Pos.Ec.'!L70,IF(Foglio2!$J$3=Foglio2!$E$4,'Collab._Tecnici 1^ Pos.Ec.'!L70,IF(Foglio2!$J$3=Foglio2!$E$5,'Assistenti_Tecnici 1^ Pos.Ec.'!L70,IF(Foglio2!$J$3=Foglio2!$E$6,'Assistenti_Amm.vo 1^ Pos.Ec.'!L70,0))))</f>
        <v>0</v>
      </c>
      <c r="O70" s="251"/>
      <c r="P70" s="252">
        <f>IF(Foglio2!$J$3=Foglio2!$E$3,'Ausiliari_Coll.Scol. 1^ Pos.Ec.'!N70,IF(Foglio2!$J$3=Foglio2!$E$4,'Collab._Tecnici 1^ Pos.Ec.'!N70,IF(Foglio2!$J$3=Foglio2!$E$5,'Assistenti_Tecnici 1^ Pos.Ec.'!N70,IF(Foglio2!$J$3=Foglio2!$E$6,'Assistenti_Amm.vo 1^ Pos.Ec.'!N70,0))))</f>
        <v>0</v>
      </c>
      <c r="Q70" s="252">
        <f>IF(Foglio2!$J$3=Foglio2!$E$3,'Ausiliari_Coll.Scol. 1^ Pos.Ec.'!O70,IF(Foglio2!$J$3=Foglio2!$E$4,'Collab._Tecnici 1^ Pos.Ec.'!O70,IF(Foglio2!$J$3=Foglio2!$E$5,'Assistenti_Tecnici 1^ Pos.Ec.'!O70,IF(Foglio2!$J$3=Foglio2!$E$6,'Assistenti_Amm.vo 1^ Pos.Ec.'!O70,0))))</f>
        <v>0</v>
      </c>
      <c r="R70" s="252">
        <f>IF(Foglio2!$J$3=Foglio2!$E$3,'Ausiliari_Coll.Scol. 1^ Pos.Ec.'!P70,IF(Foglio2!$J$3=Foglio2!$E$4,'Collab._Tecnici 1^ Pos.Ec.'!P70,IF(Foglio2!$J$3=Foglio2!$E$5,'Assistenti_Tecnici 1^ Pos.Ec.'!P70,IF(Foglio2!$J$3=Foglio2!$E$6,'Assistenti_Amm.vo 1^ Pos.Ec.'!P70,0))))</f>
        <v>0</v>
      </c>
      <c r="S70" s="252">
        <f>IF(Foglio2!$J$3=Foglio2!$E$3,'Ausiliari_Coll.Scol. 1^ Pos.Ec.'!Q70,IF(Foglio2!$J$3=Foglio2!$E$4,'Collab._Tecnici 1^ Pos.Ec.'!Q70,IF(Foglio2!$J$3=Foglio2!$E$5,'Assistenti_Tecnici 1^ Pos.Ec.'!Q70,IF(Foglio2!$J$3=Foglio2!$E$6,'Assistenti_Amm.vo 1^ Pos.Ec.'!Q70,0))))</f>
        <v>0</v>
      </c>
      <c r="T70" s="252">
        <f>IF(Foglio2!$J$3=Foglio2!$E$3,'Ausiliari_Coll.Scol. 1^ Pos.Ec.'!R70,IF(Foglio2!$J$3=Foglio2!$E$4,'Collab._Tecnici 1^ Pos.Ec.'!R70,IF(Foglio2!$J$3=Foglio2!$E$5,'Assistenti_Tecnici 1^ Pos.Ec.'!R70,IF(Foglio2!$J$3=Foglio2!$E$6,'Assistenti_Amm.vo 1^ Pos.Ec.'!R70,0))))</f>
        <v>0</v>
      </c>
      <c r="U70" s="252">
        <f t="shared" ref="U70" si="162">(P70)/12*0.8</f>
        <v>0</v>
      </c>
      <c r="V70" s="252">
        <f t="shared" ref="V70" si="163">(P70+R70)/12*0.8</f>
        <v>0</v>
      </c>
      <c r="W70" s="253" t="str">
        <f t="shared" ref="W70" si="164">"Fascia Da "&amp;F70&amp;" a "&amp;F71&amp;" Decorrenza "&amp;DAY(C62)&amp;"/"&amp;MONTH(C62)&amp;"/"&amp;YEAR(C62)</f>
        <v>Fascia Da 21 a 27 Decorrenza 1/1/2008</v>
      </c>
    </row>
    <row r="71" spans="1:23" ht="9" customHeight="1" x14ac:dyDescent="0.2">
      <c r="B71" s="245">
        <f t="shared" si="75"/>
        <v>39457</v>
      </c>
      <c r="C71" s="389"/>
      <c r="D71" s="389"/>
      <c r="E71" s="254" t="s">
        <v>4</v>
      </c>
      <c r="F71" s="255">
        <v>27</v>
      </c>
      <c r="G71" s="256">
        <f t="shared" ref="G71:N71" si="165">G70*1936.27</f>
        <v>0</v>
      </c>
      <c r="H71" s="256">
        <f t="shared" si="165"/>
        <v>0</v>
      </c>
      <c r="I71" s="256">
        <f t="shared" si="165"/>
        <v>0</v>
      </c>
      <c r="J71" s="256">
        <f t="shared" si="165"/>
        <v>0</v>
      </c>
      <c r="K71" s="256">
        <f t="shared" si="165"/>
        <v>0</v>
      </c>
      <c r="L71" s="257">
        <f t="shared" si="165"/>
        <v>0</v>
      </c>
      <c r="M71" s="256">
        <f t="shared" si="165"/>
        <v>0</v>
      </c>
      <c r="N71" s="258">
        <f t="shared" si="165"/>
        <v>0</v>
      </c>
      <c r="O71" s="183"/>
      <c r="P71" s="184">
        <f t="shared" ref="P71:U71" si="166">P70*1936.27</f>
        <v>0</v>
      </c>
      <c r="Q71" s="184">
        <f t="shared" si="166"/>
        <v>0</v>
      </c>
      <c r="R71" s="184">
        <f t="shared" si="166"/>
        <v>0</v>
      </c>
      <c r="S71" s="184">
        <f t="shared" si="166"/>
        <v>0</v>
      </c>
      <c r="T71" s="184">
        <f t="shared" si="166"/>
        <v>0</v>
      </c>
      <c r="U71" s="184">
        <f t="shared" si="166"/>
        <v>0</v>
      </c>
      <c r="V71" s="184">
        <f t="shared" si="3"/>
        <v>0</v>
      </c>
    </row>
    <row r="72" spans="1:23" ht="12.75" customHeight="1" x14ac:dyDescent="0.2">
      <c r="A72" s="104">
        <f>IF(Foglio2!$J$7=1,TRUNC(V72,0),TRUNC(U72,0))</f>
        <v>0</v>
      </c>
      <c r="B72" s="245">
        <f t="shared" si="75"/>
        <v>39458</v>
      </c>
      <c r="C72" s="389"/>
      <c r="D72" s="389"/>
      <c r="E72" s="259" t="s">
        <v>3</v>
      </c>
      <c r="F72" s="260">
        <v>28</v>
      </c>
      <c r="G72" s="248">
        <f>IF(Foglio2!$J$3=Foglio2!$E$3,'Ausiliari_Coll.Scol. 1^ Pos.Ec.'!E72,IF(Foglio2!$J$3=Foglio2!$E$4,'Collab._Tecnici 1^ Pos.Ec.'!E72,IF(Foglio2!$J$3=Foglio2!$E$5,'Assistenti_Tecnici 1^ Pos.Ec.'!E72,IF(Foglio2!$J$3=Foglio2!$E$6,'Assistenti_Amm.vo 1^ Pos.Ec.'!E72,0))))</f>
        <v>0</v>
      </c>
      <c r="H72" s="248">
        <f>IF(Foglio2!$J$3=Foglio2!$E$3,'Ausiliari_Coll.Scol. 1^ Pos.Ec.'!F72,IF(Foglio2!$J$3=Foglio2!$E$4,'Collab._Tecnici 1^ Pos.Ec.'!F72,IF(Foglio2!$J$3=Foglio2!$E$5,'Assistenti_Tecnici 1^ Pos.Ec.'!F72,IF(Foglio2!$J$3=Foglio2!$E$6,'Assistenti_Amm.vo 1^ Pos.Ec.'!F72,0))))</f>
        <v>0</v>
      </c>
      <c r="I72" s="248">
        <f>IF(Foglio2!$J$3=Foglio2!$E$3,'Ausiliari_Coll.Scol. 1^ Pos.Ec.'!G72,IF(Foglio2!$J$3=Foglio2!$E$4,'Collab._Tecnici 1^ Pos.Ec.'!G72,IF(Foglio2!$J$3=Foglio2!$E$5,'Assistenti_Tecnici 1^ Pos.Ec.'!G72,IF(Foglio2!$J$3=Foglio2!$E$6,'Assistenti_Amm.vo 1^ Pos.Ec.'!G72,0))))</f>
        <v>0</v>
      </c>
      <c r="J72" s="248">
        <f>IF(Foglio2!$J$3=Foglio2!$E$3,'Ausiliari_Coll.Scol. 1^ Pos.Ec.'!H72,IF(Foglio2!$J$3=Foglio2!$E$4,'Collab._Tecnici 1^ Pos.Ec.'!H72,IF(Foglio2!$J$3=Foglio2!$E$5,'Assistenti_Tecnici 1^ Pos.Ec.'!H72,IF(Foglio2!$J$3=Foglio2!$E$6,'Assistenti_Amm.vo 1^ Pos.Ec.'!H72,0))))</f>
        <v>0</v>
      </c>
      <c r="K72" s="248">
        <f>IF(Foglio2!$J$3=Foglio2!$E$3,'Ausiliari_Coll.Scol. 1^ Pos.Ec.'!I72,IF(Foglio2!$J$3=Foglio2!$E$4,'Collab._Tecnici 1^ Pos.Ec.'!I72,IF(Foglio2!$J$3=Foglio2!$E$5,'Assistenti_Tecnici 1^ Pos.Ec.'!I72,IF(Foglio2!$J$3=Foglio2!$E$6,'Assistenti_Amm.vo 1^ Pos.Ec.'!I72,0))))</f>
        <v>0</v>
      </c>
      <c r="L72" s="261">
        <f>IF(Foglio2!$J$3=Foglio2!$E$3,'Ausiliari_Coll.Scol. 1^ Pos.Ec.'!J72,IF(Foglio2!$J$3=Foglio2!$E$4,'Collab._Tecnici 1^ Pos.Ec.'!J72,IF(Foglio2!$J$3=Foglio2!$E$5,'Assistenti_Tecnici 1^ Pos.Ec.'!J72,IF(Foglio2!$J$3=Foglio2!$E$6,'Assistenti_Amm.vo 1^ Pos.Ec.'!J72,0))))</f>
        <v>0</v>
      </c>
      <c r="M72" s="262">
        <f>IF(Foglio2!$J$3=Foglio2!$E$3,'Ausiliari_Coll.Scol. 1^ Pos.Ec.'!K72,IF(Foglio2!$J$3=Foglio2!$E$4,'Collab._Tecnici 1^ Pos.Ec.'!K72,IF(Foglio2!$J$3=Foglio2!$E$5,'Assistenti_Tecnici 1^ Pos.Ec.'!K72,IF(Foglio2!$J$3=Foglio2!$E$6,'Assistenti_Amm.vo 1^ Pos.Ec.'!K72,0))))</f>
        <v>0</v>
      </c>
      <c r="N72" s="263">
        <f>IF(Foglio2!$J$3=Foglio2!$E$3,'Ausiliari_Coll.Scol. 1^ Pos.Ec.'!L72,IF(Foglio2!$J$3=Foglio2!$E$4,'Collab._Tecnici 1^ Pos.Ec.'!L72,IF(Foglio2!$J$3=Foglio2!$E$5,'Assistenti_Tecnici 1^ Pos.Ec.'!L72,IF(Foglio2!$J$3=Foglio2!$E$6,'Assistenti_Amm.vo 1^ Pos.Ec.'!L72,0))))</f>
        <v>0</v>
      </c>
      <c r="O72" s="251"/>
      <c r="P72" s="252">
        <f>IF(Foglio2!$J$3=Foglio2!$E$3,'Ausiliari_Coll.Scol. 1^ Pos.Ec.'!N72,IF(Foglio2!$J$3=Foglio2!$E$4,'Collab._Tecnici 1^ Pos.Ec.'!N72,IF(Foglio2!$J$3=Foglio2!$E$5,'Assistenti_Tecnici 1^ Pos.Ec.'!N72,IF(Foglio2!$J$3=Foglio2!$E$6,'Assistenti_Amm.vo 1^ Pos.Ec.'!N72,0))))</f>
        <v>0</v>
      </c>
      <c r="Q72" s="252">
        <f>IF(Foglio2!$J$3=Foglio2!$E$3,'Ausiliari_Coll.Scol. 1^ Pos.Ec.'!O72,IF(Foglio2!$J$3=Foglio2!$E$4,'Collab._Tecnici 1^ Pos.Ec.'!O72,IF(Foglio2!$J$3=Foglio2!$E$5,'Assistenti_Tecnici 1^ Pos.Ec.'!O72,IF(Foglio2!$J$3=Foglio2!$E$6,'Assistenti_Amm.vo 1^ Pos.Ec.'!O72,0))))</f>
        <v>0</v>
      </c>
      <c r="R72" s="252">
        <f>IF(Foglio2!$J$3=Foglio2!$E$3,'Ausiliari_Coll.Scol. 1^ Pos.Ec.'!P72,IF(Foglio2!$J$3=Foglio2!$E$4,'Collab._Tecnici 1^ Pos.Ec.'!P72,IF(Foglio2!$J$3=Foglio2!$E$5,'Assistenti_Tecnici 1^ Pos.Ec.'!P72,IF(Foglio2!$J$3=Foglio2!$E$6,'Assistenti_Amm.vo 1^ Pos.Ec.'!P72,0))))</f>
        <v>0</v>
      </c>
      <c r="S72" s="252">
        <f>IF(Foglio2!$J$3=Foglio2!$E$3,'Ausiliari_Coll.Scol. 1^ Pos.Ec.'!Q72,IF(Foglio2!$J$3=Foglio2!$E$4,'Collab._Tecnici 1^ Pos.Ec.'!Q72,IF(Foglio2!$J$3=Foglio2!$E$5,'Assistenti_Tecnici 1^ Pos.Ec.'!Q72,IF(Foglio2!$J$3=Foglio2!$E$6,'Assistenti_Amm.vo 1^ Pos.Ec.'!Q72,0))))</f>
        <v>0</v>
      </c>
      <c r="T72" s="252">
        <f>IF(Foglio2!$J$3=Foglio2!$E$3,'Ausiliari_Coll.Scol. 1^ Pos.Ec.'!R72,IF(Foglio2!$J$3=Foglio2!$E$4,'Collab._Tecnici 1^ Pos.Ec.'!R72,IF(Foglio2!$J$3=Foglio2!$E$5,'Assistenti_Tecnici 1^ Pos.Ec.'!R72,IF(Foglio2!$J$3=Foglio2!$E$6,'Assistenti_Amm.vo 1^ Pos.Ec.'!R72,0))))</f>
        <v>0</v>
      </c>
      <c r="U72" s="252">
        <f t="shared" ref="U72" si="167">(P72)/12*0.8</f>
        <v>0</v>
      </c>
      <c r="V72" s="252">
        <f t="shared" ref="V72" si="168">(P72+R72)/12*0.8</f>
        <v>0</v>
      </c>
      <c r="W72" s="253" t="str">
        <f t="shared" ref="W72" si="169">"Fascia Da "&amp;F72&amp;" a "&amp;F73&amp;" Decorrenza "&amp;DAY(C62)&amp;"/"&amp;MONTH(C62)&amp;"/"&amp;YEAR(C62)</f>
        <v>Fascia Da 28 a 34 Decorrenza 1/1/2008</v>
      </c>
    </row>
    <row r="73" spans="1:23" ht="9" customHeight="1" x14ac:dyDescent="0.2">
      <c r="B73" s="245">
        <f t="shared" si="75"/>
        <v>39459</v>
      </c>
      <c r="C73" s="389"/>
      <c r="D73" s="389"/>
      <c r="E73" s="254" t="s">
        <v>4</v>
      </c>
      <c r="F73" s="255">
        <v>34</v>
      </c>
      <c r="G73" s="256">
        <f t="shared" ref="G73:N73" si="170">G72*1936.27</f>
        <v>0</v>
      </c>
      <c r="H73" s="256">
        <f t="shared" si="170"/>
        <v>0</v>
      </c>
      <c r="I73" s="256">
        <f t="shared" si="170"/>
        <v>0</v>
      </c>
      <c r="J73" s="256">
        <f t="shared" si="170"/>
        <v>0</v>
      </c>
      <c r="K73" s="256">
        <f t="shared" si="170"/>
        <v>0</v>
      </c>
      <c r="L73" s="257">
        <f t="shared" si="170"/>
        <v>0</v>
      </c>
      <c r="M73" s="256">
        <f t="shared" si="170"/>
        <v>0</v>
      </c>
      <c r="N73" s="258">
        <f t="shared" si="170"/>
        <v>0</v>
      </c>
      <c r="O73" s="183"/>
      <c r="P73" s="184">
        <f t="shared" ref="P73:U73" si="171">P72*1936.27</f>
        <v>0</v>
      </c>
      <c r="Q73" s="184">
        <f t="shared" si="171"/>
        <v>0</v>
      </c>
      <c r="R73" s="184">
        <f t="shared" si="171"/>
        <v>0</v>
      </c>
      <c r="S73" s="184">
        <f t="shared" si="171"/>
        <v>0</v>
      </c>
      <c r="T73" s="184">
        <f t="shared" si="171"/>
        <v>0</v>
      </c>
      <c r="U73" s="184">
        <f t="shared" si="171"/>
        <v>0</v>
      </c>
      <c r="V73" s="184">
        <f t="shared" si="3"/>
        <v>0</v>
      </c>
    </row>
    <row r="74" spans="1:23" ht="12.75" customHeight="1" x14ac:dyDescent="0.2">
      <c r="A74" s="104">
        <f>IF(Foglio2!$J$7=1,TRUNC(V74,0),TRUNC(U74,0))</f>
        <v>0</v>
      </c>
      <c r="B74" s="245">
        <f t="shared" si="75"/>
        <v>39460</v>
      </c>
      <c r="C74" s="389"/>
      <c r="D74" s="389"/>
      <c r="E74" s="259" t="s">
        <v>3</v>
      </c>
      <c r="F74" s="260">
        <v>35</v>
      </c>
      <c r="G74" s="248">
        <f>IF(Foglio2!$J$3=Foglio2!$E$3,'Ausiliari_Coll.Scol. 1^ Pos.Ec.'!E74,IF(Foglio2!$J$3=Foglio2!$E$4,'Collab._Tecnici 1^ Pos.Ec.'!E74,IF(Foglio2!$J$3=Foglio2!$E$5,'Assistenti_Tecnici 1^ Pos.Ec.'!E74,IF(Foglio2!$J$3=Foglio2!$E$6,'Assistenti_Amm.vo 1^ Pos.Ec.'!E74,0))))</f>
        <v>0</v>
      </c>
      <c r="H74" s="248">
        <f>IF(Foglio2!$J$3=Foglio2!$E$3,'Ausiliari_Coll.Scol. 1^ Pos.Ec.'!F74,IF(Foglio2!$J$3=Foglio2!$E$4,'Collab._Tecnici 1^ Pos.Ec.'!F74,IF(Foglio2!$J$3=Foglio2!$E$5,'Assistenti_Tecnici 1^ Pos.Ec.'!F74,IF(Foglio2!$J$3=Foglio2!$E$6,'Assistenti_Amm.vo 1^ Pos.Ec.'!F74,0))))</f>
        <v>0</v>
      </c>
      <c r="I74" s="248">
        <f>IF(Foglio2!$J$3=Foglio2!$E$3,'Ausiliari_Coll.Scol. 1^ Pos.Ec.'!G74,IF(Foglio2!$J$3=Foglio2!$E$4,'Collab._Tecnici 1^ Pos.Ec.'!G74,IF(Foglio2!$J$3=Foglio2!$E$5,'Assistenti_Tecnici 1^ Pos.Ec.'!G74,IF(Foglio2!$J$3=Foglio2!$E$6,'Assistenti_Amm.vo 1^ Pos.Ec.'!G74,0))))</f>
        <v>0</v>
      </c>
      <c r="J74" s="248">
        <f>IF(Foglio2!$J$3=Foglio2!$E$3,'Ausiliari_Coll.Scol. 1^ Pos.Ec.'!H74,IF(Foglio2!$J$3=Foglio2!$E$4,'Collab._Tecnici 1^ Pos.Ec.'!H74,IF(Foglio2!$J$3=Foglio2!$E$5,'Assistenti_Tecnici 1^ Pos.Ec.'!H74,IF(Foglio2!$J$3=Foglio2!$E$6,'Assistenti_Amm.vo 1^ Pos.Ec.'!H74,0))))</f>
        <v>0</v>
      </c>
      <c r="K74" s="248">
        <f>IF(Foglio2!$J$3=Foglio2!$E$3,'Ausiliari_Coll.Scol. 1^ Pos.Ec.'!I74,IF(Foglio2!$J$3=Foglio2!$E$4,'Collab._Tecnici 1^ Pos.Ec.'!I74,IF(Foglio2!$J$3=Foglio2!$E$5,'Assistenti_Tecnici 1^ Pos.Ec.'!I74,IF(Foglio2!$J$3=Foglio2!$E$6,'Assistenti_Amm.vo 1^ Pos.Ec.'!I74,0))))</f>
        <v>0</v>
      </c>
      <c r="L74" s="261">
        <f>IF(Foglio2!$J$3=Foglio2!$E$3,'Ausiliari_Coll.Scol. 1^ Pos.Ec.'!J74,IF(Foglio2!$J$3=Foglio2!$E$4,'Collab._Tecnici 1^ Pos.Ec.'!J74,IF(Foglio2!$J$3=Foglio2!$E$5,'Assistenti_Tecnici 1^ Pos.Ec.'!J74,IF(Foglio2!$J$3=Foglio2!$E$6,'Assistenti_Amm.vo 1^ Pos.Ec.'!J74,0))))</f>
        <v>0</v>
      </c>
      <c r="M74" s="262">
        <f>IF(Foglio2!$J$3=Foglio2!$E$3,'Ausiliari_Coll.Scol. 1^ Pos.Ec.'!K74,IF(Foglio2!$J$3=Foglio2!$E$4,'Collab._Tecnici 1^ Pos.Ec.'!K74,IF(Foglio2!$J$3=Foglio2!$E$5,'Assistenti_Tecnici 1^ Pos.Ec.'!K74,IF(Foglio2!$J$3=Foglio2!$E$6,'Assistenti_Amm.vo 1^ Pos.Ec.'!K74,0))))</f>
        <v>0</v>
      </c>
      <c r="N74" s="263">
        <f>IF(Foglio2!$J$3=Foglio2!$E$3,'Ausiliari_Coll.Scol. 1^ Pos.Ec.'!L74,IF(Foglio2!$J$3=Foglio2!$E$4,'Collab._Tecnici 1^ Pos.Ec.'!L74,IF(Foglio2!$J$3=Foglio2!$E$5,'Assistenti_Tecnici 1^ Pos.Ec.'!L74,IF(Foglio2!$J$3=Foglio2!$E$6,'Assistenti_Amm.vo 1^ Pos.Ec.'!L74,0))))</f>
        <v>0</v>
      </c>
      <c r="O74" s="251"/>
      <c r="P74" s="252">
        <f>IF(Foglio2!$J$3=Foglio2!$E$3,'Ausiliari_Coll.Scol. 1^ Pos.Ec.'!N74,IF(Foglio2!$J$3=Foglio2!$E$4,'Collab._Tecnici 1^ Pos.Ec.'!N74,IF(Foglio2!$J$3=Foglio2!$E$5,'Assistenti_Tecnici 1^ Pos.Ec.'!N74,IF(Foglio2!$J$3=Foglio2!$E$6,'Assistenti_Amm.vo 1^ Pos.Ec.'!N74,0))))</f>
        <v>0</v>
      </c>
      <c r="Q74" s="252">
        <f>IF(Foglio2!$J$3=Foglio2!$E$3,'Ausiliari_Coll.Scol. 1^ Pos.Ec.'!O74,IF(Foglio2!$J$3=Foglio2!$E$4,'Collab._Tecnici 1^ Pos.Ec.'!O74,IF(Foglio2!$J$3=Foglio2!$E$5,'Assistenti_Tecnici 1^ Pos.Ec.'!O74,IF(Foglio2!$J$3=Foglio2!$E$6,'Assistenti_Amm.vo 1^ Pos.Ec.'!O74,0))))</f>
        <v>0</v>
      </c>
      <c r="R74" s="252">
        <f>IF(Foglio2!$J$3=Foglio2!$E$3,'Ausiliari_Coll.Scol. 1^ Pos.Ec.'!P74,IF(Foglio2!$J$3=Foglio2!$E$4,'Collab._Tecnici 1^ Pos.Ec.'!P74,IF(Foglio2!$J$3=Foglio2!$E$5,'Assistenti_Tecnici 1^ Pos.Ec.'!P74,IF(Foglio2!$J$3=Foglio2!$E$6,'Assistenti_Amm.vo 1^ Pos.Ec.'!P74,0))))</f>
        <v>0</v>
      </c>
      <c r="S74" s="252">
        <f>IF(Foglio2!$J$3=Foglio2!$E$3,'Ausiliari_Coll.Scol. 1^ Pos.Ec.'!Q74,IF(Foglio2!$J$3=Foglio2!$E$4,'Collab._Tecnici 1^ Pos.Ec.'!Q74,IF(Foglio2!$J$3=Foglio2!$E$5,'Assistenti_Tecnici 1^ Pos.Ec.'!Q74,IF(Foglio2!$J$3=Foglio2!$E$6,'Assistenti_Amm.vo 1^ Pos.Ec.'!Q74,0))))</f>
        <v>0</v>
      </c>
      <c r="T74" s="252">
        <f>IF(Foglio2!$J$3=Foglio2!$E$3,'Ausiliari_Coll.Scol. 1^ Pos.Ec.'!R74,IF(Foglio2!$J$3=Foglio2!$E$4,'Collab._Tecnici 1^ Pos.Ec.'!R74,IF(Foglio2!$J$3=Foglio2!$E$5,'Assistenti_Tecnici 1^ Pos.Ec.'!R74,IF(Foglio2!$J$3=Foglio2!$E$6,'Assistenti_Amm.vo 1^ Pos.Ec.'!R74,0))))</f>
        <v>0</v>
      </c>
      <c r="U74" s="252">
        <f t="shared" ref="U74" si="172">(P74)/12*0.8</f>
        <v>0</v>
      </c>
      <c r="V74" s="252">
        <f t="shared" ref="V74" si="173">(P74+R74)/12*0.8</f>
        <v>0</v>
      </c>
      <c r="W74" s="253" t="str">
        <f t="shared" ref="W74" si="174">"Fascia Da "&amp;F74&amp;" a "&amp;F75&amp;" Decorrenza "&amp;DAY(C62)&amp;"/"&amp;MONTH(C62)&amp;"/"&amp;YEAR(C62)</f>
        <v>Fascia Da 35 a  Decorrenza 1/1/2008</v>
      </c>
    </row>
    <row r="75" spans="1:23" ht="9" customHeight="1" x14ac:dyDescent="0.2">
      <c r="B75" s="245">
        <f t="shared" si="75"/>
        <v>39461</v>
      </c>
      <c r="C75" s="454"/>
      <c r="D75" s="454"/>
      <c r="E75" s="264" t="s">
        <v>4</v>
      </c>
      <c r="F75" s="265"/>
      <c r="G75" s="267">
        <f t="shared" ref="G75:N75" si="175">G74*1936.27</f>
        <v>0</v>
      </c>
      <c r="H75" s="267">
        <f t="shared" si="175"/>
        <v>0</v>
      </c>
      <c r="I75" s="267">
        <f t="shared" si="175"/>
        <v>0</v>
      </c>
      <c r="J75" s="267">
        <f t="shared" si="175"/>
        <v>0</v>
      </c>
      <c r="K75" s="267">
        <f t="shared" si="175"/>
        <v>0</v>
      </c>
      <c r="L75" s="266">
        <f t="shared" si="175"/>
        <v>0</v>
      </c>
      <c r="M75" s="267">
        <f t="shared" si="175"/>
        <v>0</v>
      </c>
      <c r="N75" s="268">
        <f t="shared" si="175"/>
        <v>0</v>
      </c>
      <c r="O75" s="183"/>
      <c r="P75" s="184">
        <f t="shared" ref="P75:U75" si="176">P74*1936.27</f>
        <v>0</v>
      </c>
      <c r="Q75" s="184">
        <f t="shared" si="176"/>
        <v>0</v>
      </c>
      <c r="R75" s="184">
        <f t="shared" si="176"/>
        <v>0</v>
      </c>
      <c r="S75" s="184">
        <f t="shared" si="176"/>
        <v>0</v>
      </c>
      <c r="T75" s="184">
        <f t="shared" si="176"/>
        <v>0</v>
      </c>
      <c r="U75" s="184">
        <f t="shared" si="176"/>
        <v>0</v>
      </c>
      <c r="V75" s="184">
        <f t="shared" si="3"/>
        <v>0</v>
      </c>
    </row>
    <row r="76" spans="1:23" ht="12.75" customHeight="1" x14ac:dyDescent="0.2">
      <c r="A76" s="104">
        <f>IF(Foglio2!$J$7=1,TRUNC(V76,0),TRUNC(U76,0))</f>
        <v>0</v>
      </c>
      <c r="B76" s="245">
        <f t="shared" ref="B76" si="177">C78</f>
        <v>39539</v>
      </c>
      <c r="C76" s="452">
        <v>39539</v>
      </c>
      <c r="D76" s="452">
        <v>39629</v>
      </c>
      <c r="E76" s="246" t="s">
        <v>3</v>
      </c>
      <c r="F76" s="247">
        <v>0</v>
      </c>
      <c r="G76" s="248">
        <f>IF(Foglio2!$J$3=Foglio2!$E$3,'Ausiliari_Coll.Scol. 1^ Pos.Ec.'!E76,IF(Foglio2!$J$3=Foglio2!$E$4,'Collab._Tecnici 1^ Pos.Ec.'!E76,IF(Foglio2!$J$3=Foglio2!$E$5,'Assistenti_Tecnici 1^ Pos.Ec.'!E76,IF(Foglio2!$J$3=Foglio2!$E$6,'Assistenti_Amm.vo 1^ Pos.Ec.'!E76,0))))</f>
        <v>0</v>
      </c>
      <c r="H76" s="248">
        <f>IF(Foglio2!$J$3=Foglio2!$E$3,'Ausiliari_Coll.Scol. 1^ Pos.Ec.'!F76,IF(Foglio2!$J$3=Foglio2!$E$4,'Collab._Tecnici 1^ Pos.Ec.'!F76,IF(Foglio2!$J$3=Foglio2!$E$5,'Assistenti_Tecnici 1^ Pos.Ec.'!F76,IF(Foglio2!$J$3=Foglio2!$E$6,'Assistenti_Amm.vo 1^ Pos.Ec.'!F76,0))))</f>
        <v>0</v>
      </c>
      <c r="I76" s="248">
        <f>IF(Foglio2!$J$3=Foglio2!$E$3,'Ausiliari_Coll.Scol. 1^ Pos.Ec.'!G76,IF(Foglio2!$J$3=Foglio2!$E$4,'Collab._Tecnici 1^ Pos.Ec.'!G76,IF(Foglio2!$J$3=Foglio2!$E$5,'Assistenti_Tecnici 1^ Pos.Ec.'!G76,IF(Foglio2!$J$3=Foglio2!$E$6,'Assistenti_Amm.vo 1^ Pos.Ec.'!G76,0))))</f>
        <v>0</v>
      </c>
      <c r="J76" s="248">
        <f>IF(Foglio2!$J$3=Foglio2!$E$3,'Ausiliari_Coll.Scol. 1^ Pos.Ec.'!H76,IF(Foglio2!$J$3=Foglio2!$E$4,'Collab._Tecnici 1^ Pos.Ec.'!H76,IF(Foglio2!$J$3=Foglio2!$E$5,'Assistenti_Tecnici 1^ Pos.Ec.'!H76,IF(Foglio2!$J$3=Foglio2!$E$6,'Assistenti_Amm.vo 1^ Pos.Ec.'!H76,0))))</f>
        <v>0</v>
      </c>
      <c r="K76" s="248">
        <f>IF(Foglio2!$J$3=Foglio2!$E$3,'Ausiliari_Coll.Scol. 1^ Pos.Ec.'!I76,IF(Foglio2!$J$3=Foglio2!$E$4,'Collab._Tecnici 1^ Pos.Ec.'!I76,IF(Foglio2!$J$3=Foglio2!$E$5,'Assistenti_Tecnici 1^ Pos.Ec.'!I76,IF(Foglio2!$J$3=Foglio2!$E$6,'Assistenti_Amm.vo 1^ Pos.Ec.'!I76,0))))</f>
        <v>0</v>
      </c>
      <c r="L76" s="248">
        <f>IF(Foglio2!$J$3=Foglio2!$E$3,'Ausiliari_Coll.Scol. 1^ Pos.Ec.'!J76,IF(Foglio2!$J$3=Foglio2!$E$4,'Collab._Tecnici 1^ Pos.Ec.'!J76,IF(Foglio2!$J$3=Foglio2!$E$5,'Assistenti_Tecnici 1^ Pos.Ec.'!J76,IF(Foglio2!$J$3=Foglio2!$E$6,'Assistenti_Amm.vo 1^ Pos.Ec.'!J76,0))))</f>
        <v>0</v>
      </c>
      <c r="M76" s="249">
        <f>IF(Foglio2!$J$3=Foglio2!$E$3,'Ausiliari_Coll.Scol. 1^ Pos.Ec.'!K76,IF(Foglio2!$J$3=Foglio2!$E$4,'Collab._Tecnici 1^ Pos.Ec.'!K76,IF(Foglio2!$J$3=Foglio2!$E$5,'Assistenti_Tecnici 1^ Pos.Ec.'!K76,IF(Foglio2!$J$3=Foglio2!$E$6,'Assistenti_Amm.vo 1^ Pos.Ec.'!K76,0))))</f>
        <v>0</v>
      </c>
      <c r="N76" s="250">
        <f>IF(Foglio2!$J$3=Foglio2!$E$3,'Ausiliari_Coll.Scol. 1^ Pos.Ec.'!L76,IF(Foglio2!$J$3=Foglio2!$E$4,'Collab._Tecnici 1^ Pos.Ec.'!L76,IF(Foglio2!$J$3=Foglio2!$E$5,'Assistenti_Tecnici 1^ Pos.Ec.'!L76,IF(Foglio2!$J$3=Foglio2!$E$6,'Assistenti_Amm.vo 1^ Pos.Ec.'!L76,0))))</f>
        <v>0</v>
      </c>
      <c r="O76" s="251"/>
      <c r="P76" s="252">
        <f>IF(Foglio2!$J$3=Foglio2!$E$3,'Ausiliari_Coll.Scol. 1^ Pos.Ec.'!N76,IF(Foglio2!$J$3=Foglio2!$E$4,'Collab._Tecnici 1^ Pos.Ec.'!N76,IF(Foglio2!$J$3=Foglio2!$E$5,'Assistenti_Tecnici 1^ Pos.Ec.'!N76,IF(Foglio2!$J$3=Foglio2!$E$6,'Assistenti_Amm.vo 1^ Pos.Ec.'!N76,0))))</f>
        <v>0</v>
      </c>
      <c r="Q76" s="252">
        <f>IF(Foglio2!$J$3=Foglio2!$E$3,'Ausiliari_Coll.Scol. 1^ Pos.Ec.'!O76,IF(Foglio2!$J$3=Foglio2!$E$4,'Collab._Tecnici 1^ Pos.Ec.'!O76,IF(Foglio2!$J$3=Foglio2!$E$5,'Assistenti_Tecnici 1^ Pos.Ec.'!O76,IF(Foglio2!$J$3=Foglio2!$E$6,'Assistenti_Amm.vo 1^ Pos.Ec.'!O76,0))))</f>
        <v>0</v>
      </c>
      <c r="R76" s="252">
        <f>IF(Foglio2!$J$3=Foglio2!$E$3,'Ausiliari_Coll.Scol. 1^ Pos.Ec.'!P76,IF(Foglio2!$J$3=Foglio2!$E$4,'Collab._Tecnici 1^ Pos.Ec.'!P76,IF(Foglio2!$J$3=Foglio2!$E$5,'Assistenti_Tecnici 1^ Pos.Ec.'!P76,IF(Foglio2!$J$3=Foglio2!$E$6,'Assistenti_Amm.vo 1^ Pos.Ec.'!P76,0))))</f>
        <v>0</v>
      </c>
      <c r="S76" s="252">
        <f>IF(Foglio2!$J$3=Foglio2!$E$3,'Ausiliari_Coll.Scol. 1^ Pos.Ec.'!Q76,IF(Foglio2!$J$3=Foglio2!$E$4,'Collab._Tecnici 1^ Pos.Ec.'!Q76,IF(Foglio2!$J$3=Foglio2!$E$5,'Assistenti_Tecnici 1^ Pos.Ec.'!Q76,IF(Foglio2!$J$3=Foglio2!$E$6,'Assistenti_Amm.vo 1^ Pos.Ec.'!Q76,0))))</f>
        <v>0</v>
      </c>
      <c r="T76" s="252">
        <f>IF(Foglio2!$J$3=Foglio2!$E$3,'Ausiliari_Coll.Scol. 1^ Pos.Ec.'!R76,IF(Foglio2!$J$3=Foglio2!$E$4,'Collab._Tecnici 1^ Pos.Ec.'!R76,IF(Foglio2!$J$3=Foglio2!$E$5,'Assistenti_Tecnici 1^ Pos.Ec.'!R76,IF(Foglio2!$J$3=Foglio2!$E$6,'Assistenti_Amm.vo 1^ Pos.Ec.'!R76,0))))</f>
        <v>0</v>
      </c>
      <c r="U76" s="252">
        <f t="shared" ref="U76" si="178">(P76)/12*0.8</f>
        <v>0</v>
      </c>
      <c r="V76" s="252">
        <f t="shared" ref="V76" si="179">(P76+R76)/12*0.8</f>
        <v>0</v>
      </c>
      <c r="W76" s="253" t="str">
        <f t="shared" ref="W76" si="180">"Fascia Da "&amp;F76&amp;" a "&amp;F77&amp;" Decorrenza "&amp;DAY(C76)&amp;"/"&amp;MONTH(C76)&amp;"/"&amp;YEAR(C76)</f>
        <v>Fascia Da 0 a 2 Decorrenza 1/4/2008</v>
      </c>
    </row>
    <row r="77" spans="1:23" ht="9" customHeight="1" x14ac:dyDescent="0.2">
      <c r="B77" s="245">
        <f t="shared" ref="B77" si="181">B76+1</f>
        <v>39540</v>
      </c>
      <c r="C77" s="453"/>
      <c r="D77" s="453"/>
      <c r="E77" s="254" t="s">
        <v>4</v>
      </c>
      <c r="F77" s="255">
        <v>2</v>
      </c>
      <c r="G77" s="256">
        <f t="shared" ref="G77:N77" si="182">G76*1936.27</f>
        <v>0</v>
      </c>
      <c r="H77" s="256">
        <f t="shared" si="182"/>
        <v>0</v>
      </c>
      <c r="I77" s="256">
        <f t="shared" si="182"/>
        <v>0</v>
      </c>
      <c r="J77" s="256">
        <f t="shared" si="182"/>
        <v>0</v>
      </c>
      <c r="K77" s="256">
        <f t="shared" si="182"/>
        <v>0</v>
      </c>
      <c r="L77" s="257">
        <f t="shared" si="182"/>
        <v>0</v>
      </c>
      <c r="M77" s="256">
        <f t="shared" si="182"/>
        <v>0</v>
      </c>
      <c r="N77" s="258">
        <f t="shared" si="182"/>
        <v>0</v>
      </c>
      <c r="O77" s="183"/>
      <c r="P77" s="184">
        <f t="shared" ref="P77:U77" si="183">P76*1936.27</f>
        <v>0</v>
      </c>
      <c r="Q77" s="184">
        <f t="shared" si="183"/>
        <v>0</v>
      </c>
      <c r="R77" s="184">
        <f t="shared" si="183"/>
        <v>0</v>
      </c>
      <c r="S77" s="184">
        <f t="shared" si="183"/>
        <v>0</v>
      </c>
      <c r="T77" s="184">
        <f t="shared" si="183"/>
        <v>0</v>
      </c>
      <c r="U77" s="184">
        <f t="shared" si="183"/>
        <v>0</v>
      </c>
      <c r="V77" s="184">
        <f t="shared" si="3"/>
        <v>0</v>
      </c>
    </row>
    <row r="78" spans="1:23" ht="12.75" customHeight="1" x14ac:dyDescent="0.2">
      <c r="A78" s="104">
        <f>IF(Foglio2!$J$7=1,TRUNC(V78,0),TRUNC(U78,0))</f>
        <v>0</v>
      </c>
      <c r="B78" s="245">
        <f t="shared" si="75"/>
        <v>39541</v>
      </c>
      <c r="C78" s="389">
        <v>39539</v>
      </c>
      <c r="D78" s="389">
        <v>39629</v>
      </c>
      <c r="E78" s="259" t="s">
        <v>3</v>
      </c>
      <c r="F78" s="260">
        <v>3</v>
      </c>
      <c r="G78" s="248">
        <f>IF(Foglio2!$J$3=Foglio2!$E$3,'Ausiliari_Coll.Scol. 1^ Pos.Ec.'!E78,IF(Foglio2!$J$3=Foglio2!$E$4,'Collab._Tecnici 1^ Pos.Ec.'!E78,IF(Foglio2!$J$3=Foglio2!$E$5,'Assistenti_Tecnici 1^ Pos.Ec.'!E78,IF(Foglio2!$J$3=Foglio2!$E$6,'Assistenti_Amm.vo 1^ Pos.Ec.'!E78,0))))</f>
        <v>0</v>
      </c>
      <c r="H78" s="248">
        <f>IF(Foglio2!$J$3=Foglio2!$E$3,'Ausiliari_Coll.Scol. 1^ Pos.Ec.'!F78,IF(Foglio2!$J$3=Foglio2!$E$4,'Collab._Tecnici 1^ Pos.Ec.'!F78,IF(Foglio2!$J$3=Foglio2!$E$5,'Assistenti_Tecnici 1^ Pos.Ec.'!F78,IF(Foglio2!$J$3=Foglio2!$E$6,'Assistenti_Amm.vo 1^ Pos.Ec.'!F78,0))))</f>
        <v>0</v>
      </c>
      <c r="I78" s="248">
        <f>IF(Foglio2!$J$3=Foglio2!$E$3,'Ausiliari_Coll.Scol. 1^ Pos.Ec.'!G78,IF(Foglio2!$J$3=Foglio2!$E$4,'Collab._Tecnici 1^ Pos.Ec.'!G78,IF(Foglio2!$J$3=Foglio2!$E$5,'Assistenti_Tecnici 1^ Pos.Ec.'!G78,IF(Foglio2!$J$3=Foglio2!$E$6,'Assistenti_Amm.vo 1^ Pos.Ec.'!G78,0))))</f>
        <v>0</v>
      </c>
      <c r="J78" s="248">
        <f>IF(Foglio2!$J$3=Foglio2!$E$3,'Ausiliari_Coll.Scol. 1^ Pos.Ec.'!H78,IF(Foglio2!$J$3=Foglio2!$E$4,'Collab._Tecnici 1^ Pos.Ec.'!H78,IF(Foglio2!$J$3=Foglio2!$E$5,'Assistenti_Tecnici 1^ Pos.Ec.'!H78,IF(Foglio2!$J$3=Foglio2!$E$6,'Assistenti_Amm.vo 1^ Pos.Ec.'!H78,0))))</f>
        <v>0</v>
      </c>
      <c r="K78" s="248">
        <f>IF(Foglio2!$J$3=Foglio2!$E$3,'Ausiliari_Coll.Scol. 1^ Pos.Ec.'!I78,IF(Foglio2!$J$3=Foglio2!$E$4,'Collab._Tecnici 1^ Pos.Ec.'!I78,IF(Foglio2!$J$3=Foglio2!$E$5,'Assistenti_Tecnici 1^ Pos.Ec.'!I78,IF(Foglio2!$J$3=Foglio2!$E$6,'Assistenti_Amm.vo 1^ Pos.Ec.'!I78,0))))</f>
        <v>0</v>
      </c>
      <c r="L78" s="261">
        <f>IF(Foglio2!$J$3=Foglio2!$E$3,'Ausiliari_Coll.Scol. 1^ Pos.Ec.'!J78,IF(Foglio2!$J$3=Foglio2!$E$4,'Collab._Tecnici 1^ Pos.Ec.'!J78,IF(Foglio2!$J$3=Foglio2!$E$5,'Assistenti_Tecnici 1^ Pos.Ec.'!J78,IF(Foglio2!$J$3=Foglio2!$E$6,'Assistenti_Amm.vo 1^ Pos.Ec.'!J78,0))))</f>
        <v>0</v>
      </c>
      <c r="M78" s="262">
        <f>IF(Foglio2!$J$3=Foglio2!$E$3,'Ausiliari_Coll.Scol. 1^ Pos.Ec.'!K78,IF(Foglio2!$J$3=Foglio2!$E$4,'Collab._Tecnici 1^ Pos.Ec.'!K78,IF(Foglio2!$J$3=Foglio2!$E$5,'Assistenti_Tecnici 1^ Pos.Ec.'!K78,IF(Foglio2!$J$3=Foglio2!$E$6,'Assistenti_Amm.vo 1^ Pos.Ec.'!K78,0))))</f>
        <v>0</v>
      </c>
      <c r="N78" s="263">
        <f>IF(Foglio2!$J$3=Foglio2!$E$3,'Ausiliari_Coll.Scol. 1^ Pos.Ec.'!L78,IF(Foglio2!$J$3=Foglio2!$E$4,'Collab._Tecnici 1^ Pos.Ec.'!L78,IF(Foglio2!$J$3=Foglio2!$E$5,'Assistenti_Tecnici 1^ Pos.Ec.'!L78,IF(Foglio2!$J$3=Foglio2!$E$6,'Assistenti_Amm.vo 1^ Pos.Ec.'!L78,0))))</f>
        <v>0</v>
      </c>
      <c r="O78" s="251"/>
      <c r="P78" s="252">
        <f>IF(Foglio2!$J$3=Foglio2!$E$3,'Ausiliari_Coll.Scol. 1^ Pos.Ec.'!N78,IF(Foglio2!$J$3=Foglio2!$E$4,'Collab._Tecnici 1^ Pos.Ec.'!N78,IF(Foglio2!$J$3=Foglio2!$E$5,'Assistenti_Tecnici 1^ Pos.Ec.'!N78,IF(Foglio2!$J$3=Foglio2!$E$6,'Assistenti_Amm.vo 1^ Pos.Ec.'!N78,0))))</f>
        <v>0</v>
      </c>
      <c r="Q78" s="252">
        <f>IF(Foglio2!$J$3=Foglio2!$E$3,'Ausiliari_Coll.Scol. 1^ Pos.Ec.'!O78,IF(Foglio2!$J$3=Foglio2!$E$4,'Collab._Tecnici 1^ Pos.Ec.'!O78,IF(Foglio2!$J$3=Foglio2!$E$5,'Assistenti_Tecnici 1^ Pos.Ec.'!O78,IF(Foglio2!$J$3=Foglio2!$E$6,'Assistenti_Amm.vo 1^ Pos.Ec.'!O78,0))))</f>
        <v>0</v>
      </c>
      <c r="R78" s="252">
        <f>IF(Foglio2!$J$3=Foglio2!$E$3,'Ausiliari_Coll.Scol. 1^ Pos.Ec.'!P78,IF(Foglio2!$J$3=Foglio2!$E$4,'Collab._Tecnici 1^ Pos.Ec.'!P78,IF(Foglio2!$J$3=Foglio2!$E$5,'Assistenti_Tecnici 1^ Pos.Ec.'!P78,IF(Foglio2!$J$3=Foglio2!$E$6,'Assistenti_Amm.vo 1^ Pos.Ec.'!P78,0))))</f>
        <v>0</v>
      </c>
      <c r="S78" s="252">
        <f>IF(Foglio2!$J$3=Foglio2!$E$3,'Ausiliari_Coll.Scol. 1^ Pos.Ec.'!Q78,IF(Foglio2!$J$3=Foglio2!$E$4,'Collab._Tecnici 1^ Pos.Ec.'!Q78,IF(Foglio2!$J$3=Foglio2!$E$5,'Assistenti_Tecnici 1^ Pos.Ec.'!Q78,IF(Foglio2!$J$3=Foglio2!$E$6,'Assistenti_Amm.vo 1^ Pos.Ec.'!Q78,0))))</f>
        <v>0</v>
      </c>
      <c r="T78" s="252">
        <f>IF(Foglio2!$J$3=Foglio2!$E$3,'Ausiliari_Coll.Scol. 1^ Pos.Ec.'!R78,IF(Foglio2!$J$3=Foglio2!$E$4,'Collab._Tecnici 1^ Pos.Ec.'!R78,IF(Foglio2!$J$3=Foglio2!$E$5,'Assistenti_Tecnici 1^ Pos.Ec.'!R78,IF(Foglio2!$J$3=Foglio2!$E$6,'Assistenti_Amm.vo 1^ Pos.Ec.'!R78,0))))</f>
        <v>0</v>
      </c>
      <c r="U78" s="252">
        <f t="shared" ref="U78" si="184">(P78)/12*0.8</f>
        <v>0</v>
      </c>
      <c r="V78" s="252">
        <f t="shared" ref="V78" si="185">(P78+R78)/12*0.8</f>
        <v>0</v>
      </c>
      <c r="W78" s="253" t="str">
        <f t="shared" ref="W78" si="186">"Fascia Da "&amp;F78&amp;" a "&amp;F79&amp;" Decorrenza "&amp;DAY(C76)&amp;"/"&amp;MONTH(C76)&amp;"/"&amp;YEAR(C76)</f>
        <v>Fascia Da 3 a 8 Decorrenza 1/4/2008</v>
      </c>
    </row>
    <row r="79" spans="1:23" ht="9" customHeight="1" x14ac:dyDescent="0.2">
      <c r="B79" s="245">
        <f t="shared" si="75"/>
        <v>39542</v>
      </c>
      <c r="C79" s="389"/>
      <c r="D79" s="389"/>
      <c r="E79" s="254" t="s">
        <v>4</v>
      </c>
      <c r="F79" s="255">
        <v>8</v>
      </c>
      <c r="G79" s="256">
        <f t="shared" ref="G79:N79" si="187">G78*1936.27</f>
        <v>0</v>
      </c>
      <c r="H79" s="256">
        <f t="shared" si="187"/>
        <v>0</v>
      </c>
      <c r="I79" s="256">
        <f t="shared" si="187"/>
        <v>0</v>
      </c>
      <c r="J79" s="256">
        <f t="shared" si="187"/>
        <v>0</v>
      </c>
      <c r="K79" s="256">
        <f t="shared" si="187"/>
        <v>0</v>
      </c>
      <c r="L79" s="257">
        <f t="shared" si="187"/>
        <v>0</v>
      </c>
      <c r="M79" s="256">
        <f t="shared" si="187"/>
        <v>0</v>
      </c>
      <c r="N79" s="258">
        <f t="shared" si="187"/>
        <v>0</v>
      </c>
      <c r="O79" s="183"/>
      <c r="P79" s="184">
        <f t="shared" ref="P79:U79" si="188">P78*1936.27</f>
        <v>0</v>
      </c>
      <c r="Q79" s="184">
        <f t="shared" si="188"/>
        <v>0</v>
      </c>
      <c r="R79" s="184">
        <f t="shared" si="188"/>
        <v>0</v>
      </c>
      <c r="S79" s="184">
        <f t="shared" si="188"/>
        <v>0</v>
      </c>
      <c r="T79" s="184">
        <f t="shared" si="188"/>
        <v>0</v>
      </c>
      <c r="U79" s="184">
        <f t="shared" si="188"/>
        <v>0</v>
      </c>
      <c r="V79" s="184">
        <f t="shared" si="3"/>
        <v>0</v>
      </c>
    </row>
    <row r="80" spans="1:23" ht="12.75" customHeight="1" x14ac:dyDescent="0.2">
      <c r="A80" s="104">
        <f>IF(Foglio2!$J$7=1,TRUNC(V80,0),TRUNC(U80,0))</f>
        <v>0</v>
      </c>
      <c r="B80" s="245">
        <f t="shared" si="75"/>
        <v>39543</v>
      </c>
      <c r="C80" s="389"/>
      <c r="D80" s="389"/>
      <c r="E80" s="259" t="s">
        <v>3</v>
      </c>
      <c r="F80" s="260">
        <v>9</v>
      </c>
      <c r="G80" s="248">
        <f>IF(Foglio2!$J$3=Foglio2!$E$3,'Ausiliari_Coll.Scol. 1^ Pos.Ec.'!E80,IF(Foglio2!$J$3=Foglio2!$E$4,'Collab._Tecnici 1^ Pos.Ec.'!E80,IF(Foglio2!$J$3=Foglio2!$E$5,'Assistenti_Tecnici 1^ Pos.Ec.'!E80,IF(Foglio2!$J$3=Foglio2!$E$6,'Assistenti_Amm.vo 1^ Pos.Ec.'!E80,0))))</f>
        <v>0</v>
      </c>
      <c r="H80" s="248">
        <f>IF(Foglio2!$J$3=Foglio2!$E$3,'Ausiliari_Coll.Scol. 1^ Pos.Ec.'!F80,IF(Foglio2!$J$3=Foglio2!$E$4,'Collab._Tecnici 1^ Pos.Ec.'!F80,IF(Foglio2!$J$3=Foglio2!$E$5,'Assistenti_Tecnici 1^ Pos.Ec.'!F80,IF(Foglio2!$J$3=Foglio2!$E$6,'Assistenti_Amm.vo 1^ Pos.Ec.'!F80,0))))</f>
        <v>0</v>
      </c>
      <c r="I80" s="248">
        <f>IF(Foglio2!$J$3=Foglio2!$E$3,'Ausiliari_Coll.Scol. 1^ Pos.Ec.'!G80,IF(Foglio2!$J$3=Foglio2!$E$4,'Collab._Tecnici 1^ Pos.Ec.'!G80,IF(Foglio2!$J$3=Foglio2!$E$5,'Assistenti_Tecnici 1^ Pos.Ec.'!G80,IF(Foglio2!$J$3=Foglio2!$E$6,'Assistenti_Amm.vo 1^ Pos.Ec.'!G80,0))))</f>
        <v>0</v>
      </c>
      <c r="J80" s="248">
        <f>IF(Foglio2!$J$3=Foglio2!$E$3,'Ausiliari_Coll.Scol. 1^ Pos.Ec.'!H80,IF(Foglio2!$J$3=Foglio2!$E$4,'Collab._Tecnici 1^ Pos.Ec.'!H80,IF(Foglio2!$J$3=Foglio2!$E$5,'Assistenti_Tecnici 1^ Pos.Ec.'!H80,IF(Foglio2!$J$3=Foglio2!$E$6,'Assistenti_Amm.vo 1^ Pos.Ec.'!H80,0))))</f>
        <v>0</v>
      </c>
      <c r="K80" s="248">
        <f>IF(Foglio2!$J$3=Foglio2!$E$3,'Ausiliari_Coll.Scol. 1^ Pos.Ec.'!I80,IF(Foglio2!$J$3=Foglio2!$E$4,'Collab._Tecnici 1^ Pos.Ec.'!I80,IF(Foglio2!$J$3=Foglio2!$E$5,'Assistenti_Tecnici 1^ Pos.Ec.'!I80,IF(Foglio2!$J$3=Foglio2!$E$6,'Assistenti_Amm.vo 1^ Pos.Ec.'!I80,0))))</f>
        <v>0</v>
      </c>
      <c r="L80" s="261">
        <f>IF(Foglio2!$J$3=Foglio2!$E$3,'Ausiliari_Coll.Scol. 1^ Pos.Ec.'!J80,IF(Foglio2!$J$3=Foglio2!$E$4,'Collab._Tecnici 1^ Pos.Ec.'!J80,IF(Foglio2!$J$3=Foglio2!$E$5,'Assistenti_Tecnici 1^ Pos.Ec.'!J80,IF(Foglio2!$J$3=Foglio2!$E$6,'Assistenti_Amm.vo 1^ Pos.Ec.'!J80,0))))</f>
        <v>0</v>
      </c>
      <c r="M80" s="262">
        <f>IF(Foglio2!$J$3=Foglio2!$E$3,'Ausiliari_Coll.Scol. 1^ Pos.Ec.'!K80,IF(Foglio2!$J$3=Foglio2!$E$4,'Collab._Tecnici 1^ Pos.Ec.'!K80,IF(Foglio2!$J$3=Foglio2!$E$5,'Assistenti_Tecnici 1^ Pos.Ec.'!K80,IF(Foglio2!$J$3=Foglio2!$E$6,'Assistenti_Amm.vo 1^ Pos.Ec.'!K80,0))))</f>
        <v>0</v>
      </c>
      <c r="N80" s="263">
        <f>IF(Foglio2!$J$3=Foglio2!$E$3,'Ausiliari_Coll.Scol. 1^ Pos.Ec.'!L80,IF(Foglio2!$J$3=Foglio2!$E$4,'Collab._Tecnici 1^ Pos.Ec.'!L80,IF(Foglio2!$J$3=Foglio2!$E$5,'Assistenti_Tecnici 1^ Pos.Ec.'!L80,IF(Foglio2!$J$3=Foglio2!$E$6,'Assistenti_Amm.vo 1^ Pos.Ec.'!L80,0))))</f>
        <v>0</v>
      </c>
      <c r="O80" s="251"/>
      <c r="P80" s="252">
        <f>IF(Foglio2!$J$3=Foglio2!$E$3,'Ausiliari_Coll.Scol. 1^ Pos.Ec.'!N80,IF(Foglio2!$J$3=Foglio2!$E$4,'Collab._Tecnici 1^ Pos.Ec.'!N80,IF(Foglio2!$J$3=Foglio2!$E$5,'Assistenti_Tecnici 1^ Pos.Ec.'!N80,IF(Foglio2!$J$3=Foglio2!$E$6,'Assistenti_Amm.vo 1^ Pos.Ec.'!N80,0))))</f>
        <v>0</v>
      </c>
      <c r="Q80" s="252">
        <f>IF(Foglio2!$J$3=Foglio2!$E$3,'Ausiliari_Coll.Scol. 1^ Pos.Ec.'!O80,IF(Foglio2!$J$3=Foglio2!$E$4,'Collab._Tecnici 1^ Pos.Ec.'!O80,IF(Foglio2!$J$3=Foglio2!$E$5,'Assistenti_Tecnici 1^ Pos.Ec.'!O80,IF(Foglio2!$J$3=Foglio2!$E$6,'Assistenti_Amm.vo 1^ Pos.Ec.'!O80,0))))</f>
        <v>0</v>
      </c>
      <c r="R80" s="252">
        <f>IF(Foglio2!$J$3=Foglio2!$E$3,'Ausiliari_Coll.Scol. 1^ Pos.Ec.'!P80,IF(Foglio2!$J$3=Foglio2!$E$4,'Collab._Tecnici 1^ Pos.Ec.'!P80,IF(Foglio2!$J$3=Foglio2!$E$5,'Assistenti_Tecnici 1^ Pos.Ec.'!P80,IF(Foglio2!$J$3=Foglio2!$E$6,'Assistenti_Amm.vo 1^ Pos.Ec.'!P80,0))))</f>
        <v>0</v>
      </c>
      <c r="S80" s="252">
        <f>IF(Foglio2!$J$3=Foglio2!$E$3,'Ausiliari_Coll.Scol. 1^ Pos.Ec.'!Q80,IF(Foglio2!$J$3=Foglio2!$E$4,'Collab._Tecnici 1^ Pos.Ec.'!Q80,IF(Foglio2!$J$3=Foglio2!$E$5,'Assistenti_Tecnici 1^ Pos.Ec.'!Q80,IF(Foglio2!$J$3=Foglio2!$E$6,'Assistenti_Amm.vo 1^ Pos.Ec.'!Q80,0))))</f>
        <v>0</v>
      </c>
      <c r="T80" s="252">
        <f>IF(Foglio2!$J$3=Foglio2!$E$3,'Ausiliari_Coll.Scol. 1^ Pos.Ec.'!R80,IF(Foglio2!$J$3=Foglio2!$E$4,'Collab._Tecnici 1^ Pos.Ec.'!R80,IF(Foglio2!$J$3=Foglio2!$E$5,'Assistenti_Tecnici 1^ Pos.Ec.'!R80,IF(Foglio2!$J$3=Foglio2!$E$6,'Assistenti_Amm.vo 1^ Pos.Ec.'!R80,0))))</f>
        <v>0</v>
      </c>
      <c r="U80" s="252">
        <f t="shared" ref="U80" si="189">(P80)/12*0.8</f>
        <v>0</v>
      </c>
      <c r="V80" s="252">
        <f t="shared" ref="V80" si="190">(P80+R80)/12*0.8</f>
        <v>0</v>
      </c>
      <c r="W80" s="253" t="str">
        <f t="shared" ref="W80" si="191">"Fascia Da "&amp;F80&amp;" a "&amp;F81&amp;" Decorrenza "&amp;DAY(C76)&amp;"/"&amp;MONTH(C76)&amp;"/"&amp;YEAR(C76)</f>
        <v>Fascia Da 9 a 14 Decorrenza 1/4/2008</v>
      </c>
    </row>
    <row r="81" spans="1:23" ht="9" customHeight="1" x14ac:dyDescent="0.2">
      <c r="B81" s="245">
        <f t="shared" si="75"/>
        <v>39544</v>
      </c>
      <c r="C81" s="389"/>
      <c r="D81" s="389"/>
      <c r="E81" s="254" t="s">
        <v>4</v>
      </c>
      <c r="F81" s="255">
        <v>14</v>
      </c>
      <c r="G81" s="256">
        <f t="shared" ref="G81:N81" si="192">G80*1936.27</f>
        <v>0</v>
      </c>
      <c r="H81" s="256">
        <f t="shared" si="192"/>
        <v>0</v>
      </c>
      <c r="I81" s="256">
        <f t="shared" si="192"/>
        <v>0</v>
      </c>
      <c r="J81" s="256">
        <f t="shared" si="192"/>
        <v>0</v>
      </c>
      <c r="K81" s="256">
        <f t="shared" si="192"/>
        <v>0</v>
      </c>
      <c r="L81" s="257">
        <f t="shared" si="192"/>
        <v>0</v>
      </c>
      <c r="M81" s="256">
        <f t="shared" si="192"/>
        <v>0</v>
      </c>
      <c r="N81" s="258">
        <f t="shared" si="192"/>
        <v>0</v>
      </c>
      <c r="O81" s="183"/>
      <c r="P81" s="184">
        <f t="shared" ref="P81:U81" si="193">P80*1936.27</f>
        <v>0</v>
      </c>
      <c r="Q81" s="184">
        <f t="shared" si="193"/>
        <v>0</v>
      </c>
      <c r="R81" s="184">
        <f t="shared" si="193"/>
        <v>0</v>
      </c>
      <c r="S81" s="184">
        <f t="shared" si="193"/>
        <v>0</v>
      </c>
      <c r="T81" s="184">
        <f t="shared" si="193"/>
        <v>0</v>
      </c>
      <c r="U81" s="184">
        <f t="shared" si="193"/>
        <v>0</v>
      </c>
      <c r="V81" s="184">
        <f t="shared" si="3"/>
        <v>0</v>
      </c>
    </row>
    <row r="82" spans="1:23" ht="12.75" customHeight="1" x14ac:dyDescent="0.2">
      <c r="A82" s="104">
        <f>IF(Foglio2!$J$7=1,TRUNC(V82,0),TRUNC(U82,0))</f>
        <v>0</v>
      </c>
      <c r="B82" s="245">
        <f t="shared" si="75"/>
        <v>39545</v>
      </c>
      <c r="C82" s="389"/>
      <c r="D82" s="389"/>
      <c r="E82" s="259" t="s">
        <v>3</v>
      </c>
      <c r="F82" s="260">
        <v>15</v>
      </c>
      <c r="G82" s="248">
        <f>IF(Foglio2!$J$3=Foglio2!$E$3,'Ausiliari_Coll.Scol. 1^ Pos.Ec.'!E82,IF(Foglio2!$J$3=Foglio2!$E$4,'Collab._Tecnici 1^ Pos.Ec.'!E82,IF(Foglio2!$J$3=Foglio2!$E$5,'Assistenti_Tecnici 1^ Pos.Ec.'!E82,IF(Foglio2!$J$3=Foglio2!$E$6,'Assistenti_Amm.vo 1^ Pos.Ec.'!E82,0))))</f>
        <v>0</v>
      </c>
      <c r="H82" s="248">
        <f>IF(Foglio2!$J$3=Foglio2!$E$3,'Ausiliari_Coll.Scol. 1^ Pos.Ec.'!F82,IF(Foglio2!$J$3=Foglio2!$E$4,'Collab._Tecnici 1^ Pos.Ec.'!F82,IF(Foglio2!$J$3=Foglio2!$E$5,'Assistenti_Tecnici 1^ Pos.Ec.'!F82,IF(Foglio2!$J$3=Foglio2!$E$6,'Assistenti_Amm.vo 1^ Pos.Ec.'!F82,0))))</f>
        <v>0</v>
      </c>
      <c r="I82" s="248">
        <f>IF(Foglio2!$J$3=Foglio2!$E$3,'Ausiliari_Coll.Scol. 1^ Pos.Ec.'!G82,IF(Foglio2!$J$3=Foglio2!$E$4,'Collab._Tecnici 1^ Pos.Ec.'!G82,IF(Foglio2!$J$3=Foglio2!$E$5,'Assistenti_Tecnici 1^ Pos.Ec.'!G82,IF(Foglio2!$J$3=Foglio2!$E$6,'Assistenti_Amm.vo 1^ Pos.Ec.'!G82,0))))</f>
        <v>0</v>
      </c>
      <c r="J82" s="248">
        <f>IF(Foglio2!$J$3=Foglio2!$E$3,'Ausiliari_Coll.Scol. 1^ Pos.Ec.'!H82,IF(Foglio2!$J$3=Foglio2!$E$4,'Collab._Tecnici 1^ Pos.Ec.'!H82,IF(Foglio2!$J$3=Foglio2!$E$5,'Assistenti_Tecnici 1^ Pos.Ec.'!H82,IF(Foglio2!$J$3=Foglio2!$E$6,'Assistenti_Amm.vo 1^ Pos.Ec.'!H82,0))))</f>
        <v>0</v>
      </c>
      <c r="K82" s="248">
        <f>IF(Foglio2!$J$3=Foglio2!$E$3,'Ausiliari_Coll.Scol. 1^ Pos.Ec.'!I82,IF(Foglio2!$J$3=Foglio2!$E$4,'Collab._Tecnici 1^ Pos.Ec.'!I82,IF(Foglio2!$J$3=Foglio2!$E$5,'Assistenti_Tecnici 1^ Pos.Ec.'!I82,IF(Foglio2!$J$3=Foglio2!$E$6,'Assistenti_Amm.vo 1^ Pos.Ec.'!I82,0))))</f>
        <v>0</v>
      </c>
      <c r="L82" s="261">
        <f>IF(Foglio2!$J$3=Foglio2!$E$3,'Ausiliari_Coll.Scol. 1^ Pos.Ec.'!J82,IF(Foglio2!$J$3=Foglio2!$E$4,'Collab._Tecnici 1^ Pos.Ec.'!J82,IF(Foglio2!$J$3=Foglio2!$E$5,'Assistenti_Tecnici 1^ Pos.Ec.'!J82,IF(Foglio2!$J$3=Foglio2!$E$6,'Assistenti_Amm.vo 1^ Pos.Ec.'!J82,0))))</f>
        <v>0</v>
      </c>
      <c r="M82" s="262">
        <f>IF(Foglio2!$J$3=Foglio2!$E$3,'Ausiliari_Coll.Scol. 1^ Pos.Ec.'!K82,IF(Foglio2!$J$3=Foglio2!$E$4,'Collab._Tecnici 1^ Pos.Ec.'!K82,IF(Foglio2!$J$3=Foglio2!$E$5,'Assistenti_Tecnici 1^ Pos.Ec.'!K82,IF(Foglio2!$J$3=Foglio2!$E$6,'Assistenti_Amm.vo 1^ Pos.Ec.'!K82,0))))</f>
        <v>0</v>
      </c>
      <c r="N82" s="263">
        <f>IF(Foglio2!$J$3=Foglio2!$E$3,'Ausiliari_Coll.Scol. 1^ Pos.Ec.'!L82,IF(Foglio2!$J$3=Foglio2!$E$4,'Collab._Tecnici 1^ Pos.Ec.'!L82,IF(Foglio2!$J$3=Foglio2!$E$5,'Assistenti_Tecnici 1^ Pos.Ec.'!L82,IF(Foglio2!$J$3=Foglio2!$E$6,'Assistenti_Amm.vo 1^ Pos.Ec.'!L82,0))))</f>
        <v>0</v>
      </c>
      <c r="O82" s="251"/>
      <c r="P82" s="252">
        <f>IF(Foglio2!$J$3=Foglio2!$E$3,'Ausiliari_Coll.Scol. 1^ Pos.Ec.'!N82,IF(Foglio2!$J$3=Foglio2!$E$4,'Collab._Tecnici 1^ Pos.Ec.'!N82,IF(Foglio2!$J$3=Foglio2!$E$5,'Assistenti_Tecnici 1^ Pos.Ec.'!N82,IF(Foglio2!$J$3=Foglio2!$E$6,'Assistenti_Amm.vo 1^ Pos.Ec.'!N82,0))))</f>
        <v>0</v>
      </c>
      <c r="Q82" s="252">
        <f>IF(Foglio2!$J$3=Foglio2!$E$3,'Ausiliari_Coll.Scol. 1^ Pos.Ec.'!O82,IF(Foglio2!$J$3=Foglio2!$E$4,'Collab._Tecnici 1^ Pos.Ec.'!O82,IF(Foglio2!$J$3=Foglio2!$E$5,'Assistenti_Tecnici 1^ Pos.Ec.'!O82,IF(Foglio2!$J$3=Foglio2!$E$6,'Assistenti_Amm.vo 1^ Pos.Ec.'!O82,0))))</f>
        <v>0</v>
      </c>
      <c r="R82" s="252">
        <f>IF(Foglio2!$J$3=Foglio2!$E$3,'Ausiliari_Coll.Scol. 1^ Pos.Ec.'!P82,IF(Foglio2!$J$3=Foglio2!$E$4,'Collab._Tecnici 1^ Pos.Ec.'!P82,IF(Foglio2!$J$3=Foglio2!$E$5,'Assistenti_Tecnici 1^ Pos.Ec.'!P82,IF(Foglio2!$J$3=Foglio2!$E$6,'Assistenti_Amm.vo 1^ Pos.Ec.'!P82,0))))</f>
        <v>0</v>
      </c>
      <c r="S82" s="252">
        <f>IF(Foglio2!$J$3=Foglio2!$E$3,'Ausiliari_Coll.Scol. 1^ Pos.Ec.'!Q82,IF(Foglio2!$J$3=Foglio2!$E$4,'Collab._Tecnici 1^ Pos.Ec.'!Q82,IF(Foglio2!$J$3=Foglio2!$E$5,'Assistenti_Tecnici 1^ Pos.Ec.'!Q82,IF(Foglio2!$J$3=Foglio2!$E$6,'Assistenti_Amm.vo 1^ Pos.Ec.'!Q82,0))))</f>
        <v>0</v>
      </c>
      <c r="T82" s="252">
        <f>IF(Foglio2!$J$3=Foglio2!$E$3,'Ausiliari_Coll.Scol. 1^ Pos.Ec.'!R82,IF(Foglio2!$J$3=Foglio2!$E$4,'Collab._Tecnici 1^ Pos.Ec.'!R82,IF(Foglio2!$J$3=Foglio2!$E$5,'Assistenti_Tecnici 1^ Pos.Ec.'!R82,IF(Foglio2!$J$3=Foglio2!$E$6,'Assistenti_Amm.vo 1^ Pos.Ec.'!R82,0))))</f>
        <v>0</v>
      </c>
      <c r="U82" s="252">
        <f t="shared" ref="U82" si="194">(P82)/12*0.8</f>
        <v>0</v>
      </c>
      <c r="V82" s="252">
        <f t="shared" ref="V82" si="195">(P82+R82)/12*0.8</f>
        <v>0</v>
      </c>
      <c r="W82" s="253" t="str">
        <f t="shared" ref="W82" si="196">"Fascia Da "&amp;F82&amp;" a "&amp;F83&amp;" Decorrenza "&amp;DAY(C76)&amp;"/"&amp;MONTH(C76)&amp;"/"&amp;YEAR(C76)</f>
        <v>Fascia Da 15 a 20 Decorrenza 1/4/2008</v>
      </c>
    </row>
    <row r="83" spans="1:23" ht="9" customHeight="1" x14ac:dyDescent="0.2">
      <c r="B83" s="245">
        <f t="shared" si="75"/>
        <v>39546</v>
      </c>
      <c r="C83" s="389"/>
      <c r="D83" s="389"/>
      <c r="E83" s="254" t="s">
        <v>4</v>
      </c>
      <c r="F83" s="255">
        <v>20</v>
      </c>
      <c r="G83" s="256">
        <f t="shared" ref="G83:N83" si="197">G82*1936.27</f>
        <v>0</v>
      </c>
      <c r="H83" s="256">
        <f t="shared" si="197"/>
        <v>0</v>
      </c>
      <c r="I83" s="256">
        <f t="shared" si="197"/>
        <v>0</v>
      </c>
      <c r="J83" s="256">
        <f t="shared" si="197"/>
        <v>0</v>
      </c>
      <c r="K83" s="256">
        <f t="shared" si="197"/>
        <v>0</v>
      </c>
      <c r="L83" s="257">
        <f t="shared" si="197"/>
        <v>0</v>
      </c>
      <c r="M83" s="256">
        <f t="shared" si="197"/>
        <v>0</v>
      </c>
      <c r="N83" s="258">
        <f t="shared" si="197"/>
        <v>0</v>
      </c>
      <c r="O83" s="183"/>
      <c r="P83" s="184">
        <f t="shared" ref="P83:U83" si="198">P82*1936.27</f>
        <v>0</v>
      </c>
      <c r="Q83" s="184">
        <f t="shared" si="198"/>
        <v>0</v>
      </c>
      <c r="R83" s="184">
        <f t="shared" si="198"/>
        <v>0</v>
      </c>
      <c r="S83" s="184">
        <f t="shared" si="198"/>
        <v>0</v>
      </c>
      <c r="T83" s="184">
        <f t="shared" si="198"/>
        <v>0</v>
      </c>
      <c r="U83" s="184">
        <f t="shared" si="198"/>
        <v>0</v>
      </c>
      <c r="V83" s="184">
        <f t="shared" si="3"/>
        <v>0</v>
      </c>
    </row>
    <row r="84" spans="1:23" ht="12.75" customHeight="1" x14ac:dyDescent="0.2">
      <c r="A84" s="104">
        <f>IF(Foglio2!$J$7=1,TRUNC(V84,0),TRUNC(U84,0))</f>
        <v>0</v>
      </c>
      <c r="B84" s="245">
        <f t="shared" si="75"/>
        <v>39547</v>
      </c>
      <c r="C84" s="389"/>
      <c r="D84" s="389"/>
      <c r="E84" s="259" t="s">
        <v>3</v>
      </c>
      <c r="F84" s="260">
        <v>21</v>
      </c>
      <c r="G84" s="248">
        <f>IF(Foglio2!$J$3=Foglio2!$E$3,'Ausiliari_Coll.Scol. 1^ Pos.Ec.'!E84,IF(Foglio2!$J$3=Foglio2!$E$4,'Collab._Tecnici 1^ Pos.Ec.'!E84,IF(Foglio2!$J$3=Foglio2!$E$5,'Assistenti_Tecnici 1^ Pos.Ec.'!E84,IF(Foglio2!$J$3=Foglio2!$E$6,'Assistenti_Amm.vo 1^ Pos.Ec.'!E84,0))))</f>
        <v>0</v>
      </c>
      <c r="H84" s="248">
        <f>IF(Foglio2!$J$3=Foglio2!$E$3,'Ausiliari_Coll.Scol. 1^ Pos.Ec.'!F84,IF(Foglio2!$J$3=Foglio2!$E$4,'Collab._Tecnici 1^ Pos.Ec.'!F84,IF(Foglio2!$J$3=Foglio2!$E$5,'Assistenti_Tecnici 1^ Pos.Ec.'!F84,IF(Foglio2!$J$3=Foglio2!$E$6,'Assistenti_Amm.vo 1^ Pos.Ec.'!F84,0))))</f>
        <v>0</v>
      </c>
      <c r="I84" s="248">
        <f>IF(Foglio2!$J$3=Foglio2!$E$3,'Ausiliari_Coll.Scol. 1^ Pos.Ec.'!G84,IF(Foglio2!$J$3=Foglio2!$E$4,'Collab._Tecnici 1^ Pos.Ec.'!G84,IF(Foglio2!$J$3=Foglio2!$E$5,'Assistenti_Tecnici 1^ Pos.Ec.'!G84,IF(Foglio2!$J$3=Foglio2!$E$6,'Assistenti_Amm.vo 1^ Pos.Ec.'!G84,0))))</f>
        <v>0</v>
      </c>
      <c r="J84" s="248">
        <f>IF(Foglio2!$J$3=Foglio2!$E$3,'Ausiliari_Coll.Scol. 1^ Pos.Ec.'!H84,IF(Foglio2!$J$3=Foglio2!$E$4,'Collab._Tecnici 1^ Pos.Ec.'!H84,IF(Foglio2!$J$3=Foglio2!$E$5,'Assistenti_Tecnici 1^ Pos.Ec.'!H84,IF(Foglio2!$J$3=Foglio2!$E$6,'Assistenti_Amm.vo 1^ Pos.Ec.'!H84,0))))</f>
        <v>0</v>
      </c>
      <c r="K84" s="248">
        <f>IF(Foglio2!$J$3=Foglio2!$E$3,'Ausiliari_Coll.Scol. 1^ Pos.Ec.'!I84,IF(Foglio2!$J$3=Foglio2!$E$4,'Collab._Tecnici 1^ Pos.Ec.'!I84,IF(Foglio2!$J$3=Foglio2!$E$5,'Assistenti_Tecnici 1^ Pos.Ec.'!I84,IF(Foglio2!$J$3=Foglio2!$E$6,'Assistenti_Amm.vo 1^ Pos.Ec.'!I84,0))))</f>
        <v>0</v>
      </c>
      <c r="L84" s="261">
        <f>IF(Foglio2!$J$3=Foglio2!$E$3,'Ausiliari_Coll.Scol. 1^ Pos.Ec.'!J84,IF(Foglio2!$J$3=Foglio2!$E$4,'Collab._Tecnici 1^ Pos.Ec.'!J84,IF(Foglio2!$J$3=Foglio2!$E$5,'Assistenti_Tecnici 1^ Pos.Ec.'!J84,IF(Foglio2!$J$3=Foglio2!$E$6,'Assistenti_Amm.vo 1^ Pos.Ec.'!J84,0))))</f>
        <v>0</v>
      </c>
      <c r="M84" s="262">
        <f>IF(Foglio2!$J$3=Foglio2!$E$3,'Ausiliari_Coll.Scol. 1^ Pos.Ec.'!K84,IF(Foglio2!$J$3=Foglio2!$E$4,'Collab._Tecnici 1^ Pos.Ec.'!K84,IF(Foglio2!$J$3=Foglio2!$E$5,'Assistenti_Tecnici 1^ Pos.Ec.'!K84,IF(Foglio2!$J$3=Foglio2!$E$6,'Assistenti_Amm.vo 1^ Pos.Ec.'!K84,0))))</f>
        <v>0</v>
      </c>
      <c r="N84" s="263">
        <f>IF(Foglio2!$J$3=Foglio2!$E$3,'Ausiliari_Coll.Scol. 1^ Pos.Ec.'!L84,IF(Foglio2!$J$3=Foglio2!$E$4,'Collab._Tecnici 1^ Pos.Ec.'!L84,IF(Foglio2!$J$3=Foglio2!$E$5,'Assistenti_Tecnici 1^ Pos.Ec.'!L84,IF(Foglio2!$J$3=Foglio2!$E$6,'Assistenti_Amm.vo 1^ Pos.Ec.'!L84,0))))</f>
        <v>0</v>
      </c>
      <c r="O84" s="251"/>
      <c r="P84" s="252">
        <f>IF(Foglio2!$J$3=Foglio2!$E$3,'Ausiliari_Coll.Scol. 1^ Pos.Ec.'!N84,IF(Foglio2!$J$3=Foglio2!$E$4,'Collab._Tecnici 1^ Pos.Ec.'!N84,IF(Foglio2!$J$3=Foglio2!$E$5,'Assistenti_Tecnici 1^ Pos.Ec.'!N84,IF(Foglio2!$J$3=Foglio2!$E$6,'Assistenti_Amm.vo 1^ Pos.Ec.'!N84,0))))</f>
        <v>0</v>
      </c>
      <c r="Q84" s="252">
        <f>IF(Foglio2!$J$3=Foglio2!$E$3,'Ausiliari_Coll.Scol. 1^ Pos.Ec.'!O84,IF(Foglio2!$J$3=Foglio2!$E$4,'Collab._Tecnici 1^ Pos.Ec.'!O84,IF(Foglio2!$J$3=Foglio2!$E$5,'Assistenti_Tecnici 1^ Pos.Ec.'!O84,IF(Foglio2!$J$3=Foglio2!$E$6,'Assistenti_Amm.vo 1^ Pos.Ec.'!O84,0))))</f>
        <v>0</v>
      </c>
      <c r="R84" s="252">
        <f>IF(Foglio2!$J$3=Foglio2!$E$3,'Ausiliari_Coll.Scol. 1^ Pos.Ec.'!P84,IF(Foglio2!$J$3=Foglio2!$E$4,'Collab._Tecnici 1^ Pos.Ec.'!P84,IF(Foglio2!$J$3=Foglio2!$E$5,'Assistenti_Tecnici 1^ Pos.Ec.'!P84,IF(Foglio2!$J$3=Foglio2!$E$6,'Assistenti_Amm.vo 1^ Pos.Ec.'!P84,0))))</f>
        <v>0</v>
      </c>
      <c r="S84" s="252">
        <f>IF(Foglio2!$J$3=Foglio2!$E$3,'Ausiliari_Coll.Scol. 1^ Pos.Ec.'!Q84,IF(Foglio2!$J$3=Foglio2!$E$4,'Collab._Tecnici 1^ Pos.Ec.'!Q84,IF(Foglio2!$J$3=Foglio2!$E$5,'Assistenti_Tecnici 1^ Pos.Ec.'!Q84,IF(Foglio2!$J$3=Foglio2!$E$6,'Assistenti_Amm.vo 1^ Pos.Ec.'!Q84,0))))</f>
        <v>0</v>
      </c>
      <c r="T84" s="252">
        <f>IF(Foglio2!$J$3=Foglio2!$E$3,'Ausiliari_Coll.Scol. 1^ Pos.Ec.'!R84,IF(Foglio2!$J$3=Foglio2!$E$4,'Collab._Tecnici 1^ Pos.Ec.'!R84,IF(Foglio2!$J$3=Foglio2!$E$5,'Assistenti_Tecnici 1^ Pos.Ec.'!R84,IF(Foglio2!$J$3=Foglio2!$E$6,'Assistenti_Amm.vo 1^ Pos.Ec.'!R84,0))))</f>
        <v>0</v>
      </c>
      <c r="U84" s="252">
        <f t="shared" ref="U84" si="199">(P84)/12*0.8</f>
        <v>0</v>
      </c>
      <c r="V84" s="252">
        <f t="shared" ref="V84" si="200">(P84+R84)/12*0.8</f>
        <v>0</v>
      </c>
      <c r="W84" s="253" t="str">
        <f t="shared" ref="W84" si="201">"Fascia Da "&amp;F84&amp;" a "&amp;F85&amp;" Decorrenza "&amp;DAY(C76)&amp;"/"&amp;MONTH(C76)&amp;"/"&amp;YEAR(C76)</f>
        <v>Fascia Da 21 a 27 Decorrenza 1/4/2008</v>
      </c>
    </row>
    <row r="85" spans="1:23" ht="9" customHeight="1" x14ac:dyDescent="0.2">
      <c r="B85" s="245">
        <f t="shared" si="75"/>
        <v>39548</v>
      </c>
      <c r="C85" s="389"/>
      <c r="D85" s="389"/>
      <c r="E85" s="254" t="s">
        <v>4</v>
      </c>
      <c r="F85" s="255">
        <v>27</v>
      </c>
      <c r="G85" s="256">
        <f t="shared" ref="G85:N85" si="202">G84*1936.27</f>
        <v>0</v>
      </c>
      <c r="H85" s="256">
        <f t="shared" si="202"/>
        <v>0</v>
      </c>
      <c r="I85" s="256">
        <f t="shared" si="202"/>
        <v>0</v>
      </c>
      <c r="J85" s="256">
        <f t="shared" si="202"/>
        <v>0</v>
      </c>
      <c r="K85" s="256">
        <f t="shared" si="202"/>
        <v>0</v>
      </c>
      <c r="L85" s="257">
        <f t="shared" si="202"/>
        <v>0</v>
      </c>
      <c r="M85" s="256">
        <f t="shared" si="202"/>
        <v>0</v>
      </c>
      <c r="N85" s="258">
        <f t="shared" si="202"/>
        <v>0</v>
      </c>
      <c r="O85" s="183"/>
      <c r="P85" s="184">
        <f t="shared" ref="P85:U85" si="203">P84*1936.27</f>
        <v>0</v>
      </c>
      <c r="Q85" s="184">
        <f t="shared" si="203"/>
        <v>0</v>
      </c>
      <c r="R85" s="184">
        <f t="shared" si="203"/>
        <v>0</v>
      </c>
      <c r="S85" s="184">
        <f t="shared" si="203"/>
        <v>0</v>
      </c>
      <c r="T85" s="184">
        <f t="shared" si="203"/>
        <v>0</v>
      </c>
      <c r="U85" s="184">
        <f t="shared" si="203"/>
        <v>0</v>
      </c>
      <c r="V85" s="184">
        <f t="shared" si="3"/>
        <v>0</v>
      </c>
    </row>
    <row r="86" spans="1:23" ht="12.75" customHeight="1" x14ac:dyDescent="0.2">
      <c r="A86" s="104">
        <f>IF(Foglio2!$J$7=1,TRUNC(V86,0),TRUNC(U86,0))</f>
        <v>0</v>
      </c>
      <c r="B86" s="245">
        <f t="shared" si="75"/>
        <v>39549</v>
      </c>
      <c r="C86" s="389"/>
      <c r="D86" s="389"/>
      <c r="E86" s="259" t="s">
        <v>3</v>
      </c>
      <c r="F86" s="260">
        <v>28</v>
      </c>
      <c r="G86" s="248">
        <f>IF(Foglio2!$J$3=Foglio2!$E$3,'Ausiliari_Coll.Scol. 1^ Pos.Ec.'!E86,IF(Foglio2!$J$3=Foglio2!$E$4,'Collab._Tecnici 1^ Pos.Ec.'!E86,IF(Foglio2!$J$3=Foglio2!$E$5,'Assistenti_Tecnici 1^ Pos.Ec.'!E86,IF(Foglio2!$J$3=Foglio2!$E$6,'Assistenti_Amm.vo 1^ Pos.Ec.'!E86,0))))</f>
        <v>0</v>
      </c>
      <c r="H86" s="248">
        <f>IF(Foglio2!$J$3=Foglio2!$E$3,'Ausiliari_Coll.Scol. 1^ Pos.Ec.'!F86,IF(Foglio2!$J$3=Foglio2!$E$4,'Collab._Tecnici 1^ Pos.Ec.'!F86,IF(Foglio2!$J$3=Foglio2!$E$5,'Assistenti_Tecnici 1^ Pos.Ec.'!F86,IF(Foglio2!$J$3=Foglio2!$E$6,'Assistenti_Amm.vo 1^ Pos.Ec.'!F86,0))))</f>
        <v>0</v>
      </c>
      <c r="I86" s="248">
        <f>IF(Foglio2!$J$3=Foglio2!$E$3,'Ausiliari_Coll.Scol. 1^ Pos.Ec.'!G86,IF(Foglio2!$J$3=Foglio2!$E$4,'Collab._Tecnici 1^ Pos.Ec.'!G86,IF(Foglio2!$J$3=Foglio2!$E$5,'Assistenti_Tecnici 1^ Pos.Ec.'!G86,IF(Foglio2!$J$3=Foglio2!$E$6,'Assistenti_Amm.vo 1^ Pos.Ec.'!G86,0))))</f>
        <v>0</v>
      </c>
      <c r="J86" s="248">
        <f>IF(Foglio2!$J$3=Foglio2!$E$3,'Ausiliari_Coll.Scol. 1^ Pos.Ec.'!H86,IF(Foglio2!$J$3=Foglio2!$E$4,'Collab._Tecnici 1^ Pos.Ec.'!H86,IF(Foglio2!$J$3=Foglio2!$E$5,'Assistenti_Tecnici 1^ Pos.Ec.'!H86,IF(Foglio2!$J$3=Foglio2!$E$6,'Assistenti_Amm.vo 1^ Pos.Ec.'!H86,0))))</f>
        <v>0</v>
      </c>
      <c r="K86" s="248">
        <f>IF(Foglio2!$J$3=Foglio2!$E$3,'Ausiliari_Coll.Scol. 1^ Pos.Ec.'!I86,IF(Foglio2!$J$3=Foglio2!$E$4,'Collab._Tecnici 1^ Pos.Ec.'!I86,IF(Foglio2!$J$3=Foglio2!$E$5,'Assistenti_Tecnici 1^ Pos.Ec.'!I86,IF(Foglio2!$J$3=Foglio2!$E$6,'Assistenti_Amm.vo 1^ Pos.Ec.'!I86,0))))</f>
        <v>0</v>
      </c>
      <c r="L86" s="261">
        <f>IF(Foglio2!$J$3=Foglio2!$E$3,'Ausiliari_Coll.Scol. 1^ Pos.Ec.'!J86,IF(Foglio2!$J$3=Foglio2!$E$4,'Collab._Tecnici 1^ Pos.Ec.'!J86,IF(Foglio2!$J$3=Foglio2!$E$5,'Assistenti_Tecnici 1^ Pos.Ec.'!J86,IF(Foglio2!$J$3=Foglio2!$E$6,'Assistenti_Amm.vo 1^ Pos.Ec.'!J86,0))))</f>
        <v>0</v>
      </c>
      <c r="M86" s="262">
        <f>IF(Foglio2!$J$3=Foglio2!$E$3,'Ausiliari_Coll.Scol. 1^ Pos.Ec.'!K86,IF(Foglio2!$J$3=Foglio2!$E$4,'Collab._Tecnici 1^ Pos.Ec.'!K86,IF(Foglio2!$J$3=Foglio2!$E$5,'Assistenti_Tecnici 1^ Pos.Ec.'!K86,IF(Foglio2!$J$3=Foglio2!$E$6,'Assistenti_Amm.vo 1^ Pos.Ec.'!K86,0))))</f>
        <v>0</v>
      </c>
      <c r="N86" s="263">
        <f>IF(Foglio2!$J$3=Foglio2!$E$3,'Ausiliari_Coll.Scol. 1^ Pos.Ec.'!L86,IF(Foglio2!$J$3=Foglio2!$E$4,'Collab._Tecnici 1^ Pos.Ec.'!L86,IF(Foglio2!$J$3=Foglio2!$E$5,'Assistenti_Tecnici 1^ Pos.Ec.'!L86,IF(Foglio2!$J$3=Foglio2!$E$6,'Assistenti_Amm.vo 1^ Pos.Ec.'!L86,0))))</f>
        <v>0</v>
      </c>
      <c r="O86" s="251"/>
      <c r="P86" s="252">
        <f>IF(Foglio2!$J$3=Foglio2!$E$3,'Ausiliari_Coll.Scol. 1^ Pos.Ec.'!N86,IF(Foglio2!$J$3=Foglio2!$E$4,'Collab._Tecnici 1^ Pos.Ec.'!N86,IF(Foglio2!$J$3=Foglio2!$E$5,'Assistenti_Tecnici 1^ Pos.Ec.'!N86,IF(Foglio2!$J$3=Foglio2!$E$6,'Assistenti_Amm.vo 1^ Pos.Ec.'!N86,0))))</f>
        <v>0</v>
      </c>
      <c r="Q86" s="252">
        <f>IF(Foglio2!$J$3=Foglio2!$E$3,'Ausiliari_Coll.Scol. 1^ Pos.Ec.'!O86,IF(Foglio2!$J$3=Foglio2!$E$4,'Collab._Tecnici 1^ Pos.Ec.'!O86,IF(Foglio2!$J$3=Foglio2!$E$5,'Assistenti_Tecnici 1^ Pos.Ec.'!O86,IF(Foglio2!$J$3=Foglio2!$E$6,'Assistenti_Amm.vo 1^ Pos.Ec.'!O86,0))))</f>
        <v>0</v>
      </c>
      <c r="R86" s="252">
        <f>IF(Foglio2!$J$3=Foglio2!$E$3,'Ausiliari_Coll.Scol. 1^ Pos.Ec.'!P86,IF(Foglio2!$J$3=Foglio2!$E$4,'Collab._Tecnici 1^ Pos.Ec.'!P86,IF(Foglio2!$J$3=Foglio2!$E$5,'Assistenti_Tecnici 1^ Pos.Ec.'!P86,IF(Foglio2!$J$3=Foglio2!$E$6,'Assistenti_Amm.vo 1^ Pos.Ec.'!P86,0))))</f>
        <v>0</v>
      </c>
      <c r="S86" s="252">
        <f>IF(Foglio2!$J$3=Foglio2!$E$3,'Ausiliari_Coll.Scol. 1^ Pos.Ec.'!Q86,IF(Foglio2!$J$3=Foglio2!$E$4,'Collab._Tecnici 1^ Pos.Ec.'!Q86,IF(Foglio2!$J$3=Foglio2!$E$5,'Assistenti_Tecnici 1^ Pos.Ec.'!Q86,IF(Foglio2!$J$3=Foglio2!$E$6,'Assistenti_Amm.vo 1^ Pos.Ec.'!Q86,0))))</f>
        <v>0</v>
      </c>
      <c r="T86" s="252">
        <f>IF(Foglio2!$J$3=Foglio2!$E$3,'Ausiliari_Coll.Scol. 1^ Pos.Ec.'!R86,IF(Foglio2!$J$3=Foglio2!$E$4,'Collab._Tecnici 1^ Pos.Ec.'!R86,IF(Foglio2!$J$3=Foglio2!$E$5,'Assistenti_Tecnici 1^ Pos.Ec.'!R86,IF(Foglio2!$J$3=Foglio2!$E$6,'Assistenti_Amm.vo 1^ Pos.Ec.'!R86,0))))</f>
        <v>0</v>
      </c>
      <c r="U86" s="252">
        <f t="shared" ref="U86" si="204">(P86)/12*0.8</f>
        <v>0</v>
      </c>
      <c r="V86" s="252">
        <f t="shared" ref="V86" si="205">(P86+R86)/12*0.8</f>
        <v>0</v>
      </c>
      <c r="W86" s="253" t="str">
        <f t="shared" ref="W86" si="206">"Fascia Da "&amp;F86&amp;" a "&amp;F87&amp;" Decorrenza "&amp;DAY(C76)&amp;"/"&amp;MONTH(C76)&amp;"/"&amp;YEAR(C76)</f>
        <v>Fascia Da 28 a 34 Decorrenza 1/4/2008</v>
      </c>
    </row>
    <row r="87" spans="1:23" ht="9" customHeight="1" x14ac:dyDescent="0.2">
      <c r="B87" s="245">
        <f t="shared" si="75"/>
        <v>39550</v>
      </c>
      <c r="C87" s="389"/>
      <c r="D87" s="389"/>
      <c r="E87" s="254" t="s">
        <v>4</v>
      </c>
      <c r="F87" s="255">
        <v>34</v>
      </c>
      <c r="G87" s="256">
        <f t="shared" ref="G87:N87" si="207">G86*1936.27</f>
        <v>0</v>
      </c>
      <c r="H87" s="256">
        <f t="shared" si="207"/>
        <v>0</v>
      </c>
      <c r="I87" s="256">
        <f t="shared" si="207"/>
        <v>0</v>
      </c>
      <c r="J87" s="256">
        <f t="shared" si="207"/>
        <v>0</v>
      </c>
      <c r="K87" s="256">
        <f t="shared" si="207"/>
        <v>0</v>
      </c>
      <c r="L87" s="257">
        <f t="shared" si="207"/>
        <v>0</v>
      </c>
      <c r="M87" s="256">
        <f t="shared" si="207"/>
        <v>0</v>
      </c>
      <c r="N87" s="258">
        <f t="shared" si="207"/>
        <v>0</v>
      </c>
      <c r="O87" s="183"/>
      <c r="P87" s="184">
        <f t="shared" ref="P87:U87" si="208">P86*1936.27</f>
        <v>0</v>
      </c>
      <c r="Q87" s="184">
        <f t="shared" si="208"/>
        <v>0</v>
      </c>
      <c r="R87" s="184">
        <f t="shared" si="208"/>
        <v>0</v>
      </c>
      <c r="S87" s="184">
        <f t="shared" si="208"/>
        <v>0</v>
      </c>
      <c r="T87" s="184">
        <f t="shared" si="208"/>
        <v>0</v>
      </c>
      <c r="U87" s="184">
        <f t="shared" si="208"/>
        <v>0</v>
      </c>
      <c r="V87" s="184">
        <f t="shared" si="3"/>
        <v>0</v>
      </c>
    </row>
    <row r="88" spans="1:23" ht="12.75" customHeight="1" x14ac:dyDescent="0.2">
      <c r="A88" s="104">
        <f>IF(Foglio2!$J$7=1,TRUNC(V88,0),TRUNC(U88,0))</f>
        <v>0</v>
      </c>
      <c r="B88" s="245">
        <f t="shared" si="75"/>
        <v>39551</v>
      </c>
      <c r="C88" s="389"/>
      <c r="D88" s="389"/>
      <c r="E88" s="259" t="s">
        <v>3</v>
      </c>
      <c r="F88" s="260">
        <v>35</v>
      </c>
      <c r="G88" s="248">
        <f>IF(Foglio2!$J$3=Foglio2!$E$3,'Ausiliari_Coll.Scol. 1^ Pos.Ec.'!E88,IF(Foglio2!$J$3=Foglio2!$E$4,'Collab._Tecnici 1^ Pos.Ec.'!E88,IF(Foglio2!$J$3=Foglio2!$E$5,'Assistenti_Tecnici 1^ Pos.Ec.'!E88,IF(Foglio2!$J$3=Foglio2!$E$6,'Assistenti_Amm.vo 1^ Pos.Ec.'!E88,0))))</f>
        <v>0</v>
      </c>
      <c r="H88" s="248">
        <f>IF(Foglio2!$J$3=Foglio2!$E$3,'Ausiliari_Coll.Scol. 1^ Pos.Ec.'!F88,IF(Foglio2!$J$3=Foglio2!$E$4,'Collab._Tecnici 1^ Pos.Ec.'!F88,IF(Foglio2!$J$3=Foglio2!$E$5,'Assistenti_Tecnici 1^ Pos.Ec.'!F88,IF(Foglio2!$J$3=Foglio2!$E$6,'Assistenti_Amm.vo 1^ Pos.Ec.'!F88,0))))</f>
        <v>0</v>
      </c>
      <c r="I88" s="248">
        <f>IF(Foglio2!$J$3=Foglio2!$E$3,'Ausiliari_Coll.Scol. 1^ Pos.Ec.'!G88,IF(Foglio2!$J$3=Foglio2!$E$4,'Collab._Tecnici 1^ Pos.Ec.'!G88,IF(Foglio2!$J$3=Foglio2!$E$5,'Assistenti_Tecnici 1^ Pos.Ec.'!G88,IF(Foglio2!$J$3=Foglio2!$E$6,'Assistenti_Amm.vo 1^ Pos.Ec.'!G88,0))))</f>
        <v>0</v>
      </c>
      <c r="J88" s="248">
        <f>IF(Foglio2!$J$3=Foglio2!$E$3,'Ausiliari_Coll.Scol. 1^ Pos.Ec.'!H88,IF(Foglio2!$J$3=Foglio2!$E$4,'Collab._Tecnici 1^ Pos.Ec.'!H88,IF(Foglio2!$J$3=Foglio2!$E$5,'Assistenti_Tecnici 1^ Pos.Ec.'!H88,IF(Foglio2!$J$3=Foglio2!$E$6,'Assistenti_Amm.vo 1^ Pos.Ec.'!H88,0))))</f>
        <v>0</v>
      </c>
      <c r="K88" s="248">
        <f>IF(Foglio2!$J$3=Foglio2!$E$3,'Ausiliari_Coll.Scol. 1^ Pos.Ec.'!I88,IF(Foglio2!$J$3=Foglio2!$E$4,'Collab._Tecnici 1^ Pos.Ec.'!I88,IF(Foglio2!$J$3=Foglio2!$E$5,'Assistenti_Tecnici 1^ Pos.Ec.'!I88,IF(Foglio2!$J$3=Foglio2!$E$6,'Assistenti_Amm.vo 1^ Pos.Ec.'!I88,0))))</f>
        <v>0</v>
      </c>
      <c r="L88" s="261">
        <f>IF(Foglio2!$J$3=Foglio2!$E$3,'Ausiliari_Coll.Scol. 1^ Pos.Ec.'!J88,IF(Foglio2!$J$3=Foglio2!$E$4,'Collab._Tecnici 1^ Pos.Ec.'!J88,IF(Foglio2!$J$3=Foglio2!$E$5,'Assistenti_Tecnici 1^ Pos.Ec.'!J88,IF(Foglio2!$J$3=Foglio2!$E$6,'Assistenti_Amm.vo 1^ Pos.Ec.'!J88,0))))</f>
        <v>0</v>
      </c>
      <c r="M88" s="262">
        <f>IF(Foglio2!$J$3=Foglio2!$E$3,'Ausiliari_Coll.Scol. 1^ Pos.Ec.'!K88,IF(Foglio2!$J$3=Foglio2!$E$4,'Collab._Tecnici 1^ Pos.Ec.'!K88,IF(Foglio2!$J$3=Foglio2!$E$5,'Assistenti_Tecnici 1^ Pos.Ec.'!K88,IF(Foglio2!$J$3=Foglio2!$E$6,'Assistenti_Amm.vo 1^ Pos.Ec.'!K88,0))))</f>
        <v>0</v>
      </c>
      <c r="N88" s="263">
        <f>IF(Foglio2!$J$3=Foglio2!$E$3,'Ausiliari_Coll.Scol. 1^ Pos.Ec.'!L88,IF(Foglio2!$J$3=Foglio2!$E$4,'Collab._Tecnici 1^ Pos.Ec.'!L88,IF(Foglio2!$J$3=Foglio2!$E$5,'Assistenti_Tecnici 1^ Pos.Ec.'!L88,IF(Foglio2!$J$3=Foglio2!$E$6,'Assistenti_Amm.vo 1^ Pos.Ec.'!L88,0))))</f>
        <v>0</v>
      </c>
      <c r="O88" s="251"/>
      <c r="P88" s="252">
        <f>IF(Foglio2!$J$3=Foglio2!$E$3,'Ausiliari_Coll.Scol. 1^ Pos.Ec.'!N88,IF(Foglio2!$J$3=Foglio2!$E$4,'Collab._Tecnici 1^ Pos.Ec.'!N88,IF(Foglio2!$J$3=Foglio2!$E$5,'Assistenti_Tecnici 1^ Pos.Ec.'!N88,IF(Foglio2!$J$3=Foglio2!$E$6,'Assistenti_Amm.vo 1^ Pos.Ec.'!N88,0))))</f>
        <v>0</v>
      </c>
      <c r="Q88" s="252">
        <f>IF(Foglio2!$J$3=Foglio2!$E$3,'Ausiliari_Coll.Scol. 1^ Pos.Ec.'!O88,IF(Foglio2!$J$3=Foglio2!$E$4,'Collab._Tecnici 1^ Pos.Ec.'!O88,IF(Foglio2!$J$3=Foglio2!$E$5,'Assistenti_Tecnici 1^ Pos.Ec.'!O88,IF(Foglio2!$J$3=Foglio2!$E$6,'Assistenti_Amm.vo 1^ Pos.Ec.'!O88,0))))</f>
        <v>0</v>
      </c>
      <c r="R88" s="252">
        <f>IF(Foglio2!$J$3=Foglio2!$E$3,'Ausiliari_Coll.Scol. 1^ Pos.Ec.'!P88,IF(Foglio2!$J$3=Foglio2!$E$4,'Collab._Tecnici 1^ Pos.Ec.'!P88,IF(Foglio2!$J$3=Foglio2!$E$5,'Assistenti_Tecnici 1^ Pos.Ec.'!P88,IF(Foglio2!$J$3=Foglio2!$E$6,'Assistenti_Amm.vo 1^ Pos.Ec.'!P88,0))))</f>
        <v>0</v>
      </c>
      <c r="S88" s="252">
        <f>IF(Foglio2!$J$3=Foglio2!$E$3,'Ausiliari_Coll.Scol. 1^ Pos.Ec.'!Q88,IF(Foglio2!$J$3=Foglio2!$E$4,'Collab._Tecnici 1^ Pos.Ec.'!Q88,IF(Foglio2!$J$3=Foglio2!$E$5,'Assistenti_Tecnici 1^ Pos.Ec.'!Q88,IF(Foglio2!$J$3=Foglio2!$E$6,'Assistenti_Amm.vo 1^ Pos.Ec.'!Q88,0))))</f>
        <v>0</v>
      </c>
      <c r="T88" s="252">
        <f>IF(Foglio2!$J$3=Foglio2!$E$3,'Ausiliari_Coll.Scol. 1^ Pos.Ec.'!R88,IF(Foglio2!$J$3=Foglio2!$E$4,'Collab._Tecnici 1^ Pos.Ec.'!R88,IF(Foglio2!$J$3=Foglio2!$E$5,'Assistenti_Tecnici 1^ Pos.Ec.'!R88,IF(Foglio2!$J$3=Foglio2!$E$6,'Assistenti_Amm.vo 1^ Pos.Ec.'!R88,0))))</f>
        <v>0</v>
      </c>
      <c r="U88" s="252">
        <f t="shared" ref="U88" si="209">(P88)/12*0.8</f>
        <v>0</v>
      </c>
      <c r="V88" s="252">
        <f t="shared" ref="V88" si="210">(P88+R88)/12*0.8</f>
        <v>0</v>
      </c>
      <c r="W88" s="253" t="str">
        <f t="shared" ref="W88" si="211">"Fascia Da "&amp;F88&amp;" a "&amp;F89&amp;" Decorrenza "&amp;DAY(C76)&amp;"/"&amp;MONTH(C76)&amp;"/"&amp;YEAR(C76)</f>
        <v>Fascia Da 35 a  Decorrenza 1/4/2008</v>
      </c>
    </row>
    <row r="89" spans="1:23" ht="9" customHeight="1" x14ac:dyDescent="0.2">
      <c r="B89" s="245">
        <f t="shared" si="75"/>
        <v>39552</v>
      </c>
      <c r="C89" s="454"/>
      <c r="D89" s="454"/>
      <c r="E89" s="264" t="s">
        <v>4</v>
      </c>
      <c r="F89" s="265"/>
      <c r="G89" s="256">
        <f t="shared" ref="G89:N89" si="212">G88*1936.27</f>
        <v>0</v>
      </c>
      <c r="H89" s="256">
        <f t="shared" si="212"/>
        <v>0</v>
      </c>
      <c r="I89" s="256">
        <f t="shared" si="212"/>
        <v>0</v>
      </c>
      <c r="J89" s="256">
        <f t="shared" si="212"/>
        <v>0</v>
      </c>
      <c r="K89" s="256">
        <f t="shared" si="212"/>
        <v>0</v>
      </c>
      <c r="L89" s="266">
        <f t="shared" si="212"/>
        <v>0</v>
      </c>
      <c r="M89" s="267">
        <f t="shared" si="212"/>
        <v>0</v>
      </c>
      <c r="N89" s="268">
        <f t="shared" si="212"/>
        <v>0</v>
      </c>
      <c r="O89" s="183"/>
      <c r="P89" s="184">
        <f t="shared" ref="P89:U89" si="213">P88*1936.27</f>
        <v>0</v>
      </c>
      <c r="Q89" s="184">
        <f t="shared" si="213"/>
        <v>0</v>
      </c>
      <c r="R89" s="184">
        <f t="shared" si="213"/>
        <v>0</v>
      </c>
      <c r="S89" s="184">
        <f t="shared" si="213"/>
        <v>0</v>
      </c>
      <c r="T89" s="184">
        <f t="shared" si="213"/>
        <v>0</v>
      </c>
      <c r="U89" s="184">
        <f t="shared" si="213"/>
        <v>0</v>
      </c>
      <c r="V89" s="184">
        <f t="shared" si="3"/>
        <v>0</v>
      </c>
    </row>
    <row r="90" spans="1:23" ht="12.75" customHeight="1" x14ac:dyDescent="0.2">
      <c r="A90" s="104">
        <f>IF(Foglio2!$J$7=1,TRUNC(V90,0),TRUNC(U90,0))</f>
        <v>0</v>
      </c>
      <c r="B90" s="245">
        <f t="shared" ref="B90" si="214">C92</f>
        <v>39630</v>
      </c>
      <c r="C90" s="452">
        <v>39630</v>
      </c>
      <c r="D90" s="452">
        <v>39813</v>
      </c>
      <c r="E90" s="246" t="s">
        <v>3</v>
      </c>
      <c r="F90" s="247">
        <v>0</v>
      </c>
      <c r="G90" s="248">
        <f>IF(Foglio2!$J$3=Foglio2!$E$3,'Ausiliari_Coll.Scol. 1^ Pos.Ec.'!E90,IF(Foglio2!$J$3=Foglio2!$E$4,'Collab._Tecnici 1^ Pos.Ec.'!E90,IF(Foglio2!$J$3=Foglio2!$E$5,'Assistenti_Tecnici 1^ Pos.Ec.'!E90,IF(Foglio2!$J$3=Foglio2!$E$6,'Assistenti_Amm.vo 1^ Pos.Ec.'!E90,0))))</f>
        <v>0</v>
      </c>
      <c r="H90" s="248">
        <f>IF(Foglio2!$J$3=Foglio2!$E$3,'Ausiliari_Coll.Scol. 1^ Pos.Ec.'!F90,IF(Foglio2!$J$3=Foglio2!$E$4,'Collab._Tecnici 1^ Pos.Ec.'!F90,IF(Foglio2!$J$3=Foglio2!$E$5,'Assistenti_Tecnici 1^ Pos.Ec.'!F90,IF(Foglio2!$J$3=Foglio2!$E$6,'Assistenti_Amm.vo 1^ Pos.Ec.'!F90,0))))</f>
        <v>0</v>
      </c>
      <c r="I90" s="248">
        <f>IF(Foglio2!$J$3=Foglio2!$E$3,'Ausiliari_Coll.Scol. 1^ Pos.Ec.'!G90,IF(Foglio2!$J$3=Foglio2!$E$4,'Collab._Tecnici 1^ Pos.Ec.'!G90,IF(Foglio2!$J$3=Foglio2!$E$5,'Assistenti_Tecnici 1^ Pos.Ec.'!G90,IF(Foglio2!$J$3=Foglio2!$E$6,'Assistenti_Amm.vo 1^ Pos.Ec.'!G90,0))))</f>
        <v>0</v>
      </c>
      <c r="J90" s="248">
        <f>IF(Foglio2!$J$3=Foglio2!$E$3,'Ausiliari_Coll.Scol. 1^ Pos.Ec.'!H90,IF(Foglio2!$J$3=Foglio2!$E$4,'Collab._Tecnici 1^ Pos.Ec.'!H90,IF(Foglio2!$J$3=Foglio2!$E$5,'Assistenti_Tecnici 1^ Pos.Ec.'!H90,IF(Foglio2!$J$3=Foglio2!$E$6,'Assistenti_Amm.vo 1^ Pos.Ec.'!H90,0))))</f>
        <v>0</v>
      </c>
      <c r="K90" s="248">
        <f>IF(Foglio2!$J$3=Foglio2!$E$3,'Ausiliari_Coll.Scol. 1^ Pos.Ec.'!I90,IF(Foglio2!$J$3=Foglio2!$E$4,'Collab._Tecnici 1^ Pos.Ec.'!I90,IF(Foglio2!$J$3=Foglio2!$E$5,'Assistenti_Tecnici 1^ Pos.Ec.'!I90,IF(Foglio2!$J$3=Foglio2!$E$6,'Assistenti_Amm.vo 1^ Pos.Ec.'!I90,0))))</f>
        <v>0</v>
      </c>
      <c r="L90" s="248">
        <f>IF(Foglio2!$J$3=Foglio2!$E$3,'Ausiliari_Coll.Scol. 1^ Pos.Ec.'!J90,IF(Foglio2!$J$3=Foglio2!$E$4,'Collab._Tecnici 1^ Pos.Ec.'!J90,IF(Foglio2!$J$3=Foglio2!$E$5,'Assistenti_Tecnici 1^ Pos.Ec.'!J90,IF(Foglio2!$J$3=Foglio2!$E$6,'Assistenti_Amm.vo 1^ Pos.Ec.'!J90,0))))</f>
        <v>0</v>
      </c>
      <c r="M90" s="249">
        <f>IF(Foglio2!$J$3=Foglio2!$E$3,'Ausiliari_Coll.Scol. 1^ Pos.Ec.'!K90,IF(Foglio2!$J$3=Foglio2!$E$4,'Collab._Tecnici 1^ Pos.Ec.'!K90,IF(Foglio2!$J$3=Foglio2!$E$5,'Assistenti_Tecnici 1^ Pos.Ec.'!K90,IF(Foglio2!$J$3=Foglio2!$E$6,'Assistenti_Amm.vo 1^ Pos.Ec.'!K90,0))))</f>
        <v>0</v>
      </c>
      <c r="N90" s="250">
        <f>IF(Foglio2!$J$3=Foglio2!$E$3,'Ausiliari_Coll.Scol. 1^ Pos.Ec.'!L90,IF(Foglio2!$J$3=Foglio2!$E$4,'Collab._Tecnici 1^ Pos.Ec.'!L90,IF(Foglio2!$J$3=Foglio2!$E$5,'Assistenti_Tecnici 1^ Pos.Ec.'!L90,IF(Foglio2!$J$3=Foglio2!$E$6,'Assistenti_Amm.vo 1^ Pos.Ec.'!L90,0))))</f>
        <v>0</v>
      </c>
      <c r="O90" s="251"/>
      <c r="P90" s="252">
        <f>IF(Foglio2!$J$3=Foglio2!$E$3,'Ausiliari_Coll.Scol. 1^ Pos.Ec.'!N90,IF(Foglio2!$J$3=Foglio2!$E$4,'Collab._Tecnici 1^ Pos.Ec.'!N90,IF(Foglio2!$J$3=Foglio2!$E$5,'Assistenti_Tecnici 1^ Pos.Ec.'!N90,IF(Foglio2!$J$3=Foglio2!$E$6,'Assistenti_Amm.vo 1^ Pos.Ec.'!N90,0))))</f>
        <v>0</v>
      </c>
      <c r="Q90" s="252">
        <f>IF(Foglio2!$J$3=Foglio2!$E$3,'Ausiliari_Coll.Scol. 1^ Pos.Ec.'!O90,IF(Foglio2!$J$3=Foglio2!$E$4,'Collab._Tecnici 1^ Pos.Ec.'!O90,IF(Foglio2!$J$3=Foglio2!$E$5,'Assistenti_Tecnici 1^ Pos.Ec.'!O90,IF(Foglio2!$J$3=Foglio2!$E$6,'Assistenti_Amm.vo 1^ Pos.Ec.'!O90,0))))</f>
        <v>0</v>
      </c>
      <c r="R90" s="252">
        <f>IF(Foglio2!$J$3=Foglio2!$E$3,'Ausiliari_Coll.Scol. 1^ Pos.Ec.'!P90,IF(Foglio2!$J$3=Foglio2!$E$4,'Collab._Tecnici 1^ Pos.Ec.'!P90,IF(Foglio2!$J$3=Foglio2!$E$5,'Assistenti_Tecnici 1^ Pos.Ec.'!P90,IF(Foglio2!$J$3=Foglio2!$E$6,'Assistenti_Amm.vo 1^ Pos.Ec.'!P90,0))))</f>
        <v>0</v>
      </c>
      <c r="S90" s="252">
        <f>IF(Foglio2!$J$3=Foglio2!$E$3,'Ausiliari_Coll.Scol. 1^ Pos.Ec.'!Q90,IF(Foglio2!$J$3=Foglio2!$E$4,'Collab._Tecnici 1^ Pos.Ec.'!Q90,IF(Foglio2!$J$3=Foglio2!$E$5,'Assistenti_Tecnici 1^ Pos.Ec.'!Q90,IF(Foglio2!$J$3=Foglio2!$E$6,'Assistenti_Amm.vo 1^ Pos.Ec.'!Q90,0))))</f>
        <v>0</v>
      </c>
      <c r="T90" s="252">
        <f>IF(Foglio2!$J$3=Foglio2!$E$3,'Ausiliari_Coll.Scol. 1^ Pos.Ec.'!R90,IF(Foglio2!$J$3=Foglio2!$E$4,'Collab._Tecnici 1^ Pos.Ec.'!R90,IF(Foglio2!$J$3=Foglio2!$E$5,'Assistenti_Tecnici 1^ Pos.Ec.'!R90,IF(Foglio2!$J$3=Foglio2!$E$6,'Assistenti_Amm.vo 1^ Pos.Ec.'!R90,0))))</f>
        <v>0</v>
      </c>
      <c r="U90" s="252">
        <f t="shared" ref="U90" si="215">(P90)/12*0.8</f>
        <v>0</v>
      </c>
      <c r="V90" s="252">
        <f t="shared" ref="V90" si="216">(P90+R90)/12*0.8</f>
        <v>0</v>
      </c>
      <c r="W90" s="253" t="str">
        <f t="shared" ref="W90" si="217">"Fascia Da "&amp;F90&amp;" a "&amp;F91&amp;" Decorrenza "&amp;DAY(C90)&amp;"/"&amp;MONTH(C90)&amp;"/"&amp;YEAR(C90)</f>
        <v>Fascia Da 0 a 2 Decorrenza 1/7/2008</v>
      </c>
    </row>
    <row r="91" spans="1:23" ht="9" customHeight="1" x14ac:dyDescent="0.2">
      <c r="B91" s="245">
        <f t="shared" ref="B91" si="218">B90+1</f>
        <v>39631</v>
      </c>
      <c r="C91" s="453"/>
      <c r="D91" s="453"/>
      <c r="E91" s="254" t="s">
        <v>4</v>
      </c>
      <c r="F91" s="255">
        <v>2</v>
      </c>
      <c r="G91" s="256">
        <f t="shared" ref="G91:N91" si="219">G90*1936.27</f>
        <v>0</v>
      </c>
      <c r="H91" s="256">
        <f t="shared" si="219"/>
        <v>0</v>
      </c>
      <c r="I91" s="256">
        <f t="shared" si="219"/>
        <v>0</v>
      </c>
      <c r="J91" s="256">
        <f t="shared" si="219"/>
        <v>0</v>
      </c>
      <c r="K91" s="256">
        <f t="shared" si="219"/>
        <v>0</v>
      </c>
      <c r="L91" s="257">
        <f t="shared" si="219"/>
        <v>0</v>
      </c>
      <c r="M91" s="256">
        <f t="shared" si="219"/>
        <v>0</v>
      </c>
      <c r="N91" s="258">
        <f t="shared" si="219"/>
        <v>0</v>
      </c>
      <c r="O91" s="183"/>
      <c r="P91" s="184">
        <f t="shared" ref="P91:U91" si="220">P90*1936.27</f>
        <v>0</v>
      </c>
      <c r="Q91" s="184">
        <f t="shared" si="220"/>
        <v>0</v>
      </c>
      <c r="R91" s="184">
        <f t="shared" si="220"/>
        <v>0</v>
      </c>
      <c r="S91" s="184">
        <f t="shared" si="220"/>
        <v>0</v>
      </c>
      <c r="T91" s="184">
        <f t="shared" si="220"/>
        <v>0</v>
      </c>
      <c r="U91" s="184">
        <f t="shared" si="220"/>
        <v>0</v>
      </c>
      <c r="V91" s="184">
        <f t="shared" si="3"/>
        <v>0</v>
      </c>
    </row>
    <row r="92" spans="1:23" ht="12.75" customHeight="1" x14ac:dyDescent="0.2">
      <c r="A92" s="104">
        <f>IF(Foglio2!$J$7=1,TRUNC(V92,0),TRUNC(U92,0))</f>
        <v>0</v>
      </c>
      <c r="B92" s="245">
        <f t="shared" si="75"/>
        <v>39632</v>
      </c>
      <c r="C92" s="389">
        <v>39630</v>
      </c>
      <c r="D92" s="389">
        <v>39813</v>
      </c>
      <c r="E92" s="259" t="s">
        <v>3</v>
      </c>
      <c r="F92" s="260">
        <v>3</v>
      </c>
      <c r="G92" s="248">
        <f>IF(Foglio2!$J$3=Foglio2!$E$3,'Ausiliari_Coll.Scol. 1^ Pos.Ec.'!E92,IF(Foglio2!$J$3=Foglio2!$E$4,'Collab._Tecnici 1^ Pos.Ec.'!E92,IF(Foglio2!$J$3=Foglio2!$E$5,'Assistenti_Tecnici 1^ Pos.Ec.'!E92,IF(Foglio2!$J$3=Foglio2!$E$6,'Assistenti_Amm.vo 1^ Pos.Ec.'!E92,0))))</f>
        <v>0</v>
      </c>
      <c r="H92" s="248">
        <f>IF(Foglio2!$J$3=Foglio2!$E$3,'Ausiliari_Coll.Scol. 1^ Pos.Ec.'!F92,IF(Foglio2!$J$3=Foglio2!$E$4,'Collab._Tecnici 1^ Pos.Ec.'!F92,IF(Foglio2!$J$3=Foglio2!$E$5,'Assistenti_Tecnici 1^ Pos.Ec.'!F92,IF(Foglio2!$J$3=Foglio2!$E$6,'Assistenti_Amm.vo 1^ Pos.Ec.'!F92,0))))</f>
        <v>0</v>
      </c>
      <c r="I92" s="248">
        <f>IF(Foglio2!$J$3=Foglio2!$E$3,'Ausiliari_Coll.Scol. 1^ Pos.Ec.'!G92,IF(Foglio2!$J$3=Foglio2!$E$4,'Collab._Tecnici 1^ Pos.Ec.'!G92,IF(Foglio2!$J$3=Foglio2!$E$5,'Assistenti_Tecnici 1^ Pos.Ec.'!G92,IF(Foglio2!$J$3=Foglio2!$E$6,'Assistenti_Amm.vo 1^ Pos.Ec.'!G92,0))))</f>
        <v>0</v>
      </c>
      <c r="J92" s="248">
        <f>IF(Foglio2!$J$3=Foglio2!$E$3,'Ausiliari_Coll.Scol. 1^ Pos.Ec.'!H92,IF(Foglio2!$J$3=Foglio2!$E$4,'Collab._Tecnici 1^ Pos.Ec.'!H92,IF(Foglio2!$J$3=Foglio2!$E$5,'Assistenti_Tecnici 1^ Pos.Ec.'!H92,IF(Foglio2!$J$3=Foglio2!$E$6,'Assistenti_Amm.vo 1^ Pos.Ec.'!H92,0))))</f>
        <v>0</v>
      </c>
      <c r="K92" s="248">
        <f>IF(Foglio2!$J$3=Foglio2!$E$3,'Ausiliari_Coll.Scol. 1^ Pos.Ec.'!I92,IF(Foglio2!$J$3=Foglio2!$E$4,'Collab._Tecnici 1^ Pos.Ec.'!I92,IF(Foglio2!$J$3=Foglio2!$E$5,'Assistenti_Tecnici 1^ Pos.Ec.'!I92,IF(Foglio2!$J$3=Foglio2!$E$6,'Assistenti_Amm.vo 1^ Pos.Ec.'!I92,0))))</f>
        <v>0</v>
      </c>
      <c r="L92" s="261">
        <f>IF(Foglio2!$J$3=Foglio2!$E$3,'Ausiliari_Coll.Scol. 1^ Pos.Ec.'!J92,IF(Foglio2!$J$3=Foglio2!$E$4,'Collab._Tecnici 1^ Pos.Ec.'!J92,IF(Foglio2!$J$3=Foglio2!$E$5,'Assistenti_Tecnici 1^ Pos.Ec.'!J92,IF(Foglio2!$J$3=Foglio2!$E$6,'Assistenti_Amm.vo 1^ Pos.Ec.'!J92,0))))</f>
        <v>0</v>
      </c>
      <c r="M92" s="262">
        <f>IF(Foglio2!$J$3=Foglio2!$E$3,'Ausiliari_Coll.Scol. 1^ Pos.Ec.'!K92,IF(Foglio2!$J$3=Foglio2!$E$4,'Collab._Tecnici 1^ Pos.Ec.'!K92,IF(Foglio2!$J$3=Foglio2!$E$5,'Assistenti_Tecnici 1^ Pos.Ec.'!K92,IF(Foglio2!$J$3=Foglio2!$E$6,'Assistenti_Amm.vo 1^ Pos.Ec.'!K92,0))))</f>
        <v>0</v>
      </c>
      <c r="N92" s="263">
        <f>IF(Foglio2!$J$3=Foglio2!$E$3,'Ausiliari_Coll.Scol. 1^ Pos.Ec.'!L92,IF(Foglio2!$J$3=Foglio2!$E$4,'Collab._Tecnici 1^ Pos.Ec.'!L92,IF(Foglio2!$J$3=Foglio2!$E$5,'Assistenti_Tecnici 1^ Pos.Ec.'!L92,IF(Foglio2!$J$3=Foglio2!$E$6,'Assistenti_Amm.vo 1^ Pos.Ec.'!L92,0))))</f>
        <v>0</v>
      </c>
      <c r="O92" s="251"/>
      <c r="P92" s="252">
        <f>IF(Foglio2!$J$3=Foglio2!$E$3,'Ausiliari_Coll.Scol. 1^ Pos.Ec.'!N92,IF(Foglio2!$J$3=Foglio2!$E$4,'Collab._Tecnici 1^ Pos.Ec.'!N92,IF(Foglio2!$J$3=Foglio2!$E$5,'Assistenti_Tecnici 1^ Pos.Ec.'!N92,IF(Foglio2!$J$3=Foglio2!$E$6,'Assistenti_Amm.vo 1^ Pos.Ec.'!N92,0))))</f>
        <v>0</v>
      </c>
      <c r="Q92" s="252">
        <f>IF(Foglio2!$J$3=Foglio2!$E$3,'Ausiliari_Coll.Scol. 1^ Pos.Ec.'!O92,IF(Foglio2!$J$3=Foglio2!$E$4,'Collab._Tecnici 1^ Pos.Ec.'!O92,IF(Foglio2!$J$3=Foglio2!$E$5,'Assistenti_Tecnici 1^ Pos.Ec.'!O92,IF(Foglio2!$J$3=Foglio2!$E$6,'Assistenti_Amm.vo 1^ Pos.Ec.'!O92,0))))</f>
        <v>0</v>
      </c>
      <c r="R92" s="252">
        <f>IF(Foglio2!$J$3=Foglio2!$E$3,'Ausiliari_Coll.Scol. 1^ Pos.Ec.'!P92,IF(Foglio2!$J$3=Foglio2!$E$4,'Collab._Tecnici 1^ Pos.Ec.'!P92,IF(Foglio2!$J$3=Foglio2!$E$5,'Assistenti_Tecnici 1^ Pos.Ec.'!P92,IF(Foglio2!$J$3=Foglio2!$E$6,'Assistenti_Amm.vo 1^ Pos.Ec.'!P92,0))))</f>
        <v>0</v>
      </c>
      <c r="S92" s="252">
        <f>IF(Foglio2!$J$3=Foglio2!$E$3,'Ausiliari_Coll.Scol. 1^ Pos.Ec.'!Q92,IF(Foglio2!$J$3=Foglio2!$E$4,'Collab._Tecnici 1^ Pos.Ec.'!Q92,IF(Foglio2!$J$3=Foglio2!$E$5,'Assistenti_Tecnici 1^ Pos.Ec.'!Q92,IF(Foglio2!$J$3=Foglio2!$E$6,'Assistenti_Amm.vo 1^ Pos.Ec.'!Q92,0))))</f>
        <v>0</v>
      </c>
      <c r="T92" s="252">
        <f>IF(Foglio2!$J$3=Foglio2!$E$3,'Ausiliari_Coll.Scol. 1^ Pos.Ec.'!R92,IF(Foglio2!$J$3=Foglio2!$E$4,'Collab._Tecnici 1^ Pos.Ec.'!R92,IF(Foglio2!$J$3=Foglio2!$E$5,'Assistenti_Tecnici 1^ Pos.Ec.'!R92,IF(Foglio2!$J$3=Foglio2!$E$6,'Assistenti_Amm.vo 1^ Pos.Ec.'!R92,0))))</f>
        <v>0</v>
      </c>
      <c r="U92" s="252">
        <f t="shared" ref="U92" si="221">(P92)/12*0.8</f>
        <v>0</v>
      </c>
      <c r="V92" s="252">
        <f t="shared" ref="V92" si="222">(P92+R92)/12*0.8</f>
        <v>0</v>
      </c>
      <c r="W92" s="253" t="str">
        <f t="shared" ref="W92" si="223">"Fascia Da "&amp;F92&amp;" a "&amp;F93&amp;" Decorrenza "&amp;DAY(C90)&amp;"/"&amp;MONTH(C90)&amp;"/"&amp;YEAR(C90)</f>
        <v>Fascia Da 3 a 8 Decorrenza 1/7/2008</v>
      </c>
    </row>
    <row r="93" spans="1:23" ht="9" customHeight="1" x14ac:dyDescent="0.2">
      <c r="B93" s="245">
        <f t="shared" si="75"/>
        <v>39633</v>
      </c>
      <c r="C93" s="389"/>
      <c r="D93" s="389"/>
      <c r="E93" s="254" t="s">
        <v>4</v>
      </c>
      <c r="F93" s="255">
        <v>8</v>
      </c>
      <c r="G93" s="256">
        <f t="shared" ref="G93:N93" si="224">G92*1936.27</f>
        <v>0</v>
      </c>
      <c r="H93" s="256">
        <f t="shared" si="224"/>
        <v>0</v>
      </c>
      <c r="I93" s="256">
        <f t="shared" si="224"/>
        <v>0</v>
      </c>
      <c r="J93" s="256">
        <f t="shared" si="224"/>
        <v>0</v>
      </c>
      <c r="K93" s="256">
        <f t="shared" si="224"/>
        <v>0</v>
      </c>
      <c r="L93" s="257">
        <f t="shared" si="224"/>
        <v>0</v>
      </c>
      <c r="M93" s="256">
        <f t="shared" si="224"/>
        <v>0</v>
      </c>
      <c r="N93" s="258">
        <f t="shared" si="224"/>
        <v>0</v>
      </c>
      <c r="O93" s="183"/>
      <c r="P93" s="184">
        <f t="shared" ref="P93:U93" si="225">P92*1936.27</f>
        <v>0</v>
      </c>
      <c r="Q93" s="184">
        <f t="shared" si="225"/>
        <v>0</v>
      </c>
      <c r="R93" s="184">
        <f t="shared" si="225"/>
        <v>0</v>
      </c>
      <c r="S93" s="184">
        <f t="shared" si="225"/>
        <v>0</v>
      </c>
      <c r="T93" s="184">
        <f t="shared" si="225"/>
        <v>0</v>
      </c>
      <c r="U93" s="184">
        <f t="shared" si="225"/>
        <v>0</v>
      </c>
      <c r="V93" s="184">
        <f t="shared" si="3"/>
        <v>0</v>
      </c>
    </row>
    <row r="94" spans="1:23" ht="12.75" customHeight="1" x14ac:dyDescent="0.2">
      <c r="A94" s="104">
        <f>IF(Foglio2!$J$7=1,TRUNC(V94,0),TRUNC(U94,0))</f>
        <v>0</v>
      </c>
      <c r="B94" s="245">
        <f t="shared" si="75"/>
        <v>39634</v>
      </c>
      <c r="C94" s="389"/>
      <c r="D94" s="389"/>
      <c r="E94" s="259" t="s">
        <v>3</v>
      </c>
      <c r="F94" s="260">
        <v>9</v>
      </c>
      <c r="G94" s="248">
        <f>IF(Foglio2!$J$3=Foglio2!$E$3,'Ausiliari_Coll.Scol. 1^ Pos.Ec.'!E94,IF(Foglio2!$J$3=Foglio2!$E$4,'Collab._Tecnici 1^ Pos.Ec.'!E94,IF(Foglio2!$J$3=Foglio2!$E$5,'Assistenti_Tecnici 1^ Pos.Ec.'!E94,IF(Foglio2!$J$3=Foglio2!$E$6,'Assistenti_Amm.vo 1^ Pos.Ec.'!E94,0))))</f>
        <v>0</v>
      </c>
      <c r="H94" s="248">
        <f>IF(Foglio2!$J$3=Foglio2!$E$3,'Ausiliari_Coll.Scol. 1^ Pos.Ec.'!F94,IF(Foglio2!$J$3=Foglio2!$E$4,'Collab._Tecnici 1^ Pos.Ec.'!F94,IF(Foglio2!$J$3=Foglio2!$E$5,'Assistenti_Tecnici 1^ Pos.Ec.'!F94,IF(Foglio2!$J$3=Foglio2!$E$6,'Assistenti_Amm.vo 1^ Pos.Ec.'!F94,0))))</f>
        <v>0</v>
      </c>
      <c r="I94" s="248">
        <f>IF(Foglio2!$J$3=Foglio2!$E$3,'Ausiliari_Coll.Scol. 1^ Pos.Ec.'!G94,IF(Foglio2!$J$3=Foglio2!$E$4,'Collab._Tecnici 1^ Pos.Ec.'!G94,IF(Foglio2!$J$3=Foglio2!$E$5,'Assistenti_Tecnici 1^ Pos.Ec.'!G94,IF(Foglio2!$J$3=Foglio2!$E$6,'Assistenti_Amm.vo 1^ Pos.Ec.'!G94,0))))</f>
        <v>0</v>
      </c>
      <c r="J94" s="248">
        <f>IF(Foglio2!$J$3=Foglio2!$E$3,'Ausiliari_Coll.Scol. 1^ Pos.Ec.'!H94,IF(Foglio2!$J$3=Foglio2!$E$4,'Collab._Tecnici 1^ Pos.Ec.'!H94,IF(Foglio2!$J$3=Foglio2!$E$5,'Assistenti_Tecnici 1^ Pos.Ec.'!H94,IF(Foglio2!$J$3=Foglio2!$E$6,'Assistenti_Amm.vo 1^ Pos.Ec.'!H94,0))))</f>
        <v>0</v>
      </c>
      <c r="K94" s="248">
        <f>IF(Foglio2!$J$3=Foglio2!$E$3,'Ausiliari_Coll.Scol. 1^ Pos.Ec.'!I94,IF(Foglio2!$J$3=Foglio2!$E$4,'Collab._Tecnici 1^ Pos.Ec.'!I94,IF(Foglio2!$J$3=Foglio2!$E$5,'Assistenti_Tecnici 1^ Pos.Ec.'!I94,IF(Foglio2!$J$3=Foglio2!$E$6,'Assistenti_Amm.vo 1^ Pos.Ec.'!I94,0))))</f>
        <v>0</v>
      </c>
      <c r="L94" s="261">
        <f>IF(Foglio2!$J$3=Foglio2!$E$3,'Ausiliari_Coll.Scol. 1^ Pos.Ec.'!J94,IF(Foglio2!$J$3=Foglio2!$E$4,'Collab._Tecnici 1^ Pos.Ec.'!J94,IF(Foglio2!$J$3=Foglio2!$E$5,'Assistenti_Tecnici 1^ Pos.Ec.'!J94,IF(Foglio2!$J$3=Foglio2!$E$6,'Assistenti_Amm.vo 1^ Pos.Ec.'!J94,0))))</f>
        <v>0</v>
      </c>
      <c r="M94" s="262">
        <f>IF(Foglio2!$J$3=Foglio2!$E$3,'Ausiliari_Coll.Scol. 1^ Pos.Ec.'!K94,IF(Foglio2!$J$3=Foglio2!$E$4,'Collab._Tecnici 1^ Pos.Ec.'!K94,IF(Foglio2!$J$3=Foglio2!$E$5,'Assistenti_Tecnici 1^ Pos.Ec.'!K94,IF(Foglio2!$J$3=Foglio2!$E$6,'Assistenti_Amm.vo 1^ Pos.Ec.'!K94,0))))</f>
        <v>0</v>
      </c>
      <c r="N94" s="263">
        <f>IF(Foglio2!$J$3=Foglio2!$E$3,'Ausiliari_Coll.Scol. 1^ Pos.Ec.'!L94,IF(Foglio2!$J$3=Foglio2!$E$4,'Collab._Tecnici 1^ Pos.Ec.'!L94,IF(Foglio2!$J$3=Foglio2!$E$5,'Assistenti_Tecnici 1^ Pos.Ec.'!L94,IF(Foglio2!$J$3=Foglio2!$E$6,'Assistenti_Amm.vo 1^ Pos.Ec.'!L94,0))))</f>
        <v>0</v>
      </c>
      <c r="O94" s="251"/>
      <c r="P94" s="252">
        <f>IF(Foglio2!$J$3=Foglio2!$E$3,'Ausiliari_Coll.Scol. 1^ Pos.Ec.'!N94,IF(Foglio2!$J$3=Foglio2!$E$4,'Collab._Tecnici 1^ Pos.Ec.'!N94,IF(Foglio2!$J$3=Foglio2!$E$5,'Assistenti_Tecnici 1^ Pos.Ec.'!N94,IF(Foglio2!$J$3=Foglio2!$E$6,'Assistenti_Amm.vo 1^ Pos.Ec.'!N94,0))))</f>
        <v>0</v>
      </c>
      <c r="Q94" s="252">
        <f>IF(Foglio2!$J$3=Foglio2!$E$3,'Ausiliari_Coll.Scol. 1^ Pos.Ec.'!O94,IF(Foglio2!$J$3=Foglio2!$E$4,'Collab._Tecnici 1^ Pos.Ec.'!O94,IF(Foglio2!$J$3=Foglio2!$E$5,'Assistenti_Tecnici 1^ Pos.Ec.'!O94,IF(Foglio2!$J$3=Foglio2!$E$6,'Assistenti_Amm.vo 1^ Pos.Ec.'!O94,0))))</f>
        <v>0</v>
      </c>
      <c r="R94" s="252">
        <f>IF(Foglio2!$J$3=Foglio2!$E$3,'Ausiliari_Coll.Scol. 1^ Pos.Ec.'!P94,IF(Foglio2!$J$3=Foglio2!$E$4,'Collab._Tecnici 1^ Pos.Ec.'!P94,IF(Foglio2!$J$3=Foglio2!$E$5,'Assistenti_Tecnici 1^ Pos.Ec.'!P94,IF(Foglio2!$J$3=Foglio2!$E$6,'Assistenti_Amm.vo 1^ Pos.Ec.'!P94,0))))</f>
        <v>0</v>
      </c>
      <c r="S94" s="252">
        <f>IF(Foglio2!$J$3=Foglio2!$E$3,'Ausiliari_Coll.Scol. 1^ Pos.Ec.'!Q94,IF(Foglio2!$J$3=Foglio2!$E$4,'Collab._Tecnici 1^ Pos.Ec.'!Q94,IF(Foglio2!$J$3=Foglio2!$E$5,'Assistenti_Tecnici 1^ Pos.Ec.'!Q94,IF(Foglio2!$J$3=Foglio2!$E$6,'Assistenti_Amm.vo 1^ Pos.Ec.'!Q94,0))))</f>
        <v>0</v>
      </c>
      <c r="T94" s="252">
        <f>IF(Foglio2!$J$3=Foglio2!$E$3,'Ausiliari_Coll.Scol. 1^ Pos.Ec.'!R94,IF(Foglio2!$J$3=Foglio2!$E$4,'Collab._Tecnici 1^ Pos.Ec.'!R94,IF(Foglio2!$J$3=Foglio2!$E$5,'Assistenti_Tecnici 1^ Pos.Ec.'!R94,IF(Foglio2!$J$3=Foglio2!$E$6,'Assistenti_Amm.vo 1^ Pos.Ec.'!R94,0))))</f>
        <v>0</v>
      </c>
      <c r="U94" s="252">
        <f t="shared" ref="U94" si="226">(P94)/12*0.8</f>
        <v>0</v>
      </c>
      <c r="V94" s="252">
        <f t="shared" ref="V94" si="227">(P94+R94)/12*0.8</f>
        <v>0</v>
      </c>
      <c r="W94" s="253" t="str">
        <f t="shared" ref="W94" si="228">"Fascia Da "&amp;F94&amp;" a "&amp;F95&amp;" Decorrenza "&amp;DAY(C90)&amp;"/"&amp;MONTH(C90)&amp;"/"&amp;YEAR(C90)</f>
        <v>Fascia Da 9 a 14 Decorrenza 1/7/2008</v>
      </c>
    </row>
    <row r="95" spans="1:23" ht="9" customHeight="1" x14ac:dyDescent="0.2">
      <c r="B95" s="245">
        <f t="shared" si="75"/>
        <v>39635</v>
      </c>
      <c r="C95" s="389"/>
      <c r="D95" s="389"/>
      <c r="E95" s="254" t="s">
        <v>4</v>
      </c>
      <c r="F95" s="255">
        <v>14</v>
      </c>
      <c r="G95" s="256">
        <f t="shared" ref="G95:N95" si="229">G94*1936.27</f>
        <v>0</v>
      </c>
      <c r="H95" s="256">
        <f t="shared" si="229"/>
        <v>0</v>
      </c>
      <c r="I95" s="256">
        <f t="shared" si="229"/>
        <v>0</v>
      </c>
      <c r="J95" s="256">
        <f t="shared" si="229"/>
        <v>0</v>
      </c>
      <c r="K95" s="256">
        <f t="shared" si="229"/>
        <v>0</v>
      </c>
      <c r="L95" s="257">
        <f t="shared" si="229"/>
        <v>0</v>
      </c>
      <c r="M95" s="256">
        <f t="shared" si="229"/>
        <v>0</v>
      </c>
      <c r="N95" s="258">
        <f t="shared" si="229"/>
        <v>0</v>
      </c>
      <c r="O95" s="183"/>
      <c r="P95" s="184">
        <f t="shared" ref="P95:U95" si="230">P94*1936.27</f>
        <v>0</v>
      </c>
      <c r="Q95" s="184">
        <f t="shared" si="230"/>
        <v>0</v>
      </c>
      <c r="R95" s="184">
        <f t="shared" si="230"/>
        <v>0</v>
      </c>
      <c r="S95" s="184">
        <f t="shared" si="230"/>
        <v>0</v>
      </c>
      <c r="T95" s="184">
        <f t="shared" si="230"/>
        <v>0</v>
      </c>
      <c r="U95" s="184">
        <f t="shared" si="230"/>
        <v>0</v>
      </c>
      <c r="V95" s="184">
        <f t="shared" si="3"/>
        <v>0</v>
      </c>
    </row>
    <row r="96" spans="1:23" ht="12.75" customHeight="1" x14ac:dyDescent="0.2">
      <c r="A96" s="104">
        <f>IF(Foglio2!$J$7=1,TRUNC(V96,0),TRUNC(U96,0))</f>
        <v>0</v>
      </c>
      <c r="B96" s="245">
        <f t="shared" si="75"/>
        <v>39636</v>
      </c>
      <c r="C96" s="389"/>
      <c r="D96" s="389"/>
      <c r="E96" s="259" t="s">
        <v>3</v>
      </c>
      <c r="F96" s="260">
        <v>15</v>
      </c>
      <c r="G96" s="248">
        <f>IF(Foglio2!$J$3=Foglio2!$E$3,'Ausiliari_Coll.Scol. 1^ Pos.Ec.'!E96,IF(Foglio2!$J$3=Foglio2!$E$4,'Collab._Tecnici 1^ Pos.Ec.'!E96,IF(Foglio2!$J$3=Foglio2!$E$5,'Assistenti_Tecnici 1^ Pos.Ec.'!E96,IF(Foglio2!$J$3=Foglio2!$E$6,'Assistenti_Amm.vo 1^ Pos.Ec.'!E96,0))))</f>
        <v>0</v>
      </c>
      <c r="H96" s="248">
        <f>IF(Foglio2!$J$3=Foglio2!$E$3,'Ausiliari_Coll.Scol. 1^ Pos.Ec.'!F96,IF(Foglio2!$J$3=Foglio2!$E$4,'Collab._Tecnici 1^ Pos.Ec.'!F96,IF(Foglio2!$J$3=Foglio2!$E$5,'Assistenti_Tecnici 1^ Pos.Ec.'!F96,IF(Foglio2!$J$3=Foglio2!$E$6,'Assistenti_Amm.vo 1^ Pos.Ec.'!F96,0))))</f>
        <v>0</v>
      </c>
      <c r="I96" s="248">
        <f>IF(Foglio2!$J$3=Foglio2!$E$3,'Ausiliari_Coll.Scol. 1^ Pos.Ec.'!G96,IF(Foglio2!$J$3=Foglio2!$E$4,'Collab._Tecnici 1^ Pos.Ec.'!G96,IF(Foglio2!$J$3=Foglio2!$E$5,'Assistenti_Tecnici 1^ Pos.Ec.'!G96,IF(Foglio2!$J$3=Foglio2!$E$6,'Assistenti_Amm.vo 1^ Pos.Ec.'!G96,0))))</f>
        <v>0</v>
      </c>
      <c r="J96" s="248">
        <f>IF(Foglio2!$J$3=Foglio2!$E$3,'Ausiliari_Coll.Scol. 1^ Pos.Ec.'!H96,IF(Foglio2!$J$3=Foglio2!$E$4,'Collab._Tecnici 1^ Pos.Ec.'!H96,IF(Foglio2!$J$3=Foglio2!$E$5,'Assistenti_Tecnici 1^ Pos.Ec.'!H96,IF(Foglio2!$J$3=Foglio2!$E$6,'Assistenti_Amm.vo 1^ Pos.Ec.'!H96,0))))</f>
        <v>0</v>
      </c>
      <c r="K96" s="248">
        <f>IF(Foglio2!$J$3=Foglio2!$E$3,'Ausiliari_Coll.Scol. 1^ Pos.Ec.'!I96,IF(Foglio2!$J$3=Foglio2!$E$4,'Collab._Tecnici 1^ Pos.Ec.'!I96,IF(Foglio2!$J$3=Foglio2!$E$5,'Assistenti_Tecnici 1^ Pos.Ec.'!I96,IF(Foglio2!$J$3=Foglio2!$E$6,'Assistenti_Amm.vo 1^ Pos.Ec.'!I96,0))))</f>
        <v>0</v>
      </c>
      <c r="L96" s="261">
        <f>IF(Foglio2!$J$3=Foglio2!$E$3,'Ausiliari_Coll.Scol. 1^ Pos.Ec.'!J96,IF(Foglio2!$J$3=Foglio2!$E$4,'Collab._Tecnici 1^ Pos.Ec.'!J96,IF(Foglio2!$J$3=Foglio2!$E$5,'Assistenti_Tecnici 1^ Pos.Ec.'!J96,IF(Foglio2!$J$3=Foglio2!$E$6,'Assistenti_Amm.vo 1^ Pos.Ec.'!J96,0))))</f>
        <v>0</v>
      </c>
      <c r="M96" s="262">
        <f>IF(Foglio2!$J$3=Foglio2!$E$3,'Ausiliari_Coll.Scol. 1^ Pos.Ec.'!K96,IF(Foglio2!$J$3=Foglio2!$E$4,'Collab._Tecnici 1^ Pos.Ec.'!K96,IF(Foglio2!$J$3=Foglio2!$E$5,'Assistenti_Tecnici 1^ Pos.Ec.'!K96,IF(Foglio2!$J$3=Foglio2!$E$6,'Assistenti_Amm.vo 1^ Pos.Ec.'!K96,0))))</f>
        <v>0</v>
      </c>
      <c r="N96" s="263">
        <f>IF(Foglio2!$J$3=Foglio2!$E$3,'Ausiliari_Coll.Scol. 1^ Pos.Ec.'!L96,IF(Foglio2!$J$3=Foglio2!$E$4,'Collab._Tecnici 1^ Pos.Ec.'!L96,IF(Foglio2!$J$3=Foglio2!$E$5,'Assistenti_Tecnici 1^ Pos.Ec.'!L96,IF(Foglio2!$J$3=Foglio2!$E$6,'Assistenti_Amm.vo 1^ Pos.Ec.'!L96,0))))</f>
        <v>0</v>
      </c>
      <c r="O96" s="251"/>
      <c r="P96" s="252">
        <f>IF(Foglio2!$J$3=Foglio2!$E$3,'Ausiliari_Coll.Scol. 1^ Pos.Ec.'!N96,IF(Foglio2!$J$3=Foglio2!$E$4,'Collab._Tecnici 1^ Pos.Ec.'!N96,IF(Foglio2!$J$3=Foglio2!$E$5,'Assistenti_Tecnici 1^ Pos.Ec.'!N96,IF(Foglio2!$J$3=Foglio2!$E$6,'Assistenti_Amm.vo 1^ Pos.Ec.'!N96,0))))</f>
        <v>0</v>
      </c>
      <c r="Q96" s="252">
        <f>IF(Foglio2!$J$3=Foglio2!$E$3,'Ausiliari_Coll.Scol. 1^ Pos.Ec.'!O96,IF(Foglio2!$J$3=Foglio2!$E$4,'Collab._Tecnici 1^ Pos.Ec.'!O96,IF(Foglio2!$J$3=Foglio2!$E$5,'Assistenti_Tecnici 1^ Pos.Ec.'!O96,IF(Foglio2!$J$3=Foglio2!$E$6,'Assistenti_Amm.vo 1^ Pos.Ec.'!O96,0))))</f>
        <v>0</v>
      </c>
      <c r="R96" s="252">
        <f>IF(Foglio2!$J$3=Foglio2!$E$3,'Ausiliari_Coll.Scol. 1^ Pos.Ec.'!P96,IF(Foglio2!$J$3=Foglio2!$E$4,'Collab._Tecnici 1^ Pos.Ec.'!P96,IF(Foglio2!$J$3=Foglio2!$E$5,'Assistenti_Tecnici 1^ Pos.Ec.'!P96,IF(Foglio2!$J$3=Foglio2!$E$6,'Assistenti_Amm.vo 1^ Pos.Ec.'!P96,0))))</f>
        <v>0</v>
      </c>
      <c r="S96" s="252">
        <f>IF(Foglio2!$J$3=Foglio2!$E$3,'Ausiliari_Coll.Scol. 1^ Pos.Ec.'!Q96,IF(Foglio2!$J$3=Foglio2!$E$4,'Collab._Tecnici 1^ Pos.Ec.'!Q96,IF(Foglio2!$J$3=Foglio2!$E$5,'Assistenti_Tecnici 1^ Pos.Ec.'!Q96,IF(Foglio2!$J$3=Foglio2!$E$6,'Assistenti_Amm.vo 1^ Pos.Ec.'!Q96,0))))</f>
        <v>0</v>
      </c>
      <c r="T96" s="252">
        <f>IF(Foglio2!$J$3=Foglio2!$E$3,'Ausiliari_Coll.Scol. 1^ Pos.Ec.'!R96,IF(Foglio2!$J$3=Foglio2!$E$4,'Collab._Tecnici 1^ Pos.Ec.'!R96,IF(Foglio2!$J$3=Foglio2!$E$5,'Assistenti_Tecnici 1^ Pos.Ec.'!R96,IF(Foglio2!$J$3=Foglio2!$E$6,'Assistenti_Amm.vo 1^ Pos.Ec.'!R96,0))))</f>
        <v>0</v>
      </c>
      <c r="U96" s="252">
        <f t="shared" ref="U96" si="231">(P96)/12*0.8</f>
        <v>0</v>
      </c>
      <c r="V96" s="252">
        <f t="shared" ref="V96" si="232">(P96+R96)/12*0.8</f>
        <v>0</v>
      </c>
      <c r="W96" s="253" t="str">
        <f t="shared" ref="W96" si="233">"Fascia Da "&amp;F96&amp;" a "&amp;F97&amp;" Decorrenza "&amp;DAY(C90)&amp;"/"&amp;MONTH(C90)&amp;"/"&amp;YEAR(C90)</f>
        <v>Fascia Da 15 a 20 Decorrenza 1/7/2008</v>
      </c>
    </row>
    <row r="97" spans="1:23" ht="9" customHeight="1" x14ac:dyDescent="0.2">
      <c r="B97" s="245">
        <f t="shared" si="75"/>
        <v>39637</v>
      </c>
      <c r="C97" s="389"/>
      <c r="D97" s="389"/>
      <c r="E97" s="254" t="s">
        <v>4</v>
      </c>
      <c r="F97" s="255">
        <v>20</v>
      </c>
      <c r="G97" s="256">
        <f t="shared" ref="G97:N97" si="234">G96*1936.27</f>
        <v>0</v>
      </c>
      <c r="H97" s="256">
        <f t="shared" si="234"/>
        <v>0</v>
      </c>
      <c r="I97" s="256">
        <f t="shared" si="234"/>
        <v>0</v>
      </c>
      <c r="J97" s="256">
        <f t="shared" si="234"/>
        <v>0</v>
      </c>
      <c r="K97" s="256">
        <f t="shared" si="234"/>
        <v>0</v>
      </c>
      <c r="L97" s="257">
        <f t="shared" si="234"/>
        <v>0</v>
      </c>
      <c r="M97" s="256">
        <f t="shared" si="234"/>
        <v>0</v>
      </c>
      <c r="N97" s="258">
        <f t="shared" si="234"/>
        <v>0</v>
      </c>
      <c r="O97" s="183"/>
      <c r="P97" s="184">
        <f t="shared" ref="P97:U97" si="235">P96*1936.27</f>
        <v>0</v>
      </c>
      <c r="Q97" s="184">
        <f t="shared" si="235"/>
        <v>0</v>
      </c>
      <c r="R97" s="184">
        <f t="shared" si="235"/>
        <v>0</v>
      </c>
      <c r="S97" s="184">
        <f t="shared" si="235"/>
        <v>0</v>
      </c>
      <c r="T97" s="184">
        <f t="shared" si="235"/>
        <v>0</v>
      </c>
      <c r="U97" s="184">
        <f t="shared" si="235"/>
        <v>0</v>
      </c>
      <c r="V97" s="184">
        <f t="shared" si="3"/>
        <v>0</v>
      </c>
    </row>
    <row r="98" spans="1:23" ht="12.75" customHeight="1" x14ac:dyDescent="0.2">
      <c r="A98" s="104">
        <f>IF(Foglio2!$J$7=1,TRUNC(V98,0),TRUNC(U98,0))</f>
        <v>0</v>
      </c>
      <c r="B98" s="245">
        <f t="shared" si="75"/>
        <v>39638</v>
      </c>
      <c r="C98" s="389"/>
      <c r="D98" s="389"/>
      <c r="E98" s="259" t="s">
        <v>3</v>
      </c>
      <c r="F98" s="260">
        <v>21</v>
      </c>
      <c r="G98" s="248">
        <f>IF(Foglio2!$J$3=Foglio2!$E$3,'Ausiliari_Coll.Scol. 1^ Pos.Ec.'!E98,IF(Foglio2!$J$3=Foglio2!$E$4,'Collab._Tecnici 1^ Pos.Ec.'!E98,IF(Foglio2!$J$3=Foglio2!$E$5,'Assistenti_Tecnici 1^ Pos.Ec.'!E98,IF(Foglio2!$J$3=Foglio2!$E$6,'Assistenti_Amm.vo 1^ Pos.Ec.'!E98,0))))</f>
        <v>0</v>
      </c>
      <c r="H98" s="248">
        <f>IF(Foglio2!$J$3=Foglio2!$E$3,'Ausiliari_Coll.Scol. 1^ Pos.Ec.'!F98,IF(Foglio2!$J$3=Foglio2!$E$4,'Collab._Tecnici 1^ Pos.Ec.'!F98,IF(Foglio2!$J$3=Foglio2!$E$5,'Assistenti_Tecnici 1^ Pos.Ec.'!F98,IF(Foglio2!$J$3=Foglio2!$E$6,'Assistenti_Amm.vo 1^ Pos.Ec.'!F98,0))))</f>
        <v>0</v>
      </c>
      <c r="I98" s="248">
        <f>IF(Foglio2!$J$3=Foglio2!$E$3,'Ausiliari_Coll.Scol. 1^ Pos.Ec.'!G98,IF(Foglio2!$J$3=Foglio2!$E$4,'Collab._Tecnici 1^ Pos.Ec.'!G98,IF(Foglio2!$J$3=Foglio2!$E$5,'Assistenti_Tecnici 1^ Pos.Ec.'!G98,IF(Foglio2!$J$3=Foglio2!$E$6,'Assistenti_Amm.vo 1^ Pos.Ec.'!G98,0))))</f>
        <v>0</v>
      </c>
      <c r="J98" s="248">
        <f>IF(Foglio2!$J$3=Foglio2!$E$3,'Ausiliari_Coll.Scol. 1^ Pos.Ec.'!H98,IF(Foglio2!$J$3=Foglio2!$E$4,'Collab._Tecnici 1^ Pos.Ec.'!H98,IF(Foglio2!$J$3=Foglio2!$E$5,'Assistenti_Tecnici 1^ Pos.Ec.'!H98,IF(Foglio2!$J$3=Foglio2!$E$6,'Assistenti_Amm.vo 1^ Pos.Ec.'!H98,0))))</f>
        <v>0</v>
      </c>
      <c r="K98" s="248">
        <f>IF(Foglio2!$J$3=Foglio2!$E$3,'Ausiliari_Coll.Scol. 1^ Pos.Ec.'!I98,IF(Foglio2!$J$3=Foglio2!$E$4,'Collab._Tecnici 1^ Pos.Ec.'!I98,IF(Foglio2!$J$3=Foglio2!$E$5,'Assistenti_Tecnici 1^ Pos.Ec.'!I98,IF(Foglio2!$J$3=Foglio2!$E$6,'Assistenti_Amm.vo 1^ Pos.Ec.'!I98,0))))</f>
        <v>0</v>
      </c>
      <c r="L98" s="261">
        <f>IF(Foglio2!$J$3=Foglio2!$E$3,'Ausiliari_Coll.Scol. 1^ Pos.Ec.'!J98,IF(Foglio2!$J$3=Foglio2!$E$4,'Collab._Tecnici 1^ Pos.Ec.'!J98,IF(Foglio2!$J$3=Foglio2!$E$5,'Assistenti_Tecnici 1^ Pos.Ec.'!J98,IF(Foglio2!$J$3=Foglio2!$E$6,'Assistenti_Amm.vo 1^ Pos.Ec.'!J98,0))))</f>
        <v>0</v>
      </c>
      <c r="M98" s="262">
        <f>IF(Foglio2!$J$3=Foglio2!$E$3,'Ausiliari_Coll.Scol. 1^ Pos.Ec.'!K98,IF(Foglio2!$J$3=Foglio2!$E$4,'Collab._Tecnici 1^ Pos.Ec.'!K98,IF(Foglio2!$J$3=Foglio2!$E$5,'Assistenti_Tecnici 1^ Pos.Ec.'!K98,IF(Foglio2!$J$3=Foglio2!$E$6,'Assistenti_Amm.vo 1^ Pos.Ec.'!K98,0))))</f>
        <v>0</v>
      </c>
      <c r="N98" s="263">
        <f>IF(Foglio2!$J$3=Foglio2!$E$3,'Ausiliari_Coll.Scol. 1^ Pos.Ec.'!L98,IF(Foglio2!$J$3=Foglio2!$E$4,'Collab._Tecnici 1^ Pos.Ec.'!L98,IF(Foglio2!$J$3=Foglio2!$E$5,'Assistenti_Tecnici 1^ Pos.Ec.'!L98,IF(Foglio2!$J$3=Foglio2!$E$6,'Assistenti_Amm.vo 1^ Pos.Ec.'!L98,0))))</f>
        <v>0</v>
      </c>
      <c r="O98" s="251"/>
      <c r="P98" s="252">
        <f>IF(Foglio2!$J$3=Foglio2!$E$3,'Ausiliari_Coll.Scol. 1^ Pos.Ec.'!N98,IF(Foglio2!$J$3=Foglio2!$E$4,'Collab._Tecnici 1^ Pos.Ec.'!N98,IF(Foglio2!$J$3=Foglio2!$E$5,'Assistenti_Tecnici 1^ Pos.Ec.'!N98,IF(Foglio2!$J$3=Foglio2!$E$6,'Assistenti_Amm.vo 1^ Pos.Ec.'!N98,0))))</f>
        <v>0</v>
      </c>
      <c r="Q98" s="252">
        <f>IF(Foglio2!$J$3=Foglio2!$E$3,'Ausiliari_Coll.Scol. 1^ Pos.Ec.'!O98,IF(Foglio2!$J$3=Foglio2!$E$4,'Collab._Tecnici 1^ Pos.Ec.'!O98,IF(Foglio2!$J$3=Foglio2!$E$5,'Assistenti_Tecnici 1^ Pos.Ec.'!O98,IF(Foglio2!$J$3=Foglio2!$E$6,'Assistenti_Amm.vo 1^ Pos.Ec.'!O98,0))))</f>
        <v>0</v>
      </c>
      <c r="R98" s="252">
        <f>IF(Foglio2!$J$3=Foglio2!$E$3,'Ausiliari_Coll.Scol. 1^ Pos.Ec.'!P98,IF(Foglio2!$J$3=Foglio2!$E$4,'Collab._Tecnici 1^ Pos.Ec.'!P98,IF(Foglio2!$J$3=Foglio2!$E$5,'Assistenti_Tecnici 1^ Pos.Ec.'!P98,IF(Foglio2!$J$3=Foglio2!$E$6,'Assistenti_Amm.vo 1^ Pos.Ec.'!P98,0))))</f>
        <v>0</v>
      </c>
      <c r="S98" s="252">
        <f>IF(Foglio2!$J$3=Foglio2!$E$3,'Ausiliari_Coll.Scol. 1^ Pos.Ec.'!Q98,IF(Foglio2!$J$3=Foglio2!$E$4,'Collab._Tecnici 1^ Pos.Ec.'!Q98,IF(Foglio2!$J$3=Foglio2!$E$5,'Assistenti_Tecnici 1^ Pos.Ec.'!Q98,IF(Foglio2!$J$3=Foglio2!$E$6,'Assistenti_Amm.vo 1^ Pos.Ec.'!Q98,0))))</f>
        <v>0</v>
      </c>
      <c r="T98" s="252">
        <f>IF(Foglio2!$J$3=Foglio2!$E$3,'Ausiliari_Coll.Scol. 1^ Pos.Ec.'!R98,IF(Foglio2!$J$3=Foglio2!$E$4,'Collab._Tecnici 1^ Pos.Ec.'!R98,IF(Foglio2!$J$3=Foglio2!$E$5,'Assistenti_Tecnici 1^ Pos.Ec.'!R98,IF(Foglio2!$J$3=Foglio2!$E$6,'Assistenti_Amm.vo 1^ Pos.Ec.'!R98,0))))</f>
        <v>0</v>
      </c>
      <c r="U98" s="252">
        <f t="shared" ref="U98" si="236">(P98)/12*0.8</f>
        <v>0</v>
      </c>
      <c r="V98" s="252">
        <f t="shared" ref="V98" si="237">(P98+R98)/12*0.8</f>
        <v>0</v>
      </c>
      <c r="W98" s="253" t="str">
        <f t="shared" ref="W98" si="238">"Fascia Da "&amp;F98&amp;" a "&amp;F99&amp;" Decorrenza "&amp;DAY(C90)&amp;"/"&amp;MONTH(C90)&amp;"/"&amp;YEAR(C90)</f>
        <v>Fascia Da 21 a 27 Decorrenza 1/7/2008</v>
      </c>
    </row>
    <row r="99" spans="1:23" ht="9" customHeight="1" x14ac:dyDescent="0.2">
      <c r="B99" s="245">
        <f t="shared" si="75"/>
        <v>39639</v>
      </c>
      <c r="C99" s="389"/>
      <c r="D99" s="389"/>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113"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5">
        <f t="shared" si="75"/>
        <v>39640</v>
      </c>
      <c r="C100" s="389"/>
      <c r="D100" s="389"/>
      <c r="E100" s="259" t="s">
        <v>3</v>
      </c>
      <c r="F100" s="260">
        <v>28</v>
      </c>
      <c r="G100" s="248">
        <f>IF(Foglio2!$J$3=Foglio2!$E$3,'Ausiliari_Coll.Scol. 1^ Pos.Ec.'!E100,IF(Foglio2!$J$3=Foglio2!$E$4,'Collab._Tecnici 1^ Pos.Ec.'!E100,IF(Foglio2!$J$3=Foglio2!$E$5,'Assistenti_Tecnici 1^ Pos.Ec.'!E100,IF(Foglio2!$J$3=Foglio2!$E$6,'Assistenti_Amm.vo 1^ Pos.Ec.'!E100,0))))</f>
        <v>0</v>
      </c>
      <c r="H100" s="248">
        <f>IF(Foglio2!$J$3=Foglio2!$E$3,'Ausiliari_Coll.Scol. 1^ Pos.Ec.'!F100,IF(Foglio2!$J$3=Foglio2!$E$4,'Collab._Tecnici 1^ Pos.Ec.'!F100,IF(Foglio2!$J$3=Foglio2!$E$5,'Assistenti_Tecnici 1^ Pos.Ec.'!F100,IF(Foglio2!$J$3=Foglio2!$E$6,'Assistenti_Amm.vo 1^ Pos.Ec.'!F100,0))))</f>
        <v>0</v>
      </c>
      <c r="I100" s="248">
        <f>IF(Foglio2!$J$3=Foglio2!$E$3,'Ausiliari_Coll.Scol. 1^ Pos.Ec.'!G100,IF(Foglio2!$J$3=Foglio2!$E$4,'Collab._Tecnici 1^ Pos.Ec.'!G100,IF(Foglio2!$J$3=Foglio2!$E$5,'Assistenti_Tecnici 1^ Pos.Ec.'!G100,IF(Foglio2!$J$3=Foglio2!$E$6,'Assistenti_Amm.vo 1^ Pos.Ec.'!G100,0))))</f>
        <v>0</v>
      </c>
      <c r="J100" s="248">
        <f>IF(Foglio2!$J$3=Foglio2!$E$3,'Ausiliari_Coll.Scol. 1^ Pos.Ec.'!H100,IF(Foglio2!$J$3=Foglio2!$E$4,'Collab._Tecnici 1^ Pos.Ec.'!H100,IF(Foglio2!$J$3=Foglio2!$E$5,'Assistenti_Tecnici 1^ Pos.Ec.'!H100,IF(Foglio2!$J$3=Foglio2!$E$6,'Assistenti_Amm.vo 1^ Pos.Ec.'!H100,0))))</f>
        <v>0</v>
      </c>
      <c r="K100" s="248">
        <f>IF(Foglio2!$J$3=Foglio2!$E$3,'Ausiliari_Coll.Scol. 1^ Pos.Ec.'!I100,IF(Foglio2!$J$3=Foglio2!$E$4,'Collab._Tecnici 1^ Pos.Ec.'!I100,IF(Foglio2!$J$3=Foglio2!$E$5,'Assistenti_Tecnici 1^ Pos.Ec.'!I100,IF(Foglio2!$J$3=Foglio2!$E$6,'Assistenti_Amm.vo 1^ Pos.Ec.'!I100,0))))</f>
        <v>0</v>
      </c>
      <c r="L100" s="261">
        <f>IF(Foglio2!$J$3=Foglio2!$E$3,'Ausiliari_Coll.Scol. 1^ Pos.Ec.'!J100,IF(Foglio2!$J$3=Foglio2!$E$4,'Collab._Tecnici 1^ Pos.Ec.'!J100,IF(Foglio2!$J$3=Foglio2!$E$5,'Assistenti_Tecnici 1^ Pos.Ec.'!J100,IF(Foglio2!$J$3=Foglio2!$E$6,'Assistenti_Amm.vo 1^ Pos.Ec.'!J100,0))))</f>
        <v>0</v>
      </c>
      <c r="M100" s="262">
        <f>IF(Foglio2!$J$3=Foglio2!$E$3,'Ausiliari_Coll.Scol. 1^ Pos.Ec.'!K100,IF(Foglio2!$J$3=Foglio2!$E$4,'Collab._Tecnici 1^ Pos.Ec.'!K100,IF(Foglio2!$J$3=Foglio2!$E$5,'Assistenti_Tecnici 1^ Pos.Ec.'!K100,IF(Foglio2!$J$3=Foglio2!$E$6,'Assistenti_Amm.vo 1^ Pos.Ec.'!K100,0))))</f>
        <v>0</v>
      </c>
      <c r="N100" s="263">
        <f>IF(Foglio2!$J$3=Foglio2!$E$3,'Ausiliari_Coll.Scol. 1^ Pos.Ec.'!L100,IF(Foglio2!$J$3=Foglio2!$E$4,'Collab._Tecnici 1^ Pos.Ec.'!L100,IF(Foglio2!$J$3=Foglio2!$E$5,'Assistenti_Tecnici 1^ Pos.Ec.'!L100,IF(Foglio2!$J$3=Foglio2!$E$6,'Assistenti_Amm.vo 1^ Pos.Ec.'!L100,0))))</f>
        <v>0</v>
      </c>
      <c r="O100" s="251"/>
      <c r="P100" s="252">
        <f>IF(Foglio2!$J$3=Foglio2!$E$3,'Ausiliari_Coll.Scol. 1^ Pos.Ec.'!N100,IF(Foglio2!$J$3=Foglio2!$E$4,'Collab._Tecnici 1^ Pos.Ec.'!N100,IF(Foglio2!$J$3=Foglio2!$E$5,'Assistenti_Tecnici 1^ Pos.Ec.'!N100,IF(Foglio2!$J$3=Foglio2!$E$6,'Assistenti_Amm.vo 1^ Pos.Ec.'!N100,0))))</f>
        <v>0</v>
      </c>
      <c r="Q100" s="252">
        <f>IF(Foglio2!$J$3=Foglio2!$E$3,'Ausiliari_Coll.Scol. 1^ Pos.Ec.'!O100,IF(Foglio2!$J$3=Foglio2!$E$4,'Collab._Tecnici 1^ Pos.Ec.'!O100,IF(Foglio2!$J$3=Foglio2!$E$5,'Assistenti_Tecnici 1^ Pos.Ec.'!O100,IF(Foglio2!$J$3=Foglio2!$E$6,'Assistenti_Amm.vo 1^ Pos.Ec.'!O100,0))))</f>
        <v>0</v>
      </c>
      <c r="R100" s="252">
        <f>IF(Foglio2!$J$3=Foglio2!$E$3,'Ausiliari_Coll.Scol. 1^ Pos.Ec.'!P100,IF(Foglio2!$J$3=Foglio2!$E$4,'Collab._Tecnici 1^ Pos.Ec.'!P100,IF(Foglio2!$J$3=Foglio2!$E$5,'Assistenti_Tecnici 1^ Pos.Ec.'!P100,IF(Foglio2!$J$3=Foglio2!$E$6,'Assistenti_Amm.vo 1^ Pos.Ec.'!P100,0))))</f>
        <v>0</v>
      </c>
      <c r="S100" s="252">
        <f>IF(Foglio2!$J$3=Foglio2!$E$3,'Ausiliari_Coll.Scol. 1^ Pos.Ec.'!Q100,IF(Foglio2!$J$3=Foglio2!$E$4,'Collab._Tecnici 1^ Pos.Ec.'!Q100,IF(Foglio2!$J$3=Foglio2!$E$5,'Assistenti_Tecnici 1^ Pos.Ec.'!Q100,IF(Foglio2!$J$3=Foglio2!$E$6,'Assistenti_Amm.vo 1^ Pos.Ec.'!Q100,0))))</f>
        <v>0</v>
      </c>
      <c r="T100" s="252">
        <f>IF(Foglio2!$J$3=Foglio2!$E$3,'Ausiliari_Coll.Scol. 1^ Pos.Ec.'!R100,IF(Foglio2!$J$3=Foglio2!$E$4,'Collab._Tecnici 1^ Pos.Ec.'!R100,IF(Foglio2!$J$3=Foglio2!$E$5,'Assistenti_Tecnici 1^ Pos.Ec.'!R100,IF(Foglio2!$J$3=Foglio2!$E$6,'Assistenti_Amm.vo 1^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2">
      <c r="B101" s="245">
        <f t="shared" si="75"/>
        <v>39641</v>
      </c>
      <c r="C101" s="389"/>
      <c r="D101" s="389"/>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U101" si="245">P100*1936.27</f>
        <v>0</v>
      </c>
      <c r="Q101" s="184">
        <f t="shared" si="245"/>
        <v>0</v>
      </c>
      <c r="R101" s="184">
        <f t="shared" si="245"/>
        <v>0</v>
      </c>
      <c r="S101" s="184">
        <f t="shared" si="245"/>
        <v>0</v>
      </c>
      <c r="T101" s="184">
        <f t="shared" si="245"/>
        <v>0</v>
      </c>
      <c r="U101" s="184">
        <f t="shared" si="245"/>
        <v>0</v>
      </c>
      <c r="V101" s="184">
        <f t="shared" si="240"/>
        <v>0</v>
      </c>
    </row>
    <row r="102" spans="1:23" ht="12.75" customHeight="1" x14ac:dyDescent="0.2">
      <c r="A102" s="104">
        <f>IF(Foglio2!$J$7=1,TRUNC(V102,0),TRUNC(U102,0))</f>
        <v>0</v>
      </c>
      <c r="B102" s="245">
        <f t="shared" si="75"/>
        <v>39642</v>
      </c>
      <c r="C102" s="389"/>
      <c r="D102" s="389"/>
      <c r="E102" s="259" t="s">
        <v>3</v>
      </c>
      <c r="F102" s="260">
        <v>35</v>
      </c>
      <c r="G102" s="248">
        <f>IF(Foglio2!$J$3=Foglio2!$E$3,'Ausiliari_Coll.Scol. 1^ Pos.Ec.'!E102,IF(Foglio2!$J$3=Foglio2!$E$4,'Collab._Tecnici 1^ Pos.Ec.'!E102,IF(Foglio2!$J$3=Foglio2!$E$5,'Assistenti_Tecnici 1^ Pos.Ec.'!E102,IF(Foglio2!$J$3=Foglio2!$E$6,'Assistenti_Amm.vo 1^ Pos.Ec.'!E102,0))))</f>
        <v>0</v>
      </c>
      <c r="H102" s="248">
        <f>IF(Foglio2!$J$3=Foglio2!$E$3,'Ausiliari_Coll.Scol. 1^ Pos.Ec.'!F102,IF(Foglio2!$J$3=Foglio2!$E$4,'Collab._Tecnici 1^ Pos.Ec.'!F102,IF(Foglio2!$J$3=Foglio2!$E$5,'Assistenti_Tecnici 1^ Pos.Ec.'!F102,IF(Foglio2!$J$3=Foglio2!$E$6,'Assistenti_Amm.vo 1^ Pos.Ec.'!F102,0))))</f>
        <v>0</v>
      </c>
      <c r="I102" s="248">
        <f>IF(Foglio2!$J$3=Foglio2!$E$3,'Ausiliari_Coll.Scol. 1^ Pos.Ec.'!G102,IF(Foglio2!$J$3=Foglio2!$E$4,'Collab._Tecnici 1^ Pos.Ec.'!G102,IF(Foglio2!$J$3=Foglio2!$E$5,'Assistenti_Tecnici 1^ Pos.Ec.'!G102,IF(Foglio2!$J$3=Foglio2!$E$6,'Assistenti_Amm.vo 1^ Pos.Ec.'!G102,0))))</f>
        <v>0</v>
      </c>
      <c r="J102" s="248">
        <f>IF(Foglio2!$J$3=Foglio2!$E$3,'Ausiliari_Coll.Scol. 1^ Pos.Ec.'!H102,IF(Foglio2!$J$3=Foglio2!$E$4,'Collab._Tecnici 1^ Pos.Ec.'!H102,IF(Foglio2!$J$3=Foglio2!$E$5,'Assistenti_Tecnici 1^ Pos.Ec.'!H102,IF(Foglio2!$J$3=Foglio2!$E$6,'Assistenti_Amm.vo 1^ Pos.Ec.'!H102,0))))</f>
        <v>0</v>
      </c>
      <c r="K102" s="248">
        <f>IF(Foglio2!$J$3=Foglio2!$E$3,'Ausiliari_Coll.Scol. 1^ Pos.Ec.'!I102,IF(Foglio2!$J$3=Foglio2!$E$4,'Collab._Tecnici 1^ Pos.Ec.'!I102,IF(Foglio2!$J$3=Foglio2!$E$5,'Assistenti_Tecnici 1^ Pos.Ec.'!I102,IF(Foglio2!$J$3=Foglio2!$E$6,'Assistenti_Amm.vo 1^ Pos.Ec.'!I102,0))))</f>
        <v>0</v>
      </c>
      <c r="L102" s="261">
        <f>IF(Foglio2!$J$3=Foglio2!$E$3,'Ausiliari_Coll.Scol. 1^ Pos.Ec.'!J102,IF(Foglio2!$J$3=Foglio2!$E$4,'Collab._Tecnici 1^ Pos.Ec.'!J102,IF(Foglio2!$J$3=Foglio2!$E$5,'Assistenti_Tecnici 1^ Pos.Ec.'!J102,IF(Foglio2!$J$3=Foglio2!$E$6,'Assistenti_Amm.vo 1^ Pos.Ec.'!J102,0))))</f>
        <v>0</v>
      </c>
      <c r="M102" s="262">
        <f>IF(Foglio2!$J$3=Foglio2!$E$3,'Ausiliari_Coll.Scol. 1^ Pos.Ec.'!K102,IF(Foglio2!$J$3=Foglio2!$E$4,'Collab._Tecnici 1^ Pos.Ec.'!K102,IF(Foglio2!$J$3=Foglio2!$E$5,'Assistenti_Tecnici 1^ Pos.Ec.'!K102,IF(Foglio2!$J$3=Foglio2!$E$6,'Assistenti_Amm.vo 1^ Pos.Ec.'!K102,0))))</f>
        <v>0</v>
      </c>
      <c r="N102" s="263">
        <f>IF(Foglio2!$J$3=Foglio2!$E$3,'Ausiliari_Coll.Scol. 1^ Pos.Ec.'!L102,IF(Foglio2!$J$3=Foglio2!$E$4,'Collab._Tecnici 1^ Pos.Ec.'!L102,IF(Foglio2!$J$3=Foglio2!$E$5,'Assistenti_Tecnici 1^ Pos.Ec.'!L102,IF(Foglio2!$J$3=Foglio2!$E$6,'Assistenti_Amm.vo 1^ Pos.Ec.'!L102,0))))</f>
        <v>0</v>
      </c>
      <c r="O102" s="251"/>
      <c r="P102" s="252">
        <f>IF(Foglio2!$J$3=Foglio2!$E$3,'Ausiliari_Coll.Scol. 1^ Pos.Ec.'!N102,IF(Foglio2!$J$3=Foglio2!$E$4,'Collab._Tecnici 1^ Pos.Ec.'!N102,IF(Foglio2!$J$3=Foglio2!$E$5,'Assistenti_Tecnici 1^ Pos.Ec.'!N102,IF(Foglio2!$J$3=Foglio2!$E$6,'Assistenti_Amm.vo 1^ Pos.Ec.'!N102,0))))</f>
        <v>0</v>
      </c>
      <c r="Q102" s="252">
        <f>IF(Foglio2!$J$3=Foglio2!$E$3,'Ausiliari_Coll.Scol. 1^ Pos.Ec.'!O102,IF(Foglio2!$J$3=Foglio2!$E$4,'Collab._Tecnici 1^ Pos.Ec.'!O102,IF(Foglio2!$J$3=Foglio2!$E$5,'Assistenti_Tecnici 1^ Pos.Ec.'!O102,IF(Foglio2!$J$3=Foglio2!$E$6,'Assistenti_Amm.vo 1^ Pos.Ec.'!O102,0))))</f>
        <v>0</v>
      </c>
      <c r="R102" s="252">
        <f>IF(Foglio2!$J$3=Foglio2!$E$3,'Ausiliari_Coll.Scol. 1^ Pos.Ec.'!P102,IF(Foglio2!$J$3=Foglio2!$E$4,'Collab._Tecnici 1^ Pos.Ec.'!P102,IF(Foglio2!$J$3=Foglio2!$E$5,'Assistenti_Tecnici 1^ Pos.Ec.'!P102,IF(Foglio2!$J$3=Foglio2!$E$6,'Assistenti_Amm.vo 1^ Pos.Ec.'!P102,0))))</f>
        <v>0</v>
      </c>
      <c r="S102" s="252">
        <f>IF(Foglio2!$J$3=Foglio2!$E$3,'Ausiliari_Coll.Scol. 1^ Pos.Ec.'!Q102,IF(Foglio2!$J$3=Foglio2!$E$4,'Collab._Tecnici 1^ Pos.Ec.'!Q102,IF(Foglio2!$J$3=Foglio2!$E$5,'Assistenti_Tecnici 1^ Pos.Ec.'!Q102,IF(Foglio2!$J$3=Foglio2!$E$6,'Assistenti_Amm.vo 1^ Pos.Ec.'!Q102,0))))</f>
        <v>0</v>
      </c>
      <c r="T102" s="252">
        <f>IF(Foglio2!$J$3=Foglio2!$E$3,'Ausiliari_Coll.Scol. 1^ Pos.Ec.'!R102,IF(Foglio2!$J$3=Foglio2!$E$4,'Collab._Tecnici 1^ Pos.Ec.'!R102,IF(Foglio2!$J$3=Foglio2!$E$5,'Assistenti_Tecnici 1^ Pos.Ec.'!R102,IF(Foglio2!$J$3=Foglio2!$E$6,'Assistenti_Amm.vo 1^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2">
      <c r="B103" s="245">
        <f t="shared" si="75"/>
        <v>39643</v>
      </c>
      <c r="C103" s="454"/>
      <c r="D103" s="454"/>
      <c r="E103" s="264" t="s">
        <v>4</v>
      </c>
      <c r="F103" s="265"/>
      <c r="G103" s="256">
        <f t="shared" ref="G103:N103" si="249">G102*1936.27</f>
        <v>0</v>
      </c>
      <c r="H103" s="256">
        <f t="shared" si="249"/>
        <v>0</v>
      </c>
      <c r="I103" s="256">
        <f t="shared" si="249"/>
        <v>0</v>
      </c>
      <c r="J103" s="256">
        <f t="shared" si="249"/>
        <v>0</v>
      </c>
      <c r="K103" s="256">
        <f t="shared" si="249"/>
        <v>0</v>
      </c>
      <c r="L103" s="266">
        <f t="shared" si="249"/>
        <v>0</v>
      </c>
      <c r="M103" s="267">
        <f t="shared" si="249"/>
        <v>0</v>
      </c>
      <c r="N103" s="268">
        <f t="shared" si="249"/>
        <v>0</v>
      </c>
      <c r="O103" s="183"/>
      <c r="P103" s="184">
        <f t="shared" ref="P103:U103" si="250">P102*1936.27</f>
        <v>0</v>
      </c>
      <c r="Q103" s="184">
        <f t="shared" si="250"/>
        <v>0</v>
      </c>
      <c r="R103" s="184">
        <f t="shared" si="250"/>
        <v>0</v>
      </c>
      <c r="S103" s="184">
        <f t="shared" si="250"/>
        <v>0</v>
      </c>
      <c r="T103" s="184">
        <f t="shared" si="250"/>
        <v>0</v>
      </c>
      <c r="U103" s="184">
        <f t="shared" si="250"/>
        <v>0</v>
      </c>
      <c r="V103" s="184">
        <f t="shared" si="240"/>
        <v>0</v>
      </c>
    </row>
    <row r="104" spans="1:23" ht="12.75" customHeight="1" x14ac:dyDescent="0.2">
      <c r="A104" s="104">
        <f>IF(Foglio2!$J$7=1,TRUNC(V104,0),TRUNC(U104,0))</f>
        <v>0</v>
      </c>
      <c r="B104" s="245">
        <f t="shared" ref="B104" si="251">C106</f>
        <v>39814</v>
      </c>
      <c r="C104" s="452">
        <v>39814</v>
      </c>
      <c r="D104" s="452">
        <v>40268</v>
      </c>
      <c r="E104" s="246" t="s">
        <v>3</v>
      </c>
      <c r="F104" s="247">
        <v>0</v>
      </c>
      <c r="G104" s="248">
        <f>IF(Foglio2!$J$3=Foglio2!$E$3,'Ausiliari_Coll.Scol. 1^ Pos.Ec.'!E104,IF(Foglio2!$J$3=Foglio2!$E$4,'Collab._Tecnici 1^ Pos.Ec.'!E104,IF(Foglio2!$J$3=Foglio2!$E$5,'Assistenti_Tecnici 1^ Pos.Ec.'!E104,IF(Foglio2!$J$3=Foglio2!$E$6,'Assistenti_Amm.vo 1^ Pos.Ec.'!E104,0))))</f>
        <v>0</v>
      </c>
      <c r="H104" s="248">
        <f>IF(Foglio2!$J$3=Foglio2!$E$3,'Ausiliari_Coll.Scol. 1^ Pos.Ec.'!F104,IF(Foglio2!$J$3=Foglio2!$E$4,'Collab._Tecnici 1^ Pos.Ec.'!F104,IF(Foglio2!$J$3=Foglio2!$E$5,'Assistenti_Tecnici 1^ Pos.Ec.'!F104,IF(Foglio2!$J$3=Foglio2!$E$6,'Assistenti_Amm.vo 1^ Pos.Ec.'!F104,0))))</f>
        <v>0</v>
      </c>
      <c r="I104" s="248">
        <f>IF(Foglio2!$J$3=Foglio2!$E$3,'Ausiliari_Coll.Scol. 1^ Pos.Ec.'!G104,IF(Foglio2!$J$3=Foglio2!$E$4,'Collab._Tecnici 1^ Pos.Ec.'!G104,IF(Foglio2!$J$3=Foglio2!$E$5,'Assistenti_Tecnici 1^ Pos.Ec.'!G104,IF(Foglio2!$J$3=Foglio2!$E$6,'Assistenti_Amm.vo 1^ Pos.Ec.'!G104,0))))</f>
        <v>0</v>
      </c>
      <c r="J104" s="248">
        <f>IF(Foglio2!$J$3=Foglio2!$E$3,'Ausiliari_Coll.Scol. 1^ Pos.Ec.'!H104,IF(Foglio2!$J$3=Foglio2!$E$4,'Collab._Tecnici 1^ Pos.Ec.'!H104,IF(Foglio2!$J$3=Foglio2!$E$5,'Assistenti_Tecnici 1^ Pos.Ec.'!H104,IF(Foglio2!$J$3=Foglio2!$E$6,'Assistenti_Amm.vo 1^ Pos.Ec.'!H104,0))))</f>
        <v>0</v>
      </c>
      <c r="K104" s="248">
        <f>IF(Foglio2!$J$3=Foglio2!$E$3,'Ausiliari_Coll.Scol. 1^ Pos.Ec.'!I104,IF(Foglio2!$J$3=Foglio2!$E$4,'Collab._Tecnici 1^ Pos.Ec.'!I104,IF(Foglio2!$J$3=Foglio2!$E$5,'Assistenti_Tecnici 1^ Pos.Ec.'!I104,IF(Foglio2!$J$3=Foglio2!$E$6,'Assistenti_Amm.vo 1^ Pos.Ec.'!I104,0))))</f>
        <v>0</v>
      </c>
      <c r="L104" s="248">
        <f>IF(Foglio2!$J$3=Foglio2!$E$3,'Ausiliari_Coll.Scol. 1^ Pos.Ec.'!J104,IF(Foglio2!$J$3=Foglio2!$E$4,'Collab._Tecnici 1^ Pos.Ec.'!J104,IF(Foglio2!$J$3=Foglio2!$E$5,'Assistenti_Tecnici 1^ Pos.Ec.'!J104,IF(Foglio2!$J$3=Foglio2!$E$6,'Assistenti_Amm.vo 1^ Pos.Ec.'!J104,0))))</f>
        <v>0</v>
      </c>
      <c r="M104" s="249">
        <f>IF(Foglio2!$J$3=Foglio2!$E$3,'Ausiliari_Coll.Scol. 1^ Pos.Ec.'!K104,IF(Foglio2!$J$3=Foglio2!$E$4,'Collab._Tecnici 1^ Pos.Ec.'!K104,IF(Foglio2!$J$3=Foglio2!$E$5,'Assistenti_Tecnici 1^ Pos.Ec.'!K104,IF(Foglio2!$J$3=Foglio2!$E$6,'Assistenti_Amm.vo 1^ Pos.Ec.'!K104,0))))</f>
        <v>0</v>
      </c>
      <c r="N104" s="250">
        <f>IF(Foglio2!$J$3=Foglio2!$E$3,'Ausiliari_Coll.Scol. 1^ Pos.Ec.'!L104,IF(Foglio2!$J$3=Foglio2!$E$4,'Collab._Tecnici 1^ Pos.Ec.'!L104,IF(Foglio2!$J$3=Foglio2!$E$5,'Assistenti_Tecnici 1^ Pos.Ec.'!L104,IF(Foglio2!$J$3=Foglio2!$E$6,'Assistenti_Amm.vo 1^ Pos.Ec.'!L104,0))))</f>
        <v>0</v>
      </c>
      <c r="O104" s="251"/>
      <c r="P104" s="252">
        <f>IF(Foglio2!$J$3=Foglio2!$E$3,'Ausiliari_Coll.Scol. 1^ Pos.Ec.'!N104,IF(Foglio2!$J$3=Foglio2!$E$4,'Collab._Tecnici 1^ Pos.Ec.'!N104,IF(Foglio2!$J$3=Foglio2!$E$5,'Assistenti_Tecnici 1^ Pos.Ec.'!N104,IF(Foglio2!$J$3=Foglio2!$E$6,'Assistenti_Amm.vo 1^ Pos.Ec.'!N104,0))))</f>
        <v>0</v>
      </c>
      <c r="Q104" s="252">
        <f>IF(Foglio2!$J$3=Foglio2!$E$3,'Ausiliari_Coll.Scol. 1^ Pos.Ec.'!O104,IF(Foglio2!$J$3=Foglio2!$E$4,'Collab._Tecnici 1^ Pos.Ec.'!O104,IF(Foglio2!$J$3=Foglio2!$E$5,'Assistenti_Tecnici 1^ Pos.Ec.'!O104,IF(Foglio2!$J$3=Foglio2!$E$6,'Assistenti_Amm.vo 1^ Pos.Ec.'!O104,0))))</f>
        <v>0</v>
      </c>
      <c r="R104" s="252">
        <f>IF(Foglio2!$J$3=Foglio2!$E$3,'Ausiliari_Coll.Scol. 1^ Pos.Ec.'!P104,IF(Foglio2!$J$3=Foglio2!$E$4,'Collab._Tecnici 1^ Pos.Ec.'!P104,IF(Foglio2!$J$3=Foglio2!$E$5,'Assistenti_Tecnici 1^ Pos.Ec.'!P104,IF(Foglio2!$J$3=Foglio2!$E$6,'Assistenti_Amm.vo 1^ Pos.Ec.'!P104,0))))</f>
        <v>0</v>
      </c>
      <c r="S104" s="252">
        <f>IF(Foglio2!$J$3=Foglio2!$E$3,'Ausiliari_Coll.Scol. 1^ Pos.Ec.'!Q104,IF(Foglio2!$J$3=Foglio2!$E$4,'Collab._Tecnici 1^ Pos.Ec.'!Q104,IF(Foglio2!$J$3=Foglio2!$E$5,'Assistenti_Tecnici 1^ Pos.Ec.'!Q104,IF(Foglio2!$J$3=Foglio2!$E$6,'Assistenti_Amm.vo 1^ Pos.Ec.'!Q104,0))))</f>
        <v>0</v>
      </c>
      <c r="T104" s="252">
        <f>IF(Foglio2!$J$3=Foglio2!$E$3,'Ausiliari_Coll.Scol. 1^ Pos.Ec.'!R104,IF(Foglio2!$J$3=Foglio2!$E$4,'Collab._Tecnici 1^ Pos.Ec.'!R104,IF(Foglio2!$J$3=Foglio2!$E$5,'Assistenti_Tecnici 1^ Pos.Ec.'!R104,IF(Foglio2!$J$3=Foglio2!$E$6,'Assistenti_Amm.vo 1^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2">
      <c r="B105" s="245">
        <f t="shared" ref="B105" si="255">B104+1</f>
        <v>39815</v>
      </c>
      <c r="C105" s="453"/>
      <c r="D105" s="453"/>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U105" si="257">P104*1936.27</f>
        <v>0</v>
      </c>
      <c r="Q105" s="184">
        <f t="shared" si="257"/>
        <v>0</v>
      </c>
      <c r="R105" s="184">
        <f t="shared" si="257"/>
        <v>0</v>
      </c>
      <c r="S105" s="184">
        <f t="shared" si="257"/>
        <v>0</v>
      </c>
      <c r="T105" s="184">
        <f t="shared" si="257"/>
        <v>0</v>
      </c>
      <c r="U105" s="184">
        <f t="shared" si="257"/>
        <v>0</v>
      </c>
      <c r="V105" s="184">
        <f t="shared" si="240"/>
        <v>0</v>
      </c>
    </row>
    <row r="106" spans="1:23" ht="12.75" customHeight="1" x14ac:dyDescent="0.2">
      <c r="A106" s="104">
        <f>IF(Foglio2!$J$7=1,TRUNC(V106,0),TRUNC(U106,0))</f>
        <v>0</v>
      </c>
      <c r="B106" s="245">
        <f t="shared" si="75"/>
        <v>39816</v>
      </c>
      <c r="C106" s="389">
        <v>39814</v>
      </c>
      <c r="D106" s="389">
        <v>40268</v>
      </c>
      <c r="E106" s="259" t="s">
        <v>3</v>
      </c>
      <c r="F106" s="260">
        <v>3</v>
      </c>
      <c r="G106" s="248">
        <f>IF(Foglio2!$J$3=Foglio2!$E$3,'Ausiliari_Coll.Scol. 1^ Pos.Ec.'!E106,IF(Foglio2!$J$3=Foglio2!$E$4,'Collab._Tecnici 1^ Pos.Ec.'!E106,IF(Foglio2!$J$3=Foglio2!$E$5,'Assistenti_Tecnici 1^ Pos.Ec.'!E106,IF(Foglio2!$J$3=Foglio2!$E$6,'Assistenti_Amm.vo 1^ Pos.Ec.'!E106,0))))</f>
        <v>0</v>
      </c>
      <c r="H106" s="248">
        <f>IF(Foglio2!$J$3=Foglio2!$E$3,'Ausiliari_Coll.Scol. 1^ Pos.Ec.'!F106,IF(Foglio2!$J$3=Foglio2!$E$4,'Collab._Tecnici 1^ Pos.Ec.'!F106,IF(Foglio2!$J$3=Foglio2!$E$5,'Assistenti_Tecnici 1^ Pos.Ec.'!F106,IF(Foglio2!$J$3=Foglio2!$E$6,'Assistenti_Amm.vo 1^ Pos.Ec.'!F106,0))))</f>
        <v>0</v>
      </c>
      <c r="I106" s="248">
        <f>IF(Foglio2!$J$3=Foglio2!$E$3,'Ausiliari_Coll.Scol. 1^ Pos.Ec.'!G106,IF(Foglio2!$J$3=Foglio2!$E$4,'Collab._Tecnici 1^ Pos.Ec.'!G106,IF(Foglio2!$J$3=Foglio2!$E$5,'Assistenti_Tecnici 1^ Pos.Ec.'!G106,IF(Foglio2!$J$3=Foglio2!$E$6,'Assistenti_Amm.vo 1^ Pos.Ec.'!G106,0))))</f>
        <v>0</v>
      </c>
      <c r="J106" s="248">
        <f>IF(Foglio2!$J$3=Foglio2!$E$3,'Ausiliari_Coll.Scol. 1^ Pos.Ec.'!H106,IF(Foglio2!$J$3=Foglio2!$E$4,'Collab._Tecnici 1^ Pos.Ec.'!H106,IF(Foglio2!$J$3=Foglio2!$E$5,'Assistenti_Tecnici 1^ Pos.Ec.'!H106,IF(Foglio2!$J$3=Foglio2!$E$6,'Assistenti_Amm.vo 1^ Pos.Ec.'!H106,0))))</f>
        <v>0</v>
      </c>
      <c r="K106" s="248">
        <f>IF(Foglio2!$J$3=Foglio2!$E$3,'Ausiliari_Coll.Scol. 1^ Pos.Ec.'!I106,IF(Foglio2!$J$3=Foglio2!$E$4,'Collab._Tecnici 1^ Pos.Ec.'!I106,IF(Foglio2!$J$3=Foglio2!$E$5,'Assistenti_Tecnici 1^ Pos.Ec.'!I106,IF(Foglio2!$J$3=Foglio2!$E$6,'Assistenti_Amm.vo 1^ Pos.Ec.'!I106,0))))</f>
        <v>0</v>
      </c>
      <c r="L106" s="261">
        <f>IF(Foglio2!$J$3=Foglio2!$E$3,'Ausiliari_Coll.Scol. 1^ Pos.Ec.'!J106,IF(Foglio2!$J$3=Foglio2!$E$4,'Collab._Tecnici 1^ Pos.Ec.'!J106,IF(Foglio2!$J$3=Foglio2!$E$5,'Assistenti_Tecnici 1^ Pos.Ec.'!J106,IF(Foglio2!$J$3=Foglio2!$E$6,'Assistenti_Amm.vo 1^ Pos.Ec.'!J106,0))))</f>
        <v>0</v>
      </c>
      <c r="M106" s="262">
        <f>IF(Foglio2!$J$3=Foglio2!$E$3,'Ausiliari_Coll.Scol. 1^ Pos.Ec.'!K106,IF(Foglio2!$J$3=Foglio2!$E$4,'Collab._Tecnici 1^ Pos.Ec.'!K106,IF(Foglio2!$J$3=Foglio2!$E$5,'Assistenti_Tecnici 1^ Pos.Ec.'!K106,IF(Foglio2!$J$3=Foglio2!$E$6,'Assistenti_Amm.vo 1^ Pos.Ec.'!K106,0))))</f>
        <v>0</v>
      </c>
      <c r="N106" s="263">
        <f>IF(Foglio2!$J$3=Foglio2!$E$3,'Ausiliari_Coll.Scol. 1^ Pos.Ec.'!L106,IF(Foglio2!$J$3=Foglio2!$E$4,'Collab._Tecnici 1^ Pos.Ec.'!L106,IF(Foglio2!$J$3=Foglio2!$E$5,'Assistenti_Tecnici 1^ Pos.Ec.'!L106,IF(Foglio2!$J$3=Foglio2!$E$6,'Assistenti_Amm.vo 1^ Pos.Ec.'!L106,0))))</f>
        <v>0</v>
      </c>
      <c r="O106" s="251"/>
      <c r="P106" s="252">
        <f>IF(Foglio2!$J$3=Foglio2!$E$3,'Ausiliari_Coll.Scol. 1^ Pos.Ec.'!N106,IF(Foglio2!$J$3=Foglio2!$E$4,'Collab._Tecnici 1^ Pos.Ec.'!N106,IF(Foglio2!$J$3=Foglio2!$E$5,'Assistenti_Tecnici 1^ Pos.Ec.'!N106,IF(Foglio2!$J$3=Foglio2!$E$6,'Assistenti_Amm.vo 1^ Pos.Ec.'!N106,0))))</f>
        <v>0</v>
      </c>
      <c r="Q106" s="252">
        <f>IF(Foglio2!$J$3=Foglio2!$E$3,'Ausiliari_Coll.Scol. 1^ Pos.Ec.'!O106,IF(Foglio2!$J$3=Foglio2!$E$4,'Collab._Tecnici 1^ Pos.Ec.'!O106,IF(Foglio2!$J$3=Foglio2!$E$5,'Assistenti_Tecnici 1^ Pos.Ec.'!O106,IF(Foglio2!$J$3=Foglio2!$E$6,'Assistenti_Amm.vo 1^ Pos.Ec.'!O106,0))))</f>
        <v>0</v>
      </c>
      <c r="R106" s="252">
        <f>IF(Foglio2!$J$3=Foglio2!$E$3,'Ausiliari_Coll.Scol. 1^ Pos.Ec.'!P106,IF(Foglio2!$J$3=Foglio2!$E$4,'Collab._Tecnici 1^ Pos.Ec.'!P106,IF(Foglio2!$J$3=Foglio2!$E$5,'Assistenti_Tecnici 1^ Pos.Ec.'!P106,IF(Foglio2!$J$3=Foglio2!$E$6,'Assistenti_Amm.vo 1^ Pos.Ec.'!P106,0))))</f>
        <v>0</v>
      </c>
      <c r="S106" s="252">
        <f>IF(Foglio2!$J$3=Foglio2!$E$3,'Ausiliari_Coll.Scol. 1^ Pos.Ec.'!Q106,IF(Foglio2!$J$3=Foglio2!$E$4,'Collab._Tecnici 1^ Pos.Ec.'!Q106,IF(Foglio2!$J$3=Foglio2!$E$5,'Assistenti_Tecnici 1^ Pos.Ec.'!Q106,IF(Foglio2!$J$3=Foglio2!$E$6,'Assistenti_Amm.vo 1^ Pos.Ec.'!Q106,0))))</f>
        <v>0</v>
      </c>
      <c r="T106" s="252">
        <f>IF(Foglio2!$J$3=Foglio2!$E$3,'Ausiliari_Coll.Scol. 1^ Pos.Ec.'!R106,IF(Foglio2!$J$3=Foglio2!$E$4,'Collab._Tecnici 1^ Pos.Ec.'!R106,IF(Foglio2!$J$3=Foglio2!$E$5,'Assistenti_Tecnici 1^ Pos.Ec.'!R106,IF(Foglio2!$J$3=Foglio2!$E$6,'Assistenti_Amm.vo 1^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2">
      <c r="B107" s="245">
        <f t="shared" si="75"/>
        <v>39817</v>
      </c>
      <c r="C107" s="389"/>
      <c r="D107" s="389"/>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U107" si="262">P106*1936.27</f>
        <v>0</v>
      </c>
      <c r="Q107" s="184">
        <f t="shared" si="262"/>
        <v>0</v>
      </c>
      <c r="R107" s="184">
        <f t="shared" si="262"/>
        <v>0</v>
      </c>
      <c r="S107" s="184">
        <f t="shared" si="262"/>
        <v>0</v>
      </c>
      <c r="T107" s="184">
        <f t="shared" si="262"/>
        <v>0</v>
      </c>
      <c r="U107" s="184">
        <f t="shared" si="262"/>
        <v>0</v>
      </c>
      <c r="V107" s="184">
        <f t="shared" si="240"/>
        <v>0</v>
      </c>
    </row>
    <row r="108" spans="1:23" ht="12.75" customHeight="1" x14ac:dyDescent="0.2">
      <c r="A108" s="104">
        <f>IF(Foglio2!$J$7=1,TRUNC(V108,0),TRUNC(U108,0))</f>
        <v>0</v>
      </c>
      <c r="B108" s="245">
        <f t="shared" si="75"/>
        <v>39818</v>
      </c>
      <c r="C108" s="389"/>
      <c r="D108" s="389"/>
      <c r="E108" s="259" t="s">
        <v>3</v>
      </c>
      <c r="F108" s="260">
        <v>9</v>
      </c>
      <c r="G108" s="248">
        <f>IF(Foglio2!$J$3=Foglio2!$E$3,'Ausiliari_Coll.Scol. 1^ Pos.Ec.'!E108,IF(Foglio2!$J$3=Foglio2!$E$4,'Collab._Tecnici 1^ Pos.Ec.'!E108,IF(Foglio2!$J$3=Foglio2!$E$5,'Assistenti_Tecnici 1^ Pos.Ec.'!E108,IF(Foglio2!$J$3=Foglio2!$E$6,'Assistenti_Amm.vo 1^ Pos.Ec.'!E108,0))))</f>
        <v>0</v>
      </c>
      <c r="H108" s="248">
        <f>IF(Foglio2!$J$3=Foglio2!$E$3,'Ausiliari_Coll.Scol. 1^ Pos.Ec.'!F108,IF(Foglio2!$J$3=Foglio2!$E$4,'Collab._Tecnici 1^ Pos.Ec.'!F108,IF(Foglio2!$J$3=Foglio2!$E$5,'Assistenti_Tecnici 1^ Pos.Ec.'!F108,IF(Foglio2!$J$3=Foglio2!$E$6,'Assistenti_Amm.vo 1^ Pos.Ec.'!F108,0))))</f>
        <v>0</v>
      </c>
      <c r="I108" s="248">
        <f>IF(Foglio2!$J$3=Foglio2!$E$3,'Ausiliari_Coll.Scol. 1^ Pos.Ec.'!G108,IF(Foglio2!$J$3=Foglio2!$E$4,'Collab._Tecnici 1^ Pos.Ec.'!G108,IF(Foglio2!$J$3=Foglio2!$E$5,'Assistenti_Tecnici 1^ Pos.Ec.'!G108,IF(Foglio2!$J$3=Foglio2!$E$6,'Assistenti_Amm.vo 1^ Pos.Ec.'!G108,0))))</f>
        <v>0</v>
      </c>
      <c r="J108" s="248">
        <f>IF(Foglio2!$J$3=Foglio2!$E$3,'Ausiliari_Coll.Scol. 1^ Pos.Ec.'!H108,IF(Foglio2!$J$3=Foglio2!$E$4,'Collab._Tecnici 1^ Pos.Ec.'!H108,IF(Foglio2!$J$3=Foglio2!$E$5,'Assistenti_Tecnici 1^ Pos.Ec.'!H108,IF(Foglio2!$J$3=Foglio2!$E$6,'Assistenti_Amm.vo 1^ Pos.Ec.'!H108,0))))</f>
        <v>0</v>
      </c>
      <c r="K108" s="248">
        <f>IF(Foglio2!$J$3=Foglio2!$E$3,'Ausiliari_Coll.Scol. 1^ Pos.Ec.'!I108,IF(Foglio2!$J$3=Foglio2!$E$4,'Collab._Tecnici 1^ Pos.Ec.'!I108,IF(Foglio2!$J$3=Foglio2!$E$5,'Assistenti_Tecnici 1^ Pos.Ec.'!I108,IF(Foglio2!$J$3=Foglio2!$E$6,'Assistenti_Amm.vo 1^ Pos.Ec.'!I108,0))))</f>
        <v>0</v>
      </c>
      <c r="L108" s="261">
        <f>IF(Foglio2!$J$3=Foglio2!$E$3,'Ausiliari_Coll.Scol. 1^ Pos.Ec.'!J108,IF(Foglio2!$J$3=Foglio2!$E$4,'Collab._Tecnici 1^ Pos.Ec.'!J108,IF(Foglio2!$J$3=Foglio2!$E$5,'Assistenti_Tecnici 1^ Pos.Ec.'!J108,IF(Foglio2!$J$3=Foglio2!$E$6,'Assistenti_Amm.vo 1^ Pos.Ec.'!J108,0))))</f>
        <v>0</v>
      </c>
      <c r="M108" s="262">
        <f>IF(Foglio2!$J$3=Foglio2!$E$3,'Ausiliari_Coll.Scol. 1^ Pos.Ec.'!K108,IF(Foglio2!$J$3=Foglio2!$E$4,'Collab._Tecnici 1^ Pos.Ec.'!K108,IF(Foglio2!$J$3=Foglio2!$E$5,'Assistenti_Tecnici 1^ Pos.Ec.'!K108,IF(Foglio2!$J$3=Foglio2!$E$6,'Assistenti_Amm.vo 1^ Pos.Ec.'!K108,0))))</f>
        <v>0</v>
      </c>
      <c r="N108" s="263">
        <f>IF(Foglio2!$J$3=Foglio2!$E$3,'Ausiliari_Coll.Scol. 1^ Pos.Ec.'!L108,IF(Foglio2!$J$3=Foglio2!$E$4,'Collab._Tecnici 1^ Pos.Ec.'!L108,IF(Foglio2!$J$3=Foglio2!$E$5,'Assistenti_Tecnici 1^ Pos.Ec.'!L108,IF(Foglio2!$J$3=Foglio2!$E$6,'Assistenti_Amm.vo 1^ Pos.Ec.'!L108,0))))</f>
        <v>0</v>
      </c>
      <c r="O108" s="251"/>
      <c r="P108" s="252">
        <f>IF(Foglio2!$J$3=Foglio2!$E$3,'Ausiliari_Coll.Scol. 1^ Pos.Ec.'!N108,IF(Foglio2!$J$3=Foglio2!$E$4,'Collab._Tecnici 1^ Pos.Ec.'!N108,IF(Foglio2!$J$3=Foglio2!$E$5,'Assistenti_Tecnici 1^ Pos.Ec.'!N108,IF(Foglio2!$J$3=Foglio2!$E$6,'Assistenti_Amm.vo 1^ Pos.Ec.'!N108,0))))</f>
        <v>0</v>
      </c>
      <c r="Q108" s="252">
        <f>IF(Foglio2!$J$3=Foglio2!$E$3,'Ausiliari_Coll.Scol. 1^ Pos.Ec.'!O108,IF(Foglio2!$J$3=Foglio2!$E$4,'Collab._Tecnici 1^ Pos.Ec.'!O108,IF(Foglio2!$J$3=Foglio2!$E$5,'Assistenti_Tecnici 1^ Pos.Ec.'!O108,IF(Foglio2!$J$3=Foglio2!$E$6,'Assistenti_Amm.vo 1^ Pos.Ec.'!O108,0))))</f>
        <v>0</v>
      </c>
      <c r="R108" s="252">
        <f>IF(Foglio2!$J$3=Foglio2!$E$3,'Ausiliari_Coll.Scol. 1^ Pos.Ec.'!P108,IF(Foglio2!$J$3=Foglio2!$E$4,'Collab._Tecnici 1^ Pos.Ec.'!P108,IF(Foglio2!$J$3=Foglio2!$E$5,'Assistenti_Tecnici 1^ Pos.Ec.'!P108,IF(Foglio2!$J$3=Foglio2!$E$6,'Assistenti_Amm.vo 1^ Pos.Ec.'!P108,0))))</f>
        <v>0</v>
      </c>
      <c r="S108" s="252">
        <f>IF(Foglio2!$J$3=Foglio2!$E$3,'Ausiliari_Coll.Scol. 1^ Pos.Ec.'!Q108,IF(Foglio2!$J$3=Foglio2!$E$4,'Collab._Tecnici 1^ Pos.Ec.'!Q108,IF(Foglio2!$J$3=Foglio2!$E$5,'Assistenti_Tecnici 1^ Pos.Ec.'!Q108,IF(Foglio2!$J$3=Foglio2!$E$6,'Assistenti_Amm.vo 1^ Pos.Ec.'!Q108,0))))</f>
        <v>0</v>
      </c>
      <c r="T108" s="252">
        <f>IF(Foglio2!$J$3=Foglio2!$E$3,'Ausiliari_Coll.Scol. 1^ Pos.Ec.'!R108,IF(Foglio2!$J$3=Foglio2!$E$4,'Collab._Tecnici 1^ Pos.Ec.'!R108,IF(Foglio2!$J$3=Foglio2!$E$5,'Assistenti_Tecnici 1^ Pos.Ec.'!R108,IF(Foglio2!$J$3=Foglio2!$E$6,'Assistenti_Amm.vo 1^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2">
      <c r="B109" s="245">
        <f t="shared" si="75"/>
        <v>39819</v>
      </c>
      <c r="C109" s="389"/>
      <c r="D109" s="389"/>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U109" si="267">P108*1936.27</f>
        <v>0</v>
      </c>
      <c r="Q109" s="184">
        <f t="shared" si="267"/>
        <v>0</v>
      </c>
      <c r="R109" s="184">
        <f t="shared" si="267"/>
        <v>0</v>
      </c>
      <c r="S109" s="184">
        <f t="shared" si="267"/>
        <v>0</v>
      </c>
      <c r="T109" s="184">
        <f t="shared" si="267"/>
        <v>0</v>
      </c>
      <c r="U109" s="184">
        <f t="shared" si="267"/>
        <v>0</v>
      </c>
      <c r="V109" s="184">
        <f t="shared" si="240"/>
        <v>0</v>
      </c>
    </row>
    <row r="110" spans="1:23" ht="12.75" customHeight="1" x14ac:dyDescent="0.2">
      <c r="A110" s="104">
        <f>IF(Foglio2!$J$7=1,TRUNC(V110,0),TRUNC(U110,0))</f>
        <v>0</v>
      </c>
      <c r="B110" s="245">
        <f t="shared" si="75"/>
        <v>39820</v>
      </c>
      <c r="C110" s="389"/>
      <c r="D110" s="389"/>
      <c r="E110" s="259" t="s">
        <v>3</v>
      </c>
      <c r="F110" s="260">
        <v>15</v>
      </c>
      <c r="G110" s="248">
        <f>IF(Foglio2!$J$3=Foglio2!$E$3,'Ausiliari_Coll.Scol. 1^ Pos.Ec.'!E110,IF(Foglio2!$J$3=Foglio2!$E$4,'Collab._Tecnici 1^ Pos.Ec.'!E110,IF(Foglio2!$J$3=Foglio2!$E$5,'Assistenti_Tecnici 1^ Pos.Ec.'!E110,IF(Foglio2!$J$3=Foglio2!$E$6,'Assistenti_Amm.vo 1^ Pos.Ec.'!E110,0))))</f>
        <v>0</v>
      </c>
      <c r="H110" s="248">
        <f>IF(Foglio2!$J$3=Foglio2!$E$3,'Ausiliari_Coll.Scol. 1^ Pos.Ec.'!F110,IF(Foglio2!$J$3=Foglio2!$E$4,'Collab._Tecnici 1^ Pos.Ec.'!F110,IF(Foglio2!$J$3=Foglio2!$E$5,'Assistenti_Tecnici 1^ Pos.Ec.'!F110,IF(Foglio2!$J$3=Foglio2!$E$6,'Assistenti_Amm.vo 1^ Pos.Ec.'!F110,0))))</f>
        <v>0</v>
      </c>
      <c r="I110" s="248">
        <f>IF(Foglio2!$J$3=Foglio2!$E$3,'Ausiliari_Coll.Scol. 1^ Pos.Ec.'!G110,IF(Foglio2!$J$3=Foglio2!$E$4,'Collab._Tecnici 1^ Pos.Ec.'!G110,IF(Foglio2!$J$3=Foglio2!$E$5,'Assistenti_Tecnici 1^ Pos.Ec.'!G110,IF(Foglio2!$J$3=Foglio2!$E$6,'Assistenti_Amm.vo 1^ Pos.Ec.'!G110,0))))</f>
        <v>0</v>
      </c>
      <c r="J110" s="248">
        <f>IF(Foglio2!$J$3=Foglio2!$E$3,'Ausiliari_Coll.Scol. 1^ Pos.Ec.'!H110,IF(Foglio2!$J$3=Foglio2!$E$4,'Collab._Tecnici 1^ Pos.Ec.'!H110,IF(Foglio2!$J$3=Foglio2!$E$5,'Assistenti_Tecnici 1^ Pos.Ec.'!H110,IF(Foglio2!$J$3=Foglio2!$E$6,'Assistenti_Amm.vo 1^ Pos.Ec.'!H110,0))))</f>
        <v>0</v>
      </c>
      <c r="K110" s="248">
        <f>IF(Foglio2!$J$3=Foglio2!$E$3,'Ausiliari_Coll.Scol. 1^ Pos.Ec.'!I110,IF(Foglio2!$J$3=Foglio2!$E$4,'Collab._Tecnici 1^ Pos.Ec.'!I110,IF(Foglio2!$J$3=Foglio2!$E$5,'Assistenti_Tecnici 1^ Pos.Ec.'!I110,IF(Foglio2!$J$3=Foglio2!$E$6,'Assistenti_Amm.vo 1^ Pos.Ec.'!I110,0))))</f>
        <v>0</v>
      </c>
      <c r="L110" s="261">
        <f>IF(Foglio2!$J$3=Foglio2!$E$3,'Ausiliari_Coll.Scol. 1^ Pos.Ec.'!J110,IF(Foglio2!$J$3=Foglio2!$E$4,'Collab._Tecnici 1^ Pos.Ec.'!J110,IF(Foglio2!$J$3=Foglio2!$E$5,'Assistenti_Tecnici 1^ Pos.Ec.'!J110,IF(Foglio2!$J$3=Foglio2!$E$6,'Assistenti_Amm.vo 1^ Pos.Ec.'!J110,0))))</f>
        <v>0</v>
      </c>
      <c r="M110" s="262">
        <f>IF(Foglio2!$J$3=Foglio2!$E$3,'Ausiliari_Coll.Scol. 1^ Pos.Ec.'!K110,IF(Foglio2!$J$3=Foglio2!$E$4,'Collab._Tecnici 1^ Pos.Ec.'!K110,IF(Foglio2!$J$3=Foglio2!$E$5,'Assistenti_Tecnici 1^ Pos.Ec.'!K110,IF(Foglio2!$J$3=Foglio2!$E$6,'Assistenti_Amm.vo 1^ Pos.Ec.'!K110,0))))</f>
        <v>0</v>
      </c>
      <c r="N110" s="263">
        <f>IF(Foglio2!$J$3=Foglio2!$E$3,'Ausiliari_Coll.Scol. 1^ Pos.Ec.'!L110,IF(Foglio2!$J$3=Foglio2!$E$4,'Collab._Tecnici 1^ Pos.Ec.'!L110,IF(Foglio2!$J$3=Foglio2!$E$5,'Assistenti_Tecnici 1^ Pos.Ec.'!L110,IF(Foglio2!$J$3=Foglio2!$E$6,'Assistenti_Amm.vo 1^ Pos.Ec.'!L110,0))))</f>
        <v>0</v>
      </c>
      <c r="O110" s="251"/>
      <c r="P110" s="252">
        <f>IF(Foglio2!$J$3=Foglio2!$E$3,'Ausiliari_Coll.Scol. 1^ Pos.Ec.'!N110,IF(Foglio2!$J$3=Foglio2!$E$4,'Collab._Tecnici 1^ Pos.Ec.'!N110,IF(Foglio2!$J$3=Foglio2!$E$5,'Assistenti_Tecnici 1^ Pos.Ec.'!N110,IF(Foglio2!$J$3=Foglio2!$E$6,'Assistenti_Amm.vo 1^ Pos.Ec.'!N110,0))))</f>
        <v>0</v>
      </c>
      <c r="Q110" s="252">
        <f>IF(Foglio2!$J$3=Foglio2!$E$3,'Ausiliari_Coll.Scol. 1^ Pos.Ec.'!O110,IF(Foglio2!$J$3=Foglio2!$E$4,'Collab._Tecnici 1^ Pos.Ec.'!O110,IF(Foglio2!$J$3=Foglio2!$E$5,'Assistenti_Tecnici 1^ Pos.Ec.'!O110,IF(Foglio2!$J$3=Foglio2!$E$6,'Assistenti_Amm.vo 1^ Pos.Ec.'!O110,0))))</f>
        <v>0</v>
      </c>
      <c r="R110" s="252">
        <f>IF(Foglio2!$J$3=Foglio2!$E$3,'Ausiliari_Coll.Scol. 1^ Pos.Ec.'!P110,IF(Foglio2!$J$3=Foglio2!$E$4,'Collab._Tecnici 1^ Pos.Ec.'!P110,IF(Foglio2!$J$3=Foglio2!$E$5,'Assistenti_Tecnici 1^ Pos.Ec.'!P110,IF(Foglio2!$J$3=Foglio2!$E$6,'Assistenti_Amm.vo 1^ Pos.Ec.'!P110,0))))</f>
        <v>0</v>
      </c>
      <c r="S110" s="252">
        <f>IF(Foglio2!$J$3=Foglio2!$E$3,'Ausiliari_Coll.Scol. 1^ Pos.Ec.'!Q110,IF(Foglio2!$J$3=Foglio2!$E$4,'Collab._Tecnici 1^ Pos.Ec.'!Q110,IF(Foglio2!$J$3=Foglio2!$E$5,'Assistenti_Tecnici 1^ Pos.Ec.'!Q110,IF(Foglio2!$J$3=Foglio2!$E$6,'Assistenti_Amm.vo 1^ Pos.Ec.'!Q110,0))))</f>
        <v>0</v>
      </c>
      <c r="T110" s="252">
        <f>IF(Foglio2!$J$3=Foglio2!$E$3,'Ausiliari_Coll.Scol. 1^ Pos.Ec.'!R110,IF(Foglio2!$J$3=Foglio2!$E$4,'Collab._Tecnici 1^ Pos.Ec.'!R110,IF(Foglio2!$J$3=Foglio2!$E$5,'Assistenti_Tecnici 1^ Pos.Ec.'!R110,IF(Foglio2!$J$3=Foglio2!$E$6,'Assistenti_Amm.vo 1^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2">
      <c r="B111" s="245">
        <f t="shared" si="75"/>
        <v>39821</v>
      </c>
      <c r="C111" s="389"/>
      <c r="D111" s="389"/>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U111" si="272">P110*1936.27</f>
        <v>0</v>
      </c>
      <c r="Q111" s="184">
        <f t="shared" si="272"/>
        <v>0</v>
      </c>
      <c r="R111" s="184">
        <f t="shared" si="272"/>
        <v>0</v>
      </c>
      <c r="S111" s="184">
        <f t="shared" si="272"/>
        <v>0</v>
      </c>
      <c r="T111" s="184">
        <f t="shared" si="272"/>
        <v>0</v>
      </c>
      <c r="U111" s="184">
        <f t="shared" si="272"/>
        <v>0</v>
      </c>
      <c r="V111" s="184">
        <f t="shared" si="240"/>
        <v>0</v>
      </c>
    </row>
    <row r="112" spans="1:23" ht="12.75" customHeight="1" x14ac:dyDescent="0.2">
      <c r="A112" s="104">
        <f>IF(Foglio2!$J$7=1,TRUNC(V112,0),TRUNC(U112,0))</f>
        <v>0</v>
      </c>
      <c r="B112" s="245">
        <f t="shared" si="75"/>
        <v>39822</v>
      </c>
      <c r="C112" s="389"/>
      <c r="D112" s="389"/>
      <c r="E112" s="259" t="s">
        <v>3</v>
      </c>
      <c r="F112" s="260">
        <v>21</v>
      </c>
      <c r="G112" s="248">
        <f>IF(Foglio2!$J$3=Foglio2!$E$3,'Ausiliari_Coll.Scol. 1^ Pos.Ec.'!E112,IF(Foglio2!$J$3=Foglio2!$E$4,'Collab._Tecnici 1^ Pos.Ec.'!E112,IF(Foglio2!$J$3=Foglio2!$E$5,'Assistenti_Tecnici 1^ Pos.Ec.'!E112,IF(Foglio2!$J$3=Foglio2!$E$6,'Assistenti_Amm.vo 1^ Pos.Ec.'!E112,0))))</f>
        <v>0</v>
      </c>
      <c r="H112" s="248">
        <f>IF(Foglio2!$J$3=Foglio2!$E$3,'Ausiliari_Coll.Scol. 1^ Pos.Ec.'!F112,IF(Foglio2!$J$3=Foglio2!$E$4,'Collab._Tecnici 1^ Pos.Ec.'!F112,IF(Foglio2!$J$3=Foglio2!$E$5,'Assistenti_Tecnici 1^ Pos.Ec.'!F112,IF(Foglio2!$J$3=Foglio2!$E$6,'Assistenti_Amm.vo 1^ Pos.Ec.'!F112,0))))</f>
        <v>0</v>
      </c>
      <c r="I112" s="248">
        <f>IF(Foglio2!$J$3=Foglio2!$E$3,'Ausiliari_Coll.Scol. 1^ Pos.Ec.'!G112,IF(Foglio2!$J$3=Foglio2!$E$4,'Collab._Tecnici 1^ Pos.Ec.'!G112,IF(Foglio2!$J$3=Foglio2!$E$5,'Assistenti_Tecnici 1^ Pos.Ec.'!G112,IF(Foglio2!$J$3=Foglio2!$E$6,'Assistenti_Amm.vo 1^ Pos.Ec.'!G112,0))))</f>
        <v>0</v>
      </c>
      <c r="J112" s="248">
        <f>IF(Foglio2!$J$3=Foglio2!$E$3,'Ausiliari_Coll.Scol. 1^ Pos.Ec.'!H112,IF(Foglio2!$J$3=Foglio2!$E$4,'Collab._Tecnici 1^ Pos.Ec.'!H112,IF(Foglio2!$J$3=Foglio2!$E$5,'Assistenti_Tecnici 1^ Pos.Ec.'!H112,IF(Foglio2!$J$3=Foglio2!$E$6,'Assistenti_Amm.vo 1^ Pos.Ec.'!H112,0))))</f>
        <v>0</v>
      </c>
      <c r="K112" s="248">
        <f>IF(Foglio2!$J$3=Foglio2!$E$3,'Ausiliari_Coll.Scol. 1^ Pos.Ec.'!I112,IF(Foglio2!$J$3=Foglio2!$E$4,'Collab._Tecnici 1^ Pos.Ec.'!I112,IF(Foglio2!$J$3=Foglio2!$E$5,'Assistenti_Tecnici 1^ Pos.Ec.'!I112,IF(Foglio2!$J$3=Foglio2!$E$6,'Assistenti_Amm.vo 1^ Pos.Ec.'!I112,0))))</f>
        <v>0</v>
      </c>
      <c r="L112" s="261">
        <f>IF(Foglio2!$J$3=Foglio2!$E$3,'Ausiliari_Coll.Scol. 1^ Pos.Ec.'!J112,IF(Foglio2!$J$3=Foglio2!$E$4,'Collab._Tecnici 1^ Pos.Ec.'!J112,IF(Foglio2!$J$3=Foglio2!$E$5,'Assistenti_Tecnici 1^ Pos.Ec.'!J112,IF(Foglio2!$J$3=Foglio2!$E$6,'Assistenti_Amm.vo 1^ Pos.Ec.'!J112,0))))</f>
        <v>0</v>
      </c>
      <c r="M112" s="262">
        <f>IF(Foglio2!$J$3=Foglio2!$E$3,'Ausiliari_Coll.Scol. 1^ Pos.Ec.'!K112,IF(Foglio2!$J$3=Foglio2!$E$4,'Collab._Tecnici 1^ Pos.Ec.'!K112,IF(Foglio2!$J$3=Foglio2!$E$5,'Assistenti_Tecnici 1^ Pos.Ec.'!K112,IF(Foglio2!$J$3=Foglio2!$E$6,'Assistenti_Amm.vo 1^ Pos.Ec.'!K112,0))))</f>
        <v>0</v>
      </c>
      <c r="N112" s="263">
        <f>IF(Foglio2!$J$3=Foglio2!$E$3,'Ausiliari_Coll.Scol. 1^ Pos.Ec.'!L112,IF(Foglio2!$J$3=Foglio2!$E$4,'Collab._Tecnici 1^ Pos.Ec.'!L112,IF(Foglio2!$J$3=Foglio2!$E$5,'Assistenti_Tecnici 1^ Pos.Ec.'!L112,IF(Foglio2!$J$3=Foglio2!$E$6,'Assistenti_Amm.vo 1^ Pos.Ec.'!L112,0))))</f>
        <v>0</v>
      </c>
      <c r="O112" s="251"/>
      <c r="P112" s="252">
        <f>IF(Foglio2!$J$3=Foglio2!$E$3,'Ausiliari_Coll.Scol. 1^ Pos.Ec.'!N112,IF(Foglio2!$J$3=Foglio2!$E$4,'Collab._Tecnici 1^ Pos.Ec.'!N112,IF(Foglio2!$J$3=Foglio2!$E$5,'Assistenti_Tecnici 1^ Pos.Ec.'!N112,IF(Foglio2!$J$3=Foglio2!$E$6,'Assistenti_Amm.vo 1^ Pos.Ec.'!N112,0))))</f>
        <v>0</v>
      </c>
      <c r="Q112" s="252">
        <f>IF(Foglio2!$J$3=Foglio2!$E$3,'Ausiliari_Coll.Scol. 1^ Pos.Ec.'!O112,IF(Foglio2!$J$3=Foglio2!$E$4,'Collab._Tecnici 1^ Pos.Ec.'!O112,IF(Foglio2!$J$3=Foglio2!$E$5,'Assistenti_Tecnici 1^ Pos.Ec.'!O112,IF(Foglio2!$J$3=Foglio2!$E$6,'Assistenti_Amm.vo 1^ Pos.Ec.'!O112,0))))</f>
        <v>0</v>
      </c>
      <c r="R112" s="252">
        <f>IF(Foglio2!$J$3=Foglio2!$E$3,'Ausiliari_Coll.Scol. 1^ Pos.Ec.'!P112,IF(Foglio2!$J$3=Foglio2!$E$4,'Collab._Tecnici 1^ Pos.Ec.'!P112,IF(Foglio2!$J$3=Foglio2!$E$5,'Assistenti_Tecnici 1^ Pos.Ec.'!P112,IF(Foglio2!$J$3=Foglio2!$E$6,'Assistenti_Amm.vo 1^ Pos.Ec.'!P112,0))))</f>
        <v>0</v>
      </c>
      <c r="S112" s="252">
        <f>IF(Foglio2!$J$3=Foglio2!$E$3,'Ausiliari_Coll.Scol. 1^ Pos.Ec.'!Q112,IF(Foglio2!$J$3=Foglio2!$E$4,'Collab._Tecnici 1^ Pos.Ec.'!Q112,IF(Foglio2!$J$3=Foglio2!$E$5,'Assistenti_Tecnici 1^ Pos.Ec.'!Q112,IF(Foglio2!$J$3=Foglio2!$E$6,'Assistenti_Amm.vo 1^ Pos.Ec.'!Q112,0))))</f>
        <v>0</v>
      </c>
      <c r="T112" s="252">
        <f>IF(Foglio2!$J$3=Foglio2!$E$3,'Ausiliari_Coll.Scol. 1^ Pos.Ec.'!R112,IF(Foglio2!$J$3=Foglio2!$E$4,'Collab._Tecnici 1^ Pos.Ec.'!R112,IF(Foglio2!$J$3=Foglio2!$E$5,'Assistenti_Tecnici 1^ Pos.Ec.'!R112,IF(Foglio2!$J$3=Foglio2!$E$6,'Assistenti_Amm.vo 1^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2">
      <c r="B113" s="245">
        <f t="shared" si="75"/>
        <v>39823</v>
      </c>
      <c r="C113" s="389"/>
      <c r="D113" s="389"/>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U113" si="277">P112*1936.27</f>
        <v>0</v>
      </c>
      <c r="Q113" s="184">
        <f t="shared" si="277"/>
        <v>0</v>
      </c>
      <c r="R113" s="184">
        <f t="shared" si="277"/>
        <v>0</v>
      </c>
      <c r="S113" s="184">
        <f t="shared" si="277"/>
        <v>0</v>
      </c>
      <c r="T113" s="184">
        <f t="shared" si="277"/>
        <v>0</v>
      </c>
      <c r="U113" s="184">
        <f t="shared" si="277"/>
        <v>0</v>
      </c>
      <c r="V113" s="184">
        <f t="shared" si="240"/>
        <v>0</v>
      </c>
    </row>
    <row r="114" spans="1:23" ht="12.75" customHeight="1" x14ac:dyDescent="0.2">
      <c r="A114" s="104">
        <f>IF(Foglio2!$J$7=1,TRUNC(V114,0),TRUNC(U114,0))</f>
        <v>0</v>
      </c>
      <c r="B114" s="245">
        <f t="shared" si="75"/>
        <v>39824</v>
      </c>
      <c r="C114" s="389"/>
      <c r="D114" s="389"/>
      <c r="E114" s="259" t="s">
        <v>3</v>
      </c>
      <c r="F114" s="260">
        <v>28</v>
      </c>
      <c r="G114" s="248">
        <f>IF(Foglio2!$J$3=Foglio2!$E$3,'Ausiliari_Coll.Scol. 1^ Pos.Ec.'!E114,IF(Foglio2!$J$3=Foglio2!$E$4,'Collab._Tecnici 1^ Pos.Ec.'!E114,IF(Foglio2!$J$3=Foglio2!$E$5,'Assistenti_Tecnici 1^ Pos.Ec.'!E114,IF(Foglio2!$J$3=Foglio2!$E$6,'Assistenti_Amm.vo 1^ Pos.Ec.'!E114,0))))</f>
        <v>0</v>
      </c>
      <c r="H114" s="248">
        <f>IF(Foglio2!$J$3=Foglio2!$E$3,'Ausiliari_Coll.Scol. 1^ Pos.Ec.'!F114,IF(Foglio2!$J$3=Foglio2!$E$4,'Collab._Tecnici 1^ Pos.Ec.'!F114,IF(Foglio2!$J$3=Foglio2!$E$5,'Assistenti_Tecnici 1^ Pos.Ec.'!F114,IF(Foglio2!$J$3=Foglio2!$E$6,'Assistenti_Amm.vo 1^ Pos.Ec.'!F114,0))))</f>
        <v>0</v>
      </c>
      <c r="I114" s="248">
        <f>IF(Foglio2!$J$3=Foglio2!$E$3,'Ausiliari_Coll.Scol. 1^ Pos.Ec.'!G114,IF(Foglio2!$J$3=Foglio2!$E$4,'Collab._Tecnici 1^ Pos.Ec.'!G114,IF(Foglio2!$J$3=Foglio2!$E$5,'Assistenti_Tecnici 1^ Pos.Ec.'!G114,IF(Foglio2!$J$3=Foglio2!$E$6,'Assistenti_Amm.vo 1^ Pos.Ec.'!G114,0))))</f>
        <v>0</v>
      </c>
      <c r="J114" s="248">
        <f>IF(Foglio2!$J$3=Foglio2!$E$3,'Ausiliari_Coll.Scol. 1^ Pos.Ec.'!H114,IF(Foglio2!$J$3=Foglio2!$E$4,'Collab._Tecnici 1^ Pos.Ec.'!H114,IF(Foglio2!$J$3=Foglio2!$E$5,'Assistenti_Tecnici 1^ Pos.Ec.'!H114,IF(Foglio2!$J$3=Foglio2!$E$6,'Assistenti_Amm.vo 1^ Pos.Ec.'!H114,0))))</f>
        <v>0</v>
      </c>
      <c r="K114" s="248">
        <f>IF(Foglio2!$J$3=Foglio2!$E$3,'Ausiliari_Coll.Scol. 1^ Pos.Ec.'!I114,IF(Foglio2!$J$3=Foglio2!$E$4,'Collab._Tecnici 1^ Pos.Ec.'!I114,IF(Foglio2!$J$3=Foglio2!$E$5,'Assistenti_Tecnici 1^ Pos.Ec.'!I114,IF(Foglio2!$J$3=Foglio2!$E$6,'Assistenti_Amm.vo 1^ Pos.Ec.'!I114,0))))</f>
        <v>0</v>
      </c>
      <c r="L114" s="261">
        <f>IF(Foglio2!$J$3=Foglio2!$E$3,'Ausiliari_Coll.Scol. 1^ Pos.Ec.'!J114,IF(Foglio2!$J$3=Foglio2!$E$4,'Collab._Tecnici 1^ Pos.Ec.'!J114,IF(Foglio2!$J$3=Foglio2!$E$5,'Assistenti_Tecnici 1^ Pos.Ec.'!J114,IF(Foglio2!$J$3=Foglio2!$E$6,'Assistenti_Amm.vo 1^ Pos.Ec.'!J114,0))))</f>
        <v>0</v>
      </c>
      <c r="M114" s="262">
        <f>IF(Foglio2!$J$3=Foglio2!$E$3,'Ausiliari_Coll.Scol. 1^ Pos.Ec.'!K114,IF(Foglio2!$J$3=Foglio2!$E$4,'Collab._Tecnici 1^ Pos.Ec.'!K114,IF(Foglio2!$J$3=Foglio2!$E$5,'Assistenti_Tecnici 1^ Pos.Ec.'!K114,IF(Foglio2!$J$3=Foglio2!$E$6,'Assistenti_Amm.vo 1^ Pos.Ec.'!K114,0))))</f>
        <v>0</v>
      </c>
      <c r="N114" s="263">
        <f>IF(Foglio2!$J$3=Foglio2!$E$3,'Ausiliari_Coll.Scol. 1^ Pos.Ec.'!L114,IF(Foglio2!$J$3=Foglio2!$E$4,'Collab._Tecnici 1^ Pos.Ec.'!L114,IF(Foglio2!$J$3=Foglio2!$E$5,'Assistenti_Tecnici 1^ Pos.Ec.'!L114,IF(Foglio2!$J$3=Foglio2!$E$6,'Assistenti_Amm.vo 1^ Pos.Ec.'!L114,0))))</f>
        <v>0</v>
      </c>
      <c r="O114" s="251"/>
      <c r="P114" s="252">
        <f>IF(Foglio2!$J$3=Foglio2!$E$3,'Ausiliari_Coll.Scol. 1^ Pos.Ec.'!N114,IF(Foglio2!$J$3=Foglio2!$E$4,'Collab._Tecnici 1^ Pos.Ec.'!N114,IF(Foglio2!$J$3=Foglio2!$E$5,'Assistenti_Tecnici 1^ Pos.Ec.'!N114,IF(Foglio2!$J$3=Foglio2!$E$6,'Assistenti_Amm.vo 1^ Pos.Ec.'!N114,0))))</f>
        <v>0</v>
      </c>
      <c r="Q114" s="252">
        <f>IF(Foglio2!$J$3=Foglio2!$E$3,'Ausiliari_Coll.Scol. 1^ Pos.Ec.'!O114,IF(Foglio2!$J$3=Foglio2!$E$4,'Collab._Tecnici 1^ Pos.Ec.'!O114,IF(Foglio2!$J$3=Foglio2!$E$5,'Assistenti_Tecnici 1^ Pos.Ec.'!O114,IF(Foglio2!$J$3=Foglio2!$E$6,'Assistenti_Amm.vo 1^ Pos.Ec.'!O114,0))))</f>
        <v>0</v>
      </c>
      <c r="R114" s="252">
        <f>IF(Foglio2!$J$3=Foglio2!$E$3,'Ausiliari_Coll.Scol. 1^ Pos.Ec.'!P114,IF(Foglio2!$J$3=Foglio2!$E$4,'Collab._Tecnici 1^ Pos.Ec.'!P114,IF(Foglio2!$J$3=Foglio2!$E$5,'Assistenti_Tecnici 1^ Pos.Ec.'!P114,IF(Foglio2!$J$3=Foglio2!$E$6,'Assistenti_Amm.vo 1^ Pos.Ec.'!P114,0))))</f>
        <v>0</v>
      </c>
      <c r="S114" s="252">
        <f>IF(Foglio2!$J$3=Foglio2!$E$3,'Ausiliari_Coll.Scol. 1^ Pos.Ec.'!Q114,IF(Foglio2!$J$3=Foglio2!$E$4,'Collab._Tecnici 1^ Pos.Ec.'!Q114,IF(Foglio2!$J$3=Foglio2!$E$5,'Assistenti_Tecnici 1^ Pos.Ec.'!Q114,IF(Foglio2!$J$3=Foglio2!$E$6,'Assistenti_Amm.vo 1^ Pos.Ec.'!Q114,0))))</f>
        <v>0</v>
      </c>
      <c r="T114" s="252">
        <f>IF(Foglio2!$J$3=Foglio2!$E$3,'Ausiliari_Coll.Scol. 1^ Pos.Ec.'!R114,IF(Foglio2!$J$3=Foglio2!$E$4,'Collab._Tecnici 1^ Pos.Ec.'!R114,IF(Foglio2!$J$3=Foglio2!$E$5,'Assistenti_Tecnici 1^ Pos.Ec.'!R114,IF(Foglio2!$J$3=Foglio2!$E$6,'Assistenti_Amm.vo 1^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2">
      <c r="B115" s="245">
        <f t="shared" si="75"/>
        <v>39825</v>
      </c>
      <c r="C115" s="389"/>
      <c r="D115" s="389"/>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29"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5">
        <f t="shared" si="75"/>
        <v>39826</v>
      </c>
      <c r="C116" s="389"/>
      <c r="D116" s="389"/>
      <c r="E116" s="259" t="s">
        <v>3</v>
      </c>
      <c r="F116" s="260">
        <v>35</v>
      </c>
      <c r="G116" s="248">
        <f>IF(Foglio2!$J$3=Foglio2!$E$3,'Ausiliari_Coll.Scol. 1^ Pos.Ec.'!E116,IF(Foglio2!$J$3=Foglio2!$E$4,'Collab._Tecnici 1^ Pos.Ec.'!E116,IF(Foglio2!$J$3=Foglio2!$E$5,'Assistenti_Tecnici 1^ Pos.Ec.'!E116,IF(Foglio2!$J$3=Foglio2!$E$6,'Assistenti_Amm.vo 1^ Pos.Ec.'!E116,0))))</f>
        <v>0</v>
      </c>
      <c r="H116" s="248">
        <f>IF(Foglio2!$J$3=Foglio2!$E$3,'Ausiliari_Coll.Scol. 1^ Pos.Ec.'!F116,IF(Foglio2!$J$3=Foglio2!$E$4,'Collab._Tecnici 1^ Pos.Ec.'!F116,IF(Foglio2!$J$3=Foglio2!$E$5,'Assistenti_Tecnici 1^ Pos.Ec.'!F116,IF(Foglio2!$J$3=Foglio2!$E$6,'Assistenti_Amm.vo 1^ Pos.Ec.'!F116,0))))</f>
        <v>0</v>
      </c>
      <c r="I116" s="248">
        <f>IF(Foglio2!$J$3=Foglio2!$E$3,'Ausiliari_Coll.Scol. 1^ Pos.Ec.'!G116,IF(Foglio2!$J$3=Foglio2!$E$4,'Collab._Tecnici 1^ Pos.Ec.'!G116,IF(Foglio2!$J$3=Foglio2!$E$5,'Assistenti_Tecnici 1^ Pos.Ec.'!G116,IF(Foglio2!$J$3=Foglio2!$E$6,'Assistenti_Amm.vo 1^ Pos.Ec.'!G116,0))))</f>
        <v>0</v>
      </c>
      <c r="J116" s="248">
        <f>IF(Foglio2!$J$3=Foglio2!$E$3,'Ausiliari_Coll.Scol. 1^ Pos.Ec.'!H116,IF(Foglio2!$J$3=Foglio2!$E$4,'Collab._Tecnici 1^ Pos.Ec.'!H116,IF(Foglio2!$J$3=Foglio2!$E$5,'Assistenti_Tecnici 1^ Pos.Ec.'!H116,IF(Foglio2!$J$3=Foglio2!$E$6,'Assistenti_Amm.vo 1^ Pos.Ec.'!H116,0))))</f>
        <v>0</v>
      </c>
      <c r="K116" s="248">
        <f>IF(Foglio2!$J$3=Foglio2!$E$3,'Ausiliari_Coll.Scol. 1^ Pos.Ec.'!I116,IF(Foglio2!$J$3=Foglio2!$E$4,'Collab._Tecnici 1^ Pos.Ec.'!I116,IF(Foglio2!$J$3=Foglio2!$E$5,'Assistenti_Tecnici 1^ Pos.Ec.'!I116,IF(Foglio2!$J$3=Foglio2!$E$6,'Assistenti_Amm.vo 1^ Pos.Ec.'!I116,0))))</f>
        <v>0</v>
      </c>
      <c r="L116" s="261">
        <f>IF(Foglio2!$J$3=Foglio2!$E$3,'Ausiliari_Coll.Scol. 1^ Pos.Ec.'!J116,IF(Foglio2!$J$3=Foglio2!$E$4,'Collab._Tecnici 1^ Pos.Ec.'!J116,IF(Foglio2!$J$3=Foglio2!$E$5,'Assistenti_Tecnici 1^ Pos.Ec.'!J116,IF(Foglio2!$J$3=Foglio2!$E$6,'Assistenti_Amm.vo 1^ Pos.Ec.'!J116,0))))</f>
        <v>0</v>
      </c>
      <c r="M116" s="262">
        <f>IF(Foglio2!$J$3=Foglio2!$E$3,'Ausiliari_Coll.Scol. 1^ Pos.Ec.'!K116,IF(Foglio2!$J$3=Foglio2!$E$4,'Collab._Tecnici 1^ Pos.Ec.'!K116,IF(Foglio2!$J$3=Foglio2!$E$5,'Assistenti_Tecnici 1^ Pos.Ec.'!K116,IF(Foglio2!$J$3=Foglio2!$E$6,'Assistenti_Amm.vo 1^ Pos.Ec.'!K116,0))))</f>
        <v>0</v>
      </c>
      <c r="N116" s="263">
        <f>IF(Foglio2!$J$3=Foglio2!$E$3,'Ausiliari_Coll.Scol. 1^ Pos.Ec.'!L116,IF(Foglio2!$J$3=Foglio2!$E$4,'Collab._Tecnici 1^ Pos.Ec.'!L116,IF(Foglio2!$J$3=Foglio2!$E$5,'Assistenti_Tecnici 1^ Pos.Ec.'!L116,IF(Foglio2!$J$3=Foglio2!$E$6,'Assistenti_Amm.vo 1^ Pos.Ec.'!L116,0))))</f>
        <v>0</v>
      </c>
      <c r="O116" s="251"/>
      <c r="P116" s="252">
        <f>IF(Foglio2!$J$3=Foglio2!$E$3,'Ausiliari_Coll.Scol. 1^ Pos.Ec.'!N116,IF(Foglio2!$J$3=Foglio2!$E$4,'Collab._Tecnici 1^ Pos.Ec.'!N116,IF(Foglio2!$J$3=Foglio2!$E$5,'Assistenti_Tecnici 1^ Pos.Ec.'!N116,IF(Foglio2!$J$3=Foglio2!$E$6,'Assistenti_Amm.vo 1^ Pos.Ec.'!N116,0))))</f>
        <v>0</v>
      </c>
      <c r="Q116" s="252">
        <f>IF(Foglio2!$J$3=Foglio2!$E$3,'Ausiliari_Coll.Scol. 1^ Pos.Ec.'!O116,IF(Foglio2!$J$3=Foglio2!$E$4,'Collab._Tecnici 1^ Pos.Ec.'!O116,IF(Foglio2!$J$3=Foglio2!$E$5,'Assistenti_Tecnici 1^ Pos.Ec.'!O116,IF(Foglio2!$J$3=Foglio2!$E$6,'Assistenti_Amm.vo 1^ Pos.Ec.'!O116,0))))</f>
        <v>0</v>
      </c>
      <c r="R116" s="252">
        <f>IF(Foglio2!$J$3=Foglio2!$E$3,'Ausiliari_Coll.Scol. 1^ Pos.Ec.'!P116,IF(Foglio2!$J$3=Foglio2!$E$4,'Collab._Tecnici 1^ Pos.Ec.'!P116,IF(Foglio2!$J$3=Foglio2!$E$5,'Assistenti_Tecnici 1^ Pos.Ec.'!P116,IF(Foglio2!$J$3=Foglio2!$E$6,'Assistenti_Amm.vo 1^ Pos.Ec.'!P116,0))))</f>
        <v>0</v>
      </c>
      <c r="S116" s="252">
        <f>IF(Foglio2!$J$3=Foglio2!$E$3,'Ausiliari_Coll.Scol. 1^ Pos.Ec.'!Q116,IF(Foglio2!$J$3=Foglio2!$E$4,'Collab._Tecnici 1^ Pos.Ec.'!Q116,IF(Foglio2!$J$3=Foglio2!$E$5,'Assistenti_Tecnici 1^ Pos.Ec.'!Q116,IF(Foglio2!$J$3=Foglio2!$E$6,'Assistenti_Amm.vo 1^ Pos.Ec.'!Q116,0))))</f>
        <v>0</v>
      </c>
      <c r="T116" s="252">
        <f>IF(Foglio2!$J$3=Foglio2!$E$3,'Ausiliari_Coll.Scol. 1^ Pos.Ec.'!R116,IF(Foglio2!$J$3=Foglio2!$E$4,'Collab._Tecnici 1^ Pos.Ec.'!R116,IF(Foglio2!$J$3=Foglio2!$E$5,'Assistenti_Tecnici 1^ Pos.Ec.'!R116,IF(Foglio2!$J$3=Foglio2!$E$6,'Assistenti_Amm.vo 1^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2">
      <c r="B117" s="245">
        <f t="shared" si="75"/>
        <v>39827</v>
      </c>
      <c r="C117" s="454"/>
      <c r="D117" s="454"/>
      <c r="E117" s="264" t="s">
        <v>4</v>
      </c>
      <c r="F117" s="265"/>
      <c r="G117" s="256">
        <f t="shared" ref="G117:N117" si="286">G116*1936.27</f>
        <v>0</v>
      </c>
      <c r="H117" s="256">
        <f t="shared" si="286"/>
        <v>0</v>
      </c>
      <c r="I117" s="256">
        <f t="shared" si="286"/>
        <v>0</v>
      </c>
      <c r="J117" s="256">
        <f t="shared" si="286"/>
        <v>0</v>
      </c>
      <c r="K117" s="256">
        <f t="shared" si="286"/>
        <v>0</v>
      </c>
      <c r="L117" s="266">
        <f t="shared" si="286"/>
        <v>0</v>
      </c>
      <c r="M117" s="267">
        <f t="shared" si="286"/>
        <v>0</v>
      </c>
      <c r="N117" s="268">
        <f t="shared" si="286"/>
        <v>0</v>
      </c>
      <c r="O117" s="183"/>
      <c r="P117" s="184">
        <f t="shared" ref="P117:U117" si="287">P116*1936.27</f>
        <v>0</v>
      </c>
      <c r="Q117" s="184">
        <f t="shared" si="287"/>
        <v>0</v>
      </c>
      <c r="R117" s="184">
        <f t="shared" si="287"/>
        <v>0</v>
      </c>
      <c r="S117" s="184">
        <f t="shared" si="287"/>
        <v>0</v>
      </c>
      <c r="T117" s="184">
        <f t="shared" si="287"/>
        <v>0</v>
      </c>
      <c r="U117" s="184">
        <f t="shared" si="287"/>
        <v>0</v>
      </c>
      <c r="V117" s="184">
        <f t="shared" si="282"/>
        <v>0</v>
      </c>
    </row>
    <row r="118" spans="1:23" ht="12.75" customHeight="1" x14ac:dyDescent="0.2">
      <c r="A118" s="104">
        <f>IF(Foglio2!$J$7=1,TRUNC(V118,0),TRUNC(U118,0))</f>
        <v>0</v>
      </c>
      <c r="B118" s="245">
        <f t="shared" ref="B118" si="288">C120</f>
        <v>40269</v>
      </c>
      <c r="C118" s="452">
        <v>40269</v>
      </c>
      <c r="D118" s="452">
        <v>40359</v>
      </c>
      <c r="E118" s="246" t="s">
        <v>3</v>
      </c>
      <c r="F118" s="247">
        <v>0</v>
      </c>
      <c r="G118" s="248">
        <f>IF(Foglio2!$J$3=Foglio2!$E$3,'Ausiliari_Coll.Scol. 1^ Pos.Ec.'!E118,IF(Foglio2!$J$3=Foglio2!$E$4,'Collab._Tecnici 1^ Pos.Ec.'!E118,IF(Foglio2!$J$3=Foglio2!$E$5,'Assistenti_Tecnici 1^ Pos.Ec.'!E118,IF(Foglio2!$J$3=Foglio2!$E$6,'Assistenti_Amm.vo 1^ Pos.Ec.'!E118,0))))</f>
        <v>0</v>
      </c>
      <c r="H118" s="248">
        <f>IF(Foglio2!$J$3=Foglio2!$E$3,'Ausiliari_Coll.Scol. 1^ Pos.Ec.'!F118,IF(Foglio2!$J$3=Foglio2!$E$4,'Collab._Tecnici 1^ Pos.Ec.'!F118,IF(Foglio2!$J$3=Foglio2!$E$5,'Assistenti_Tecnici 1^ Pos.Ec.'!F118,IF(Foglio2!$J$3=Foglio2!$E$6,'Assistenti_Amm.vo 1^ Pos.Ec.'!F118,0))))</f>
        <v>0</v>
      </c>
      <c r="I118" s="248">
        <f>IF(Foglio2!$J$3=Foglio2!$E$3,'Ausiliari_Coll.Scol. 1^ Pos.Ec.'!G118,IF(Foglio2!$J$3=Foglio2!$E$4,'Collab._Tecnici 1^ Pos.Ec.'!G118,IF(Foglio2!$J$3=Foglio2!$E$5,'Assistenti_Tecnici 1^ Pos.Ec.'!G118,IF(Foglio2!$J$3=Foglio2!$E$6,'Assistenti_Amm.vo 1^ Pos.Ec.'!G118,0))))</f>
        <v>0</v>
      </c>
      <c r="J118" s="248">
        <f>IF(Foglio2!$J$3=Foglio2!$E$3,'Ausiliari_Coll.Scol. 1^ Pos.Ec.'!H118,IF(Foglio2!$J$3=Foglio2!$E$4,'Collab._Tecnici 1^ Pos.Ec.'!H118,IF(Foglio2!$J$3=Foglio2!$E$5,'Assistenti_Tecnici 1^ Pos.Ec.'!H118,IF(Foglio2!$J$3=Foglio2!$E$6,'Assistenti_Amm.vo 1^ Pos.Ec.'!H118,0))))</f>
        <v>0</v>
      </c>
      <c r="K118" s="248">
        <f>IF(Foglio2!$J$3=Foglio2!$E$3,'Ausiliari_Coll.Scol. 1^ Pos.Ec.'!I118,IF(Foglio2!$J$3=Foglio2!$E$4,'Collab._Tecnici 1^ Pos.Ec.'!I118,IF(Foglio2!$J$3=Foglio2!$E$5,'Assistenti_Tecnici 1^ Pos.Ec.'!I118,IF(Foglio2!$J$3=Foglio2!$E$6,'Assistenti_Amm.vo 1^ Pos.Ec.'!I118,0))))</f>
        <v>0</v>
      </c>
      <c r="L118" s="248">
        <f>IF(Foglio2!$J$3=Foglio2!$E$3,'Ausiliari_Coll.Scol. 1^ Pos.Ec.'!J118,IF(Foglio2!$J$3=Foglio2!$E$4,'Collab._Tecnici 1^ Pos.Ec.'!J118,IF(Foglio2!$J$3=Foglio2!$E$5,'Assistenti_Tecnici 1^ Pos.Ec.'!J118,IF(Foglio2!$J$3=Foglio2!$E$6,'Assistenti_Amm.vo 1^ Pos.Ec.'!J118,0))))</f>
        <v>0</v>
      </c>
      <c r="M118" s="249">
        <f>IF(Foglio2!$J$3=Foglio2!$E$3,'Ausiliari_Coll.Scol. 1^ Pos.Ec.'!K118,IF(Foglio2!$J$3=Foglio2!$E$4,'Collab._Tecnici 1^ Pos.Ec.'!K118,IF(Foglio2!$J$3=Foglio2!$E$5,'Assistenti_Tecnici 1^ Pos.Ec.'!K118,IF(Foglio2!$J$3=Foglio2!$E$6,'Assistenti_Amm.vo 1^ Pos.Ec.'!K118,0))))</f>
        <v>0</v>
      </c>
      <c r="N118" s="250">
        <f>IF(Foglio2!$J$3=Foglio2!$E$3,'Ausiliari_Coll.Scol. 1^ Pos.Ec.'!L118,IF(Foglio2!$J$3=Foglio2!$E$4,'Collab._Tecnici 1^ Pos.Ec.'!L118,IF(Foglio2!$J$3=Foglio2!$E$5,'Assistenti_Tecnici 1^ Pos.Ec.'!L118,IF(Foglio2!$J$3=Foglio2!$E$6,'Assistenti_Amm.vo 1^ Pos.Ec.'!L118,0))))</f>
        <v>0</v>
      </c>
      <c r="O118" s="251"/>
      <c r="P118" s="252">
        <f>IF(Foglio2!$J$3=Foglio2!$E$3,'Ausiliari_Coll.Scol. 1^ Pos.Ec.'!N118,IF(Foglio2!$J$3=Foglio2!$E$4,'Collab._Tecnici 1^ Pos.Ec.'!N118,IF(Foglio2!$J$3=Foglio2!$E$5,'Assistenti_Tecnici 1^ Pos.Ec.'!N118,IF(Foglio2!$J$3=Foglio2!$E$6,'Assistenti_Amm.vo 1^ Pos.Ec.'!N118,0))))</f>
        <v>0</v>
      </c>
      <c r="Q118" s="252">
        <f>IF(Foglio2!$J$3=Foglio2!$E$3,'Ausiliari_Coll.Scol. 1^ Pos.Ec.'!O118,IF(Foglio2!$J$3=Foglio2!$E$4,'Collab._Tecnici 1^ Pos.Ec.'!O118,IF(Foglio2!$J$3=Foglio2!$E$5,'Assistenti_Tecnici 1^ Pos.Ec.'!O118,IF(Foglio2!$J$3=Foglio2!$E$6,'Assistenti_Amm.vo 1^ Pos.Ec.'!O118,0))))</f>
        <v>0</v>
      </c>
      <c r="R118" s="252">
        <f>IF(Foglio2!$J$3=Foglio2!$E$3,'Ausiliari_Coll.Scol. 1^ Pos.Ec.'!P118,IF(Foglio2!$J$3=Foglio2!$E$4,'Collab._Tecnici 1^ Pos.Ec.'!P118,IF(Foglio2!$J$3=Foglio2!$E$5,'Assistenti_Tecnici 1^ Pos.Ec.'!P118,IF(Foglio2!$J$3=Foglio2!$E$6,'Assistenti_Amm.vo 1^ Pos.Ec.'!P118,0))))</f>
        <v>0</v>
      </c>
      <c r="S118" s="252">
        <f>IF(Foglio2!$J$3=Foglio2!$E$3,'Ausiliari_Coll.Scol. 1^ Pos.Ec.'!Q118,IF(Foglio2!$J$3=Foglio2!$E$4,'Collab._Tecnici 1^ Pos.Ec.'!Q118,IF(Foglio2!$J$3=Foglio2!$E$5,'Assistenti_Tecnici 1^ Pos.Ec.'!Q118,IF(Foglio2!$J$3=Foglio2!$E$6,'Assistenti_Amm.vo 1^ Pos.Ec.'!Q118,0))))</f>
        <v>0</v>
      </c>
      <c r="T118" s="252">
        <f>IF(Foglio2!$J$3=Foglio2!$E$3,'Ausiliari_Coll.Scol. 1^ Pos.Ec.'!R118,IF(Foglio2!$J$3=Foglio2!$E$4,'Collab._Tecnici 1^ Pos.Ec.'!R118,IF(Foglio2!$J$3=Foglio2!$E$5,'Assistenti_Tecnici 1^ Pos.Ec.'!R118,IF(Foglio2!$J$3=Foglio2!$E$6,'Assistenti_Amm.vo 1^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2">
      <c r="B119" s="245">
        <f t="shared" ref="B119" si="292">B118+1</f>
        <v>40270</v>
      </c>
      <c r="C119" s="453"/>
      <c r="D119" s="453"/>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U119" si="294">P118*1936.27</f>
        <v>0</v>
      </c>
      <c r="Q119" s="184">
        <f t="shared" si="294"/>
        <v>0</v>
      </c>
      <c r="R119" s="184">
        <f t="shared" si="294"/>
        <v>0</v>
      </c>
      <c r="S119" s="184">
        <f t="shared" si="294"/>
        <v>0</v>
      </c>
      <c r="T119" s="184">
        <f t="shared" si="294"/>
        <v>0</v>
      </c>
      <c r="U119" s="184">
        <f t="shared" si="294"/>
        <v>0</v>
      </c>
      <c r="V119" s="184">
        <f t="shared" si="282"/>
        <v>0</v>
      </c>
    </row>
    <row r="120" spans="1:23" ht="12.75" customHeight="1" x14ac:dyDescent="0.2">
      <c r="A120" s="104">
        <f>IF(Foglio2!$J$7=1,TRUNC(V120,0),TRUNC(U120,0))</f>
        <v>0</v>
      </c>
      <c r="B120" s="245">
        <f t="shared" si="75"/>
        <v>40271</v>
      </c>
      <c r="C120" s="389">
        <v>40269</v>
      </c>
      <c r="D120" s="389">
        <v>40359</v>
      </c>
      <c r="E120" s="259" t="s">
        <v>3</v>
      </c>
      <c r="F120" s="260">
        <v>3</v>
      </c>
      <c r="G120" s="248">
        <f>IF(Foglio2!$J$3=Foglio2!$E$3,'Ausiliari_Coll.Scol. 1^ Pos.Ec.'!E120,IF(Foglio2!$J$3=Foglio2!$E$4,'Collab._Tecnici 1^ Pos.Ec.'!E120,IF(Foglio2!$J$3=Foglio2!$E$5,'Assistenti_Tecnici 1^ Pos.Ec.'!E120,IF(Foglio2!$J$3=Foglio2!$E$6,'Assistenti_Amm.vo 1^ Pos.Ec.'!E120,0))))</f>
        <v>0</v>
      </c>
      <c r="H120" s="248">
        <f>IF(Foglio2!$J$3=Foglio2!$E$3,'Ausiliari_Coll.Scol. 1^ Pos.Ec.'!F120,IF(Foglio2!$J$3=Foglio2!$E$4,'Collab._Tecnici 1^ Pos.Ec.'!F120,IF(Foglio2!$J$3=Foglio2!$E$5,'Assistenti_Tecnici 1^ Pos.Ec.'!F120,IF(Foglio2!$J$3=Foglio2!$E$6,'Assistenti_Amm.vo 1^ Pos.Ec.'!F120,0))))</f>
        <v>0</v>
      </c>
      <c r="I120" s="248">
        <f>IF(Foglio2!$J$3=Foglio2!$E$3,'Ausiliari_Coll.Scol. 1^ Pos.Ec.'!G120,IF(Foglio2!$J$3=Foglio2!$E$4,'Collab._Tecnici 1^ Pos.Ec.'!G120,IF(Foglio2!$J$3=Foglio2!$E$5,'Assistenti_Tecnici 1^ Pos.Ec.'!G120,IF(Foglio2!$J$3=Foglio2!$E$6,'Assistenti_Amm.vo 1^ Pos.Ec.'!G120,0))))</f>
        <v>0</v>
      </c>
      <c r="J120" s="248">
        <f>IF(Foglio2!$J$3=Foglio2!$E$3,'Ausiliari_Coll.Scol. 1^ Pos.Ec.'!H120,IF(Foglio2!$J$3=Foglio2!$E$4,'Collab._Tecnici 1^ Pos.Ec.'!H120,IF(Foglio2!$J$3=Foglio2!$E$5,'Assistenti_Tecnici 1^ Pos.Ec.'!H120,IF(Foglio2!$J$3=Foglio2!$E$6,'Assistenti_Amm.vo 1^ Pos.Ec.'!H120,0))))</f>
        <v>0</v>
      </c>
      <c r="K120" s="248">
        <f>IF(Foglio2!$J$3=Foglio2!$E$3,'Ausiliari_Coll.Scol. 1^ Pos.Ec.'!I120,IF(Foglio2!$J$3=Foglio2!$E$4,'Collab._Tecnici 1^ Pos.Ec.'!I120,IF(Foglio2!$J$3=Foglio2!$E$5,'Assistenti_Tecnici 1^ Pos.Ec.'!I120,IF(Foglio2!$J$3=Foglio2!$E$6,'Assistenti_Amm.vo 1^ Pos.Ec.'!I120,0))))</f>
        <v>0</v>
      </c>
      <c r="L120" s="261">
        <f>IF(Foglio2!$J$3=Foglio2!$E$3,'Ausiliari_Coll.Scol. 1^ Pos.Ec.'!J120,IF(Foglio2!$J$3=Foglio2!$E$4,'Collab._Tecnici 1^ Pos.Ec.'!J120,IF(Foglio2!$J$3=Foglio2!$E$5,'Assistenti_Tecnici 1^ Pos.Ec.'!J120,IF(Foglio2!$J$3=Foglio2!$E$6,'Assistenti_Amm.vo 1^ Pos.Ec.'!J120,0))))</f>
        <v>0</v>
      </c>
      <c r="M120" s="262">
        <f>IF(Foglio2!$J$3=Foglio2!$E$3,'Ausiliari_Coll.Scol. 1^ Pos.Ec.'!K120,IF(Foglio2!$J$3=Foglio2!$E$4,'Collab._Tecnici 1^ Pos.Ec.'!K120,IF(Foglio2!$J$3=Foglio2!$E$5,'Assistenti_Tecnici 1^ Pos.Ec.'!K120,IF(Foglio2!$J$3=Foglio2!$E$6,'Assistenti_Amm.vo 1^ Pos.Ec.'!K120,0))))</f>
        <v>0</v>
      </c>
      <c r="N120" s="263">
        <f>IF(Foglio2!$J$3=Foglio2!$E$3,'Ausiliari_Coll.Scol. 1^ Pos.Ec.'!L120,IF(Foglio2!$J$3=Foglio2!$E$4,'Collab._Tecnici 1^ Pos.Ec.'!L120,IF(Foglio2!$J$3=Foglio2!$E$5,'Assistenti_Tecnici 1^ Pos.Ec.'!L120,IF(Foglio2!$J$3=Foglio2!$E$6,'Assistenti_Amm.vo 1^ Pos.Ec.'!L120,0))))</f>
        <v>0</v>
      </c>
      <c r="O120" s="251"/>
      <c r="P120" s="252">
        <f>IF(Foglio2!$J$3=Foglio2!$E$3,'Ausiliari_Coll.Scol. 1^ Pos.Ec.'!N120,IF(Foglio2!$J$3=Foglio2!$E$4,'Collab._Tecnici 1^ Pos.Ec.'!N120,IF(Foglio2!$J$3=Foglio2!$E$5,'Assistenti_Tecnici 1^ Pos.Ec.'!N120,IF(Foglio2!$J$3=Foglio2!$E$6,'Assistenti_Amm.vo 1^ Pos.Ec.'!N120,0))))</f>
        <v>0</v>
      </c>
      <c r="Q120" s="252">
        <f>IF(Foglio2!$J$3=Foglio2!$E$3,'Ausiliari_Coll.Scol. 1^ Pos.Ec.'!O120,IF(Foglio2!$J$3=Foglio2!$E$4,'Collab._Tecnici 1^ Pos.Ec.'!O120,IF(Foglio2!$J$3=Foglio2!$E$5,'Assistenti_Tecnici 1^ Pos.Ec.'!O120,IF(Foglio2!$J$3=Foglio2!$E$6,'Assistenti_Amm.vo 1^ Pos.Ec.'!O120,0))))</f>
        <v>0</v>
      </c>
      <c r="R120" s="252">
        <f>IF(Foglio2!$J$3=Foglio2!$E$3,'Ausiliari_Coll.Scol. 1^ Pos.Ec.'!P120,IF(Foglio2!$J$3=Foglio2!$E$4,'Collab._Tecnici 1^ Pos.Ec.'!P120,IF(Foglio2!$J$3=Foglio2!$E$5,'Assistenti_Tecnici 1^ Pos.Ec.'!P120,IF(Foglio2!$J$3=Foglio2!$E$6,'Assistenti_Amm.vo 1^ Pos.Ec.'!P120,0))))</f>
        <v>0</v>
      </c>
      <c r="S120" s="252">
        <f>IF(Foglio2!$J$3=Foglio2!$E$3,'Ausiliari_Coll.Scol. 1^ Pos.Ec.'!Q120,IF(Foglio2!$J$3=Foglio2!$E$4,'Collab._Tecnici 1^ Pos.Ec.'!Q120,IF(Foglio2!$J$3=Foglio2!$E$5,'Assistenti_Tecnici 1^ Pos.Ec.'!Q120,IF(Foglio2!$J$3=Foglio2!$E$6,'Assistenti_Amm.vo 1^ Pos.Ec.'!Q120,0))))</f>
        <v>0</v>
      </c>
      <c r="T120" s="252">
        <f>IF(Foglio2!$J$3=Foglio2!$E$3,'Ausiliari_Coll.Scol. 1^ Pos.Ec.'!R120,IF(Foglio2!$J$3=Foglio2!$E$4,'Collab._Tecnici 1^ Pos.Ec.'!R120,IF(Foglio2!$J$3=Foglio2!$E$5,'Assistenti_Tecnici 1^ Pos.Ec.'!R120,IF(Foglio2!$J$3=Foglio2!$E$6,'Assistenti_Amm.vo 1^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2">
      <c r="B121" s="245">
        <f t="shared" si="75"/>
        <v>40272</v>
      </c>
      <c r="C121" s="389"/>
      <c r="D121" s="389"/>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U121" si="299">P120*1936.27</f>
        <v>0</v>
      </c>
      <c r="Q121" s="184">
        <f t="shared" si="299"/>
        <v>0</v>
      </c>
      <c r="R121" s="184">
        <f t="shared" si="299"/>
        <v>0</v>
      </c>
      <c r="S121" s="184">
        <f t="shared" si="299"/>
        <v>0</v>
      </c>
      <c r="T121" s="184">
        <f t="shared" si="299"/>
        <v>0</v>
      </c>
      <c r="U121" s="184">
        <f t="shared" si="299"/>
        <v>0</v>
      </c>
      <c r="V121" s="184">
        <f t="shared" si="282"/>
        <v>0</v>
      </c>
    </row>
    <row r="122" spans="1:23" ht="12.75" customHeight="1" x14ac:dyDescent="0.2">
      <c r="A122" s="104">
        <f>IF(Foglio2!$J$7=1,TRUNC(V122,0),TRUNC(U122,0))</f>
        <v>0</v>
      </c>
      <c r="B122" s="245">
        <f t="shared" si="75"/>
        <v>40273</v>
      </c>
      <c r="C122" s="389"/>
      <c r="D122" s="389"/>
      <c r="E122" s="259" t="s">
        <v>3</v>
      </c>
      <c r="F122" s="260">
        <v>9</v>
      </c>
      <c r="G122" s="248">
        <f>IF(Foglio2!$J$3=Foglio2!$E$3,'Ausiliari_Coll.Scol. 1^ Pos.Ec.'!E122,IF(Foglio2!$J$3=Foglio2!$E$4,'Collab._Tecnici 1^ Pos.Ec.'!E122,IF(Foglio2!$J$3=Foglio2!$E$5,'Assistenti_Tecnici 1^ Pos.Ec.'!E122,IF(Foglio2!$J$3=Foglio2!$E$6,'Assistenti_Amm.vo 1^ Pos.Ec.'!E122,0))))</f>
        <v>0</v>
      </c>
      <c r="H122" s="248">
        <f>IF(Foglio2!$J$3=Foglio2!$E$3,'Ausiliari_Coll.Scol. 1^ Pos.Ec.'!F122,IF(Foglio2!$J$3=Foglio2!$E$4,'Collab._Tecnici 1^ Pos.Ec.'!F122,IF(Foglio2!$J$3=Foglio2!$E$5,'Assistenti_Tecnici 1^ Pos.Ec.'!F122,IF(Foglio2!$J$3=Foglio2!$E$6,'Assistenti_Amm.vo 1^ Pos.Ec.'!F122,0))))</f>
        <v>0</v>
      </c>
      <c r="I122" s="248">
        <f>IF(Foglio2!$J$3=Foglio2!$E$3,'Ausiliari_Coll.Scol. 1^ Pos.Ec.'!G122,IF(Foglio2!$J$3=Foglio2!$E$4,'Collab._Tecnici 1^ Pos.Ec.'!G122,IF(Foglio2!$J$3=Foglio2!$E$5,'Assistenti_Tecnici 1^ Pos.Ec.'!G122,IF(Foglio2!$J$3=Foglio2!$E$6,'Assistenti_Amm.vo 1^ Pos.Ec.'!G122,0))))</f>
        <v>0</v>
      </c>
      <c r="J122" s="248">
        <f>IF(Foglio2!$J$3=Foglio2!$E$3,'Ausiliari_Coll.Scol. 1^ Pos.Ec.'!H122,IF(Foglio2!$J$3=Foglio2!$E$4,'Collab._Tecnici 1^ Pos.Ec.'!H122,IF(Foglio2!$J$3=Foglio2!$E$5,'Assistenti_Tecnici 1^ Pos.Ec.'!H122,IF(Foglio2!$J$3=Foglio2!$E$6,'Assistenti_Amm.vo 1^ Pos.Ec.'!H122,0))))</f>
        <v>0</v>
      </c>
      <c r="K122" s="248">
        <f>IF(Foglio2!$J$3=Foglio2!$E$3,'Ausiliari_Coll.Scol. 1^ Pos.Ec.'!I122,IF(Foglio2!$J$3=Foglio2!$E$4,'Collab._Tecnici 1^ Pos.Ec.'!I122,IF(Foglio2!$J$3=Foglio2!$E$5,'Assistenti_Tecnici 1^ Pos.Ec.'!I122,IF(Foglio2!$J$3=Foglio2!$E$6,'Assistenti_Amm.vo 1^ Pos.Ec.'!I122,0))))</f>
        <v>0</v>
      </c>
      <c r="L122" s="261">
        <f>IF(Foglio2!$J$3=Foglio2!$E$3,'Ausiliari_Coll.Scol. 1^ Pos.Ec.'!J122,IF(Foglio2!$J$3=Foglio2!$E$4,'Collab._Tecnici 1^ Pos.Ec.'!J122,IF(Foglio2!$J$3=Foglio2!$E$5,'Assistenti_Tecnici 1^ Pos.Ec.'!J122,IF(Foglio2!$J$3=Foglio2!$E$6,'Assistenti_Amm.vo 1^ Pos.Ec.'!J122,0))))</f>
        <v>0</v>
      </c>
      <c r="M122" s="262">
        <f>IF(Foglio2!$J$3=Foglio2!$E$3,'Ausiliari_Coll.Scol. 1^ Pos.Ec.'!K122,IF(Foglio2!$J$3=Foglio2!$E$4,'Collab._Tecnici 1^ Pos.Ec.'!K122,IF(Foglio2!$J$3=Foglio2!$E$5,'Assistenti_Tecnici 1^ Pos.Ec.'!K122,IF(Foglio2!$J$3=Foglio2!$E$6,'Assistenti_Amm.vo 1^ Pos.Ec.'!K122,0))))</f>
        <v>0</v>
      </c>
      <c r="N122" s="263">
        <f>IF(Foglio2!$J$3=Foglio2!$E$3,'Ausiliari_Coll.Scol. 1^ Pos.Ec.'!L122,IF(Foglio2!$J$3=Foglio2!$E$4,'Collab._Tecnici 1^ Pos.Ec.'!L122,IF(Foglio2!$J$3=Foglio2!$E$5,'Assistenti_Tecnici 1^ Pos.Ec.'!L122,IF(Foglio2!$J$3=Foglio2!$E$6,'Assistenti_Amm.vo 1^ Pos.Ec.'!L122,0))))</f>
        <v>0</v>
      </c>
      <c r="O122" s="251"/>
      <c r="P122" s="252">
        <f>IF(Foglio2!$J$3=Foglio2!$E$3,'Ausiliari_Coll.Scol. 1^ Pos.Ec.'!N122,IF(Foglio2!$J$3=Foglio2!$E$4,'Collab._Tecnici 1^ Pos.Ec.'!N122,IF(Foglio2!$J$3=Foglio2!$E$5,'Assistenti_Tecnici 1^ Pos.Ec.'!N122,IF(Foglio2!$J$3=Foglio2!$E$6,'Assistenti_Amm.vo 1^ Pos.Ec.'!N122,0))))</f>
        <v>0</v>
      </c>
      <c r="Q122" s="252">
        <f>IF(Foglio2!$J$3=Foglio2!$E$3,'Ausiliari_Coll.Scol. 1^ Pos.Ec.'!O122,IF(Foglio2!$J$3=Foglio2!$E$4,'Collab._Tecnici 1^ Pos.Ec.'!O122,IF(Foglio2!$J$3=Foglio2!$E$5,'Assistenti_Tecnici 1^ Pos.Ec.'!O122,IF(Foglio2!$J$3=Foglio2!$E$6,'Assistenti_Amm.vo 1^ Pos.Ec.'!O122,0))))</f>
        <v>0</v>
      </c>
      <c r="R122" s="252">
        <f>IF(Foglio2!$J$3=Foglio2!$E$3,'Ausiliari_Coll.Scol. 1^ Pos.Ec.'!P122,IF(Foglio2!$J$3=Foglio2!$E$4,'Collab._Tecnici 1^ Pos.Ec.'!P122,IF(Foglio2!$J$3=Foglio2!$E$5,'Assistenti_Tecnici 1^ Pos.Ec.'!P122,IF(Foglio2!$J$3=Foglio2!$E$6,'Assistenti_Amm.vo 1^ Pos.Ec.'!P122,0))))</f>
        <v>0</v>
      </c>
      <c r="S122" s="252">
        <f>IF(Foglio2!$J$3=Foglio2!$E$3,'Ausiliari_Coll.Scol. 1^ Pos.Ec.'!Q122,IF(Foglio2!$J$3=Foglio2!$E$4,'Collab._Tecnici 1^ Pos.Ec.'!Q122,IF(Foglio2!$J$3=Foglio2!$E$5,'Assistenti_Tecnici 1^ Pos.Ec.'!Q122,IF(Foglio2!$J$3=Foglio2!$E$6,'Assistenti_Amm.vo 1^ Pos.Ec.'!Q122,0))))</f>
        <v>0</v>
      </c>
      <c r="T122" s="252">
        <f>IF(Foglio2!$J$3=Foglio2!$E$3,'Ausiliari_Coll.Scol. 1^ Pos.Ec.'!R122,IF(Foglio2!$J$3=Foglio2!$E$4,'Collab._Tecnici 1^ Pos.Ec.'!R122,IF(Foglio2!$J$3=Foglio2!$E$5,'Assistenti_Tecnici 1^ Pos.Ec.'!R122,IF(Foglio2!$J$3=Foglio2!$E$6,'Assistenti_Amm.vo 1^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2">
      <c r="B123" s="245">
        <f t="shared" si="75"/>
        <v>40274</v>
      </c>
      <c r="C123" s="389"/>
      <c r="D123" s="389"/>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U123" si="304">P122*1936.27</f>
        <v>0</v>
      </c>
      <c r="Q123" s="184">
        <f t="shared" si="304"/>
        <v>0</v>
      </c>
      <c r="R123" s="184">
        <f t="shared" si="304"/>
        <v>0</v>
      </c>
      <c r="S123" s="184">
        <f t="shared" si="304"/>
        <v>0</v>
      </c>
      <c r="T123" s="184">
        <f t="shared" si="304"/>
        <v>0</v>
      </c>
      <c r="U123" s="184">
        <f t="shared" si="304"/>
        <v>0</v>
      </c>
      <c r="V123" s="184">
        <f t="shared" si="282"/>
        <v>0</v>
      </c>
    </row>
    <row r="124" spans="1:23" ht="12.75" customHeight="1" x14ac:dyDescent="0.2">
      <c r="A124" s="104">
        <f>IF(Foglio2!$J$7=1,TRUNC(V124,0),TRUNC(U124,0))</f>
        <v>0</v>
      </c>
      <c r="B124" s="245">
        <f t="shared" si="75"/>
        <v>40275</v>
      </c>
      <c r="C124" s="389"/>
      <c r="D124" s="389"/>
      <c r="E124" s="259" t="s">
        <v>3</v>
      </c>
      <c r="F124" s="260">
        <v>15</v>
      </c>
      <c r="G124" s="248">
        <f>IF(Foglio2!$J$3=Foglio2!$E$3,'Ausiliari_Coll.Scol. 1^ Pos.Ec.'!E124,IF(Foglio2!$J$3=Foglio2!$E$4,'Collab._Tecnici 1^ Pos.Ec.'!E124,IF(Foglio2!$J$3=Foglio2!$E$5,'Assistenti_Tecnici 1^ Pos.Ec.'!E124,IF(Foglio2!$J$3=Foglio2!$E$6,'Assistenti_Amm.vo 1^ Pos.Ec.'!E124,0))))</f>
        <v>0</v>
      </c>
      <c r="H124" s="248">
        <f>IF(Foglio2!$J$3=Foglio2!$E$3,'Ausiliari_Coll.Scol. 1^ Pos.Ec.'!F124,IF(Foglio2!$J$3=Foglio2!$E$4,'Collab._Tecnici 1^ Pos.Ec.'!F124,IF(Foglio2!$J$3=Foglio2!$E$5,'Assistenti_Tecnici 1^ Pos.Ec.'!F124,IF(Foglio2!$J$3=Foglio2!$E$6,'Assistenti_Amm.vo 1^ Pos.Ec.'!F124,0))))</f>
        <v>0</v>
      </c>
      <c r="I124" s="248">
        <f>IF(Foglio2!$J$3=Foglio2!$E$3,'Ausiliari_Coll.Scol. 1^ Pos.Ec.'!G124,IF(Foglio2!$J$3=Foglio2!$E$4,'Collab._Tecnici 1^ Pos.Ec.'!G124,IF(Foglio2!$J$3=Foglio2!$E$5,'Assistenti_Tecnici 1^ Pos.Ec.'!G124,IF(Foglio2!$J$3=Foglio2!$E$6,'Assistenti_Amm.vo 1^ Pos.Ec.'!G124,0))))</f>
        <v>0</v>
      </c>
      <c r="J124" s="248">
        <f>IF(Foglio2!$J$3=Foglio2!$E$3,'Ausiliari_Coll.Scol. 1^ Pos.Ec.'!H124,IF(Foglio2!$J$3=Foglio2!$E$4,'Collab._Tecnici 1^ Pos.Ec.'!H124,IF(Foglio2!$J$3=Foglio2!$E$5,'Assistenti_Tecnici 1^ Pos.Ec.'!H124,IF(Foglio2!$J$3=Foglio2!$E$6,'Assistenti_Amm.vo 1^ Pos.Ec.'!H124,0))))</f>
        <v>0</v>
      </c>
      <c r="K124" s="248">
        <f>IF(Foglio2!$J$3=Foglio2!$E$3,'Ausiliari_Coll.Scol. 1^ Pos.Ec.'!I124,IF(Foglio2!$J$3=Foglio2!$E$4,'Collab._Tecnici 1^ Pos.Ec.'!I124,IF(Foglio2!$J$3=Foglio2!$E$5,'Assistenti_Tecnici 1^ Pos.Ec.'!I124,IF(Foglio2!$J$3=Foglio2!$E$6,'Assistenti_Amm.vo 1^ Pos.Ec.'!I124,0))))</f>
        <v>0</v>
      </c>
      <c r="L124" s="261">
        <f>IF(Foglio2!$J$3=Foglio2!$E$3,'Ausiliari_Coll.Scol. 1^ Pos.Ec.'!J124,IF(Foglio2!$J$3=Foglio2!$E$4,'Collab._Tecnici 1^ Pos.Ec.'!J124,IF(Foglio2!$J$3=Foglio2!$E$5,'Assistenti_Tecnici 1^ Pos.Ec.'!J124,IF(Foglio2!$J$3=Foglio2!$E$6,'Assistenti_Amm.vo 1^ Pos.Ec.'!J124,0))))</f>
        <v>0</v>
      </c>
      <c r="M124" s="262">
        <f>IF(Foglio2!$J$3=Foglio2!$E$3,'Ausiliari_Coll.Scol. 1^ Pos.Ec.'!K124,IF(Foglio2!$J$3=Foglio2!$E$4,'Collab._Tecnici 1^ Pos.Ec.'!K124,IF(Foglio2!$J$3=Foglio2!$E$5,'Assistenti_Tecnici 1^ Pos.Ec.'!K124,IF(Foglio2!$J$3=Foglio2!$E$6,'Assistenti_Amm.vo 1^ Pos.Ec.'!K124,0))))</f>
        <v>0</v>
      </c>
      <c r="N124" s="263">
        <f>IF(Foglio2!$J$3=Foglio2!$E$3,'Ausiliari_Coll.Scol. 1^ Pos.Ec.'!L124,IF(Foglio2!$J$3=Foglio2!$E$4,'Collab._Tecnici 1^ Pos.Ec.'!L124,IF(Foglio2!$J$3=Foglio2!$E$5,'Assistenti_Tecnici 1^ Pos.Ec.'!L124,IF(Foglio2!$J$3=Foglio2!$E$6,'Assistenti_Amm.vo 1^ Pos.Ec.'!L124,0))))</f>
        <v>0</v>
      </c>
      <c r="O124" s="251"/>
      <c r="P124" s="252">
        <f>IF(Foglio2!$J$3=Foglio2!$E$3,'Ausiliari_Coll.Scol. 1^ Pos.Ec.'!N124,IF(Foglio2!$J$3=Foglio2!$E$4,'Collab._Tecnici 1^ Pos.Ec.'!N124,IF(Foglio2!$J$3=Foglio2!$E$5,'Assistenti_Tecnici 1^ Pos.Ec.'!N124,IF(Foglio2!$J$3=Foglio2!$E$6,'Assistenti_Amm.vo 1^ Pos.Ec.'!N124,0))))</f>
        <v>0</v>
      </c>
      <c r="Q124" s="252">
        <f>IF(Foglio2!$J$3=Foglio2!$E$3,'Ausiliari_Coll.Scol. 1^ Pos.Ec.'!O124,IF(Foglio2!$J$3=Foglio2!$E$4,'Collab._Tecnici 1^ Pos.Ec.'!O124,IF(Foglio2!$J$3=Foglio2!$E$5,'Assistenti_Tecnici 1^ Pos.Ec.'!O124,IF(Foglio2!$J$3=Foglio2!$E$6,'Assistenti_Amm.vo 1^ Pos.Ec.'!O124,0))))</f>
        <v>0</v>
      </c>
      <c r="R124" s="252">
        <f>IF(Foglio2!$J$3=Foglio2!$E$3,'Ausiliari_Coll.Scol. 1^ Pos.Ec.'!P124,IF(Foglio2!$J$3=Foglio2!$E$4,'Collab._Tecnici 1^ Pos.Ec.'!P124,IF(Foglio2!$J$3=Foglio2!$E$5,'Assistenti_Tecnici 1^ Pos.Ec.'!P124,IF(Foglio2!$J$3=Foglio2!$E$6,'Assistenti_Amm.vo 1^ Pos.Ec.'!P124,0))))</f>
        <v>0</v>
      </c>
      <c r="S124" s="252">
        <f>IF(Foglio2!$J$3=Foglio2!$E$3,'Ausiliari_Coll.Scol. 1^ Pos.Ec.'!Q124,IF(Foglio2!$J$3=Foglio2!$E$4,'Collab._Tecnici 1^ Pos.Ec.'!Q124,IF(Foglio2!$J$3=Foglio2!$E$5,'Assistenti_Tecnici 1^ Pos.Ec.'!Q124,IF(Foglio2!$J$3=Foglio2!$E$6,'Assistenti_Amm.vo 1^ Pos.Ec.'!Q124,0))))</f>
        <v>0</v>
      </c>
      <c r="T124" s="252">
        <f>IF(Foglio2!$J$3=Foglio2!$E$3,'Ausiliari_Coll.Scol. 1^ Pos.Ec.'!R124,IF(Foglio2!$J$3=Foglio2!$E$4,'Collab._Tecnici 1^ Pos.Ec.'!R124,IF(Foglio2!$J$3=Foglio2!$E$5,'Assistenti_Tecnici 1^ Pos.Ec.'!R124,IF(Foglio2!$J$3=Foglio2!$E$6,'Assistenti_Amm.vo 1^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2">
      <c r="B125" s="245">
        <f t="shared" si="75"/>
        <v>40276</v>
      </c>
      <c r="C125" s="389"/>
      <c r="D125" s="389"/>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U125" si="309">P124*1936.27</f>
        <v>0</v>
      </c>
      <c r="Q125" s="184">
        <f t="shared" si="309"/>
        <v>0</v>
      </c>
      <c r="R125" s="184">
        <f t="shared" si="309"/>
        <v>0</v>
      </c>
      <c r="S125" s="184">
        <f t="shared" si="309"/>
        <v>0</v>
      </c>
      <c r="T125" s="184">
        <f t="shared" si="309"/>
        <v>0</v>
      </c>
      <c r="U125" s="184">
        <f t="shared" si="309"/>
        <v>0</v>
      </c>
      <c r="V125" s="184">
        <f t="shared" si="282"/>
        <v>0</v>
      </c>
    </row>
    <row r="126" spans="1:23" ht="12.75" customHeight="1" x14ac:dyDescent="0.2">
      <c r="A126" s="104">
        <f>IF(Foglio2!$J$7=1,TRUNC(V126,0),TRUNC(U126,0))</f>
        <v>0</v>
      </c>
      <c r="B126" s="245">
        <f t="shared" si="75"/>
        <v>40277</v>
      </c>
      <c r="C126" s="389"/>
      <c r="D126" s="389"/>
      <c r="E126" s="259" t="s">
        <v>3</v>
      </c>
      <c r="F126" s="260">
        <v>21</v>
      </c>
      <c r="G126" s="248">
        <f>IF(Foglio2!$J$3=Foglio2!$E$3,'Ausiliari_Coll.Scol. 1^ Pos.Ec.'!E126,IF(Foglio2!$J$3=Foglio2!$E$4,'Collab._Tecnici 1^ Pos.Ec.'!E126,IF(Foglio2!$J$3=Foglio2!$E$5,'Assistenti_Tecnici 1^ Pos.Ec.'!E126,IF(Foglio2!$J$3=Foglio2!$E$6,'Assistenti_Amm.vo 1^ Pos.Ec.'!E126,0))))</f>
        <v>0</v>
      </c>
      <c r="H126" s="248">
        <f>IF(Foglio2!$J$3=Foglio2!$E$3,'Ausiliari_Coll.Scol. 1^ Pos.Ec.'!F126,IF(Foglio2!$J$3=Foglio2!$E$4,'Collab._Tecnici 1^ Pos.Ec.'!F126,IF(Foglio2!$J$3=Foglio2!$E$5,'Assistenti_Tecnici 1^ Pos.Ec.'!F126,IF(Foglio2!$J$3=Foglio2!$E$6,'Assistenti_Amm.vo 1^ Pos.Ec.'!F126,0))))</f>
        <v>0</v>
      </c>
      <c r="I126" s="248">
        <f>IF(Foglio2!$J$3=Foglio2!$E$3,'Ausiliari_Coll.Scol. 1^ Pos.Ec.'!G126,IF(Foglio2!$J$3=Foglio2!$E$4,'Collab._Tecnici 1^ Pos.Ec.'!G126,IF(Foglio2!$J$3=Foglio2!$E$5,'Assistenti_Tecnici 1^ Pos.Ec.'!G126,IF(Foglio2!$J$3=Foglio2!$E$6,'Assistenti_Amm.vo 1^ Pos.Ec.'!G126,0))))</f>
        <v>0</v>
      </c>
      <c r="J126" s="248">
        <f>IF(Foglio2!$J$3=Foglio2!$E$3,'Ausiliari_Coll.Scol. 1^ Pos.Ec.'!H126,IF(Foglio2!$J$3=Foglio2!$E$4,'Collab._Tecnici 1^ Pos.Ec.'!H126,IF(Foglio2!$J$3=Foglio2!$E$5,'Assistenti_Tecnici 1^ Pos.Ec.'!H126,IF(Foglio2!$J$3=Foglio2!$E$6,'Assistenti_Amm.vo 1^ Pos.Ec.'!H126,0))))</f>
        <v>0</v>
      </c>
      <c r="K126" s="248">
        <f>IF(Foglio2!$J$3=Foglio2!$E$3,'Ausiliari_Coll.Scol. 1^ Pos.Ec.'!I126,IF(Foglio2!$J$3=Foglio2!$E$4,'Collab._Tecnici 1^ Pos.Ec.'!I126,IF(Foglio2!$J$3=Foglio2!$E$5,'Assistenti_Tecnici 1^ Pos.Ec.'!I126,IF(Foglio2!$J$3=Foglio2!$E$6,'Assistenti_Amm.vo 1^ Pos.Ec.'!I126,0))))</f>
        <v>0</v>
      </c>
      <c r="L126" s="261">
        <f>IF(Foglio2!$J$3=Foglio2!$E$3,'Ausiliari_Coll.Scol. 1^ Pos.Ec.'!J126,IF(Foglio2!$J$3=Foglio2!$E$4,'Collab._Tecnici 1^ Pos.Ec.'!J126,IF(Foglio2!$J$3=Foglio2!$E$5,'Assistenti_Tecnici 1^ Pos.Ec.'!J126,IF(Foglio2!$J$3=Foglio2!$E$6,'Assistenti_Amm.vo 1^ Pos.Ec.'!J126,0))))</f>
        <v>0</v>
      </c>
      <c r="M126" s="262">
        <f>IF(Foglio2!$J$3=Foglio2!$E$3,'Ausiliari_Coll.Scol. 1^ Pos.Ec.'!K126,IF(Foglio2!$J$3=Foglio2!$E$4,'Collab._Tecnici 1^ Pos.Ec.'!K126,IF(Foglio2!$J$3=Foglio2!$E$5,'Assistenti_Tecnici 1^ Pos.Ec.'!K126,IF(Foglio2!$J$3=Foglio2!$E$6,'Assistenti_Amm.vo 1^ Pos.Ec.'!K126,0))))</f>
        <v>0</v>
      </c>
      <c r="N126" s="263">
        <f>IF(Foglio2!$J$3=Foglio2!$E$3,'Ausiliari_Coll.Scol. 1^ Pos.Ec.'!L126,IF(Foglio2!$J$3=Foglio2!$E$4,'Collab._Tecnici 1^ Pos.Ec.'!L126,IF(Foglio2!$J$3=Foglio2!$E$5,'Assistenti_Tecnici 1^ Pos.Ec.'!L126,IF(Foglio2!$J$3=Foglio2!$E$6,'Assistenti_Amm.vo 1^ Pos.Ec.'!L126,0))))</f>
        <v>0</v>
      </c>
      <c r="O126" s="251"/>
      <c r="P126" s="252">
        <f>IF(Foglio2!$J$3=Foglio2!$E$3,'Ausiliari_Coll.Scol. 1^ Pos.Ec.'!N126,IF(Foglio2!$J$3=Foglio2!$E$4,'Collab._Tecnici 1^ Pos.Ec.'!N126,IF(Foglio2!$J$3=Foglio2!$E$5,'Assistenti_Tecnici 1^ Pos.Ec.'!N126,IF(Foglio2!$J$3=Foglio2!$E$6,'Assistenti_Amm.vo 1^ Pos.Ec.'!N126,0))))</f>
        <v>0</v>
      </c>
      <c r="Q126" s="252">
        <f>IF(Foglio2!$J$3=Foglio2!$E$3,'Ausiliari_Coll.Scol. 1^ Pos.Ec.'!O126,IF(Foglio2!$J$3=Foglio2!$E$4,'Collab._Tecnici 1^ Pos.Ec.'!O126,IF(Foglio2!$J$3=Foglio2!$E$5,'Assistenti_Tecnici 1^ Pos.Ec.'!O126,IF(Foglio2!$J$3=Foglio2!$E$6,'Assistenti_Amm.vo 1^ Pos.Ec.'!O126,0))))</f>
        <v>0</v>
      </c>
      <c r="R126" s="252">
        <f>IF(Foglio2!$J$3=Foglio2!$E$3,'Ausiliari_Coll.Scol. 1^ Pos.Ec.'!P126,IF(Foglio2!$J$3=Foglio2!$E$4,'Collab._Tecnici 1^ Pos.Ec.'!P126,IF(Foglio2!$J$3=Foglio2!$E$5,'Assistenti_Tecnici 1^ Pos.Ec.'!P126,IF(Foglio2!$J$3=Foglio2!$E$6,'Assistenti_Amm.vo 1^ Pos.Ec.'!P126,0))))</f>
        <v>0</v>
      </c>
      <c r="S126" s="252">
        <f>IF(Foglio2!$J$3=Foglio2!$E$3,'Ausiliari_Coll.Scol. 1^ Pos.Ec.'!Q126,IF(Foglio2!$J$3=Foglio2!$E$4,'Collab._Tecnici 1^ Pos.Ec.'!Q126,IF(Foglio2!$J$3=Foglio2!$E$5,'Assistenti_Tecnici 1^ Pos.Ec.'!Q126,IF(Foglio2!$J$3=Foglio2!$E$6,'Assistenti_Amm.vo 1^ Pos.Ec.'!Q126,0))))</f>
        <v>0</v>
      </c>
      <c r="T126" s="252">
        <f>IF(Foglio2!$J$3=Foglio2!$E$3,'Ausiliari_Coll.Scol. 1^ Pos.Ec.'!R126,IF(Foglio2!$J$3=Foglio2!$E$4,'Collab._Tecnici 1^ Pos.Ec.'!R126,IF(Foglio2!$J$3=Foglio2!$E$5,'Assistenti_Tecnici 1^ Pos.Ec.'!R126,IF(Foglio2!$J$3=Foglio2!$E$6,'Assistenti_Amm.vo 1^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2">
      <c r="B127" s="245">
        <f t="shared" si="75"/>
        <v>40278</v>
      </c>
      <c r="C127" s="389"/>
      <c r="D127" s="389"/>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U127" si="314">P126*1936.27</f>
        <v>0</v>
      </c>
      <c r="Q127" s="184">
        <f t="shared" si="314"/>
        <v>0</v>
      </c>
      <c r="R127" s="184">
        <f t="shared" si="314"/>
        <v>0</v>
      </c>
      <c r="S127" s="184">
        <f t="shared" si="314"/>
        <v>0</v>
      </c>
      <c r="T127" s="184">
        <f t="shared" si="314"/>
        <v>0</v>
      </c>
      <c r="U127" s="184">
        <f t="shared" si="314"/>
        <v>0</v>
      </c>
      <c r="V127" s="184">
        <f t="shared" si="282"/>
        <v>0</v>
      </c>
    </row>
    <row r="128" spans="1:23" ht="12.75" customHeight="1" x14ac:dyDescent="0.2">
      <c r="A128" s="104">
        <f>IF(Foglio2!$J$7=1,TRUNC(V128,0),TRUNC(U128,0))</f>
        <v>0</v>
      </c>
      <c r="B128" s="245">
        <f t="shared" si="75"/>
        <v>40279</v>
      </c>
      <c r="C128" s="389"/>
      <c r="D128" s="389"/>
      <c r="E128" s="259" t="s">
        <v>3</v>
      </c>
      <c r="F128" s="260">
        <v>28</v>
      </c>
      <c r="G128" s="248">
        <f>IF(Foglio2!$J$3=Foglio2!$E$3,'Ausiliari_Coll.Scol. 1^ Pos.Ec.'!E128,IF(Foglio2!$J$3=Foglio2!$E$4,'Collab._Tecnici 1^ Pos.Ec.'!E128,IF(Foglio2!$J$3=Foglio2!$E$5,'Assistenti_Tecnici 1^ Pos.Ec.'!E128,IF(Foglio2!$J$3=Foglio2!$E$6,'Assistenti_Amm.vo 1^ Pos.Ec.'!E128,0))))</f>
        <v>0</v>
      </c>
      <c r="H128" s="248">
        <f>IF(Foglio2!$J$3=Foglio2!$E$3,'Ausiliari_Coll.Scol. 1^ Pos.Ec.'!F128,IF(Foglio2!$J$3=Foglio2!$E$4,'Collab._Tecnici 1^ Pos.Ec.'!F128,IF(Foglio2!$J$3=Foglio2!$E$5,'Assistenti_Tecnici 1^ Pos.Ec.'!F128,IF(Foglio2!$J$3=Foglio2!$E$6,'Assistenti_Amm.vo 1^ Pos.Ec.'!F128,0))))</f>
        <v>0</v>
      </c>
      <c r="I128" s="248">
        <f>IF(Foglio2!$J$3=Foglio2!$E$3,'Ausiliari_Coll.Scol. 1^ Pos.Ec.'!G128,IF(Foglio2!$J$3=Foglio2!$E$4,'Collab._Tecnici 1^ Pos.Ec.'!G128,IF(Foglio2!$J$3=Foglio2!$E$5,'Assistenti_Tecnici 1^ Pos.Ec.'!G128,IF(Foglio2!$J$3=Foglio2!$E$6,'Assistenti_Amm.vo 1^ Pos.Ec.'!G128,0))))</f>
        <v>0</v>
      </c>
      <c r="J128" s="248">
        <f>IF(Foglio2!$J$3=Foglio2!$E$3,'Ausiliari_Coll.Scol. 1^ Pos.Ec.'!H128,IF(Foglio2!$J$3=Foglio2!$E$4,'Collab._Tecnici 1^ Pos.Ec.'!H128,IF(Foglio2!$J$3=Foglio2!$E$5,'Assistenti_Tecnici 1^ Pos.Ec.'!H128,IF(Foglio2!$J$3=Foglio2!$E$6,'Assistenti_Amm.vo 1^ Pos.Ec.'!H128,0))))</f>
        <v>0</v>
      </c>
      <c r="K128" s="248">
        <f>IF(Foglio2!$J$3=Foglio2!$E$3,'Ausiliari_Coll.Scol. 1^ Pos.Ec.'!I128,IF(Foglio2!$J$3=Foglio2!$E$4,'Collab._Tecnici 1^ Pos.Ec.'!I128,IF(Foglio2!$J$3=Foglio2!$E$5,'Assistenti_Tecnici 1^ Pos.Ec.'!I128,IF(Foglio2!$J$3=Foglio2!$E$6,'Assistenti_Amm.vo 1^ Pos.Ec.'!I128,0))))</f>
        <v>0</v>
      </c>
      <c r="L128" s="261">
        <f>IF(Foglio2!$J$3=Foglio2!$E$3,'Ausiliari_Coll.Scol. 1^ Pos.Ec.'!J128,IF(Foglio2!$J$3=Foglio2!$E$4,'Collab._Tecnici 1^ Pos.Ec.'!J128,IF(Foglio2!$J$3=Foglio2!$E$5,'Assistenti_Tecnici 1^ Pos.Ec.'!J128,IF(Foglio2!$J$3=Foglio2!$E$6,'Assistenti_Amm.vo 1^ Pos.Ec.'!J128,0))))</f>
        <v>0</v>
      </c>
      <c r="M128" s="262">
        <f>IF(Foglio2!$J$3=Foglio2!$E$3,'Ausiliari_Coll.Scol. 1^ Pos.Ec.'!K128,IF(Foglio2!$J$3=Foglio2!$E$4,'Collab._Tecnici 1^ Pos.Ec.'!K128,IF(Foglio2!$J$3=Foglio2!$E$5,'Assistenti_Tecnici 1^ Pos.Ec.'!K128,IF(Foglio2!$J$3=Foglio2!$E$6,'Assistenti_Amm.vo 1^ Pos.Ec.'!K128,0))))</f>
        <v>0</v>
      </c>
      <c r="N128" s="263">
        <f>IF(Foglio2!$J$3=Foglio2!$E$3,'Ausiliari_Coll.Scol. 1^ Pos.Ec.'!L128,IF(Foglio2!$J$3=Foglio2!$E$4,'Collab._Tecnici 1^ Pos.Ec.'!L128,IF(Foglio2!$J$3=Foglio2!$E$5,'Assistenti_Tecnici 1^ Pos.Ec.'!L128,IF(Foglio2!$J$3=Foglio2!$E$6,'Assistenti_Amm.vo 1^ Pos.Ec.'!L128,0))))</f>
        <v>0</v>
      </c>
      <c r="O128" s="251"/>
      <c r="P128" s="252">
        <f>IF(Foglio2!$J$3=Foglio2!$E$3,'Ausiliari_Coll.Scol. 1^ Pos.Ec.'!N128,IF(Foglio2!$J$3=Foglio2!$E$4,'Collab._Tecnici 1^ Pos.Ec.'!N128,IF(Foglio2!$J$3=Foglio2!$E$5,'Assistenti_Tecnici 1^ Pos.Ec.'!N128,IF(Foglio2!$J$3=Foglio2!$E$6,'Assistenti_Amm.vo 1^ Pos.Ec.'!N128,0))))</f>
        <v>0</v>
      </c>
      <c r="Q128" s="252">
        <f>IF(Foglio2!$J$3=Foglio2!$E$3,'Ausiliari_Coll.Scol. 1^ Pos.Ec.'!O128,IF(Foglio2!$J$3=Foglio2!$E$4,'Collab._Tecnici 1^ Pos.Ec.'!O128,IF(Foglio2!$J$3=Foglio2!$E$5,'Assistenti_Tecnici 1^ Pos.Ec.'!O128,IF(Foglio2!$J$3=Foglio2!$E$6,'Assistenti_Amm.vo 1^ Pos.Ec.'!O128,0))))</f>
        <v>0</v>
      </c>
      <c r="R128" s="252">
        <f>IF(Foglio2!$J$3=Foglio2!$E$3,'Ausiliari_Coll.Scol. 1^ Pos.Ec.'!P128,IF(Foglio2!$J$3=Foglio2!$E$4,'Collab._Tecnici 1^ Pos.Ec.'!P128,IF(Foglio2!$J$3=Foglio2!$E$5,'Assistenti_Tecnici 1^ Pos.Ec.'!P128,IF(Foglio2!$J$3=Foglio2!$E$6,'Assistenti_Amm.vo 1^ Pos.Ec.'!P128,0))))</f>
        <v>0</v>
      </c>
      <c r="S128" s="252">
        <f>IF(Foglio2!$J$3=Foglio2!$E$3,'Ausiliari_Coll.Scol. 1^ Pos.Ec.'!Q128,IF(Foglio2!$J$3=Foglio2!$E$4,'Collab._Tecnici 1^ Pos.Ec.'!Q128,IF(Foglio2!$J$3=Foglio2!$E$5,'Assistenti_Tecnici 1^ Pos.Ec.'!Q128,IF(Foglio2!$J$3=Foglio2!$E$6,'Assistenti_Amm.vo 1^ Pos.Ec.'!Q128,0))))</f>
        <v>0</v>
      </c>
      <c r="T128" s="252">
        <f>IF(Foglio2!$J$3=Foglio2!$E$3,'Ausiliari_Coll.Scol. 1^ Pos.Ec.'!R128,IF(Foglio2!$J$3=Foglio2!$E$4,'Collab._Tecnici 1^ Pos.Ec.'!R128,IF(Foglio2!$J$3=Foglio2!$E$5,'Assistenti_Tecnici 1^ Pos.Ec.'!R128,IF(Foglio2!$J$3=Foglio2!$E$6,'Assistenti_Amm.vo 1^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2">
      <c r="B129" s="245">
        <f t="shared" ref="B129:B159" si="318">B128+1</f>
        <v>40280</v>
      </c>
      <c r="C129" s="389"/>
      <c r="D129" s="389"/>
      <c r="E129" s="254" t="s">
        <v>4</v>
      </c>
      <c r="F129" s="255">
        <v>34</v>
      </c>
      <c r="G129" s="256">
        <f t="shared" ref="G129:N129" si="319">G128*1936.27</f>
        <v>0</v>
      </c>
      <c r="H129" s="256">
        <f t="shared" si="319"/>
        <v>0</v>
      </c>
      <c r="I129" s="256">
        <f t="shared" si="319"/>
        <v>0</v>
      </c>
      <c r="J129" s="256">
        <f t="shared" si="319"/>
        <v>0</v>
      </c>
      <c r="K129" s="256">
        <f t="shared" si="319"/>
        <v>0</v>
      </c>
      <c r="L129" s="257">
        <f t="shared" si="319"/>
        <v>0</v>
      </c>
      <c r="M129" s="256">
        <f t="shared" si="319"/>
        <v>0</v>
      </c>
      <c r="N129" s="258">
        <f t="shared" si="319"/>
        <v>0</v>
      </c>
      <c r="O129" s="183"/>
      <c r="P129" s="184">
        <f t="shared" ref="P129:U129" si="320">P128*1936.27</f>
        <v>0</v>
      </c>
      <c r="Q129" s="184">
        <f t="shared" si="320"/>
        <v>0</v>
      </c>
      <c r="R129" s="184">
        <f t="shared" si="320"/>
        <v>0</v>
      </c>
      <c r="S129" s="184">
        <f t="shared" si="320"/>
        <v>0</v>
      </c>
      <c r="T129" s="184">
        <f t="shared" si="320"/>
        <v>0</v>
      </c>
      <c r="U129" s="184">
        <f t="shared" si="320"/>
        <v>0</v>
      </c>
      <c r="V129" s="184">
        <f t="shared" si="282"/>
        <v>0</v>
      </c>
    </row>
    <row r="130" spans="1:23" ht="12.75" customHeight="1" x14ac:dyDescent="0.2">
      <c r="A130" s="104">
        <f>IF(Foglio2!$J$7=1,TRUNC(V130,0),TRUNC(U130,0))</f>
        <v>0</v>
      </c>
      <c r="B130" s="245">
        <f t="shared" si="318"/>
        <v>40281</v>
      </c>
      <c r="C130" s="389"/>
      <c r="D130" s="389"/>
      <c r="E130" s="259" t="s">
        <v>3</v>
      </c>
      <c r="F130" s="260">
        <v>35</v>
      </c>
      <c r="G130" s="248">
        <f>IF(Foglio2!$J$3=Foglio2!$E$3,'Ausiliari_Coll.Scol. 1^ Pos.Ec.'!E130,IF(Foglio2!$J$3=Foglio2!$E$4,'Collab._Tecnici 1^ Pos.Ec.'!E130,IF(Foglio2!$J$3=Foglio2!$E$5,'Assistenti_Tecnici 1^ Pos.Ec.'!E130,IF(Foglio2!$J$3=Foglio2!$E$6,'Assistenti_Amm.vo 1^ Pos.Ec.'!E130,0))))</f>
        <v>0</v>
      </c>
      <c r="H130" s="248">
        <f>IF(Foglio2!$J$3=Foglio2!$E$3,'Ausiliari_Coll.Scol. 1^ Pos.Ec.'!F130,IF(Foglio2!$J$3=Foglio2!$E$4,'Collab._Tecnici 1^ Pos.Ec.'!F130,IF(Foglio2!$J$3=Foglio2!$E$5,'Assistenti_Tecnici 1^ Pos.Ec.'!F130,IF(Foglio2!$J$3=Foglio2!$E$6,'Assistenti_Amm.vo 1^ Pos.Ec.'!F130,0))))</f>
        <v>0</v>
      </c>
      <c r="I130" s="248">
        <f>IF(Foglio2!$J$3=Foglio2!$E$3,'Ausiliari_Coll.Scol. 1^ Pos.Ec.'!G130,IF(Foglio2!$J$3=Foglio2!$E$4,'Collab._Tecnici 1^ Pos.Ec.'!G130,IF(Foglio2!$J$3=Foglio2!$E$5,'Assistenti_Tecnici 1^ Pos.Ec.'!G130,IF(Foglio2!$J$3=Foglio2!$E$6,'Assistenti_Amm.vo 1^ Pos.Ec.'!G130,0))))</f>
        <v>0</v>
      </c>
      <c r="J130" s="248">
        <f>IF(Foglio2!$J$3=Foglio2!$E$3,'Ausiliari_Coll.Scol. 1^ Pos.Ec.'!H130,IF(Foglio2!$J$3=Foglio2!$E$4,'Collab._Tecnici 1^ Pos.Ec.'!H130,IF(Foglio2!$J$3=Foglio2!$E$5,'Assistenti_Tecnici 1^ Pos.Ec.'!H130,IF(Foglio2!$J$3=Foglio2!$E$6,'Assistenti_Amm.vo 1^ Pos.Ec.'!H130,0))))</f>
        <v>0</v>
      </c>
      <c r="K130" s="248">
        <f>IF(Foglio2!$J$3=Foglio2!$E$3,'Ausiliari_Coll.Scol. 1^ Pos.Ec.'!I130,IF(Foglio2!$J$3=Foglio2!$E$4,'Collab._Tecnici 1^ Pos.Ec.'!I130,IF(Foglio2!$J$3=Foglio2!$E$5,'Assistenti_Tecnici 1^ Pos.Ec.'!I130,IF(Foglio2!$J$3=Foglio2!$E$6,'Assistenti_Amm.vo 1^ Pos.Ec.'!I130,0))))</f>
        <v>0</v>
      </c>
      <c r="L130" s="261">
        <f>IF(Foglio2!$J$3=Foglio2!$E$3,'Ausiliari_Coll.Scol. 1^ Pos.Ec.'!J130,IF(Foglio2!$J$3=Foglio2!$E$4,'Collab._Tecnici 1^ Pos.Ec.'!J130,IF(Foglio2!$J$3=Foglio2!$E$5,'Assistenti_Tecnici 1^ Pos.Ec.'!J130,IF(Foglio2!$J$3=Foglio2!$E$6,'Assistenti_Amm.vo 1^ Pos.Ec.'!J130,0))))</f>
        <v>0</v>
      </c>
      <c r="M130" s="262">
        <f>IF(Foglio2!$J$3=Foglio2!$E$3,'Ausiliari_Coll.Scol. 1^ Pos.Ec.'!K130,IF(Foglio2!$J$3=Foglio2!$E$4,'Collab._Tecnici 1^ Pos.Ec.'!K130,IF(Foglio2!$J$3=Foglio2!$E$5,'Assistenti_Tecnici 1^ Pos.Ec.'!K130,IF(Foglio2!$J$3=Foglio2!$E$6,'Assistenti_Amm.vo 1^ Pos.Ec.'!K130,0))))</f>
        <v>0</v>
      </c>
      <c r="N130" s="263">
        <f>IF(Foglio2!$J$3=Foglio2!$E$3,'Ausiliari_Coll.Scol. 1^ Pos.Ec.'!L130,IF(Foglio2!$J$3=Foglio2!$E$4,'Collab._Tecnici 1^ Pos.Ec.'!L130,IF(Foglio2!$J$3=Foglio2!$E$5,'Assistenti_Tecnici 1^ Pos.Ec.'!L130,IF(Foglio2!$J$3=Foglio2!$E$6,'Assistenti_Amm.vo 1^ Pos.Ec.'!L130,0))))</f>
        <v>0</v>
      </c>
      <c r="O130" s="251"/>
      <c r="P130" s="252">
        <f>IF(Foglio2!$J$3=Foglio2!$E$3,'Ausiliari_Coll.Scol. 1^ Pos.Ec.'!N130,IF(Foglio2!$J$3=Foglio2!$E$4,'Collab._Tecnici 1^ Pos.Ec.'!N130,IF(Foglio2!$J$3=Foglio2!$E$5,'Assistenti_Tecnici 1^ Pos.Ec.'!N130,IF(Foglio2!$J$3=Foglio2!$E$6,'Assistenti_Amm.vo 1^ Pos.Ec.'!N130,0))))</f>
        <v>0</v>
      </c>
      <c r="Q130" s="252">
        <f>IF(Foglio2!$J$3=Foglio2!$E$3,'Ausiliari_Coll.Scol. 1^ Pos.Ec.'!O130,IF(Foglio2!$J$3=Foglio2!$E$4,'Collab._Tecnici 1^ Pos.Ec.'!O130,IF(Foglio2!$J$3=Foglio2!$E$5,'Assistenti_Tecnici 1^ Pos.Ec.'!O130,IF(Foglio2!$J$3=Foglio2!$E$6,'Assistenti_Amm.vo 1^ Pos.Ec.'!O130,0))))</f>
        <v>0</v>
      </c>
      <c r="R130" s="252">
        <f>IF(Foglio2!$J$3=Foglio2!$E$3,'Ausiliari_Coll.Scol. 1^ Pos.Ec.'!P130,IF(Foglio2!$J$3=Foglio2!$E$4,'Collab._Tecnici 1^ Pos.Ec.'!P130,IF(Foglio2!$J$3=Foglio2!$E$5,'Assistenti_Tecnici 1^ Pos.Ec.'!P130,IF(Foglio2!$J$3=Foglio2!$E$6,'Assistenti_Amm.vo 1^ Pos.Ec.'!P130,0))))</f>
        <v>0</v>
      </c>
      <c r="S130" s="252">
        <f>IF(Foglio2!$J$3=Foglio2!$E$3,'Ausiliari_Coll.Scol. 1^ Pos.Ec.'!Q130,IF(Foglio2!$J$3=Foglio2!$E$4,'Collab._Tecnici 1^ Pos.Ec.'!Q130,IF(Foglio2!$J$3=Foglio2!$E$5,'Assistenti_Tecnici 1^ Pos.Ec.'!Q130,IF(Foglio2!$J$3=Foglio2!$E$6,'Assistenti_Amm.vo 1^ Pos.Ec.'!Q130,0))))</f>
        <v>0</v>
      </c>
      <c r="T130" s="252">
        <f>IF(Foglio2!$J$3=Foglio2!$E$3,'Ausiliari_Coll.Scol. 1^ Pos.Ec.'!R130,IF(Foglio2!$J$3=Foglio2!$E$4,'Collab._Tecnici 1^ Pos.Ec.'!R130,IF(Foglio2!$J$3=Foglio2!$E$5,'Assistenti_Tecnici 1^ Pos.Ec.'!R130,IF(Foglio2!$J$3=Foglio2!$E$6,'Assistenti_Amm.vo 1^ Pos.Ec.'!R130,0))))</f>
        <v>0</v>
      </c>
      <c r="U130" s="252">
        <f t="shared" ref="U130" si="321">(P130)/12*0.8</f>
        <v>0</v>
      </c>
      <c r="V130" s="252">
        <f t="shared" ref="V130" si="322">(P130+R130)/12*0.8</f>
        <v>0</v>
      </c>
      <c r="W130" s="253" t="str">
        <f t="shared" ref="W130" si="323">"Fascia Da "&amp;F130&amp;" a "&amp;F131&amp;" Decorrenza "&amp;DAY(C118)&amp;"/"&amp;MONTH(C118)&amp;"/"&amp;YEAR(C118)</f>
        <v>Fascia Da 35 a  Decorrenza 1/4/2010</v>
      </c>
    </row>
    <row r="131" spans="1:23" ht="9" customHeight="1" x14ac:dyDescent="0.2">
      <c r="B131" s="245">
        <f t="shared" si="318"/>
        <v>40282</v>
      </c>
      <c r="C131" s="454"/>
      <c r="D131" s="454"/>
      <c r="E131" s="264" t="s">
        <v>4</v>
      </c>
      <c r="F131" s="265"/>
      <c r="G131" s="256">
        <f t="shared" ref="G131:N131" si="324">G130*1936.27</f>
        <v>0</v>
      </c>
      <c r="H131" s="256">
        <f t="shared" si="324"/>
        <v>0</v>
      </c>
      <c r="I131" s="256">
        <f t="shared" si="324"/>
        <v>0</v>
      </c>
      <c r="J131" s="256">
        <f t="shared" si="324"/>
        <v>0</v>
      </c>
      <c r="K131" s="256">
        <f t="shared" si="324"/>
        <v>0</v>
      </c>
      <c r="L131" s="266">
        <f t="shared" si="324"/>
        <v>0</v>
      </c>
      <c r="M131" s="267">
        <f t="shared" si="324"/>
        <v>0</v>
      </c>
      <c r="N131" s="268">
        <f t="shared" si="324"/>
        <v>0</v>
      </c>
      <c r="O131" s="183"/>
      <c r="P131" s="184">
        <f t="shared" ref="P131:V145" si="325">P130*1936.27</f>
        <v>0</v>
      </c>
      <c r="Q131" s="184">
        <f t="shared" si="325"/>
        <v>0</v>
      </c>
      <c r="R131" s="184">
        <f t="shared" si="325"/>
        <v>0</v>
      </c>
      <c r="S131" s="184">
        <f t="shared" si="325"/>
        <v>0</v>
      </c>
      <c r="T131" s="184">
        <f t="shared" si="325"/>
        <v>0</v>
      </c>
      <c r="U131" s="184">
        <f t="shared" si="325"/>
        <v>0</v>
      </c>
      <c r="V131" s="184">
        <f t="shared" si="325"/>
        <v>0</v>
      </c>
    </row>
    <row r="132" spans="1:23" ht="12.75" customHeight="1" x14ac:dyDescent="0.2">
      <c r="A132" s="104">
        <f>IF(Foglio2!$J$7=1,TRUNC(V132,0),TRUNC(U132,0))</f>
        <v>0</v>
      </c>
      <c r="B132" s="245">
        <f t="shared" ref="B132" si="326">C134</f>
        <v>40360</v>
      </c>
      <c r="C132" s="452">
        <v>40360</v>
      </c>
      <c r="D132" s="452">
        <v>40543</v>
      </c>
      <c r="E132" s="246" t="s">
        <v>3</v>
      </c>
      <c r="F132" s="247">
        <v>0</v>
      </c>
      <c r="G132" s="248">
        <f>IF(Foglio2!$J$3=Foglio2!$E$3,'Ausiliari_Coll.Scol. 1^ Pos.Ec.'!E132,IF(Foglio2!$J$3=Foglio2!$E$4,'Collab._Tecnici 1^ Pos.Ec.'!E132,IF(Foglio2!$J$3=Foglio2!$E$5,'Assistenti_Tecnici 1^ Pos.Ec.'!E132,IF(Foglio2!$J$3=Foglio2!$E$6,'Assistenti_Amm.vo 1^ Pos.Ec.'!E132,0))))</f>
        <v>0</v>
      </c>
      <c r="H132" s="248">
        <f>IF(Foglio2!$J$3=Foglio2!$E$3,'Ausiliari_Coll.Scol. 1^ Pos.Ec.'!F132,IF(Foglio2!$J$3=Foglio2!$E$4,'Collab._Tecnici 1^ Pos.Ec.'!F132,IF(Foglio2!$J$3=Foglio2!$E$5,'Assistenti_Tecnici 1^ Pos.Ec.'!F132,IF(Foglio2!$J$3=Foglio2!$E$6,'Assistenti_Amm.vo 1^ Pos.Ec.'!F132,0))))</f>
        <v>0</v>
      </c>
      <c r="I132" s="248">
        <f>IF(Foglio2!$J$3=Foglio2!$E$3,'Ausiliari_Coll.Scol. 1^ Pos.Ec.'!G132,IF(Foglio2!$J$3=Foglio2!$E$4,'Collab._Tecnici 1^ Pos.Ec.'!G132,IF(Foglio2!$J$3=Foglio2!$E$5,'Assistenti_Tecnici 1^ Pos.Ec.'!G132,IF(Foglio2!$J$3=Foglio2!$E$6,'Assistenti_Amm.vo 1^ Pos.Ec.'!G132,0))))</f>
        <v>0</v>
      </c>
      <c r="J132" s="248">
        <f>IF(Foglio2!$J$3=Foglio2!$E$3,'Ausiliari_Coll.Scol. 1^ Pos.Ec.'!H132,IF(Foglio2!$J$3=Foglio2!$E$4,'Collab._Tecnici 1^ Pos.Ec.'!H132,IF(Foglio2!$J$3=Foglio2!$E$5,'Assistenti_Tecnici 1^ Pos.Ec.'!H132,IF(Foglio2!$J$3=Foglio2!$E$6,'Assistenti_Amm.vo 1^ Pos.Ec.'!H132,0))))</f>
        <v>0</v>
      </c>
      <c r="K132" s="248">
        <f>IF(Foglio2!$J$3=Foglio2!$E$3,'Ausiliari_Coll.Scol. 1^ Pos.Ec.'!I132,IF(Foglio2!$J$3=Foglio2!$E$4,'Collab._Tecnici 1^ Pos.Ec.'!I132,IF(Foglio2!$J$3=Foglio2!$E$5,'Assistenti_Tecnici 1^ Pos.Ec.'!I132,IF(Foglio2!$J$3=Foglio2!$E$6,'Assistenti_Amm.vo 1^ Pos.Ec.'!I132,0))))</f>
        <v>0</v>
      </c>
      <c r="L132" s="248">
        <f>IF(Foglio2!$J$3=Foglio2!$E$3,'Ausiliari_Coll.Scol. 1^ Pos.Ec.'!J132,IF(Foglio2!$J$3=Foglio2!$E$4,'Collab._Tecnici 1^ Pos.Ec.'!J132,IF(Foglio2!$J$3=Foglio2!$E$5,'Assistenti_Tecnici 1^ Pos.Ec.'!J132,IF(Foglio2!$J$3=Foglio2!$E$6,'Assistenti_Amm.vo 1^ Pos.Ec.'!J132,0))))</f>
        <v>0</v>
      </c>
      <c r="M132" s="249">
        <f>IF(Foglio2!$J$3=Foglio2!$E$3,'Ausiliari_Coll.Scol. 1^ Pos.Ec.'!K132,IF(Foglio2!$J$3=Foglio2!$E$4,'Collab._Tecnici 1^ Pos.Ec.'!K132,IF(Foglio2!$J$3=Foglio2!$E$5,'Assistenti_Tecnici 1^ Pos.Ec.'!K132,IF(Foglio2!$J$3=Foglio2!$E$6,'Assistenti_Amm.vo 1^ Pos.Ec.'!K132,0))))</f>
        <v>0</v>
      </c>
      <c r="N132" s="250">
        <f>IF(Foglio2!$J$3=Foglio2!$E$3,'Ausiliari_Coll.Scol. 1^ Pos.Ec.'!L132,IF(Foglio2!$J$3=Foglio2!$E$4,'Collab._Tecnici 1^ Pos.Ec.'!L132,IF(Foglio2!$J$3=Foglio2!$E$5,'Assistenti_Tecnici 1^ Pos.Ec.'!L132,IF(Foglio2!$J$3=Foglio2!$E$6,'Assistenti_Amm.vo 1^ Pos.Ec.'!L132,0))))</f>
        <v>0</v>
      </c>
      <c r="O132" s="251"/>
      <c r="P132" s="252">
        <f>IF(Foglio2!$J$3=Foglio2!$E$3,'Ausiliari_Coll.Scol. 1^ Pos.Ec.'!N132,IF(Foglio2!$J$3=Foglio2!$E$4,'Collab._Tecnici 1^ Pos.Ec.'!N132,IF(Foglio2!$J$3=Foglio2!$E$5,'Assistenti_Tecnici 1^ Pos.Ec.'!N132,IF(Foglio2!$J$3=Foglio2!$E$6,'Assistenti_Amm.vo 1^ Pos.Ec.'!N132,0))))</f>
        <v>0</v>
      </c>
      <c r="Q132" s="252">
        <f>IF(Foglio2!$J$3=Foglio2!$E$3,'Ausiliari_Coll.Scol. 1^ Pos.Ec.'!O132,IF(Foglio2!$J$3=Foglio2!$E$4,'Collab._Tecnici 1^ Pos.Ec.'!O132,IF(Foglio2!$J$3=Foglio2!$E$5,'Assistenti_Tecnici 1^ Pos.Ec.'!O132,IF(Foglio2!$J$3=Foglio2!$E$6,'Assistenti_Amm.vo 1^ Pos.Ec.'!O132,0))))</f>
        <v>0</v>
      </c>
      <c r="R132" s="252">
        <f>IF(Foglio2!$J$3=Foglio2!$E$3,'Ausiliari_Coll.Scol. 1^ Pos.Ec.'!P132,IF(Foglio2!$J$3=Foglio2!$E$4,'Collab._Tecnici 1^ Pos.Ec.'!P132,IF(Foglio2!$J$3=Foglio2!$E$5,'Assistenti_Tecnici 1^ Pos.Ec.'!P132,IF(Foglio2!$J$3=Foglio2!$E$6,'Assistenti_Amm.vo 1^ Pos.Ec.'!P132,0))))</f>
        <v>0</v>
      </c>
      <c r="S132" s="252">
        <f>IF(Foglio2!$J$3=Foglio2!$E$3,'Ausiliari_Coll.Scol. 1^ Pos.Ec.'!Q132,IF(Foglio2!$J$3=Foglio2!$E$4,'Collab._Tecnici 1^ Pos.Ec.'!Q132,IF(Foglio2!$J$3=Foglio2!$E$5,'Assistenti_Tecnici 1^ Pos.Ec.'!Q132,IF(Foglio2!$J$3=Foglio2!$E$6,'Assistenti_Amm.vo 1^ Pos.Ec.'!Q132,0))))</f>
        <v>0</v>
      </c>
      <c r="T132" s="252">
        <f>IF(Foglio2!$J$3=Foglio2!$E$3,'Ausiliari_Coll.Scol. 1^ Pos.Ec.'!R132,IF(Foglio2!$J$3=Foglio2!$E$4,'Collab._Tecnici 1^ Pos.Ec.'!R132,IF(Foglio2!$J$3=Foglio2!$E$5,'Assistenti_Tecnici 1^ Pos.Ec.'!R132,IF(Foglio2!$J$3=Foglio2!$E$6,'Assistenti_Amm.vo 1^ Pos.Ec.'!R132,0))))</f>
        <v>0</v>
      </c>
      <c r="U132" s="252">
        <f t="shared" ref="U132" si="327">(P132)/12*0.8</f>
        <v>0</v>
      </c>
      <c r="V132" s="252">
        <f t="shared" ref="V132" si="328">(P132+R132)/12*0.8</f>
        <v>0</v>
      </c>
      <c r="W132" s="253" t="str">
        <f t="shared" ref="W132" si="329">"Fascia Da "&amp;F132&amp;" a "&amp;F133&amp;" Decorrenza "&amp;DAY(C132)&amp;"/"&amp;MONTH(C132)&amp;"/"&amp;YEAR(C132)</f>
        <v>Fascia Da 0 a 2 Decorrenza 1/7/2010</v>
      </c>
    </row>
    <row r="133" spans="1:23" ht="9" customHeight="1" x14ac:dyDescent="0.2">
      <c r="B133" s="245">
        <f t="shared" ref="B133" si="330">B132+1</f>
        <v>40361</v>
      </c>
      <c r="C133" s="453"/>
      <c r="D133" s="453"/>
      <c r="E133" s="254" t="s">
        <v>4</v>
      </c>
      <c r="F133" s="255">
        <v>2</v>
      </c>
      <c r="G133" s="256">
        <f t="shared" ref="G133:N133" si="331">G132*1936.27</f>
        <v>0</v>
      </c>
      <c r="H133" s="256">
        <f t="shared" si="331"/>
        <v>0</v>
      </c>
      <c r="I133" s="256">
        <f t="shared" si="331"/>
        <v>0</v>
      </c>
      <c r="J133" s="256">
        <f t="shared" si="331"/>
        <v>0</v>
      </c>
      <c r="K133" s="256">
        <f t="shared" si="331"/>
        <v>0</v>
      </c>
      <c r="L133" s="257">
        <f t="shared" si="331"/>
        <v>0</v>
      </c>
      <c r="M133" s="256">
        <f t="shared" si="331"/>
        <v>0</v>
      </c>
      <c r="N133" s="258">
        <f t="shared" si="331"/>
        <v>0</v>
      </c>
      <c r="O133" s="183"/>
      <c r="P133" s="184">
        <f t="shared" ref="P133:U133" si="332">P132*1936.27</f>
        <v>0</v>
      </c>
      <c r="Q133" s="184">
        <f t="shared" si="332"/>
        <v>0</v>
      </c>
      <c r="R133" s="184">
        <f t="shared" si="332"/>
        <v>0</v>
      </c>
      <c r="S133" s="184">
        <f t="shared" si="332"/>
        <v>0</v>
      </c>
      <c r="T133" s="184">
        <f t="shared" si="332"/>
        <v>0</v>
      </c>
      <c r="U133" s="184">
        <f t="shared" si="332"/>
        <v>0</v>
      </c>
      <c r="V133" s="184">
        <f t="shared" si="325"/>
        <v>0</v>
      </c>
    </row>
    <row r="134" spans="1:23" ht="12.75" customHeight="1" x14ac:dyDescent="0.2">
      <c r="A134" s="104">
        <f>IF(Foglio2!$J$7=1,TRUNC(V134,0),TRUNC(U134,0))</f>
        <v>0</v>
      </c>
      <c r="B134" s="245">
        <f t="shared" si="318"/>
        <v>40362</v>
      </c>
      <c r="C134" s="389">
        <v>40360</v>
      </c>
      <c r="D134" s="389">
        <v>40543</v>
      </c>
      <c r="E134" s="259" t="s">
        <v>3</v>
      </c>
      <c r="F134" s="260">
        <v>3</v>
      </c>
      <c r="G134" s="248">
        <f>IF(Foglio2!$J$3=Foglio2!$E$3,'Ausiliari_Coll.Scol. 1^ Pos.Ec.'!E134,IF(Foglio2!$J$3=Foglio2!$E$4,'Collab._Tecnici 1^ Pos.Ec.'!E134,IF(Foglio2!$J$3=Foglio2!$E$5,'Assistenti_Tecnici 1^ Pos.Ec.'!E134,IF(Foglio2!$J$3=Foglio2!$E$6,'Assistenti_Amm.vo 1^ Pos.Ec.'!E134,0))))</f>
        <v>0</v>
      </c>
      <c r="H134" s="248">
        <f>IF(Foglio2!$J$3=Foglio2!$E$3,'Ausiliari_Coll.Scol. 1^ Pos.Ec.'!F134,IF(Foglio2!$J$3=Foglio2!$E$4,'Collab._Tecnici 1^ Pos.Ec.'!F134,IF(Foglio2!$J$3=Foglio2!$E$5,'Assistenti_Tecnici 1^ Pos.Ec.'!F134,IF(Foglio2!$J$3=Foglio2!$E$6,'Assistenti_Amm.vo 1^ Pos.Ec.'!F134,0))))</f>
        <v>0</v>
      </c>
      <c r="I134" s="248">
        <f>IF(Foglio2!$J$3=Foglio2!$E$3,'Ausiliari_Coll.Scol. 1^ Pos.Ec.'!G134,IF(Foglio2!$J$3=Foglio2!$E$4,'Collab._Tecnici 1^ Pos.Ec.'!G134,IF(Foglio2!$J$3=Foglio2!$E$5,'Assistenti_Tecnici 1^ Pos.Ec.'!G134,IF(Foglio2!$J$3=Foglio2!$E$6,'Assistenti_Amm.vo 1^ Pos.Ec.'!G134,0))))</f>
        <v>0</v>
      </c>
      <c r="J134" s="248">
        <f>IF(Foglio2!$J$3=Foglio2!$E$3,'Ausiliari_Coll.Scol. 1^ Pos.Ec.'!H134,IF(Foglio2!$J$3=Foglio2!$E$4,'Collab._Tecnici 1^ Pos.Ec.'!H134,IF(Foglio2!$J$3=Foglio2!$E$5,'Assistenti_Tecnici 1^ Pos.Ec.'!H134,IF(Foglio2!$J$3=Foglio2!$E$6,'Assistenti_Amm.vo 1^ Pos.Ec.'!H134,0))))</f>
        <v>0</v>
      </c>
      <c r="K134" s="248">
        <f>IF(Foglio2!$J$3=Foglio2!$E$3,'Ausiliari_Coll.Scol. 1^ Pos.Ec.'!I134,IF(Foglio2!$J$3=Foglio2!$E$4,'Collab._Tecnici 1^ Pos.Ec.'!I134,IF(Foglio2!$J$3=Foglio2!$E$5,'Assistenti_Tecnici 1^ Pos.Ec.'!I134,IF(Foglio2!$J$3=Foglio2!$E$6,'Assistenti_Amm.vo 1^ Pos.Ec.'!I134,0))))</f>
        <v>0</v>
      </c>
      <c r="L134" s="261">
        <f>IF(Foglio2!$J$3=Foglio2!$E$3,'Ausiliari_Coll.Scol. 1^ Pos.Ec.'!J134,IF(Foglio2!$J$3=Foglio2!$E$4,'Collab._Tecnici 1^ Pos.Ec.'!J134,IF(Foglio2!$J$3=Foglio2!$E$5,'Assistenti_Tecnici 1^ Pos.Ec.'!J134,IF(Foglio2!$J$3=Foglio2!$E$6,'Assistenti_Amm.vo 1^ Pos.Ec.'!J134,0))))</f>
        <v>0</v>
      </c>
      <c r="M134" s="262">
        <f>IF(Foglio2!$J$3=Foglio2!$E$3,'Ausiliari_Coll.Scol. 1^ Pos.Ec.'!K134,IF(Foglio2!$J$3=Foglio2!$E$4,'Collab._Tecnici 1^ Pos.Ec.'!K134,IF(Foglio2!$J$3=Foglio2!$E$5,'Assistenti_Tecnici 1^ Pos.Ec.'!K134,IF(Foglio2!$J$3=Foglio2!$E$6,'Assistenti_Amm.vo 1^ Pos.Ec.'!K134,0))))</f>
        <v>0</v>
      </c>
      <c r="N134" s="263">
        <f>IF(Foglio2!$J$3=Foglio2!$E$3,'Ausiliari_Coll.Scol. 1^ Pos.Ec.'!L134,IF(Foglio2!$J$3=Foglio2!$E$4,'Collab._Tecnici 1^ Pos.Ec.'!L134,IF(Foglio2!$J$3=Foglio2!$E$5,'Assistenti_Tecnici 1^ Pos.Ec.'!L134,IF(Foglio2!$J$3=Foglio2!$E$6,'Assistenti_Amm.vo 1^ Pos.Ec.'!L134,0))))</f>
        <v>0</v>
      </c>
      <c r="O134" s="251"/>
      <c r="P134" s="252">
        <f>IF(Foglio2!$J$3=Foglio2!$E$3,'Ausiliari_Coll.Scol. 1^ Pos.Ec.'!N134,IF(Foglio2!$J$3=Foglio2!$E$4,'Collab._Tecnici 1^ Pos.Ec.'!N134,IF(Foglio2!$J$3=Foglio2!$E$5,'Assistenti_Tecnici 1^ Pos.Ec.'!N134,IF(Foglio2!$J$3=Foglio2!$E$6,'Assistenti_Amm.vo 1^ Pos.Ec.'!N134,0))))</f>
        <v>0</v>
      </c>
      <c r="Q134" s="252">
        <f>IF(Foglio2!$J$3=Foglio2!$E$3,'Ausiliari_Coll.Scol. 1^ Pos.Ec.'!O134,IF(Foglio2!$J$3=Foglio2!$E$4,'Collab._Tecnici 1^ Pos.Ec.'!O134,IF(Foglio2!$J$3=Foglio2!$E$5,'Assistenti_Tecnici 1^ Pos.Ec.'!O134,IF(Foglio2!$J$3=Foglio2!$E$6,'Assistenti_Amm.vo 1^ Pos.Ec.'!O134,0))))</f>
        <v>0</v>
      </c>
      <c r="R134" s="252">
        <f>IF(Foglio2!$J$3=Foglio2!$E$3,'Ausiliari_Coll.Scol. 1^ Pos.Ec.'!P134,IF(Foglio2!$J$3=Foglio2!$E$4,'Collab._Tecnici 1^ Pos.Ec.'!P134,IF(Foglio2!$J$3=Foglio2!$E$5,'Assistenti_Tecnici 1^ Pos.Ec.'!P134,IF(Foglio2!$J$3=Foglio2!$E$6,'Assistenti_Amm.vo 1^ Pos.Ec.'!P134,0))))</f>
        <v>0</v>
      </c>
      <c r="S134" s="252">
        <f>IF(Foglio2!$J$3=Foglio2!$E$3,'Ausiliari_Coll.Scol. 1^ Pos.Ec.'!Q134,IF(Foglio2!$J$3=Foglio2!$E$4,'Collab._Tecnici 1^ Pos.Ec.'!Q134,IF(Foglio2!$J$3=Foglio2!$E$5,'Assistenti_Tecnici 1^ Pos.Ec.'!Q134,IF(Foglio2!$J$3=Foglio2!$E$6,'Assistenti_Amm.vo 1^ Pos.Ec.'!Q134,0))))</f>
        <v>0</v>
      </c>
      <c r="T134" s="252">
        <f>IF(Foglio2!$J$3=Foglio2!$E$3,'Ausiliari_Coll.Scol. 1^ Pos.Ec.'!R134,IF(Foglio2!$J$3=Foglio2!$E$4,'Collab._Tecnici 1^ Pos.Ec.'!R134,IF(Foglio2!$J$3=Foglio2!$E$5,'Assistenti_Tecnici 1^ Pos.Ec.'!R134,IF(Foglio2!$J$3=Foglio2!$E$6,'Assistenti_Amm.vo 1^ Pos.Ec.'!R134,0))))</f>
        <v>0</v>
      </c>
      <c r="U134" s="252">
        <f t="shared" ref="U134" si="333">(P134)/12*0.8</f>
        <v>0</v>
      </c>
      <c r="V134" s="252">
        <f t="shared" ref="V134" si="334">(P134+R134)/12*0.8</f>
        <v>0</v>
      </c>
      <c r="W134" s="253" t="str">
        <f t="shared" ref="W134" si="335">"Fascia Da "&amp;F134&amp;" a "&amp;F135&amp;" Decorrenza "&amp;DAY(C132)&amp;"/"&amp;MONTH(C132)&amp;"/"&amp;YEAR(C132)</f>
        <v>Fascia Da 3 a 8 Decorrenza 1/7/2010</v>
      </c>
    </row>
    <row r="135" spans="1:23" ht="9" customHeight="1" x14ac:dyDescent="0.2">
      <c r="B135" s="245">
        <f t="shared" si="318"/>
        <v>40363</v>
      </c>
      <c r="C135" s="389"/>
      <c r="D135" s="389"/>
      <c r="E135" s="254" t="s">
        <v>4</v>
      </c>
      <c r="F135" s="255">
        <v>8</v>
      </c>
      <c r="G135" s="256">
        <f t="shared" ref="G135:N135" si="336">G134*1936.27</f>
        <v>0</v>
      </c>
      <c r="H135" s="256">
        <f t="shared" si="336"/>
        <v>0</v>
      </c>
      <c r="I135" s="256">
        <f t="shared" si="336"/>
        <v>0</v>
      </c>
      <c r="J135" s="256">
        <f t="shared" si="336"/>
        <v>0</v>
      </c>
      <c r="K135" s="256">
        <f t="shared" si="336"/>
        <v>0</v>
      </c>
      <c r="L135" s="257">
        <f t="shared" si="336"/>
        <v>0</v>
      </c>
      <c r="M135" s="256">
        <f t="shared" si="336"/>
        <v>0</v>
      </c>
      <c r="N135" s="258">
        <f t="shared" si="336"/>
        <v>0</v>
      </c>
      <c r="O135" s="183"/>
      <c r="P135" s="184">
        <f t="shared" ref="P135:U135" si="337">P134*1936.27</f>
        <v>0</v>
      </c>
      <c r="Q135" s="184">
        <f t="shared" si="337"/>
        <v>0</v>
      </c>
      <c r="R135" s="184">
        <f t="shared" si="337"/>
        <v>0</v>
      </c>
      <c r="S135" s="184">
        <f t="shared" si="337"/>
        <v>0</v>
      </c>
      <c r="T135" s="184">
        <f t="shared" si="337"/>
        <v>0</v>
      </c>
      <c r="U135" s="184">
        <f t="shared" si="337"/>
        <v>0</v>
      </c>
      <c r="V135" s="184">
        <f t="shared" si="325"/>
        <v>0</v>
      </c>
    </row>
    <row r="136" spans="1:23" ht="12.75" customHeight="1" x14ac:dyDescent="0.2">
      <c r="A136" s="104">
        <f>IF(Foglio2!$J$7=1,TRUNC(V136,0),TRUNC(U136,0))</f>
        <v>0</v>
      </c>
      <c r="B136" s="245">
        <f t="shared" si="318"/>
        <v>40364</v>
      </c>
      <c r="C136" s="389"/>
      <c r="D136" s="389"/>
      <c r="E136" s="259" t="s">
        <v>3</v>
      </c>
      <c r="F136" s="260">
        <v>9</v>
      </c>
      <c r="G136" s="248">
        <f>IF(Foglio2!$J$3=Foglio2!$E$3,'Ausiliari_Coll.Scol. 1^ Pos.Ec.'!E136,IF(Foglio2!$J$3=Foglio2!$E$4,'Collab._Tecnici 1^ Pos.Ec.'!E136,IF(Foglio2!$J$3=Foglio2!$E$5,'Assistenti_Tecnici 1^ Pos.Ec.'!E136,IF(Foglio2!$J$3=Foglio2!$E$6,'Assistenti_Amm.vo 1^ Pos.Ec.'!E136,0))))</f>
        <v>0</v>
      </c>
      <c r="H136" s="248">
        <f>IF(Foglio2!$J$3=Foglio2!$E$3,'Ausiliari_Coll.Scol. 1^ Pos.Ec.'!F136,IF(Foglio2!$J$3=Foglio2!$E$4,'Collab._Tecnici 1^ Pos.Ec.'!F136,IF(Foglio2!$J$3=Foglio2!$E$5,'Assistenti_Tecnici 1^ Pos.Ec.'!F136,IF(Foglio2!$J$3=Foglio2!$E$6,'Assistenti_Amm.vo 1^ Pos.Ec.'!F136,0))))</f>
        <v>0</v>
      </c>
      <c r="I136" s="248">
        <f>IF(Foglio2!$J$3=Foglio2!$E$3,'Ausiliari_Coll.Scol. 1^ Pos.Ec.'!G136,IF(Foglio2!$J$3=Foglio2!$E$4,'Collab._Tecnici 1^ Pos.Ec.'!G136,IF(Foglio2!$J$3=Foglio2!$E$5,'Assistenti_Tecnici 1^ Pos.Ec.'!G136,IF(Foglio2!$J$3=Foglio2!$E$6,'Assistenti_Amm.vo 1^ Pos.Ec.'!G136,0))))</f>
        <v>0</v>
      </c>
      <c r="J136" s="248">
        <f>IF(Foglio2!$J$3=Foglio2!$E$3,'Ausiliari_Coll.Scol. 1^ Pos.Ec.'!H136,IF(Foglio2!$J$3=Foglio2!$E$4,'Collab._Tecnici 1^ Pos.Ec.'!H136,IF(Foglio2!$J$3=Foglio2!$E$5,'Assistenti_Tecnici 1^ Pos.Ec.'!H136,IF(Foglio2!$J$3=Foglio2!$E$6,'Assistenti_Amm.vo 1^ Pos.Ec.'!H136,0))))</f>
        <v>0</v>
      </c>
      <c r="K136" s="248">
        <f>IF(Foglio2!$J$3=Foglio2!$E$3,'Ausiliari_Coll.Scol. 1^ Pos.Ec.'!I136,IF(Foglio2!$J$3=Foglio2!$E$4,'Collab._Tecnici 1^ Pos.Ec.'!I136,IF(Foglio2!$J$3=Foglio2!$E$5,'Assistenti_Tecnici 1^ Pos.Ec.'!I136,IF(Foglio2!$J$3=Foglio2!$E$6,'Assistenti_Amm.vo 1^ Pos.Ec.'!I136,0))))</f>
        <v>0</v>
      </c>
      <c r="L136" s="261">
        <f>IF(Foglio2!$J$3=Foglio2!$E$3,'Ausiliari_Coll.Scol. 1^ Pos.Ec.'!J136,IF(Foglio2!$J$3=Foglio2!$E$4,'Collab._Tecnici 1^ Pos.Ec.'!J136,IF(Foglio2!$J$3=Foglio2!$E$5,'Assistenti_Tecnici 1^ Pos.Ec.'!J136,IF(Foglio2!$J$3=Foglio2!$E$6,'Assistenti_Amm.vo 1^ Pos.Ec.'!J136,0))))</f>
        <v>0</v>
      </c>
      <c r="M136" s="262">
        <f>IF(Foglio2!$J$3=Foglio2!$E$3,'Ausiliari_Coll.Scol. 1^ Pos.Ec.'!K136,IF(Foglio2!$J$3=Foglio2!$E$4,'Collab._Tecnici 1^ Pos.Ec.'!K136,IF(Foglio2!$J$3=Foglio2!$E$5,'Assistenti_Tecnici 1^ Pos.Ec.'!K136,IF(Foglio2!$J$3=Foglio2!$E$6,'Assistenti_Amm.vo 1^ Pos.Ec.'!K136,0))))</f>
        <v>0</v>
      </c>
      <c r="N136" s="263">
        <f>IF(Foglio2!$J$3=Foglio2!$E$3,'Ausiliari_Coll.Scol. 1^ Pos.Ec.'!L136,IF(Foglio2!$J$3=Foglio2!$E$4,'Collab._Tecnici 1^ Pos.Ec.'!L136,IF(Foglio2!$J$3=Foglio2!$E$5,'Assistenti_Tecnici 1^ Pos.Ec.'!L136,IF(Foglio2!$J$3=Foglio2!$E$6,'Assistenti_Amm.vo 1^ Pos.Ec.'!L136,0))))</f>
        <v>0</v>
      </c>
      <c r="O136" s="251"/>
      <c r="P136" s="252">
        <f>IF(Foglio2!$J$3=Foglio2!$E$3,'Ausiliari_Coll.Scol. 1^ Pos.Ec.'!N136,IF(Foglio2!$J$3=Foglio2!$E$4,'Collab._Tecnici 1^ Pos.Ec.'!N136,IF(Foglio2!$J$3=Foglio2!$E$5,'Assistenti_Tecnici 1^ Pos.Ec.'!N136,IF(Foglio2!$J$3=Foglio2!$E$6,'Assistenti_Amm.vo 1^ Pos.Ec.'!N136,0))))</f>
        <v>0</v>
      </c>
      <c r="Q136" s="252">
        <f>IF(Foglio2!$J$3=Foglio2!$E$3,'Ausiliari_Coll.Scol. 1^ Pos.Ec.'!O136,IF(Foglio2!$J$3=Foglio2!$E$4,'Collab._Tecnici 1^ Pos.Ec.'!O136,IF(Foglio2!$J$3=Foglio2!$E$5,'Assistenti_Tecnici 1^ Pos.Ec.'!O136,IF(Foglio2!$J$3=Foglio2!$E$6,'Assistenti_Amm.vo 1^ Pos.Ec.'!O136,0))))</f>
        <v>0</v>
      </c>
      <c r="R136" s="252">
        <f>IF(Foglio2!$J$3=Foglio2!$E$3,'Ausiliari_Coll.Scol. 1^ Pos.Ec.'!P136,IF(Foglio2!$J$3=Foglio2!$E$4,'Collab._Tecnici 1^ Pos.Ec.'!P136,IF(Foglio2!$J$3=Foglio2!$E$5,'Assistenti_Tecnici 1^ Pos.Ec.'!P136,IF(Foglio2!$J$3=Foglio2!$E$6,'Assistenti_Amm.vo 1^ Pos.Ec.'!P136,0))))</f>
        <v>0</v>
      </c>
      <c r="S136" s="252">
        <f>IF(Foglio2!$J$3=Foglio2!$E$3,'Ausiliari_Coll.Scol. 1^ Pos.Ec.'!Q136,IF(Foglio2!$J$3=Foglio2!$E$4,'Collab._Tecnici 1^ Pos.Ec.'!Q136,IF(Foglio2!$J$3=Foglio2!$E$5,'Assistenti_Tecnici 1^ Pos.Ec.'!Q136,IF(Foglio2!$J$3=Foglio2!$E$6,'Assistenti_Amm.vo 1^ Pos.Ec.'!Q136,0))))</f>
        <v>0</v>
      </c>
      <c r="T136" s="252">
        <f>IF(Foglio2!$J$3=Foglio2!$E$3,'Ausiliari_Coll.Scol. 1^ Pos.Ec.'!R136,IF(Foglio2!$J$3=Foglio2!$E$4,'Collab._Tecnici 1^ Pos.Ec.'!R136,IF(Foglio2!$J$3=Foglio2!$E$5,'Assistenti_Tecnici 1^ Pos.Ec.'!R136,IF(Foglio2!$J$3=Foglio2!$E$6,'Assistenti_Amm.vo 1^ Pos.Ec.'!R136,0))))</f>
        <v>0</v>
      </c>
      <c r="U136" s="252">
        <f t="shared" ref="U136" si="338">(P136)/12*0.8</f>
        <v>0</v>
      </c>
      <c r="V136" s="252">
        <f t="shared" ref="V136" si="339">(P136+R136)/12*0.8</f>
        <v>0</v>
      </c>
      <c r="W136" s="253" t="str">
        <f t="shared" ref="W136" si="340">"Fascia Da "&amp;F136&amp;" a "&amp;F137&amp;" Decorrenza "&amp;DAY(C132)&amp;"/"&amp;MONTH(C132)&amp;"/"&amp;YEAR(C132)</f>
        <v>Fascia Da 9 a 14 Decorrenza 1/7/2010</v>
      </c>
    </row>
    <row r="137" spans="1:23" ht="9" customHeight="1" x14ac:dyDescent="0.2">
      <c r="B137" s="245">
        <f t="shared" si="318"/>
        <v>40365</v>
      </c>
      <c r="C137" s="389"/>
      <c r="D137" s="389"/>
      <c r="E137" s="254" t="s">
        <v>4</v>
      </c>
      <c r="F137" s="255">
        <v>14</v>
      </c>
      <c r="G137" s="256">
        <f t="shared" ref="G137:N137" si="341">G136*1936.27</f>
        <v>0</v>
      </c>
      <c r="H137" s="256">
        <f t="shared" si="341"/>
        <v>0</v>
      </c>
      <c r="I137" s="256">
        <f t="shared" si="341"/>
        <v>0</v>
      </c>
      <c r="J137" s="256">
        <f t="shared" si="341"/>
        <v>0</v>
      </c>
      <c r="K137" s="256">
        <f t="shared" si="341"/>
        <v>0</v>
      </c>
      <c r="L137" s="257">
        <f t="shared" si="341"/>
        <v>0</v>
      </c>
      <c r="M137" s="256">
        <f t="shared" si="341"/>
        <v>0</v>
      </c>
      <c r="N137" s="258">
        <f t="shared" si="341"/>
        <v>0</v>
      </c>
      <c r="O137" s="183"/>
      <c r="P137" s="184">
        <f t="shared" ref="P137:U137" si="342">P136*1936.27</f>
        <v>0</v>
      </c>
      <c r="Q137" s="184">
        <f t="shared" si="342"/>
        <v>0</v>
      </c>
      <c r="R137" s="184">
        <f t="shared" si="342"/>
        <v>0</v>
      </c>
      <c r="S137" s="184">
        <f t="shared" si="342"/>
        <v>0</v>
      </c>
      <c r="T137" s="184">
        <f t="shared" si="342"/>
        <v>0</v>
      </c>
      <c r="U137" s="184">
        <f t="shared" si="342"/>
        <v>0</v>
      </c>
      <c r="V137" s="184">
        <f t="shared" si="325"/>
        <v>0</v>
      </c>
    </row>
    <row r="138" spans="1:23" ht="12.75" customHeight="1" x14ac:dyDescent="0.2">
      <c r="A138" s="104">
        <f>IF(Foglio2!$J$7=1,TRUNC(V138,0),TRUNC(U138,0))</f>
        <v>0</v>
      </c>
      <c r="B138" s="245">
        <f t="shared" si="318"/>
        <v>40366</v>
      </c>
      <c r="C138" s="389"/>
      <c r="D138" s="389"/>
      <c r="E138" s="259" t="s">
        <v>3</v>
      </c>
      <c r="F138" s="260">
        <v>15</v>
      </c>
      <c r="G138" s="248">
        <f>IF(Foglio2!$J$3=Foglio2!$E$3,'Ausiliari_Coll.Scol. 1^ Pos.Ec.'!E138,IF(Foglio2!$J$3=Foglio2!$E$4,'Collab._Tecnici 1^ Pos.Ec.'!E138,IF(Foglio2!$J$3=Foglio2!$E$5,'Assistenti_Tecnici 1^ Pos.Ec.'!E138,IF(Foglio2!$J$3=Foglio2!$E$6,'Assistenti_Amm.vo 1^ Pos.Ec.'!E138,0))))</f>
        <v>0</v>
      </c>
      <c r="H138" s="248">
        <f>IF(Foglio2!$J$3=Foglio2!$E$3,'Ausiliari_Coll.Scol. 1^ Pos.Ec.'!F138,IF(Foglio2!$J$3=Foglio2!$E$4,'Collab._Tecnici 1^ Pos.Ec.'!F138,IF(Foglio2!$J$3=Foglio2!$E$5,'Assistenti_Tecnici 1^ Pos.Ec.'!F138,IF(Foglio2!$J$3=Foglio2!$E$6,'Assistenti_Amm.vo 1^ Pos.Ec.'!F138,0))))</f>
        <v>0</v>
      </c>
      <c r="I138" s="248">
        <f>IF(Foglio2!$J$3=Foglio2!$E$3,'Ausiliari_Coll.Scol. 1^ Pos.Ec.'!G138,IF(Foglio2!$J$3=Foglio2!$E$4,'Collab._Tecnici 1^ Pos.Ec.'!G138,IF(Foglio2!$J$3=Foglio2!$E$5,'Assistenti_Tecnici 1^ Pos.Ec.'!G138,IF(Foglio2!$J$3=Foglio2!$E$6,'Assistenti_Amm.vo 1^ Pos.Ec.'!G138,0))))</f>
        <v>0</v>
      </c>
      <c r="J138" s="248">
        <f>IF(Foglio2!$J$3=Foglio2!$E$3,'Ausiliari_Coll.Scol. 1^ Pos.Ec.'!H138,IF(Foglio2!$J$3=Foglio2!$E$4,'Collab._Tecnici 1^ Pos.Ec.'!H138,IF(Foglio2!$J$3=Foglio2!$E$5,'Assistenti_Tecnici 1^ Pos.Ec.'!H138,IF(Foglio2!$J$3=Foglio2!$E$6,'Assistenti_Amm.vo 1^ Pos.Ec.'!H138,0))))</f>
        <v>0</v>
      </c>
      <c r="K138" s="248">
        <f>IF(Foglio2!$J$3=Foglio2!$E$3,'Ausiliari_Coll.Scol. 1^ Pos.Ec.'!I138,IF(Foglio2!$J$3=Foglio2!$E$4,'Collab._Tecnici 1^ Pos.Ec.'!I138,IF(Foglio2!$J$3=Foglio2!$E$5,'Assistenti_Tecnici 1^ Pos.Ec.'!I138,IF(Foglio2!$J$3=Foglio2!$E$6,'Assistenti_Amm.vo 1^ Pos.Ec.'!I138,0))))</f>
        <v>0</v>
      </c>
      <c r="L138" s="261">
        <f>IF(Foglio2!$J$3=Foglio2!$E$3,'Ausiliari_Coll.Scol. 1^ Pos.Ec.'!J138,IF(Foglio2!$J$3=Foglio2!$E$4,'Collab._Tecnici 1^ Pos.Ec.'!J138,IF(Foglio2!$J$3=Foglio2!$E$5,'Assistenti_Tecnici 1^ Pos.Ec.'!J138,IF(Foglio2!$J$3=Foglio2!$E$6,'Assistenti_Amm.vo 1^ Pos.Ec.'!J138,0))))</f>
        <v>0</v>
      </c>
      <c r="M138" s="262">
        <f>IF(Foglio2!$J$3=Foglio2!$E$3,'Ausiliari_Coll.Scol. 1^ Pos.Ec.'!K138,IF(Foglio2!$J$3=Foglio2!$E$4,'Collab._Tecnici 1^ Pos.Ec.'!K138,IF(Foglio2!$J$3=Foglio2!$E$5,'Assistenti_Tecnici 1^ Pos.Ec.'!K138,IF(Foglio2!$J$3=Foglio2!$E$6,'Assistenti_Amm.vo 1^ Pos.Ec.'!K138,0))))</f>
        <v>0</v>
      </c>
      <c r="N138" s="263">
        <f>IF(Foglio2!$J$3=Foglio2!$E$3,'Ausiliari_Coll.Scol. 1^ Pos.Ec.'!L138,IF(Foglio2!$J$3=Foglio2!$E$4,'Collab._Tecnici 1^ Pos.Ec.'!L138,IF(Foglio2!$J$3=Foglio2!$E$5,'Assistenti_Tecnici 1^ Pos.Ec.'!L138,IF(Foglio2!$J$3=Foglio2!$E$6,'Assistenti_Amm.vo 1^ Pos.Ec.'!L138,0))))</f>
        <v>0</v>
      </c>
      <c r="O138" s="251"/>
      <c r="P138" s="252">
        <f>IF(Foglio2!$J$3=Foglio2!$E$3,'Ausiliari_Coll.Scol. 1^ Pos.Ec.'!N138,IF(Foglio2!$J$3=Foglio2!$E$4,'Collab._Tecnici 1^ Pos.Ec.'!N138,IF(Foglio2!$J$3=Foglio2!$E$5,'Assistenti_Tecnici 1^ Pos.Ec.'!N138,IF(Foglio2!$J$3=Foglio2!$E$6,'Assistenti_Amm.vo 1^ Pos.Ec.'!N138,0))))</f>
        <v>0</v>
      </c>
      <c r="Q138" s="252">
        <f>IF(Foglio2!$J$3=Foglio2!$E$3,'Ausiliari_Coll.Scol. 1^ Pos.Ec.'!O138,IF(Foglio2!$J$3=Foglio2!$E$4,'Collab._Tecnici 1^ Pos.Ec.'!O138,IF(Foglio2!$J$3=Foglio2!$E$5,'Assistenti_Tecnici 1^ Pos.Ec.'!O138,IF(Foglio2!$J$3=Foglio2!$E$6,'Assistenti_Amm.vo 1^ Pos.Ec.'!O138,0))))</f>
        <v>0</v>
      </c>
      <c r="R138" s="252">
        <f>IF(Foglio2!$J$3=Foglio2!$E$3,'Ausiliari_Coll.Scol. 1^ Pos.Ec.'!P138,IF(Foglio2!$J$3=Foglio2!$E$4,'Collab._Tecnici 1^ Pos.Ec.'!P138,IF(Foglio2!$J$3=Foglio2!$E$5,'Assistenti_Tecnici 1^ Pos.Ec.'!P138,IF(Foglio2!$J$3=Foglio2!$E$6,'Assistenti_Amm.vo 1^ Pos.Ec.'!P138,0))))</f>
        <v>0</v>
      </c>
      <c r="S138" s="252">
        <f>IF(Foglio2!$J$3=Foglio2!$E$3,'Ausiliari_Coll.Scol. 1^ Pos.Ec.'!Q138,IF(Foglio2!$J$3=Foglio2!$E$4,'Collab._Tecnici 1^ Pos.Ec.'!Q138,IF(Foglio2!$J$3=Foglio2!$E$5,'Assistenti_Tecnici 1^ Pos.Ec.'!Q138,IF(Foglio2!$J$3=Foglio2!$E$6,'Assistenti_Amm.vo 1^ Pos.Ec.'!Q138,0))))</f>
        <v>0</v>
      </c>
      <c r="T138" s="252">
        <f>IF(Foglio2!$J$3=Foglio2!$E$3,'Ausiliari_Coll.Scol. 1^ Pos.Ec.'!R138,IF(Foglio2!$J$3=Foglio2!$E$4,'Collab._Tecnici 1^ Pos.Ec.'!R138,IF(Foglio2!$J$3=Foglio2!$E$5,'Assistenti_Tecnici 1^ Pos.Ec.'!R138,IF(Foglio2!$J$3=Foglio2!$E$6,'Assistenti_Amm.vo 1^ Pos.Ec.'!R138,0))))</f>
        <v>0</v>
      </c>
      <c r="U138" s="252">
        <f t="shared" ref="U138" si="343">(P138)/12*0.8</f>
        <v>0</v>
      </c>
      <c r="V138" s="252">
        <f t="shared" ref="V138" si="344">(P138+R138)/12*0.8</f>
        <v>0</v>
      </c>
      <c r="W138" s="253" t="str">
        <f t="shared" ref="W138" si="345">"Fascia Da "&amp;F138&amp;" a "&amp;F139&amp;" Decorrenza "&amp;DAY(C132)&amp;"/"&amp;MONTH(C132)&amp;"/"&amp;YEAR(C132)</f>
        <v>Fascia Da 15 a 20 Decorrenza 1/7/2010</v>
      </c>
    </row>
    <row r="139" spans="1:23" ht="9" customHeight="1" x14ac:dyDescent="0.2">
      <c r="B139" s="245">
        <f t="shared" si="318"/>
        <v>40367</v>
      </c>
      <c r="C139" s="389"/>
      <c r="D139" s="389"/>
      <c r="E139" s="254" t="s">
        <v>4</v>
      </c>
      <c r="F139" s="255">
        <v>20</v>
      </c>
      <c r="G139" s="256">
        <f t="shared" ref="G139:N139" si="346">G138*1936.27</f>
        <v>0</v>
      </c>
      <c r="H139" s="256">
        <f t="shared" si="346"/>
        <v>0</v>
      </c>
      <c r="I139" s="256">
        <f t="shared" si="346"/>
        <v>0</v>
      </c>
      <c r="J139" s="256">
        <f t="shared" si="346"/>
        <v>0</v>
      </c>
      <c r="K139" s="256">
        <f t="shared" si="346"/>
        <v>0</v>
      </c>
      <c r="L139" s="257">
        <f t="shared" si="346"/>
        <v>0</v>
      </c>
      <c r="M139" s="256">
        <f t="shared" si="346"/>
        <v>0</v>
      </c>
      <c r="N139" s="258">
        <f t="shared" si="346"/>
        <v>0</v>
      </c>
      <c r="O139" s="183"/>
      <c r="P139" s="184">
        <f t="shared" ref="P139:U139" si="347">P138*1936.27</f>
        <v>0</v>
      </c>
      <c r="Q139" s="184">
        <f t="shared" si="347"/>
        <v>0</v>
      </c>
      <c r="R139" s="184">
        <f t="shared" si="347"/>
        <v>0</v>
      </c>
      <c r="S139" s="184">
        <f t="shared" si="347"/>
        <v>0</v>
      </c>
      <c r="T139" s="184">
        <f t="shared" si="347"/>
        <v>0</v>
      </c>
      <c r="U139" s="184">
        <f t="shared" si="347"/>
        <v>0</v>
      </c>
      <c r="V139" s="184">
        <f t="shared" si="325"/>
        <v>0</v>
      </c>
    </row>
    <row r="140" spans="1:23" ht="12.75" customHeight="1" x14ac:dyDescent="0.2">
      <c r="A140" s="104">
        <f>IF(Foglio2!$J$7=1,TRUNC(V140,0),TRUNC(U140,0))</f>
        <v>0</v>
      </c>
      <c r="B140" s="245">
        <f t="shared" si="318"/>
        <v>40368</v>
      </c>
      <c r="C140" s="389"/>
      <c r="D140" s="389"/>
      <c r="E140" s="259" t="s">
        <v>3</v>
      </c>
      <c r="F140" s="260">
        <v>21</v>
      </c>
      <c r="G140" s="248">
        <f>IF(Foglio2!$J$3=Foglio2!$E$3,'Ausiliari_Coll.Scol. 1^ Pos.Ec.'!E140,IF(Foglio2!$J$3=Foglio2!$E$4,'Collab._Tecnici 1^ Pos.Ec.'!E140,IF(Foglio2!$J$3=Foglio2!$E$5,'Assistenti_Tecnici 1^ Pos.Ec.'!E140,IF(Foglio2!$J$3=Foglio2!$E$6,'Assistenti_Amm.vo 1^ Pos.Ec.'!E140,0))))</f>
        <v>0</v>
      </c>
      <c r="H140" s="248">
        <f>IF(Foglio2!$J$3=Foglio2!$E$3,'Ausiliari_Coll.Scol. 1^ Pos.Ec.'!F140,IF(Foglio2!$J$3=Foglio2!$E$4,'Collab._Tecnici 1^ Pos.Ec.'!F140,IF(Foglio2!$J$3=Foglio2!$E$5,'Assistenti_Tecnici 1^ Pos.Ec.'!F140,IF(Foglio2!$J$3=Foglio2!$E$6,'Assistenti_Amm.vo 1^ Pos.Ec.'!F140,0))))</f>
        <v>0</v>
      </c>
      <c r="I140" s="248">
        <f>IF(Foglio2!$J$3=Foglio2!$E$3,'Ausiliari_Coll.Scol. 1^ Pos.Ec.'!G140,IF(Foglio2!$J$3=Foglio2!$E$4,'Collab._Tecnici 1^ Pos.Ec.'!G140,IF(Foglio2!$J$3=Foglio2!$E$5,'Assistenti_Tecnici 1^ Pos.Ec.'!G140,IF(Foglio2!$J$3=Foglio2!$E$6,'Assistenti_Amm.vo 1^ Pos.Ec.'!G140,0))))</f>
        <v>0</v>
      </c>
      <c r="J140" s="248">
        <f>IF(Foglio2!$J$3=Foglio2!$E$3,'Ausiliari_Coll.Scol. 1^ Pos.Ec.'!H140,IF(Foglio2!$J$3=Foglio2!$E$4,'Collab._Tecnici 1^ Pos.Ec.'!H140,IF(Foglio2!$J$3=Foglio2!$E$5,'Assistenti_Tecnici 1^ Pos.Ec.'!H140,IF(Foglio2!$J$3=Foglio2!$E$6,'Assistenti_Amm.vo 1^ Pos.Ec.'!H140,0))))</f>
        <v>0</v>
      </c>
      <c r="K140" s="248">
        <f>IF(Foglio2!$J$3=Foglio2!$E$3,'Ausiliari_Coll.Scol. 1^ Pos.Ec.'!I140,IF(Foglio2!$J$3=Foglio2!$E$4,'Collab._Tecnici 1^ Pos.Ec.'!I140,IF(Foglio2!$J$3=Foglio2!$E$5,'Assistenti_Tecnici 1^ Pos.Ec.'!I140,IF(Foglio2!$J$3=Foglio2!$E$6,'Assistenti_Amm.vo 1^ Pos.Ec.'!I140,0))))</f>
        <v>0</v>
      </c>
      <c r="L140" s="261">
        <f>IF(Foglio2!$J$3=Foglio2!$E$3,'Ausiliari_Coll.Scol. 1^ Pos.Ec.'!J140,IF(Foglio2!$J$3=Foglio2!$E$4,'Collab._Tecnici 1^ Pos.Ec.'!J140,IF(Foglio2!$J$3=Foglio2!$E$5,'Assistenti_Tecnici 1^ Pos.Ec.'!J140,IF(Foglio2!$J$3=Foglio2!$E$6,'Assistenti_Amm.vo 1^ Pos.Ec.'!J140,0))))</f>
        <v>0</v>
      </c>
      <c r="M140" s="262">
        <f>IF(Foglio2!$J$3=Foglio2!$E$3,'Ausiliari_Coll.Scol. 1^ Pos.Ec.'!K140,IF(Foglio2!$J$3=Foglio2!$E$4,'Collab._Tecnici 1^ Pos.Ec.'!K140,IF(Foglio2!$J$3=Foglio2!$E$5,'Assistenti_Tecnici 1^ Pos.Ec.'!K140,IF(Foglio2!$J$3=Foglio2!$E$6,'Assistenti_Amm.vo 1^ Pos.Ec.'!K140,0))))</f>
        <v>0</v>
      </c>
      <c r="N140" s="263">
        <f>IF(Foglio2!$J$3=Foglio2!$E$3,'Ausiliari_Coll.Scol. 1^ Pos.Ec.'!L140,IF(Foglio2!$J$3=Foglio2!$E$4,'Collab._Tecnici 1^ Pos.Ec.'!L140,IF(Foglio2!$J$3=Foglio2!$E$5,'Assistenti_Tecnici 1^ Pos.Ec.'!L140,IF(Foglio2!$J$3=Foglio2!$E$6,'Assistenti_Amm.vo 1^ Pos.Ec.'!L140,0))))</f>
        <v>0</v>
      </c>
      <c r="O140" s="251"/>
      <c r="P140" s="252">
        <f>IF(Foglio2!$J$3=Foglio2!$E$3,'Ausiliari_Coll.Scol. 1^ Pos.Ec.'!N140,IF(Foglio2!$J$3=Foglio2!$E$4,'Collab._Tecnici 1^ Pos.Ec.'!N140,IF(Foglio2!$J$3=Foglio2!$E$5,'Assistenti_Tecnici 1^ Pos.Ec.'!N140,IF(Foglio2!$J$3=Foglio2!$E$6,'Assistenti_Amm.vo 1^ Pos.Ec.'!N140,0))))</f>
        <v>0</v>
      </c>
      <c r="Q140" s="252">
        <f>IF(Foglio2!$J$3=Foglio2!$E$3,'Ausiliari_Coll.Scol. 1^ Pos.Ec.'!O140,IF(Foglio2!$J$3=Foglio2!$E$4,'Collab._Tecnici 1^ Pos.Ec.'!O140,IF(Foglio2!$J$3=Foglio2!$E$5,'Assistenti_Tecnici 1^ Pos.Ec.'!O140,IF(Foglio2!$J$3=Foglio2!$E$6,'Assistenti_Amm.vo 1^ Pos.Ec.'!O140,0))))</f>
        <v>0</v>
      </c>
      <c r="R140" s="252">
        <f>IF(Foglio2!$J$3=Foglio2!$E$3,'Ausiliari_Coll.Scol. 1^ Pos.Ec.'!P140,IF(Foglio2!$J$3=Foglio2!$E$4,'Collab._Tecnici 1^ Pos.Ec.'!P140,IF(Foglio2!$J$3=Foglio2!$E$5,'Assistenti_Tecnici 1^ Pos.Ec.'!P140,IF(Foglio2!$J$3=Foglio2!$E$6,'Assistenti_Amm.vo 1^ Pos.Ec.'!P140,0))))</f>
        <v>0</v>
      </c>
      <c r="S140" s="252">
        <f>IF(Foglio2!$J$3=Foglio2!$E$3,'Ausiliari_Coll.Scol. 1^ Pos.Ec.'!Q140,IF(Foglio2!$J$3=Foglio2!$E$4,'Collab._Tecnici 1^ Pos.Ec.'!Q140,IF(Foglio2!$J$3=Foglio2!$E$5,'Assistenti_Tecnici 1^ Pos.Ec.'!Q140,IF(Foglio2!$J$3=Foglio2!$E$6,'Assistenti_Amm.vo 1^ Pos.Ec.'!Q140,0))))</f>
        <v>0</v>
      </c>
      <c r="T140" s="252">
        <f>IF(Foglio2!$J$3=Foglio2!$E$3,'Ausiliari_Coll.Scol. 1^ Pos.Ec.'!R140,IF(Foglio2!$J$3=Foglio2!$E$4,'Collab._Tecnici 1^ Pos.Ec.'!R140,IF(Foglio2!$J$3=Foglio2!$E$5,'Assistenti_Tecnici 1^ Pos.Ec.'!R140,IF(Foglio2!$J$3=Foglio2!$E$6,'Assistenti_Amm.vo 1^ Pos.Ec.'!R140,0))))</f>
        <v>0</v>
      </c>
      <c r="U140" s="252">
        <f t="shared" ref="U140" si="348">(P140)/12*0.8</f>
        <v>0</v>
      </c>
      <c r="V140" s="252">
        <f t="shared" ref="V140" si="349">(P140+R140)/12*0.8</f>
        <v>0</v>
      </c>
      <c r="W140" s="253" t="str">
        <f t="shared" ref="W140" si="350">"Fascia Da "&amp;F140&amp;" a "&amp;F141&amp;" Decorrenza "&amp;DAY(C132)&amp;"/"&amp;MONTH(C132)&amp;"/"&amp;YEAR(C132)</f>
        <v>Fascia Da 21 a 27 Decorrenza 1/7/2010</v>
      </c>
    </row>
    <row r="141" spans="1:23" ht="9" customHeight="1" x14ac:dyDescent="0.2">
      <c r="B141" s="245">
        <f t="shared" si="318"/>
        <v>40369</v>
      </c>
      <c r="C141" s="389"/>
      <c r="D141" s="389"/>
      <c r="E141" s="254" t="s">
        <v>4</v>
      </c>
      <c r="F141" s="255">
        <v>27</v>
      </c>
      <c r="G141" s="256">
        <f t="shared" ref="G141:N141" si="351">G140*1936.27</f>
        <v>0</v>
      </c>
      <c r="H141" s="256">
        <f t="shared" si="351"/>
        <v>0</v>
      </c>
      <c r="I141" s="256">
        <f t="shared" si="351"/>
        <v>0</v>
      </c>
      <c r="J141" s="256">
        <f t="shared" si="351"/>
        <v>0</v>
      </c>
      <c r="K141" s="256">
        <f t="shared" si="351"/>
        <v>0</v>
      </c>
      <c r="L141" s="257">
        <f t="shared" si="351"/>
        <v>0</v>
      </c>
      <c r="M141" s="256">
        <f t="shared" si="351"/>
        <v>0</v>
      </c>
      <c r="N141" s="258">
        <f t="shared" si="351"/>
        <v>0</v>
      </c>
      <c r="O141" s="183"/>
      <c r="P141" s="184">
        <f t="shared" ref="P141:U141" si="352">P140*1936.27</f>
        <v>0</v>
      </c>
      <c r="Q141" s="184">
        <f t="shared" si="352"/>
        <v>0</v>
      </c>
      <c r="R141" s="184">
        <f t="shared" si="352"/>
        <v>0</v>
      </c>
      <c r="S141" s="184">
        <f t="shared" si="352"/>
        <v>0</v>
      </c>
      <c r="T141" s="184">
        <f t="shared" si="352"/>
        <v>0</v>
      </c>
      <c r="U141" s="184">
        <f t="shared" si="352"/>
        <v>0</v>
      </c>
      <c r="V141" s="184">
        <f t="shared" si="325"/>
        <v>0</v>
      </c>
    </row>
    <row r="142" spans="1:23" ht="12.75" customHeight="1" x14ac:dyDescent="0.2">
      <c r="A142" s="104">
        <f>IF(Foglio2!$J$7=1,TRUNC(V142,0),TRUNC(U142,0))</f>
        <v>0</v>
      </c>
      <c r="B142" s="245">
        <f t="shared" si="318"/>
        <v>40370</v>
      </c>
      <c r="C142" s="389"/>
      <c r="D142" s="389"/>
      <c r="E142" s="259" t="s">
        <v>3</v>
      </c>
      <c r="F142" s="260">
        <v>28</v>
      </c>
      <c r="G142" s="248">
        <f>IF(Foglio2!$J$3=Foglio2!$E$3,'Ausiliari_Coll.Scol. 1^ Pos.Ec.'!E142,IF(Foglio2!$J$3=Foglio2!$E$4,'Collab._Tecnici 1^ Pos.Ec.'!E142,IF(Foglio2!$J$3=Foglio2!$E$5,'Assistenti_Tecnici 1^ Pos.Ec.'!E142,IF(Foglio2!$J$3=Foglio2!$E$6,'Assistenti_Amm.vo 1^ Pos.Ec.'!E142,0))))</f>
        <v>0</v>
      </c>
      <c r="H142" s="248">
        <f>IF(Foglio2!$J$3=Foglio2!$E$3,'Ausiliari_Coll.Scol. 1^ Pos.Ec.'!F142,IF(Foglio2!$J$3=Foglio2!$E$4,'Collab._Tecnici 1^ Pos.Ec.'!F142,IF(Foglio2!$J$3=Foglio2!$E$5,'Assistenti_Tecnici 1^ Pos.Ec.'!F142,IF(Foglio2!$J$3=Foglio2!$E$6,'Assistenti_Amm.vo 1^ Pos.Ec.'!F142,0))))</f>
        <v>0</v>
      </c>
      <c r="I142" s="248">
        <f>IF(Foglio2!$J$3=Foglio2!$E$3,'Ausiliari_Coll.Scol. 1^ Pos.Ec.'!G142,IF(Foglio2!$J$3=Foglio2!$E$4,'Collab._Tecnici 1^ Pos.Ec.'!G142,IF(Foglio2!$J$3=Foglio2!$E$5,'Assistenti_Tecnici 1^ Pos.Ec.'!G142,IF(Foglio2!$J$3=Foglio2!$E$6,'Assistenti_Amm.vo 1^ Pos.Ec.'!G142,0))))</f>
        <v>0</v>
      </c>
      <c r="J142" s="248">
        <f>IF(Foglio2!$J$3=Foglio2!$E$3,'Ausiliari_Coll.Scol. 1^ Pos.Ec.'!H142,IF(Foglio2!$J$3=Foglio2!$E$4,'Collab._Tecnici 1^ Pos.Ec.'!H142,IF(Foglio2!$J$3=Foglio2!$E$5,'Assistenti_Tecnici 1^ Pos.Ec.'!H142,IF(Foglio2!$J$3=Foglio2!$E$6,'Assistenti_Amm.vo 1^ Pos.Ec.'!H142,0))))</f>
        <v>0</v>
      </c>
      <c r="K142" s="248">
        <f>IF(Foglio2!$J$3=Foglio2!$E$3,'Ausiliari_Coll.Scol. 1^ Pos.Ec.'!I142,IF(Foglio2!$J$3=Foglio2!$E$4,'Collab._Tecnici 1^ Pos.Ec.'!I142,IF(Foglio2!$J$3=Foglio2!$E$5,'Assistenti_Tecnici 1^ Pos.Ec.'!I142,IF(Foglio2!$J$3=Foglio2!$E$6,'Assistenti_Amm.vo 1^ Pos.Ec.'!I142,0))))</f>
        <v>0</v>
      </c>
      <c r="L142" s="261">
        <f>IF(Foglio2!$J$3=Foglio2!$E$3,'Ausiliari_Coll.Scol. 1^ Pos.Ec.'!J142,IF(Foglio2!$J$3=Foglio2!$E$4,'Collab._Tecnici 1^ Pos.Ec.'!J142,IF(Foglio2!$J$3=Foglio2!$E$5,'Assistenti_Tecnici 1^ Pos.Ec.'!J142,IF(Foglio2!$J$3=Foglio2!$E$6,'Assistenti_Amm.vo 1^ Pos.Ec.'!J142,0))))</f>
        <v>0</v>
      </c>
      <c r="M142" s="262">
        <f>IF(Foglio2!$J$3=Foglio2!$E$3,'Ausiliari_Coll.Scol. 1^ Pos.Ec.'!K142,IF(Foglio2!$J$3=Foglio2!$E$4,'Collab._Tecnici 1^ Pos.Ec.'!K142,IF(Foglio2!$J$3=Foglio2!$E$5,'Assistenti_Tecnici 1^ Pos.Ec.'!K142,IF(Foglio2!$J$3=Foglio2!$E$6,'Assistenti_Amm.vo 1^ Pos.Ec.'!K142,0))))</f>
        <v>0</v>
      </c>
      <c r="N142" s="263">
        <f>IF(Foglio2!$J$3=Foglio2!$E$3,'Ausiliari_Coll.Scol. 1^ Pos.Ec.'!L142,IF(Foglio2!$J$3=Foglio2!$E$4,'Collab._Tecnici 1^ Pos.Ec.'!L142,IF(Foglio2!$J$3=Foglio2!$E$5,'Assistenti_Tecnici 1^ Pos.Ec.'!L142,IF(Foglio2!$J$3=Foglio2!$E$6,'Assistenti_Amm.vo 1^ Pos.Ec.'!L142,0))))</f>
        <v>0</v>
      </c>
      <c r="O142" s="251"/>
      <c r="P142" s="252">
        <f>IF(Foglio2!$J$3=Foglio2!$E$3,'Ausiliari_Coll.Scol. 1^ Pos.Ec.'!N142,IF(Foglio2!$J$3=Foglio2!$E$4,'Collab._Tecnici 1^ Pos.Ec.'!N142,IF(Foglio2!$J$3=Foglio2!$E$5,'Assistenti_Tecnici 1^ Pos.Ec.'!N142,IF(Foglio2!$J$3=Foglio2!$E$6,'Assistenti_Amm.vo 1^ Pos.Ec.'!N142,0))))</f>
        <v>0</v>
      </c>
      <c r="Q142" s="252">
        <f>IF(Foglio2!$J$3=Foglio2!$E$3,'Ausiliari_Coll.Scol. 1^ Pos.Ec.'!O142,IF(Foglio2!$J$3=Foglio2!$E$4,'Collab._Tecnici 1^ Pos.Ec.'!O142,IF(Foglio2!$J$3=Foglio2!$E$5,'Assistenti_Tecnici 1^ Pos.Ec.'!O142,IF(Foglio2!$J$3=Foglio2!$E$6,'Assistenti_Amm.vo 1^ Pos.Ec.'!O142,0))))</f>
        <v>0</v>
      </c>
      <c r="R142" s="252">
        <f>IF(Foglio2!$J$3=Foglio2!$E$3,'Ausiliari_Coll.Scol. 1^ Pos.Ec.'!P142,IF(Foglio2!$J$3=Foglio2!$E$4,'Collab._Tecnici 1^ Pos.Ec.'!P142,IF(Foglio2!$J$3=Foglio2!$E$5,'Assistenti_Tecnici 1^ Pos.Ec.'!P142,IF(Foglio2!$J$3=Foglio2!$E$6,'Assistenti_Amm.vo 1^ Pos.Ec.'!P142,0))))</f>
        <v>0</v>
      </c>
      <c r="S142" s="252">
        <f>IF(Foglio2!$J$3=Foglio2!$E$3,'Ausiliari_Coll.Scol. 1^ Pos.Ec.'!Q142,IF(Foglio2!$J$3=Foglio2!$E$4,'Collab._Tecnici 1^ Pos.Ec.'!Q142,IF(Foglio2!$J$3=Foglio2!$E$5,'Assistenti_Tecnici 1^ Pos.Ec.'!Q142,IF(Foglio2!$J$3=Foglio2!$E$6,'Assistenti_Amm.vo 1^ Pos.Ec.'!Q142,0))))</f>
        <v>0</v>
      </c>
      <c r="T142" s="252">
        <f>IF(Foglio2!$J$3=Foglio2!$E$3,'Ausiliari_Coll.Scol. 1^ Pos.Ec.'!R142,IF(Foglio2!$J$3=Foglio2!$E$4,'Collab._Tecnici 1^ Pos.Ec.'!R142,IF(Foglio2!$J$3=Foglio2!$E$5,'Assistenti_Tecnici 1^ Pos.Ec.'!R142,IF(Foglio2!$J$3=Foglio2!$E$6,'Assistenti_Amm.vo 1^ Pos.Ec.'!R142,0))))</f>
        <v>0</v>
      </c>
      <c r="U142" s="252">
        <f t="shared" ref="U142" si="353">(P142)/12*0.8</f>
        <v>0</v>
      </c>
      <c r="V142" s="252">
        <f t="shared" ref="V142" si="354">(P142+R142)/12*0.8</f>
        <v>0</v>
      </c>
      <c r="W142" s="253" t="str">
        <f t="shared" ref="W142" si="355">"Fascia Da "&amp;F142&amp;" a "&amp;F143&amp;" Decorrenza "&amp;DAY(C132)&amp;"/"&amp;MONTH(C132)&amp;"/"&amp;YEAR(C132)</f>
        <v>Fascia Da 28 a 34 Decorrenza 1/7/2010</v>
      </c>
    </row>
    <row r="143" spans="1:23" ht="9" customHeight="1" x14ac:dyDescent="0.2">
      <c r="B143" s="245">
        <f t="shared" si="318"/>
        <v>40371</v>
      </c>
      <c r="C143" s="389"/>
      <c r="D143" s="389"/>
      <c r="E143" s="254" t="s">
        <v>4</v>
      </c>
      <c r="F143" s="255">
        <v>34</v>
      </c>
      <c r="G143" s="256">
        <f t="shared" ref="G143:N143" si="356">G142*1936.27</f>
        <v>0</v>
      </c>
      <c r="H143" s="256">
        <f t="shared" si="356"/>
        <v>0</v>
      </c>
      <c r="I143" s="256">
        <f t="shared" si="356"/>
        <v>0</v>
      </c>
      <c r="J143" s="256">
        <f t="shared" si="356"/>
        <v>0</v>
      </c>
      <c r="K143" s="256">
        <f t="shared" si="356"/>
        <v>0</v>
      </c>
      <c r="L143" s="257">
        <f t="shared" si="356"/>
        <v>0</v>
      </c>
      <c r="M143" s="256">
        <f t="shared" si="356"/>
        <v>0</v>
      </c>
      <c r="N143" s="258">
        <f t="shared" si="356"/>
        <v>0</v>
      </c>
      <c r="O143" s="183"/>
      <c r="P143" s="184">
        <f t="shared" ref="P143:U143" si="357">P142*1936.27</f>
        <v>0</v>
      </c>
      <c r="Q143" s="184">
        <f t="shared" si="357"/>
        <v>0</v>
      </c>
      <c r="R143" s="184">
        <f t="shared" si="357"/>
        <v>0</v>
      </c>
      <c r="S143" s="184">
        <f t="shared" si="357"/>
        <v>0</v>
      </c>
      <c r="T143" s="184">
        <f t="shared" si="357"/>
        <v>0</v>
      </c>
      <c r="U143" s="184">
        <f t="shared" si="357"/>
        <v>0</v>
      </c>
      <c r="V143" s="184">
        <f t="shared" si="325"/>
        <v>0</v>
      </c>
    </row>
    <row r="144" spans="1:23" ht="12.75" customHeight="1" x14ac:dyDescent="0.2">
      <c r="A144" s="104">
        <f>IF(Foglio2!$J$7=1,TRUNC(V144,0),TRUNC(U144,0))</f>
        <v>0</v>
      </c>
      <c r="B144" s="245">
        <f t="shared" si="318"/>
        <v>40372</v>
      </c>
      <c r="C144" s="389"/>
      <c r="D144" s="389"/>
      <c r="E144" s="259" t="s">
        <v>3</v>
      </c>
      <c r="F144" s="260">
        <v>35</v>
      </c>
      <c r="G144" s="248">
        <f>IF(Foglio2!$J$3=Foglio2!$E$3,'Ausiliari_Coll.Scol. 1^ Pos.Ec.'!E144,IF(Foglio2!$J$3=Foglio2!$E$4,'Collab._Tecnici 1^ Pos.Ec.'!E144,IF(Foglio2!$J$3=Foglio2!$E$5,'Assistenti_Tecnici 1^ Pos.Ec.'!E144,IF(Foglio2!$J$3=Foglio2!$E$6,'Assistenti_Amm.vo 1^ Pos.Ec.'!E144,0))))</f>
        <v>0</v>
      </c>
      <c r="H144" s="248">
        <f>IF(Foglio2!$J$3=Foglio2!$E$3,'Ausiliari_Coll.Scol. 1^ Pos.Ec.'!F144,IF(Foglio2!$J$3=Foglio2!$E$4,'Collab._Tecnici 1^ Pos.Ec.'!F144,IF(Foglio2!$J$3=Foglio2!$E$5,'Assistenti_Tecnici 1^ Pos.Ec.'!F144,IF(Foglio2!$J$3=Foglio2!$E$6,'Assistenti_Amm.vo 1^ Pos.Ec.'!F144,0))))</f>
        <v>0</v>
      </c>
      <c r="I144" s="248">
        <f>IF(Foglio2!$J$3=Foglio2!$E$3,'Ausiliari_Coll.Scol. 1^ Pos.Ec.'!G144,IF(Foglio2!$J$3=Foglio2!$E$4,'Collab._Tecnici 1^ Pos.Ec.'!G144,IF(Foglio2!$J$3=Foglio2!$E$5,'Assistenti_Tecnici 1^ Pos.Ec.'!G144,IF(Foglio2!$J$3=Foglio2!$E$6,'Assistenti_Amm.vo 1^ Pos.Ec.'!G144,0))))</f>
        <v>0</v>
      </c>
      <c r="J144" s="248">
        <f>IF(Foglio2!$J$3=Foglio2!$E$3,'Ausiliari_Coll.Scol. 1^ Pos.Ec.'!H144,IF(Foglio2!$J$3=Foglio2!$E$4,'Collab._Tecnici 1^ Pos.Ec.'!H144,IF(Foglio2!$J$3=Foglio2!$E$5,'Assistenti_Tecnici 1^ Pos.Ec.'!H144,IF(Foglio2!$J$3=Foglio2!$E$6,'Assistenti_Amm.vo 1^ Pos.Ec.'!H144,0))))</f>
        <v>0</v>
      </c>
      <c r="K144" s="248">
        <f>IF(Foglio2!$J$3=Foglio2!$E$3,'Ausiliari_Coll.Scol. 1^ Pos.Ec.'!I144,IF(Foglio2!$J$3=Foglio2!$E$4,'Collab._Tecnici 1^ Pos.Ec.'!I144,IF(Foglio2!$J$3=Foglio2!$E$5,'Assistenti_Tecnici 1^ Pos.Ec.'!I144,IF(Foglio2!$J$3=Foglio2!$E$6,'Assistenti_Amm.vo 1^ Pos.Ec.'!I144,0))))</f>
        <v>0</v>
      </c>
      <c r="L144" s="261">
        <f>IF(Foglio2!$J$3=Foglio2!$E$3,'Ausiliari_Coll.Scol. 1^ Pos.Ec.'!J144,IF(Foglio2!$J$3=Foglio2!$E$4,'Collab._Tecnici 1^ Pos.Ec.'!J144,IF(Foglio2!$J$3=Foglio2!$E$5,'Assistenti_Tecnici 1^ Pos.Ec.'!J144,IF(Foglio2!$J$3=Foglio2!$E$6,'Assistenti_Amm.vo 1^ Pos.Ec.'!J144,0))))</f>
        <v>0</v>
      </c>
      <c r="M144" s="262">
        <f>IF(Foglio2!$J$3=Foglio2!$E$3,'Ausiliari_Coll.Scol. 1^ Pos.Ec.'!K144,IF(Foglio2!$J$3=Foglio2!$E$4,'Collab._Tecnici 1^ Pos.Ec.'!K144,IF(Foglio2!$J$3=Foglio2!$E$5,'Assistenti_Tecnici 1^ Pos.Ec.'!K144,IF(Foglio2!$J$3=Foglio2!$E$6,'Assistenti_Amm.vo 1^ Pos.Ec.'!K144,0))))</f>
        <v>0</v>
      </c>
      <c r="N144" s="263">
        <f>IF(Foglio2!$J$3=Foglio2!$E$3,'Ausiliari_Coll.Scol. 1^ Pos.Ec.'!L144,IF(Foglio2!$J$3=Foglio2!$E$4,'Collab._Tecnici 1^ Pos.Ec.'!L144,IF(Foglio2!$J$3=Foglio2!$E$5,'Assistenti_Tecnici 1^ Pos.Ec.'!L144,IF(Foglio2!$J$3=Foglio2!$E$6,'Assistenti_Amm.vo 1^ Pos.Ec.'!L144,0))))</f>
        <v>0</v>
      </c>
      <c r="O144" s="251"/>
      <c r="P144" s="252">
        <f>IF(Foglio2!$J$3=Foglio2!$E$3,'Ausiliari_Coll.Scol. 1^ Pos.Ec.'!N144,IF(Foglio2!$J$3=Foglio2!$E$4,'Collab._Tecnici 1^ Pos.Ec.'!N144,IF(Foglio2!$J$3=Foglio2!$E$5,'Assistenti_Tecnici 1^ Pos.Ec.'!N144,IF(Foglio2!$J$3=Foglio2!$E$6,'Assistenti_Amm.vo 1^ Pos.Ec.'!N144,0))))</f>
        <v>0</v>
      </c>
      <c r="Q144" s="252">
        <f>IF(Foglio2!$J$3=Foglio2!$E$3,'Ausiliari_Coll.Scol. 1^ Pos.Ec.'!O144,IF(Foglio2!$J$3=Foglio2!$E$4,'Collab._Tecnici 1^ Pos.Ec.'!O144,IF(Foglio2!$J$3=Foglio2!$E$5,'Assistenti_Tecnici 1^ Pos.Ec.'!O144,IF(Foglio2!$J$3=Foglio2!$E$6,'Assistenti_Amm.vo 1^ Pos.Ec.'!O144,0))))</f>
        <v>0</v>
      </c>
      <c r="R144" s="252">
        <f>IF(Foglio2!$J$3=Foglio2!$E$3,'Ausiliari_Coll.Scol. 1^ Pos.Ec.'!P144,IF(Foglio2!$J$3=Foglio2!$E$4,'Collab._Tecnici 1^ Pos.Ec.'!P144,IF(Foglio2!$J$3=Foglio2!$E$5,'Assistenti_Tecnici 1^ Pos.Ec.'!P144,IF(Foglio2!$J$3=Foglio2!$E$6,'Assistenti_Amm.vo 1^ Pos.Ec.'!P144,0))))</f>
        <v>0</v>
      </c>
      <c r="S144" s="252">
        <f>IF(Foglio2!$J$3=Foglio2!$E$3,'Ausiliari_Coll.Scol. 1^ Pos.Ec.'!Q144,IF(Foglio2!$J$3=Foglio2!$E$4,'Collab._Tecnici 1^ Pos.Ec.'!Q144,IF(Foglio2!$J$3=Foglio2!$E$5,'Assistenti_Tecnici 1^ Pos.Ec.'!Q144,IF(Foglio2!$J$3=Foglio2!$E$6,'Assistenti_Amm.vo 1^ Pos.Ec.'!Q144,0))))</f>
        <v>0</v>
      </c>
      <c r="T144" s="252">
        <f>IF(Foglio2!$J$3=Foglio2!$E$3,'Ausiliari_Coll.Scol. 1^ Pos.Ec.'!R144,IF(Foglio2!$J$3=Foglio2!$E$4,'Collab._Tecnici 1^ Pos.Ec.'!R144,IF(Foglio2!$J$3=Foglio2!$E$5,'Assistenti_Tecnici 1^ Pos.Ec.'!R144,IF(Foglio2!$J$3=Foglio2!$E$6,'Assistenti_Amm.vo 1^ Pos.Ec.'!R144,0))))</f>
        <v>0</v>
      </c>
      <c r="U144" s="252">
        <f t="shared" ref="U144" si="358">(P144)/12*0.8</f>
        <v>0</v>
      </c>
      <c r="V144" s="252">
        <f t="shared" ref="V144" si="359">(P144+R144)/12*0.8</f>
        <v>0</v>
      </c>
      <c r="W144" s="253" t="str">
        <f t="shared" ref="W144" si="360">"Fascia Da "&amp;F144&amp;" a "&amp;F145&amp;" Decorrenza "&amp;DAY(C132)&amp;"/"&amp;MONTH(C132)&amp;"/"&amp;YEAR(C132)</f>
        <v>Fascia Da 35 a  Decorrenza 1/7/2010</v>
      </c>
    </row>
    <row r="145" spans="1:23" ht="9" customHeight="1" x14ac:dyDescent="0.2">
      <c r="B145" s="245">
        <f t="shared" si="318"/>
        <v>40373</v>
      </c>
      <c r="C145" s="454"/>
      <c r="D145" s="454"/>
      <c r="E145" s="264" t="s">
        <v>4</v>
      </c>
      <c r="F145" s="265"/>
      <c r="G145" s="267">
        <f t="shared" ref="G145:N145" si="361">G144*1936.27</f>
        <v>0</v>
      </c>
      <c r="H145" s="267">
        <f t="shared" si="361"/>
        <v>0</v>
      </c>
      <c r="I145" s="267">
        <f t="shared" si="361"/>
        <v>0</v>
      </c>
      <c r="J145" s="267">
        <f t="shared" si="361"/>
        <v>0</v>
      </c>
      <c r="K145" s="267">
        <f t="shared" si="361"/>
        <v>0</v>
      </c>
      <c r="L145" s="266">
        <f t="shared" si="361"/>
        <v>0</v>
      </c>
      <c r="M145" s="267">
        <f t="shared" si="361"/>
        <v>0</v>
      </c>
      <c r="N145" s="268">
        <f t="shared" si="361"/>
        <v>0</v>
      </c>
      <c r="O145" s="183"/>
      <c r="P145" s="269">
        <f t="shared" ref="P145:U145" si="362">P144*1936.27</f>
        <v>0</v>
      </c>
      <c r="Q145" s="269">
        <f t="shared" si="362"/>
        <v>0</v>
      </c>
      <c r="R145" s="269">
        <f t="shared" si="362"/>
        <v>0</v>
      </c>
      <c r="S145" s="269">
        <f t="shared" si="362"/>
        <v>0</v>
      </c>
      <c r="T145" s="184">
        <f t="shared" si="362"/>
        <v>0</v>
      </c>
      <c r="U145" s="184">
        <f t="shared" si="362"/>
        <v>0</v>
      </c>
      <c r="V145" s="184">
        <f t="shared" si="325"/>
        <v>0</v>
      </c>
    </row>
    <row r="146" spans="1:23" ht="12.75" customHeight="1" x14ac:dyDescent="0.2">
      <c r="A146" s="104">
        <f>IF(Foglio2!$J$7=1,TRUNC(V146,0),TRUNC(U146,0))</f>
        <v>0</v>
      </c>
      <c r="B146" s="245">
        <f t="shared" ref="B146" si="363">C148</f>
        <v>40544</v>
      </c>
      <c r="C146" s="452">
        <v>40544</v>
      </c>
      <c r="D146" s="452">
        <v>42369</v>
      </c>
      <c r="E146" s="246" t="s">
        <v>3</v>
      </c>
      <c r="F146" s="247">
        <v>0</v>
      </c>
      <c r="G146" s="248">
        <f>IF(Foglio2!$J$3=Foglio2!$E$3,'Ausiliari_Coll.Scol. 1^ Pos.Ec.'!E146,IF(Foglio2!$J$3=Foglio2!$E$4,'Collab._Tecnici 1^ Pos.Ec.'!E146,IF(Foglio2!$J$3=Foglio2!$E$5,'Assistenti_Tecnici 1^ Pos.Ec.'!E146,IF(Foglio2!$J$3=Foglio2!$E$6,'Assistenti_Amm.vo 1^ Pos.Ec.'!E146,0))))</f>
        <v>0</v>
      </c>
      <c r="H146" s="248">
        <f>IF(Foglio2!$J$3=Foglio2!$E$3,'Ausiliari_Coll.Scol. 1^ Pos.Ec.'!F146,IF(Foglio2!$J$3=Foglio2!$E$4,'Collab._Tecnici 1^ Pos.Ec.'!F146,IF(Foglio2!$J$3=Foglio2!$E$5,'Assistenti_Tecnici 1^ Pos.Ec.'!F146,IF(Foglio2!$J$3=Foglio2!$E$6,'Assistenti_Amm.vo 1^ Pos.Ec.'!F146,0))))</f>
        <v>0</v>
      </c>
      <c r="I146" s="248">
        <f>IF(Foglio2!$J$3=Foglio2!$E$3,'Ausiliari_Coll.Scol. 1^ Pos.Ec.'!G146,IF(Foglio2!$J$3=Foglio2!$E$4,'Collab._Tecnici 1^ Pos.Ec.'!G146,IF(Foglio2!$J$3=Foglio2!$E$5,'Assistenti_Tecnici 1^ Pos.Ec.'!G146,IF(Foglio2!$J$3=Foglio2!$E$6,'Assistenti_Amm.vo 1^ Pos.Ec.'!G146,0))))</f>
        <v>0</v>
      </c>
      <c r="J146" s="248">
        <f>IF(Foglio2!$J$3=Foglio2!$E$3,'Ausiliari_Coll.Scol. 1^ Pos.Ec.'!H146,IF(Foglio2!$J$3=Foglio2!$E$4,'Collab._Tecnici 1^ Pos.Ec.'!H146,IF(Foglio2!$J$3=Foglio2!$E$5,'Assistenti_Tecnici 1^ Pos.Ec.'!H146,IF(Foglio2!$J$3=Foglio2!$E$6,'Assistenti_Amm.vo 1^ Pos.Ec.'!H146,0))))</f>
        <v>0</v>
      </c>
      <c r="K146" s="248">
        <f>IF(Foglio2!$J$3=Foglio2!$E$3,'Ausiliari_Coll.Scol. 1^ Pos.Ec.'!I146,IF(Foglio2!$J$3=Foglio2!$E$4,'Collab._Tecnici 1^ Pos.Ec.'!I146,IF(Foglio2!$J$3=Foglio2!$E$5,'Assistenti_Tecnici 1^ Pos.Ec.'!I146,IF(Foglio2!$J$3=Foglio2!$E$6,'Assistenti_Amm.vo 1^ Pos.Ec.'!I146,0))))</f>
        <v>0</v>
      </c>
      <c r="L146" s="248">
        <f>IF(Foglio2!$J$3=Foglio2!$E$3,'Ausiliari_Coll.Scol. 1^ Pos.Ec.'!J146,IF(Foglio2!$J$3=Foglio2!$E$4,'Collab._Tecnici 1^ Pos.Ec.'!J146,IF(Foglio2!$J$3=Foglio2!$E$5,'Assistenti_Tecnici 1^ Pos.Ec.'!J146,IF(Foglio2!$J$3=Foglio2!$E$6,'Assistenti_Amm.vo 1^ Pos.Ec.'!J146,0))))</f>
        <v>0</v>
      </c>
      <c r="M146" s="248">
        <f>IF(Foglio2!$J$3=Foglio2!$E$3,'Ausiliari_Coll.Scol. 1^ Pos.Ec.'!K146,IF(Foglio2!$J$3=Foglio2!$E$4,'Collab._Tecnici 1^ Pos.Ec.'!K146,IF(Foglio2!$J$3=Foglio2!$E$5,'Assistenti_Tecnici 1^ Pos.Ec.'!K146,IF(Foglio2!$J$3=Foglio2!$E$6,'Assistenti_Amm.vo 1^ Pos.Ec.'!K146,0))))</f>
        <v>0</v>
      </c>
      <c r="N146" s="250">
        <f>IF(Foglio2!$J$3=Foglio2!$E$3,'Ausiliari_Coll.Scol. 1^ Pos.Ec.'!L146,IF(Foglio2!$J$3=Foglio2!$E$4,'Collab._Tecnici 1^ Pos.Ec.'!L146,IF(Foglio2!$J$3=Foglio2!$E$5,'Assistenti_Tecnici 1^ Pos.Ec.'!L146,IF(Foglio2!$J$3=Foglio2!$E$6,'Assistenti_Amm.vo 1^ Pos.Ec.'!L146,0))))</f>
        <v>0</v>
      </c>
      <c r="O146" s="251"/>
      <c r="P146" s="252">
        <f>IF(Foglio2!$J$3=Foglio2!$E$3,'Ausiliari_Coll.Scol. 1^ Pos.Ec.'!N146,IF(Foglio2!$J$3=Foglio2!$E$4,'Collab._Tecnici 1^ Pos.Ec.'!N146,IF(Foglio2!$J$3=Foglio2!$E$5,'Assistenti_Tecnici 1^ Pos.Ec.'!N146,IF(Foglio2!$J$3=Foglio2!$E$6,'Assistenti_Amm.vo 1^ Pos.Ec.'!N146,0))))</f>
        <v>0</v>
      </c>
      <c r="Q146" s="252">
        <f>IF(Foglio2!$J$3=Foglio2!$E$3,'Ausiliari_Coll.Scol. 1^ Pos.Ec.'!O146,IF(Foglio2!$J$3=Foglio2!$E$4,'Collab._Tecnici 1^ Pos.Ec.'!O146,IF(Foglio2!$J$3=Foglio2!$E$5,'Assistenti_Tecnici 1^ Pos.Ec.'!O146,IF(Foglio2!$J$3=Foglio2!$E$6,'Assistenti_Amm.vo 1^ Pos.Ec.'!O146,0))))</f>
        <v>0</v>
      </c>
      <c r="R146" s="252">
        <f>IF(Foglio2!$J$3=Foglio2!$E$3,'Ausiliari_Coll.Scol. 1^ Pos.Ec.'!P146,IF(Foglio2!$J$3=Foglio2!$E$4,'Collab._Tecnici 1^ Pos.Ec.'!P146,IF(Foglio2!$J$3=Foglio2!$E$5,'Assistenti_Tecnici 1^ Pos.Ec.'!P146,IF(Foglio2!$J$3=Foglio2!$E$6,'Assistenti_Amm.vo 1^ Pos.Ec.'!P146,0))))</f>
        <v>0</v>
      </c>
      <c r="S146" s="252">
        <f>IF(Foglio2!$J$3=Foglio2!$E$3,'Ausiliari_Coll.Scol. 1^ Pos.Ec.'!Q146,IF(Foglio2!$J$3=Foglio2!$E$4,'Collab._Tecnici 1^ Pos.Ec.'!Q146,IF(Foglio2!$J$3=Foglio2!$E$5,'Assistenti_Tecnici 1^ Pos.Ec.'!Q146,IF(Foglio2!$J$3=Foglio2!$E$6,'Assistenti_Amm.vo 1^ Pos.Ec.'!Q146,0))))</f>
        <v>0</v>
      </c>
      <c r="T146" s="252">
        <f>IF(Foglio2!$J$3=Foglio2!$E$3,'Ausiliari_Coll.Scol. 1^ Pos.Ec.'!R146,IF(Foglio2!$J$3=Foglio2!$E$4,'Collab._Tecnici 1^ Pos.Ec.'!R146,IF(Foglio2!$J$3=Foglio2!$E$5,'Assistenti_Tecnici 1^ Pos.Ec.'!R146,IF(Foglio2!$J$3=Foglio2!$E$6,'Assistenti_Amm.vo 1^ Pos.Ec.'!R146,0))))</f>
        <v>0</v>
      </c>
      <c r="U146" s="252">
        <f t="shared" ref="U146" si="364">(P146)/12*0.8</f>
        <v>0</v>
      </c>
      <c r="V146" s="252">
        <f t="shared" ref="V146" si="365">(P146+R146)/12*0.8</f>
        <v>0</v>
      </c>
      <c r="W146" s="253" t="str">
        <f t="shared" ref="W146:W160" si="366">"Fascia Da "&amp;F146&amp;" a "&amp;F147&amp;" Decorrenza "&amp;DAY(C146)&amp;"/"&amp;MONTH(C146)&amp;"/"&amp;YEAR(C146)</f>
        <v>Fascia Da 0 a 2 Decorrenza 1/1/2011</v>
      </c>
    </row>
    <row r="147" spans="1:23" ht="9" customHeight="1" x14ac:dyDescent="0.2">
      <c r="B147" s="245">
        <f t="shared" ref="B147:B234" si="367">B146+1</f>
        <v>40545</v>
      </c>
      <c r="C147" s="453"/>
      <c r="D147" s="453"/>
      <c r="E147" s="254" t="s">
        <v>4</v>
      </c>
      <c r="F147" s="255">
        <v>2</v>
      </c>
      <c r="G147" s="267">
        <f t="shared" ref="G147:N147" si="368">G146*1936.27</f>
        <v>0</v>
      </c>
      <c r="H147" s="256">
        <f t="shared" si="368"/>
        <v>0</v>
      </c>
      <c r="I147" s="256">
        <f t="shared" si="368"/>
        <v>0</v>
      </c>
      <c r="J147" s="267">
        <f t="shared" si="368"/>
        <v>0</v>
      </c>
      <c r="K147" s="267">
        <f t="shared" si="368"/>
        <v>0</v>
      </c>
      <c r="L147" s="257">
        <f t="shared" si="368"/>
        <v>0</v>
      </c>
      <c r="M147" s="267">
        <f t="shared" si="368"/>
        <v>0</v>
      </c>
      <c r="N147" s="267">
        <f t="shared" si="368"/>
        <v>0</v>
      </c>
      <c r="O147" s="183"/>
      <c r="P147" s="184">
        <f t="shared" ref="P147:V161" si="369">P146*1936.27</f>
        <v>0</v>
      </c>
      <c r="Q147" s="184">
        <f t="shared" si="369"/>
        <v>0</v>
      </c>
      <c r="R147" s="184">
        <f t="shared" si="369"/>
        <v>0</v>
      </c>
      <c r="S147" s="184">
        <f t="shared" si="369"/>
        <v>0</v>
      </c>
      <c r="T147" s="184">
        <f t="shared" si="369"/>
        <v>0</v>
      </c>
      <c r="U147" s="184">
        <f t="shared" si="369"/>
        <v>0</v>
      </c>
      <c r="V147" s="184">
        <f t="shared" si="369"/>
        <v>0</v>
      </c>
    </row>
    <row r="148" spans="1:23" ht="12.75" customHeight="1" x14ac:dyDescent="0.2">
      <c r="A148" s="104">
        <f>IF(Foglio2!$J$7=1,TRUNC(V148,0),TRUNC(U148,0))</f>
        <v>0</v>
      </c>
      <c r="B148" s="245">
        <f t="shared" si="318"/>
        <v>40546</v>
      </c>
      <c r="C148" s="389">
        <v>40544</v>
      </c>
      <c r="D148" s="389">
        <v>42369</v>
      </c>
      <c r="E148" s="259" t="s">
        <v>3</v>
      </c>
      <c r="F148" s="260">
        <v>3</v>
      </c>
      <c r="G148" s="248">
        <f>IF(Foglio2!$J$3=Foglio2!$E$3,'Ausiliari_Coll.Scol. 1^ Pos.Ec.'!E148,IF(Foglio2!$J$3=Foglio2!$E$4,'Collab._Tecnici 1^ Pos.Ec.'!E148,IF(Foglio2!$J$3=Foglio2!$E$5,'Assistenti_Tecnici 1^ Pos.Ec.'!E148,IF(Foglio2!$J$3=Foglio2!$E$6,'Assistenti_Amm.vo 1^ Pos.Ec.'!E148,0))))</f>
        <v>0</v>
      </c>
      <c r="H148" s="248">
        <f>IF(Foglio2!$J$3=Foglio2!$E$3,'Ausiliari_Coll.Scol. 1^ Pos.Ec.'!F148,IF(Foglio2!$J$3=Foglio2!$E$4,'Collab._Tecnici 1^ Pos.Ec.'!F148,IF(Foglio2!$J$3=Foglio2!$E$5,'Assistenti_Tecnici 1^ Pos.Ec.'!F148,IF(Foglio2!$J$3=Foglio2!$E$6,'Assistenti_Amm.vo 1^ Pos.Ec.'!F148,0))))</f>
        <v>0</v>
      </c>
      <c r="I148" s="248">
        <f>IF(Foglio2!$J$3=Foglio2!$E$3,'Ausiliari_Coll.Scol. 1^ Pos.Ec.'!G148,IF(Foglio2!$J$3=Foglio2!$E$4,'Collab._Tecnici 1^ Pos.Ec.'!G148,IF(Foglio2!$J$3=Foglio2!$E$5,'Assistenti_Tecnici 1^ Pos.Ec.'!G148,IF(Foglio2!$J$3=Foglio2!$E$6,'Assistenti_Amm.vo 1^ Pos.Ec.'!G148,0))))</f>
        <v>0</v>
      </c>
      <c r="J148" s="248">
        <f>IF(Foglio2!$J$3=Foglio2!$E$3,'Ausiliari_Coll.Scol. 1^ Pos.Ec.'!H148,IF(Foglio2!$J$3=Foglio2!$E$4,'Collab._Tecnici 1^ Pos.Ec.'!H148,IF(Foglio2!$J$3=Foglio2!$E$5,'Assistenti_Tecnici 1^ Pos.Ec.'!H148,IF(Foglio2!$J$3=Foglio2!$E$6,'Assistenti_Amm.vo 1^ Pos.Ec.'!H148,0))))</f>
        <v>0</v>
      </c>
      <c r="K148" s="248">
        <f>IF(Foglio2!$J$3=Foglio2!$E$3,'Ausiliari_Coll.Scol. 1^ Pos.Ec.'!I148,IF(Foglio2!$J$3=Foglio2!$E$4,'Collab._Tecnici 1^ Pos.Ec.'!I148,IF(Foglio2!$J$3=Foglio2!$E$5,'Assistenti_Tecnici 1^ Pos.Ec.'!I148,IF(Foglio2!$J$3=Foglio2!$E$6,'Assistenti_Amm.vo 1^ Pos.Ec.'!I148,0))))</f>
        <v>0</v>
      </c>
      <c r="L148" s="248">
        <f>IF(Foglio2!$J$3=Foglio2!$E$3,'Ausiliari_Coll.Scol. 1^ Pos.Ec.'!J148,IF(Foglio2!$J$3=Foglio2!$E$4,'Collab._Tecnici 1^ Pos.Ec.'!J148,IF(Foglio2!$J$3=Foglio2!$E$5,'Assistenti_Tecnici 1^ Pos.Ec.'!J148,IF(Foglio2!$J$3=Foglio2!$E$6,'Assistenti_Amm.vo 1^ Pos.Ec.'!J148,0))))</f>
        <v>0</v>
      </c>
      <c r="M148" s="248">
        <f>IF(Foglio2!$J$3=Foglio2!$E$3,'Ausiliari_Coll.Scol. 1^ Pos.Ec.'!K148,IF(Foglio2!$J$3=Foglio2!$E$4,'Collab._Tecnici 1^ Pos.Ec.'!K148,IF(Foglio2!$J$3=Foglio2!$E$5,'Assistenti_Tecnici 1^ Pos.Ec.'!K148,IF(Foglio2!$J$3=Foglio2!$E$6,'Assistenti_Amm.vo 1^ Pos.Ec.'!K148,0))))</f>
        <v>0</v>
      </c>
      <c r="N148" s="250">
        <f>IF(Foglio2!$J$3=Foglio2!$E$3,'Ausiliari_Coll.Scol. 1^ Pos.Ec.'!L148,IF(Foglio2!$J$3=Foglio2!$E$4,'Collab._Tecnici 1^ Pos.Ec.'!L148,IF(Foglio2!$J$3=Foglio2!$E$5,'Assistenti_Tecnici 1^ Pos.Ec.'!L148,IF(Foglio2!$J$3=Foglio2!$E$6,'Assistenti_Amm.vo 1^ Pos.Ec.'!L148,0))))</f>
        <v>0</v>
      </c>
      <c r="O148" s="251"/>
      <c r="P148" s="252">
        <f>IF(Foglio2!$J$3=Foglio2!$E$3,'Ausiliari_Coll.Scol. 1^ Pos.Ec.'!N148,IF(Foglio2!$J$3=Foglio2!$E$4,'Collab._Tecnici 1^ Pos.Ec.'!N148,IF(Foglio2!$J$3=Foglio2!$E$5,'Assistenti_Tecnici 1^ Pos.Ec.'!N148,IF(Foglio2!$J$3=Foglio2!$E$6,'Assistenti_Amm.vo 1^ Pos.Ec.'!N148,0))))</f>
        <v>0</v>
      </c>
      <c r="Q148" s="252">
        <f>IF(Foglio2!$J$3=Foglio2!$E$3,'Ausiliari_Coll.Scol. 1^ Pos.Ec.'!O148,IF(Foglio2!$J$3=Foglio2!$E$4,'Collab._Tecnici 1^ Pos.Ec.'!O148,IF(Foglio2!$J$3=Foglio2!$E$5,'Assistenti_Tecnici 1^ Pos.Ec.'!O148,IF(Foglio2!$J$3=Foglio2!$E$6,'Assistenti_Amm.vo 1^ Pos.Ec.'!O148,0))))</f>
        <v>0</v>
      </c>
      <c r="R148" s="252">
        <f>IF(Foglio2!$J$3=Foglio2!$E$3,'Ausiliari_Coll.Scol. 1^ Pos.Ec.'!P148,IF(Foglio2!$J$3=Foglio2!$E$4,'Collab._Tecnici 1^ Pos.Ec.'!P148,IF(Foglio2!$J$3=Foglio2!$E$5,'Assistenti_Tecnici 1^ Pos.Ec.'!P148,IF(Foglio2!$J$3=Foglio2!$E$6,'Assistenti_Amm.vo 1^ Pos.Ec.'!P148,0))))</f>
        <v>0</v>
      </c>
      <c r="S148" s="252">
        <f>IF(Foglio2!$J$3=Foglio2!$E$3,'Ausiliari_Coll.Scol. 1^ Pos.Ec.'!Q148,IF(Foglio2!$J$3=Foglio2!$E$4,'Collab._Tecnici 1^ Pos.Ec.'!Q148,IF(Foglio2!$J$3=Foglio2!$E$5,'Assistenti_Tecnici 1^ Pos.Ec.'!Q148,IF(Foglio2!$J$3=Foglio2!$E$6,'Assistenti_Amm.vo 1^ Pos.Ec.'!Q148,0))))</f>
        <v>0</v>
      </c>
      <c r="T148" s="252">
        <f>IF(Foglio2!$J$3=Foglio2!$E$3,'Ausiliari_Coll.Scol. 1^ Pos.Ec.'!R148,IF(Foglio2!$J$3=Foglio2!$E$4,'Collab._Tecnici 1^ Pos.Ec.'!R148,IF(Foglio2!$J$3=Foglio2!$E$5,'Assistenti_Tecnici 1^ Pos.Ec.'!R148,IF(Foglio2!$J$3=Foglio2!$E$6,'Assistenti_Amm.vo 1^ Pos.Ec.'!R148,0))))</f>
        <v>0</v>
      </c>
      <c r="U148" s="252">
        <f t="shared" ref="U148" si="370">(P148)/12*0.8</f>
        <v>0</v>
      </c>
      <c r="V148" s="252">
        <f t="shared" ref="V148" si="371">(P148+R148)/12*0.8</f>
        <v>0</v>
      </c>
      <c r="W148" s="253" t="str">
        <f t="shared" ref="W148" si="372">"Fascia Da "&amp;F148&amp;" a "&amp;F149&amp;" Decorrenza "&amp;DAY(C146)&amp;"/"&amp;MONTH(C146)&amp;"/"&amp;YEAR(C146)</f>
        <v>Fascia Da 3 a 8 Decorrenza 1/1/2011</v>
      </c>
    </row>
    <row r="149" spans="1:23" ht="9" customHeight="1" x14ac:dyDescent="0.2">
      <c r="B149" s="245">
        <f t="shared" si="318"/>
        <v>40547</v>
      </c>
      <c r="C149" s="389"/>
      <c r="D149" s="389"/>
      <c r="E149" s="254" t="s">
        <v>4</v>
      </c>
      <c r="F149" s="255">
        <v>8</v>
      </c>
      <c r="G149" s="267">
        <f t="shared" ref="G149:N149" si="373">G148*1936.27</f>
        <v>0</v>
      </c>
      <c r="H149" s="256">
        <f t="shared" si="373"/>
        <v>0</v>
      </c>
      <c r="I149" s="256">
        <f t="shared" si="373"/>
        <v>0</v>
      </c>
      <c r="J149" s="267">
        <f t="shared" si="373"/>
        <v>0</v>
      </c>
      <c r="K149" s="267">
        <f t="shared" si="373"/>
        <v>0</v>
      </c>
      <c r="L149" s="257">
        <f t="shared" si="373"/>
        <v>0</v>
      </c>
      <c r="M149" s="267">
        <f t="shared" si="373"/>
        <v>0</v>
      </c>
      <c r="N149" s="267">
        <f t="shared" si="373"/>
        <v>0</v>
      </c>
      <c r="O149" s="183"/>
      <c r="P149" s="184">
        <f t="shared" ref="P149:U149" si="374">P148*1936.27</f>
        <v>0</v>
      </c>
      <c r="Q149" s="184">
        <f t="shared" si="374"/>
        <v>0</v>
      </c>
      <c r="R149" s="184">
        <f t="shared" si="374"/>
        <v>0</v>
      </c>
      <c r="S149" s="184">
        <f t="shared" si="374"/>
        <v>0</v>
      </c>
      <c r="T149" s="184">
        <f t="shared" si="374"/>
        <v>0</v>
      </c>
      <c r="U149" s="184">
        <f t="shared" si="374"/>
        <v>0</v>
      </c>
      <c r="V149" s="184">
        <f t="shared" si="369"/>
        <v>0</v>
      </c>
    </row>
    <row r="150" spans="1:23" ht="12.75" customHeight="1" x14ac:dyDescent="0.2">
      <c r="A150" s="104">
        <f>IF(Foglio2!$J$7=1,TRUNC(V150,0),TRUNC(U150,0))</f>
        <v>0</v>
      </c>
      <c r="B150" s="245">
        <f t="shared" si="318"/>
        <v>40548</v>
      </c>
      <c r="C150" s="389"/>
      <c r="D150" s="389"/>
      <c r="E150" s="259" t="s">
        <v>3</v>
      </c>
      <c r="F150" s="260">
        <v>9</v>
      </c>
      <c r="G150" s="248">
        <f>IF(Foglio2!$J$3=Foglio2!$E$3,'Ausiliari_Coll.Scol. 1^ Pos.Ec.'!E150,IF(Foglio2!$J$3=Foglio2!$E$4,'Collab._Tecnici 1^ Pos.Ec.'!E150,IF(Foglio2!$J$3=Foglio2!$E$5,'Assistenti_Tecnici 1^ Pos.Ec.'!E150,IF(Foglio2!$J$3=Foglio2!$E$6,'Assistenti_Amm.vo 1^ Pos.Ec.'!E150,0))))</f>
        <v>0</v>
      </c>
      <c r="H150" s="248">
        <f>IF(Foglio2!$J$3=Foglio2!$E$3,'Ausiliari_Coll.Scol. 1^ Pos.Ec.'!F150,IF(Foglio2!$J$3=Foglio2!$E$4,'Collab._Tecnici 1^ Pos.Ec.'!F150,IF(Foglio2!$J$3=Foglio2!$E$5,'Assistenti_Tecnici 1^ Pos.Ec.'!F150,IF(Foglio2!$J$3=Foglio2!$E$6,'Assistenti_Amm.vo 1^ Pos.Ec.'!F150,0))))</f>
        <v>0</v>
      </c>
      <c r="I150" s="248">
        <f>IF(Foglio2!$J$3=Foglio2!$E$3,'Ausiliari_Coll.Scol. 1^ Pos.Ec.'!G150,IF(Foglio2!$J$3=Foglio2!$E$4,'Collab._Tecnici 1^ Pos.Ec.'!G150,IF(Foglio2!$J$3=Foglio2!$E$5,'Assistenti_Tecnici 1^ Pos.Ec.'!G150,IF(Foglio2!$J$3=Foglio2!$E$6,'Assistenti_Amm.vo 1^ Pos.Ec.'!G150,0))))</f>
        <v>0</v>
      </c>
      <c r="J150" s="248">
        <f>IF(Foglio2!$J$3=Foglio2!$E$3,'Ausiliari_Coll.Scol. 1^ Pos.Ec.'!H150,IF(Foglio2!$J$3=Foglio2!$E$4,'Collab._Tecnici 1^ Pos.Ec.'!H150,IF(Foglio2!$J$3=Foglio2!$E$5,'Assistenti_Tecnici 1^ Pos.Ec.'!H150,IF(Foglio2!$J$3=Foglio2!$E$6,'Assistenti_Amm.vo 1^ Pos.Ec.'!H150,0))))</f>
        <v>0</v>
      </c>
      <c r="K150" s="248">
        <f>IF(Foglio2!$J$3=Foglio2!$E$3,'Ausiliari_Coll.Scol. 1^ Pos.Ec.'!I150,IF(Foglio2!$J$3=Foglio2!$E$4,'Collab._Tecnici 1^ Pos.Ec.'!I150,IF(Foglio2!$J$3=Foglio2!$E$5,'Assistenti_Tecnici 1^ Pos.Ec.'!I150,IF(Foglio2!$J$3=Foglio2!$E$6,'Assistenti_Amm.vo 1^ Pos.Ec.'!I150,0))))</f>
        <v>0</v>
      </c>
      <c r="L150" s="248">
        <f>IF(Foglio2!$J$3=Foglio2!$E$3,'Ausiliari_Coll.Scol. 1^ Pos.Ec.'!J150,IF(Foglio2!$J$3=Foglio2!$E$4,'Collab._Tecnici 1^ Pos.Ec.'!J150,IF(Foglio2!$J$3=Foglio2!$E$5,'Assistenti_Tecnici 1^ Pos.Ec.'!J150,IF(Foglio2!$J$3=Foglio2!$E$6,'Assistenti_Amm.vo 1^ Pos.Ec.'!J150,0))))</f>
        <v>0</v>
      </c>
      <c r="M150" s="248">
        <f>IF(Foglio2!$J$3=Foglio2!$E$3,'Ausiliari_Coll.Scol. 1^ Pos.Ec.'!K150,IF(Foglio2!$J$3=Foglio2!$E$4,'Collab._Tecnici 1^ Pos.Ec.'!K150,IF(Foglio2!$J$3=Foglio2!$E$5,'Assistenti_Tecnici 1^ Pos.Ec.'!K150,IF(Foglio2!$J$3=Foglio2!$E$6,'Assistenti_Amm.vo 1^ Pos.Ec.'!K150,0))))</f>
        <v>0</v>
      </c>
      <c r="N150" s="250">
        <f>IF(Foglio2!$J$3=Foglio2!$E$3,'Ausiliari_Coll.Scol. 1^ Pos.Ec.'!L150,IF(Foglio2!$J$3=Foglio2!$E$4,'Collab._Tecnici 1^ Pos.Ec.'!L150,IF(Foglio2!$J$3=Foglio2!$E$5,'Assistenti_Tecnici 1^ Pos.Ec.'!L150,IF(Foglio2!$J$3=Foglio2!$E$6,'Assistenti_Amm.vo 1^ Pos.Ec.'!L150,0))))</f>
        <v>0</v>
      </c>
      <c r="O150" s="251"/>
      <c r="P150" s="252">
        <f>IF(Foglio2!$J$3=Foglio2!$E$3,'Ausiliari_Coll.Scol. 1^ Pos.Ec.'!N150,IF(Foglio2!$J$3=Foglio2!$E$4,'Collab._Tecnici 1^ Pos.Ec.'!N150,IF(Foglio2!$J$3=Foglio2!$E$5,'Assistenti_Tecnici 1^ Pos.Ec.'!N150,IF(Foglio2!$J$3=Foglio2!$E$6,'Assistenti_Amm.vo 1^ Pos.Ec.'!N150,0))))</f>
        <v>0</v>
      </c>
      <c r="Q150" s="252">
        <f>IF(Foglio2!$J$3=Foglio2!$E$3,'Ausiliari_Coll.Scol. 1^ Pos.Ec.'!O150,IF(Foglio2!$J$3=Foglio2!$E$4,'Collab._Tecnici 1^ Pos.Ec.'!O150,IF(Foglio2!$J$3=Foglio2!$E$5,'Assistenti_Tecnici 1^ Pos.Ec.'!O150,IF(Foglio2!$J$3=Foglio2!$E$6,'Assistenti_Amm.vo 1^ Pos.Ec.'!O150,0))))</f>
        <v>0</v>
      </c>
      <c r="R150" s="252">
        <f>IF(Foglio2!$J$3=Foglio2!$E$3,'Ausiliari_Coll.Scol. 1^ Pos.Ec.'!P150,IF(Foglio2!$J$3=Foglio2!$E$4,'Collab._Tecnici 1^ Pos.Ec.'!P150,IF(Foglio2!$J$3=Foglio2!$E$5,'Assistenti_Tecnici 1^ Pos.Ec.'!P150,IF(Foglio2!$J$3=Foglio2!$E$6,'Assistenti_Amm.vo 1^ Pos.Ec.'!P150,0))))</f>
        <v>0</v>
      </c>
      <c r="S150" s="252">
        <f>IF(Foglio2!$J$3=Foglio2!$E$3,'Ausiliari_Coll.Scol. 1^ Pos.Ec.'!Q150,IF(Foglio2!$J$3=Foglio2!$E$4,'Collab._Tecnici 1^ Pos.Ec.'!Q150,IF(Foglio2!$J$3=Foglio2!$E$5,'Assistenti_Tecnici 1^ Pos.Ec.'!Q150,IF(Foglio2!$J$3=Foglio2!$E$6,'Assistenti_Amm.vo 1^ Pos.Ec.'!Q150,0))))</f>
        <v>0</v>
      </c>
      <c r="T150" s="252">
        <f>IF(Foglio2!$J$3=Foglio2!$E$3,'Ausiliari_Coll.Scol. 1^ Pos.Ec.'!R150,IF(Foglio2!$J$3=Foglio2!$E$4,'Collab._Tecnici 1^ Pos.Ec.'!R150,IF(Foglio2!$J$3=Foglio2!$E$5,'Assistenti_Tecnici 1^ Pos.Ec.'!R150,IF(Foglio2!$J$3=Foglio2!$E$6,'Assistenti_Amm.vo 1^ Pos.Ec.'!R150,0))))</f>
        <v>0</v>
      </c>
      <c r="U150" s="252">
        <f t="shared" ref="U150" si="375">(P150)/12*0.8</f>
        <v>0</v>
      </c>
      <c r="V150" s="252">
        <f t="shared" ref="V150" si="376">(P150+R150)/12*0.8</f>
        <v>0</v>
      </c>
      <c r="W150" s="253" t="str">
        <f t="shared" ref="W150" si="377">"Fascia Da "&amp;F150&amp;" a "&amp;F151&amp;" Decorrenza "&amp;DAY(C146)&amp;"/"&amp;MONTH(C146)&amp;"/"&amp;YEAR(C146)</f>
        <v>Fascia Da 9 a 14 Decorrenza 1/1/2011</v>
      </c>
    </row>
    <row r="151" spans="1:23" ht="9" customHeight="1" x14ac:dyDescent="0.2">
      <c r="B151" s="245">
        <f t="shared" si="318"/>
        <v>40549</v>
      </c>
      <c r="C151" s="389"/>
      <c r="D151" s="389"/>
      <c r="E151" s="254" t="s">
        <v>4</v>
      </c>
      <c r="F151" s="255">
        <v>14</v>
      </c>
      <c r="G151" s="267">
        <f t="shared" ref="G151:N151" si="378">G150*1936.27</f>
        <v>0</v>
      </c>
      <c r="H151" s="256">
        <f t="shared" si="378"/>
        <v>0</v>
      </c>
      <c r="I151" s="256">
        <f t="shared" si="378"/>
        <v>0</v>
      </c>
      <c r="J151" s="267">
        <f t="shared" si="378"/>
        <v>0</v>
      </c>
      <c r="K151" s="267">
        <f t="shared" si="378"/>
        <v>0</v>
      </c>
      <c r="L151" s="257">
        <f t="shared" si="378"/>
        <v>0</v>
      </c>
      <c r="M151" s="267">
        <f t="shared" si="378"/>
        <v>0</v>
      </c>
      <c r="N151" s="267">
        <f t="shared" si="378"/>
        <v>0</v>
      </c>
      <c r="O151" s="183"/>
      <c r="P151" s="184">
        <f t="shared" ref="P151:U151" si="379">P150*1936.27</f>
        <v>0</v>
      </c>
      <c r="Q151" s="184">
        <f t="shared" si="379"/>
        <v>0</v>
      </c>
      <c r="R151" s="184">
        <f t="shared" si="379"/>
        <v>0</v>
      </c>
      <c r="S151" s="184">
        <f t="shared" si="379"/>
        <v>0</v>
      </c>
      <c r="T151" s="184">
        <f t="shared" si="379"/>
        <v>0</v>
      </c>
      <c r="U151" s="184">
        <f t="shared" si="379"/>
        <v>0</v>
      </c>
      <c r="V151" s="184">
        <f t="shared" si="369"/>
        <v>0</v>
      </c>
    </row>
    <row r="152" spans="1:23" ht="12.75" customHeight="1" x14ac:dyDescent="0.2">
      <c r="A152" s="104">
        <f>IF(Foglio2!$J$7=1,TRUNC(V152,0),TRUNC(U152,0))</f>
        <v>0</v>
      </c>
      <c r="B152" s="245">
        <f t="shared" si="318"/>
        <v>40550</v>
      </c>
      <c r="C152" s="389"/>
      <c r="D152" s="389"/>
      <c r="E152" s="259" t="s">
        <v>3</v>
      </c>
      <c r="F152" s="260">
        <v>15</v>
      </c>
      <c r="G152" s="248">
        <f>IF(Foglio2!$J$3=Foglio2!$E$3,'Ausiliari_Coll.Scol. 1^ Pos.Ec.'!E152,IF(Foglio2!$J$3=Foglio2!$E$4,'Collab._Tecnici 1^ Pos.Ec.'!E152,IF(Foglio2!$J$3=Foglio2!$E$5,'Assistenti_Tecnici 1^ Pos.Ec.'!E152,IF(Foglio2!$J$3=Foglio2!$E$6,'Assistenti_Amm.vo 1^ Pos.Ec.'!E152,0))))</f>
        <v>0</v>
      </c>
      <c r="H152" s="248">
        <f>IF(Foglio2!$J$3=Foglio2!$E$3,'Ausiliari_Coll.Scol. 1^ Pos.Ec.'!F152,IF(Foglio2!$J$3=Foglio2!$E$4,'Collab._Tecnici 1^ Pos.Ec.'!F152,IF(Foglio2!$J$3=Foglio2!$E$5,'Assistenti_Tecnici 1^ Pos.Ec.'!F152,IF(Foglio2!$J$3=Foglio2!$E$6,'Assistenti_Amm.vo 1^ Pos.Ec.'!F152,0))))</f>
        <v>0</v>
      </c>
      <c r="I152" s="248">
        <f>IF(Foglio2!$J$3=Foglio2!$E$3,'Ausiliari_Coll.Scol. 1^ Pos.Ec.'!G152,IF(Foglio2!$J$3=Foglio2!$E$4,'Collab._Tecnici 1^ Pos.Ec.'!G152,IF(Foglio2!$J$3=Foglio2!$E$5,'Assistenti_Tecnici 1^ Pos.Ec.'!G152,IF(Foglio2!$J$3=Foglio2!$E$6,'Assistenti_Amm.vo 1^ Pos.Ec.'!G152,0))))</f>
        <v>0</v>
      </c>
      <c r="J152" s="248">
        <f>IF(Foglio2!$J$3=Foglio2!$E$3,'Ausiliari_Coll.Scol. 1^ Pos.Ec.'!H152,IF(Foglio2!$J$3=Foglio2!$E$4,'Collab._Tecnici 1^ Pos.Ec.'!H152,IF(Foglio2!$J$3=Foglio2!$E$5,'Assistenti_Tecnici 1^ Pos.Ec.'!H152,IF(Foglio2!$J$3=Foglio2!$E$6,'Assistenti_Amm.vo 1^ Pos.Ec.'!H152,0))))</f>
        <v>0</v>
      </c>
      <c r="K152" s="248">
        <f>IF(Foglio2!$J$3=Foglio2!$E$3,'Ausiliari_Coll.Scol. 1^ Pos.Ec.'!I152,IF(Foglio2!$J$3=Foglio2!$E$4,'Collab._Tecnici 1^ Pos.Ec.'!I152,IF(Foglio2!$J$3=Foglio2!$E$5,'Assistenti_Tecnici 1^ Pos.Ec.'!I152,IF(Foglio2!$J$3=Foglio2!$E$6,'Assistenti_Amm.vo 1^ Pos.Ec.'!I152,0))))</f>
        <v>0</v>
      </c>
      <c r="L152" s="248">
        <f>IF(Foglio2!$J$3=Foglio2!$E$3,'Ausiliari_Coll.Scol. 1^ Pos.Ec.'!J152,IF(Foglio2!$J$3=Foglio2!$E$4,'Collab._Tecnici 1^ Pos.Ec.'!J152,IF(Foglio2!$J$3=Foglio2!$E$5,'Assistenti_Tecnici 1^ Pos.Ec.'!J152,IF(Foglio2!$J$3=Foglio2!$E$6,'Assistenti_Amm.vo 1^ Pos.Ec.'!J152,0))))</f>
        <v>0</v>
      </c>
      <c r="M152" s="248">
        <f>IF(Foglio2!$J$3=Foglio2!$E$3,'Ausiliari_Coll.Scol. 1^ Pos.Ec.'!K152,IF(Foglio2!$J$3=Foglio2!$E$4,'Collab._Tecnici 1^ Pos.Ec.'!K152,IF(Foglio2!$J$3=Foglio2!$E$5,'Assistenti_Tecnici 1^ Pos.Ec.'!K152,IF(Foglio2!$J$3=Foglio2!$E$6,'Assistenti_Amm.vo 1^ Pos.Ec.'!K152,0))))</f>
        <v>0</v>
      </c>
      <c r="N152" s="250">
        <f>IF(Foglio2!$J$3=Foglio2!$E$3,'Ausiliari_Coll.Scol. 1^ Pos.Ec.'!L152,IF(Foglio2!$J$3=Foglio2!$E$4,'Collab._Tecnici 1^ Pos.Ec.'!L152,IF(Foglio2!$J$3=Foglio2!$E$5,'Assistenti_Tecnici 1^ Pos.Ec.'!L152,IF(Foglio2!$J$3=Foglio2!$E$6,'Assistenti_Amm.vo 1^ Pos.Ec.'!L152,0))))</f>
        <v>0</v>
      </c>
      <c r="O152" s="251"/>
      <c r="P152" s="252">
        <f>IF(Foglio2!$J$3=Foglio2!$E$3,'Ausiliari_Coll.Scol. 1^ Pos.Ec.'!N152,IF(Foglio2!$J$3=Foglio2!$E$4,'Collab._Tecnici 1^ Pos.Ec.'!N152,IF(Foglio2!$J$3=Foglio2!$E$5,'Assistenti_Tecnici 1^ Pos.Ec.'!N152,IF(Foglio2!$J$3=Foglio2!$E$6,'Assistenti_Amm.vo 1^ Pos.Ec.'!N152,0))))</f>
        <v>0</v>
      </c>
      <c r="Q152" s="252">
        <f>IF(Foglio2!$J$3=Foglio2!$E$3,'Ausiliari_Coll.Scol. 1^ Pos.Ec.'!O152,IF(Foglio2!$J$3=Foglio2!$E$4,'Collab._Tecnici 1^ Pos.Ec.'!O152,IF(Foglio2!$J$3=Foglio2!$E$5,'Assistenti_Tecnici 1^ Pos.Ec.'!O152,IF(Foglio2!$J$3=Foglio2!$E$6,'Assistenti_Amm.vo 1^ Pos.Ec.'!O152,0))))</f>
        <v>0</v>
      </c>
      <c r="R152" s="252">
        <f>IF(Foglio2!$J$3=Foglio2!$E$3,'Ausiliari_Coll.Scol. 1^ Pos.Ec.'!P152,IF(Foglio2!$J$3=Foglio2!$E$4,'Collab._Tecnici 1^ Pos.Ec.'!P152,IF(Foglio2!$J$3=Foglio2!$E$5,'Assistenti_Tecnici 1^ Pos.Ec.'!P152,IF(Foglio2!$J$3=Foglio2!$E$6,'Assistenti_Amm.vo 1^ Pos.Ec.'!P152,0))))</f>
        <v>0</v>
      </c>
      <c r="S152" s="252">
        <f>IF(Foglio2!$J$3=Foglio2!$E$3,'Ausiliari_Coll.Scol. 1^ Pos.Ec.'!Q152,IF(Foglio2!$J$3=Foglio2!$E$4,'Collab._Tecnici 1^ Pos.Ec.'!Q152,IF(Foglio2!$J$3=Foglio2!$E$5,'Assistenti_Tecnici 1^ Pos.Ec.'!Q152,IF(Foglio2!$J$3=Foglio2!$E$6,'Assistenti_Amm.vo 1^ Pos.Ec.'!Q152,0))))</f>
        <v>0</v>
      </c>
      <c r="T152" s="252">
        <f>IF(Foglio2!$J$3=Foglio2!$E$3,'Ausiliari_Coll.Scol. 1^ Pos.Ec.'!R152,IF(Foglio2!$J$3=Foglio2!$E$4,'Collab._Tecnici 1^ Pos.Ec.'!R152,IF(Foglio2!$J$3=Foglio2!$E$5,'Assistenti_Tecnici 1^ Pos.Ec.'!R152,IF(Foglio2!$J$3=Foglio2!$E$6,'Assistenti_Amm.vo 1^ Pos.Ec.'!R152,0))))</f>
        <v>0</v>
      </c>
      <c r="U152" s="252">
        <f t="shared" ref="U152" si="380">(P152)/12*0.8</f>
        <v>0</v>
      </c>
      <c r="V152" s="252">
        <f t="shared" ref="V152" si="381">(P152+R152)/12*0.8</f>
        <v>0</v>
      </c>
      <c r="W152" s="253" t="str">
        <f t="shared" ref="W152" si="382">"Fascia Da "&amp;F152&amp;" a "&amp;F153&amp;" Decorrenza "&amp;DAY(C146)&amp;"/"&amp;MONTH(C146)&amp;"/"&amp;YEAR(C146)</f>
        <v>Fascia Da 15 a 20 Decorrenza 1/1/2011</v>
      </c>
    </row>
    <row r="153" spans="1:23" ht="9" customHeight="1" x14ac:dyDescent="0.2">
      <c r="B153" s="245">
        <f t="shared" si="318"/>
        <v>40551</v>
      </c>
      <c r="C153" s="389"/>
      <c r="D153" s="389"/>
      <c r="E153" s="254" t="s">
        <v>4</v>
      </c>
      <c r="F153" s="255">
        <v>20</v>
      </c>
      <c r="G153" s="267">
        <f t="shared" ref="G153:N153" si="383">G152*1936.27</f>
        <v>0</v>
      </c>
      <c r="H153" s="256">
        <f t="shared" si="383"/>
        <v>0</v>
      </c>
      <c r="I153" s="256">
        <f t="shared" si="383"/>
        <v>0</v>
      </c>
      <c r="J153" s="267">
        <f t="shared" si="383"/>
        <v>0</v>
      </c>
      <c r="K153" s="267">
        <f t="shared" si="383"/>
        <v>0</v>
      </c>
      <c r="L153" s="257">
        <f t="shared" si="383"/>
        <v>0</v>
      </c>
      <c r="M153" s="267">
        <f t="shared" si="383"/>
        <v>0</v>
      </c>
      <c r="N153" s="267">
        <f t="shared" si="383"/>
        <v>0</v>
      </c>
      <c r="O153" s="183"/>
      <c r="P153" s="184">
        <f t="shared" ref="P153:U153" si="384">P152*1936.27</f>
        <v>0</v>
      </c>
      <c r="Q153" s="184">
        <f t="shared" si="384"/>
        <v>0</v>
      </c>
      <c r="R153" s="184">
        <f t="shared" si="384"/>
        <v>0</v>
      </c>
      <c r="S153" s="184">
        <f t="shared" si="384"/>
        <v>0</v>
      </c>
      <c r="T153" s="184">
        <f t="shared" si="384"/>
        <v>0</v>
      </c>
      <c r="U153" s="184">
        <f t="shared" si="384"/>
        <v>0</v>
      </c>
      <c r="V153" s="184">
        <f t="shared" si="369"/>
        <v>0</v>
      </c>
    </row>
    <row r="154" spans="1:23" ht="12.75" customHeight="1" x14ac:dyDescent="0.2">
      <c r="A154" s="104">
        <f>IF(Foglio2!$J$7=1,TRUNC(V154,0),TRUNC(U154,0))</f>
        <v>0</v>
      </c>
      <c r="B154" s="245">
        <f t="shared" si="318"/>
        <v>40552</v>
      </c>
      <c r="C154" s="389"/>
      <c r="D154" s="389"/>
      <c r="E154" s="259" t="s">
        <v>3</v>
      </c>
      <c r="F154" s="260">
        <v>21</v>
      </c>
      <c r="G154" s="248">
        <f>IF(Foglio2!$J$3=Foglio2!$E$3,'Ausiliari_Coll.Scol. 1^ Pos.Ec.'!E154,IF(Foglio2!$J$3=Foglio2!$E$4,'Collab._Tecnici 1^ Pos.Ec.'!E154,IF(Foglio2!$J$3=Foglio2!$E$5,'Assistenti_Tecnici 1^ Pos.Ec.'!E154,IF(Foglio2!$J$3=Foglio2!$E$6,'Assistenti_Amm.vo 1^ Pos.Ec.'!E154,0))))</f>
        <v>0</v>
      </c>
      <c r="H154" s="248">
        <f>IF(Foglio2!$J$3=Foglio2!$E$3,'Ausiliari_Coll.Scol. 1^ Pos.Ec.'!F154,IF(Foglio2!$J$3=Foglio2!$E$4,'Collab._Tecnici 1^ Pos.Ec.'!F154,IF(Foglio2!$J$3=Foglio2!$E$5,'Assistenti_Tecnici 1^ Pos.Ec.'!F154,IF(Foglio2!$J$3=Foglio2!$E$6,'Assistenti_Amm.vo 1^ Pos.Ec.'!F154,0))))</f>
        <v>0</v>
      </c>
      <c r="I154" s="248">
        <f>IF(Foglio2!$J$3=Foglio2!$E$3,'Ausiliari_Coll.Scol. 1^ Pos.Ec.'!G154,IF(Foglio2!$J$3=Foglio2!$E$4,'Collab._Tecnici 1^ Pos.Ec.'!G154,IF(Foglio2!$J$3=Foglio2!$E$5,'Assistenti_Tecnici 1^ Pos.Ec.'!G154,IF(Foglio2!$J$3=Foglio2!$E$6,'Assistenti_Amm.vo 1^ Pos.Ec.'!G154,0))))</f>
        <v>0</v>
      </c>
      <c r="J154" s="248">
        <f>IF(Foglio2!$J$3=Foglio2!$E$3,'Ausiliari_Coll.Scol. 1^ Pos.Ec.'!H154,IF(Foglio2!$J$3=Foglio2!$E$4,'Collab._Tecnici 1^ Pos.Ec.'!H154,IF(Foglio2!$J$3=Foglio2!$E$5,'Assistenti_Tecnici 1^ Pos.Ec.'!H154,IF(Foglio2!$J$3=Foglio2!$E$6,'Assistenti_Amm.vo 1^ Pos.Ec.'!H154,0))))</f>
        <v>0</v>
      </c>
      <c r="K154" s="248">
        <f>IF(Foglio2!$J$3=Foglio2!$E$3,'Ausiliari_Coll.Scol. 1^ Pos.Ec.'!I154,IF(Foglio2!$J$3=Foglio2!$E$4,'Collab._Tecnici 1^ Pos.Ec.'!I154,IF(Foglio2!$J$3=Foglio2!$E$5,'Assistenti_Tecnici 1^ Pos.Ec.'!I154,IF(Foglio2!$J$3=Foglio2!$E$6,'Assistenti_Amm.vo 1^ Pos.Ec.'!I154,0))))</f>
        <v>0</v>
      </c>
      <c r="L154" s="248">
        <f>IF(Foglio2!$J$3=Foglio2!$E$3,'Ausiliari_Coll.Scol. 1^ Pos.Ec.'!J154,IF(Foglio2!$J$3=Foglio2!$E$4,'Collab._Tecnici 1^ Pos.Ec.'!J154,IF(Foglio2!$J$3=Foglio2!$E$5,'Assistenti_Tecnici 1^ Pos.Ec.'!J154,IF(Foglio2!$J$3=Foglio2!$E$6,'Assistenti_Amm.vo 1^ Pos.Ec.'!J154,0))))</f>
        <v>0</v>
      </c>
      <c r="M154" s="248">
        <f>IF(Foglio2!$J$3=Foglio2!$E$3,'Ausiliari_Coll.Scol. 1^ Pos.Ec.'!K154,IF(Foglio2!$J$3=Foglio2!$E$4,'Collab._Tecnici 1^ Pos.Ec.'!K154,IF(Foglio2!$J$3=Foglio2!$E$5,'Assistenti_Tecnici 1^ Pos.Ec.'!K154,IF(Foglio2!$J$3=Foglio2!$E$6,'Assistenti_Amm.vo 1^ Pos.Ec.'!K154,0))))</f>
        <v>0</v>
      </c>
      <c r="N154" s="250">
        <f>IF(Foglio2!$J$3=Foglio2!$E$3,'Ausiliari_Coll.Scol. 1^ Pos.Ec.'!L154,IF(Foglio2!$J$3=Foglio2!$E$4,'Collab._Tecnici 1^ Pos.Ec.'!L154,IF(Foglio2!$J$3=Foglio2!$E$5,'Assistenti_Tecnici 1^ Pos.Ec.'!L154,IF(Foglio2!$J$3=Foglio2!$E$6,'Assistenti_Amm.vo 1^ Pos.Ec.'!L154,0))))</f>
        <v>0</v>
      </c>
      <c r="O154" s="251"/>
      <c r="P154" s="252">
        <f>IF(Foglio2!$J$3=Foglio2!$E$3,'Ausiliari_Coll.Scol. 1^ Pos.Ec.'!N154,IF(Foglio2!$J$3=Foglio2!$E$4,'Collab._Tecnici 1^ Pos.Ec.'!N154,IF(Foglio2!$J$3=Foglio2!$E$5,'Assistenti_Tecnici 1^ Pos.Ec.'!N154,IF(Foglio2!$J$3=Foglio2!$E$6,'Assistenti_Amm.vo 1^ Pos.Ec.'!N154,0))))</f>
        <v>0</v>
      </c>
      <c r="Q154" s="252">
        <f>IF(Foglio2!$J$3=Foglio2!$E$3,'Ausiliari_Coll.Scol. 1^ Pos.Ec.'!O154,IF(Foglio2!$J$3=Foglio2!$E$4,'Collab._Tecnici 1^ Pos.Ec.'!O154,IF(Foglio2!$J$3=Foglio2!$E$5,'Assistenti_Tecnici 1^ Pos.Ec.'!O154,IF(Foglio2!$J$3=Foglio2!$E$6,'Assistenti_Amm.vo 1^ Pos.Ec.'!O154,0))))</f>
        <v>0</v>
      </c>
      <c r="R154" s="252">
        <f>IF(Foglio2!$J$3=Foglio2!$E$3,'Ausiliari_Coll.Scol. 1^ Pos.Ec.'!P154,IF(Foglio2!$J$3=Foglio2!$E$4,'Collab._Tecnici 1^ Pos.Ec.'!P154,IF(Foglio2!$J$3=Foglio2!$E$5,'Assistenti_Tecnici 1^ Pos.Ec.'!P154,IF(Foglio2!$J$3=Foglio2!$E$6,'Assistenti_Amm.vo 1^ Pos.Ec.'!P154,0))))</f>
        <v>0</v>
      </c>
      <c r="S154" s="252">
        <f>IF(Foglio2!$J$3=Foglio2!$E$3,'Ausiliari_Coll.Scol. 1^ Pos.Ec.'!Q154,IF(Foglio2!$J$3=Foglio2!$E$4,'Collab._Tecnici 1^ Pos.Ec.'!Q154,IF(Foglio2!$J$3=Foglio2!$E$5,'Assistenti_Tecnici 1^ Pos.Ec.'!Q154,IF(Foglio2!$J$3=Foglio2!$E$6,'Assistenti_Amm.vo 1^ Pos.Ec.'!Q154,0))))</f>
        <v>0</v>
      </c>
      <c r="T154" s="252">
        <f>IF(Foglio2!$J$3=Foglio2!$E$3,'Ausiliari_Coll.Scol. 1^ Pos.Ec.'!R154,IF(Foglio2!$J$3=Foglio2!$E$4,'Collab._Tecnici 1^ Pos.Ec.'!R154,IF(Foglio2!$J$3=Foglio2!$E$5,'Assistenti_Tecnici 1^ Pos.Ec.'!R154,IF(Foglio2!$J$3=Foglio2!$E$6,'Assistenti_Amm.vo 1^ Pos.Ec.'!R154,0))))</f>
        <v>0</v>
      </c>
      <c r="U154" s="252">
        <f t="shared" ref="U154" si="385">(P154)/12*0.8</f>
        <v>0</v>
      </c>
      <c r="V154" s="252">
        <f t="shared" ref="V154" si="386">(P154+R154)/12*0.8</f>
        <v>0</v>
      </c>
      <c r="W154" s="253" t="str">
        <f t="shared" ref="W154" si="387">"Fascia Da "&amp;F154&amp;" a "&amp;F155&amp;" Decorrenza "&amp;DAY(C146)&amp;"/"&amp;MONTH(C146)&amp;"/"&amp;YEAR(C146)</f>
        <v>Fascia Da 21 a 27 Decorrenza 1/1/2011</v>
      </c>
    </row>
    <row r="155" spans="1:23" ht="9" customHeight="1" x14ac:dyDescent="0.2">
      <c r="B155" s="245">
        <f t="shared" si="318"/>
        <v>40553</v>
      </c>
      <c r="C155" s="389"/>
      <c r="D155" s="389"/>
      <c r="E155" s="254" t="s">
        <v>4</v>
      </c>
      <c r="F155" s="255">
        <v>27</v>
      </c>
      <c r="G155" s="267">
        <f t="shared" ref="G155:N155" si="388">G154*1936.27</f>
        <v>0</v>
      </c>
      <c r="H155" s="256">
        <f t="shared" si="388"/>
        <v>0</v>
      </c>
      <c r="I155" s="256">
        <f t="shared" si="388"/>
        <v>0</v>
      </c>
      <c r="J155" s="267">
        <f t="shared" si="388"/>
        <v>0</v>
      </c>
      <c r="K155" s="267">
        <f t="shared" si="388"/>
        <v>0</v>
      </c>
      <c r="L155" s="257">
        <f t="shared" si="388"/>
        <v>0</v>
      </c>
      <c r="M155" s="267">
        <f t="shared" si="388"/>
        <v>0</v>
      </c>
      <c r="N155" s="267">
        <f t="shared" si="388"/>
        <v>0</v>
      </c>
      <c r="O155" s="183"/>
      <c r="P155" s="184">
        <f t="shared" ref="P155:U155" si="389">P154*1936.27</f>
        <v>0</v>
      </c>
      <c r="Q155" s="184">
        <f t="shared" si="389"/>
        <v>0</v>
      </c>
      <c r="R155" s="184">
        <f t="shared" si="389"/>
        <v>0</v>
      </c>
      <c r="S155" s="184">
        <f t="shared" si="389"/>
        <v>0</v>
      </c>
      <c r="T155" s="184">
        <f t="shared" si="389"/>
        <v>0</v>
      </c>
      <c r="U155" s="184">
        <f t="shared" si="389"/>
        <v>0</v>
      </c>
      <c r="V155" s="184">
        <f t="shared" si="369"/>
        <v>0</v>
      </c>
    </row>
    <row r="156" spans="1:23" ht="12.75" customHeight="1" x14ac:dyDescent="0.2">
      <c r="A156" s="104">
        <f>IF(Foglio2!$J$7=1,TRUNC(V156,0),TRUNC(U156,0))</f>
        <v>0</v>
      </c>
      <c r="B156" s="245">
        <f t="shared" si="318"/>
        <v>40554</v>
      </c>
      <c r="C156" s="389"/>
      <c r="D156" s="389"/>
      <c r="E156" s="259" t="s">
        <v>3</v>
      </c>
      <c r="F156" s="260">
        <v>28</v>
      </c>
      <c r="G156" s="248">
        <f>IF(Foglio2!$J$3=Foglio2!$E$3,'Ausiliari_Coll.Scol. 1^ Pos.Ec.'!E156,IF(Foglio2!$J$3=Foglio2!$E$4,'Collab._Tecnici 1^ Pos.Ec.'!E156,IF(Foglio2!$J$3=Foglio2!$E$5,'Assistenti_Tecnici 1^ Pos.Ec.'!E156,IF(Foglio2!$J$3=Foglio2!$E$6,'Assistenti_Amm.vo 1^ Pos.Ec.'!E156,0))))</f>
        <v>0</v>
      </c>
      <c r="H156" s="248">
        <f>IF(Foglio2!$J$3=Foglio2!$E$3,'Ausiliari_Coll.Scol. 1^ Pos.Ec.'!F156,IF(Foglio2!$J$3=Foglio2!$E$4,'Collab._Tecnici 1^ Pos.Ec.'!F156,IF(Foglio2!$J$3=Foglio2!$E$5,'Assistenti_Tecnici 1^ Pos.Ec.'!F156,IF(Foglio2!$J$3=Foglio2!$E$6,'Assistenti_Amm.vo 1^ Pos.Ec.'!F156,0))))</f>
        <v>0</v>
      </c>
      <c r="I156" s="248">
        <f>IF(Foglio2!$J$3=Foglio2!$E$3,'Ausiliari_Coll.Scol. 1^ Pos.Ec.'!G156,IF(Foglio2!$J$3=Foglio2!$E$4,'Collab._Tecnici 1^ Pos.Ec.'!G156,IF(Foglio2!$J$3=Foglio2!$E$5,'Assistenti_Tecnici 1^ Pos.Ec.'!G156,IF(Foglio2!$J$3=Foglio2!$E$6,'Assistenti_Amm.vo 1^ Pos.Ec.'!G156,0))))</f>
        <v>0</v>
      </c>
      <c r="J156" s="248">
        <f>IF(Foglio2!$J$3=Foglio2!$E$3,'Ausiliari_Coll.Scol. 1^ Pos.Ec.'!H156,IF(Foglio2!$J$3=Foglio2!$E$4,'Collab._Tecnici 1^ Pos.Ec.'!H156,IF(Foglio2!$J$3=Foglio2!$E$5,'Assistenti_Tecnici 1^ Pos.Ec.'!H156,IF(Foglio2!$J$3=Foglio2!$E$6,'Assistenti_Amm.vo 1^ Pos.Ec.'!H156,0))))</f>
        <v>0</v>
      </c>
      <c r="K156" s="248">
        <f>IF(Foglio2!$J$3=Foglio2!$E$3,'Ausiliari_Coll.Scol. 1^ Pos.Ec.'!I156,IF(Foglio2!$J$3=Foglio2!$E$4,'Collab._Tecnici 1^ Pos.Ec.'!I156,IF(Foglio2!$J$3=Foglio2!$E$5,'Assistenti_Tecnici 1^ Pos.Ec.'!I156,IF(Foglio2!$J$3=Foglio2!$E$6,'Assistenti_Amm.vo 1^ Pos.Ec.'!I156,0))))</f>
        <v>0</v>
      </c>
      <c r="L156" s="248">
        <f>IF(Foglio2!$J$3=Foglio2!$E$3,'Ausiliari_Coll.Scol. 1^ Pos.Ec.'!J156,IF(Foglio2!$J$3=Foglio2!$E$4,'Collab._Tecnici 1^ Pos.Ec.'!J156,IF(Foglio2!$J$3=Foglio2!$E$5,'Assistenti_Tecnici 1^ Pos.Ec.'!J156,IF(Foglio2!$J$3=Foglio2!$E$6,'Assistenti_Amm.vo 1^ Pos.Ec.'!J156,0))))</f>
        <v>0</v>
      </c>
      <c r="M156" s="248">
        <f>IF(Foglio2!$J$3=Foglio2!$E$3,'Ausiliari_Coll.Scol. 1^ Pos.Ec.'!K156,IF(Foglio2!$J$3=Foglio2!$E$4,'Collab._Tecnici 1^ Pos.Ec.'!K156,IF(Foglio2!$J$3=Foglio2!$E$5,'Assistenti_Tecnici 1^ Pos.Ec.'!K156,IF(Foglio2!$J$3=Foglio2!$E$6,'Assistenti_Amm.vo 1^ Pos.Ec.'!K156,0))))</f>
        <v>0</v>
      </c>
      <c r="N156" s="250">
        <f>IF(Foglio2!$J$3=Foglio2!$E$3,'Ausiliari_Coll.Scol. 1^ Pos.Ec.'!L156,IF(Foglio2!$J$3=Foglio2!$E$4,'Collab._Tecnici 1^ Pos.Ec.'!L156,IF(Foglio2!$J$3=Foglio2!$E$5,'Assistenti_Tecnici 1^ Pos.Ec.'!L156,IF(Foglio2!$J$3=Foglio2!$E$6,'Assistenti_Amm.vo 1^ Pos.Ec.'!L156,0))))</f>
        <v>0</v>
      </c>
      <c r="O156" s="251"/>
      <c r="P156" s="252">
        <f>IF(Foglio2!$J$3=Foglio2!$E$3,'Ausiliari_Coll.Scol. 1^ Pos.Ec.'!N156,IF(Foglio2!$J$3=Foglio2!$E$4,'Collab._Tecnici 1^ Pos.Ec.'!N156,IF(Foglio2!$J$3=Foglio2!$E$5,'Assistenti_Tecnici 1^ Pos.Ec.'!N156,IF(Foglio2!$J$3=Foglio2!$E$6,'Assistenti_Amm.vo 1^ Pos.Ec.'!N156,0))))</f>
        <v>0</v>
      </c>
      <c r="Q156" s="252">
        <f>IF(Foglio2!$J$3=Foglio2!$E$3,'Ausiliari_Coll.Scol. 1^ Pos.Ec.'!O156,IF(Foglio2!$J$3=Foglio2!$E$4,'Collab._Tecnici 1^ Pos.Ec.'!O156,IF(Foglio2!$J$3=Foglio2!$E$5,'Assistenti_Tecnici 1^ Pos.Ec.'!O156,IF(Foglio2!$J$3=Foglio2!$E$6,'Assistenti_Amm.vo 1^ Pos.Ec.'!O156,0))))</f>
        <v>0</v>
      </c>
      <c r="R156" s="252">
        <f>IF(Foglio2!$J$3=Foglio2!$E$3,'Ausiliari_Coll.Scol. 1^ Pos.Ec.'!P156,IF(Foglio2!$J$3=Foglio2!$E$4,'Collab._Tecnici 1^ Pos.Ec.'!P156,IF(Foglio2!$J$3=Foglio2!$E$5,'Assistenti_Tecnici 1^ Pos.Ec.'!P156,IF(Foglio2!$J$3=Foglio2!$E$6,'Assistenti_Amm.vo 1^ Pos.Ec.'!P156,0))))</f>
        <v>0</v>
      </c>
      <c r="S156" s="252">
        <f>IF(Foglio2!$J$3=Foglio2!$E$3,'Ausiliari_Coll.Scol. 1^ Pos.Ec.'!Q156,IF(Foglio2!$J$3=Foglio2!$E$4,'Collab._Tecnici 1^ Pos.Ec.'!Q156,IF(Foglio2!$J$3=Foglio2!$E$5,'Assistenti_Tecnici 1^ Pos.Ec.'!Q156,IF(Foglio2!$J$3=Foglio2!$E$6,'Assistenti_Amm.vo 1^ Pos.Ec.'!Q156,0))))</f>
        <v>0</v>
      </c>
      <c r="T156" s="252">
        <f>IF(Foglio2!$J$3=Foglio2!$E$3,'Ausiliari_Coll.Scol. 1^ Pos.Ec.'!R156,IF(Foglio2!$J$3=Foglio2!$E$4,'Collab._Tecnici 1^ Pos.Ec.'!R156,IF(Foglio2!$J$3=Foglio2!$E$5,'Assistenti_Tecnici 1^ Pos.Ec.'!R156,IF(Foglio2!$J$3=Foglio2!$E$6,'Assistenti_Amm.vo 1^ Pos.Ec.'!R156,0))))</f>
        <v>0</v>
      </c>
      <c r="U156" s="252">
        <f t="shared" ref="U156" si="390">(P156)/12*0.8</f>
        <v>0</v>
      </c>
      <c r="V156" s="252">
        <f t="shared" ref="V156" si="391">(P156+R156)/12*0.8</f>
        <v>0</v>
      </c>
      <c r="W156" s="253" t="str">
        <f t="shared" ref="W156" si="392">"Fascia Da "&amp;F156&amp;" a "&amp;F157&amp;" Decorrenza "&amp;DAY(C146)&amp;"/"&amp;MONTH(C146)&amp;"/"&amp;YEAR(C146)</f>
        <v>Fascia Da 28 a 34 Decorrenza 1/1/2011</v>
      </c>
    </row>
    <row r="157" spans="1:23" ht="9" customHeight="1" x14ac:dyDescent="0.2">
      <c r="B157" s="245">
        <f t="shared" si="318"/>
        <v>40555</v>
      </c>
      <c r="C157" s="389"/>
      <c r="D157" s="389"/>
      <c r="E157" s="254" t="s">
        <v>4</v>
      </c>
      <c r="F157" s="255">
        <v>34</v>
      </c>
      <c r="G157" s="267">
        <f t="shared" ref="G157:N157" si="393">G156*1936.27</f>
        <v>0</v>
      </c>
      <c r="H157" s="256">
        <f t="shared" si="393"/>
        <v>0</v>
      </c>
      <c r="I157" s="256">
        <f t="shared" si="393"/>
        <v>0</v>
      </c>
      <c r="J157" s="267">
        <f t="shared" si="393"/>
        <v>0</v>
      </c>
      <c r="K157" s="267">
        <f t="shared" si="393"/>
        <v>0</v>
      </c>
      <c r="L157" s="257">
        <f t="shared" si="393"/>
        <v>0</v>
      </c>
      <c r="M157" s="267">
        <f t="shared" si="393"/>
        <v>0</v>
      </c>
      <c r="N157" s="267">
        <f t="shared" si="393"/>
        <v>0</v>
      </c>
      <c r="O157" s="183"/>
      <c r="P157" s="184">
        <f t="shared" ref="P157:U157" si="394">P156*1936.27</f>
        <v>0</v>
      </c>
      <c r="Q157" s="184">
        <f t="shared" si="394"/>
        <v>0</v>
      </c>
      <c r="R157" s="184">
        <f t="shared" si="394"/>
        <v>0</v>
      </c>
      <c r="S157" s="184">
        <f t="shared" si="394"/>
        <v>0</v>
      </c>
      <c r="T157" s="184">
        <f t="shared" si="394"/>
        <v>0</v>
      </c>
      <c r="U157" s="184">
        <f t="shared" si="394"/>
        <v>0</v>
      </c>
      <c r="V157" s="184">
        <f t="shared" si="369"/>
        <v>0</v>
      </c>
    </row>
    <row r="158" spans="1:23" ht="12.75" customHeight="1" x14ac:dyDescent="0.2">
      <c r="A158" s="104">
        <f>IF(Foglio2!$J$7=1,TRUNC(V158,0),TRUNC(U158,0))</f>
        <v>0</v>
      </c>
      <c r="B158" s="245">
        <f t="shared" si="318"/>
        <v>40556</v>
      </c>
      <c r="C158" s="389"/>
      <c r="D158" s="389"/>
      <c r="E158" s="259" t="s">
        <v>3</v>
      </c>
      <c r="F158" s="260">
        <v>35</v>
      </c>
      <c r="G158" s="248">
        <f>IF(Foglio2!$J$3=Foglio2!$E$3,'Ausiliari_Coll.Scol. 1^ Pos.Ec.'!E158,IF(Foglio2!$J$3=Foglio2!$E$4,'Collab._Tecnici 1^ Pos.Ec.'!E158,IF(Foglio2!$J$3=Foglio2!$E$5,'Assistenti_Tecnici 1^ Pos.Ec.'!E158,IF(Foglio2!$J$3=Foglio2!$E$6,'Assistenti_Amm.vo 1^ Pos.Ec.'!E158,0))))</f>
        <v>0</v>
      </c>
      <c r="H158" s="248">
        <f>IF(Foglio2!$J$3=Foglio2!$E$3,'Ausiliari_Coll.Scol. 1^ Pos.Ec.'!F158,IF(Foglio2!$J$3=Foglio2!$E$4,'Collab._Tecnici 1^ Pos.Ec.'!F158,IF(Foglio2!$J$3=Foglio2!$E$5,'Assistenti_Tecnici 1^ Pos.Ec.'!F158,IF(Foglio2!$J$3=Foglio2!$E$6,'Assistenti_Amm.vo 1^ Pos.Ec.'!F158,0))))</f>
        <v>0</v>
      </c>
      <c r="I158" s="248">
        <f>IF(Foglio2!$J$3=Foglio2!$E$3,'Ausiliari_Coll.Scol. 1^ Pos.Ec.'!G158,IF(Foglio2!$J$3=Foglio2!$E$4,'Collab._Tecnici 1^ Pos.Ec.'!G158,IF(Foglio2!$J$3=Foglio2!$E$5,'Assistenti_Tecnici 1^ Pos.Ec.'!G158,IF(Foglio2!$J$3=Foglio2!$E$6,'Assistenti_Amm.vo 1^ Pos.Ec.'!G158,0))))</f>
        <v>0</v>
      </c>
      <c r="J158" s="248">
        <f>IF(Foglio2!$J$3=Foglio2!$E$3,'Ausiliari_Coll.Scol. 1^ Pos.Ec.'!H158,IF(Foglio2!$J$3=Foglio2!$E$4,'Collab._Tecnici 1^ Pos.Ec.'!H158,IF(Foglio2!$J$3=Foglio2!$E$5,'Assistenti_Tecnici 1^ Pos.Ec.'!H158,IF(Foglio2!$J$3=Foglio2!$E$6,'Assistenti_Amm.vo 1^ Pos.Ec.'!H158,0))))</f>
        <v>0</v>
      </c>
      <c r="K158" s="248">
        <f>IF(Foglio2!$J$3=Foglio2!$E$3,'Ausiliari_Coll.Scol. 1^ Pos.Ec.'!I158,IF(Foglio2!$J$3=Foglio2!$E$4,'Collab._Tecnici 1^ Pos.Ec.'!I158,IF(Foglio2!$J$3=Foglio2!$E$5,'Assistenti_Tecnici 1^ Pos.Ec.'!I158,IF(Foglio2!$J$3=Foglio2!$E$6,'Assistenti_Amm.vo 1^ Pos.Ec.'!I158,0))))</f>
        <v>0</v>
      </c>
      <c r="L158" s="248">
        <f>IF(Foglio2!$J$3=Foglio2!$E$3,'Ausiliari_Coll.Scol. 1^ Pos.Ec.'!J158,IF(Foglio2!$J$3=Foglio2!$E$4,'Collab._Tecnici 1^ Pos.Ec.'!J158,IF(Foglio2!$J$3=Foglio2!$E$5,'Assistenti_Tecnici 1^ Pos.Ec.'!J158,IF(Foglio2!$J$3=Foglio2!$E$6,'Assistenti_Amm.vo 1^ Pos.Ec.'!J158,0))))</f>
        <v>0</v>
      </c>
      <c r="M158" s="248">
        <f>IF(Foglio2!$J$3=Foglio2!$E$3,'Ausiliari_Coll.Scol. 1^ Pos.Ec.'!K158,IF(Foglio2!$J$3=Foglio2!$E$4,'Collab._Tecnici 1^ Pos.Ec.'!K158,IF(Foglio2!$J$3=Foglio2!$E$5,'Assistenti_Tecnici 1^ Pos.Ec.'!K158,IF(Foglio2!$J$3=Foglio2!$E$6,'Assistenti_Amm.vo 1^ Pos.Ec.'!K158,0))))</f>
        <v>0</v>
      </c>
      <c r="N158" s="250">
        <f>IF(Foglio2!$J$3=Foglio2!$E$3,'Ausiliari_Coll.Scol. 1^ Pos.Ec.'!L158,IF(Foglio2!$J$3=Foglio2!$E$4,'Collab._Tecnici 1^ Pos.Ec.'!L158,IF(Foglio2!$J$3=Foglio2!$E$5,'Assistenti_Tecnici 1^ Pos.Ec.'!L158,IF(Foglio2!$J$3=Foglio2!$E$6,'Assistenti_Amm.vo 1^ Pos.Ec.'!L158,0))))</f>
        <v>0</v>
      </c>
      <c r="O158" s="251"/>
      <c r="P158" s="252">
        <f>IF(Foglio2!$J$3=Foglio2!$E$3,'Ausiliari_Coll.Scol. 1^ Pos.Ec.'!N158,IF(Foglio2!$J$3=Foglio2!$E$4,'Collab._Tecnici 1^ Pos.Ec.'!N158,IF(Foglio2!$J$3=Foglio2!$E$5,'Assistenti_Tecnici 1^ Pos.Ec.'!N158,IF(Foglio2!$J$3=Foglio2!$E$6,'Assistenti_Amm.vo 1^ Pos.Ec.'!N158,0))))</f>
        <v>0</v>
      </c>
      <c r="Q158" s="252">
        <f>IF(Foglio2!$J$3=Foglio2!$E$3,'Ausiliari_Coll.Scol. 1^ Pos.Ec.'!O158,IF(Foglio2!$J$3=Foglio2!$E$4,'Collab._Tecnici 1^ Pos.Ec.'!O158,IF(Foglio2!$J$3=Foglio2!$E$5,'Assistenti_Tecnici 1^ Pos.Ec.'!O158,IF(Foglio2!$J$3=Foglio2!$E$6,'Assistenti_Amm.vo 1^ Pos.Ec.'!O158,0))))</f>
        <v>0</v>
      </c>
      <c r="R158" s="252">
        <f>IF(Foglio2!$J$3=Foglio2!$E$3,'Ausiliari_Coll.Scol. 1^ Pos.Ec.'!P158,IF(Foglio2!$J$3=Foglio2!$E$4,'Collab._Tecnici 1^ Pos.Ec.'!P158,IF(Foglio2!$J$3=Foglio2!$E$5,'Assistenti_Tecnici 1^ Pos.Ec.'!P158,IF(Foglio2!$J$3=Foglio2!$E$6,'Assistenti_Amm.vo 1^ Pos.Ec.'!P158,0))))</f>
        <v>0</v>
      </c>
      <c r="S158" s="252">
        <f>IF(Foglio2!$J$3=Foglio2!$E$3,'Ausiliari_Coll.Scol. 1^ Pos.Ec.'!Q158,IF(Foglio2!$J$3=Foglio2!$E$4,'Collab._Tecnici 1^ Pos.Ec.'!Q158,IF(Foglio2!$J$3=Foglio2!$E$5,'Assistenti_Tecnici 1^ Pos.Ec.'!Q158,IF(Foglio2!$J$3=Foglio2!$E$6,'Assistenti_Amm.vo 1^ Pos.Ec.'!Q158,0))))</f>
        <v>0</v>
      </c>
      <c r="T158" s="252">
        <f>IF(Foglio2!$J$3=Foglio2!$E$3,'Ausiliari_Coll.Scol. 1^ Pos.Ec.'!R158,IF(Foglio2!$J$3=Foglio2!$E$4,'Collab._Tecnici 1^ Pos.Ec.'!R158,IF(Foglio2!$J$3=Foglio2!$E$5,'Assistenti_Tecnici 1^ Pos.Ec.'!R158,IF(Foglio2!$J$3=Foglio2!$E$6,'Assistenti_Amm.vo 1^ Pos.Ec.'!R158,0))))</f>
        <v>0</v>
      </c>
      <c r="U158" s="252">
        <f t="shared" ref="U158" si="395">(P158)/12*0.8</f>
        <v>0</v>
      </c>
      <c r="V158" s="252">
        <f t="shared" ref="V158" si="396">(P158+R158)/12*0.8</f>
        <v>0</v>
      </c>
      <c r="W158" s="253" t="str">
        <f t="shared" ref="W158" si="397">"Fascia Da "&amp;F158&amp;" a "&amp;F159&amp;" Decorrenza "&amp;DAY(C146)&amp;"/"&amp;MONTH(C146)&amp;"/"&amp;YEAR(C146)</f>
        <v>Fascia Da 35 a  Decorrenza 1/1/2011</v>
      </c>
    </row>
    <row r="159" spans="1:23" ht="9" customHeight="1" x14ac:dyDescent="0.2">
      <c r="B159" s="245">
        <f t="shared" si="318"/>
        <v>40557</v>
      </c>
      <c r="C159" s="454"/>
      <c r="D159" s="454"/>
      <c r="E159" s="264" t="s">
        <v>4</v>
      </c>
      <c r="F159" s="265"/>
      <c r="G159" s="267">
        <f t="shared" ref="G159:N159" si="398">G158*1936.27</f>
        <v>0</v>
      </c>
      <c r="H159" s="267">
        <f t="shared" si="398"/>
        <v>0</v>
      </c>
      <c r="I159" s="267">
        <f t="shared" si="398"/>
        <v>0</v>
      </c>
      <c r="J159" s="267">
        <f t="shared" si="398"/>
        <v>0</v>
      </c>
      <c r="K159" s="267">
        <f t="shared" si="398"/>
        <v>0</v>
      </c>
      <c r="L159" s="267">
        <f t="shared" si="398"/>
        <v>0</v>
      </c>
      <c r="M159" s="267">
        <f t="shared" si="398"/>
        <v>0</v>
      </c>
      <c r="N159" s="267">
        <f t="shared" si="398"/>
        <v>0</v>
      </c>
      <c r="O159" s="183"/>
      <c r="P159" s="269">
        <f t="shared" ref="P159:U159" si="399">P158*1936.27</f>
        <v>0</v>
      </c>
      <c r="Q159" s="269">
        <f t="shared" si="399"/>
        <v>0</v>
      </c>
      <c r="R159" s="269">
        <f t="shared" si="399"/>
        <v>0</v>
      </c>
      <c r="S159" s="269">
        <f t="shared" si="399"/>
        <v>0</v>
      </c>
      <c r="T159" s="184">
        <f t="shared" si="399"/>
        <v>0</v>
      </c>
      <c r="U159" s="184">
        <f t="shared" si="399"/>
        <v>0</v>
      </c>
      <c r="V159" s="184">
        <f t="shared" si="369"/>
        <v>0</v>
      </c>
    </row>
    <row r="160" spans="1:23" ht="12.75" customHeight="1" x14ac:dyDescent="0.2">
      <c r="A160" s="104">
        <f>IF(Foglio2!$J$7=1,TRUNC(V160,0),TRUNC(U160,0))</f>
        <v>0</v>
      </c>
      <c r="B160" s="245">
        <f t="shared" ref="B160" si="400">C162</f>
        <v>42370</v>
      </c>
      <c r="C160" s="452">
        <v>42370</v>
      </c>
      <c r="D160" s="452">
        <v>42735</v>
      </c>
      <c r="E160" s="246" t="s">
        <v>3</v>
      </c>
      <c r="F160" s="247">
        <v>0</v>
      </c>
      <c r="G160" s="248">
        <f>IF(Foglio2!$J$3=Foglio2!$E$3,'Ausiliari_Coll.Scol. 1^ Pos.Ec.'!E160,IF(Foglio2!$J$3=Foglio2!$E$4,'Collab._Tecnici 1^ Pos.Ec.'!E160,IF(Foglio2!$J$3=Foglio2!$E$5,'Assistenti_Tecnici 1^ Pos.Ec.'!E160,IF(Foglio2!$J$3=Foglio2!$E$6,'Assistenti_Amm.vo 1^ Pos.Ec.'!E160,0))))</f>
        <v>0</v>
      </c>
      <c r="H160" s="248">
        <f>IF(Foglio2!$J$3=Foglio2!$E$3,'Ausiliari_Coll.Scol. 1^ Pos.Ec.'!F160,IF(Foglio2!$J$3=Foglio2!$E$4,'Collab._Tecnici 1^ Pos.Ec.'!F160,IF(Foglio2!$J$3=Foglio2!$E$5,'Assistenti_Tecnici 1^ Pos.Ec.'!F160,IF(Foglio2!$J$3=Foglio2!$E$6,'Assistenti_Amm.vo 1^ Pos.Ec.'!F160,0))))</f>
        <v>0</v>
      </c>
      <c r="I160" s="248">
        <f>IF(Foglio2!$J$3=Foglio2!$E$3,'Ausiliari_Coll.Scol. 1^ Pos.Ec.'!G160,IF(Foglio2!$J$3=Foglio2!$E$4,'Collab._Tecnici 1^ Pos.Ec.'!G160,IF(Foglio2!$J$3=Foglio2!$E$5,'Assistenti_Tecnici 1^ Pos.Ec.'!G160,IF(Foglio2!$J$3=Foglio2!$E$6,'Assistenti_Amm.vo 1^ Pos.Ec.'!G160,0))))</f>
        <v>0</v>
      </c>
      <c r="J160" s="248">
        <f>IF(Foglio2!$J$3=Foglio2!$E$3,'Ausiliari_Coll.Scol. 1^ Pos.Ec.'!H160,IF(Foglio2!$J$3=Foglio2!$E$4,'Collab._Tecnici 1^ Pos.Ec.'!H160,IF(Foglio2!$J$3=Foglio2!$E$5,'Assistenti_Tecnici 1^ Pos.Ec.'!H160,IF(Foglio2!$J$3=Foglio2!$E$6,'Assistenti_Amm.vo 1^ Pos.Ec.'!H160,0))))</f>
        <v>0</v>
      </c>
      <c r="K160" s="248">
        <f>IF(Foglio2!$J$3=Foglio2!$E$3,'Ausiliari_Coll.Scol. 1^ Pos.Ec.'!I160,IF(Foglio2!$J$3=Foglio2!$E$4,'Collab._Tecnici 1^ Pos.Ec.'!I160,IF(Foglio2!$J$3=Foglio2!$E$5,'Assistenti_Tecnici 1^ Pos.Ec.'!I160,IF(Foglio2!$J$3=Foglio2!$E$6,'Assistenti_Amm.vo 1^ Pos.Ec.'!I160,0))))</f>
        <v>0</v>
      </c>
      <c r="L160" s="248">
        <f>IF(Foglio2!$J$3=Foglio2!$E$3,'Ausiliari_Coll.Scol. 1^ Pos.Ec.'!J160,IF(Foglio2!$J$3=Foglio2!$E$4,'Collab._Tecnici 1^ Pos.Ec.'!J160,IF(Foglio2!$J$3=Foglio2!$E$5,'Assistenti_Tecnici 1^ Pos.Ec.'!J160,IF(Foglio2!$J$3=Foglio2!$E$6,'Assistenti_Amm.vo 1^ Pos.Ec.'!J160,0))))</f>
        <v>0</v>
      </c>
      <c r="M160" s="248">
        <f>IF(Foglio2!$J$3=Foglio2!$E$3,'Ausiliari_Coll.Scol. 1^ Pos.Ec.'!K160,IF(Foglio2!$J$3=Foglio2!$E$4,'Collab._Tecnici 1^ Pos.Ec.'!K160,IF(Foglio2!$J$3=Foglio2!$E$5,'Assistenti_Tecnici 1^ Pos.Ec.'!K160,IF(Foglio2!$J$3=Foglio2!$E$6,'Assistenti_Amm.vo 1^ Pos.Ec.'!K160,0))))</f>
        <v>0</v>
      </c>
      <c r="N160" s="250">
        <f>IF(Foglio2!$J$3=Foglio2!$E$3,'Ausiliari_Coll.Scol. 1^ Pos.Ec.'!L160,IF(Foglio2!$J$3=Foglio2!$E$4,'Collab._Tecnici 1^ Pos.Ec.'!L160,IF(Foglio2!$J$3=Foglio2!$E$5,'Assistenti_Tecnici 1^ Pos.Ec.'!L160,IF(Foglio2!$J$3=Foglio2!$E$6,'Assistenti_Amm.vo 1^ Pos.Ec.'!L160,0))))</f>
        <v>0</v>
      </c>
      <c r="O160" s="251"/>
      <c r="P160" s="252">
        <f>IF(Foglio2!$J$3=Foglio2!$E$3,'Ausiliari_Coll.Scol. 1^ Pos.Ec.'!N160,IF(Foglio2!$J$3=Foglio2!$E$4,'Collab._Tecnici 1^ Pos.Ec.'!N160,IF(Foglio2!$J$3=Foglio2!$E$5,'Assistenti_Tecnici 1^ Pos.Ec.'!N160,IF(Foglio2!$J$3=Foglio2!$E$6,'Assistenti_Amm.vo 1^ Pos.Ec.'!N160,0))))</f>
        <v>0</v>
      </c>
      <c r="Q160" s="252">
        <f>IF(Foglio2!$J$3=Foglio2!$E$3,'Ausiliari_Coll.Scol. 1^ Pos.Ec.'!O160,IF(Foglio2!$J$3=Foglio2!$E$4,'Collab._Tecnici 1^ Pos.Ec.'!O160,IF(Foglio2!$J$3=Foglio2!$E$5,'Assistenti_Tecnici 1^ Pos.Ec.'!O160,IF(Foglio2!$J$3=Foglio2!$E$6,'Assistenti_Amm.vo 1^ Pos.Ec.'!O160,0))))</f>
        <v>0</v>
      </c>
      <c r="R160" s="252">
        <f>IF(Foglio2!$J$3=Foglio2!$E$3,'Ausiliari_Coll.Scol. 1^ Pos.Ec.'!P160,IF(Foglio2!$J$3=Foglio2!$E$4,'Collab._Tecnici 1^ Pos.Ec.'!P160,IF(Foglio2!$J$3=Foglio2!$E$5,'Assistenti_Tecnici 1^ Pos.Ec.'!P160,IF(Foglio2!$J$3=Foglio2!$E$6,'Assistenti_Amm.vo 1^ Pos.Ec.'!P160,0))))</f>
        <v>0</v>
      </c>
      <c r="S160" s="252">
        <f>IF(Foglio2!$J$3=Foglio2!$E$3,'Ausiliari_Coll.Scol. 1^ Pos.Ec.'!Q160,IF(Foglio2!$J$3=Foglio2!$E$4,'Collab._Tecnici 1^ Pos.Ec.'!Q160,IF(Foglio2!$J$3=Foglio2!$E$5,'Assistenti_Tecnici 1^ Pos.Ec.'!Q160,IF(Foglio2!$J$3=Foglio2!$E$6,'Assistenti_Amm.vo 1^ Pos.Ec.'!Q160,0))))</f>
        <v>0</v>
      </c>
      <c r="T160" s="252">
        <f>IF(Foglio2!$J$3=Foglio2!$E$3,'Ausiliari_Coll.Scol. 1^ Pos.Ec.'!R160,IF(Foglio2!$J$3=Foglio2!$E$4,'Collab._Tecnici 1^ Pos.Ec.'!R160,IF(Foglio2!$J$3=Foglio2!$E$5,'Assistenti_Tecnici 1^ Pos.Ec.'!R160,IF(Foglio2!$J$3=Foglio2!$E$6,'Assistenti_Amm.vo 1^ Pos.Ec.'!R160,0))))</f>
        <v>0</v>
      </c>
      <c r="U160" s="252">
        <f t="shared" ref="U160" si="401">(P160)/12*0.8</f>
        <v>0</v>
      </c>
      <c r="V160" s="252">
        <f t="shared" ref="V160" si="402">(P160+R160)/12*0.8</f>
        <v>0</v>
      </c>
      <c r="W160" s="253" t="str">
        <f t="shared" si="366"/>
        <v>Fascia Da 0 a 8 Decorrenza 1/1/2016</v>
      </c>
    </row>
    <row r="161" spans="1:23" ht="9" customHeight="1" x14ac:dyDescent="0.2">
      <c r="B161" s="245">
        <f t="shared" si="367"/>
        <v>42371</v>
      </c>
      <c r="C161" s="453"/>
      <c r="D161" s="453"/>
      <c r="E161" s="254" t="s">
        <v>4</v>
      </c>
      <c r="F161" s="255">
        <v>8</v>
      </c>
      <c r="G161" s="267">
        <f t="shared" ref="G161:N161" si="403">G160*1936.27</f>
        <v>0</v>
      </c>
      <c r="H161" s="256">
        <f t="shared" si="403"/>
        <v>0</v>
      </c>
      <c r="I161" s="256">
        <f t="shared" si="403"/>
        <v>0</v>
      </c>
      <c r="J161" s="267">
        <f t="shared" si="403"/>
        <v>0</v>
      </c>
      <c r="K161" s="267">
        <f t="shared" si="403"/>
        <v>0</v>
      </c>
      <c r="L161" s="257">
        <f t="shared" si="403"/>
        <v>0</v>
      </c>
      <c r="M161" s="267">
        <f t="shared" si="403"/>
        <v>0</v>
      </c>
      <c r="N161" s="267">
        <f t="shared" si="403"/>
        <v>0</v>
      </c>
      <c r="O161" s="183"/>
      <c r="P161" s="184">
        <f t="shared" ref="P161:U161" si="404">P160*1936.27</f>
        <v>0</v>
      </c>
      <c r="Q161" s="184">
        <f t="shared" si="404"/>
        <v>0</v>
      </c>
      <c r="R161" s="184">
        <f t="shared" si="404"/>
        <v>0</v>
      </c>
      <c r="S161" s="184">
        <f t="shared" si="404"/>
        <v>0</v>
      </c>
      <c r="T161" s="184">
        <f t="shared" si="404"/>
        <v>0</v>
      </c>
      <c r="U161" s="184">
        <f t="shared" si="404"/>
        <v>0</v>
      </c>
      <c r="V161" s="184">
        <f t="shared" si="369"/>
        <v>0</v>
      </c>
    </row>
    <row r="162" spans="1:23" ht="12.75" customHeight="1" x14ac:dyDescent="0.2">
      <c r="A162" s="104">
        <f>IF(Foglio2!$J$7=1,TRUNC(V162,0),TRUNC(U162,0))</f>
        <v>0</v>
      </c>
      <c r="B162" s="245">
        <f t="shared" si="367"/>
        <v>42372</v>
      </c>
      <c r="C162" s="492">
        <v>42370</v>
      </c>
      <c r="D162" s="492">
        <v>42735</v>
      </c>
      <c r="E162" s="259" t="s">
        <v>3</v>
      </c>
      <c r="F162" s="260">
        <v>9</v>
      </c>
      <c r="G162" s="248">
        <f>IF(Foglio2!$J$3=Foglio2!$E$3,'Ausiliari_Coll.Scol. 1^ Pos.Ec.'!E162,IF(Foglio2!$J$3=Foglio2!$E$4,'Collab._Tecnici 1^ Pos.Ec.'!E162,IF(Foglio2!$J$3=Foglio2!$E$5,'Assistenti_Tecnici 1^ Pos.Ec.'!E162,IF(Foglio2!$J$3=Foglio2!$E$6,'Assistenti_Amm.vo 1^ Pos.Ec.'!E162,0))))</f>
        <v>0</v>
      </c>
      <c r="H162" s="248">
        <f>IF(Foglio2!$J$3=Foglio2!$E$3,'Ausiliari_Coll.Scol. 1^ Pos.Ec.'!F162,IF(Foglio2!$J$3=Foglio2!$E$4,'Collab._Tecnici 1^ Pos.Ec.'!F162,IF(Foglio2!$J$3=Foglio2!$E$5,'Assistenti_Tecnici 1^ Pos.Ec.'!F162,IF(Foglio2!$J$3=Foglio2!$E$6,'Assistenti_Amm.vo 1^ Pos.Ec.'!F162,0))))</f>
        <v>0</v>
      </c>
      <c r="I162" s="248">
        <f>IF(Foglio2!$J$3=Foglio2!$E$3,'Ausiliari_Coll.Scol. 1^ Pos.Ec.'!G162,IF(Foglio2!$J$3=Foglio2!$E$4,'Collab._Tecnici 1^ Pos.Ec.'!G162,IF(Foglio2!$J$3=Foglio2!$E$5,'Assistenti_Tecnici 1^ Pos.Ec.'!G162,IF(Foglio2!$J$3=Foglio2!$E$6,'Assistenti_Amm.vo 1^ Pos.Ec.'!G162,0))))</f>
        <v>0</v>
      </c>
      <c r="J162" s="248">
        <f>IF(Foglio2!$J$3=Foglio2!$E$3,'Ausiliari_Coll.Scol. 1^ Pos.Ec.'!H162,IF(Foglio2!$J$3=Foglio2!$E$4,'Collab._Tecnici 1^ Pos.Ec.'!H162,IF(Foglio2!$J$3=Foglio2!$E$5,'Assistenti_Tecnici 1^ Pos.Ec.'!H162,IF(Foglio2!$J$3=Foglio2!$E$6,'Assistenti_Amm.vo 1^ Pos.Ec.'!H162,0))))</f>
        <v>0</v>
      </c>
      <c r="K162" s="248">
        <f>IF(Foglio2!$J$3=Foglio2!$E$3,'Ausiliari_Coll.Scol. 1^ Pos.Ec.'!I162,IF(Foglio2!$J$3=Foglio2!$E$4,'Collab._Tecnici 1^ Pos.Ec.'!I162,IF(Foglio2!$J$3=Foglio2!$E$5,'Assistenti_Tecnici 1^ Pos.Ec.'!I162,IF(Foglio2!$J$3=Foglio2!$E$6,'Assistenti_Amm.vo 1^ Pos.Ec.'!I162,0))))</f>
        <v>0</v>
      </c>
      <c r="L162" s="248">
        <f>IF(Foglio2!$J$3=Foglio2!$E$3,'Ausiliari_Coll.Scol. 1^ Pos.Ec.'!J162,IF(Foglio2!$J$3=Foglio2!$E$4,'Collab._Tecnici 1^ Pos.Ec.'!J162,IF(Foglio2!$J$3=Foglio2!$E$5,'Assistenti_Tecnici 1^ Pos.Ec.'!J162,IF(Foglio2!$J$3=Foglio2!$E$6,'Assistenti_Amm.vo 1^ Pos.Ec.'!J162,0))))</f>
        <v>0</v>
      </c>
      <c r="M162" s="248">
        <f>IF(Foglio2!$J$3=Foglio2!$E$3,'Ausiliari_Coll.Scol. 1^ Pos.Ec.'!K162,IF(Foglio2!$J$3=Foglio2!$E$4,'Collab._Tecnici 1^ Pos.Ec.'!K162,IF(Foglio2!$J$3=Foglio2!$E$5,'Assistenti_Tecnici 1^ Pos.Ec.'!K162,IF(Foglio2!$J$3=Foglio2!$E$6,'Assistenti_Amm.vo 1^ Pos.Ec.'!K162,0))))</f>
        <v>0</v>
      </c>
      <c r="N162" s="250">
        <f>IF(Foglio2!$J$3=Foglio2!$E$3,'Ausiliari_Coll.Scol. 1^ Pos.Ec.'!L162,IF(Foglio2!$J$3=Foglio2!$E$4,'Collab._Tecnici 1^ Pos.Ec.'!L162,IF(Foglio2!$J$3=Foglio2!$E$5,'Assistenti_Tecnici 1^ Pos.Ec.'!L162,IF(Foglio2!$J$3=Foglio2!$E$6,'Assistenti_Amm.vo 1^ Pos.Ec.'!L162,0))))</f>
        <v>0</v>
      </c>
      <c r="O162" s="251"/>
      <c r="P162" s="252">
        <f>IF(Foglio2!$J$3=Foglio2!$E$3,'Ausiliari_Coll.Scol. 1^ Pos.Ec.'!N162,IF(Foglio2!$J$3=Foglio2!$E$4,'Collab._Tecnici 1^ Pos.Ec.'!N162,IF(Foglio2!$J$3=Foglio2!$E$5,'Assistenti_Tecnici 1^ Pos.Ec.'!N162,IF(Foglio2!$J$3=Foglio2!$E$6,'Assistenti_Amm.vo 1^ Pos.Ec.'!N162,0))))</f>
        <v>0</v>
      </c>
      <c r="Q162" s="252">
        <f>IF(Foglio2!$J$3=Foglio2!$E$3,'Ausiliari_Coll.Scol. 1^ Pos.Ec.'!O162,IF(Foglio2!$J$3=Foglio2!$E$4,'Collab._Tecnici 1^ Pos.Ec.'!O162,IF(Foglio2!$J$3=Foglio2!$E$5,'Assistenti_Tecnici 1^ Pos.Ec.'!O162,IF(Foglio2!$J$3=Foglio2!$E$6,'Assistenti_Amm.vo 1^ Pos.Ec.'!O162,0))))</f>
        <v>0</v>
      </c>
      <c r="R162" s="252">
        <f>IF(Foglio2!$J$3=Foglio2!$E$3,'Ausiliari_Coll.Scol. 1^ Pos.Ec.'!P162,IF(Foglio2!$J$3=Foglio2!$E$4,'Collab._Tecnici 1^ Pos.Ec.'!P162,IF(Foglio2!$J$3=Foglio2!$E$5,'Assistenti_Tecnici 1^ Pos.Ec.'!P162,IF(Foglio2!$J$3=Foglio2!$E$6,'Assistenti_Amm.vo 1^ Pos.Ec.'!P162,0))))</f>
        <v>0</v>
      </c>
      <c r="S162" s="252">
        <f>IF(Foglio2!$J$3=Foglio2!$E$3,'Ausiliari_Coll.Scol. 1^ Pos.Ec.'!Q162,IF(Foglio2!$J$3=Foglio2!$E$4,'Collab._Tecnici 1^ Pos.Ec.'!Q162,IF(Foglio2!$J$3=Foglio2!$E$5,'Assistenti_Tecnici 1^ Pos.Ec.'!Q162,IF(Foglio2!$J$3=Foglio2!$E$6,'Assistenti_Amm.vo 1^ Pos.Ec.'!Q162,0))))</f>
        <v>0</v>
      </c>
      <c r="T162" s="252">
        <f>IF(Foglio2!$J$3=Foglio2!$E$3,'Ausiliari_Coll.Scol. 1^ Pos.Ec.'!R162,IF(Foglio2!$J$3=Foglio2!$E$4,'Collab._Tecnici 1^ Pos.Ec.'!R162,IF(Foglio2!$J$3=Foglio2!$E$5,'Assistenti_Tecnici 1^ Pos.Ec.'!R162,IF(Foglio2!$J$3=Foglio2!$E$6,'Assistenti_Amm.vo 1^ Pos.Ec.'!R162,0))))</f>
        <v>0</v>
      </c>
      <c r="U162" s="252">
        <f t="shared" ref="U162" si="405">(P162)/12*0.8</f>
        <v>0</v>
      </c>
      <c r="V162" s="252">
        <f t="shared" ref="V162" si="406">(P162+R162)/12*0.8</f>
        <v>0</v>
      </c>
      <c r="W162" s="253" t="str">
        <f t="shared" ref="W162" si="407">"Fascia Da "&amp;F162&amp;" a "&amp;F163&amp;" Decorrenza "&amp;DAY(C160)&amp;"/"&amp;MONTH(C160)&amp;"/"&amp;YEAR(C160)</f>
        <v>Fascia Da 9 a 14 Decorrenza 1/1/2016</v>
      </c>
    </row>
    <row r="163" spans="1:23" ht="9" customHeight="1" x14ac:dyDescent="0.2">
      <c r="B163" s="245">
        <f t="shared" si="367"/>
        <v>42373</v>
      </c>
      <c r="C163" s="492"/>
      <c r="D163" s="492"/>
      <c r="E163" s="254" t="s">
        <v>4</v>
      </c>
      <c r="F163" s="255">
        <v>14</v>
      </c>
      <c r="G163" s="267">
        <f t="shared" ref="G163:N163" si="408">G162*1936.27</f>
        <v>0</v>
      </c>
      <c r="H163" s="256">
        <f t="shared" si="408"/>
        <v>0</v>
      </c>
      <c r="I163" s="256">
        <f t="shared" si="408"/>
        <v>0</v>
      </c>
      <c r="J163" s="267">
        <f t="shared" si="408"/>
        <v>0</v>
      </c>
      <c r="K163" s="267">
        <f t="shared" si="408"/>
        <v>0</v>
      </c>
      <c r="L163" s="257">
        <f t="shared" si="408"/>
        <v>0</v>
      </c>
      <c r="M163" s="267">
        <f t="shared" si="408"/>
        <v>0</v>
      </c>
      <c r="N163" s="267">
        <f t="shared" si="408"/>
        <v>0</v>
      </c>
      <c r="O163" s="183"/>
      <c r="P163" s="184">
        <f t="shared" ref="P163:V177" si="409">P162*1936.27</f>
        <v>0</v>
      </c>
      <c r="Q163" s="184">
        <f t="shared" si="409"/>
        <v>0</v>
      </c>
      <c r="R163" s="184">
        <f t="shared" si="409"/>
        <v>0</v>
      </c>
      <c r="S163" s="184">
        <f t="shared" si="409"/>
        <v>0</v>
      </c>
      <c r="T163" s="184">
        <f t="shared" si="409"/>
        <v>0</v>
      </c>
      <c r="U163" s="184">
        <f t="shared" si="409"/>
        <v>0</v>
      </c>
      <c r="V163" s="184">
        <f t="shared" si="409"/>
        <v>0</v>
      </c>
    </row>
    <row r="164" spans="1:23" ht="12.75" customHeight="1" x14ac:dyDescent="0.2">
      <c r="A164" s="104">
        <f>IF(Foglio2!$J$7=1,TRUNC(V164,0),TRUNC(U164,0))</f>
        <v>0</v>
      </c>
      <c r="B164" s="245">
        <f t="shared" si="367"/>
        <v>42374</v>
      </c>
      <c r="C164" s="492"/>
      <c r="D164" s="492"/>
      <c r="E164" s="259" t="s">
        <v>3</v>
      </c>
      <c r="F164" s="260">
        <v>15</v>
      </c>
      <c r="G164" s="248">
        <f>IF(Foglio2!$J$3=Foglio2!$E$3,'Ausiliari_Coll.Scol. 1^ Pos.Ec.'!E164,IF(Foglio2!$J$3=Foglio2!$E$4,'Collab._Tecnici 1^ Pos.Ec.'!E164,IF(Foglio2!$J$3=Foglio2!$E$5,'Assistenti_Tecnici 1^ Pos.Ec.'!E164,IF(Foglio2!$J$3=Foglio2!$E$6,'Assistenti_Amm.vo 1^ Pos.Ec.'!E164,0))))</f>
        <v>0</v>
      </c>
      <c r="H164" s="248">
        <f>IF(Foglio2!$J$3=Foglio2!$E$3,'Ausiliari_Coll.Scol. 1^ Pos.Ec.'!F164,IF(Foglio2!$J$3=Foglio2!$E$4,'Collab._Tecnici 1^ Pos.Ec.'!F164,IF(Foglio2!$J$3=Foglio2!$E$5,'Assistenti_Tecnici 1^ Pos.Ec.'!F164,IF(Foglio2!$J$3=Foglio2!$E$6,'Assistenti_Amm.vo 1^ Pos.Ec.'!F164,0))))</f>
        <v>0</v>
      </c>
      <c r="I164" s="248">
        <f>IF(Foglio2!$J$3=Foglio2!$E$3,'Ausiliari_Coll.Scol. 1^ Pos.Ec.'!G164,IF(Foglio2!$J$3=Foglio2!$E$4,'Collab._Tecnici 1^ Pos.Ec.'!G164,IF(Foglio2!$J$3=Foglio2!$E$5,'Assistenti_Tecnici 1^ Pos.Ec.'!G164,IF(Foglio2!$J$3=Foglio2!$E$6,'Assistenti_Amm.vo 1^ Pos.Ec.'!G164,0))))</f>
        <v>0</v>
      </c>
      <c r="J164" s="248">
        <f>IF(Foglio2!$J$3=Foglio2!$E$3,'Ausiliari_Coll.Scol. 1^ Pos.Ec.'!H164,IF(Foglio2!$J$3=Foglio2!$E$4,'Collab._Tecnici 1^ Pos.Ec.'!H164,IF(Foglio2!$J$3=Foglio2!$E$5,'Assistenti_Tecnici 1^ Pos.Ec.'!H164,IF(Foglio2!$J$3=Foglio2!$E$6,'Assistenti_Amm.vo 1^ Pos.Ec.'!H164,0))))</f>
        <v>0</v>
      </c>
      <c r="K164" s="248">
        <f>IF(Foglio2!$J$3=Foglio2!$E$3,'Ausiliari_Coll.Scol. 1^ Pos.Ec.'!I164,IF(Foglio2!$J$3=Foglio2!$E$4,'Collab._Tecnici 1^ Pos.Ec.'!I164,IF(Foglio2!$J$3=Foglio2!$E$5,'Assistenti_Tecnici 1^ Pos.Ec.'!I164,IF(Foglio2!$J$3=Foglio2!$E$6,'Assistenti_Amm.vo 1^ Pos.Ec.'!I164,0))))</f>
        <v>0</v>
      </c>
      <c r="L164" s="248">
        <f>IF(Foglio2!$J$3=Foglio2!$E$3,'Ausiliari_Coll.Scol. 1^ Pos.Ec.'!J164,IF(Foglio2!$J$3=Foglio2!$E$4,'Collab._Tecnici 1^ Pos.Ec.'!J164,IF(Foglio2!$J$3=Foglio2!$E$5,'Assistenti_Tecnici 1^ Pos.Ec.'!J164,IF(Foglio2!$J$3=Foglio2!$E$6,'Assistenti_Amm.vo 1^ Pos.Ec.'!J164,0))))</f>
        <v>0</v>
      </c>
      <c r="M164" s="248">
        <f>IF(Foglio2!$J$3=Foglio2!$E$3,'Ausiliari_Coll.Scol. 1^ Pos.Ec.'!K164,IF(Foglio2!$J$3=Foglio2!$E$4,'Collab._Tecnici 1^ Pos.Ec.'!K164,IF(Foglio2!$J$3=Foglio2!$E$5,'Assistenti_Tecnici 1^ Pos.Ec.'!K164,IF(Foglio2!$J$3=Foglio2!$E$6,'Assistenti_Amm.vo 1^ Pos.Ec.'!K164,0))))</f>
        <v>0</v>
      </c>
      <c r="N164" s="250">
        <f>IF(Foglio2!$J$3=Foglio2!$E$3,'Ausiliari_Coll.Scol. 1^ Pos.Ec.'!L164,IF(Foglio2!$J$3=Foglio2!$E$4,'Collab._Tecnici 1^ Pos.Ec.'!L164,IF(Foglio2!$J$3=Foglio2!$E$5,'Assistenti_Tecnici 1^ Pos.Ec.'!L164,IF(Foglio2!$J$3=Foglio2!$E$6,'Assistenti_Amm.vo 1^ Pos.Ec.'!L164,0))))</f>
        <v>0</v>
      </c>
      <c r="O164" s="251"/>
      <c r="P164" s="252">
        <f>IF(Foglio2!$J$3=Foglio2!$E$3,'Ausiliari_Coll.Scol. 1^ Pos.Ec.'!N164,IF(Foglio2!$J$3=Foglio2!$E$4,'Collab._Tecnici 1^ Pos.Ec.'!N164,IF(Foglio2!$J$3=Foglio2!$E$5,'Assistenti_Tecnici 1^ Pos.Ec.'!N164,IF(Foglio2!$J$3=Foglio2!$E$6,'Assistenti_Amm.vo 1^ Pos.Ec.'!N164,0))))</f>
        <v>0</v>
      </c>
      <c r="Q164" s="252">
        <f>IF(Foglio2!$J$3=Foglio2!$E$3,'Ausiliari_Coll.Scol. 1^ Pos.Ec.'!O164,IF(Foglio2!$J$3=Foglio2!$E$4,'Collab._Tecnici 1^ Pos.Ec.'!O164,IF(Foglio2!$J$3=Foglio2!$E$5,'Assistenti_Tecnici 1^ Pos.Ec.'!O164,IF(Foglio2!$J$3=Foglio2!$E$6,'Assistenti_Amm.vo 1^ Pos.Ec.'!O164,0))))</f>
        <v>0</v>
      </c>
      <c r="R164" s="252">
        <f>IF(Foglio2!$J$3=Foglio2!$E$3,'Ausiliari_Coll.Scol. 1^ Pos.Ec.'!P164,IF(Foglio2!$J$3=Foglio2!$E$4,'Collab._Tecnici 1^ Pos.Ec.'!P164,IF(Foglio2!$J$3=Foglio2!$E$5,'Assistenti_Tecnici 1^ Pos.Ec.'!P164,IF(Foglio2!$J$3=Foglio2!$E$6,'Assistenti_Amm.vo 1^ Pos.Ec.'!P164,0))))</f>
        <v>0</v>
      </c>
      <c r="S164" s="252">
        <f>IF(Foglio2!$J$3=Foglio2!$E$3,'Ausiliari_Coll.Scol. 1^ Pos.Ec.'!Q164,IF(Foglio2!$J$3=Foglio2!$E$4,'Collab._Tecnici 1^ Pos.Ec.'!Q164,IF(Foglio2!$J$3=Foglio2!$E$5,'Assistenti_Tecnici 1^ Pos.Ec.'!Q164,IF(Foglio2!$J$3=Foglio2!$E$6,'Assistenti_Amm.vo 1^ Pos.Ec.'!Q164,0))))</f>
        <v>0</v>
      </c>
      <c r="T164" s="252">
        <f>IF(Foglio2!$J$3=Foglio2!$E$3,'Ausiliari_Coll.Scol. 1^ Pos.Ec.'!R164,IF(Foglio2!$J$3=Foglio2!$E$4,'Collab._Tecnici 1^ Pos.Ec.'!R164,IF(Foglio2!$J$3=Foglio2!$E$5,'Assistenti_Tecnici 1^ Pos.Ec.'!R164,IF(Foglio2!$J$3=Foglio2!$E$6,'Assistenti_Amm.vo 1^ Pos.Ec.'!R164,0))))</f>
        <v>0</v>
      </c>
      <c r="U164" s="252">
        <f t="shared" ref="U164" si="410">(P164)/12*0.8</f>
        <v>0</v>
      </c>
      <c r="V164" s="252">
        <f t="shared" ref="V164" si="411">(P164+R164)/12*0.8</f>
        <v>0</v>
      </c>
      <c r="W164" s="253" t="str">
        <f t="shared" ref="W164" si="412">"Fascia Da "&amp;F164&amp;" a "&amp;F165&amp;" Decorrenza "&amp;DAY(C160)&amp;"/"&amp;MONTH(C160)&amp;"/"&amp;YEAR(C160)</f>
        <v>Fascia Da 15 a 20 Decorrenza 1/1/2016</v>
      </c>
    </row>
    <row r="165" spans="1:23" ht="9" customHeight="1" x14ac:dyDescent="0.2">
      <c r="B165" s="245">
        <f t="shared" si="367"/>
        <v>42375</v>
      </c>
      <c r="C165" s="492"/>
      <c r="D165" s="492"/>
      <c r="E165" s="254" t="s">
        <v>4</v>
      </c>
      <c r="F165" s="255">
        <v>20</v>
      </c>
      <c r="G165" s="267">
        <f t="shared" ref="G165:N165" si="413">G164*1936.27</f>
        <v>0</v>
      </c>
      <c r="H165" s="256">
        <f t="shared" si="413"/>
        <v>0</v>
      </c>
      <c r="I165" s="256">
        <f t="shared" si="413"/>
        <v>0</v>
      </c>
      <c r="J165" s="267">
        <f t="shared" si="413"/>
        <v>0</v>
      </c>
      <c r="K165" s="267">
        <f t="shared" si="413"/>
        <v>0</v>
      </c>
      <c r="L165" s="257">
        <f t="shared" si="413"/>
        <v>0</v>
      </c>
      <c r="M165" s="267">
        <f t="shared" si="413"/>
        <v>0</v>
      </c>
      <c r="N165" s="267">
        <f t="shared" si="413"/>
        <v>0</v>
      </c>
      <c r="O165" s="183"/>
      <c r="P165" s="184">
        <f t="shared" ref="P165:U165" si="414">P164*1936.27</f>
        <v>0</v>
      </c>
      <c r="Q165" s="184">
        <f t="shared" si="414"/>
        <v>0</v>
      </c>
      <c r="R165" s="184">
        <f t="shared" si="414"/>
        <v>0</v>
      </c>
      <c r="S165" s="184">
        <f t="shared" si="414"/>
        <v>0</v>
      </c>
      <c r="T165" s="184">
        <f t="shared" si="414"/>
        <v>0</v>
      </c>
      <c r="U165" s="184">
        <f t="shared" si="414"/>
        <v>0</v>
      </c>
      <c r="V165" s="184">
        <f t="shared" si="409"/>
        <v>0</v>
      </c>
    </row>
    <row r="166" spans="1:23" ht="12.75" customHeight="1" x14ac:dyDescent="0.2">
      <c r="A166" s="104">
        <f>IF(Foglio2!$J$7=1,TRUNC(V166,0),TRUNC(U166,0))</f>
        <v>0</v>
      </c>
      <c r="B166" s="245">
        <f t="shared" si="367"/>
        <v>42376</v>
      </c>
      <c r="C166" s="492"/>
      <c r="D166" s="492"/>
      <c r="E166" s="259" t="s">
        <v>3</v>
      </c>
      <c r="F166" s="260">
        <v>21</v>
      </c>
      <c r="G166" s="248">
        <f>IF(Foglio2!$J$3=Foglio2!$E$3,'Ausiliari_Coll.Scol. 1^ Pos.Ec.'!E166,IF(Foglio2!$J$3=Foglio2!$E$4,'Collab._Tecnici 1^ Pos.Ec.'!E166,IF(Foglio2!$J$3=Foglio2!$E$5,'Assistenti_Tecnici 1^ Pos.Ec.'!E166,IF(Foglio2!$J$3=Foglio2!$E$6,'Assistenti_Amm.vo 1^ Pos.Ec.'!E166,0))))</f>
        <v>0</v>
      </c>
      <c r="H166" s="248">
        <f>IF(Foglio2!$J$3=Foglio2!$E$3,'Ausiliari_Coll.Scol. 1^ Pos.Ec.'!F166,IF(Foglio2!$J$3=Foglio2!$E$4,'Collab._Tecnici 1^ Pos.Ec.'!F166,IF(Foglio2!$J$3=Foglio2!$E$5,'Assistenti_Tecnici 1^ Pos.Ec.'!F166,IF(Foglio2!$J$3=Foglio2!$E$6,'Assistenti_Amm.vo 1^ Pos.Ec.'!F166,0))))</f>
        <v>0</v>
      </c>
      <c r="I166" s="248">
        <f>IF(Foglio2!$J$3=Foglio2!$E$3,'Ausiliari_Coll.Scol. 1^ Pos.Ec.'!G166,IF(Foglio2!$J$3=Foglio2!$E$4,'Collab._Tecnici 1^ Pos.Ec.'!G166,IF(Foglio2!$J$3=Foglio2!$E$5,'Assistenti_Tecnici 1^ Pos.Ec.'!G166,IF(Foglio2!$J$3=Foglio2!$E$6,'Assistenti_Amm.vo 1^ Pos.Ec.'!G166,0))))</f>
        <v>0</v>
      </c>
      <c r="J166" s="248">
        <f>IF(Foglio2!$J$3=Foglio2!$E$3,'Ausiliari_Coll.Scol. 1^ Pos.Ec.'!H166,IF(Foglio2!$J$3=Foglio2!$E$4,'Collab._Tecnici 1^ Pos.Ec.'!H166,IF(Foglio2!$J$3=Foglio2!$E$5,'Assistenti_Tecnici 1^ Pos.Ec.'!H166,IF(Foglio2!$J$3=Foglio2!$E$6,'Assistenti_Amm.vo 1^ Pos.Ec.'!H166,0))))</f>
        <v>0</v>
      </c>
      <c r="K166" s="248">
        <f>IF(Foglio2!$J$3=Foglio2!$E$3,'Ausiliari_Coll.Scol. 1^ Pos.Ec.'!I166,IF(Foglio2!$J$3=Foglio2!$E$4,'Collab._Tecnici 1^ Pos.Ec.'!I166,IF(Foglio2!$J$3=Foglio2!$E$5,'Assistenti_Tecnici 1^ Pos.Ec.'!I166,IF(Foglio2!$J$3=Foglio2!$E$6,'Assistenti_Amm.vo 1^ Pos.Ec.'!I166,0))))</f>
        <v>0</v>
      </c>
      <c r="L166" s="248">
        <f>IF(Foglio2!$J$3=Foglio2!$E$3,'Ausiliari_Coll.Scol. 1^ Pos.Ec.'!J166,IF(Foglio2!$J$3=Foglio2!$E$4,'Collab._Tecnici 1^ Pos.Ec.'!J166,IF(Foglio2!$J$3=Foglio2!$E$5,'Assistenti_Tecnici 1^ Pos.Ec.'!J166,IF(Foglio2!$J$3=Foglio2!$E$6,'Assistenti_Amm.vo 1^ Pos.Ec.'!J166,0))))</f>
        <v>0</v>
      </c>
      <c r="M166" s="248">
        <f>IF(Foglio2!$J$3=Foglio2!$E$3,'Ausiliari_Coll.Scol. 1^ Pos.Ec.'!K166,IF(Foglio2!$J$3=Foglio2!$E$4,'Collab._Tecnici 1^ Pos.Ec.'!K166,IF(Foglio2!$J$3=Foglio2!$E$5,'Assistenti_Tecnici 1^ Pos.Ec.'!K166,IF(Foglio2!$J$3=Foglio2!$E$6,'Assistenti_Amm.vo 1^ Pos.Ec.'!K166,0))))</f>
        <v>0</v>
      </c>
      <c r="N166" s="250">
        <f>IF(Foglio2!$J$3=Foglio2!$E$3,'Ausiliari_Coll.Scol. 1^ Pos.Ec.'!L166,IF(Foglio2!$J$3=Foglio2!$E$4,'Collab._Tecnici 1^ Pos.Ec.'!L166,IF(Foglio2!$J$3=Foglio2!$E$5,'Assistenti_Tecnici 1^ Pos.Ec.'!L166,IF(Foglio2!$J$3=Foglio2!$E$6,'Assistenti_Amm.vo 1^ Pos.Ec.'!L166,0))))</f>
        <v>0</v>
      </c>
      <c r="O166" s="251"/>
      <c r="P166" s="252">
        <f>IF(Foglio2!$J$3=Foglio2!$E$3,'Ausiliari_Coll.Scol. 1^ Pos.Ec.'!N166,IF(Foglio2!$J$3=Foglio2!$E$4,'Collab._Tecnici 1^ Pos.Ec.'!N166,IF(Foglio2!$J$3=Foglio2!$E$5,'Assistenti_Tecnici 1^ Pos.Ec.'!N166,IF(Foglio2!$J$3=Foglio2!$E$6,'Assistenti_Amm.vo 1^ Pos.Ec.'!N166,0))))</f>
        <v>0</v>
      </c>
      <c r="Q166" s="252">
        <f>IF(Foglio2!$J$3=Foglio2!$E$3,'Ausiliari_Coll.Scol. 1^ Pos.Ec.'!O166,IF(Foglio2!$J$3=Foglio2!$E$4,'Collab._Tecnici 1^ Pos.Ec.'!O166,IF(Foglio2!$J$3=Foglio2!$E$5,'Assistenti_Tecnici 1^ Pos.Ec.'!O166,IF(Foglio2!$J$3=Foglio2!$E$6,'Assistenti_Amm.vo 1^ Pos.Ec.'!O166,0))))</f>
        <v>0</v>
      </c>
      <c r="R166" s="252">
        <f>IF(Foglio2!$J$3=Foglio2!$E$3,'Ausiliari_Coll.Scol. 1^ Pos.Ec.'!P166,IF(Foglio2!$J$3=Foglio2!$E$4,'Collab._Tecnici 1^ Pos.Ec.'!P166,IF(Foglio2!$J$3=Foglio2!$E$5,'Assistenti_Tecnici 1^ Pos.Ec.'!P166,IF(Foglio2!$J$3=Foglio2!$E$6,'Assistenti_Amm.vo 1^ Pos.Ec.'!P166,0))))</f>
        <v>0</v>
      </c>
      <c r="S166" s="252">
        <f>IF(Foglio2!$J$3=Foglio2!$E$3,'Ausiliari_Coll.Scol. 1^ Pos.Ec.'!Q166,IF(Foglio2!$J$3=Foglio2!$E$4,'Collab._Tecnici 1^ Pos.Ec.'!Q166,IF(Foglio2!$J$3=Foglio2!$E$5,'Assistenti_Tecnici 1^ Pos.Ec.'!Q166,IF(Foglio2!$J$3=Foglio2!$E$6,'Assistenti_Amm.vo 1^ Pos.Ec.'!Q166,0))))</f>
        <v>0</v>
      </c>
      <c r="T166" s="252">
        <f>IF(Foglio2!$J$3=Foglio2!$E$3,'Ausiliari_Coll.Scol. 1^ Pos.Ec.'!R166,IF(Foglio2!$J$3=Foglio2!$E$4,'Collab._Tecnici 1^ Pos.Ec.'!R166,IF(Foglio2!$J$3=Foglio2!$E$5,'Assistenti_Tecnici 1^ Pos.Ec.'!R166,IF(Foglio2!$J$3=Foglio2!$E$6,'Assistenti_Amm.vo 1^ Pos.Ec.'!R166,0))))</f>
        <v>0</v>
      </c>
      <c r="U166" s="252">
        <f t="shared" ref="U166" si="415">(P166)/12*0.8</f>
        <v>0</v>
      </c>
      <c r="V166" s="252">
        <f t="shared" ref="V166" si="416">(P166+R166)/12*0.8</f>
        <v>0</v>
      </c>
      <c r="W166" s="253" t="str">
        <f t="shared" ref="W166" si="417">"Fascia Da "&amp;F166&amp;" a "&amp;F167&amp;" Decorrenza "&amp;DAY(C160)&amp;"/"&amp;MONTH(C160)&amp;"/"&amp;YEAR(C160)</f>
        <v>Fascia Da 21 a 27 Decorrenza 1/1/2016</v>
      </c>
    </row>
    <row r="167" spans="1:23" ht="9" customHeight="1" x14ac:dyDescent="0.2">
      <c r="B167" s="245">
        <f t="shared" si="367"/>
        <v>42377</v>
      </c>
      <c r="C167" s="492"/>
      <c r="D167" s="492"/>
      <c r="E167" s="254" t="s">
        <v>4</v>
      </c>
      <c r="F167" s="255">
        <v>27</v>
      </c>
      <c r="G167" s="267">
        <f t="shared" ref="G167:N167" si="418">G166*1936.27</f>
        <v>0</v>
      </c>
      <c r="H167" s="256">
        <f t="shared" si="418"/>
        <v>0</v>
      </c>
      <c r="I167" s="256">
        <f t="shared" si="418"/>
        <v>0</v>
      </c>
      <c r="J167" s="267">
        <f t="shared" si="418"/>
        <v>0</v>
      </c>
      <c r="K167" s="267">
        <f t="shared" si="418"/>
        <v>0</v>
      </c>
      <c r="L167" s="257">
        <f t="shared" si="418"/>
        <v>0</v>
      </c>
      <c r="M167" s="267">
        <f t="shared" si="418"/>
        <v>0</v>
      </c>
      <c r="N167" s="267">
        <f t="shared" si="418"/>
        <v>0</v>
      </c>
      <c r="O167" s="183"/>
      <c r="P167" s="184">
        <f t="shared" ref="P167:U167" si="419">P166*1936.27</f>
        <v>0</v>
      </c>
      <c r="Q167" s="184">
        <f t="shared" si="419"/>
        <v>0</v>
      </c>
      <c r="R167" s="184">
        <f t="shared" si="419"/>
        <v>0</v>
      </c>
      <c r="S167" s="184">
        <f t="shared" si="419"/>
        <v>0</v>
      </c>
      <c r="T167" s="184">
        <f t="shared" si="419"/>
        <v>0</v>
      </c>
      <c r="U167" s="184">
        <f t="shared" si="419"/>
        <v>0</v>
      </c>
      <c r="V167" s="184">
        <f t="shared" si="409"/>
        <v>0</v>
      </c>
    </row>
    <row r="168" spans="1:23" ht="12.75" customHeight="1" x14ac:dyDescent="0.2">
      <c r="A168" s="104">
        <f>IF(Foglio2!$J$7=1,TRUNC(V168,0),TRUNC(U168,0))</f>
        <v>0</v>
      </c>
      <c r="B168" s="245">
        <f t="shared" si="367"/>
        <v>42378</v>
      </c>
      <c r="C168" s="492"/>
      <c r="D168" s="492"/>
      <c r="E168" s="259" t="s">
        <v>3</v>
      </c>
      <c r="F168" s="260">
        <v>28</v>
      </c>
      <c r="G168" s="248">
        <f>IF(Foglio2!$J$3=Foglio2!$E$3,'Ausiliari_Coll.Scol. 1^ Pos.Ec.'!E168,IF(Foglio2!$J$3=Foglio2!$E$4,'Collab._Tecnici 1^ Pos.Ec.'!E168,IF(Foglio2!$J$3=Foglio2!$E$5,'Assistenti_Tecnici 1^ Pos.Ec.'!E168,IF(Foglio2!$J$3=Foglio2!$E$6,'Assistenti_Amm.vo 1^ Pos.Ec.'!E168,0))))</f>
        <v>0</v>
      </c>
      <c r="H168" s="248">
        <f>IF(Foglio2!$J$3=Foglio2!$E$3,'Ausiliari_Coll.Scol. 1^ Pos.Ec.'!F168,IF(Foglio2!$J$3=Foglio2!$E$4,'Collab._Tecnici 1^ Pos.Ec.'!F168,IF(Foglio2!$J$3=Foglio2!$E$5,'Assistenti_Tecnici 1^ Pos.Ec.'!F168,IF(Foglio2!$J$3=Foglio2!$E$6,'Assistenti_Amm.vo 1^ Pos.Ec.'!F168,0))))</f>
        <v>0</v>
      </c>
      <c r="I168" s="248">
        <f>IF(Foglio2!$J$3=Foglio2!$E$3,'Ausiliari_Coll.Scol. 1^ Pos.Ec.'!G168,IF(Foglio2!$J$3=Foglio2!$E$4,'Collab._Tecnici 1^ Pos.Ec.'!G168,IF(Foglio2!$J$3=Foglio2!$E$5,'Assistenti_Tecnici 1^ Pos.Ec.'!G168,IF(Foglio2!$J$3=Foglio2!$E$6,'Assistenti_Amm.vo 1^ Pos.Ec.'!G168,0))))</f>
        <v>0</v>
      </c>
      <c r="J168" s="248">
        <f>IF(Foglio2!$J$3=Foglio2!$E$3,'Ausiliari_Coll.Scol. 1^ Pos.Ec.'!H168,IF(Foglio2!$J$3=Foglio2!$E$4,'Collab._Tecnici 1^ Pos.Ec.'!H168,IF(Foglio2!$J$3=Foglio2!$E$5,'Assistenti_Tecnici 1^ Pos.Ec.'!H168,IF(Foglio2!$J$3=Foglio2!$E$6,'Assistenti_Amm.vo 1^ Pos.Ec.'!H168,0))))</f>
        <v>0</v>
      </c>
      <c r="K168" s="248">
        <f>IF(Foglio2!$J$3=Foglio2!$E$3,'Ausiliari_Coll.Scol. 1^ Pos.Ec.'!I168,IF(Foglio2!$J$3=Foglio2!$E$4,'Collab._Tecnici 1^ Pos.Ec.'!I168,IF(Foglio2!$J$3=Foglio2!$E$5,'Assistenti_Tecnici 1^ Pos.Ec.'!I168,IF(Foglio2!$J$3=Foglio2!$E$6,'Assistenti_Amm.vo 1^ Pos.Ec.'!I168,0))))</f>
        <v>0</v>
      </c>
      <c r="L168" s="248">
        <f>IF(Foglio2!$J$3=Foglio2!$E$3,'Ausiliari_Coll.Scol. 1^ Pos.Ec.'!J168,IF(Foglio2!$J$3=Foglio2!$E$4,'Collab._Tecnici 1^ Pos.Ec.'!J168,IF(Foglio2!$J$3=Foglio2!$E$5,'Assistenti_Tecnici 1^ Pos.Ec.'!J168,IF(Foglio2!$J$3=Foglio2!$E$6,'Assistenti_Amm.vo 1^ Pos.Ec.'!J168,0))))</f>
        <v>0</v>
      </c>
      <c r="M168" s="248">
        <f>IF(Foglio2!$J$3=Foglio2!$E$3,'Ausiliari_Coll.Scol. 1^ Pos.Ec.'!K168,IF(Foglio2!$J$3=Foglio2!$E$4,'Collab._Tecnici 1^ Pos.Ec.'!K168,IF(Foglio2!$J$3=Foglio2!$E$5,'Assistenti_Tecnici 1^ Pos.Ec.'!K168,IF(Foglio2!$J$3=Foglio2!$E$6,'Assistenti_Amm.vo 1^ Pos.Ec.'!K168,0))))</f>
        <v>0</v>
      </c>
      <c r="N168" s="250">
        <f>IF(Foglio2!$J$3=Foglio2!$E$3,'Ausiliari_Coll.Scol. 1^ Pos.Ec.'!L168,IF(Foglio2!$J$3=Foglio2!$E$4,'Collab._Tecnici 1^ Pos.Ec.'!L168,IF(Foglio2!$J$3=Foglio2!$E$5,'Assistenti_Tecnici 1^ Pos.Ec.'!L168,IF(Foglio2!$J$3=Foglio2!$E$6,'Assistenti_Amm.vo 1^ Pos.Ec.'!L168,0))))</f>
        <v>0</v>
      </c>
      <c r="O168" s="251"/>
      <c r="P168" s="252">
        <f>IF(Foglio2!$J$3=Foglio2!$E$3,'Ausiliari_Coll.Scol. 1^ Pos.Ec.'!N168,IF(Foglio2!$J$3=Foglio2!$E$4,'Collab._Tecnici 1^ Pos.Ec.'!N168,IF(Foglio2!$J$3=Foglio2!$E$5,'Assistenti_Tecnici 1^ Pos.Ec.'!N168,IF(Foglio2!$J$3=Foglio2!$E$6,'Assistenti_Amm.vo 1^ Pos.Ec.'!N168,0))))</f>
        <v>0</v>
      </c>
      <c r="Q168" s="252">
        <f>IF(Foglio2!$J$3=Foglio2!$E$3,'Ausiliari_Coll.Scol. 1^ Pos.Ec.'!O168,IF(Foglio2!$J$3=Foglio2!$E$4,'Collab._Tecnici 1^ Pos.Ec.'!O168,IF(Foglio2!$J$3=Foglio2!$E$5,'Assistenti_Tecnici 1^ Pos.Ec.'!O168,IF(Foglio2!$J$3=Foglio2!$E$6,'Assistenti_Amm.vo 1^ Pos.Ec.'!O168,0))))</f>
        <v>0</v>
      </c>
      <c r="R168" s="252">
        <f>IF(Foglio2!$J$3=Foglio2!$E$3,'Ausiliari_Coll.Scol. 1^ Pos.Ec.'!P168,IF(Foglio2!$J$3=Foglio2!$E$4,'Collab._Tecnici 1^ Pos.Ec.'!P168,IF(Foglio2!$J$3=Foglio2!$E$5,'Assistenti_Tecnici 1^ Pos.Ec.'!P168,IF(Foglio2!$J$3=Foglio2!$E$6,'Assistenti_Amm.vo 1^ Pos.Ec.'!P168,0))))</f>
        <v>0</v>
      </c>
      <c r="S168" s="252">
        <f>IF(Foglio2!$J$3=Foglio2!$E$3,'Ausiliari_Coll.Scol. 1^ Pos.Ec.'!Q168,IF(Foglio2!$J$3=Foglio2!$E$4,'Collab._Tecnici 1^ Pos.Ec.'!Q168,IF(Foglio2!$J$3=Foglio2!$E$5,'Assistenti_Tecnici 1^ Pos.Ec.'!Q168,IF(Foglio2!$J$3=Foglio2!$E$6,'Assistenti_Amm.vo 1^ Pos.Ec.'!Q168,0))))</f>
        <v>0</v>
      </c>
      <c r="T168" s="252">
        <f>IF(Foglio2!$J$3=Foglio2!$E$3,'Ausiliari_Coll.Scol. 1^ Pos.Ec.'!R168,IF(Foglio2!$J$3=Foglio2!$E$4,'Collab._Tecnici 1^ Pos.Ec.'!R168,IF(Foglio2!$J$3=Foglio2!$E$5,'Assistenti_Tecnici 1^ Pos.Ec.'!R168,IF(Foglio2!$J$3=Foglio2!$E$6,'Assistenti_Amm.vo 1^ Pos.Ec.'!R168,0))))</f>
        <v>0</v>
      </c>
      <c r="U168" s="252">
        <f t="shared" ref="U168" si="420">(P168)/12*0.8</f>
        <v>0</v>
      </c>
      <c r="V168" s="252">
        <f t="shared" ref="V168" si="421">(P168+R168)/12*0.8</f>
        <v>0</v>
      </c>
      <c r="W168" s="253" t="str">
        <f t="shared" ref="W168" si="422">"Fascia Da "&amp;F168&amp;" a "&amp;F169&amp;" Decorrenza "&amp;DAY(C160)&amp;"/"&amp;MONTH(C160)&amp;"/"&amp;YEAR(C160)</f>
        <v>Fascia Da 28 a 34 Decorrenza 1/1/2016</v>
      </c>
    </row>
    <row r="169" spans="1:23" ht="9" customHeight="1" x14ac:dyDescent="0.2">
      <c r="B169" s="245">
        <f t="shared" si="367"/>
        <v>42379</v>
      </c>
      <c r="C169" s="492"/>
      <c r="D169" s="492"/>
      <c r="E169" s="254" t="s">
        <v>4</v>
      </c>
      <c r="F169" s="255">
        <v>34</v>
      </c>
      <c r="G169" s="267">
        <f t="shared" ref="G169:N169" si="423">G168*1936.27</f>
        <v>0</v>
      </c>
      <c r="H169" s="256">
        <f t="shared" si="423"/>
        <v>0</v>
      </c>
      <c r="I169" s="256">
        <f t="shared" si="423"/>
        <v>0</v>
      </c>
      <c r="J169" s="267">
        <f t="shared" si="423"/>
        <v>0</v>
      </c>
      <c r="K169" s="267">
        <f t="shared" si="423"/>
        <v>0</v>
      </c>
      <c r="L169" s="257">
        <f t="shared" si="423"/>
        <v>0</v>
      </c>
      <c r="M169" s="267">
        <f t="shared" si="423"/>
        <v>0</v>
      </c>
      <c r="N169" s="267">
        <f t="shared" si="423"/>
        <v>0</v>
      </c>
      <c r="O169" s="183"/>
      <c r="P169" s="184">
        <f t="shared" ref="P169:U169" si="424">P168*1936.27</f>
        <v>0</v>
      </c>
      <c r="Q169" s="184">
        <f t="shared" si="424"/>
        <v>0</v>
      </c>
      <c r="R169" s="184">
        <f t="shared" si="424"/>
        <v>0</v>
      </c>
      <c r="S169" s="184">
        <f t="shared" si="424"/>
        <v>0</v>
      </c>
      <c r="T169" s="184">
        <f t="shared" si="424"/>
        <v>0</v>
      </c>
      <c r="U169" s="184">
        <f t="shared" si="424"/>
        <v>0</v>
      </c>
      <c r="V169" s="184">
        <f t="shared" si="409"/>
        <v>0</v>
      </c>
    </row>
    <row r="170" spans="1:23" ht="12.75" customHeight="1" x14ac:dyDescent="0.2">
      <c r="A170" s="104">
        <f>IF(Foglio2!$J$7=1,TRUNC(V170,0),TRUNC(U170,0))</f>
        <v>0</v>
      </c>
      <c r="B170" s="245">
        <f t="shared" si="367"/>
        <v>42380</v>
      </c>
      <c r="C170" s="492"/>
      <c r="D170" s="492"/>
      <c r="E170" s="259" t="s">
        <v>3</v>
      </c>
      <c r="F170" s="260">
        <v>35</v>
      </c>
      <c r="G170" s="248">
        <f>IF(Foglio2!$J$3=Foglio2!$E$3,'Ausiliari_Coll.Scol. 1^ Pos.Ec.'!E170,IF(Foglio2!$J$3=Foglio2!$E$4,'Collab._Tecnici 1^ Pos.Ec.'!E170,IF(Foglio2!$J$3=Foglio2!$E$5,'Assistenti_Tecnici 1^ Pos.Ec.'!E170,IF(Foglio2!$J$3=Foglio2!$E$6,'Assistenti_Amm.vo 1^ Pos.Ec.'!E170,0))))</f>
        <v>0</v>
      </c>
      <c r="H170" s="248">
        <f>IF(Foglio2!$J$3=Foglio2!$E$3,'Ausiliari_Coll.Scol. 1^ Pos.Ec.'!F170,IF(Foglio2!$J$3=Foglio2!$E$4,'Collab._Tecnici 1^ Pos.Ec.'!F170,IF(Foglio2!$J$3=Foglio2!$E$5,'Assistenti_Tecnici 1^ Pos.Ec.'!F170,IF(Foglio2!$J$3=Foglio2!$E$6,'Assistenti_Amm.vo 1^ Pos.Ec.'!F170,0))))</f>
        <v>0</v>
      </c>
      <c r="I170" s="248">
        <f>IF(Foglio2!$J$3=Foglio2!$E$3,'Ausiliari_Coll.Scol. 1^ Pos.Ec.'!G170,IF(Foglio2!$J$3=Foglio2!$E$4,'Collab._Tecnici 1^ Pos.Ec.'!G170,IF(Foglio2!$J$3=Foglio2!$E$5,'Assistenti_Tecnici 1^ Pos.Ec.'!G170,IF(Foglio2!$J$3=Foglio2!$E$6,'Assistenti_Amm.vo 1^ Pos.Ec.'!G170,0))))</f>
        <v>0</v>
      </c>
      <c r="J170" s="248">
        <f>IF(Foglio2!$J$3=Foglio2!$E$3,'Ausiliari_Coll.Scol. 1^ Pos.Ec.'!H170,IF(Foglio2!$J$3=Foglio2!$E$4,'Collab._Tecnici 1^ Pos.Ec.'!H170,IF(Foglio2!$J$3=Foglio2!$E$5,'Assistenti_Tecnici 1^ Pos.Ec.'!H170,IF(Foglio2!$J$3=Foglio2!$E$6,'Assistenti_Amm.vo 1^ Pos.Ec.'!H170,0))))</f>
        <v>0</v>
      </c>
      <c r="K170" s="248">
        <f>IF(Foglio2!$J$3=Foglio2!$E$3,'Ausiliari_Coll.Scol. 1^ Pos.Ec.'!I170,IF(Foglio2!$J$3=Foglio2!$E$4,'Collab._Tecnici 1^ Pos.Ec.'!I170,IF(Foglio2!$J$3=Foglio2!$E$5,'Assistenti_Tecnici 1^ Pos.Ec.'!I170,IF(Foglio2!$J$3=Foglio2!$E$6,'Assistenti_Amm.vo 1^ Pos.Ec.'!I170,0))))</f>
        <v>0</v>
      </c>
      <c r="L170" s="248">
        <f>IF(Foglio2!$J$3=Foglio2!$E$3,'Ausiliari_Coll.Scol. 1^ Pos.Ec.'!J170,IF(Foglio2!$J$3=Foglio2!$E$4,'Collab._Tecnici 1^ Pos.Ec.'!J170,IF(Foglio2!$J$3=Foglio2!$E$5,'Assistenti_Tecnici 1^ Pos.Ec.'!J170,IF(Foglio2!$J$3=Foglio2!$E$6,'Assistenti_Amm.vo 1^ Pos.Ec.'!J170,0))))</f>
        <v>0</v>
      </c>
      <c r="M170" s="248">
        <f>IF(Foglio2!$J$3=Foglio2!$E$3,'Ausiliari_Coll.Scol. 1^ Pos.Ec.'!K170,IF(Foglio2!$J$3=Foglio2!$E$4,'Collab._Tecnici 1^ Pos.Ec.'!K170,IF(Foglio2!$J$3=Foglio2!$E$5,'Assistenti_Tecnici 1^ Pos.Ec.'!K170,IF(Foglio2!$J$3=Foglio2!$E$6,'Assistenti_Amm.vo 1^ Pos.Ec.'!K170,0))))</f>
        <v>0</v>
      </c>
      <c r="N170" s="250">
        <f>IF(Foglio2!$J$3=Foglio2!$E$3,'Ausiliari_Coll.Scol. 1^ Pos.Ec.'!L170,IF(Foglio2!$J$3=Foglio2!$E$4,'Collab._Tecnici 1^ Pos.Ec.'!L170,IF(Foglio2!$J$3=Foglio2!$E$5,'Assistenti_Tecnici 1^ Pos.Ec.'!L170,IF(Foglio2!$J$3=Foglio2!$E$6,'Assistenti_Amm.vo 1^ Pos.Ec.'!L170,0))))</f>
        <v>0</v>
      </c>
      <c r="O170" s="251"/>
      <c r="P170" s="252">
        <f>IF(Foglio2!$J$3=Foglio2!$E$3,'Ausiliari_Coll.Scol. 1^ Pos.Ec.'!N170,IF(Foglio2!$J$3=Foglio2!$E$4,'Collab._Tecnici 1^ Pos.Ec.'!N170,IF(Foglio2!$J$3=Foglio2!$E$5,'Assistenti_Tecnici 1^ Pos.Ec.'!N170,IF(Foglio2!$J$3=Foglio2!$E$6,'Assistenti_Amm.vo 1^ Pos.Ec.'!N170,0))))</f>
        <v>0</v>
      </c>
      <c r="Q170" s="252">
        <f>IF(Foglio2!$J$3=Foglio2!$E$3,'Ausiliari_Coll.Scol. 1^ Pos.Ec.'!O170,IF(Foglio2!$J$3=Foglio2!$E$4,'Collab._Tecnici 1^ Pos.Ec.'!O170,IF(Foglio2!$J$3=Foglio2!$E$5,'Assistenti_Tecnici 1^ Pos.Ec.'!O170,IF(Foglio2!$J$3=Foglio2!$E$6,'Assistenti_Amm.vo 1^ Pos.Ec.'!O170,0))))</f>
        <v>0</v>
      </c>
      <c r="R170" s="252">
        <f>IF(Foglio2!$J$3=Foglio2!$E$3,'Ausiliari_Coll.Scol. 1^ Pos.Ec.'!P170,IF(Foglio2!$J$3=Foglio2!$E$4,'Collab._Tecnici 1^ Pos.Ec.'!P170,IF(Foglio2!$J$3=Foglio2!$E$5,'Assistenti_Tecnici 1^ Pos.Ec.'!P170,IF(Foglio2!$J$3=Foglio2!$E$6,'Assistenti_Amm.vo 1^ Pos.Ec.'!P170,0))))</f>
        <v>0</v>
      </c>
      <c r="S170" s="252">
        <f>IF(Foglio2!$J$3=Foglio2!$E$3,'Ausiliari_Coll.Scol. 1^ Pos.Ec.'!Q170,IF(Foglio2!$J$3=Foglio2!$E$4,'Collab._Tecnici 1^ Pos.Ec.'!Q170,IF(Foglio2!$J$3=Foglio2!$E$5,'Assistenti_Tecnici 1^ Pos.Ec.'!Q170,IF(Foglio2!$J$3=Foglio2!$E$6,'Assistenti_Amm.vo 1^ Pos.Ec.'!Q170,0))))</f>
        <v>0</v>
      </c>
      <c r="T170" s="252">
        <f>IF(Foglio2!$J$3=Foglio2!$E$3,'Ausiliari_Coll.Scol. 1^ Pos.Ec.'!R170,IF(Foglio2!$J$3=Foglio2!$E$4,'Collab._Tecnici 1^ Pos.Ec.'!R170,IF(Foglio2!$J$3=Foglio2!$E$5,'Assistenti_Tecnici 1^ Pos.Ec.'!R170,IF(Foglio2!$J$3=Foglio2!$E$6,'Assistenti_Amm.vo 1^ Pos.Ec.'!R170,0))))</f>
        <v>0</v>
      </c>
      <c r="U170" s="252">
        <f t="shared" ref="U170" si="425">(P170)/12*0.8</f>
        <v>0</v>
      </c>
      <c r="V170" s="252">
        <f t="shared" ref="V170" si="426">(P170+R170)/12*0.8</f>
        <v>0</v>
      </c>
      <c r="W170" s="253" t="str">
        <f t="shared" ref="W170" si="427">"Fascia Da "&amp;F170&amp;" a "&amp;F171&amp;" Decorrenza "&amp;DAY(C160)&amp;"/"&amp;MONTH(C160)&amp;"/"&amp;YEAR(C160)</f>
        <v>Fascia Da 35 a  Decorrenza 1/1/2016</v>
      </c>
    </row>
    <row r="171" spans="1:23" ht="9" customHeight="1" x14ac:dyDescent="0.2">
      <c r="B171" s="245">
        <f t="shared" si="367"/>
        <v>42381</v>
      </c>
      <c r="C171" s="493"/>
      <c r="D171" s="493"/>
      <c r="E171" s="264" t="s">
        <v>4</v>
      </c>
      <c r="F171" s="265"/>
      <c r="G171" s="267">
        <f t="shared" ref="G171:N171" si="428">G170*1936.27</f>
        <v>0</v>
      </c>
      <c r="H171" s="256">
        <f t="shared" si="428"/>
        <v>0</v>
      </c>
      <c r="I171" s="256">
        <f t="shared" si="428"/>
        <v>0</v>
      </c>
      <c r="J171" s="267">
        <f t="shared" si="428"/>
        <v>0</v>
      </c>
      <c r="K171" s="267">
        <f t="shared" si="428"/>
        <v>0</v>
      </c>
      <c r="L171" s="267">
        <f t="shared" si="428"/>
        <v>0</v>
      </c>
      <c r="M171" s="267">
        <f t="shared" si="428"/>
        <v>0</v>
      </c>
      <c r="N171" s="267">
        <f t="shared" si="428"/>
        <v>0</v>
      </c>
      <c r="O171" s="183"/>
      <c r="P171" s="269">
        <f t="shared" ref="P171:U171" si="429">P170*1936.27</f>
        <v>0</v>
      </c>
      <c r="Q171" s="269">
        <f t="shared" si="429"/>
        <v>0</v>
      </c>
      <c r="R171" s="269">
        <f t="shared" si="429"/>
        <v>0</v>
      </c>
      <c r="S171" s="269">
        <f t="shared" si="429"/>
        <v>0</v>
      </c>
      <c r="T171" s="184">
        <f t="shared" si="429"/>
        <v>0</v>
      </c>
      <c r="U171" s="184">
        <f t="shared" si="429"/>
        <v>0</v>
      </c>
      <c r="V171" s="184">
        <f t="shared" si="409"/>
        <v>0</v>
      </c>
    </row>
    <row r="172" spans="1:23" ht="12.75" customHeight="1" x14ac:dyDescent="0.2">
      <c r="A172" s="104">
        <f>IF(Foglio2!$J$7=1,TRUNC(V172,0),TRUNC(U172,0))</f>
        <v>0</v>
      </c>
      <c r="B172" s="245">
        <f t="shared" ref="B172:B196" si="430">C174</f>
        <v>42736</v>
      </c>
      <c r="C172" s="452">
        <v>42736</v>
      </c>
      <c r="D172" s="452">
        <v>43159</v>
      </c>
      <c r="E172" s="246" t="s">
        <v>3</v>
      </c>
      <c r="F172" s="247">
        <v>0</v>
      </c>
      <c r="G172" s="248">
        <f>IF(Foglio2!$J$3=Foglio2!$E$3,'Ausiliari_Coll.Scol. 1^ Pos.Ec.'!E172,IF(Foglio2!$J$3=Foglio2!$E$4,'Collab._Tecnici 1^ Pos.Ec.'!E172,IF(Foglio2!$J$3=Foglio2!$E$5,'Assistenti_Tecnici 1^ Pos.Ec.'!E172,IF(Foglio2!$J$3=Foglio2!$E$6,'Assistenti_Amm.vo 1^ Pos.Ec.'!E172,0))))</f>
        <v>0</v>
      </c>
      <c r="H172" s="248">
        <f>IF(Foglio2!$J$3=Foglio2!$E$3,'Ausiliari_Coll.Scol. 1^ Pos.Ec.'!F172,IF(Foglio2!$J$3=Foglio2!$E$4,'Collab._Tecnici 1^ Pos.Ec.'!F172,IF(Foglio2!$J$3=Foglio2!$E$5,'Assistenti_Tecnici 1^ Pos.Ec.'!F172,IF(Foglio2!$J$3=Foglio2!$E$6,'Assistenti_Amm.vo 1^ Pos.Ec.'!F172,0))))</f>
        <v>0</v>
      </c>
      <c r="I172" s="248">
        <f>IF(Foglio2!$J$3=Foglio2!$E$3,'Ausiliari_Coll.Scol. 1^ Pos.Ec.'!G172,IF(Foglio2!$J$3=Foglio2!$E$4,'Collab._Tecnici 1^ Pos.Ec.'!G172,IF(Foglio2!$J$3=Foglio2!$E$5,'Assistenti_Tecnici 1^ Pos.Ec.'!G172,IF(Foglio2!$J$3=Foglio2!$E$6,'Assistenti_Amm.vo 1^ Pos.Ec.'!G172,0))))</f>
        <v>0</v>
      </c>
      <c r="J172" s="248">
        <f>IF(Foglio2!$J$3=Foglio2!$E$3,'Ausiliari_Coll.Scol. 1^ Pos.Ec.'!H172,IF(Foglio2!$J$3=Foglio2!$E$4,'Collab._Tecnici 1^ Pos.Ec.'!H172,IF(Foglio2!$J$3=Foglio2!$E$5,'Assistenti_Tecnici 1^ Pos.Ec.'!H172,IF(Foglio2!$J$3=Foglio2!$E$6,'Assistenti_Amm.vo 1^ Pos.Ec.'!H172,0))))</f>
        <v>0</v>
      </c>
      <c r="K172" s="248">
        <f>IF(Foglio2!$J$3=Foglio2!$E$3,'Ausiliari_Coll.Scol. 1^ Pos.Ec.'!I172,IF(Foglio2!$J$3=Foglio2!$E$4,'Collab._Tecnici 1^ Pos.Ec.'!I172,IF(Foglio2!$J$3=Foglio2!$E$5,'Assistenti_Tecnici 1^ Pos.Ec.'!I172,IF(Foglio2!$J$3=Foglio2!$E$6,'Assistenti_Amm.vo 1^ Pos.Ec.'!I172,0))))</f>
        <v>0</v>
      </c>
      <c r="L172" s="248">
        <f>IF(Foglio2!$J$3=Foglio2!$E$3,'Ausiliari_Coll.Scol. 1^ Pos.Ec.'!J172,IF(Foglio2!$J$3=Foglio2!$E$4,'Collab._Tecnici 1^ Pos.Ec.'!J172,IF(Foglio2!$J$3=Foglio2!$E$5,'Assistenti_Tecnici 1^ Pos.Ec.'!J172,IF(Foglio2!$J$3=Foglio2!$E$6,'Assistenti_Amm.vo 1^ Pos.Ec.'!J172,0))))</f>
        <v>0</v>
      </c>
      <c r="M172" s="248">
        <f>IF(Foglio2!$J$3=Foglio2!$E$3,'Ausiliari_Coll.Scol. 1^ Pos.Ec.'!K172,IF(Foglio2!$J$3=Foglio2!$E$4,'Collab._Tecnici 1^ Pos.Ec.'!K172,IF(Foglio2!$J$3=Foglio2!$E$5,'Assistenti_Tecnici 1^ Pos.Ec.'!K172,IF(Foglio2!$J$3=Foglio2!$E$6,'Assistenti_Amm.vo 1^ Pos.Ec.'!K172,0))))</f>
        <v>0</v>
      </c>
      <c r="N172" s="250">
        <f>IF(Foglio2!$J$3=Foglio2!$E$3,'Ausiliari_Coll.Scol. 1^ Pos.Ec.'!L172,IF(Foglio2!$J$3=Foglio2!$E$4,'Collab._Tecnici 1^ Pos.Ec.'!L172,IF(Foglio2!$J$3=Foglio2!$E$5,'Assistenti_Tecnici 1^ Pos.Ec.'!L172,IF(Foglio2!$J$3=Foglio2!$E$6,'Assistenti_Amm.vo 1^ Pos.Ec.'!L172,0))))</f>
        <v>0</v>
      </c>
      <c r="O172" s="251"/>
      <c r="P172" s="252">
        <f>IF(Foglio2!$J$3=Foglio2!$E$3,'Ausiliari_Coll.Scol. 1^ Pos.Ec.'!N172,IF(Foglio2!$J$3=Foglio2!$E$4,'Collab._Tecnici 1^ Pos.Ec.'!N172,IF(Foglio2!$J$3=Foglio2!$E$5,'Assistenti_Tecnici 1^ Pos.Ec.'!N172,IF(Foglio2!$J$3=Foglio2!$E$6,'Assistenti_Amm.vo 1^ Pos.Ec.'!N172,0))))</f>
        <v>0</v>
      </c>
      <c r="Q172" s="252">
        <f>IF(Foglio2!$J$3=Foglio2!$E$3,'Ausiliari_Coll.Scol. 1^ Pos.Ec.'!O172,IF(Foglio2!$J$3=Foglio2!$E$4,'Collab._Tecnici 1^ Pos.Ec.'!O172,IF(Foglio2!$J$3=Foglio2!$E$5,'Assistenti_Tecnici 1^ Pos.Ec.'!O172,IF(Foglio2!$J$3=Foglio2!$E$6,'Assistenti_Amm.vo 1^ Pos.Ec.'!O172,0))))</f>
        <v>0</v>
      </c>
      <c r="R172" s="252">
        <f>IF(Foglio2!$J$3=Foglio2!$E$3,'Ausiliari_Coll.Scol. 1^ Pos.Ec.'!P172,IF(Foglio2!$J$3=Foglio2!$E$4,'Collab._Tecnici 1^ Pos.Ec.'!P172,IF(Foglio2!$J$3=Foglio2!$E$5,'Assistenti_Tecnici 1^ Pos.Ec.'!P172,IF(Foglio2!$J$3=Foglio2!$E$6,'Assistenti_Amm.vo 1^ Pos.Ec.'!P172,0))))</f>
        <v>0</v>
      </c>
      <c r="S172" s="252">
        <f>IF(Foglio2!$J$3=Foglio2!$E$3,'Ausiliari_Coll.Scol. 1^ Pos.Ec.'!Q172,IF(Foglio2!$J$3=Foglio2!$E$4,'Collab._Tecnici 1^ Pos.Ec.'!Q172,IF(Foglio2!$J$3=Foglio2!$E$5,'Assistenti_Tecnici 1^ Pos.Ec.'!Q172,IF(Foglio2!$J$3=Foglio2!$E$6,'Assistenti_Amm.vo 1^ Pos.Ec.'!Q172,0))))</f>
        <v>0</v>
      </c>
      <c r="T172" s="252">
        <f>IF(Foglio2!$J$3=Foglio2!$E$3,'Ausiliari_Coll.Scol. 1^ Pos.Ec.'!R172,IF(Foglio2!$J$3=Foglio2!$E$4,'Collab._Tecnici 1^ Pos.Ec.'!R172,IF(Foglio2!$J$3=Foglio2!$E$5,'Assistenti_Tecnici 1^ Pos.Ec.'!R172,IF(Foglio2!$J$3=Foglio2!$E$6,'Assistenti_Amm.vo 1^ Pos.Ec.'!R172,0))))</f>
        <v>0</v>
      </c>
      <c r="U172" s="252">
        <f t="shared" ref="U172" si="431">(P172)/12*0.8</f>
        <v>0</v>
      </c>
      <c r="V172" s="252">
        <f t="shared" ref="V172" si="432">(P172+R172)/12*0.8</f>
        <v>0</v>
      </c>
      <c r="W172" s="253" t="str">
        <f t="shared" ref="W172:W196" si="433">"Fascia Da "&amp;F172&amp;" a "&amp;F173&amp;" Decorrenza "&amp;DAY(C172)&amp;"/"&amp;MONTH(C172)&amp;"/"&amp;YEAR(C172)</f>
        <v>Fascia Da 0 a 8 Decorrenza 1/1/2017</v>
      </c>
    </row>
    <row r="173" spans="1:23" ht="9" customHeight="1" x14ac:dyDescent="0.2">
      <c r="B173" s="245">
        <f t="shared" si="367"/>
        <v>42737</v>
      </c>
      <c r="C173" s="453"/>
      <c r="D173" s="453"/>
      <c r="E173" s="254" t="s">
        <v>4</v>
      </c>
      <c r="F173" s="255">
        <v>8</v>
      </c>
      <c r="G173" s="267">
        <f t="shared" ref="G173:N173" si="434">G172*1936.27</f>
        <v>0</v>
      </c>
      <c r="H173" s="256">
        <f t="shared" si="434"/>
        <v>0</v>
      </c>
      <c r="I173" s="256">
        <f t="shared" si="434"/>
        <v>0</v>
      </c>
      <c r="J173" s="267">
        <f t="shared" si="434"/>
        <v>0</v>
      </c>
      <c r="K173" s="267">
        <f t="shared" si="434"/>
        <v>0</v>
      </c>
      <c r="L173" s="257">
        <f t="shared" si="434"/>
        <v>0</v>
      </c>
      <c r="M173" s="267">
        <f t="shared" si="434"/>
        <v>0</v>
      </c>
      <c r="N173" s="267">
        <f t="shared" si="434"/>
        <v>0</v>
      </c>
      <c r="O173" s="183"/>
      <c r="P173" s="184">
        <f t="shared" ref="P173:U173" si="435">P172*1936.27</f>
        <v>0</v>
      </c>
      <c r="Q173" s="184">
        <f t="shared" si="435"/>
        <v>0</v>
      </c>
      <c r="R173" s="184">
        <f t="shared" si="435"/>
        <v>0</v>
      </c>
      <c r="S173" s="184">
        <f t="shared" si="435"/>
        <v>0</v>
      </c>
      <c r="T173" s="184">
        <f t="shared" si="435"/>
        <v>0</v>
      </c>
      <c r="U173" s="184">
        <f t="shared" si="435"/>
        <v>0</v>
      </c>
      <c r="V173" s="184">
        <f t="shared" si="409"/>
        <v>0</v>
      </c>
    </row>
    <row r="174" spans="1:23" ht="12.75" customHeight="1" x14ac:dyDescent="0.2">
      <c r="A174" s="104">
        <f>IF(Foglio2!$J$7=1,TRUNC(V174,0),TRUNC(U174,0))</f>
        <v>0</v>
      </c>
      <c r="B174" s="245">
        <f t="shared" si="367"/>
        <v>42738</v>
      </c>
      <c r="C174" s="498">
        <v>42736</v>
      </c>
      <c r="D174" s="498">
        <v>43159</v>
      </c>
      <c r="E174" s="259" t="s">
        <v>3</v>
      </c>
      <c r="F174" s="260">
        <v>9</v>
      </c>
      <c r="G174" s="248">
        <f>IF(Foglio2!$J$3=Foglio2!$E$3,'Ausiliari_Coll.Scol. 1^ Pos.Ec.'!E174,IF(Foglio2!$J$3=Foglio2!$E$4,'Collab._Tecnici 1^ Pos.Ec.'!E174,IF(Foglio2!$J$3=Foglio2!$E$5,'Assistenti_Tecnici 1^ Pos.Ec.'!E174,IF(Foglio2!$J$3=Foglio2!$E$6,'Assistenti_Amm.vo 1^ Pos.Ec.'!E174,0))))</f>
        <v>0</v>
      </c>
      <c r="H174" s="248">
        <f>IF(Foglio2!$J$3=Foglio2!$E$3,'Ausiliari_Coll.Scol. 1^ Pos.Ec.'!F174,IF(Foglio2!$J$3=Foglio2!$E$4,'Collab._Tecnici 1^ Pos.Ec.'!F174,IF(Foglio2!$J$3=Foglio2!$E$5,'Assistenti_Tecnici 1^ Pos.Ec.'!F174,IF(Foglio2!$J$3=Foglio2!$E$6,'Assistenti_Amm.vo 1^ Pos.Ec.'!F174,0))))</f>
        <v>0</v>
      </c>
      <c r="I174" s="248">
        <f>IF(Foglio2!$J$3=Foglio2!$E$3,'Ausiliari_Coll.Scol. 1^ Pos.Ec.'!G174,IF(Foglio2!$J$3=Foglio2!$E$4,'Collab._Tecnici 1^ Pos.Ec.'!G174,IF(Foglio2!$J$3=Foglio2!$E$5,'Assistenti_Tecnici 1^ Pos.Ec.'!G174,IF(Foglio2!$J$3=Foglio2!$E$6,'Assistenti_Amm.vo 1^ Pos.Ec.'!G174,0))))</f>
        <v>0</v>
      </c>
      <c r="J174" s="248">
        <f>IF(Foglio2!$J$3=Foglio2!$E$3,'Ausiliari_Coll.Scol. 1^ Pos.Ec.'!H174,IF(Foglio2!$J$3=Foglio2!$E$4,'Collab._Tecnici 1^ Pos.Ec.'!H174,IF(Foglio2!$J$3=Foglio2!$E$5,'Assistenti_Tecnici 1^ Pos.Ec.'!H174,IF(Foglio2!$J$3=Foglio2!$E$6,'Assistenti_Amm.vo 1^ Pos.Ec.'!H174,0))))</f>
        <v>0</v>
      </c>
      <c r="K174" s="248">
        <f>IF(Foglio2!$J$3=Foglio2!$E$3,'Ausiliari_Coll.Scol. 1^ Pos.Ec.'!I174,IF(Foglio2!$J$3=Foglio2!$E$4,'Collab._Tecnici 1^ Pos.Ec.'!I174,IF(Foglio2!$J$3=Foglio2!$E$5,'Assistenti_Tecnici 1^ Pos.Ec.'!I174,IF(Foglio2!$J$3=Foglio2!$E$6,'Assistenti_Amm.vo 1^ Pos.Ec.'!I174,0))))</f>
        <v>0</v>
      </c>
      <c r="L174" s="248">
        <f>IF(Foglio2!$J$3=Foglio2!$E$3,'Ausiliari_Coll.Scol. 1^ Pos.Ec.'!J174,IF(Foglio2!$J$3=Foglio2!$E$4,'Collab._Tecnici 1^ Pos.Ec.'!J174,IF(Foglio2!$J$3=Foglio2!$E$5,'Assistenti_Tecnici 1^ Pos.Ec.'!J174,IF(Foglio2!$J$3=Foglio2!$E$6,'Assistenti_Amm.vo 1^ Pos.Ec.'!J174,0))))</f>
        <v>0</v>
      </c>
      <c r="M174" s="248">
        <f>IF(Foglio2!$J$3=Foglio2!$E$3,'Ausiliari_Coll.Scol. 1^ Pos.Ec.'!K174,IF(Foglio2!$J$3=Foglio2!$E$4,'Collab._Tecnici 1^ Pos.Ec.'!K174,IF(Foglio2!$J$3=Foglio2!$E$5,'Assistenti_Tecnici 1^ Pos.Ec.'!K174,IF(Foglio2!$J$3=Foglio2!$E$6,'Assistenti_Amm.vo 1^ Pos.Ec.'!K174,0))))</f>
        <v>0</v>
      </c>
      <c r="N174" s="250">
        <f>IF(Foglio2!$J$3=Foglio2!$E$3,'Ausiliari_Coll.Scol. 1^ Pos.Ec.'!L174,IF(Foglio2!$J$3=Foglio2!$E$4,'Collab._Tecnici 1^ Pos.Ec.'!L174,IF(Foglio2!$J$3=Foglio2!$E$5,'Assistenti_Tecnici 1^ Pos.Ec.'!L174,IF(Foglio2!$J$3=Foglio2!$E$6,'Assistenti_Amm.vo 1^ Pos.Ec.'!L174,0))))</f>
        <v>0</v>
      </c>
      <c r="O174" s="251"/>
      <c r="P174" s="252">
        <f>IF(Foglio2!$J$3=Foglio2!$E$3,'Ausiliari_Coll.Scol. 1^ Pos.Ec.'!N174,IF(Foglio2!$J$3=Foglio2!$E$4,'Collab._Tecnici 1^ Pos.Ec.'!N174,IF(Foglio2!$J$3=Foglio2!$E$5,'Assistenti_Tecnici 1^ Pos.Ec.'!N174,IF(Foglio2!$J$3=Foglio2!$E$6,'Assistenti_Amm.vo 1^ Pos.Ec.'!N174,0))))</f>
        <v>0</v>
      </c>
      <c r="Q174" s="252">
        <f>IF(Foglio2!$J$3=Foglio2!$E$3,'Ausiliari_Coll.Scol. 1^ Pos.Ec.'!O174,IF(Foglio2!$J$3=Foglio2!$E$4,'Collab._Tecnici 1^ Pos.Ec.'!O174,IF(Foglio2!$J$3=Foglio2!$E$5,'Assistenti_Tecnici 1^ Pos.Ec.'!O174,IF(Foglio2!$J$3=Foglio2!$E$6,'Assistenti_Amm.vo 1^ Pos.Ec.'!O174,0))))</f>
        <v>0</v>
      </c>
      <c r="R174" s="252">
        <f>IF(Foglio2!$J$3=Foglio2!$E$3,'Ausiliari_Coll.Scol. 1^ Pos.Ec.'!P174,IF(Foglio2!$J$3=Foglio2!$E$4,'Collab._Tecnici 1^ Pos.Ec.'!P174,IF(Foglio2!$J$3=Foglio2!$E$5,'Assistenti_Tecnici 1^ Pos.Ec.'!P174,IF(Foglio2!$J$3=Foglio2!$E$6,'Assistenti_Amm.vo 1^ Pos.Ec.'!P174,0))))</f>
        <v>0</v>
      </c>
      <c r="S174" s="252">
        <f>IF(Foglio2!$J$3=Foglio2!$E$3,'Ausiliari_Coll.Scol. 1^ Pos.Ec.'!Q174,IF(Foglio2!$J$3=Foglio2!$E$4,'Collab._Tecnici 1^ Pos.Ec.'!Q174,IF(Foglio2!$J$3=Foglio2!$E$5,'Assistenti_Tecnici 1^ Pos.Ec.'!Q174,IF(Foglio2!$J$3=Foglio2!$E$6,'Assistenti_Amm.vo 1^ Pos.Ec.'!Q174,0))))</f>
        <v>0</v>
      </c>
      <c r="T174" s="252">
        <f>IF(Foglio2!$J$3=Foglio2!$E$3,'Ausiliari_Coll.Scol. 1^ Pos.Ec.'!R174,IF(Foglio2!$J$3=Foglio2!$E$4,'Collab._Tecnici 1^ Pos.Ec.'!R174,IF(Foglio2!$J$3=Foglio2!$E$5,'Assistenti_Tecnici 1^ Pos.Ec.'!R174,IF(Foglio2!$J$3=Foglio2!$E$6,'Assistenti_Amm.vo 1^ Pos.Ec.'!R174,0))))</f>
        <v>0</v>
      </c>
      <c r="U174" s="252">
        <f t="shared" ref="U174" si="436">(P174)/12*0.8</f>
        <v>0</v>
      </c>
      <c r="V174" s="252">
        <f t="shared" ref="V174" si="437">(P174+R174)/12*0.8</f>
        <v>0</v>
      </c>
      <c r="W174" s="253" t="str">
        <f t="shared" ref="W174:W198" si="438">"Fascia Da "&amp;F174&amp;" a "&amp;F175&amp;" Decorrenza "&amp;DAY(C172)&amp;"/"&amp;MONTH(C172)&amp;"/"&amp;YEAR(C172)</f>
        <v>Fascia Da 9 a 14 Decorrenza 1/1/2017</v>
      </c>
    </row>
    <row r="175" spans="1:23" ht="9" customHeight="1" x14ac:dyDescent="0.2">
      <c r="B175" s="245">
        <f t="shared" si="367"/>
        <v>42739</v>
      </c>
      <c r="C175" s="498"/>
      <c r="D175" s="498"/>
      <c r="E175" s="254" t="s">
        <v>4</v>
      </c>
      <c r="F175" s="255">
        <v>14</v>
      </c>
      <c r="G175" s="267">
        <f t="shared" ref="G175:N175" si="439">G174*1936.27</f>
        <v>0</v>
      </c>
      <c r="H175" s="256">
        <f t="shared" si="439"/>
        <v>0</v>
      </c>
      <c r="I175" s="256">
        <f t="shared" si="439"/>
        <v>0</v>
      </c>
      <c r="J175" s="267">
        <f t="shared" si="439"/>
        <v>0</v>
      </c>
      <c r="K175" s="267">
        <f t="shared" si="439"/>
        <v>0</v>
      </c>
      <c r="L175" s="257">
        <f t="shared" si="439"/>
        <v>0</v>
      </c>
      <c r="M175" s="267">
        <f t="shared" si="439"/>
        <v>0</v>
      </c>
      <c r="N175" s="267">
        <f t="shared" si="439"/>
        <v>0</v>
      </c>
      <c r="O175" s="183"/>
      <c r="P175" s="184">
        <f t="shared" ref="P175:U175" si="440">P174*1936.27</f>
        <v>0</v>
      </c>
      <c r="Q175" s="184">
        <f t="shared" si="440"/>
        <v>0</v>
      </c>
      <c r="R175" s="184">
        <f t="shared" si="440"/>
        <v>0</v>
      </c>
      <c r="S175" s="184">
        <f t="shared" si="440"/>
        <v>0</v>
      </c>
      <c r="T175" s="184">
        <f t="shared" si="440"/>
        <v>0</v>
      </c>
      <c r="U175" s="184">
        <f t="shared" si="440"/>
        <v>0</v>
      </c>
      <c r="V175" s="184">
        <f t="shared" si="409"/>
        <v>0</v>
      </c>
    </row>
    <row r="176" spans="1:23" ht="12.75" customHeight="1" x14ac:dyDescent="0.2">
      <c r="A176" s="104">
        <f>IF(Foglio2!$J$7=1,TRUNC(V176,0),TRUNC(U176,0))</f>
        <v>0</v>
      </c>
      <c r="B176" s="245">
        <f t="shared" si="367"/>
        <v>42740</v>
      </c>
      <c r="C176" s="498"/>
      <c r="D176" s="498"/>
      <c r="E176" s="259" t="s">
        <v>3</v>
      </c>
      <c r="F176" s="260">
        <v>15</v>
      </c>
      <c r="G176" s="248">
        <f>IF(Foglio2!$J$3=Foglio2!$E$3,'Ausiliari_Coll.Scol. 1^ Pos.Ec.'!E176,IF(Foglio2!$J$3=Foglio2!$E$4,'Collab._Tecnici 1^ Pos.Ec.'!E176,IF(Foglio2!$J$3=Foglio2!$E$5,'Assistenti_Tecnici 1^ Pos.Ec.'!E176,IF(Foglio2!$J$3=Foglio2!$E$6,'Assistenti_Amm.vo 1^ Pos.Ec.'!E176,0))))</f>
        <v>0</v>
      </c>
      <c r="H176" s="248">
        <f>IF(Foglio2!$J$3=Foglio2!$E$3,'Ausiliari_Coll.Scol. 1^ Pos.Ec.'!F176,IF(Foglio2!$J$3=Foglio2!$E$4,'Collab._Tecnici 1^ Pos.Ec.'!F176,IF(Foglio2!$J$3=Foglio2!$E$5,'Assistenti_Tecnici 1^ Pos.Ec.'!F176,IF(Foglio2!$J$3=Foglio2!$E$6,'Assistenti_Amm.vo 1^ Pos.Ec.'!F176,0))))</f>
        <v>0</v>
      </c>
      <c r="I176" s="248">
        <f>IF(Foglio2!$J$3=Foglio2!$E$3,'Ausiliari_Coll.Scol. 1^ Pos.Ec.'!G176,IF(Foglio2!$J$3=Foglio2!$E$4,'Collab._Tecnici 1^ Pos.Ec.'!G176,IF(Foglio2!$J$3=Foglio2!$E$5,'Assistenti_Tecnici 1^ Pos.Ec.'!G176,IF(Foglio2!$J$3=Foglio2!$E$6,'Assistenti_Amm.vo 1^ Pos.Ec.'!G176,0))))</f>
        <v>0</v>
      </c>
      <c r="J176" s="248">
        <f>IF(Foglio2!$J$3=Foglio2!$E$3,'Ausiliari_Coll.Scol. 1^ Pos.Ec.'!H176,IF(Foglio2!$J$3=Foglio2!$E$4,'Collab._Tecnici 1^ Pos.Ec.'!H176,IF(Foglio2!$J$3=Foglio2!$E$5,'Assistenti_Tecnici 1^ Pos.Ec.'!H176,IF(Foglio2!$J$3=Foglio2!$E$6,'Assistenti_Amm.vo 1^ Pos.Ec.'!H176,0))))</f>
        <v>0</v>
      </c>
      <c r="K176" s="248">
        <f>IF(Foglio2!$J$3=Foglio2!$E$3,'Ausiliari_Coll.Scol. 1^ Pos.Ec.'!I176,IF(Foglio2!$J$3=Foglio2!$E$4,'Collab._Tecnici 1^ Pos.Ec.'!I176,IF(Foglio2!$J$3=Foglio2!$E$5,'Assistenti_Tecnici 1^ Pos.Ec.'!I176,IF(Foglio2!$J$3=Foglio2!$E$6,'Assistenti_Amm.vo 1^ Pos.Ec.'!I176,0))))</f>
        <v>0</v>
      </c>
      <c r="L176" s="248">
        <f>IF(Foglio2!$J$3=Foglio2!$E$3,'Ausiliari_Coll.Scol. 1^ Pos.Ec.'!J176,IF(Foglio2!$J$3=Foglio2!$E$4,'Collab._Tecnici 1^ Pos.Ec.'!J176,IF(Foglio2!$J$3=Foglio2!$E$5,'Assistenti_Tecnici 1^ Pos.Ec.'!J176,IF(Foglio2!$J$3=Foglio2!$E$6,'Assistenti_Amm.vo 1^ Pos.Ec.'!J176,0))))</f>
        <v>0</v>
      </c>
      <c r="M176" s="248">
        <f>IF(Foglio2!$J$3=Foglio2!$E$3,'Ausiliari_Coll.Scol. 1^ Pos.Ec.'!K176,IF(Foglio2!$J$3=Foglio2!$E$4,'Collab._Tecnici 1^ Pos.Ec.'!K176,IF(Foglio2!$J$3=Foglio2!$E$5,'Assistenti_Tecnici 1^ Pos.Ec.'!K176,IF(Foglio2!$J$3=Foglio2!$E$6,'Assistenti_Amm.vo 1^ Pos.Ec.'!K176,0))))</f>
        <v>0</v>
      </c>
      <c r="N176" s="250">
        <f>IF(Foglio2!$J$3=Foglio2!$E$3,'Ausiliari_Coll.Scol. 1^ Pos.Ec.'!L176,IF(Foglio2!$J$3=Foglio2!$E$4,'Collab._Tecnici 1^ Pos.Ec.'!L176,IF(Foglio2!$J$3=Foglio2!$E$5,'Assistenti_Tecnici 1^ Pos.Ec.'!L176,IF(Foglio2!$J$3=Foglio2!$E$6,'Assistenti_Amm.vo 1^ Pos.Ec.'!L176,0))))</f>
        <v>0</v>
      </c>
      <c r="O176" s="251"/>
      <c r="P176" s="252">
        <f>IF(Foglio2!$J$3=Foglio2!$E$3,'Ausiliari_Coll.Scol. 1^ Pos.Ec.'!N176,IF(Foglio2!$J$3=Foglio2!$E$4,'Collab._Tecnici 1^ Pos.Ec.'!N176,IF(Foglio2!$J$3=Foglio2!$E$5,'Assistenti_Tecnici 1^ Pos.Ec.'!N176,IF(Foglio2!$J$3=Foglio2!$E$6,'Assistenti_Amm.vo 1^ Pos.Ec.'!N176,0))))</f>
        <v>0</v>
      </c>
      <c r="Q176" s="252">
        <f>IF(Foglio2!$J$3=Foglio2!$E$3,'Ausiliari_Coll.Scol. 1^ Pos.Ec.'!O176,IF(Foglio2!$J$3=Foglio2!$E$4,'Collab._Tecnici 1^ Pos.Ec.'!O176,IF(Foglio2!$J$3=Foglio2!$E$5,'Assistenti_Tecnici 1^ Pos.Ec.'!O176,IF(Foglio2!$J$3=Foglio2!$E$6,'Assistenti_Amm.vo 1^ Pos.Ec.'!O176,0))))</f>
        <v>0</v>
      </c>
      <c r="R176" s="252">
        <f>IF(Foglio2!$J$3=Foglio2!$E$3,'Ausiliari_Coll.Scol. 1^ Pos.Ec.'!P176,IF(Foglio2!$J$3=Foglio2!$E$4,'Collab._Tecnici 1^ Pos.Ec.'!P176,IF(Foglio2!$J$3=Foglio2!$E$5,'Assistenti_Tecnici 1^ Pos.Ec.'!P176,IF(Foglio2!$J$3=Foglio2!$E$6,'Assistenti_Amm.vo 1^ Pos.Ec.'!P176,0))))</f>
        <v>0</v>
      </c>
      <c r="S176" s="252">
        <f>IF(Foglio2!$J$3=Foglio2!$E$3,'Ausiliari_Coll.Scol. 1^ Pos.Ec.'!Q176,IF(Foglio2!$J$3=Foglio2!$E$4,'Collab._Tecnici 1^ Pos.Ec.'!Q176,IF(Foglio2!$J$3=Foglio2!$E$5,'Assistenti_Tecnici 1^ Pos.Ec.'!Q176,IF(Foglio2!$J$3=Foglio2!$E$6,'Assistenti_Amm.vo 1^ Pos.Ec.'!Q176,0))))</f>
        <v>0</v>
      </c>
      <c r="T176" s="252">
        <f>IF(Foglio2!$J$3=Foglio2!$E$3,'Ausiliari_Coll.Scol. 1^ Pos.Ec.'!R176,IF(Foglio2!$J$3=Foglio2!$E$4,'Collab._Tecnici 1^ Pos.Ec.'!R176,IF(Foglio2!$J$3=Foglio2!$E$5,'Assistenti_Tecnici 1^ Pos.Ec.'!R176,IF(Foglio2!$J$3=Foglio2!$E$6,'Assistenti_Amm.vo 1^ Pos.Ec.'!R176,0))))</f>
        <v>0</v>
      </c>
      <c r="U176" s="252">
        <f t="shared" ref="U176" si="441">(P176)/12*0.8</f>
        <v>0</v>
      </c>
      <c r="V176" s="252">
        <f t="shared" ref="V176" si="442">(P176+R176)/12*0.8</f>
        <v>0</v>
      </c>
      <c r="W176" s="253" t="str">
        <f t="shared" ref="W176:W200" si="443">"Fascia Da "&amp;F176&amp;" a "&amp;F177&amp;" Decorrenza "&amp;DAY(C172)&amp;"/"&amp;MONTH(C172)&amp;"/"&amp;YEAR(C172)</f>
        <v>Fascia Da 15 a 20 Decorrenza 1/1/2017</v>
      </c>
    </row>
    <row r="177" spans="1:23" ht="9" customHeight="1" x14ac:dyDescent="0.2">
      <c r="B177" s="245">
        <f t="shared" si="367"/>
        <v>42741</v>
      </c>
      <c r="C177" s="498"/>
      <c r="D177" s="498"/>
      <c r="E177" s="254" t="s">
        <v>4</v>
      </c>
      <c r="F177" s="255">
        <v>20</v>
      </c>
      <c r="G177" s="267">
        <f t="shared" ref="G177:N177" si="444">G176*1936.27</f>
        <v>0</v>
      </c>
      <c r="H177" s="256">
        <f t="shared" si="444"/>
        <v>0</v>
      </c>
      <c r="I177" s="256">
        <f t="shared" si="444"/>
        <v>0</v>
      </c>
      <c r="J177" s="267">
        <f t="shared" si="444"/>
        <v>0</v>
      </c>
      <c r="K177" s="267">
        <f t="shared" si="444"/>
        <v>0</v>
      </c>
      <c r="L177" s="257">
        <f t="shared" si="444"/>
        <v>0</v>
      </c>
      <c r="M177" s="267">
        <f t="shared" si="444"/>
        <v>0</v>
      </c>
      <c r="N177" s="267">
        <f t="shared" si="444"/>
        <v>0</v>
      </c>
      <c r="O177" s="183"/>
      <c r="P177" s="184">
        <f t="shared" ref="P177:U177" si="445">P176*1936.27</f>
        <v>0</v>
      </c>
      <c r="Q177" s="184">
        <f t="shared" si="445"/>
        <v>0</v>
      </c>
      <c r="R177" s="184">
        <f t="shared" si="445"/>
        <v>0</v>
      </c>
      <c r="S177" s="184">
        <f t="shared" si="445"/>
        <v>0</v>
      </c>
      <c r="T177" s="184">
        <f t="shared" si="445"/>
        <v>0</v>
      </c>
      <c r="U177" s="184">
        <f t="shared" si="445"/>
        <v>0</v>
      </c>
      <c r="V177" s="184">
        <f t="shared" si="409"/>
        <v>0</v>
      </c>
    </row>
    <row r="178" spans="1:23" ht="12.75" customHeight="1" x14ac:dyDescent="0.2">
      <c r="A178" s="104">
        <f>IF(Foglio2!$J$7=1,TRUNC(V178,0),TRUNC(U178,0))</f>
        <v>0</v>
      </c>
      <c r="B178" s="245">
        <f t="shared" si="367"/>
        <v>42742</v>
      </c>
      <c r="C178" s="498"/>
      <c r="D178" s="498"/>
      <c r="E178" s="259" t="s">
        <v>3</v>
      </c>
      <c r="F178" s="260">
        <v>21</v>
      </c>
      <c r="G178" s="248">
        <f>IF(Foglio2!$J$3=Foglio2!$E$3,'Ausiliari_Coll.Scol. 1^ Pos.Ec.'!E178,IF(Foglio2!$J$3=Foglio2!$E$4,'Collab._Tecnici 1^ Pos.Ec.'!E178,IF(Foglio2!$J$3=Foglio2!$E$5,'Assistenti_Tecnici 1^ Pos.Ec.'!E178,IF(Foglio2!$J$3=Foglio2!$E$6,'Assistenti_Amm.vo 1^ Pos.Ec.'!E178,0))))</f>
        <v>0</v>
      </c>
      <c r="H178" s="248">
        <f>IF(Foglio2!$J$3=Foglio2!$E$3,'Ausiliari_Coll.Scol. 1^ Pos.Ec.'!F178,IF(Foglio2!$J$3=Foglio2!$E$4,'Collab._Tecnici 1^ Pos.Ec.'!F178,IF(Foglio2!$J$3=Foglio2!$E$5,'Assistenti_Tecnici 1^ Pos.Ec.'!F178,IF(Foglio2!$J$3=Foglio2!$E$6,'Assistenti_Amm.vo 1^ Pos.Ec.'!F178,0))))</f>
        <v>0</v>
      </c>
      <c r="I178" s="248">
        <f>IF(Foglio2!$J$3=Foglio2!$E$3,'Ausiliari_Coll.Scol. 1^ Pos.Ec.'!G178,IF(Foglio2!$J$3=Foglio2!$E$4,'Collab._Tecnici 1^ Pos.Ec.'!G178,IF(Foglio2!$J$3=Foglio2!$E$5,'Assistenti_Tecnici 1^ Pos.Ec.'!G178,IF(Foglio2!$J$3=Foglio2!$E$6,'Assistenti_Amm.vo 1^ Pos.Ec.'!G178,0))))</f>
        <v>0</v>
      </c>
      <c r="J178" s="248">
        <f>IF(Foglio2!$J$3=Foglio2!$E$3,'Ausiliari_Coll.Scol. 1^ Pos.Ec.'!H178,IF(Foglio2!$J$3=Foglio2!$E$4,'Collab._Tecnici 1^ Pos.Ec.'!H178,IF(Foglio2!$J$3=Foglio2!$E$5,'Assistenti_Tecnici 1^ Pos.Ec.'!H178,IF(Foglio2!$J$3=Foglio2!$E$6,'Assistenti_Amm.vo 1^ Pos.Ec.'!H178,0))))</f>
        <v>0</v>
      </c>
      <c r="K178" s="248">
        <f>IF(Foglio2!$J$3=Foglio2!$E$3,'Ausiliari_Coll.Scol. 1^ Pos.Ec.'!I178,IF(Foglio2!$J$3=Foglio2!$E$4,'Collab._Tecnici 1^ Pos.Ec.'!I178,IF(Foglio2!$J$3=Foglio2!$E$5,'Assistenti_Tecnici 1^ Pos.Ec.'!I178,IF(Foglio2!$J$3=Foglio2!$E$6,'Assistenti_Amm.vo 1^ Pos.Ec.'!I178,0))))</f>
        <v>0</v>
      </c>
      <c r="L178" s="248">
        <f>IF(Foglio2!$J$3=Foglio2!$E$3,'Ausiliari_Coll.Scol. 1^ Pos.Ec.'!J178,IF(Foglio2!$J$3=Foglio2!$E$4,'Collab._Tecnici 1^ Pos.Ec.'!J178,IF(Foglio2!$J$3=Foglio2!$E$5,'Assistenti_Tecnici 1^ Pos.Ec.'!J178,IF(Foglio2!$J$3=Foglio2!$E$6,'Assistenti_Amm.vo 1^ Pos.Ec.'!J178,0))))</f>
        <v>0</v>
      </c>
      <c r="M178" s="248">
        <f>IF(Foglio2!$J$3=Foglio2!$E$3,'Ausiliari_Coll.Scol. 1^ Pos.Ec.'!K178,IF(Foglio2!$J$3=Foglio2!$E$4,'Collab._Tecnici 1^ Pos.Ec.'!K178,IF(Foglio2!$J$3=Foglio2!$E$5,'Assistenti_Tecnici 1^ Pos.Ec.'!K178,IF(Foglio2!$J$3=Foglio2!$E$6,'Assistenti_Amm.vo 1^ Pos.Ec.'!K178,0))))</f>
        <v>0</v>
      </c>
      <c r="N178" s="250">
        <f>IF(Foglio2!$J$3=Foglio2!$E$3,'Ausiliari_Coll.Scol. 1^ Pos.Ec.'!L178,IF(Foglio2!$J$3=Foglio2!$E$4,'Collab._Tecnici 1^ Pos.Ec.'!L178,IF(Foglio2!$J$3=Foglio2!$E$5,'Assistenti_Tecnici 1^ Pos.Ec.'!L178,IF(Foglio2!$J$3=Foglio2!$E$6,'Assistenti_Amm.vo 1^ Pos.Ec.'!L178,0))))</f>
        <v>0</v>
      </c>
      <c r="O178" s="251"/>
      <c r="P178" s="252">
        <f>IF(Foglio2!$J$3=Foglio2!$E$3,'Ausiliari_Coll.Scol. 1^ Pos.Ec.'!N178,IF(Foglio2!$J$3=Foglio2!$E$4,'Collab._Tecnici 1^ Pos.Ec.'!N178,IF(Foglio2!$J$3=Foglio2!$E$5,'Assistenti_Tecnici 1^ Pos.Ec.'!N178,IF(Foglio2!$J$3=Foglio2!$E$6,'Assistenti_Amm.vo 1^ Pos.Ec.'!N178,0))))</f>
        <v>0</v>
      </c>
      <c r="Q178" s="252">
        <f>IF(Foglio2!$J$3=Foglio2!$E$3,'Ausiliari_Coll.Scol. 1^ Pos.Ec.'!O178,IF(Foglio2!$J$3=Foglio2!$E$4,'Collab._Tecnici 1^ Pos.Ec.'!O178,IF(Foglio2!$J$3=Foglio2!$E$5,'Assistenti_Tecnici 1^ Pos.Ec.'!O178,IF(Foglio2!$J$3=Foglio2!$E$6,'Assistenti_Amm.vo 1^ Pos.Ec.'!O178,0))))</f>
        <v>0</v>
      </c>
      <c r="R178" s="252">
        <f>IF(Foglio2!$J$3=Foglio2!$E$3,'Ausiliari_Coll.Scol. 1^ Pos.Ec.'!P178,IF(Foglio2!$J$3=Foglio2!$E$4,'Collab._Tecnici 1^ Pos.Ec.'!P178,IF(Foglio2!$J$3=Foglio2!$E$5,'Assistenti_Tecnici 1^ Pos.Ec.'!P178,IF(Foglio2!$J$3=Foglio2!$E$6,'Assistenti_Amm.vo 1^ Pos.Ec.'!P178,0))))</f>
        <v>0</v>
      </c>
      <c r="S178" s="252">
        <f>IF(Foglio2!$J$3=Foglio2!$E$3,'Ausiliari_Coll.Scol. 1^ Pos.Ec.'!Q178,IF(Foglio2!$J$3=Foglio2!$E$4,'Collab._Tecnici 1^ Pos.Ec.'!Q178,IF(Foglio2!$J$3=Foglio2!$E$5,'Assistenti_Tecnici 1^ Pos.Ec.'!Q178,IF(Foglio2!$J$3=Foglio2!$E$6,'Assistenti_Amm.vo 1^ Pos.Ec.'!Q178,0))))</f>
        <v>0</v>
      </c>
      <c r="T178" s="252">
        <f>IF(Foglio2!$J$3=Foglio2!$E$3,'Ausiliari_Coll.Scol. 1^ Pos.Ec.'!R178,IF(Foglio2!$J$3=Foglio2!$E$4,'Collab._Tecnici 1^ Pos.Ec.'!R178,IF(Foglio2!$J$3=Foglio2!$E$5,'Assistenti_Tecnici 1^ Pos.Ec.'!R178,IF(Foglio2!$J$3=Foglio2!$E$6,'Assistenti_Amm.vo 1^ Pos.Ec.'!R178,0))))</f>
        <v>0</v>
      </c>
      <c r="U178" s="252">
        <f t="shared" ref="U178" si="446">(P178)/12*0.8</f>
        <v>0</v>
      </c>
      <c r="V178" s="252">
        <f t="shared" ref="V178" si="447">(P178+R178)/12*0.8</f>
        <v>0</v>
      </c>
      <c r="W178" s="253" t="str">
        <f t="shared" ref="W178:W202" si="448">"Fascia Da "&amp;F178&amp;" a "&amp;F179&amp;" Decorrenza "&amp;DAY(C172)&amp;"/"&amp;MONTH(C172)&amp;"/"&amp;YEAR(C172)</f>
        <v>Fascia Da 21 a 27 Decorrenza 1/1/2017</v>
      </c>
    </row>
    <row r="179" spans="1:23" ht="9" customHeight="1" x14ac:dyDescent="0.2">
      <c r="B179" s="245">
        <f t="shared" si="367"/>
        <v>42743</v>
      </c>
      <c r="C179" s="498"/>
      <c r="D179" s="498"/>
      <c r="E179" s="254" t="s">
        <v>4</v>
      </c>
      <c r="F179" s="255">
        <v>27</v>
      </c>
      <c r="G179" s="267">
        <f t="shared" ref="G179:N179" si="449">G178*1936.27</f>
        <v>0</v>
      </c>
      <c r="H179" s="256">
        <f t="shared" si="449"/>
        <v>0</v>
      </c>
      <c r="I179" s="256">
        <f t="shared" si="449"/>
        <v>0</v>
      </c>
      <c r="J179" s="267">
        <f t="shared" si="449"/>
        <v>0</v>
      </c>
      <c r="K179" s="267">
        <f t="shared" si="449"/>
        <v>0</v>
      </c>
      <c r="L179" s="257">
        <f t="shared" si="449"/>
        <v>0</v>
      </c>
      <c r="M179" s="267">
        <f t="shared" si="449"/>
        <v>0</v>
      </c>
      <c r="N179" s="267">
        <f t="shared" si="449"/>
        <v>0</v>
      </c>
      <c r="O179" s="183"/>
      <c r="P179" s="184">
        <f t="shared" ref="P179:V193" si="450">P178*1936.27</f>
        <v>0</v>
      </c>
      <c r="Q179" s="184">
        <f t="shared" si="450"/>
        <v>0</v>
      </c>
      <c r="R179" s="184">
        <f t="shared" si="450"/>
        <v>0</v>
      </c>
      <c r="S179" s="184">
        <f t="shared" si="450"/>
        <v>0</v>
      </c>
      <c r="T179" s="184">
        <f t="shared" si="450"/>
        <v>0</v>
      </c>
      <c r="U179" s="184">
        <f t="shared" si="450"/>
        <v>0</v>
      </c>
      <c r="V179" s="184">
        <f t="shared" si="450"/>
        <v>0</v>
      </c>
    </row>
    <row r="180" spans="1:23" ht="12.75" customHeight="1" x14ac:dyDescent="0.2">
      <c r="A180" s="104">
        <f>IF(Foglio2!$J$7=1,TRUNC(V180,0),TRUNC(U180,0))</f>
        <v>0</v>
      </c>
      <c r="B180" s="245">
        <f t="shared" si="367"/>
        <v>42744</v>
      </c>
      <c r="C180" s="498"/>
      <c r="D180" s="498"/>
      <c r="E180" s="259" t="s">
        <v>3</v>
      </c>
      <c r="F180" s="260">
        <v>28</v>
      </c>
      <c r="G180" s="248">
        <f>IF(Foglio2!$J$3=Foglio2!$E$3,'Ausiliari_Coll.Scol. 1^ Pos.Ec.'!E180,IF(Foglio2!$J$3=Foglio2!$E$4,'Collab._Tecnici 1^ Pos.Ec.'!E180,IF(Foglio2!$J$3=Foglio2!$E$5,'Assistenti_Tecnici 1^ Pos.Ec.'!E180,IF(Foglio2!$J$3=Foglio2!$E$6,'Assistenti_Amm.vo 1^ Pos.Ec.'!E180,0))))</f>
        <v>0</v>
      </c>
      <c r="H180" s="248">
        <f>IF(Foglio2!$J$3=Foglio2!$E$3,'Ausiliari_Coll.Scol. 1^ Pos.Ec.'!F180,IF(Foglio2!$J$3=Foglio2!$E$4,'Collab._Tecnici 1^ Pos.Ec.'!F180,IF(Foglio2!$J$3=Foglio2!$E$5,'Assistenti_Tecnici 1^ Pos.Ec.'!F180,IF(Foglio2!$J$3=Foglio2!$E$6,'Assistenti_Amm.vo 1^ Pos.Ec.'!F180,0))))</f>
        <v>0</v>
      </c>
      <c r="I180" s="248">
        <f>IF(Foglio2!$J$3=Foglio2!$E$3,'Ausiliari_Coll.Scol. 1^ Pos.Ec.'!G180,IF(Foglio2!$J$3=Foglio2!$E$4,'Collab._Tecnici 1^ Pos.Ec.'!G180,IF(Foglio2!$J$3=Foglio2!$E$5,'Assistenti_Tecnici 1^ Pos.Ec.'!G180,IF(Foglio2!$J$3=Foglio2!$E$6,'Assistenti_Amm.vo 1^ Pos.Ec.'!G180,0))))</f>
        <v>0</v>
      </c>
      <c r="J180" s="248">
        <f>IF(Foglio2!$J$3=Foglio2!$E$3,'Ausiliari_Coll.Scol. 1^ Pos.Ec.'!H180,IF(Foglio2!$J$3=Foglio2!$E$4,'Collab._Tecnici 1^ Pos.Ec.'!H180,IF(Foglio2!$J$3=Foglio2!$E$5,'Assistenti_Tecnici 1^ Pos.Ec.'!H180,IF(Foglio2!$J$3=Foglio2!$E$6,'Assistenti_Amm.vo 1^ Pos.Ec.'!H180,0))))</f>
        <v>0</v>
      </c>
      <c r="K180" s="248">
        <f>IF(Foglio2!$J$3=Foglio2!$E$3,'Ausiliari_Coll.Scol. 1^ Pos.Ec.'!I180,IF(Foglio2!$J$3=Foglio2!$E$4,'Collab._Tecnici 1^ Pos.Ec.'!I180,IF(Foglio2!$J$3=Foglio2!$E$5,'Assistenti_Tecnici 1^ Pos.Ec.'!I180,IF(Foglio2!$J$3=Foglio2!$E$6,'Assistenti_Amm.vo 1^ Pos.Ec.'!I180,0))))</f>
        <v>0</v>
      </c>
      <c r="L180" s="248">
        <f>IF(Foglio2!$J$3=Foglio2!$E$3,'Ausiliari_Coll.Scol. 1^ Pos.Ec.'!J180,IF(Foglio2!$J$3=Foglio2!$E$4,'Collab._Tecnici 1^ Pos.Ec.'!J180,IF(Foglio2!$J$3=Foglio2!$E$5,'Assistenti_Tecnici 1^ Pos.Ec.'!J180,IF(Foglio2!$J$3=Foglio2!$E$6,'Assistenti_Amm.vo 1^ Pos.Ec.'!J180,0))))</f>
        <v>0</v>
      </c>
      <c r="M180" s="248">
        <f>IF(Foglio2!$J$3=Foglio2!$E$3,'Ausiliari_Coll.Scol. 1^ Pos.Ec.'!K180,IF(Foglio2!$J$3=Foglio2!$E$4,'Collab._Tecnici 1^ Pos.Ec.'!K180,IF(Foglio2!$J$3=Foglio2!$E$5,'Assistenti_Tecnici 1^ Pos.Ec.'!K180,IF(Foglio2!$J$3=Foglio2!$E$6,'Assistenti_Amm.vo 1^ Pos.Ec.'!K180,0))))</f>
        <v>0</v>
      </c>
      <c r="N180" s="250">
        <f>IF(Foglio2!$J$3=Foglio2!$E$3,'Ausiliari_Coll.Scol. 1^ Pos.Ec.'!L180,IF(Foglio2!$J$3=Foglio2!$E$4,'Collab._Tecnici 1^ Pos.Ec.'!L180,IF(Foglio2!$J$3=Foglio2!$E$5,'Assistenti_Tecnici 1^ Pos.Ec.'!L180,IF(Foglio2!$J$3=Foglio2!$E$6,'Assistenti_Amm.vo 1^ Pos.Ec.'!L180,0))))</f>
        <v>0</v>
      </c>
      <c r="O180" s="251"/>
      <c r="P180" s="252">
        <f>IF(Foglio2!$J$3=Foglio2!$E$3,'Ausiliari_Coll.Scol. 1^ Pos.Ec.'!N180,IF(Foglio2!$J$3=Foglio2!$E$4,'Collab._Tecnici 1^ Pos.Ec.'!N180,IF(Foglio2!$J$3=Foglio2!$E$5,'Assistenti_Tecnici 1^ Pos.Ec.'!N180,IF(Foglio2!$J$3=Foglio2!$E$6,'Assistenti_Amm.vo 1^ Pos.Ec.'!N180,0))))</f>
        <v>0</v>
      </c>
      <c r="Q180" s="252">
        <f>IF(Foglio2!$J$3=Foglio2!$E$3,'Ausiliari_Coll.Scol. 1^ Pos.Ec.'!O180,IF(Foglio2!$J$3=Foglio2!$E$4,'Collab._Tecnici 1^ Pos.Ec.'!O180,IF(Foglio2!$J$3=Foglio2!$E$5,'Assistenti_Tecnici 1^ Pos.Ec.'!O180,IF(Foglio2!$J$3=Foglio2!$E$6,'Assistenti_Amm.vo 1^ Pos.Ec.'!O180,0))))</f>
        <v>0</v>
      </c>
      <c r="R180" s="252">
        <f>IF(Foglio2!$J$3=Foglio2!$E$3,'Ausiliari_Coll.Scol. 1^ Pos.Ec.'!P180,IF(Foglio2!$J$3=Foglio2!$E$4,'Collab._Tecnici 1^ Pos.Ec.'!P180,IF(Foglio2!$J$3=Foglio2!$E$5,'Assistenti_Tecnici 1^ Pos.Ec.'!P180,IF(Foglio2!$J$3=Foglio2!$E$6,'Assistenti_Amm.vo 1^ Pos.Ec.'!P180,0))))</f>
        <v>0</v>
      </c>
      <c r="S180" s="252">
        <f>IF(Foglio2!$J$3=Foglio2!$E$3,'Ausiliari_Coll.Scol. 1^ Pos.Ec.'!Q180,IF(Foglio2!$J$3=Foglio2!$E$4,'Collab._Tecnici 1^ Pos.Ec.'!Q180,IF(Foglio2!$J$3=Foglio2!$E$5,'Assistenti_Tecnici 1^ Pos.Ec.'!Q180,IF(Foglio2!$J$3=Foglio2!$E$6,'Assistenti_Amm.vo 1^ Pos.Ec.'!Q180,0))))</f>
        <v>0</v>
      </c>
      <c r="T180" s="252">
        <f>IF(Foglio2!$J$3=Foglio2!$E$3,'Ausiliari_Coll.Scol. 1^ Pos.Ec.'!R180,IF(Foglio2!$J$3=Foglio2!$E$4,'Collab._Tecnici 1^ Pos.Ec.'!R180,IF(Foglio2!$J$3=Foglio2!$E$5,'Assistenti_Tecnici 1^ Pos.Ec.'!R180,IF(Foglio2!$J$3=Foglio2!$E$6,'Assistenti_Amm.vo 1^ Pos.Ec.'!R180,0))))</f>
        <v>0</v>
      </c>
      <c r="U180" s="252">
        <f t="shared" ref="U180" si="451">(P180)/12*0.8</f>
        <v>0</v>
      </c>
      <c r="V180" s="252">
        <f t="shared" ref="V180" si="452">(P180+R180)/12*0.8</f>
        <v>0</v>
      </c>
      <c r="W180" s="253" t="str">
        <f t="shared" ref="W180:W204" si="453">"Fascia Da "&amp;F180&amp;" a "&amp;F181&amp;" Decorrenza "&amp;DAY(C172)&amp;"/"&amp;MONTH(C172)&amp;"/"&amp;YEAR(C172)</f>
        <v>Fascia Da 28 a 34 Decorrenza 1/1/2017</v>
      </c>
    </row>
    <row r="181" spans="1:23" ht="9" customHeight="1" x14ac:dyDescent="0.2">
      <c r="B181" s="245">
        <f t="shared" si="367"/>
        <v>42745</v>
      </c>
      <c r="C181" s="498"/>
      <c r="D181" s="498"/>
      <c r="E181" s="254" t="s">
        <v>4</v>
      </c>
      <c r="F181" s="255">
        <v>34</v>
      </c>
      <c r="G181" s="267">
        <f t="shared" ref="G181:N181" si="454">G180*1936.27</f>
        <v>0</v>
      </c>
      <c r="H181" s="256">
        <f t="shared" si="454"/>
        <v>0</v>
      </c>
      <c r="I181" s="256">
        <f t="shared" si="454"/>
        <v>0</v>
      </c>
      <c r="J181" s="267">
        <f t="shared" si="454"/>
        <v>0</v>
      </c>
      <c r="K181" s="267">
        <f t="shared" si="454"/>
        <v>0</v>
      </c>
      <c r="L181" s="257">
        <f t="shared" si="454"/>
        <v>0</v>
      </c>
      <c r="M181" s="267">
        <f t="shared" si="454"/>
        <v>0</v>
      </c>
      <c r="N181" s="267">
        <f t="shared" si="454"/>
        <v>0</v>
      </c>
      <c r="O181" s="183"/>
      <c r="P181" s="184">
        <f t="shared" ref="P181:U181" si="455">P180*1936.27</f>
        <v>0</v>
      </c>
      <c r="Q181" s="184">
        <f t="shared" si="455"/>
        <v>0</v>
      </c>
      <c r="R181" s="184">
        <f t="shared" si="455"/>
        <v>0</v>
      </c>
      <c r="S181" s="184">
        <f t="shared" si="455"/>
        <v>0</v>
      </c>
      <c r="T181" s="184">
        <f t="shared" si="455"/>
        <v>0</v>
      </c>
      <c r="U181" s="184">
        <f t="shared" si="455"/>
        <v>0</v>
      </c>
      <c r="V181" s="184">
        <f t="shared" si="450"/>
        <v>0</v>
      </c>
    </row>
    <row r="182" spans="1:23" ht="12.75" customHeight="1" x14ac:dyDescent="0.2">
      <c r="A182" s="104">
        <f>IF(Foglio2!$J$7=1,TRUNC(V182,0),TRUNC(U182,0))</f>
        <v>0</v>
      </c>
      <c r="B182" s="245">
        <f t="shared" si="367"/>
        <v>42746</v>
      </c>
      <c r="C182" s="498"/>
      <c r="D182" s="498"/>
      <c r="E182" s="259" t="s">
        <v>3</v>
      </c>
      <c r="F182" s="260">
        <v>35</v>
      </c>
      <c r="G182" s="248">
        <f>IF(Foglio2!$J$3=Foglio2!$E$3,'Ausiliari_Coll.Scol. 1^ Pos.Ec.'!E182,IF(Foglio2!$J$3=Foglio2!$E$4,'Collab._Tecnici 1^ Pos.Ec.'!E182,IF(Foglio2!$J$3=Foglio2!$E$5,'Assistenti_Tecnici 1^ Pos.Ec.'!E182,IF(Foglio2!$J$3=Foglio2!$E$6,'Assistenti_Amm.vo 1^ Pos.Ec.'!E182,0))))</f>
        <v>0</v>
      </c>
      <c r="H182" s="248">
        <f>IF(Foglio2!$J$3=Foglio2!$E$3,'Ausiliari_Coll.Scol. 1^ Pos.Ec.'!F182,IF(Foglio2!$J$3=Foglio2!$E$4,'Collab._Tecnici 1^ Pos.Ec.'!F182,IF(Foglio2!$J$3=Foglio2!$E$5,'Assistenti_Tecnici 1^ Pos.Ec.'!F182,IF(Foglio2!$J$3=Foglio2!$E$6,'Assistenti_Amm.vo 1^ Pos.Ec.'!F182,0))))</f>
        <v>0</v>
      </c>
      <c r="I182" s="248">
        <f>IF(Foglio2!$J$3=Foglio2!$E$3,'Ausiliari_Coll.Scol. 1^ Pos.Ec.'!G182,IF(Foglio2!$J$3=Foglio2!$E$4,'Collab._Tecnici 1^ Pos.Ec.'!G182,IF(Foglio2!$J$3=Foglio2!$E$5,'Assistenti_Tecnici 1^ Pos.Ec.'!G182,IF(Foglio2!$J$3=Foglio2!$E$6,'Assistenti_Amm.vo 1^ Pos.Ec.'!G182,0))))</f>
        <v>0</v>
      </c>
      <c r="J182" s="248">
        <f>IF(Foglio2!$J$3=Foglio2!$E$3,'Ausiliari_Coll.Scol. 1^ Pos.Ec.'!H182,IF(Foglio2!$J$3=Foglio2!$E$4,'Collab._Tecnici 1^ Pos.Ec.'!H182,IF(Foglio2!$J$3=Foglio2!$E$5,'Assistenti_Tecnici 1^ Pos.Ec.'!H182,IF(Foglio2!$J$3=Foglio2!$E$6,'Assistenti_Amm.vo 1^ Pos.Ec.'!H182,0))))</f>
        <v>0</v>
      </c>
      <c r="K182" s="248">
        <f>IF(Foglio2!$J$3=Foglio2!$E$3,'Ausiliari_Coll.Scol. 1^ Pos.Ec.'!I182,IF(Foglio2!$J$3=Foglio2!$E$4,'Collab._Tecnici 1^ Pos.Ec.'!I182,IF(Foglio2!$J$3=Foglio2!$E$5,'Assistenti_Tecnici 1^ Pos.Ec.'!I182,IF(Foglio2!$J$3=Foglio2!$E$6,'Assistenti_Amm.vo 1^ Pos.Ec.'!I182,0))))</f>
        <v>0</v>
      </c>
      <c r="L182" s="248">
        <f>IF(Foglio2!$J$3=Foglio2!$E$3,'Ausiliari_Coll.Scol. 1^ Pos.Ec.'!J182,IF(Foglio2!$J$3=Foglio2!$E$4,'Collab._Tecnici 1^ Pos.Ec.'!J182,IF(Foglio2!$J$3=Foglio2!$E$5,'Assistenti_Tecnici 1^ Pos.Ec.'!J182,IF(Foglio2!$J$3=Foglio2!$E$6,'Assistenti_Amm.vo 1^ Pos.Ec.'!J182,0))))</f>
        <v>0</v>
      </c>
      <c r="M182" s="248">
        <f>IF(Foglio2!$J$3=Foglio2!$E$3,'Ausiliari_Coll.Scol. 1^ Pos.Ec.'!K182,IF(Foglio2!$J$3=Foglio2!$E$4,'Collab._Tecnici 1^ Pos.Ec.'!K182,IF(Foglio2!$J$3=Foglio2!$E$5,'Assistenti_Tecnici 1^ Pos.Ec.'!K182,IF(Foglio2!$J$3=Foglio2!$E$6,'Assistenti_Amm.vo 1^ Pos.Ec.'!K182,0))))</f>
        <v>0</v>
      </c>
      <c r="N182" s="250">
        <f>IF(Foglio2!$J$3=Foglio2!$E$3,'Ausiliari_Coll.Scol. 1^ Pos.Ec.'!L182,IF(Foglio2!$J$3=Foglio2!$E$4,'Collab._Tecnici 1^ Pos.Ec.'!L182,IF(Foglio2!$J$3=Foglio2!$E$5,'Assistenti_Tecnici 1^ Pos.Ec.'!L182,IF(Foglio2!$J$3=Foglio2!$E$6,'Assistenti_Amm.vo 1^ Pos.Ec.'!L182,0))))</f>
        <v>0</v>
      </c>
      <c r="O182" s="251"/>
      <c r="P182" s="252">
        <f>IF(Foglio2!$J$3=Foglio2!$E$3,'Ausiliari_Coll.Scol. 1^ Pos.Ec.'!N182,IF(Foglio2!$J$3=Foglio2!$E$4,'Collab._Tecnici 1^ Pos.Ec.'!N182,IF(Foglio2!$J$3=Foglio2!$E$5,'Assistenti_Tecnici 1^ Pos.Ec.'!N182,IF(Foglio2!$J$3=Foglio2!$E$6,'Assistenti_Amm.vo 1^ Pos.Ec.'!N182,0))))</f>
        <v>0</v>
      </c>
      <c r="Q182" s="252">
        <f>IF(Foglio2!$J$3=Foglio2!$E$3,'Ausiliari_Coll.Scol. 1^ Pos.Ec.'!O182,IF(Foglio2!$J$3=Foglio2!$E$4,'Collab._Tecnici 1^ Pos.Ec.'!O182,IF(Foglio2!$J$3=Foglio2!$E$5,'Assistenti_Tecnici 1^ Pos.Ec.'!O182,IF(Foglio2!$J$3=Foglio2!$E$6,'Assistenti_Amm.vo 1^ Pos.Ec.'!O182,0))))</f>
        <v>0</v>
      </c>
      <c r="R182" s="252">
        <f>IF(Foglio2!$J$3=Foglio2!$E$3,'Ausiliari_Coll.Scol. 1^ Pos.Ec.'!P182,IF(Foglio2!$J$3=Foglio2!$E$4,'Collab._Tecnici 1^ Pos.Ec.'!P182,IF(Foglio2!$J$3=Foglio2!$E$5,'Assistenti_Tecnici 1^ Pos.Ec.'!P182,IF(Foglio2!$J$3=Foglio2!$E$6,'Assistenti_Amm.vo 1^ Pos.Ec.'!P182,0))))</f>
        <v>0</v>
      </c>
      <c r="S182" s="252">
        <f>IF(Foglio2!$J$3=Foglio2!$E$3,'Ausiliari_Coll.Scol. 1^ Pos.Ec.'!Q182,IF(Foglio2!$J$3=Foglio2!$E$4,'Collab._Tecnici 1^ Pos.Ec.'!Q182,IF(Foglio2!$J$3=Foglio2!$E$5,'Assistenti_Tecnici 1^ Pos.Ec.'!Q182,IF(Foglio2!$J$3=Foglio2!$E$6,'Assistenti_Amm.vo 1^ Pos.Ec.'!Q182,0))))</f>
        <v>0</v>
      </c>
      <c r="T182" s="252">
        <f>IF(Foglio2!$J$3=Foglio2!$E$3,'Ausiliari_Coll.Scol. 1^ Pos.Ec.'!R182,IF(Foglio2!$J$3=Foglio2!$E$4,'Collab._Tecnici 1^ Pos.Ec.'!R182,IF(Foglio2!$J$3=Foglio2!$E$5,'Assistenti_Tecnici 1^ Pos.Ec.'!R182,IF(Foglio2!$J$3=Foglio2!$E$6,'Assistenti_Amm.vo 1^ Pos.Ec.'!R182,0))))</f>
        <v>0</v>
      </c>
      <c r="U182" s="252">
        <f t="shared" ref="U182" si="456">(P182)/12*0.8</f>
        <v>0</v>
      </c>
      <c r="V182" s="252">
        <f t="shared" ref="V182" si="457">(P182+R182)/12*0.8</f>
        <v>0</v>
      </c>
      <c r="W182" s="253" t="str">
        <f t="shared" ref="W182:W206" si="458">"Fascia Da "&amp;F182&amp;" a "&amp;F183&amp;" Decorrenza "&amp;DAY(C172)&amp;"/"&amp;MONTH(C172)&amp;"/"&amp;YEAR(C172)</f>
        <v>Fascia Da 35 a  Decorrenza 1/1/2017</v>
      </c>
    </row>
    <row r="183" spans="1:23" ht="9" customHeight="1" x14ac:dyDescent="0.2">
      <c r="B183" s="245">
        <f t="shared" si="367"/>
        <v>42747</v>
      </c>
      <c r="C183" s="499"/>
      <c r="D183" s="499"/>
      <c r="E183" s="264" t="s">
        <v>4</v>
      </c>
      <c r="F183" s="265"/>
      <c r="G183" s="267">
        <f t="shared" ref="G183:N183" si="459">G182*1936.27</f>
        <v>0</v>
      </c>
      <c r="H183" s="267">
        <f t="shared" si="459"/>
        <v>0</v>
      </c>
      <c r="I183" s="267">
        <f t="shared" si="459"/>
        <v>0</v>
      </c>
      <c r="J183" s="267">
        <f t="shared" si="459"/>
        <v>0</v>
      </c>
      <c r="K183" s="267">
        <f t="shared" si="459"/>
        <v>0</v>
      </c>
      <c r="L183" s="267">
        <f t="shared" si="459"/>
        <v>0</v>
      </c>
      <c r="M183" s="267">
        <f t="shared" si="459"/>
        <v>0</v>
      </c>
      <c r="N183" s="267">
        <f t="shared" si="459"/>
        <v>0</v>
      </c>
      <c r="O183" s="183"/>
      <c r="P183" s="269">
        <f t="shared" ref="P183:U183" si="460">P182*1936.27</f>
        <v>0</v>
      </c>
      <c r="Q183" s="269">
        <f t="shared" si="460"/>
        <v>0</v>
      </c>
      <c r="R183" s="269">
        <f t="shared" si="460"/>
        <v>0</v>
      </c>
      <c r="S183" s="269">
        <f t="shared" si="460"/>
        <v>0</v>
      </c>
      <c r="T183" s="184">
        <f t="shared" si="460"/>
        <v>0</v>
      </c>
      <c r="U183" s="184">
        <f t="shared" si="460"/>
        <v>0</v>
      </c>
      <c r="V183" s="184">
        <f t="shared" si="450"/>
        <v>0</v>
      </c>
    </row>
    <row r="184" spans="1:23" ht="12.75" customHeight="1" x14ac:dyDescent="0.2">
      <c r="A184" s="104">
        <f>IF(Foglio2!$J$7=1,TRUNC(V184,0),TRUNC(U184,0))</f>
        <v>0</v>
      </c>
      <c r="B184" s="245">
        <f t="shared" si="430"/>
        <v>43160</v>
      </c>
      <c r="C184" s="452">
        <v>43160</v>
      </c>
      <c r="D184" s="452">
        <v>43190</v>
      </c>
      <c r="E184" s="246" t="s">
        <v>3</v>
      </c>
      <c r="F184" s="247">
        <v>0</v>
      </c>
      <c r="G184" s="248">
        <f>IF(Foglio2!$J$3=Foglio2!$E$3,'Ausiliari_Coll.Scol. 1^ Pos.Ec.'!E184,IF(Foglio2!$J$3=Foglio2!$E$4,'Collab._Tecnici 1^ Pos.Ec.'!E184,IF(Foglio2!$J$3=Foglio2!$E$5,'Assistenti_Tecnici 1^ Pos.Ec.'!E184,IF(Foglio2!$J$3=Foglio2!$E$6,'Assistenti_Amm.vo 1^ Pos.Ec.'!E184,0))))</f>
        <v>0</v>
      </c>
      <c r="H184" s="248">
        <f>IF(Foglio2!$J$3=Foglio2!$E$3,'Ausiliari_Coll.Scol. 1^ Pos.Ec.'!F184,IF(Foglio2!$J$3=Foglio2!$E$4,'Collab._Tecnici 1^ Pos.Ec.'!F184,IF(Foglio2!$J$3=Foglio2!$E$5,'Assistenti_Tecnici 1^ Pos.Ec.'!F184,IF(Foglio2!$J$3=Foglio2!$E$6,'Assistenti_Amm.vo 1^ Pos.Ec.'!F184,0))))</f>
        <v>0</v>
      </c>
      <c r="I184" s="248">
        <f>IF(Foglio2!$J$3=Foglio2!$E$3,'Ausiliari_Coll.Scol. 1^ Pos.Ec.'!G184,IF(Foglio2!$J$3=Foglio2!$E$4,'Collab._Tecnici 1^ Pos.Ec.'!G184,IF(Foglio2!$J$3=Foglio2!$E$5,'Assistenti_Tecnici 1^ Pos.Ec.'!G184,IF(Foglio2!$J$3=Foglio2!$E$6,'Assistenti_Amm.vo 1^ Pos.Ec.'!G184,0))))</f>
        <v>0</v>
      </c>
      <c r="J184" s="248">
        <f>IF(Foglio2!$J$3=Foglio2!$E$3,'Ausiliari_Coll.Scol. 1^ Pos.Ec.'!H184,IF(Foglio2!$J$3=Foglio2!$E$4,'Collab._Tecnici 1^ Pos.Ec.'!H184,IF(Foglio2!$J$3=Foglio2!$E$5,'Assistenti_Tecnici 1^ Pos.Ec.'!H184,IF(Foglio2!$J$3=Foglio2!$E$6,'Assistenti_Amm.vo 1^ Pos.Ec.'!H184,0))))</f>
        <v>0</v>
      </c>
      <c r="K184" s="248">
        <f>IF(Foglio2!$J$3=Foglio2!$E$3,'Ausiliari_Coll.Scol. 1^ Pos.Ec.'!I184,IF(Foglio2!$J$3=Foglio2!$E$4,'Collab._Tecnici 1^ Pos.Ec.'!I184,IF(Foglio2!$J$3=Foglio2!$E$5,'Assistenti_Tecnici 1^ Pos.Ec.'!I184,IF(Foglio2!$J$3=Foglio2!$E$6,'Assistenti_Amm.vo 1^ Pos.Ec.'!I184,0))))</f>
        <v>0</v>
      </c>
      <c r="L184" s="248">
        <f>IF(Foglio2!$J$3=Foglio2!$E$3,'Ausiliari_Coll.Scol. 1^ Pos.Ec.'!J184,IF(Foglio2!$J$3=Foglio2!$E$4,'Collab._Tecnici 1^ Pos.Ec.'!J184,IF(Foglio2!$J$3=Foglio2!$E$5,'Assistenti_Tecnici 1^ Pos.Ec.'!J184,IF(Foglio2!$J$3=Foglio2!$E$6,'Assistenti_Amm.vo 1^ Pos.Ec.'!J184,0))))</f>
        <v>0</v>
      </c>
      <c r="M184" s="248">
        <f>IF(Foglio2!$J$3=Foglio2!$E$3,'Ausiliari_Coll.Scol. 1^ Pos.Ec.'!K184,IF(Foglio2!$J$3=Foglio2!$E$4,'Collab._Tecnici 1^ Pos.Ec.'!K184,IF(Foglio2!$J$3=Foglio2!$E$5,'Assistenti_Tecnici 1^ Pos.Ec.'!K184,IF(Foglio2!$J$3=Foglio2!$E$6,'Assistenti_Amm.vo 1^ Pos.Ec.'!K184,0))))</f>
        <v>0</v>
      </c>
      <c r="N184" s="250">
        <f>IF(Foglio2!$J$3=Foglio2!$E$3,'Ausiliari_Coll.Scol. 1^ Pos.Ec.'!L184,IF(Foglio2!$J$3=Foglio2!$E$4,'Collab._Tecnici 1^ Pos.Ec.'!L184,IF(Foglio2!$J$3=Foglio2!$E$5,'Assistenti_Tecnici 1^ Pos.Ec.'!L184,IF(Foglio2!$J$3=Foglio2!$E$6,'Assistenti_Amm.vo 1^ Pos.Ec.'!L184,0))))</f>
        <v>0</v>
      </c>
      <c r="O184" s="251"/>
      <c r="P184" s="252">
        <f>IF(Foglio2!$J$3=Foglio2!$E$3,'Ausiliari_Coll.Scol. 1^ Pos.Ec.'!N184,IF(Foglio2!$J$3=Foglio2!$E$4,'Collab._Tecnici 1^ Pos.Ec.'!N184,IF(Foglio2!$J$3=Foglio2!$E$5,'Assistenti_Tecnici 1^ Pos.Ec.'!N184,IF(Foglio2!$J$3=Foglio2!$E$6,'Assistenti_Amm.vo 1^ Pos.Ec.'!N184,0))))</f>
        <v>0</v>
      </c>
      <c r="Q184" s="252">
        <f>IF(Foglio2!$J$3=Foglio2!$E$3,'Ausiliari_Coll.Scol. 1^ Pos.Ec.'!O184,IF(Foglio2!$J$3=Foglio2!$E$4,'Collab._Tecnici 1^ Pos.Ec.'!O184,IF(Foglio2!$J$3=Foglio2!$E$5,'Assistenti_Tecnici 1^ Pos.Ec.'!O184,IF(Foglio2!$J$3=Foglio2!$E$6,'Assistenti_Amm.vo 1^ Pos.Ec.'!O184,0))))</f>
        <v>0</v>
      </c>
      <c r="R184" s="252">
        <f>IF(Foglio2!$J$3=Foglio2!$E$3,'Ausiliari_Coll.Scol. 1^ Pos.Ec.'!P184,IF(Foglio2!$J$3=Foglio2!$E$4,'Collab._Tecnici 1^ Pos.Ec.'!P184,IF(Foglio2!$J$3=Foglio2!$E$5,'Assistenti_Tecnici 1^ Pos.Ec.'!P184,IF(Foglio2!$J$3=Foglio2!$E$6,'Assistenti_Amm.vo 1^ Pos.Ec.'!P184,0))))</f>
        <v>0</v>
      </c>
      <c r="S184" s="252">
        <f>IF(Foglio2!$J$3=Foglio2!$E$3,'Ausiliari_Coll.Scol. 1^ Pos.Ec.'!Q184,IF(Foglio2!$J$3=Foglio2!$E$4,'Collab._Tecnici 1^ Pos.Ec.'!Q184,IF(Foglio2!$J$3=Foglio2!$E$5,'Assistenti_Tecnici 1^ Pos.Ec.'!Q184,IF(Foglio2!$J$3=Foglio2!$E$6,'Assistenti_Amm.vo 1^ Pos.Ec.'!Q184,0))))</f>
        <v>0</v>
      </c>
      <c r="T184" s="252">
        <f>IF(Foglio2!$J$3=Foglio2!$E$3,'Ausiliari_Coll.Scol. 1^ Pos.Ec.'!R184,IF(Foglio2!$J$3=Foglio2!$E$4,'Collab._Tecnici 1^ Pos.Ec.'!R184,IF(Foglio2!$J$3=Foglio2!$E$5,'Assistenti_Tecnici 1^ Pos.Ec.'!R184,IF(Foglio2!$J$3=Foglio2!$E$6,'Assistenti_Amm.vo 1^ Pos.Ec.'!R184,0))))</f>
        <v>0</v>
      </c>
      <c r="U184" s="252">
        <f t="shared" ref="U184" si="461">(P184)/12*0.8</f>
        <v>0</v>
      </c>
      <c r="V184" s="252">
        <f t="shared" ref="V184" si="462">(P184+R184)/12*0.8</f>
        <v>0</v>
      </c>
      <c r="W184" s="253" t="str">
        <f t="shared" si="433"/>
        <v>Fascia Da 0 a 8 Decorrenza 1/3/2018</v>
      </c>
    </row>
    <row r="185" spans="1:23" ht="9" customHeight="1" x14ac:dyDescent="0.2">
      <c r="B185" s="245">
        <f t="shared" si="367"/>
        <v>43161</v>
      </c>
      <c r="C185" s="453"/>
      <c r="D185" s="453"/>
      <c r="E185" s="254" t="s">
        <v>4</v>
      </c>
      <c r="F185" s="255">
        <v>8</v>
      </c>
      <c r="G185" s="267">
        <f t="shared" ref="G185:N185" si="463">G184*1936.27</f>
        <v>0</v>
      </c>
      <c r="H185" s="256">
        <f t="shared" si="463"/>
        <v>0</v>
      </c>
      <c r="I185" s="256">
        <f t="shared" si="463"/>
        <v>0</v>
      </c>
      <c r="J185" s="267">
        <f t="shared" si="463"/>
        <v>0</v>
      </c>
      <c r="K185" s="267">
        <f t="shared" si="463"/>
        <v>0</v>
      </c>
      <c r="L185" s="257">
        <f t="shared" si="463"/>
        <v>0</v>
      </c>
      <c r="M185" s="267">
        <f t="shared" si="463"/>
        <v>0</v>
      </c>
      <c r="N185" s="267">
        <f t="shared" si="463"/>
        <v>0</v>
      </c>
      <c r="O185" s="183"/>
      <c r="P185" s="184">
        <f t="shared" ref="P185:U185" si="464">P184*1936.27</f>
        <v>0</v>
      </c>
      <c r="Q185" s="184">
        <f t="shared" si="464"/>
        <v>0</v>
      </c>
      <c r="R185" s="184">
        <f t="shared" si="464"/>
        <v>0</v>
      </c>
      <c r="S185" s="184">
        <f t="shared" si="464"/>
        <v>0</v>
      </c>
      <c r="T185" s="184">
        <f t="shared" si="464"/>
        <v>0</v>
      </c>
      <c r="U185" s="184">
        <f t="shared" si="464"/>
        <v>0</v>
      </c>
      <c r="V185" s="184">
        <f t="shared" si="450"/>
        <v>0</v>
      </c>
    </row>
    <row r="186" spans="1:23" ht="12.75" customHeight="1" x14ac:dyDescent="0.2">
      <c r="A186" s="104">
        <f>IF(Foglio2!$J$7=1,TRUNC(V186,0),TRUNC(U186,0))</f>
        <v>0</v>
      </c>
      <c r="B186" s="245">
        <f t="shared" si="367"/>
        <v>43162</v>
      </c>
      <c r="C186" s="492">
        <v>43160</v>
      </c>
      <c r="D186" s="492">
        <v>43190</v>
      </c>
      <c r="E186" s="259" t="s">
        <v>3</v>
      </c>
      <c r="F186" s="260">
        <v>9</v>
      </c>
      <c r="G186" s="248">
        <f>IF(Foglio2!$J$3=Foglio2!$E$3,'Ausiliari_Coll.Scol. 1^ Pos.Ec.'!E186,IF(Foglio2!$J$3=Foglio2!$E$4,'Collab._Tecnici 1^ Pos.Ec.'!E186,IF(Foglio2!$J$3=Foglio2!$E$5,'Assistenti_Tecnici 1^ Pos.Ec.'!E186,IF(Foglio2!$J$3=Foglio2!$E$6,'Assistenti_Amm.vo 1^ Pos.Ec.'!E186,0))))</f>
        <v>0</v>
      </c>
      <c r="H186" s="248">
        <f>IF(Foglio2!$J$3=Foglio2!$E$3,'Ausiliari_Coll.Scol. 1^ Pos.Ec.'!F186,IF(Foglio2!$J$3=Foglio2!$E$4,'Collab._Tecnici 1^ Pos.Ec.'!F186,IF(Foglio2!$J$3=Foglio2!$E$5,'Assistenti_Tecnici 1^ Pos.Ec.'!F186,IF(Foglio2!$J$3=Foglio2!$E$6,'Assistenti_Amm.vo 1^ Pos.Ec.'!F186,0))))</f>
        <v>0</v>
      </c>
      <c r="I186" s="248">
        <f>IF(Foglio2!$J$3=Foglio2!$E$3,'Ausiliari_Coll.Scol. 1^ Pos.Ec.'!G186,IF(Foglio2!$J$3=Foglio2!$E$4,'Collab._Tecnici 1^ Pos.Ec.'!G186,IF(Foglio2!$J$3=Foglio2!$E$5,'Assistenti_Tecnici 1^ Pos.Ec.'!G186,IF(Foglio2!$J$3=Foglio2!$E$6,'Assistenti_Amm.vo 1^ Pos.Ec.'!G186,0))))</f>
        <v>0</v>
      </c>
      <c r="J186" s="248">
        <f>IF(Foglio2!$J$3=Foglio2!$E$3,'Ausiliari_Coll.Scol. 1^ Pos.Ec.'!H186,IF(Foglio2!$J$3=Foglio2!$E$4,'Collab._Tecnici 1^ Pos.Ec.'!H186,IF(Foglio2!$J$3=Foglio2!$E$5,'Assistenti_Tecnici 1^ Pos.Ec.'!H186,IF(Foglio2!$J$3=Foglio2!$E$6,'Assistenti_Amm.vo 1^ Pos.Ec.'!H186,0))))</f>
        <v>0</v>
      </c>
      <c r="K186" s="248">
        <f>IF(Foglio2!$J$3=Foglio2!$E$3,'Ausiliari_Coll.Scol. 1^ Pos.Ec.'!I186,IF(Foglio2!$J$3=Foglio2!$E$4,'Collab._Tecnici 1^ Pos.Ec.'!I186,IF(Foglio2!$J$3=Foglio2!$E$5,'Assistenti_Tecnici 1^ Pos.Ec.'!I186,IF(Foglio2!$J$3=Foglio2!$E$6,'Assistenti_Amm.vo 1^ Pos.Ec.'!I186,0))))</f>
        <v>0</v>
      </c>
      <c r="L186" s="248">
        <f>IF(Foglio2!$J$3=Foglio2!$E$3,'Ausiliari_Coll.Scol. 1^ Pos.Ec.'!J186,IF(Foglio2!$J$3=Foglio2!$E$4,'Collab._Tecnici 1^ Pos.Ec.'!J186,IF(Foglio2!$J$3=Foglio2!$E$5,'Assistenti_Tecnici 1^ Pos.Ec.'!J186,IF(Foglio2!$J$3=Foglio2!$E$6,'Assistenti_Amm.vo 1^ Pos.Ec.'!J186,0))))</f>
        <v>0</v>
      </c>
      <c r="M186" s="248">
        <f>IF(Foglio2!$J$3=Foglio2!$E$3,'Ausiliari_Coll.Scol. 1^ Pos.Ec.'!K186,IF(Foglio2!$J$3=Foglio2!$E$4,'Collab._Tecnici 1^ Pos.Ec.'!K186,IF(Foglio2!$J$3=Foglio2!$E$5,'Assistenti_Tecnici 1^ Pos.Ec.'!K186,IF(Foglio2!$J$3=Foglio2!$E$6,'Assistenti_Amm.vo 1^ Pos.Ec.'!K186,0))))</f>
        <v>0</v>
      </c>
      <c r="N186" s="250">
        <f>IF(Foglio2!$J$3=Foglio2!$E$3,'Ausiliari_Coll.Scol. 1^ Pos.Ec.'!L186,IF(Foglio2!$J$3=Foglio2!$E$4,'Collab._Tecnici 1^ Pos.Ec.'!L186,IF(Foglio2!$J$3=Foglio2!$E$5,'Assistenti_Tecnici 1^ Pos.Ec.'!L186,IF(Foglio2!$J$3=Foglio2!$E$6,'Assistenti_Amm.vo 1^ Pos.Ec.'!L186,0))))</f>
        <v>0</v>
      </c>
      <c r="O186" s="251"/>
      <c r="P186" s="252">
        <f>IF(Foglio2!$J$3=Foglio2!$E$3,'Ausiliari_Coll.Scol. 1^ Pos.Ec.'!N186,IF(Foglio2!$J$3=Foglio2!$E$4,'Collab._Tecnici 1^ Pos.Ec.'!N186,IF(Foglio2!$J$3=Foglio2!$E$5,'Assistenti_Tecnici 1^ Pos.Ec.'!N186,IF(Foglio2!$J$3=Foglio2!$E$6,'Assistenti_Amm.vo 1^ Pos.Ec.'!N186,0))))</f>
        <v>0</v>
      </c>
      <c r="Q186" s="252">
        <f>IF(Foglio2!$J$3=Foglio2!$E$3,'Ausiliari_Coll.Scol. 1^ Pos.Ec.'!O186,IF(Foglio2!$J$3=Foglio2!$E$4,'Collab._Tecnici 1^ Pos.Ec.'!O186,IF(Foglio2!$J$3=Foglio2!$E$5,'Assistenti_Tecnici 1^ Pos.Ec.'!O186,IF(Foglio2!$J$3=Foglio2!$E$6,'Assistenti_Amm.vo 1^ Pos.Ec.'!O186,0))))</f>
        <v>0</v>
      </c>
      <c r="R186" s="252">
        <f>IF(Foglio2!$J$3=Foglio2!$E$3,'Ausiliari_Coll.Scol. 1^ Pos.Ec.'!P186,IF(Foglio2!$J$3=Foglio2!$E$4,'Collab._Tecnici 1^ Pos.Ec.'!P186,IF(Foglio2!$J$3=Foglio2!$E$5,'Assistenti_Tecnici 1^ Pos.Ec.'!P186,IF(Foglio2!$J$3=Foglio2!$E$6,'Assistenti_Amm.vo 1^ Pos.Ec.'!P186,0))))</f>
        <v>0</v>
      </c>
      <c r="S186" s="252">
        <f>IF(Foglio2!$J$3=Foglio2!$E$3,'Ausiliari_Coll.Scol. 1^ Pos.Ec.'!Q186,IF(Foglio2!$J$3=Foglio2!$E$4,'Collab._Tecnici 1^ Pos.Ec.'!Q186,IF(Foglio2!$J$3=Foglio2!$E$5,'Assistenti_Tecnici 1^ Pos.Ec.'!Q186,IF(Foglio2!$J$3=Foglio2!$E$6,'Assistenti_Amm.vo 1^ Pos.Ec.'!Q186,0))))</f>
        <v>0</v>
      </c>
      <c r="T186" s="252">
        <f>IF(Foglio2!$J$3=Foglio2!$E$3,'Ausiliari_Coll.Scol. 1^ Pos.Ec.'!R186,IF(Foglio2!$J$3=Foglio2!$E$4,'Collab._Tecnici 1^ Pos.Ec.'!R186,IF(Foglio2!$J$3=Foglio2!$E$5,'Assistenti_Tecnici 1^ Pos.Ec.'!R186,IF(Foglio2!$J$3=Foglio2!$E$6,'Assistenti_Amm.vo 1^ Pos.Ec.'!R186,0))))</f>
        <v>0</v>
      </c>
      <c r="U186" s="252">
        <f t="shared" ref="U186" si="465">(P186)/12*0.8</f>
        <v>0</v>
      </c>
      <c r="V186" s="252">
        <f t="shared" ref="V186" si="466">(P186+R186)/12*0.8</f>
        <v>0</v>
      </c>
      <c r="W186" s="253" t="str">
        <f t="shared" si="438"/>
        <v>Fascia Da 9 a 14 Decorrenza 1/3/2018</v>
      </c>
    </row>
    <row r="187" spans="1:23" ht="9" customHeight="1" x14ac:dyDescent="0.2">
      <c r="B187" s="245">
        <f t="shared" si="367"/>
        <v>43163</v>
      </c>
      <c r="C187" s="492"/>
      <c r="D187" s="492"/>
      <c r="E187" s="254" t="s">
        <v>4</v>
      </c>
      <c r="F187" s="255">
        <v>14</v>
      </c>
      <c r="G187" s="267">
        <f t="shared" ref="G187:N187" si="467">G186*1936.27</f>
        <v>0</v>
      </c>
      <c r="H187" s="256">
        <f t="shared" si="467"/>
        <v>0</v>
      </c>
      <c r="I187" s="256">
        <f t="shared" si="467"/>
        <v>0</v>
      </c>
      <c r="J187" s="267">
        <f t="shared" si="467"/>
        <v>0</v>
      </c>
      <c r="K187" s="267">
        <f t="shared" si="467"/>
        <v>0</v>
      </c>
      <c r="L187" s="257">
        <f t="shared" si="467"/>
        <v>0</v>
      </c>
      <c r="M187" s="267">
        <f t="shared" si="467"/>
        <v>0</v>
      </c>
      <c r="N187" s="267">
        <f t="shared" si="467"/>
        <v>0</v>
      </c>
      <c r="O187" s="183"/>
      <c r="P187" s="184">
        <f t="shared" ref="P187:U187" si="468">P186*1936.27</f>
        <v>0</v>
      </c>
      <c r="Q187" s="184">
        <f t="shared" si="468"/>
        <v>0</v>
      </c>
      <c r="R187" s="184">
        <f t="shared" si="468"/>
        <v>0</v>
      </c>
      <c r="S187" s="184">
        <f t="shared" si="468"/>
        <v>0</v>
      </c>
      <c r="T187" s="184">
        <f t="shared" si="468"/>
        <v>0</v>
      </c>
      <c r="U187" s="184">
        <f t="shared" si="468"/>
        <v>0</v>
      </c>
      <c r="V187" s="184">
        <f t="shared" si="450"/>
        <v>0</v>
      </c>
    </row>
    <row r="188" spans="1:23" ht="12.75" customHeight="1" x14ac:dyDescent="0.2">
      <c r="A188" s="104">
        <f>IF(Foglio2!$J$7=1,TRUNC(V188,0),TRUNC(U188,0))</f>
        <v>0</v>
      </c>
      <c r="B188" s="245">
        <f t="shared" si="367"/>
        <v>43164</v>
      </c>
      <c r="C188" s="492"/>
      <c r="D188" s="492"/>
      <c r="E188" s="259" t="s">
        <v>3</v>
      </c>
      <c r="F188" s="260">
        <v>15</v>
      </c>
      <c r="G188" s="248">
        <f>IF(Foglio2!$J$3=Foglio2!$E$3,'Ausiliari_Coll.Scol. 1^ Pos.Ec.'!E188,IF(Foglio2!$J$3=Foglio2!$E$4,'Collab._Tecnici 1^ Pos.Ec.'!E188,IF(Foglio2!$J$3=Foglio2!$E$5,'Assistenti_Tecnici 1^ Pos.Ec.'!E188,IF(Foglio2!$J$3=Foglio2!$E$6,'Assistenti_Amm.vo 1^ Pos.Ec.'!E188,0))))</f>
        <v>0</v>
      </c>
      <c r="H188" s="248">
        <f>IF(Foglio2!$J$3=Foglio2!$E$3,'Ausiliari_Coll.Scol. 1^ Pos.Ec.'!F188,IF(Foglio2!$J$3=Foglio2!$E$4,'Collab._Tecnici 1^ Pos.Ec.'!F188,IF(Foglio2!$J$3=Foglio2!$E$5,'Assistenti_Tecnici 1^ Pos.Ec.'!F188,IF(Foglio2!$J$3=Foglio2!$E$6,'Assistenti_Amm.vo 1^ Pos.Ec.'!F188,0))))</f>
        <v>0</v>
      </c>
      <c r="I188" s="248">
        <f>IF(Foglio2!$J$3=Foglio2!$E$3,'Ausiliari_Coll.Scol. 1^ Pos.Ec.'!G188,IF(Foglio2!$J$3=Foglio2!$E$4,'Collab._Tecnici 1^ Pos.Ec.'!G188,IF(Foglio2!$J$3=Foglio2!$E$5,'Assistenti_Tecnici 1^ Pos.Ec.'!G188,IF(Foglio2!$J$3=Foglio2!$E$6,'Assistenti_Amm.vo 1^ Pos.Ec.'!G188,0))))</f>
        <v>0</v>
      </c>
      <c r="J188" s="248">
        <f>IF(Foglio2!$J$3=Foglio2!$E$3,'Ausiliari_Coll.Scol. 1^ Pos.Ec.'!H188,IF(Foglio2!$J$3=Foglio2!$E$4,'Collab._Tecnici 1^ Pos.Ec.'!H188,IF(Foglio2!$J$3=Foglio2!$E$5,'Assistenti_Tecnici 1^ Pos.Ec.'!H188,IF(Foglio2!$J$3=Foglio2!$E$6,'Assistenti_Amm.vo 1^ Pos.Ec.'!H188,0))))</f>
        <v>0</v>
      </c>
      <c r="K188" s="248">
        <f>IF(Foglio2!$J$3=Foglio2!$E$3,'Ausiliari_Coll.Scol. 1^ Pos.Ec.'!I188,IF(Foglio2!$J$3=Foglio2!$E$4,'Collab._Tecnici 1^ Pos.Ec.'!I188,IF(Foglio2!$J$3=Foglio2!$E$5,'Assistenti_Tecnici 1^ Pos.Ec.'!I188,IF(Foglio2!$J$3=Foglio2!$E$6,'Assistenti_Amm.vo 1^ Pos.Ec.'!I188,0))))</f>
        <v>0</v>
      </c>
      <c r="L188" s="248">
        <f>IF(Foglio2!$J$3=Foglio2!$E$3,'Ausiliari_Coll.Scol. 1^ Pos.Ec.'!J188,IF(Foglio2!$J$3=Foglio2!$E$4,'Collab._Tecnici 1^ Pos.Ec.'!J188,IF(Foglio2!$J$3=Foglio2!$E$5,'Assistenti_Tecnici 1^ Pos.Ec.'!J188,IF(Foglio2!$J$3=Foglio2!$E$6,'Assistenti_Amm.vo 1^ Pos.Ec.'!J188,0))))</f>
        <v>0</v>
      </c>
      <c r="M188" s="248">
        <f>IF(Foglio2!$J$3=Foglio2!$E$3,'Ausiliari_Coll.Scol. 1^ Pos.Ec.'!K188,IF(Foglio2!$J$3=Foglio2!$E$4,'Collab._Tecnici 1^ Pos.Ec.'!K188,IF(Foglio2!$J$3=Foglio2!$E$5,'Assistenti_Tecnici 1^ Pos.Ec.'!K188,IF(Foglio2!$J$3=Foglio2!$E$6,'Assistenti_Amm.vo 1^ Pos.Ec.'!K188,0))))</f>
        <v>0</v>
      </c>
      <c r="N188" s="250">
        <f>IF(Foglio2!$J$3=Foglio2!$E$3,'Ausiliari_Coll.Scol. 1^ Pos.Ec.'!L188,IF(Foglio2!$J$3=Foglio2!$E$4,'Collab._Tecnici 1^ Pos.Ec.'!L188,IF(Foglio2!$J$3=Foglio2!$E$5,'Assistenti_Tecnici 1^ Pos.Ec.'!L188,IF(Foglio2!$J$3=Foglio2!$E$6,'Assistenti_Amm.vo 1^ Pos.Ec.'!L188,0))))</f>
        <v>0</v>
      </c>
      <c r="O188" s="251"/>
      <c r="P188" s="252">
        <f>IF(Foglio2!$J$3=Foglio2!$E$3,'Ausiliari_Coll.Scol. 1^ Pos.Ec.'!N188,IF(Foglio2!$J$3=Foglio2!$E$4,'Collab._Tecnici 1^ Pos.Ec.'!N188,IF(Foglio2!$J$3=Foglio2!$E$5,'Assistenti_Tecnici 1^ Pos.Ec.'!N188,IF(Foglio2!$J$3=Foglio2!$E$6,'Assistenti_Amm.vo 1^ Pos.Ec.'!N188,0))))</f>
        <v>0</v>
      </c>
      <c r="Q188" s="252">
        <f>IF(Foglio2!$J$3=Foglio2!$E$3,'Ausiliari_Coll.Scol. 1^ Pos.Ec.'!O188,IF(Foglio2!$J$3=Foglio2!$E$4,'Collab._Tecnici 1^ Pos.Ec.'!O188,IF(Foglio2!$J$3=Foglio2!$E$5,'Assistenti_Tecnici 1^ Pos.Ec.'!O188,IF(Foglio2!$J$3=Foglio2!$E$6,'Assistenti_Amm.vo 1^ Pos.Ec.'!O188,0))))</f>
        <v>0</v>
      </c>
      <c r="R188" s="252">
        <f>IF(Foglio2!$J$3=Foglio2!$E$3,'Ausiliari_Coll.Scol. 1^ Pos.Ec.'!P188,IF(Foglio2!$J$3=Foglio2!$E$4,'Collab._Tecnici 1^ Pos.Ec.'!P188,IF(Foglio2!$J$3=Foglio2!$E$5,'Assistenti_Tecnici 1^ Pos.Ec.'!P188,IF(Foglio2!$J$3=Foglio2!$E$6,'Assistenti_Amm.vo 1^ Pos.Ec.'!P188,0))))</f>
        <v>0</v>
      </c>
      <c r="S188" s="252">
        <f>IF(Foglio2!$J$3=Foglio2!$E$3,'Ausiliari_Coll.Scol. 1^ Pos.Ec.'!Q188,IF(Foglio2!$J$3=Foglio2!$E$4,'Collab._Tecnici 1^ Pos.Ec.'!Q188,IF(Foglio2!$J$3=Foglio2!$E$5,'Assistenti_Tecnici 1^ Pos.Ec.'!Q188,IF(Foglio2!$J$3=Foglio2!$E$6,'Assistenti_Amm.vo 1^ Pos.Ec.'!Q188,0))))</f>
        <v>0</v>
      </c>
      <c r="T188" s="252">
        <f>IF(Foglio2!$J$3=Foglio2!$E$3,'Ausiliari_Coll.Scol. 1^ Pos.Ec.'!R188,IF(Foglio2!$J$3=Foglio2!$E$4,'Collab._Tecnici 1^ Pos.Ec.'!R188,IF(Foglio2!$J$3=Foglio2!$E$5,'Assistenti_Tecnici 1^ Pos.Ec.'!R188,IF(Foglio2!$J$3=Foglio2!$E$6,'Assistenti_Amm.vo 1^ Pos.Ec.'!R188,0))))</f>
        <v>0</v>
      </c>
      <c r="U188" s="252">
        <f t="shared" ref="U188" si="469">(P188)/12*0.8</f>
        <v>0</v>
      </c>
      <c r="V188" s="252">
        <f t="shared" ref="V188" si="470">(P188+R188)/12*0.8</f>
        <v>0</v>
      </c>
      <c r="W188" s="253" t="str">
        <f t="shared" si="443"/>
        <v>Fascia Da 15 a 20 Decorrenza 1/3/2018</v>
      </c>
    </row>
    <row r="189" spans="1:23" ht="9" customHeight="1" x14ac:dyDescent="0.2">
      <c r="B189" s="245">
        <f t="shared" si="367"/>
        <v>43165</v>
      </c>
      <c r="C189" s="492"/>
      <c r="D189" s="492"/>
      <c r="E189" s="254" t="s">
        <v>4</v>
      </c>
      <c r="F189" s="255">
        <v>20</v>
      </c>
      <c r="G189" s="267">
        <f t="shared" ref="G189:N189" si="471">G188*1936.27</f>
        <v>0</v>
      </c>
      <c r="H189" s="256">
        <f t="shared" si="471"/>
        <v>0</v>
      </c>
      <c r="I189" s="256">
        <f t="shared" si="471"/>
        <v>0</v>
      </c>
      <c r="J189" s="267">
        <f t="shared" si="471"/>
        <v>0</v>
      </c>
      <c r="K189" s="267">
        <f t="shared" si="471"/>
        <v>0</v>
      </c>
      <c r="L189" s="257">
        <f t="shared" si="471"/>
        <v>0</v>
      </c>
      <c r="M189" s="267">
        <f t="shared" si="471"/>
        <v>0</v>
      </c>
      <c r="N189" s="267">
        <f t="shared" si="471"/>
        <v>0</v>
      </c>
      <c r="O189" s="183"/>
      <c r="P189" s="184">
        <f t="shared" ref="P189:U189" si="472">P188*1936.27</f>
        <v>0</v>
      </c>
      <c r="Q189" s="184">
        <f t="shared" si="472"/>
        <v>0</v>
      </c>
      <c r="R189" s="184">
        <f t="shared" si="472"/>
        <v>0</v>
      </c>
      <c r="S189" s="184">
        <f t="shared" si="472"/>
        <v>0</v>
      </c>
      <c r="T189" s="184">
        <f t="shared" si="472"/>
        <v>0</v>
      </c>
      <c r="U189" s="184">
        <f t="shared" si="472"/>
        <v>0</v>
      </c>
      <c r="V189" s="184">
        <f t="shared" si="450"/>
        <v>0</v>
      </c>
    </row>
    <row r="190" spans="1:23" ht="12.75" customHeight="1" x14ac:dyDescent="0.2">
      <c r="A190" s="104">
        <f>IF(Foglio2!$J$7=1,TRUNC(V190,0),TRUNC(U190,0))</f>
        <v>0</v>
      </c>
      <c r="B190" s="245">
        <f t="shared" si="367"/>
        <v>43166</v>
      </c>
      <c r="C190" s="492"/>
      <c r="D190" s="492"/>
      <c r="E190" s="259" t="s">
        <v>3</v>
      </c>
      <c r="F190" s="260">
        <v>21</v>
      </c>
      <c r="G190" s="248">
        <f>IF(Foglio2!$J$3=Foglio2!$E$3,'Ausiliari_Coll.Scol. 1^ Pos.Ec.'!E190,IF(Foglio2!$J$3=Foglio2!$E$4,'Collab._Tecnici 1^ Pos.Ec.'!E190,IF(Foglio2!$J$3=Foglio2!$E$5,'Assistenti_Tecnici 1^ Pos.Ec.'!E190,IF(Foglio2!$J$3=Foglio2!$E$6,'Assistenti_Amm.vo 1^ Pos.Ec.'!E190,0))))</f>
        <v>0</v>
      </c>
      <c r="H190" s="248">
        <f>IF(Foglio2!$J$3=Foglio2!$E$3,'Ausiliari_Coll.Scol. 1^ Pos.Ec.'!F190,IF(Foglio2!$J$3=Foglio2!$E$4,'Collab._Tecnici 1^ Pos.Ec.'!F190,IF(Foglio2!$J$3=Foglio2!$E$5,'Assistenti_Tecnici 1^ Pos.Ec.'!F190,IF(Foglio2!$J$3=Foglio2!$E$6,'Assistenti_Amm.vo 1^ Pos.Ec.'!F190,0))))</f>
        <v>0</v>
      </c>
      <c r="I190" s="248">
        <f>IF(Foglio2!$J$3=Foglio2!$E$3,'Ausiliari_Coll.Scol. 1^ Pos.Ec.'!G190,IF(Foglio2!$J$3=Foglio2!$E$4,'Collab._Tecnici 1^ Pos.Ec.'!G190,IF(Foglio2!$J$3=Foglio2!$E$5,'Assistenti_Tecnici 1^ Pos.Ec.'!G190,IF(Foglio2!$J$3=Foglio2!$E$6,'Assistenti_Amm.vo 1^ Pos.Ec.'!G190,0))))</f>
        <v>0</v>
      </c>
      <c r="J190" s="248">
        <f>IF(Foglio2!$J$3=Foglio2!$E$3,'Ausiliari_Coll.Scol. 1^ Pos.Ec.'!H190,IF(Foglio2!$J$3=Foglio2!$E$4,'Collab._Tecnici 1^ Pos.Ec.'!H190,IF(Foglio2!$J$3=Foglio2!$E$5,'Assistenti_Tecnici 1^ Pos.Ec.'!H190,IF(Foglio2!$J$3=Foglio2!$E$6,'Assistenti_Amm.vo 1^ Pos.Ec.'!H190,0))))</f>
        <v>0</v>
      </c>
      <c r="K190" s="248">
        <f>IF(Foglio2!$J$3=Foglio2!$E$3,'Ausiliari_Coll.Scol. 1^ Pos.Ec.'!I190,IF(Foglio2!$J$3=Foglio2!$E$4,'Collab._Tecnici 1^ Pos.Ec.'!I190,IF(Foglio2!$J$3=Foglio2!$E$5,'Assistenti_Tecnici 1^ Pos.Ec.'!I190,IF(Foglio2!$J$3=Foglio2!$E$6,'Assistenti_Amm.vo 1^ Pos.Ec.'!I190,0))))</f>
        <v>0</v>
      </c>
      <c r="L190" s="248">
        <f>IF(Foglio2!$J$3=Foglio2!$E$3,'Ausiliari_Coll.Scol. 1^ Pos.Ec.'!J190,IF(Foglio2!$J$3=Foglio2!$E$4,'Collab._Tecnici 1^ Pos.Ec.'!J190,IF(Foglio2!$J$3=Foglio2!$E$5,'Assistenti_Tecnici 1^ Pos.Ec.'!J190,IF(Foglio2!$J$3=Foglio2!$E$6,'Assistenti_Amm.vo 1^ Pos.Ec.'!J190,0))))</f>
        <v>0</v>
      </c>
      <c r="M190" s="248">
        <f>IF(Foglio2!$J$3=Foglio2!$E$3,'Ausiliari_Coll.Scol. 1^ Pos.Ec.'!K190,IF(Foglio2!$J$3=Foglio2!$E$4,'Collab._Tecnici 1^ Pos.Ec.'!K190,IF(Foglio2!$J$3=Foglio2!$E$5,'Assistenti_Tecnici 1^ Pos.Ec.'!K190,IF(Foglio2!$J$3=Foglio2!$E$6,'Assistenti_Amm.vo 1^ Pos.Ec.'!K190,0))))</f>
        <v>0</v>
      </c>
      <c r="N190" s="250">
        <f>IF(Foglio2!$J$3=Foglio2!$E$3,'Ausiliari_Coll.Scol. 1^ Pos.Ec.'!L190,IF(Foglio2!$J$3=Foglio2!$E$4,'Collab._Tecnici 1^ Pos.Ec.'!L190,IF(Foglio2!$J$3=Foglio2!$E$5,'Assistenti_Tecnici 1^ Pos.Ec.'!L190,IF(Foglio2!$J$3=Foglio2!$E$6,'Assistenti_Amm.vo 1^ Pos.Ec.'!L190,0))))</f>
        <v>0</v>
      </c>
      <c r="O190" s="251"/>
      <c r="P190" s="252">
        <f>IF(Foglio2!$J$3=Foglio2!$E$3,'Ausiliari_Coll.Scol. 1^ Pos.Ec.'!N190,IF(Foglio2!$J$3=Foglio2!$E$4,'Collab._Tecnici 1^ Pos.Ec.'!N190,IF(Foglio2!$J$3=Foglio2!$E$5,'Assistenti_Tecnici 1^ Pos.Ec.'!N190,IF(Foglio2!$J$3=Foglio2!$E$6,'Assistenti_Amm.vo 1^ Pos.Ec.'!N190,0))))</f>
        <v>0</v>
      </c>
      <c r="Q190" s="252">
        <f>IF(Foglio2!$J$3=Foglio2!$E$3,'Ausiliari_Coll.Scol. 1^ Pos.Ec.'!O190,IF(Foglio2!$J$3=Foglio2!$E$4,'Collab._Tecnici 1^ Pos.Ec.'!O190,IF(Foglio2!$J$3=Foglio2!$E$5,'Assistenti_Tecnici 1^ Pos.Ec.'!O190,IF(Foglio2!$J$3=Foglio2!$E$6,'Assistenti_Amm.vo 1^ Pos.Ec.'!O190,0))))</f>
        <v>0</v>
      </c>
      <c r="R190" s="252">
        <f>IF(Foglio2!$J$3=Foglio2!$E$3,'Ausiliari_Coll.Scol. 1^ Pos.Ec.'!P190,IF(Foglio2!$J$3=Foglio2!$E$4,'Collab._Tecnici 1^ Pos.Ec.'!P190,IF(Foglio2!$J$3=Foglio2!$E$5,'Assistenti_Tecnici 1^ Pos.Ec.'!P190,IF(Foglio2!$J$3=Foglio2!$E$6,'Assistenti_Amm.vo 1^ Pos.Ec.'!P190,0))))</f>
        <v>0</v>
      </c>
      <c r="S190" s="252">
        <f>IF(Foglio2!$J$3=Foglio2!$E$3,'Ausiliari_Coll.Scol. 1^ Pos.Ec.'!Q190,IF(Foglio2!$J$3=Foglio2!$E$4,'Collab._Tecnici 1^ Pos.Ec.'!Q190,IF(Foglio2!$J$3=Foglio2!$E$5,'Assistenti_Tecnici 1^ Pos.Ec.'!Q190,IF(Foglio2!$J$3=Foglio2!$E$6,'Assistenti_Amm.vo 1^ Pos.Ec.'!Q190,0))))</f>
        <v>0</v>
      </c>
      <c r="T190" s="252">
        <f>IF(Foglio2!$J$3=Foglio2!$E$3,'Ausiliari_Coll.Scol. 1^ Pos.Ec.'!R190,IF(Foglio2!$J$3=Foglio2!$E$4,'Collab._Tecnici 1^ Pos.Ec.'!R190,IF(Foglio2!$J$3=Foglio2!$E$5,'Assistenti_Tecnici 1^ Pos.Ec.'!R190,IF(Foglio2!$J$3=Foglio2!$E$6,'Assistenti_Amm.vo 1^ Pos.Ec.'!R190,0))))</f>
        <v>0</v>
      </c>
      <c r="U190" s="252">
        <f t="shared" ref="U190" si="473">(P190)/12*0.8</f>
        <v>0</v>
      </c>
      <c r="V190" s="252">
        <f t="shared" ref="V190" si="474">(P190+R190)/12*0.8</f>
        <v>0</v>
      </c>
      <c r="W190" s="253" t="str">
        <f t="shared" si="448"/>
        <v>Fascia Da 21 a 27 Decorrenza 1/3/2018</v>
      </c>
    </row>
    <row r="191" spans="1:23" ht="9" customHeight="1" x14ac:dyDescent="0.2">
      <c r="B191" s="245">
        <f t="shared" si="367"/>
        <v>43167</v>
      </c>
      <c r="C191" s="492"/>
      <c r="D191" s="492"/>
      <c r="E191" s="254" t="s">
        <v>4</v>
      </c>
      <c r="F191" s="255">
        <v>27</v>
      </c>
      <c r="G191" s="267">
        <f t="shared" ref="G191:N191" si="475">G190*1936.27</f>
        <v>0</v>
      </c>
      <c r="H191" s="256">
        <f t="shared" si="475"/>
        <v>0</v>
      </c>
      <c r="I191" s="256">
        <f t="shared" si="475"/>
        <v>0</v>
      </c>
      <c r="J191" s="267">
        <f t="shared" si="475"/>
        <v>0</v>
      </c>
      <c r="K191" s="267">
        <f t="shared" si="475"/>
        <v>0</v>
      </c>
      <c r="L191" s="257">
        <f t="shared" si="475"/>
        <v>0</v>
      </c>
      <c r="M191" s="267">
        <f t="shared" si="475"/>
        <v>0</v>
      </c>
      <c r="N191" s="267">
        <f t="shared" si="475"/>
        <v>0</v>
      </c>
      <c r="O191" s="183"/>
      <c r="P191" s="184">
        <f t="shared" ref="P191:U191" si="476">P190*1936.27</f>
        <v>0</v>
      </c>
      <c r="Q191" s="184">
        <f t="shared" si="476"/>
        <v>0</v>
      </c>
      <c r="R191" s="184">
        <f t="shared" si="476"/>
        <v>0</v>
      </c>
      <c r="S191" s="184">
        <f t="shared" si="476"/>
        <v>0</v>
      </c>
      <c r="T191" s="184">
        <f t="shared" si="476"/>
        <v>0</v>
      </c>
      <c r="U191" s="184">
        <f t="shared" si="476"/>
        <v>0</v>
      </c>
      <c r="V191" s="184">
        <f t="shared" si="450"/>
        <v>0</v>
      </c>
    </row>
    <row r="192" spans="1:23" ht="12.75" customHeight="1" x14ac:dyDescent="0.2">
      <c r="A192" s="104">
        <f>IF(Foglio2!$J$7=1,TRUNC(V192,0),TRUNC(U192,0))</f>
        <v>0</v>
      </c>
      <c r="B192" s="245">
        <f t="shared" si="367"/>
        <v>43168</v>
      </c>
      <c r="C192" s="492"/>
      <c r="D192" s="492"/>
      <c r="E192" s="259" t="s">
        <v>3</v>
      </c>
      <c r="F192" s="260">
        <v>28</v>
      </c>
      <c r="G192" s="248">
        <f>IF(Foglio2!$J$3=Foglio2!$E$3,'Ausiliari_Coll.Scol. 1^ Pos.Ec.'!E192,IF(Foglio2!$J$3=Foglio2!$E$4,'Collab._Tecnici 1^ Pos.Ec.'!E192,IF(Foglio2!$J$3=Foglio2!$E$5,'Assistenti_Tecnici 1^ Pos.Ec.'!E192,IF(Foglio2!$J$3=Foglio2!$E$6,'Assistenti_Amm.vo 1^ Pos.Ec.'!E192,0))))</f>
        <v>0</v>
      </c>
      <c r="H192" s="248">
        <f>IF(Foglio2!$J$3=Foglio2!$E$3,'Ausiliari_Coll.Scol. 1^ Pos.Ec.'!F192,IF(Foglio2!$J$3=Foglio2!$E$4,'Collab._Tecnici 1^ Pos.Ec.'!F192,IF(Foglio2!$J$3=Foglio2!$E$5,'Assistenti_Tecnici 1^ Pos.Ec.'!F192,IF(Foglio2!$J$3=Foglio2!$E$6,'Assistenti_Amm.vo 1^ Pos.Ec.'!F192,0))))</f>
        <v>0</v>
      </c>
      <c r="I192" s="248">
        <f>IF(Foglio2!$J$3=Foglio2!$E$3,'Ausiliari_Coll.Scol. 1^ Pos.Ec.'!G192,IF(Foglio2!$J$3=Foglio2!$E$4,'Collab._Tecnici 1^ Pos.Ec.'!G192,IF(Foglio2!$J$3=Foglio2!$E$5,'Assistenti_Tecnici 1^ Pos.Ec.'!G192,IF(Foglio2!$J$3=Foglio2!$E$6,'Assistenti_Amm.vo 1^ Pos.Ec.'!G192,0))))</f>
        <v>0</v>
      </c>
      <c r="J192" s="248">
        <f>IF(Foglio2!$J$3=Foglio2!$E$3,'Ausiliari_Coll.Scol. 1^ Pos.Ec.'!H192,IF(Foglio2!$J$3=Foglio2!$E$4,'Collab._Tecnici 1^ Pos.Ec.'!H192,IF(Foglio2!$J$3=Foglio2!$E$5,'Assistenti_Tecnici 1^ Pos.Ec.'!H192,IF(Foglio2!$J$3=Foglio2!$E$6,'Assistenti_Amm.vo 1^ Pos.Ec.'!H192,0))))</f>
        <v>0</v>
      </c>
      <c r="K192" s="248">
        <f>IF(Foglio2!$J$3=Foglio2!$E$3,'Ausiliari_Coll.Scol. 1^ Pos.Ec.'!I192,IF(Foglio2!$J$3=Foglio2!$E$4,'Collab._Tecnici 1^ Pos.Ec.'!I192,IF(Foglio2!$J$3=Foglio2!$E$5,'Assistenti_Tecnici 1^ Pos.Ec.'!I192,IF(Foglio2!$J$3=Foglio2!$E$6,'Assistenti_Amm.vo 1^ Pos.Ec.'!I192,0))))</f>
        <v>0</v>
      </c>
      <c r="L192" s="248">
        <f>IF(Foglio2!$J$3=Foglio2!$E$3,'Ausiliari_Coll.Scol. 1^ Pos.Ec.'!J192,IF(Foglio2!$J$3=Foglio2!$E$4,'Collab._Tecnici 1^ Pos.Ec.'!J192,IF(Foglio2!$J$3=Foglio2!$E$5,'Assistenti_Tecnici 1^ Pos.Ec.'!J192,IF(Foglio2!$J$3=Foglio2!$E$6,'Assistenti_Amm.vo 1^ Pos.Ec.'!J192,0))))</f>
        <v>0</v>
      </c>
      <c r="M192" s="248">
        <f>IF(Foglio2!$J$3=Foglio2!$E$3,'Ausiliari_Coll.Scol. 1^ Pos.Ec.'!K192,IF(Foglio2!$J$3=Foglio2!$E$4,'Collab._Tecnici 1^ Pos.Ec.'!K192,IF(Foglio2!$J$3=Foglio2!$E$5,'Assistenti_Tecnici 1^ Pos.Ec.'!K192,IF(Foglio2!$J$3=Foglio2!$E$6,'Assistenti_Amm.vo 1^ Pos.Ec.'!K192,0))))</f>
        <v>0</v>
      </c>
      <c r="N192" s="250">
        <f>IF(Foglio2!$J$3=Foglio2!$E$3,'Ausiliari_Coll.Scol. 1^ Pos.Ec.'!L192,IF(Foglio2!$J$3=Foglio2!$E$4,'Collab._Tecnici 1^ Pos.Ec.'!L192,IF(Foglio2!$J$3=Foglio2!$E$5,'Assistenti_Tecnici 1^ Pos.Ec.'!L192,IF(Foglio2!$J$3=Foglio2!$E$6,'Assistenti_Amm.vo 1^ Pos.Ec.'!L192,0))))</f>
        <v>0</v>
      </c>
      <c r="O192" s="251"/>
      <c r="P192" s="252">
        <f>IF(Foglio2!$J$3=Foglio2!$E$3,'Ausiliari_Coll.Scol. 1^ Pos.Ec.'!N192,IF(Foglio2!$J$3=Foglio2!$E$4,'Collab._Tecnici 1^ Pos.Ec.'!N192,IF(Foglio2!$J$3=Foglio2!$E$5,'Assistenti_Tecnici 1^ Pos.Ec.'!N192,IF(Foglio2!$J$3=Foglio2!$E$6,'Assistenti_Amm.vo 1^ Pos.Ec.'!N192,0))))</f>
        <v>0</v>
      </c>
      <c r="Q192" s="252">
        <f>IF(Foglio2!$J$3=Foglio2!$E$3,'Ausiliari_Coll.Scol. 1^ Pos.Ec.'!O192,IF(Foglio2!$J$3=Foglio2!$E$4,'Collab._Tecnici 1^ Pos.Ec.'!O192,IF(Foglio2!$J$3=Foglio2!$E$5,'Assistenti_Tecnici 1^ Pos.Ec.'!O192,IF(Foglio2!$J$3=Foglio2!$E$6,'Assistenti_Amm.vo 1^ Pos.Ec.'!O192,0))))</f>
        <v>0</v>
      </c>
      <c r="R192" s="252">
        <f>IF(Foglio2!$J$3=Foglio2!$E$3,'Ausiliari_Coll.Scol. 1^ Pos.Ec.'!P192,IF(Foglio2!$J$3=Foglio2!$E$4,'Collab._Tecnici 1^ Pos.Ec.'!P192,IF(Foglio2!$J$3=Foglio2!$E$5,'Assistenti_Tecnici 1^ Pos.Ec.'!P192,IF(Foglio2!$J$3=Foglio2!$E$6,'Assistenti_Amm.vo 1^ Pos.Ec.'!P192,0))))</f>
        <v>0</v>
      </c>
      <c r="S192" s="252">
        <f>IF(Foglio2!$J$3=Foglio2!$E$3,'Ausiliari_Coll.Scol. 1^ Pos.Ec.'!Q192,IF(Foglio2!$J$3=Foglio2!$E$4,'Collab._Tecnici 1^ Pos.Ec.'!Q192,IF(Foglio2!$J$3=Foglio2!$E$5,'Assistenti_Tecnici 1^ Pos.Ec.'!Q192,IF(Foglio2!$J$3=Foglio2!$E$6,'Assistenti_Amm.vo 1^ Pos.Ec.'!Q192,0))))</f>
        <v>0</v>
      </c>
      <c r="T192" s="252">
        <f>IF(Foglio2!$J$3=Foglio2!$E$3,'Ausiliari_Coll.Scol. 1^ Pos.Ec.'!R192,IF(Foglio2!$J$3=Foglio2!$E$4,'Collab._Tecnici 1^ Pos.Ec.'!R192,IF(Foglio2!$J$3=Foglio2!$E$5,'Assistenti_Tecnici 1^ Pos.Ec.'!R192,IF(Foglio2!$J$3=Foglio2!$E$6,'Assistenti_Amm.vo 1^ Pos.Ec.'!R192,0))))</f>
        <v>0</v>
      </c>
      <c r="U192" s="252">
        <f t="shared" ref="U192" si="477">(P192)/12*0.8</f>
        <v>0</v>
      </c>
      <c r="V192" s="252">
        <f t="shared" ref="V192" si="478">(P192+R192)/12*0.8</f>
        <v>0</v>
      </c>
      <c r="W192" s="253" t="str">
        <f t="shared" si="453"/>
        <v>Fascia Da 28 a 34 Decorrenza 1/3/2018</v>
      </c>
    </row>
    <row r="193" spans="1:23" ht="9" customHeight="1" x14ac:dyDescent="0.2">
      <c r="B193" s="245">
        <f t="shared" si="367"/>
        <v>43169</v>
      </c>
      <c r="C193" s="492"/>
      <c r="D193" s="492"/>
      <c r="E193" s="254" t="s">
        <v>4</v>
      </c>
      <c r="F193" s="255">
        <v>34</v>
      </c>
      <c r="G193" s="267">
        <f t="shared" ref="G193:N193" si="479">G192*1936.27</f>
        <v>0</v>
      </c>
      <c r="H193" s="256">
        <f t="shared" si="479"/>
        <v>0</v>
      </c>
      <c r="I193" s="256">
        <f t="shared" si="479"/>
        <v>0</v>
      </c>
      <c r="J193" s="267">
        <f t="shared" si="479"/>
        <v>0</v>
      </c>
      <c r="K193" s="267">
        <f t="shared" si="479"/>
        <v>0</v>
      </c>
      <c r="L193" s="257">
        <f t="shared" si="479"/>
        <v>0</v>
      </c>
      <c r="M193" s="267">
        <f t="shared" si="479"/>
        <v>0</v>
      </c>
      <c r="N193" s="267">
        <f t="shared" si="479"/>
        <v>0</v>
      </c>
      <c r="O193" s="183"/>
      <c r="P193" s="184">
        <f t="shared" ref="P193:U193" si="480">P192*1936.27</f>
        <v>0</v>
      </c>
      <c r="Q193" s="184">
        <f t="shared" si="480"/>
        <v>0</v>
      </c>
      <c r="R193" s="184">
        <f t="shared" si="480"/>
        <v>0</v>
      </c>
      <c r="S193" s="184">
        <f t="shared" si="480"/>
        <v>0</v>
      </c>
      <c r="T193" s="184">
        <f t="shared" si="480"/>
        <v>0</v>
      </c>
      <c r="U193" s="184">
        <f t="shared" si="480"/>
        <v>0</v>
      </c>
      <c r="V193" s="184">
        <f t="shared" si="450"/>
        <v>0</v>
      </c>
    </row>
    <row r="194" spans="1:23" ht="12.75" customHeight="1" x14ac:dyDescent="0.2">
      <c r="A194" s="104">
        <f>IF(Foglio2!$J$7=1,TRUNC(V194,0),TRUNC(U194,0))</f>
        <v>0</v>
      </c>
      <c r="B194" s="245">
        <f t="shared" si="367"/>
        <v>43170</v>
      </c>
      <c r="C194" s="492"/>
      <c r="D194" s="492"/>
      <c r="E194" s="259" t="s">
        <v>3</v>
      </c>
      <c r="F194" s="260">
        <v>35</v>
      </c>
      <c r="G194" s="248">
        <f>IF(Foglio2!$J$3=Foglio2!$E$3,'Ausiliari_Coll.Scol. 1^ Pos.Ec.'!E194,IF(Foglio2!$J$3=Foglio2!$E$4,'Collab._Tecnici 1^ Pos.Ec.'!E194,IF(Foglio2!$J$3=Foglio2!$E$5,'Assistenti_Tecnici 1^ Pos.Ec.'!E194,IF(Foglio2!$J$3=Foglio2!$E$6,'Assistenti_Amm.vo 1^ Pos.Ec.'!E194,0))))</f>
        <v>0</v>
      </c>
      <c r="H194" s="248">
        <f>IF(Foglio2!$J$3=Foglio2!$E$3,'Ausiliari_Coll.Scol. 1^ Pos.Ec.'!F194,IF(Foglio2!$J$3=Foglio2!$E$4,'Collab._Tecnici 1^ Pos.Ec.'!F194,IF(Foglio2!$J$3=Foglio2!$E$5,'Assistenti_Tecnici 1^ Pos.Ec.'!F194,IF(Foglio2!$J$3=Foglio2!$E$6,'Assistenti_Amm.vo 1^ Pos.Ec.'!F194,0))))</f>
        <v>0</v>
      </c>
      <c r="I194" s="248">
        <f>IF(Foglio2!$J$3=Foglio2!$E$3,'Ausiliari_Coll.Scol. 1^ Pos.Ec.'!G194,IF(Foglio2!$J$3=Foglio2!$E$4,'Collab._Tecnici 1^ Pos.Ec.'!G194,IF(Foglio2!$J$3=Foglio2!$E$5,'Assistenti_Tecnici 1^ Pos.Ec.'!G194,IF(Foglio2!$J$3=Foglio2!$E$6,'Assistenti_Amm.vo 1^ Pos.Ec.'!G194,0))))</f>
        <v>0</v>
      </c>
      <c r="J194" s="248">
        <f>IF(Foglio2!$J$3=Foglio2!$E$3,'Ausiliari_Coll.Scol. 1^ Pos.Ec.'!H194,IF(Foglio2!$J$3=Foglio2!$E$4,'Collab._Tecnici 1^ Pos.Ec.'!H194,IF(Foglio2!$J$3=Foglio2!$E$5,'Assistenti_Tecnici 1^ Pos.Ec.'!H194,IF(Foglio2!$J$3=Foglio2!$E$6,'Assistenti_Amm.vo 1^ Pos.Ec.'!H194,0))))</f>
        <v>0</v>
      </c>
      <c r="K194" s="248">
        <f>IF(Foglio2!$J$3=Foglio2!$E$3,'Ausiliari_Coll.Scol. 1^ Pos.Ec.'!I194,IF(Foglio2!$J$3=Foglio2!$E$4,'Collab._Tecnici 1^ Pos.Ec.'!I194,IF(Foglio2!$J$3=Foglio2!$E$5,'Assistenti_Tecnici 1^ Pos.Ec.'!I194,IF(Foglio2!$J$3=Foglio2!$E$6,'Assistenti_Amm.vo 1^ Pos.Ec.'!I194,0))))</f>
        <v>0</v>
      </c>
      <c r="L194" s="248">
        <f>IF(Foglio2!$J$3=Foglio2!$E$3,'Ausiliari_Coll.Scol. 1^ Pos.Ec.'!J194,IF(Foglio2!$J$3=Foglio2!$E$4,'Collab._Tecnici 1^ Pos.Ec.'!J194,IF(Foglio2!$J$3=Foglio2!$E$5,'Assistenti_Tecnici 1^ Pos.Ec.'!J194,IF(Foglio2!$J$3=Foglio2!$E$6,'Assistenti_Amm.vo 1^ Pos.Ec.'!J194,0))))</f>
        <v>0</v>
      </c>
      <c r="M194" s="248">
        <f>IF(Foglio2!$J$3=Foglio2!$E$3,'Ausiliari_Coll.Scol. 1^ Pos.Ec.'!K194,IF(Foglio2!$J$3=Foglio2!$E$4,'Collab._Tecnici 1^ Pos.Ec.'!K194,IF(Foglio2!$J$3=Foglio2!$E$5,'Assistenti_Tecnici 1^ Pos.Ec.'!K194,IF(Foglio2!$J$3=Foglio2!$E$6,'Assistenti_Amm.vo 1^ Pos.Ec.'!K194,0))))</f>
        <v>0</v>
      </c>
      <c r="N194" s="250">
        <f>IF(Foglio2!$J$3=Foglio2!$E$3,'Ausiliari_Coll.Scol. 1^ Pos.Ec.'!L194,IF(Foglio2!$J$3=Foglio2!$E$4,'Collab._Tecnici 1^ Pos.Ec.'!L194,IF(Foglio2!$J$3=Foglio2!$E$5,'Assistenti_Tecnici 1^ Pos.Ec.'!L194,IF(Foglio2!$J$3=Foglio2!$E$6,'Assistenti_Amm.vo 1^ Pos.Ec.'!L194,0))))</f>
        <v>0</v>
      </c>
      <c r="O194" s="251"/>
      <c r="P194" s="252">
        <f>IF(Foglio2!$J$3=Foglio2!$E$3,'Ausiliari_Coll.Scol. 1^ Pos.Ec.'!N194,IF(Foglio2!$J$3=Foglio2!$E$4,'Collab._Tecnici 1^ Pos.Ec.'!N194,IF(Foglio2!$J$3=Foglio2!$E$5,'Assistenti_Tecnici 1^ Pos.Ec.'!N194,IF(Foglio2!$J$3=Foglio2!$E$6,'Assistenti_Amm.vo 1^ Pos.Ec.'!N194,0))))</f>
        <v>0</v>
      </c>
      <c r="Q194" s="252">
        <f>IF(Foglio2!$J$3=Foglio2!$E$3,'Ausiliari_Coll.Scol. 1^ Pos.Ec.'!O194,IF(Foglio2!$J$3=Foglio2!$E$4,'Collab._Tecnici 1^ Pos.Ec.'!O194,IF(Foglio2!$J$3=Foglio2!$E$5,'Assistenti_Tecnici 1^ Pos.Ec.'!O194,IF(Foglio2!$J$3=Foglio2!$E$6,'Assistenti_Amm.vo 1^ Pos.Ec.'!O194,0))))</f>
        <v>0</v>
      </c>
      <c r="R194" s="252">
        <f>IF(Foglio2!$J$3=Foglio2!$E$3,'Ausiliari_Coll.Scol. 1^ Pos.Ec.'!P194,IF(Foglio2!$J$3=Foglio2!$E$4,'Collab._Tecnici 1^ Pos.Ec.'!P194,IF(Foglio2!$J$3=Foglio2!$E$5,'Assistenti_Tecnici 1^ Pos.Ec.'!P194,IF(Foglio2!$J$3=Foglio2!$E$6,'Assistenti_Amm.vo 1^ Pos.Ec.'!P194,0))))</f>
        <v>0</v>
      </c>
      <c r="S194" s="252">
        <f>IF(Foglio2!$J$3=Foglio2!$E$3,'Ausiliari_Coll.Scol. 1^ Pos.Ec.'!Q194,IF(Foglio2!$J$3=Foglio2!$E$4,'Collab._Tecnici 1^ Pos.Ec.'!Q194,IF(Foglio2!$J$3=Foglio2!$E$5,'Assistenti_Tecnici 1^ Pos.Ec.'!Q194,IF(Foglio2!$J$3=Foglio2!$E$6,'Assistenti_Amm.vo 1^ Pos.Ec.'!Q194,0))))</f>
        <v>0</v>
      </c>
      <c r="T194" s="252">
        <f>IF(Foglio2!$J$3=Foglio2!$E$3,'Ausiliari_Coll.Scol. 1^ Pos.Ec.'!R194,IF(Foglio2!$J$3=Foglio2!$E$4,'Collab._Tecnici 1^ Pos.Ec.'!R194,IF(Foglio2!$J$3=Foglio2!$E$5,'Assistenti_Tecnici 1^ Pos.Ec.'!R194,IF(Foglio2!$J$3=Foglio2!$E$6,'Assistenti_Amm.vo 1^ Pos.Ec.'!R194,0))))</f>
        <v>0</v>
      </c>
      <c r="U194" s="252">
        <f t="shared" ref="U194" si="481">(P194)/12*0.8</f>
        <v>0</v>
      </c>
      <c r="V194" s="252">
        <f t="shared" ref="V194" si="482">(P194+R194)/12*0.8</f>
        <v>0</v>
      </c>
      <c r="W194" s="253" t="str">
        <f t="shared" si="458"/>
        <v>Fascia Da 35 a  Decorrenza 1/3/2018</v>
      </c>
    </row>
    <row r="195" spans="1:23" ht="9" customHeight="1" x14ac:dyDescent="0.2">
      <c r="B195" s="245">
        <f t="shared" si="367"/>
        <v>43171</v>
      </c>
      <c r="C195" s="493"/>
      <c r="D195" s="493"/>
      <c r="E195" s="264" t="s">
        <v>4</v>
      </c>
      <c r="F195" s="265"/>
      <c r="G195" s="267">
        <f t="shared" ref="G195:N195" si="483">G194*1936.27</f>
        <v>0</v>
      </c>
      <c r="H195" s="267">
        <f t="shared" si="483"/>
        <v>0</v>
      </c>
      <c r="I195" s="267">
        <f t="shared" si="483"/>
        <v>0</v>
      </c>
      <c r="J195" s="267">
        <f t="shared" si="483"/>
        <v>0</v>
      </c>
      <c r="K195" s="267">
        <f t="shared" si="483"/>
        <v>0</v>
      </c>
      <c r="L195" s="267">
        <f t="shared" si="483"/>
        <v>0</v>
      </c>
      <c r="M195" s="267">
        <f t="shared" si="483"/>
        <v>0</v>
      </c>
      <c r="N195" s="267">
        <f t="shared" si="483"/>
        <v>0</v>
      </c>
      <c r="O195" s="183"/>
      <c r="P195" s="269">
        <f t="shared" ref="P195:V207" si="484">P194*1936.27</f>
        <v>0</v>
      </c>
      <c r="Q195" s="269">
        <f t="shared" si="484"/>
        <v>0</v>
      </c>
      <c r="R195" s="184">
        <f t="shared" si="484"/>
        <v>0</v>
      </c>
      <c r="S195" s="269">
        <f t="shared" si="484"/>
        <v>0</v>
      </c>
      <c r="T195" s="184">
        <f t="shared" si="484"/>
        <v>0</v>
      </c>
      <c r="U195" s="184">
        <f t="shared" si="484"/>
        <v>0</v>
      </c>
      <c r="V195" s="184">
        <f t="shared" si="484"/>
        <v>0</v>
      </c>
    </row>
    <row r="196" spans="1:23" ht="12.75" customHeight="1" x14ac:dyDescent="0.2">
      <c r="A196" s="104">
        <f>IF(Foglio2!$J$7=1,TRUNC(V196,0),TRUNC(U196,0))</f>
        <v>0</v>
      </c>
      <c r="B196" s="245">
        <f t="shared" si="430"/>
        <v>43191</v>
      </c>
      <c r="C196" s="452">
        <v>43191</v>
      </c>
      <c r="D196" s="452">
        <v>43465</v>
      </c>
      <c r="E196" s="246" t="s">
        <v>3</v>
      </c>
      <c r="F196" s="247">
        <v>0</v>
      </c>
      <c r="G196" s="248">
        <f>IF(Foglio2!$J$3=Foglio2!$E$3,'Ausiliari_Coll.Scol. 1^ Pos.Ec.'!E196,IF(Foglio2!$J$3=Foglio2!$E$4,'Collab._Tecnici 1^ Pos.Ec.'!E196,IF(Foglio2!$J$3=Foglio2!$E$5,'Assistenti_Tecnici 1^ Pos.Ec.'!E196,IF(Foglio2!$J$3=Foglio2!$E$6,'Assistenti_Amm.vo 1^ Pos.Ec.'!E196,0))))</f>
        <v>0</v>
      </c>
      <c r="H196" s="248">
        <f>IF(Foglio2!$J$3=Foglio2!$E$3,'Ausiliari_Coll.Scol. 1^ Pos.Ec.'!F196,IF(Foglio2!$J$3=Foglio2!$E$4,'Collab._Tecnici 1^ Pos.Ec.'!F196,IF(Foglio2!$J$3=Foglio2!$E$5,'Assistenti_Tecnici 1^ Pos.Ec.'!F196,IF(Foglio2!$J$3=Foglio2!$E$6,'Assistenti_Amm.vo 1^ Pos.Ec.'!F196,0))))</f>
        <v>0</v>
      </c>
      <c r="I196" s="248">
        <f>IF(Foglio2!$J$3=Foglio2!$E$3,'Ausiliari_Coll.Scol. 1^ Pos.Ec.'!G196,IF(Foglio2!$J$3=Foglio2!$E$4,'Collab._Tecnici 1^ Pos.Ec.'!G196,IF(Foglio2!$J$3=Foglio2!$E$5,'Assistenti_Tecnici 1^ Pos.Ec.'!G196,IF(Foglio2!$J$3=Foglio2!$E$6,'Assistenti_Amm.vo 1^ Pos.Ec.'!G196,0))))</f>
        <v>0</v>
      </c>
      <c r="J196" s="248">
        <f>IF(Foglio2!$J$3=Foglio2!$E$3,'Ausiliari_Coll.Scol. 1^ Pos.Ec.'!H196,IF(Foglio2!$J$3=Foglio2!$E$4,'Collab._Tecnici 1^ Pos.Ec.'!H196,IF(Foglio2!$J$3=Foglio2!$E$5,'Assistenti_Tecnici 1^ Pos.Ec.'!H196,IF(Foglio2!$J$3=Foglio2!$E$6,'Assistenti_Amm.vo 1^ Pos.Ec.'!H196,0))))</f>
        <v>0</v>
      </c>
      <c r="K196" s="248">
        <f>IF(Foglio2!$J$3=Foglio2!$E$3,'Ausiliari_Coll.Scol. 1^ Pos.Ec.'!I196,IF(Foglio2!$J$3=Foglio2!$E$4,'Collab._Tecnici 1^ Pos.Ec.'!I196,IF(Foglio2!$J$3=Foglio2!$E$5,'Assistenti_Tecnici 1^ Pos.Ec.'!I196,IF(Foglio2!$J$3=Foglio2!$E$6,'Assistenti_Amm.vo 1^ Pos.Ec.'!I196,0))))</f>
        <v>0</v>
      </c>
      <c r="L196" s="248">
        <f>IF(Foglio2!$J$3=Foglio2!$E$3,'Ausiliari_Coll.Scol. 1^ Pos.Ec.'!J196,IF(Foglio2!$J$3=Foglio2!$E$4,'Collab._Tecnici 1^ Pos.Ec.'!J196,IF(Foglio2!$J$3=Foglio2!$E$5,'Assistenti_Tecnici 1^ Pos.Ec.'!J196,IF(Foglio2!$J$3=Foglio2!$E$6,'Assistenti_Amm.vo 1^ Pos.Ec.'!J196,0))))</f>
        <v>0</v>
      </c>
      <c r="M196" s="248">
        <f>IF(Foglio2!$J$3=Foglio2!$E$3,'Ausiliari_Coll.Scol. 1^ Pos.Ec.'!K196,IF(Foglio2!$J$3=Foglio2!$E$4,'Collab._Tecnici 1^ Pos.Ec.'!K196,IF(Foglio2!$J$3=Foglio2!$E$5,'Assistenti_Tecnici 1^ Pos.Ec.'!K196,IF(Foglio2!$J$3=Foglio2!$E$6,'Assistenti_Amm.vo 1^ Pos.Ec.'!K196,0))))</f>
        <v>0</v>
      </c>
      <c r="N196" s="250">
        <f>IF(Foglio2!$J$3=Foglio2!$E$3,'Ausiliari_Coll.Scol. 1^ Pos.Ec.'!L196,IF(Foglio2!$J$3=Foglio2!$E$4,'Collab._Tecnici 1^ Pos.Ec.'!L196,IF(Foglio2!$J$3=Foglio2!$E$5,'Assistenti_Tecnici 1^ Pos.Ec.'!L196,IF(Foglio2!$J$3=Foglio2!$E$6,'Assistenti_Amm.vo 1^ Pos.Ec.'!L196,0))))</f>
        <v>0</v>
      </c>
      <c r="O196" s="251"/>
      <c r="P196" s="252">
        <f>IF(Foglio2!$J$3=Foglio2!$E$3,'Ausiliari_Coll.Scol. 1^ Pos.Ec.'!N196,IF(Foglio2!$J$3=Foglio2!$E$4,'Collab._Tecnici 1^ Pos.Ec.'!N196,IF(Foglio2!$J$3=Foglio2!$E$5,'Assistenti_Tecnici 1^ Pos.Ec.'!N196,IF(Foglio2!$J$3=Foglio2!$E$6,'Assistenti_Amm.vo 1^ Pos.Ec.'!N196,0))))</f>
        <v>0</v>
      </c>
      <c r="Q196" s="252">
        <f>IF(Foglio2!$J$3=Foglio2!$E$3,'Ausiliari_Coll.Scol. 1^ Pos.Ec.'!O196,IF(Foglio2!$J$3=Foglio2!$E$4,'Collab._Tecnici 1^ Pos.Ec.'!O196,IF(Foglio2!$J$3=Foglio2!$E$5,'Assistenti_Tecnici 1^ Pos.Ec.'!O196,IF(Foglio2!$J$3=Foglio2!$E$6,'Assistenti_Amm.vo 1^ Pos.Ec.'!O196,0))))</f>
        <v>0</v>
      </c>
      <c r="R196" s="252">
        <f>IF(Foglio2!$J$3=Foglio2!$E$3,'Ausiliari_Coll.Scol. 1^ Pos.Ec.'!P196,IF(Foglio2!$J$3=Foglio2!$E$4,'Collab._Tecnici 1^ Pos.Ec.'!P196,IF(Foglio2!$J$3=Foglio2!$E$5,'Assistenti_Tecnici 1^ Pos.Ec.'!P196,IF(Foglio2!$J$3=Foglio2!$E$6,'Assistenti_Amm.vo 1^ Pos.Ec.'!P196,0))))</f>
        <v>0</v>
      </c>
      <c r="S196" s="252">
        <f>IF(Foglio2!$J$3=Foglio2!$E$3,'Ausiliari_Coll.Scol. 1^ Pos.Ec.'!Q196,IF(Foglio2!$J$3=Foglio2!$E$4,'Collab._Tecnici 1^ Pos.Ec.'!Q196,IF(Foglio2!$J$3=Foglio2!$E$5,'Assistenti_Tecnici 1^ Pos.Ec.'!Q196,IF(Foglio2!$J$3=Foglio2!$E$6,'Assistenti_Amm.vo 1^ Pos.Ec.'!Q196,0))))</f>
        <v>0</v>
      </c>
      <c r="T196" s="252">
        <f>IF(Foglio2!$J$3=Foglio2!$E$3,'Ausiliari_Coll.Scol. 1^ Pos.Ec.'!R196,IF(Foglio2!$J$3=Foglio2!$E$4,'Collab._Tecnici 1^ Pos.Ec.'!R196,IF(Foglio2!$J$3=Foglio2!$E$5,'Assistenti_Tecnici 1^ Pos.Ec.'!R196,IF(Foglio2!$J$3=Foglio2!$E$6,'Assistenti_Amm.vo 1^ Pos.Ec.'!R196,0))))</f>
        <v>0</v>
      </c>
      <c r="U196" s="252">
        <f t="shared" ref="U196" si="485">(P196)/12*0.8</f>
        <v>0</v>
      </c>
      <c r="V196" s="252">
        <f t="shared" ref="V196" si="486">(P196+R196)/12*0.8</f>
        <v>0</v>
      </c>
      <c r="W196" s="253" t="str">
        <f t="shared" si="433"/>
        <v>Fascia Da 0 a 8 Decorrenza 1/4/2018</v>
      </c>
    </row>
    <row r="197" spans="1:23" ht="9" customHeight="1" x14ac:dyDescent="0.2">
      <c r="B197" s="245">
        <f t="shared" si="367"/>
        <v>43192</v>
      </c>
      <c r="C197" s="453"/>
      <c r="D197" s="453"/>
      <c r="E197" s="254" t="s">
        <v>4</v>
      </c>
      <c r="F197" s="255">
        <v>8</v>
      </c>
      <c r="G197" s="267">
        <f t="shared" ref="G197:N197" si="487">G196*1936.27</f>
        <v>0</v>
      </c>
      <c r="H197" s="256">
        <f t="shared" si="487"/>
        <v>0</v>
      </c>
      <c r="I197" s="256">
        <f t="shared" si="487"/>
        <v>0</v>
      </c>
      <c r="J197" s="267">
        <f t="shared" si="487"/>
        <v>0</v>
      </c>
      <c r="K197" s="267">
        <f t="shared" si="487"/>
        <v>0</v>
      </c>
      <c r="L197" s="257">
        <f t="shared" si="487"/>
        <v>0</v>
      </c>
      <c r="M197" s="267">
        <f t="shared" si="487"/>
        <v>0</v>
      </c>
      <c r="N197" s="267">
        <f t="shared" si="487"/>
        <v>0</v>
      </c>
      <c r="O197" s="183"/>
      <c r="P197" s="184">
        <f t="shared" ref="P197:U197" si="488">P196*1936.27</f>
        <v>0</v>
      </c>
      <c r="Q197" s="184">
        <f t="shared" si="488"/>
        <v>0</v>
      </c>
      <c r="R197" s="184">
        <f t="shared" si="488"/>
        <v>0</v>
      </c>
      <c r="S197" s="184">
        <f t="shared" si="488"/>
        <v>0</v>
      </c>
      <c r="T197" s="184">
        <f t="shared" si="488"/>
        <v>0</v>
      </c>
      <c r="U197" s="184">
        <f t="shared" si="488"/>
        <v>0</v>
      </c>
      <c r="V197" s="184">
        <f t="shared" si="484"/>
        <v>0</v>
      </c>
    </row>
    <row r="198" spans="1:23" ht="12.75" customHeight="1" x14ac:dyDescent="0.2">
      <c r="A198" s="104">
        <f>IF(Foglio2!$J$7=1,TRUNC(V198,0),TRUNC(U198,0))</f>
        <v>0</v>
      </c>
      <c r="B198" s="245">
        <f t="shared" si="367"/>
        <v>43193</v>
      </c>
      <c r="C198" s="492">
        <v>43191</v>
      </c>
      <c r="D198" s="492">
        <f>D196</f>
        <v>43465</v>
      </c>
      <c r="E198" s="259" t="s">
        <v>3</v>
      </c>
      <c r="F198" s="260">
        <v>9</v>
      </c>
      <c r="G198" s="248">
        <f>IF(Foglio2!$J$3=Foglio2!$E$3,'Ausiliari_Coll.Scol. 1^ Pos.Ec.'!E198,IF(Foglio2!$J$3=Foglio2!$E$4,'Collab._Tecnici 1^ Pos.Ec.'!E198,IF(Foglio2!$J$3=Foglio2!$E$5,'Assistenti_Tecnici 1^ Pos.Ec.'!E198,IF(Foglio2!$J$3=Foglio2!$E$6,'Assistenti_Amm.vo 1^ Pos.Ec.'!E198,0))))</f>
        <v>0</v>
      </c>
      <c r="H198" s="248">
        <f>IF(Foglio2!$J$3=Foglio2!$E$3,'Ausiliari_Coll.Scol. 1^ Pos.Ec.'!F198,IF(Foglio2!$J$3=Foglio2!$E$4,'Collab._Tecnici 1^ Pos.Ec.'!F198,IF(Foglio2!$J$3=Foglio2!$E$5,'Assistenti_Tecnici 1^ Pos.Ec.'!F198,IF(Foglio2!$J$3=Foglio2!$E$6,'Assistenti_Amm.vo 1^ Pos.Ec.'!F198,0))))</f>
        <v>0</v>
      </c>
      <c r="I198" s="248">
        <f>IF(Foglio2!$J$3=Foglio2!$E$3,'Ausiliari_Coll.Scol. 1^ Pos.Ec.'!G198,IF(Foglio2!$J$3=Foglio2!$E$4,'Collab._Tecnici 1^ Pos.Ec.'!G198,IF(Foglio2!$J$3=Foglio2!$E$5,'Assistenti_Tecnici 1^ Pos.Ec.'!G198,IF(Foglio2!$J$3=Foglio2!$E$6,'Assistenti_Amm.vo 1^ Pos.Ec.'!G198,0))))</f>
        <v>0</v>
      </c>
      <c r="J198" s="248">
        <f>IF(Foglio2!$J$3=Foglio2!$E$3,'Ausiliari_Coll.Scol. 1^ Pos.Ec.'!H198,IF(Foglio2!$J$3=Foglio2!$E$4,'Collab._Tecnici 1^ Pos.Ec.'!H198,IF(Foglio2!$J$3=Foglio2!$E$5,'Assistenti_Tecnici 1^ Pos.Ec.'!H198,IF(Foglio2!$J$3=Foglio2!$E$6,'Assistenti_Amm.vo 1^ Pos.Ec.'!H198,0))))</f>
        <v>0</v>
      </c>
      <c r="K198" s="248">
        <f>IF(Foglio2!$J$3=Foglio2!$E$3,'Ausiliari_Coll.Scol. 1^ Pos.Ec.'!I198,IF(Foglio2!$J$3=Foglio2!$E$4,'Collab._Tecnici 1^ Pos.Ec.'!I198,IF(Foglio2!$J$3=Foglio2!$E$5,'Assistenti_Tecnici 1^ Pos.Ec.'!I198,IF(Foglio2!$J$3=Foglio2!$E$6,'Assistenti_Amm.vo 1^ Pos.Ec.'!I198,0))))</f>
        <v>0</v>
      </c>
      <c r="L198" s="248">
        <f>IF(Foglio2!$J$3=Foglio2!$E$3,'Ausiliari_Coll.Scol. 1^ Pos.Ec.'!J198,IF(Foglio2!$J$3=Foglio2!$E$4,'Collab._Tecnici 1^ Pos.Ec.'!J198,IF(Foglio2!$J$3=Foglio2!$E$5,'Assistenti_Tecnici 1^ Pos.Ec.'!J198,IF(Foglio2!$J$3=Foglio2!$E$6,'Assistenti_Amm.vo 1^ Pos.Ec.'!J198,0))))</f>
        <v>0</v>
      </c>
      <c r="M198" s="248">
        <f>IF(Foglio2!$J$3=Foglio2!$E$3,'Ausiliari_Coll.Scol. 1^ Pos.Ec.'!K198,IF(Foglio2!$J$3=Foglio2!$E$4,'Collab._Tecnici 1^ Pos.Ec.'!K198,IF(Foglio2!$J$3=Foglio2!$E$5,'Assistenti_Tecnici 1^ Pos.Ec.'!K198,IF(Foglio2!$J$3=Foglio2!$E$6,'Assistenti_Amm.vo 1^ Pos.Ec.'!K198,0))))</f>
        <v>0</v>
      </c>
      <c r="N198" s="250">
        <f>IF(Foglio2!$J$3=Foglio2!$E$3,'Ausiliari_Coll.Scol. 1^ Pos.Ec.'!L198,IF(Foglio2!$J$3=Foglio2!$E$4,'Collab._Tecnici 1^ Pos.Ec.'!L198,IF(Foglio2!$J$3=Foglio2!$E$5,'Assistenti_Tecnici 1^ Pos.Ec.'!L198,IF(Foglio2!$J$3=Foglio2!$E$6,'Assistenti_Amm.vo 1^ Pos.Ec.'!L198,0))))</f>
        <v>0</v>
      </c>
      <c r="O198" s="251"/>
      <c r="P198" s="252">
        <f>IF(Foglio2!$J$3=Foglio2!$E$3,'Ausiliari_Coll.Scol. 1^ Pos.Ec.'!N198,IF(Foglio2!$J$3=Foglio2!$E$4,'Collab._Tecnici 1^ Pos.Ec.'!N198,IF(Foglio2!$J$3=Foglio2!$E$5,'Assistenti_Tecnici 1^ Pos.Ec.'!N198,IF(Foglio2!$J$3=Foglio2!$E$6,'Assistenti_Amm.vo 1^ Pos.Ec.'!N198,0))))</f>
        <v>0</v>
      </c>
      <c r="Q198" s="252">
        <f>IF(Foglio2!$J$3=Foglio2!$E$3,'Ausiliari_Coll.Scol. 1^ Pos.Ec.'!O198,IF(Foglio2!$J$3=Foglio2!$E$4,'Collab._Tecnici 1^ Pos.Ec.'!O198,IF(Foglio2!$J$3=Foglio2!$E$5,'Assistenti_Tecnici 1^ Pos.Ec.'!O198,IF(Foglio2!$J$3=Foglio2!$E$6,'Assistenti_Amm.vo 1^ Pos.Ec.'!O198,0))))</f>
        <v>0</v>
      </c>
      <c r="R198" s="252">
        <f>IF(Foglio2!$J$3=Foglio2!$E$3,'Ausiliari_Coll.Scol. 1^ Pos.Ec.'!P198,IF(Foglio2!$J$3=Foglio2!$E$4,'Collab._Tecnici 1^ Pos.Ec.'!P198,IF(Foglio2!$J$3=Foglio2!$E$5,'Assistenti_Tecnici 1^ Pos.Ec.'!P198,IF(Foglio2!$J$3=Foglio2!$E$6,'Assistenti_Amm.vo 1^ Pos.Ec.'!P198,0))))</f>
        <v>0</v>
      </c>
      <c r="S198" s="252">
        <f>IF(Foglio2!$J$3=Foglio2!$E$3,'Ausiliari_Coll.Scol. 1^ Pos.Ec.'!Q198,IF(Foglio2!$J$3=Foglio2!$E$4,'Collab._Tecnici 1^ Pos.Ec.'!Q198,IF(Foglio2!$J$3=Foglio2!$E$5,'Assistenti_Tecnici 1^ Pos.Ec.'!Q198,IF(Foglio2!$J$3=Foglio2!$E$6,'Assistenti_Amm.vo 1^ Pos.Ec.'!Q198,0))))</f>
        <v>0</v>
      </c>
      <c r="T198" s="252">
        <f>IF(Foglio2!$J$3=Foglio2!$E$3,'Ausiliari_Coll.Scol. 1^ Pos.Ec.'!R198,IF(Foglio2!$J$3=Foglio2!$E$4,'Collab._Tecnici 1^ Pos.Ec.'!R198,IF(Foglio2!$J$3=Foglio2!$E$5,'Assistenti_Tecnici 1^ Pos.Ec.'!R198,IF(Foglio2!$J$3=Foglio2!$E$6,'Assistenti_Amm.vo 1^ Pos.Ec.'!R198,0))))</f>
        <v>0</v>
      </c>
      <c r="U198" s="252">
        <f t="shared" ref="U198" si="489">(P198)/12*0.8</f>
        <v>0</v>
      </c>
      <c r="V198" s="252">
        <f t="shared" ref="V198" si="490">(P198+R198)/12*0.8</f>
        <v>0</v>
      </c>
      <c r="W198" s="253" t="str">
        <f t="shared" si="438"/>
        <v>Fascia Da 9 a 14 Decorrenza 1/4/2018</v>
      </c>
    </row>
    <row r="199" spans="1:23" ht="9" customHeight="1" x14ac:dyDescent="0.2">
      <c r="B199" s="245">
        <f t="shared" si="367"/>
        <v>43194</v>
      </c>
      <c r="C199" s="492"/>
      <c r="D199" s="492"/>
      <c r="E199" s="254" t="s">
        <v>4</v>
      </c>
      <c r="F199" s="255">
        <v>14</v>
      </c>
      <c r="G199" s="267">
        <f t="shared" ref="G199:N199" si="491">G198*1936.27</f>
        <v>0</v>
      </c>
      <c r="H199" s="256">
        <f t="shared" si="491"/>
        <v>0</v>
      </c>
      <c r="I199" s="256">
        <f t="shared" si="491"/>
        <v>0</v>
      </c>
      <c r="J199" s="267">
        <f t="shared" si="491"/>
        <v>0</v>
      </c>
      <c r="K199" s="267">
        <f t="shared" si="491"/>
        <v>0</v>
      </c>
      <c r="L199" s="257">
        <f t="shared" si="491"/>
        <v>0</v>
      </c>
      <c r="M199" s="267">
        <f t="shared" si="491"/>
        <v>0</v>
      </c>
      <c r="N199" s="267">
        <f t="shared" si="491"/>
        <v>0</v>
      </c>
      <c r="O199" s="183"/>
      <c r="P199" s="184">
        <f t="shared" ref="P199:U199" si="492">P198*1936.27</f>
        <v>0</v>
      </c>
      <c r="Q199" s="184">
        <f t="shared" si="492"/>
        <v>0</v>
      </c>
      <c r="R199" s="184">
        <f t="shared" si="492"/>
        <v>0</v>
      </c>
      <c r="S199" s="184">
        <f t="shared" si="492"/>
        <v>0</v>
      </c>
      <c r="T199" s="184">
        <f t="shared" si="492"/>
        <v>0</v>
      </c>
      <c r="U199" s="184">
        <f t="shared" si="492"/>
        <v>0</v>
      </c>
      <c r="V199" s="184">
        <f t="shared" si="484"/>
        <v>0</v>
      </c>
    </row>
    <row r="200" spans="1:23" ht="12.75" customHeight="1" x14ac:dyDescent="0.2">
      <c r="A200" s="104">
        <f>IF(Foglio2!$J$7=1,TRUNC(V200,0),TRUNC(U200,0))</f>
        <v>0</v>
      </c>
      <c r="B200" s="245">
        <f t="shared" si="367"/>
        <v>43195</v>
      </c>
      <c r="C200" s="492"/>
      <c r="D200" s="492"/>
      <c r="E200" s="259" t="s">
        <v>3</v>
      </c>
      <c r="F200" s="260">
        <v>15</v>
      </c>
      <c r="G200" s="248">
        <f>IF(Foglio2!$J$3=Foglio2!$E$3,'Ausiliari_Coll.Scol. 1^ Pos.Ec.'!E200,IF(Foglio2!$J$3=Foglio2!$E$4,'Collab._Tecnici 1^ Pos.Ec.'!E200,IF(Foglio2!$J$3=Foglio2!$E$5,'Assistenti_Tecnici 1^ Pos.Ec.'!E200,IF(Foglio2!$J$3=Foglio2!$E$6,'Assistenti_Amm.vo 1^ Pos.Ec.'!E200,0))))</f>
        <v>0</v>
      </c>
      <c r="H200" s="248">
        <f>IF(Foglio2!$J$3=Foglio2!$E$3,'Ausiliari_Coll.Scol. 1^ Pos.Ec.'!F200,IF(Foglio2!$J$3=Foglio2!$E$4,'Collab._Tecnici 1^ Pos.Ec.'!F200,IF(Foglio2!$J$3=Foglio2!$E$5,'Assistenti_Tecnici 1^ Pos.Ec.'!F200,IF(Foglio2!$J$3=Foglio2!$E$6,'Assistenti_Amm.vo 1^ Pos.Ec.'!F200,0))))</f>
        <v>0</v>
      </c>
      <c r="I200" s="248">
        <f>IF(Foglio2!$J$3=Foglio2!$E$3,'Ausiliari_Coll.Scol. 1^ Pos.Ec.'!G200,IF(Foglio2!$J$3=Foglio2!$E$4,'Collab._Tecnici 1^ Pos.Ec.'!G200,IF(Foglio2!$J$3=Foglio2!$E$5,'Assistenti_Tecnici 1^ Pos.Ec.'!G200,IF(Foglio2!$J$3=Foglio2!$E$6,'Assistenti_Amm.vo 1^ Pos.Ec.'!G200,0))))</f>
        <v>0</v>
      </c>
      <c r="J200" s="248">
        <f>IF(Foglio2!$J$3=Foglio2!$E$3,'Ausiliari_Coll.Scol. 1^ Pos.Ec.'!H200,IF(Foglio2!$J$3=Foglio2!$E$4,'Collab._Tecnici 1^ Pos.Ec.'!H200,IF(Foglio2!$J$3=Foglio2!$E$5,'Assistenti_Tecnici 1^ Pos.Ec.'!H200,IF(Foglio2!$J$3=Foglio2!$E$6,'Assistenti_Amm.vo 1^ Pos.Ec.'!H200,0))))</f>
        <v>0</v>
      </c>
      <c r="K200" s="248">
        <f>IF(Foglio2!$J$3=Foglio2!$E$3,'Ausiliari_Coll.Scol. 1^ Pos.Ec.'!I200,IF(Foglio2!$J$3=Foglio2!$E$4,'Collab._Tecnici 1^ Pos.Ec.'!I200,IF(Foglio2!$J$3=Foglio2!$E$5,'Assistenti_Tecnici 1^ Pos.Ec.'!I200,IF(Foglio2!$J$3=Foglio2!$E$6,'Assistenti_Amm.vo 1^ Pos.Ec.'!I200,0))))</f>
        <v>0</v>
      </c>
      <c r="L200" s="248">
        <f>IF(Foglio2!$J$3=Foglio2!$E$3,'Ausiliari_Coll.Scol. 1^ Pos.Ec.'!J200,IF(Foglio2!$J$3=Foglio2!$E$4,'Collab._Tecnici 1^ Pos.Ec.'!J200,IF(Foglio2!$J$3=Foglio2!$E$5,'Assistenti_Tecnici 1^ Pos.Ec.'!J200,IF(Foglio2!$J$3=Foglio2!$E$6,'Assistenti_Amm.vo 1^ Pos.Ec.'!J200,0))))</f>
        <v>0</v>
      </c>
      <c r="M200" s="248">
        <f>IF(Foglio2!$J$3=Foglio2!$E$3,'Ausiliari_Coll.Scol. 1^ Pos.Ec.'!K200,IF(Foglio2!$J$3=Foglio2!$E$4,'Collab._Tecnici 1^ Pos.Ec.'!K200,IF(Foglio2!$J$3=Foglio2!$E$5,'Assistenti_Tecnici 1^ Pos.Ec.'!K200,IF(Foglio2!$J$3=Foglio2!$E$6,'Assistenti_Amm.vo 1^ Pos.Ec.'!K200,0))))</f>
        <v>0</v>
      </c>
      <c r="N200" s="250">
        <f>IF(Foglio2!$J$3=Foglio2!$E$3,'Ausiliari_Coll.Scol. 1^ Pos.Ec.'!L200,IF(Foglio2!$J$3=Foglio2!$E$4,'Collab._Tecnici 1^ Pos.Ec.'!L200,IF(Foglio2!$J$3=Foglio2!$E$5,'Assistenti_Tecnici 1^ Pos.Ec.'!L200,IF(Foglio2!$J$3=Foglio2!$E$6,'Assistenti_Amm.vo 1^ Pos.Ec.'!L200,0))))</f>
        <v>0</v>
      </c>
      <c r="O200" s="251"/>
      <c r="P200" s="252">
        <f>IF(Foglio2!$J$3=Foglio2!$E$3,'Ausiliari_Coll.Scol. 1^ Pos.Ec.'!N200,IF(Foglio2!$J$3=Foglio2!$E$4,'Collab._Tecnici 1^ Pos.Ec.'!N200,IF(Foglio2!$J$3=Foglio2!$E$5,'Assistenti_Tecnici 1^ Pos.Ec.'!N200,IF(Foglio2!$J$3=Foglio2!$E$6,'Assistenti_Amm.vo 1^ Pos.Ec.'!N200,0))))</f>
        <v>0</v>
      </c>
      <c r="Q200" s="252">
        <f>IF(Foglio2!$J$3=Foglio2!$E$3,'Ausiliari_Coll.Scol. 1^ Pos.Ec.'!O200,IF(Foglio2!$J$3=Foglio2!$E$4,'Collab._Tecnici 1^ Pos.Ec.'!O200,IF(Foglio2!$J$3=Foglio2!$E$5,'Assistenti_Tecnici 1^ Pos.Ec.'!O200,IF(Foglio2!$J$3=Foglio2!$E$6,'Assistenti_Amm.vo 1^ Pos.Ec.'!O200,0))))</f>
        <v>0</v>
      </c>
      <c r="R200" s="252">
        <f>IF(Foglio2!$J$3=Foglio2!$E$3,'Ausiliari_Coll.Scol. 1^ Pos.Ec.'!P200,IF(Foglio2!$J$3=Foglio2!$E$4,'Collab._Tecnici 1^ Pos.Ec.'!P200,IF(Foglio2!$J$3=Foglio2!$E$5,'Assistenti_Tecnici 1^ Pos.Ec.'!P200,IF(Foglio2!$J$3=Foglio2!$E$6,'Assistenti_Amm.vo 1^ Pos.Ec.'!P200,0))))</f>
        <v>0</v>
      </c>
      <c r="S200" s="252">
        <f>IF(Foglio2!$J$3=Foglio2!$E$3,'Ausiliari_Coll.Scol. 1^ Pos.Ec.'!Q200,IF(Foglio2!$J$3=Foglio2!$E$4,'Collab._Tecnici 1^ Pos.Ec.'!Q200,IF(Foglio2!$J$3=Foglio2!$E$5,'Assistenti_Tecnici 1^ Pos.Ec.'!Q200,IF(Foglio2!$J$3=Foglio2!$E$6,'Assistenti_Amm.vo 1^ Pos.Ec.'!Q200,0))))</f>
        <v>0</v>
      </c>
      <c r="T200" s="252">
        <f>IF(Foglio2!$J$3=Foglio2!$E$3,'Ausiliari_Coll.Scol. 1^ Pos.Ec.'!R200,IF(Foglio2!$J$3=Foglio2!$E$4,'Collab._Tecnici 1^ Pos.Ec.'!R200,IF(Foglio2!$J$3=Foglio2!$E$5,'Assistenti_Tecnici 1^ Pos.Ec.'!R200,IF(Foglio2!$J$3=Foglio2!$E$6,'Assistenti_Amm.vo 1^ Pos.Ec.'!R200,0))))</f>
        <v>0</v>
      </c>
      <c r="U200" s="252">
        <f t="shared" ref="U200" si="493">(P200)/12*0.8</f>
        <v>0</v>
      </c>
      <c r="V200" s="252">
        <f t="shared" ref="V200" si="494">(P200+R200)/12*0.8</f>
        <v>0</v>
      </c>
      <c r="W200" s="253" t="str">
        <f t="shared" si="443"/>
        <v>Fascia Da 15 a 20 Decorrenza 1/4/2018</v>
      </c>
    </row>
    <row r="201" spans="1:23" ht="9" customHeight="1" x14ac:dyDescent="0.2">
      <c r="B201" s="245">
        <f t="shared" si="367"/>
        <v>43196</v>
      </c>
      <c r="C201" s="492"/>
      <c r="D201" s="492"/>
      <c r="E201" s="254" t="s">
        <v>4</v>
      </c>
      <c r="F201" s="255">
        <v>20</v>
      </c>
      <c r="G201" s="267">
        <f t="shared" ref="G201:N201" si="495">G200*1936.27</f>
        <v>0</v>
      </c>
      <c r="H201" s="256">
        <f t="shared" si="495"/>
        <v>0</v>
      </c>
      <c r="I201" s="256">
        <f t="shared" si="495"/>
        <v>0</v>
      </c>
      <c r="J201" s="267">
        <f t="shared" si="495"/>
        <v>0</v>
      </c>
      <c r="K201" s="267">
        <f t="shared" si="495"/>
        <v>0</v>
      </c>
      <c r="L201" s="257">
        <f t="shared" si="495"/>
        <v>0</v>
      </c>
      <c r="M201" s="267">
        <f t="shared" si="495"/>
        <v>0</v>
      </c>
      <c r="N201" s="267">
        <f t="shared" si="495"/>
        <v>0</v>
      </c>
      <c r="O201" s="183"/>
      <c r="P201" s="184">
        <f t="shared" ref="P201:U201" si="496">P200*1936.27</f>
        <v>0</v>
      </c>
      <c r="Q201" s="184">
        <f t="shared" si="496"/>
        <v>0</v>
      </c>
      <c r="R201" s="184">
        <f t="shared" si="496"/>
        <v>0</v>
      </c>
      <c r="S201" s="184">
        <f t="shared" si="496"/>
        <v>0</v>
      </c>
      <c r="T201" s="184">
        <f t="shared" si="496"/>
        <v>0</v>
      </c>
      <c r="U201" s="184">
        <f t="shared" si="496"/>
        <v>0</v>
      </c>
      <c r="V201" s="184">
        <f t="shared" si="484"/>
        <v>0</v>
      </c>
    </row>
    <row r="202" spans="1:23" ht="12.75" customHeight="1" x14ac:dyDescent="0.2">
      <c r="A202" s="104">
        <f>IF(Foglio2!$J$7=1,TRUNC(V202,0),TRUNC(U202,0))</f>
        <v>0</v>
      </c>
      <c r="B202" s="245">
        <f t="shared" si="367"/>
        <v>43197</v>
      </c>
      <c r="C202" s="492"/>
      <c r="D202" s="492"/>
      <c r="E202" s="259" t="s">
        <v>3</v>
      </c>
      <c r="F202" s="260">
        <v>21</v>
      </c>
      <c r="G202" s="248">
        <f>IF(Foglio2!$J$3=Foglio2!$E$3,'Ausiliari_Coll.Scol. 1^ Pos.Ec.'!E202,IF(Foglio2!$J$3=Foglio2!$E$4,'Collab._Tecnici 1^ Pos.Ec.'!E202,IF(Foglio2!$J$3=Foglio2!$E$5,'Assistenti_Tecnici 1^ Pos.Ec.'!E202,IF(Foglio2!$J$3=Foglio2!$E$6,'Assistenti_Amm.vo 1^ Pos.Ec.'!E202,0))))</f>
        <v>0</v>
      </c>
      <c r="H202" s="248">
        <f>IF(Foglio2!$J$3=Foglio2!$E$3,'Ausiliari_Coll.Scol. 1^ Pos.Ec.'!F202,IF(Foglio2!$J$3=Foglio2!$E$4,'Collab._Tecnici 1^ Pos.Ec.'!F202,IF(Foglio2!$J$3=Foglio2!$E$5,'Assistenti_Tecnici 1^ Pos.Ec.'!F202,IF(Foglio2!$J$3=Foglio2!$E$6,'Assistenti_Amm.vo 1^ Pos.Ec.'!F202,0))))</f>
        <v>0</v>
      </c>
      <c r="I202" s="248">
        <f>IF(Foglio2!$J$3=Foglio2!$E$3,'Ausiliari_Coll.Scol. 1^ Pos.Ec.'!G202,IF(Foglio2!$J$3=Foglio2!$E$4,'Collab._Tecnici 1^ Pos.Ec.'!G202,IF(Foglio2!$J$3=Foglio2!$E$5,'Assistenti_Tecnici 1^ Pos.Ec.'!G202,IF(Foglio2!$J$3=Foglio2!$E$6,'Assistenti_Amm.vo 1^ Pos.Ec.'!G202,0))))</f>
        <v>0</v>
      </c>
      <c r="J202" s="248">
        <f>IF(Foglio2!$J$3=Foglio2!$E$3,'Ausiliari_Coll.Scol. 1^ Pos.Ec.'!H202,IF(Foglio2!$J$3=Foglio2!$E$4,'Collab._Tecnici 1^ Pos.Ec.'!H202,IF(Foglio2!$J$3=Foglio2!$E$5,'Assistenti_Tecnici 1^ Pos.Ec.'!H202,IF(Foglio2!$J$3=Foglio2!$E$6,'Assistenti_Amm.vo 1^ Pos.Ec.'!H202,0))))</f>
        <v>0</v>
      </c>
      <c r="K202" s="248">
        <f>IF(Foglio2!$J$3=Foglio2!$E$3,'Ausiliari_Coll.Scol. 1^ Pos.Ec.'!I202,IF(Foglio2!$J$3=Foglio2!$E$4,'Collab._Tecnici 1^ Pos.Ec.'!I202,IF(Foglio2!$J$3=Foglio2!$E$5,'Assistenti_Tecnici 1^ Pos.Ec.'!I202,IF(Foglio2!$J$3=Foglio2!$E$6,'Assistenti_Amm.vo 1^ Pos.Ec.'!I202,0))))</f>
        <v>0</v>
      </c>
      <c r="L202" s="248">
        <f>IF(Foglio2!$J$3=Foglio2!$E$3,'Ausiliari_Coll.Scol. 1^ Pos.Ec.'!J202,IF(Foglio2!$J$3=Foglio2!$E$4,'Collab._Tecnici 1^ Pos.Ec.'!J202,IF(Foglio2!$J$3=Foglio2!$E$5,'Assistenti_Tecnici 1^ Pos.Ec.'!J202,IF(Foglio2!$J$3=Foglio2!$E$6,'Assistenti_Amm.vo 1^ Pos.Ec.'!J202,0))))</f>
        <v>0</v>
      </c>
      <c r="M202" s="248">
        <f>IF(Foglio2!$J$3=Foglio2!$E$3,'Ausiliari_Coll.Scol. 1^ Pos.Ec.'!K202,IF(Foglio2!$J$3=Foglio2!$E$4,'Collab._Tecnici 1^ Pos.Ec.'!K202,IF(Foglio2!$J$3=Foglio2!$E$5,'Assistenti_Tecnici 1^ Pos.Ec.'!K202,IF(Foglio2!$J$3=Foglio2!$E$6,'Assistenti_Amm.vo 1^ Pos.Ec.'!K202,0))))</f>
        <v>0</v>
      </c>
      <c r="N202" s="250">
        <f>IF(Foglio2!$J$3=Foglio2!$E$3,'Ausiliari_Coll.Scol. 1^ Pos.Ec.'!L202,IF(Foglio2!$J$3=Foglio2!$E$4,'Collab._Tecnici 1^ Pos.Ec.'!L202,IF(Foglio2!$J$3=Foglio2!$E$5,'Assistenti_Tecnici 1^ Pos.Ec.'!L202,IF(Foglio2!$J$3=Foglio2!$E$6,'Assistenti_Amm.vo 1^ Pos.Ec.'!L202,0))))</f>
        <v>0</v>
      </c>
      <c r="O202" s="251"/>
      <c r="P202" s="252">
        <f>IF(Foglio2!$J$3=Foglio2!$E$3,'Ausiliari_Coll.Scol. 1^ Pos.Ec.'!N202,IF(Foglio2!$J$3=Foglio2!$E$4,'Collab._Tecnici 1^ Pos.Ec.'!N202,IF(Foglio2!$J$3=Foglio2!$E$5,'Assistenti_Tecnici 1^ Pos.Ec.'!N202,IF(Foglio2!$J$3=Foglio2!$E$6,'Assistenti_Amm.vo 1^ Pos.Ec.'!N202,0))))</f>
        <v>0</v>
      </c>
      <c r="Q202" s="252">
        <f>IF(Foglio2!$J$3=Foglio2!$E$3,'Ausiliari_Coll.Scol. 1^ Pos.Ec.'!O202,IF(Foglio2!$J$3=Foglio2!$E$4,'Collab._Tecnici 1^ Pos.Ec.'!O202,IF(Foglio2!$J$3=Foglio2!$E$5,'Assistenti_Tecnici 1^ Pos.Ec.'!O202,IF(Foglio2!$J$3=Foglio2!$E$6,'Assistenti_Amm.vo 1^ Pos.Ec.'!O202,0))))</f>
        <v>0</v>
      </c>
      <c r="R202" s="252">
        <f>IF(Foglio2!$J$3=Foglio2!$E$3,'Ausiliari_Coll.Scol. 1^ Pos.Ec.'!P202,IF(Foglio2!$J$3=Foglio2!$E$4,'Collab._Tecnici 1^ Pos.Ec.'!P202,IF(Foglio2!$J$3=Foglio2!$E$5,'Assistenti_Tecnici 1^ Pos.Ec.'!P202,IF(Foglio2!$J$3=Foglio2!$E$6,'Assistenti_Amm.vo 1^ Pos.Ec.'!P202,0))))</f>
        <v>0</v>
      </c>
      <c r="S202" s="252">
        <f>IF(Foglio2!$J$3=Foglio2!$E$3,'Ausiliari_Coll.Scol. 1^ Pos.Ec.'!Q202,IF(Foglio2!$J$3=Foglio2!$E$4,'Collab._Tecnici 1^ Pos.Ec.'!Q202,IF(Foglio2!$J$3=Foglio2!$E$5,'Assistenti_Tecnici 1^ Pos.Ec.'!Q202,IF(Foglio2!$J$3=Foglio2!$E$6,'Assistenti_Amm.vo 1^ Pos.Ec.'!Q202,0))))</f>
        <v>0</v>
      </c>
      <c r="T202" s="252">
        <f>IF(Foglio2!$J$3=Foglio2!$E$3,'Ausiliari_Coll.Scol. 1^ Pos.Ec.'!R202,IF(Foglio2!$J$3=Foglio2!$E$4,'Collab._Tecnici 1^ Pos.Ec.'!R202,IF(Foglio2!$J$3=Foglio2!$E$5,'Assistenti_Tecnici 1^ Pos.Ec.'!R202,IF(Foglio2!$J$3=Foglio2!$E$6,'Assistenti_Amm.vo 1^ Pos.Ec.'!R202,0))))</f>
        <v>0</v>
      </c>
      <c r="U202" s="252">
        <f t="shared" ref="U202" si="497">(P202)/12*0.8</f>
        <v>0</v>
      </c>
      <c r="V202" s="252">
        <f t="shared" ref="V202" si="498">(P202+R202)/12*0.8</f>
        <v>0</v>
      </c>
      <c r="W202" s="253" t="str">
        <f t="shared" si="448"/>
        <v>Fascia Da 21 a 27 Decorrenza 1/4/2018</v>
      </c>
    </row>
    <row r="203" spans="1:23" ht="9" customHeight="1" x14ac:dyDescent="0.2">
      <c r="B203" s="245">
        <f t="shared" si="367"/>
        <v>43198</v>
      </c>
      <c r="C203" s="492"/>
      <c r="D203" s="492"/>
      <c r="E203" s="254" t="s">
        <v>4</v>
      </c>
      <c r="F203" s="255">
        <v>27</v>
      </c>
      <c r="G203" s="267">
        <f t="shared" ref="G203:N203" si="499">G202*1936.27</f>
        <v>0</v>
      </c>
      <c r="H203" s="256">
        <f t="shared" si="499"/>
        <v>0</v>
      </c>
      <c r="I203" s="256">
        <f t="shared" si="499"/>
        <v>0</v>
      </c>
      <c r="J203" s="267">
        <f t="shared" si="499"/>
        <v>0</v>
      </c>
      <c r="K203" s="267">
        <f t="shared" si="499"/>
        <v>0</v>
      </c>
      <c r="L203" s="257">
        <f t="shared" si="499"/>
        <v>0</v>
      </c>
      <c r="M203" s="267">
        <f t="shared" si="499"/>
        <v>0</v>
      </c>
      <c r="N203" s="267">
        <f t="shared" si="499"/>
        <v>0</v>
      </c>
      <c r="O203" s="183"/>
      <c r="P203" s="184">
        <f t="shared" ref="P203:U203" si="500">P202*1936.27</f>
        <v>0</v>
      </c>
      <c r="Q203" s="184">
        <f t="shared" si="500"/>
        <v>0</v>
      </c>
      <c r="R203" s="184">
        <f t="shared" si="500"/>
        <v>0</v>
      </c>
      <c r="S203" s="184">
        <f t="shared" si="500"/>
        <v>0</v>
      </c>
      <c r="T203" s="184">
        <f t="shared" si="500"/>
        <v>0</v>
      </c>
      <c r="U203" s="184">
        <f t="shared" si="500"/>
        <v>0</v>
      </c>
      <c r="V203" s="184">
        <f t="shared" si="484"/>
        <v>0</v>
      </c>
    </row>
    <row r="204" spans="1:23" ht="12.75" customHeight="1" x14ac:dyDescent="0.2">
      <c r="A204" s="104">
        <f>IF(Foglio2!$J$7=1,TRUNC(V204,0),TRUNC(U204,0))</f>
        <v>0</v>
      </c>
      <c r="B204" s="245">
        <f t="shared" si="367"/>
        <v>43199</v>
      </c>
      <c r="C204" s="492"/>
      <c r="D204" s="492"/>
      <c r="E204" s="259" t="s">
        <v>3</v>
      </c>
      <c r="F204" s="260">
        <v>28</v>
      </c>
      <c r="G204" s="248">
        <f>IF(Foglio2!$J$3=Foglio2!$E$3,'Ausiliari_Coll.Scol. 1^ Pos.Ec.'!E204,IF(Foglio2!$J$3=Foglio2!$E$4,'Collab._Tecnici 1^ Pos.Ec.'!E204,IF(Foglio2!$J$3=Foglio2!$E$5,'Assistenti_Tecnici 1^ Pos.Ec.'!E204,IF(Foglio2!$J$3=Foglio2!$E$6,'Assistenti_Amm.vo 1^ Pos.Ec.'!E204,0))))</f>
        <v>0</v>
      </c>
      <c r="H204" s="248">
        <f>IF(Foglio2!$J$3=Foglio2!$E$3,'Ausiliari_Coll.Scol. 1^ Pos.Ec.'!F204,IF(Foglio2!$J$3=Foglio2!$E$4,'Collab._Tecnici 1^ Pos.Ec.'!F204,IF(Foglio2!$J$3=Foglio2!$E$5,'Assistenti_Tecnici 1^ Pos.Ec.'!F204,IF(Foglio2!$J$3=Foglio2!$E$6,'Assistenti_Amm.vo 1^ Pos.Ec.'!F204,0))))</f>
        <v>0</v>
      </c>
      <c r="I204" s="248">
        <f>IF(Foglio2!$J$3=Foglio2!$E$3,'Ausiliari_Coll.Scol. 1^ Pos.Ec.'!G204,IF(Foglio2!$J$3=Foglio2!$E$4,'Collab._Tecnici 1^ Pos.Ec.'!G204,IF(Foglio2!$J$3=Foglio2!$E$5,'Assistenti_Tecnici 1^ Pos.Ec.'!G204,IF(Foglio2!$J$3=Foglio2!$E$6,'Assistenti_Amm.vo 1^ Pos.Ec.'!G204,0))))</f>
        <v>0</v>
      </c>
      <c r="J204" s="248">
        <f>IF(Foglio2!$J$3=Foglio2!$E$3,'Ausiliari_Coll.Scol. 1^ Pos.Ec.'!H204,IF(Foglio2!$J$3=Foglio2!$E$4,'Collab._Tecnici 1^ Pos.Ec.'!H204,IF(Foglio2!$J$3=Foglio2!$E$5,'Assistenti_Tecnici 1^ Pos.Ec.'!H204,IF(Foglio2!$J$3=Foglio2!$E$6,'Assistenti_Amm.vo 1^ Pos.Ec.'!H204,0))))</f>
        <v>0</v>
      </c>
      <c r="K204" s="248">
        <f>IF(Foglio2!$J$3=Foglio2!$E$3,'Ausiliari_Coll.Scol. 1^ Pos.Ec.'!I204,IF(Foglio2!$J$3=Foglio2!$E$4,'Collab._Tecnici 1^ Pos.Ec.'!I204,IF(Foglio2!$J$3=Foglio2!$E$5,'Assistenti_Tecnici 1^ Pos.Ec.'!I204,IF(Foglio2!$J$3=Foglio2!$E$6,'Assistenti_Amm.vo 1^ Pos.Ec.'!I204,0))))</f>
        <v>0</v>
      </c>
      <c r="L204" s="248">
        <f>IF(Foglio2!$J$3=Foglio2!$E$3,'Ausiliari_Coll.Scol. 1^ Pos.Ec.'!J204,IF(Foglio2!$J$3=Foglio2!$E$4,'Collab._Tecnici 1^ Pos.Ec.'!J204,IF(Foglio2!$J$3=Foglio2!$E$5,'Assistenti_Tecnici 1^ Pos.Ec.'!J204,IF(Foglio2!$J$3=Foglio2!$E$6,'Assistenti_Amm.vo 1^ Pos.Ec.'!J204,0))))</f>
        <v>0</v>
      </c>
      <c r="M204" s="248">
        <f>IF(Foglio2!$J$3=Foglio2!$E$3,'Ausiliari_Coll.Scol. 1^ Pos.Ec.'!K204,IF(Foglio2!$J$3=Foglio2!$E$4,'Collab._Tecnici 1^ Pos.Ec.'!K204,IF(Foglio2!$J$3=Foglio2!$E$5,'Assistenti_Tecnici 1^ Pos.Ec.'!K204,IF(Foglio2!$J$3=Foglio2!$E$6,'Assistenti_Amm.vo 1^ Pos.Ec.'!K204,0))))</f>
        <v>0</v>
      </c>
      <c r="N204" s="250">
        <f>IF(Foglio2!$J$3=Foglio2!$E$3,'Ausiliari_Coll.Scol. 1^ Pos.Ec.'!L204,IF(Foglio2!$J$3=Foglio2!$E$4,'Collab._Tecnici 1^ Pos.Ec.'!L204,IF(Foglio2!$J$3=Foglio2!$E$5,'Assistenti_Tecnici 1^ Pos.Ec.'!L204,IF(Foglio2!$J$3=Foglio2!$E$6,'Assistenti_Amm.vo 1^ Pos.Ec.'!L204,0))))</f>
        <v>0</v>
      </c>
      <c r="O204" s="251"/>
      <c r="P204" s="252">
        <f>IF(Foglio2!$J$3=Foglio2!$E$3,'Ausiliari_Coll.Scol. 1^ Pos.Ec.'!N204,IF(Foglio2!$J$3=Foglio2!$E$4,'Collab._Tecnici 1^ Pos.Ec.'!N204,IF(Foglio2!$J$3=Foglio2!$E$5,'Assistenti_Tecnici 1^ Pos.Ec.'!N204,IF(Foglio2!$J$3=Foglio2!$E$6,'Assistenti_Amm.vo 1^ Pos.Ec.'!N204,0))))</f>
        <v>0</v>
      </c>
      <c r="Q204" s="252">
        <f>IF(Foglio2!$J$3=Foglio2!$E$3,'Ausiliari_Coll.Scol. 1^ Pos.Ec.'!O204,IF(Foglio2!$J$3=Foglio2!$E$4,'Collab._Tecnici 1^ Pos.Ec.'!O204,IF(Foglio2!$J$3=Foglio2!$E$5,'Assistenti_Tecnici 1^ Pos.Ec.'!O204,IF(Foglio2!$J$3=Foglio2!$E$6,'Assistenti_Amm.vo 1^ Pos.Ec.'!O204,0))))</f>
        <v>0</v>
      </c>
      <c r="R204" s="252">
        <f>IF(Foglio2!$J$3=Foglio2!$E$3,'Ausiliari_Coll.Scol. 1^ Pos.Ec.'!P204,IF(Foglio2!$J$3=Foglio2!$E$4,'Collab._Tecnici 1^ Pos.Ec.'!P204,IF(Foglio2!$J$3=Foglio2!$E$5,'Assistenti_Tecnici 1^ Pos.Ec.'!P204,IF(Foglio2!$J$3=Foglio2!$E$6,'Assistenti_Amm.vo 1^ Pos.Ec.'!P204,0))))</f>
        <v>0</v>
      </c>
      <c r="S204" s="252">
        <f>IF(Foglio2!$J$3=Foglio2!$E$3,'Ausiliari_Coll.Scol. 1^ Pos.Ec.'!Q204,IF(Foglio2!$J$3=Foglio2!$E$4,'Collab._Tecnici 1^ Pos.Ec.'!Q204,IF(Foglio2!$J$3=Foglio2!$E$5,'Assistenti_Tecnici 1^ Pos.Ec.'!Q204,IF(Foglio2!$J$3=Foglio2!$E$6,'Assistenti_Amm.vo 1^ Pos.Ec.'!Q204,0))))</f>
        <v>0</v>
      </c>
      <c r="T204" s="252">
        <f>IF(Foglio2!$J$3=Foglio2!$E$3,'Ausiliari_Coll.Scol. 1^ Pos.Ec.'!R204,IF(Foglio2!$J$3=Foglio2!$E$4,'Collab._Tecnici 1^ Pos.Ec.'!R204,IF(Foglio2!$J$3=Foglio2!$E$5,'Assistenti_Tecnici 1^ Pos.Ec.'!R204,IF(Foglio2!$J$3=Foglio2!$E$6,'Assistenti_Amm.vo 1^ Pos.Ec.'!R204,0))))</f>
        <v>0</v>
      </c>
      <c r="U204" s="252">
        <f t="shared" ref="U204" si="501">(P204)/12*0.8</f>
        <v>0</v>
      </c>
      <c r="V204" s="252">
        <f t="shared" ref="V204" si="502">(P204+R204)/12*0.8</f>
        <v>0</v>
      </c>
      <c r="W204" s="253" t="str">
        <f t="shared" si="453"/>
        <v>Fascia Da 28 a 34 Decorrenza 1/4/2018</v>
      </c>
    </row>
    <row r="205" spans="1:23" ht="9" customHeight="1" x14ac:dyDescent="0.2">
      <c r="B205" s="245">
        <f t="shared" si="367"/>
        <v>43200</v>
      </c>
      <c r="C205" s="492"/>
      <c r="D205" s="492"/>
      <c r="E205" s="254" t="s">
        <v>4</v>
      </c>
      <c r="F205" s="255">
        <v>34</v>
      </c>
      <c r="G205" s="267">
        <f t="shared" ref="G205:N205" si="503">G204*1936.27</f>
        <v>0</v>
      </c>
      <c r="H205" s="256">
        <f t="shared" si="503"/>
        <v>0</v>
      </c>
      <c r="I205" s="256">
        <f t="shared" si="503"/>
        <v>0</v>
      </c>
      <c r="J205" s="267">
        <f t="shared" si="503"/>
        <v>0</v>
      </c>
      <c r="K205" s="267">
        <f t="shared" si="503"/>
        <v>0</v>
      </c>
      <c r="L205" s="257">
        <f t="shared" si="503"/>
        <v>0</v>
      </c>
      <c r="M205" s="267">
        <f t="shared" si="503"/>
        <v>0</v>
      </c>
      <c r="N205" s="267">
        <f t="shared" si="503"/>
        <v>0</v>
      </c>
      <c r="O205" s="183"/>
      <c r="P205" s="184">
        <f t="shared" ref="P205:U205" si="504">P204*1936.27</f>
        <v>0</v>
      </c>
      <c r="Q205" s="184">
        <f t="shared" si="504"/>
        <v>0</v>
      </c>
      <c r="R205" s="184">
        <f t="shared" si="504"/>
        <v>0</v>
      </c>
      <c r="S205" s="184">
        <f t="shared" si="504"/>
        <v>0</v>
      </c>
      <c r="T205" s="184">
        <f t="shared" si="504"/>
        <v>0</v>
      </c>
      <c r="U205" s="184">
        <f t="shared" si="504"/>
        <v>0</v>
      </c>
      <c r="V205" s="184">
        <f t="shared" si="484"/>
        <v>0</v>
      </c>
    </row>
    <row r="206" spans="1:23" ht="12.75" customHeight="1" x14ac:dyDescent="0.2">
      <c r="A206" s="104">
        <f>IF(Foglio2!$J$7=1,TRUNC(V206,0),TRUNC(U206,0))</f>
        <v>0</v>
      </c>
      <c r="B206" s="245">
        <f t="shared" si="367"/>
        <v>43201</v>
      </c>
      <c r="C206" s="492"/>
      <c r="D206" s="492"/>
      <c r="E206" s="259" t="s">
        <v>3</v>
      </c>
      <c r="F206" s="260">
        <v>35</v>
      </c>
      <c r="G206" s="248">
        <f>IF(Foglio2!$J$3=Foglio2!$E$3,'Ausiliari_Coll.Scol. 1^ Pos.Ec.'!E206,IF(Foglio2!$J$3=Foglio2!$E$4,'Collab._Tecnici 1^ Pos.Ec.'!E206,IF(Foglio2!$J$3=Foglio2!$E$5,'Assistenti_Tecnici 1^ Pos.Ec.'!E206,IF(Foglio2!$J$3=Foglio2!$E$6,'Assistenti_Amm.vo 1^ Pos.Ec.'!E206,0))))</f>
        <v>0</v>
      </c>
      <c r="H206" s="248">
        <f>IF(Foglio2!$J$3=Foglio2!$E$3,'Ausiliari_Coll.Scol. 1^ Pos.Ec.'!F206,IF(Foglio2!$J$3=Foglio2!$E$4,'Collab._Tecnici 1^ Pos.Ec.'!F206,IF(Foglio2!$J$3=Foglio2!$E$5,'Assistenti_Tecnici 1^ Pos.Ec.'!F206,IF(Foglio2!$J$3=Foglio2!$E$6,'Assistenti_Amm.vo 1^ Pos.Ec.'!F206,0))))</f>
        <v>0</v>
      </c>
      <c r="I206" s="248">
        <f>IF(Foglio2!$J$3=Foglio2!$E$3,'Ausiliari_Coll.Scol. 1^ Pos.Ec.'!G206,IF(Foglio2!$J$3=Foglio2!$E$4,'Collab._Tecnici 1^ Pos.Ec.'!G206,IF(Foglio2!$J$3=Foglio2!$E$5,'Assistenti_Tecnici 1^ Pos.Ec.'!G206,IF(Foglio2!$J$3=Foglio2!$E$6,'Assistenti_Amm.vo 1^ Pos.Ec.'!G206,0))))</f>
        <v>0</v>
      </c>
      <c r="J206" s="248">
        <f>IF(Foglio2!$J$3=Foglio2!$E$3,'Ausiliari_Coll.Scol. 1^ Pos.Ec.'!H206,IF(Foglio2!$J$3=Foglio2!$E$4,'Collab._Tecnici 1^ Pos.Ec.'!H206,IF(Foglio2!$J$3=Foglio2!$E$5,'Assistenti_Tecnici 1^ Pos.Ec.'!H206,IF(Foglio2!$J$3=Foglio2!$E$6,'Assistenti_Amm.vo 1^ Pos.Ec.'!H206,0))))</f>
        <v>0</v>
      </c>
      <c r="K206" s="248">
        <f>IF(Foglio2!$J$3=Foglio2!$E$3,'Ausiliari_Coll.Scol. 1^ Pos.Ec.'!I206,IF(Foglio2!$J$3=Foglio2!$E$4,'Collab._Tecnici 1^ Pos.Ec.'!I206,IF(Foglio2!$J$3=Foglio2!$E$5,'Assistenti_Tecnici 1^ Pos.Ec.'!I206,IF(Foglio2!$J$3=Foglio2!$E$6,'Assistenti_Amm.vo 1^ Pos.Ec.'!I206,0))))</f>
        <v>0</v>
      </c>
      <c r="L206" s="248">
        <f>IF(Foglio2!$J$3=Foglio2!$E$3,'Ausiliari_Coll.Scol. 1^ Pos.Ec.'!J206,IF(Foglio2!$J$3=Foglio2!$E$4,'Collab._Tecnici 1^ Pos.Ec.'!J206,IF(Foglio2!$J$3=Foglio2!$E$5,'Assistenti_Tecnici 1^ Pos.Ec.'!J206,IF(Foglio2!$J$3=Foglio2!$E$6,'Assistenti_Amm.vo 1^ Pos.Ec.'!J206,0))))</f>
        <v>0</v>
      </c>
      <c r="M206" s="248">
        <f>IF(Foglio2!$J$3=Foglio2!$E$3,'Ausiliari_Coll.Scol. 1^ Pos.Ec.'!K206,IF(Foglio2!$J$3=Foglio2!$E$4,'Collab._Tecnici 1^ Pos.Ec.'!K206,IF(Foglio2!$J$3=Foglio2!$E$5,'Assistenti_Tecnici 1^ Pos.Ec.'!K206,IF(Foglio2!$J$3=Foglio2!$E$6,'Assistenti_Amm.vo 1^ Pos.Ec.'!K206,0))))</f>
        <v>0</v>
      </c>
      <c r="N206" s="250">
        <f>IF(Foglio2!$J$3=Foglio2!$E$3,'Ausiliari_Coll.Scol. 1^ Pos.Ec.'!L206,IF(Foglio2!$J$3=Foglio2!$E$4,'Collab._Tecnici 1^ Pos.Ec.'!L206,IF(Foglio2!$J$3=Foglio2!$E$5,'Assistenti_Tecnici 1^ Pos.Ec.'!L206,IF(Foglio2!$J$3=Foglio2!$E$6,'Assistenti_Amm.vo 1^ Pos.Ec.'!L206,0))))</f>
        <v>0</v>
      </c>
      <c r="O206" s="251"/>
      <c r="P206" s="252">
        <f>IF(Foglio2!$J$3=Foglio2!$E$3,'Ausiliari_Coll.Scol. 1^ Pos.Ec.'!N206,IF(Foglio2!$J$3=Foglio2!$E$4,'Collab._Tecnici 1^ Pos.Ec.'!N206,IF(Foglio2!$J$3=Foglio2!$E$5,'Assistenti_Tecnici 1^ Pos.Ec.'!N206,IF(Foglio2!$J$3=Foglio2!$E$6,'Assistenti_Amm.vo 1^ Pos.Ec.'!N206,0))))</f>
        <v>0</v>
      </c>
      <c r="Q206" s="252">
        <f>IF(Foglio2!$J$3=Foglio2!$E$3,'Ausiliari_Coll.Scol. 1^ Pos.Ec.'!O206,IF(Foglio2!$J$3=Foglio2!$E$4,'Collab._Tecnici 1^ Pos.Ec.'!O206,IF(Foglio2!$J$3=Foglio2!$E$5,'Assistenti_Tecnici 1^ Pos.Ec.'!O206,IF(Foglio2!$J$3=Foglio2!$E$6,'Assistenti_Amm.vo 1^ Pos.Ec.'!O206,0))))</f>
        <v>0</v>
      </c>
      <c r="R206" s="252">
        <f>IF(Foglio2!$J$3=Foglio2!$E$3,'Ausiliari_Coll.Scol. 1^ Pos.Ec.'!P206,IF(Foglio2!$J$3=Foglio2!$E$4,'Collab._Tecnici 1^ Pos.Ec.'!P206,IF(Foglio2!$J$3=Foglio2!$E$5,'Assistenti_Tecnici 1^ Pos.Ec.'!P206,IF(Foglio2!$J$3=Foglio2!$E$6,'Assistenti_Amm.vo 1^ Pos.Ec.'!P206,0))))</f>
        <v>0</v>
      </c>
      <c r="S206" s="252">
        <f>IF(Foglio2!$J$3=Foglio2!$E$3,'Ausiliari_Coll.Scol. 1^ Pos.Ec.'!Q206,IF(Foglio2!$J$3=Foglio2!$E$4,'Collab._Tecnici 1^ Pos.Ec.'!Q206,IF(Foglio2!$J$3=Foglio2!$E$5,'Assistenti_Tecnici 1^ Pos.Ec.'!Q206,IF(Foglio2!$J$3=Foglio2!$E$6,'Assistenti_Amm.vo 1^ Pos.Ec.'!Q206,0))))</f>
        <v>0</v>
      </c>
      <c r="T206" s="252">
        <f>IF(Foglio2!$J$3=Foglio2!$E$3,'Ausiliari_Coll.Scol. 1^ Pos.Ec.'!R206,IF(Foglio2!$J$3=Foglio2!$E$4,'Collab._Tecnici 1^ Pos.Ec.'!R206,IF(Foglio2!$J$3=Foglio2!$E$5,'Assistenti_Tecnici 1^ Pos.Ec.'!R206,IF(Foglio2!$J$3=Foglio2!$E$6,'Assistenti_Amm.vo 1^ Pos.Ec.'!R206,0))))</f>
        <v>0</v>
      </c>
      <c r="U206" s="252">
        <f t="shared" ref="U206" si="505">(P206)/12*0.8</f>
        <v>0</v>
      </c>
      <c r="V206" s="252">
        <f t="shared" ref="V206" si="506">(P206+R206)/12*0.8</f>
        <v>0</v>
      </c>
      <c r="W206" s="253" t="str">
        <f t="shared" si="458"/>
        <v>Fascia Da 35 a  Decorrenza 1/4/2018</v>
      </c>
    </row>
    <row r="207" spans="1:23" ht="9" customHeight="1" x14ac:dyDescent="0.2">
      <c r="B207" s="245">
        <f t="shared" si="367"/>
        <v>43202</v>
      </c>
      <c r="C207" s="493"/>
      <c r="D207" s="493"/>
      <c r="E207" s="264" t="s">
        <v>4</v>
      </c>
      <c r="F207" s="265"/>
      <c r="G207" s="267">
        <f t="shared" ref="G207:N207" si="507">G206*1936.27</f>
        <v>0</v>
      </c>
      <c r="H207" s="267">
        <f t="shared" si="507"/>
        <v>0</v>
      </c>
      <c r="I207" s="267">
        <f t="shared" si="507"/>
        <v>0</v>
      </c>
      <c r="J207" s="267">
        <f t="shared" si="507"/>
        <v>0</v>
      </c>
      <c r="K207" s="267">
        <f t="shared" si="507"/>
        <v>0</v>
      </c>
      <c r="L207" s="267">
        <f t="shared" si="507"/>
        <v>0</v>
      </c>
      <c r="M207" s="267">
        <f t="shared" si="507"/>
        <v>0</v>
      </c>
      <c r="N207" s="267">
        <f t="shared" si="507"/>
        <v>0</v>
      </c>
      <c r="O207" s="183"/>
      <c r="P207" s="269">
        <f t="shared" ref="P207:U207" si="508">P206*1936.27</f>
        <v>0</v>
      </c>
      <c r="Q207" s="269">
        <f t="shared" si="508"/>
        <v>0</v>
      </c>
      <c r="R207" s="269">
        <f t="shared" si="508"/>
        <v>0</v>
      </c>
      <c r="S207" s="269">
        <f t="shared" si="508"/>
        <v>0</v>
      </c>
      <c r="T207" s="184">
        <f t="shared" si="508"/>
        <v>0</v>
      </c>
      <c r="U207" s="184">
        <f t="shared" si="508"/>
        <v>0</v>
      </c>
      <c r="V207" s="184">
        <f t="shared" si="484"/>
        <v>0</v>
      </c>
    </row>
    <row r="208" spans="1:23" ht="12.75" customHeight="1" x14ac:dyDescent="0.2">
      <c r="A208" s="104">
        <f>IF(Foglio2!$J$7=1,TRUNC(V208,0),TRUNC(U208,0))</f>
        <v>0</v>
      </c>
      <c r="B208" s="245">
        <f t="shared" ref="B208" si="509">C210</f>
        <v>43466</v>
      </c>
      <c r="C208" s="452">
        <f>D196+1</f>
        <v>43466</v>
      </c>
      <c r="D208" s="452">
        <v>43830</v>
      </c>
      <c r="E208" s="246" t="s">
        <v>3</v>
      </c>
      <c r="F208" s="247">
        <v>0</v>
      </c>
      <c r="G208" s="248">
        <f>IF(Foglio2!$J$3=Foglio2!$E$3,'Ausiliari_Coll.Scol. 1^ Pos.Ec.'!E208,IF(Foglio2!$J$3=Foglio2!$E$4,'Collab._Tecnici 1^ Pos.Ec.'!E208,IF(Foglio2!$J$3=Foglio2!$E$5,'Assistenti_Tecnici 1^ Pos.Ec.'!E208,IF(Foglio2!$J$3=Foglio2!$E$6,'Assistenti_Amm.vo 1^ Pos.Ec.'!E208,0))))</f>
        <v>0</v>
      </c>
      <c r="H208" s="248">
        <f>IF(Foglio2!$J$3=Foglio2!$E$3,'Ausiliari_Coll.Scol. 1^ Pos.Ec.'!F208,IF(Foglio2!$J$3=Foglio2!$E$4,'Collab._Tecnici 1^ Pos.Ec.'!F208,IF(Foglio2!$J$3=Foglio2!$E$5,'Assistenti_Tecnici 1^ Pos.Ec.'!F208,IF(Foglio2!$J$3=Foglio2!$E$6,'Assistenti_Amm.vo 1^ Pos.Ec.'!F208,0))))</f>
        <v>0</v>
      </c>
      <c r="I208" s="248">
        <f>IF(Foglio2!$J$3=Foglio2!$E$3,'Ausiliari_Coll.Scol. 1^ Pos.Ec.'!G208,IF(Foglio2!$J$3=Foglio2!$E$4,'Collab._Tecnici 1^ Pos.Ec.'!G208,IF(Foglio2!$J$3=Foglio2!$E$5,'Assistenti_Tecnici 1^ Pos.Ec.'!G208,IF(Foglio2!$J$3=Foglio2!$E$6,'Assistenti_Amm.vo 1^ Pos.Ec.'!G208,0))))</f>
        <v>0</v>
      </c>
      <c r="J208" s="248">
        <f>IF(Foglio2!$J$3=Foglio2!$E$3,'Ausiliari_Coll.Scol. 1^ Pos.Ec.'!H208,IF(Foglio2!$J$3=Foglio2!$E$4,'Collab._Tecnici 1^ Pos.Ec.'!H208,IF(Foglio2!$J$3=Foglio2!$E$5,'Assistenti_Tecnici 1^ Pos.Ec.'!H208,IF(Foglio2!$J$3=Foglio2!$E$6,'Assistenti_Amm.vo 1^ Pos.Ec.'!H208,0))))</f>
        <v>0</v>
      </c>
      <c r="K208" s="248">
        <f>IF(Foglio2!$J$3=Foglio2!$E$3,'Ausiliari_Coll.Scol. 1^ Pos.Ec.'!I208,IF(Foglio2!$J$3=Foglio2!$E$4,'Collab._Tecnici 1^ Pos.Ec.'!I208,IF(Foglio2!$J$3=Foglio2!$E$5,'Assistenti_Tecnici 1^ Pos.Ec.'!I208,IF(Foglio2!$J$3=Foglio2!$E$6,'Assistenti_Amm.vo 1^ Pos.Ec.'!I208,0))))</f>
        <v>0</v>
      </c>
      <c r="L208" s="248">
        <f>IF(Foglio2!$J$3=Foglio2!$E$3,'Ausiliari_Coll.Scol. 1^ Pos.Ec.'!J208,IF(Foglio2!$J$3=Foglio2!$E$4,'Collab._Tecnici 1^ Pos.Ec.'!J208,IF(Foglio2!$J$3=Foglio2!$E$5,'Assistenti_Tecnici 1^ Pos.Ec.'!J208,IF(Foglio2!$J$3=Foglio2!$E$6,'Assistenti_Amm.vo 1^ Pos.Ec.'!J208,0))))</f>
        <v>0</v>
      </c>
      <c r="M208" s="248">
        <f>IF(Foglio2!$J$3=Foglio2!$E$3,'Ausiliari_Coll.Scol. 1^ Pos.Ec.'!K208,IF(Foglio2!$J$3=Foglio2!$E$4,'Collab._Tecnici 1^ Pos.Ec.'!K208,IF(Foglio2!$J$3=Foglio2!$E$5,'Assistenti_Tecnici 1^ Pos.Ec.'!K208,IF(Foglio2!$J$3=Foglio2!$E$6,'Assistenti_Amm.vo 1^ Pos.Ec.'!K208,0))))</f>
        <v>0</v>
      </c>
      <c r="N208" s="250">
        <f>IF(Foglio2!$J$3=Foglio2!$E$3,'Ausiliari_Coll.Scol. 1^ Pos.Ec.'!L208,IF(Foglio2!$J$3=Foglio2!$E$4,'Collab._Tecnici 1^ Pos.Ec.'!L208,IF(Foglio2!$J$3=Foglio2!$E$5,'Assistenti_Tecnici 1^ Pos.Ec.'!L208,IF(Foglio2!$J$3=Foglio2!$E$6,'Assistenti_Amm.vo 1^ Pos.Ec.'!L208,0))))</f>
        <v>0</v>
      </c>
      <c r="O208" s="251"/>
      <c r="P208" s="252">
        <f>IF(Foglio2!$J$3=Foglio2!$E$3,'Ausiliari_Coll.Scol. 1^ Pos.Ec.'!N208,IF(Foglio2!$J$3=Foglio2!$E$4,'Collab._Tecnici 1^ Pos.Ec.'!N208,IF(Foglio2!$J$3=Foglio2!$E$5,'Assistenti_Tecnici 1^ Pos.Ec.'!N208,IF(Foglio2!$J$3=Foglio2!$E$6,'Assistenti_Amm.vo 1^ Pos.Ec.'!N208,0))))</f>
        <v>0</v>
      </c>
      <c r="Q208" s="252">
        <f>IF(Foglio2!$J$3=Foglio2!$E$3,'Ausiliari_Coll.Scol. 1^ Pos.Ec.'!O208,IF(Foglio2!$J$3=Foglio2!$E$4,'Collab._Tecnici 1^ Pos.Ec.'!O208,IF(Foglio2!$J$3=Foglio2!$E$5,'Assistenti_Tecnici 1^ Pos.Ec.'!O208,IF(Foglio2!$J$3=Foglio2!$E$6,'Assistenti_Amm.vo 1^ Pos.Ec.'!O208,0))))</f>
        <v>0</v>
      </c>
      <c r="R208" s="252">
        <f>IF(Foglio2!$J$3=Foglio2!$E$3,'Ausiliari_Coll.Scol. 1^ Pos.Ec.'!P208,IF(Foglio2!$J$3=Foglio2!$E$4,'Collab._Tecnici 1^ Pos.Ec.'!P208,IF(Foglio2!$J$3=Foglio2!$E$5,'Assistenti_Tecnici 1^ Pos.Ec.'!P208,IF(Foglio2!$J$3=Foglio2!$E$6,'Assistenti_Amm.vo 1^ Pos.Ec.'!P208,0))))</f>
        <v>0</v>
      </c>
      <c r="S208" s="252">
        <f>IF(Foglio2!$J$3=Foglio2!$E$3,'Ausiliari_Coll.Scol. 1^ Pos.Ec.'!Q208,IF(Foglio2!$J$3=Foglio2!$E$4,'Collab._Tecnici 1^ Pos.Ec.'!Q208,IF(Foglio2!$J$3=Foglio2!$E$5,'Assistenti_Tecnici 1^ Pos.Ec.'!Q208,IF(Foglio2!$J$3=Foglio2!$E$6,'Assistenti_Amm.vo 1^ Pos.Ec.'!Q208,0))))</f>
        <v>0</v>
      </c>
      <c r="T208" s="252">
        <f>IF(Foglio2!$J$3=Foglio2!$E$3,'Ausiliari_Coll.Scol. 1^ Pos.Ec.'!R208,IF(Foglio2!$J$3=Foglio2!$E$4,'Collab._Tecnici 1^ Pos.Ec.'!R208,IF(Foglio2!$J$3=Foglio2!$E$5,'Assistenti_Tecnici 1^ Pos.Ec.'!R208,IF(Foglio2!$J$3=Foglio2!$E$6,'Assistenti_Amm.vo 1^ Pos.Ec.'!R208,0))))</f>
        <v>0</v>
      </c>
      <c r="U208" s="252">
        <f t="shared" ref="U208" si="510">(P208)/12*0.8</f>
        <v>0</v>
      </c>
      <c r="V208" s="252">
        <f t="shared" ref="V208" si="511">(P208+R208)/12*0.8</f>
        <v>0</v>
      </c>
      <c r="W208" s="253" t="str">
        <f t="shared" ref="W208" si="512">"Fascia Da "&amp;F208&amp;" a "&amp;F209&amp;" Decorrenza "&amp;DAY(C208)&amp;"/"&amp;MONTH(C208)&amp;"/"&amp;YEAR(C208)</f>
        <v>Fascia Da 0 a 8 Decorrenza 1/1/2019</v>
      </c>
    </row>
    <row r="209" spans="1:23" ht="9" customHeight="1" x14ac:dyDescent="0.2">
      <c r="B209" s="245">
        <f t="shared" si="367"/>
        <v>43467</v>
      </c>
      <c r="C209" s="453"/>
      <c r="D209" s="453"/>
      <c r="E209" s="254" t="s">
        <v>4</v>
      </c>
      <c r="F209" s="255">
        <v>8</v>
      </c>
      <c r="G209" s="267">
        <f t="shared" ref="G209:N209" si="513">G208*1936.27</f>
        <v>0</v>
      </c>
      <c r="H209" s="256">
        <f t="shared" si="513"/>
        <v>0</v>
      </c>
      <c r="I209" s="256">
        <f t="shared" si="513"/>
        <v>0</v>
      </c>
      <c r="J209" s="267">
        <f t="shared" si="513"/>
        <v>0</v>
      </c>
      <c r="K209" s="267">
        <f t="shared" si="513"/>
        <v>0</v>
      </c>
      <c r="L209" s="257">
        <f t="shared" si="513"/>
        <v>0</v>
      </c>
      <c r="M209" s="267">
        <f t="shared" si="513"/>
        <v>0</v>
      </c>
      <c r="N209" s="267">
        <f t="shared" si="513"/>
        <v>0</v>
      </c>
      <c r="O209" s="183"/>
      <c r="P209" s="184">
        <f t="shared" ref="P209:V209" si="514">P208*1936.27</f>
        <v>0</v>
      </c>
      <c r="Q209" s="184">
        <f t="shared" si="514"/>
        <v>0</v>
      </c>
      <c r="R209" s="184">
        <f t="shared" si="514"/>
        <v>0</v>
      </c>
      <c r="S209" s="184">
        <f t="shared" si="514"/>
        <v>0</v>
      </c>
      <c r="T209" s="184">
        <f t="shared" si="514"/>
        <v>0</v>
      </c>
      <c r="U209" s="184">
        <f t="shared" si="514"/>
        <v>0</v>
      </c>
      <c r="V209" s="184">
        <f t="shared" si="514"/>
        <v>0</v>
      </c>
    </row>
    <row r="210" spans="1:23" ht="12.75" customHeight="1" x14ac:dyDescent="0.2">
      <c r="A210" s="104">
        <f>IF(Foglio2!$J$7=1,TRUNC(V210,0),TRUNC(U210,0))</f>
        <v>0</v>
      </c>
      <c r="B210" s="245">
        <f t="shared" si="367"/>
        <v>43468</v>
      </c>
      <c r="C210" s="492">
        <f>C208</f>
        <v>43466</v>
      </c>
      <c r="D210" s="492">
        <f>D208</f>
        <v>43830</v>
      </c>
      <c r="E210" s="259" t="s">
        <v>3</v>
      </c>
      <c r="F210" s="260">
        <v>9</v>
      </c>
      <c r="G210" s="248">
        <f>IF(Foglio2!$J$3=Foglio2!$E$3,'Ausiliari_Coll.Scol. 1^ Pos.Ec.'!E210,IF(Foglio2!$J$3=Foglio2!$E$4,'Collab._Tecnici 1^ Pos.Ec.'!E210,IF(Foglio2!$J$3=Foglio2!$E$5,'Assistenti_Tecnici 1^ Pos.Ec.'!E210,IF(Foglio2!$J$3=Foglio2!$E$6,'Assistenti_Amm.vo 1^ Pos.Ec.'!E210,0))))</f>
        <v>0</v>
      </c>
      <c r="H210" s="248">
        <f>IF(Foglio2!$J$3=Foglio2!$E$3,'Ausiliari_Coll.Scol. 1^ Pos.Ec.'!F210,IF(Foglio2!$J$3=Foglio2!$E$4,'Collab._Tecnici 1^ Pos.Ec.'!F210,IF(Foglio2!$J$3=Foglio2!$E$5,'Assistenti_Tecnici 1^ Pos.Ec.'!F210,IF(Foglio2!$J$3=Foglio2!$E$6,'Assistenti_Amm.vo 1^ Pos.Ec.'!F210,0))))</f>
        <v>0</v>
      </c>
      <c r="I210" s="248">
        <f>IF(Foglio2!$J$3=Foglio2!$E$3,'Ausiliari_Coll.Scol. 1^ Pos.Ec.'!G210,IF(Foglio2!$J$3=Foglio2!$E$4,'Collab._Tecnici 1^ Pos.Ec.'!G210,IF(Foglio2!$J$3=Foglio2!$E$5,'Assistenti_Tecnici 1^ Pos.Ec.'!G210,IF(Foglio2!$J$3=Foglio2!$E$6,'Assistenti_Amm.vo 1^ Pos.Ec.'!G210,0))))</f>
        <v>0</v>
      </c>
      <c r="J210" s="248">
        <f>IF(Foglio2!$J$3=Foglio2!$E$3,'Ausiliari_Coll.Scol. 1^ Pos.Ec.'!H210,IF(Foglio2!$J$3=Foglio2!$E$4,'Collab._Tecnici 1^ Pos.Ec.'!H210,IF(Foglio2!$J$3=Foglio2!$E$5,'Assistenti_Tecnici 1^ Pos.Ec.'!H210,IF(Foglio2!$J$3=Foglio2!$E$6,'Assistenti_Amm.vo 1^ Pos.Ec.'!H210,0))))</f>
        <v>0</v>
      </c>
      <c r="K210" s="248">
        <f>IF(Foglio2!$J$3=Foglio2!$E$3,'Ausiliari_Coll.Scol. 1^ Pos.Ec.'!I210,IF(Foglio2!$J$3=Foglio2!$E$4,'Collab._Tecnici 1^ Pos.Ec.'!I210,IF(Foglio2!$J$3=Foglio2!$E$5,'Assistenti_Tecnici 1^ Pos.Ec.'!I210,IF(Foglio2!$J$3=Foglio2!$E$6,'Assistenti_Amm.vo 1^ Pos.Ec.'!I210,0))))</f>
        <v>0</v>
      </c>
      <c r="L210" s="248">
        <f>IF(Foglio2!$J$3=Foglio2!$E$3,'Ausiliari_Coll.Scol. 1^ Pos.Ec.'!J210,IF(Foglio2!$J$3=Foglio2!$E$4,'Collab._Tecnici 1^ Pos.Ec.'!J210,IF(Foglio2!$J$3=Foglio2!$E$5,'Assistenti_Tecnici 1^ Pos.Ec.'!J210,IF(Foglio2!$J$3=Foglio2!$E$6,'Assistenti_Amm.vo 1^ Pos.Ec.'!J210,0))))</f>
        <v>0</v>
      </c>
      <c r="M210" s="248">
        <f>IF(Foglio2!$J$3=Foglio2!$E$3,'Ausiliari_Coll.Scol. 1^ Pos.Ec.'!K210,IF(Foglio2!$J$3=Foglio2!$E$4,'Collab._Tecnici 1^ Pos.Ec.'!K210,IF(Foglio2!$J$3=Foglio2!$E$5,'Assistenti_Tecnici 1^ Pos.Ec.'!K210,IF(Foglio2!$J$3=Foglio2!$E$6,'Assistenti_Amm.vo 1^ Pos.Ec.'!K210,0))))</f>
        <v>0</v>
      </c>
      <c r="N210" s="250">
        <f>IF(Foglio2!$J$3=Foglio2!$E$3,'Ausiliari_Coll.Scol. 1^ Pos.Ec.'!L210,IF(Foglio2!$J$3=Foglio2!$E$4,'Collab._Tecnici 1^ Pos.Ec.'!L210,IF(Foglio2!$J$3=Foglio2!$E$5,'Assistenti_Tecnici 1^ Pos.Ec.'!L210,IF(Foglio2!$J$3=Foglio2!$E$6,'Assistenti_Amm.vo 1^ Pos.Ec.'!L210,0))))</f>
        <v>0</v>
      </c>
      <c r="O210" s="251"/>
      <c r="P210" s="252">
        <f>IF(Foglio2!$J$3=Foglio2!$E$3,'Ausiliari_Coll.Scol. 1^ Pos.Ec.'!N210,IF(Foglio2!$J$3=Foglio2!$E$4,'Collab._Tecnici 1^ Pos.Ec.'!N210,IF(Foglio2!$J$3=Foglio2!$E$5,'Assistenti_Tecnici 1^ Pos.Ec.'!N210,IF(Foglio2!$J$3=Foglio2!$E$6,'Assistenti_Amm.vo 1^ Pos.Ec.'!N210,0))))</f>
        <v>0</v>
      </c>
      <c r="Q210" s="252">
        <f>IF(Foglio2!$J$3=Foglio2!$E$3,'Ausiliari_Coll.Scol. 1^ Pos.Ec.'!O210,IF(Foglio2!$J$3=Foglio2!$E$4,'Collab._Tecnici 1^ Pos.Ec.'!O210,IF(Foglio2!$J$3=Foglio2!$E$5,'Assistenti_Tecnici 1^ Pos.Ec.'!O210,IF(Foglio2!$J$3=Foglio2!$E$6,'Assistenti_Amm.vo 1^ Pos.Ec.'!O210,0))))</f>
        <v>0</v>
      </c>
      <c r="R210" s="252">
        <f>IF(Foglio2!$J$3=Foglio2!$E$3,'Ausiliari_Coll.Scol. 1^ Pos.Ec.'!P210,IF(Foglio2!$J$3=Foglio2!$E$4,'Collab._Tecnici 1^ Pos.Ec.'!P210,IF(Foglio2!$J$3=Foglio2!$E$5,'Assistenti_Tecnici 1^ Pos.Ec.'!P210,IF(Foglio2!$J$3=Foglio2!$E$6,'Assistenti_Amm.vo 1^ Pos.Ec.'!P210,0))))</f>
        <v>0</v>
      </c>
      <c r="S210" s="252">
        <f>IF(Foglio2!$J$3=Foglio2!$E$3,'Ausiliari_Coll.Scol. 1^ Pos.Ec.'!Q210,IF(Foglio2!$J$3=Foglio2!$E$4,'Collab._Tecnici 1^ Pos.Ec.'!Q210,IF(Foglio2!$J$3=Foglio2!$E$5,'Assistenti_Tecnici 1^ Pos.Ec.'!Q210,IF(Foglio2!$J$3=Foglio2!$E$6,'Assistenti_Amm.vo 1^ Pos.Ec.'!Q210,0))))</f>
        <v>0</v>
      </c>
      <c r="T210" s="252">
        <f>IF(Foglio2!$J$3=Foglio2!$E$3,'Ausiliari_Coll.Scol. 1^ Pos.Ec.'!R210,IF(Foglio2!$J$3=Foglio2!$E$4,'Collab._Tecnici 1^ Pos.Ec.'!R210,IF(Foglio2!$J$3=Foglio2!$E$5,'Assistenti_Tecnici 1^ Pos.Ec.'!R210,IF(Foglio2!$J$3=Foglio2!$E$6,'Assistenti_Amm.vo 1^ Pos.Ec.'!R210,0))))</f>
        <v>0</v>
      </c>
      <c r="U210" s="252">
        <f t="shared" ref="U210" si="515">(P210)/12*0.8</f>
        <v>0</v>
      </c>
      <c r="V210" s="252">
        <f t="shared" ref="V210" si="516">(P210+R210)/12*0.8</f>
        <v>0</v>
      </c>
      <c r="W210" s="253" t="str">
        <f t="shared" ref="W210" si="517">"Fascia Da "&amp;F210&amp;" a "&amp;F211&amp;" Decorrenza "&amp;DAY(C208)&amp;"/"&amp;MONTH(C208)&amp;"/"&amp;YEAR(C208)</f>
        <v>Fascia Da 9 a 14 Decorrenza 1/1/2019</v>
      </c>
    </row>
    <row r="211" spans="1:23" ht="9" customHeight="1" x14ac:dyDescent="0.2">
      <c r="B211" s="245">
        <f t="shared" si="367"/>
        <v>43469</v>
      </c>
      <c r="C211" s="492"/>
      <c r="D211" s="492"/>
      <c r="E211" s="254" t="s">
        <v>4</v>
      </c>
      <c r="F211" s="255">
        <v>14</v>
      </c>
      <c r="G211" s="267">
        <f t="shared" ref="G211:N211" si="518">G210*1936.27</f>
        <v>0</v>
      </c>
      <c r="H211" s="256">
        <f t="shared" si="518"/>
        <v>0</v>
      </c>
      <c r="I211" s="256">
        <f t="shared" si="518"/>
        <v>0</v>
      </c>
      <c r="J211" s="267">
        <f t="shared" si="518"/>
        <v>0</v>
      </c>
      <c r="K211" s="267">
        <f t="shared" si="518"/>
        <v>0</v>
      </c>
      <c r="L211" s="257">
        <f t="shared" si="518"/>
        <v>0</v>
      </c>
      <c r="M211" s="267">
        <f t="shared" si="518"/>
        <v>0</v>
      </c>
      <c r="N211" s="267">
        <f t="shared" si="518"/>
        <v>0</v>
      </c>
      <c r="O211" s="183"/>
      <c r="P211" s="184">
        <f t="shared" ref="P211:V211" si="519">P210*1936.27</f>
        <v>0</v>
      </c>
      <c r="Q211" s="184">
        <f t="shared" si="519"/>
        <v>0</v>
      </c>
      <c r="R211" s="184">
        <f t="shared" si="519"/>
        <v>0</v>
      </c>
      <c r="S211" s="184">
        <f t="shared" si="519"/>
        <v>0</v>
      </c>
      <c r="T211" s="184">
        <f t="shared" si="519"/>
        <v>0</v>
      </c>
      <c r="U211" s="184">
        <f t="shared" si="519"/>
        <v>0</v>
      </c>
      <c r="V211" s="184">
        <f t="shared" si="519"/>
        <v>0</v>
      </c>
    </row>
    <row r="212" spans="1:23" ht="12.75" customHeight="1" x14ac:dyDescent="0.2">
      <c r="A212" s="104">
        <f>IF(Foglio2!$J$7=1,TRUNC(V212,0),TRUNC(U212,0))</f>
        <v>0</v>
      </c>
      <c r="B212" s="245">
        <f t="shared" si="367"/>
        <v>43470</v>
      </c>
      <c r="C212" s="492"/>
      <c r="D212" s="492"/>
      <c r="E212" s="259" t="s">
        <v>3</v>
      </c>
      <c r="F212" s="260">
        <v>15</v>
      </c>
      <c r="G212" s="248">
        <f>IF(Foglio2!$J$3=Foglio2!$E$3,'Ausiliari_Coll.Scol. 1^ Pos.Ec.'!E212,IF(Foglio2!$J$3=Foglio2!$E$4,'Collab._Tecnici 1^ Pos.Ec.'!E212,IF(Foglio2!$J$3=Foglio2!$E$5,'Assistenti_Tecnici 1^ Pos.Ec.'!E212,IF(Foglio2!$J$3=Foglio2!$E$6,'Assistenti_Amm.vo 1^ Pos.Ec.'!E212,0))))</f>
        <v>0</v>
      </c>
      <c r="H212" s="248">
        <f>IF(Foglio2!$J$3=Foglio2!$E$3,'Ausiliari_Coll.Scol. 1^ Pos.Ec.'!F212,IF(Foglio2!$J$3=Foglio2!$E$4,'Collab._Tecnici 1^ Pos.Ec.'!F212,IF(Foglio2!$J$3=Foglio2!$E$5,'Assistenti_Tecnici 1^ Pos.Ec.'!F212,IF(Foglio2!$J$3=Foglio2!$E$6,'Assistenti_Amm.vo 1^ Pos.Ec.'!F212,0))))</f>
        <v>0</v>
      </c>
      <c r="I212" s="248">
        <f>IF(Foglio2!$J$3=Foglio2!$E$3,'Ausiliari_Coll.Scol. 1^ Pos.Ec.'!G212,IF(Foglio2!$J$3=Foglio2!$E$4,'Collab._Tecnici 1^ Pos.Ec.'!G212,IF(Foglio2!$J$3=Foglio2!$E$5,'Assistenti_Tecnici 1^ Pos.Ec.'!G212,IF(Foglio2!$J$3=Foglio2!$E$6,'Assistenti_Amm.vo 1^ Pos.Ec.'!G212,0))))</f>
        <v>0</v>
      </c>
      <c r="J212" s="248">
        <f>IF(Foglio2!$J$3=Foglio2!$E$3,'Ausiliari_Coll.Scol. 1^ Pos.Ec.'!H212,IF(Foglio2!$J$3=Foglio2!$E$4,'Collab._Tecnici 1^ Pos.Ec.'!H212,IF(Foglio2!$J$3=Foglio2!$E$5,'Assistenti_Tecnici 1^ Pos.Ec.'!H212,IF(Foglio2!$J$3=Foglio2!$E$6,'Assistenti_Amm.vo 1^ Pos.Ec.'!H212,0))))</f>
        <v>0</v>
      </c>
      <c r="K212" s="248">
        <f>IF(Foglio2!$J$3=Foglio2!$E$3,'Ausiliari_Coll.Scol. 1^ Pos.Ec.'!I212,IF(Foglio2!$J$3=Foglio2!$E$4,'Collab._Tecnici 1^ Pos.Ec.'!I212,IF(Foglio2!$J$3=Foglio2!$E$5,'Assistenti_Tecnici 1^ Pos.Ec.'!I212,IF(Foglio2!$J$3=Foglio2!$E$6,'Assistenti_Amm.vo 1^ Pos.Ec.'!I212,0))))</f>
        <v>0</v>
      </c>
      <c r="L212" s="248">
        <f>IF(Foglio2!$J$3=Foglio2!$E$3,'Ausiliari_Coll.Scol. 1^ Pos.Ec.'!J212,IF(Foglio2!$J$3=Foglio2!$E$4,'Collab._Tecnici 1^ Pos.Ec.'!J212,IF(Foglio2!$J$3=Foglio2!$E$5,'Assistenti_Tecnici 1^ Pos.Ec.'!J212,IF(Foglio2!$J$3=Foglio2!$E$6,'Assistenti_Amm.vo 1^ Pos.Ec.'!J212,0))))</f>
        <v>0</v>
      </c>
      <c r="M212" s="248">
        <f>IF(Foglio2!$J$3=Foglio2!$E$3,'Ausiliari_Coll.Scol. 1^ Pos.Ec.'!K212,IF(Foglio2!$J$3=Foglio2!$E$4,'Collab._Tecnici 1^ Pos.Ec.'!K212,IF(Foglio2!$J$3=Foglio2!$E$5,'Assistenti_Tecnici 1^ Pos.Ec.'!K212,IF(Foglio2!$J$3=Foglio2!$E$6,'Assistenti_Amm.vo 1^ Pos.Ec.'!K212,0))))</f>
        <v>0</v>
      </c>
      <c r="N212" s="250">
        <f>IF(Foglio2!$J$3=Foglio2!$E$3,'Ausiliari_Coll.Scol. 1^ Pos.Ec.'!L212,IF(Foglio2!$J$3=Foglio2!$E$4,'Collab._Tecnici 1^ Pos.Ec.'!L212,IF(Foglio2!$J$3=Foglio2!$E$5,'Assistenti_Tecnici 1^ Pos.Ec.'!L212,IF(Foglio2!$J$3=Foglio2!$E$6,'Assistenti_Amm.vo 1^ Pos.Ec.'!L212,0))))</f>
        <v>0</v>
      </c>
      <c r="O212" s="251"/>
      <c r="P212" s="252">
        <f>IF(Foglio2!$J$3=Foglio2!$E$3,'Ausiliari_Coll.Scol. 1^ Pos.Ec.'!N212,IF(Foglio2!$J$3=Foglio2!$E$4,'Collab._Tecnici 1^ Pos.Ec.'!N212,IF(Foglio2!$J$3=Foglio2!$E$5,'Assistenti_Tecnici 1^ Pos.Ec.'!N212,IF(Foglio2!$J$3=Foglio2!$E$6,'Assistenti_Amm.vo 1^ Pos.Ec.'!N212,0))))</f>
        <v>0</v>
      </c>
      <c r="Q212" s="252">
        <f>IF(Foglio2!$J$3=Foglio2!$E$3,'Ausiliari_Coll.Scol. 1^ Pos.Ec.'!O212,IF(Foglio2!$J$3=Foglio2!$E$4,'Collab._Tecnici 1^ Pos.Ec.'!O212,IF(Foglio2!$J$3=Foglio2!$E$5,'Assistenti_Tecnici 1^ Pos.Ec.'!O212,IF(Foglio2!$J$3=Foglio2!$E$6,'Assistenti_Amm.vo 1^ Pos.Ec.'!O212,0))))</f>
        <v>0</v>
      </c>
      <c r="R212" s="252">
        <f>IF(Foglio2!$J$3=Foglio2!$E$3,'Ausiliari_Coll.Scol. 1^ Pos.Ec.'!P212,IF(Foglio2!$J$3=Foglio2!$E$4,'Collab._Tecnici 1^ Pos.Ec.'!P212,IF(Foglio2!$J$3=Foglio2!$E$5,'Assistenti_Tecnici 1^ Pos.Ec.'!P212,IF(Foglio2!$J$3=Foglio2!$E$6,'Assistenti_Amm.vo 1^ Pos.Ec.'!P212,0))))</f>
        <v>0</v>
      </c>
      <c r="S212" s="252">
        <f>IF(Foglio2!$J$3=Foglio2!$E$3,'Ausiliari_Coll.Scol. 1^ Pos.Ec.'!Q212,IF(Foglio2!$J$3=Foglio2!$E$4,'Collab._Tecnici 1^ Pos.Ec.'!Q212,IF(Foglio2!$J$3=Foglio2!$E$5,'Assistenti_Tecnici 1^ Pos.Ec.'!Q212,IF(Foglio2!$J$3=Foglio2!$E$6,'Assistenti_Amm.vo 1^ Pos.Ec.'!Q212,0))))</f>
        <v>0</v>
      </c>
      <c r="T212" s="252">
        <f>IF(Foglio2!$J$3=Foglio2!$E$3,'Ausiliari_Coll.Scol. 1^ Pos.Ec.'!R212,IF(Foglio2!$J$3=Foglio2!$E$4,'Collab._Tecnici 1^ Pos.Ec.'!R212,IF(Foglio2!$J$3=Foglio2!$E$5,'Assistenti_Tecnici 1^ Pos.Ec.'!R212,IF(Foglio2!$J$3=Foglio2!$E$6,'Assistenti_Amm.vo 1^ Pos.Ec.'!R212,0))))</f>
        <v>0</v>
      </c>
      <c r="U212" s="252">
        <f t="shared" ref="U212" si="520">(P212)/12*0.8</f>
        <v>0</v>
      </c>
      <c r="V212" s="252">
        <f t="shared" ref="V212" si="521">(P212+R212)/12*0.8</f>
        <v>0</v>
      </c>
      <c r="W212" s="253" t="str">
        <f t="shared" ref="W212" si="522">"Fascia Da "&amp;F212&amp;" a "&amp;F213&amp;" Decorrenza "&amp;DAY(C208)&amp;"/"&amp;MONTH(C208)&amp;"/"&amp;YEAR(C208)</f>
        <v>Fascia Da 15 a 20 Decorrenza 1/1/2019</v>
      </c>
    </row>
    <row r="213" spans="1:23" ht="9" customHeight="1" x14ac:dyDescent="0.2">
      <c r="B213" s="245">
        <f t="shared" si="367"/>
        <v>43471</v>
      </c>
      <c r="C213" s="492"/>
      <c r="D213" s="492"/>
      <c r="E213" s="254" t="s">
        <v>4</v>
      </c>
      <c r="F213" s="255">
        <v>20</v>
      </c>
      <c r="G213" s="267">
        <f t="shared" ref="G213:N213" si="523">G212*1936.27</f>
        <v>0</v>
      </c>
      <c r="H213" s="256">
        <f t="shared" si="523"/>
        <v>0</v>
      </c>
      <c r="I213" s="256">
        <f t="shared" si="523"/>
        <v>0</v>
      </c>
      <c r="J213" s="267">
        <f t="shared" si="523"/>
        <v>0</v>
      </c>
      <c r="K213" s="267">
        <f t="shared" si="523"/>
        <v>0</v>
      </c>
      <c r="L213" s="257">
        <f t="shared" si="523"/>
        <v>0</v>
      </c>
      <c r="M213" s="267">
        <f t="shared" si="523"/>
        <v>0</v>
      </c>
      <c r="N213" s="267">
        <f t="shared" si="523"/>
        <v>0</v>
      </c>
      <c r="O213" s="183"/>
      <c r="P213" s="184">
        <f t="shared" ref="P213:V213" si="524">P212*1936.27</f>
        <v>0</v>
      </c>
      <c r="Q213" s="184">
        <f t="shared" si="524"/>
        <v>0</v>
      </c>
      <c r="R213" s="184">
        <f t="shared" si="524"/>
        <v>0</v>
      </c>
      <c r="S213" s="184">
        <f t="shared" si="524"/>
        <v>0</v>
      </c>
      <c r="T213" s="184">
        <f t="shared" si="524"/>
        <v>0</v>
      </c>
      <c r="U213" s="184">
        <f t="shared" si="524"/>
        <v>0</v>
      </c>
      <c r="V213" s="184">
        <f t="shared" si="524"/>
        <v>0</v>
      </c>
    </row>
    <row r="214" spans="1:23" ht="12.75" customHeight="1" x14ac:dyDescent="0.2">
      <c r="A214" s="104">
        <f>IF(Foglio2!$J$7=1,TRUNC(V214,0),TRUNC(U214,0))</f>
        <v>0</v>
      </c>
      <c r="B214" s="245">
        <f t="shared" si="367"/>
        <v>43472</v>
      </c>
      <c r="C214" s="492"/>
      <c r="D214" s="492"/>
      <c r="E214" s="259" t="s">
        <v>3</v>
      </c>
      <c r="F214" s="260">
        <v>21</v>
      </c>
      <c r="G214" s="248">
        <f>IF(Foglio2!$J$3=Foglio2!$E$3,'Ausiliari_Coll.Scol. 1^ Pos.Ec.'!E214,IF(Foglio2!$J$3=Foglio2!$E$4,'Collab._Tecnici 1^ Pos.Ec.'!E214,IF(Foglio2!$J$3=Foglio2!$E$5,'Assistenti_Tecnici 1^ Pos.Ec.'!E214,IF(Foglio2!$J$3=Foglio2!$E$6,'Assistenti_Amm.vo 1^ Pos.Ec.'!E214,0))))</f>
        <v>0</v>
      </c>
      <c r="H214" s="248">
        <f>IF(Foglio2!$J$3=Foglio2!$E$3,'Ausiliari_Coll.Scol. 1^ Pos.Ec.'!F214,IF(Foglio2!$J$3=Foglio2!$E$4,'Collab._Tecnici 1^ Pos.Ec.'!F214,IF(Foglio2!$J$3=Foglio2!$E$5,'Assistenti_Tecnici 1^ Pos.Ec.'!F214,IF(Foglio2!$J$3=Foglio2!$E$6,'Assistenti_Amm.vo 1^ Pos.Ec.'!F214,0))))</f>
        <v>0</v>
      </c>
      <c r="I214" s="248">
        <f>IF(Foglio2!$J$3=Foglio2!$E$3,'Ausiliari_Coll.Scol. 1^ Pos.Ec.'!G214,IF(Foglio2!$J$3=Foglio2!$E$4,'Collab._Tecnici 1^ Pos.Ec.'!G214,IF(Foglio2!$J$3=Foglio2!$E$5,'Assistenti_Tecnici 1^ Pos.Ec.'!G214,IF(Foglio2!$J$3=Foglio2!$E$6,'Assistenti_Amm.vo 1^ Pos.Ec.'!G214,0))))</f>
        <v>0</v>
      </c>
      <c r="J214" s="248">
        <f>IF(Foglio2!$J$3=Foglio2!$E$3,'Ausiliari_Coll.Scol. 1^ Pos.Ec.'!H214,IF(Foglio2!$J$3=Foglio2!$E$4,'Collab._Tecnici 1^ Pos.Ec.'!H214,IF(Foglio2!$J$3=Foglio2!$E$5,'Assistenti_Tecnici 1^ Pos.Ec.'!H214,IF(Foglio2!$J$3=Foglio2!$E$6,'Assistenti_Amm.vo 1^ Pos.Ec.'!H214,0))))</f>
        <v>0</v>
      </c>
      <c r="K214" s="248">
        <f>IF(Foglio2!$J$3=Foglio2!$E$3,'Ausiliari_Coll.Scol. 1^ Pos.Ec.'!I214,IF(Foglio2!$J$3=Foglio2!$E$4,'Collab._Tecnici 1^ Pos.Ec.'!I214,IF(Foglio2!$J$3=Foglio2!$E$5,'Assistenti_Tecnici 1^ Pos.Ec.'!I214,IF(Foglio2!$J$3=Foglio2!$E$6,'Assistenti_Amm.vo 1^ Pos.Ec.'!I214,0))))</f>
        <v>0</v>
      </c>
      <c r="L214" s="248">
        <f>IF(Foglio2!$J$3=Foglio2!$E$3,'Ausiliari_Coll.Scol. 1^ Pos.Ec.'!J214,IF(Foglio2!$J$3=Foglio2!$E$4,'Collab._Tecnici 1^ Pos.Ec.'!J214,IF(Foglio2!$J$3=Foglio2!$E$5,'Assistenti_Tecnici 1^ Pos.Ec.'!J214,IF(Foglio2!$J$3=Foglio2!$E$6,'Assistenti_Amm.vo 1^ Pos.Ec.'!J214,0))))</f>
        <v>0</v>
      </c>
      <c r="M214" s="248">
        <f>IF(Foglio2!$J$3=Foglio2!$E$3,'Ausiliari_Coll.Scol. 1^ Pos.Ec.'!K214,IF(Foglio2!$J$3=Foglio2!$E$4,'Collab._Tecnici 1^ Pos.Ec.'!K214,IF(Foglio2!$J$3=Foglio2!$E$5,'Assistenti_Tecnici 1^ Pos.Ec.'!K214,IF(Foglio2!$J$3=Foglio2!$E$6,'Assistenti_Amm.vo 1^ Pos.Ec.'!K214,0))))</f>
        <v>0</v>
      </c>
      <c r="N214" s="250">
        <f>IF(Foglio2!$J$3=Foglio2!$E$3,'Ausiliari_Coll.Scol. 1^ Pos.Ec.'!L214,IF(Foglio2!$J$3=Foglio2!$E$4,'Collab._Tecnici 1^ Pos.Ec.'!L214,IF(Foglio2!$J$3=Foglio2!$E$5,'Assistenti_Tecnici 1^ Pos.Ec.'!L214,IF(Foglio2!$J$3=Foglio2!$E$6,'Assistenti_Amm.vo 1^ Pos.Ec.'!L214,0))))</f>
        <v>0</v>
      </c>
      <c r="O214" s="251"/>
      <c r="P214" s="252">
        <f>IF(Foglio2!$J$3=Foglio2!$E$3,'Ausiliari_Coll.Scol. 1^ Pos.Ec.'!N214,IF(Foglio2!$J$3=Foglio2!$E$4,'Collab._Tecnici 1^ Pos.Ec.'!N214,IF(Foglio2!$J$3=Foglio2!$E$5,'Assistenti_Tecnici 1^ Pos.Ec.'!N214,IF(Foglio2!$J$3=Foglio2!$E$6,'Assistenti_Amm.vo 1^ Pos.Ec.'!N214,0))))</f>
        <v>0</v>
      </c>
      <c r="Q214" s="252">
        <f>IF(Foglio2!$J$3=Foglio2!$E$3,'Ausiliari_Coll.Scol. 1^ Pos.Ec.'!O214,IF(Foglio2!$J$3=Foglio2!$E$4,'Collab._Tecnici 1^ Pos.Ec.'!O214,IF(Foglio2!$J$3=Foglio2!$E$5,'Assistenti_Tecnici 1^ Pos.Ec.'!O214,IF(Foglio2!$J$3=Foglio2!$E$6,'Assistenti_Amm.vo 1^ Pos.Ec.'!O214,0))))</f>
        <v>0</v>
      </c>
      <c r="R214" s="252">
        <f>IF(Foglio2!$J$3=Foglio2!$E$3,'Ausiliari_Coll.Scol. 1^ Pos.Ec.'!P214,IF(Foglio2!$J$3=Foglio2!$E$4,'Collab._Tecnici 1^ Pos.Ec.'!P214,IF(Foglio2!$J$3=Foglio2!$E$5,'Assistenti_Tecnici 1^ Pos.Ec.'!P214,IF(Foglio2!$J$3=Foglio2!$E$6,'Assistenti_Amm.vo 1^ Pos.Ec.'!P214,0))))</f>
        <v>0</v>
      </c>
      <c r="S214" s="252">
        <f>IF(Foglio2!$J$3=Foglio2!$E$3,'Ausiliari_Coll.Scol. 1^ Pos.Ec.'!Q214,IF(Foglio2!$J$3=Foglio2!$E$4,'Collab._Tecnici 1^ Pos.Ec.'!Q214,IF(Foglio2!$J$3=Foglio2!$E$5,'Assistenti_Tecnici 1^ Pos.Ec.'!Q214,IF(Foglio2!$J$3=Foglio2!$E$6,'Assistenti_Amm.vo 1^ Pos.Ec.'!Q214,0))))</f>
        <v>0</v>
      </c>
      <c r="T214" s="252">
        <f>IF(Foglio2!$J$3=Foglio2!$E$3,'Ausiliari_Coll.Scol. 1^ Pos.Ec.'!R214,IF(Foglio2!$J$3=Foglio2!$E$4,'Collab._Tecnici 1^ Pos.Ec.'!R214,IF(Foglio2!$J$3=Foglio2!$E$5,'Assistenti_Tecnici 1^ Pos.Ec.'!R214,IF(Foglio2!$J$3=Foglio2!$E$6,'Assistenti_Amm.vo 1^ Pos.Ec.'!R214,0))))</f>
        <v>0</v>
      </c>
      <c r="U214" s="252">
        <f t="shared" ref="U214" si="525">(P214)/12*0.8</f>
        <v>0</v>
      </c>
      <c r="V214" s="252">
        <f t="shared" ref="V214" si="526">(P214+R214)/12*0.8</f>
        <v>0</v>
      </c>
      <c r="W214" s="253" t="str">
        <f t="shared" ref="W214" si="527">"Fascia Da "&amp;F214&amp;" a "&amp;F215&amp;" Decorrenza "&amp;DAY(C208)&amp;"/"&amp;MONTH(C208)&amp;"/"&amp;YEAR(C208)</f>
        <v>Fascia Da 21 a 27 Decorrenza 1/1/2019</v>
      </c>
    </row>
    <row r="215" spans="1:23" ht="9" customHeight="1" x14ac:dyDescent="0.2">
      <c r="B215" s="245">
        <f t="shared" si="367"/>
        <v>43473</v>
      </c>
      <c r="C215" s="492"/>
      <c r="D215" s="492"/>
      <c r="E215" s="254" t="s">
        <v>4</v>
      </c>
      <c r="F215" s="255">
        <v>27</v>
      </c>
      <c r="G215" s="267">
        <f t="shared" ref="G215:N215" si="528">G214*1936.27</f>
        <v>0</v>
      </c>
      <c r="H215" s="256">
        <f t="shared" si="528"/>
        <v>0</v>
      </c>
      <c r="I215" s="256">
        <f t="shared" si="528"/>
        <v>0</v>
      </c>
      <c r="J215" s="267">
        <f t="shared" si="528"/>
        <v>0</v>
      </c>
      <c r="K215" s="267">
        <f t="shared" si="528"/>
        <v>0</v>
      </c>
      <c r="L215" s="257">
        <f t="shared" si="528"/>
        <v>0</v>
      </c>
      <c r="M215" s="267">
        <f t="shared" si="528"/>
        <v>0</v>
      </c>
      <c r="N215" s="267">
        <f t="shared" si="528"/>
        <v>0</v>
      </c>
      <c r="O215" s="183"/>
      <c r="P215" s="184">
        <f t="shared" ref="P215:V215" si="529">P214*1936.27</f>
        <v>0</v>
      </c>
      <c r="Q215" s="184">
        <f t="shared" si="529"/>
        <v>0</v>
      </c>
      <c r="R215" s="184">
        <f t="shared" si="529"/>
        <v>0</v>
      </c>
      <c r="S215" s="184">
        <f t="shared" si="529"/>
        <v>0</v>
      </c>
      <c r="T215" s="184">
        <f t="shared" si="529"/>
        <v>0</v>
      </c>
      <c r="U215" s="184">
        <f t="shared" si="529"/>
        <v>0</v>
      </c>
      <c r="V215" s="184">
        <f t="shared" si="529"/>
        <v>0</v>
      </c>
    </row>
    <row r="216" spans="1:23" ht="12.75" customHeight="1" x14ac:dyDescent="0.2">
      <c r="A216" s="104">
        <f>IF(Foglio2!$J$7=1,TRUNC(V216,0),TRUNC(U216,0))</f>
        <v>0</v>
      </c>
      <c r="B216" s="245">
        <f t="shared" si="367"/>
        <v>43474</v>
      </c>
      <c r="C216" s="492"/>
      <c r="D216" s="492"/>
      <c r="E216" s="259" t="s">
        <v>3</v>
      </c>
      <c r="F216" s="260">
        <v>28</v>
      </c>
      <c r="G216" s="248">
        <f>IF(Foglio2!$J$3=Foglio2!$E$3,'Ausiliari_Coll.Scol. 1^ Pos.Ec.'!E216,IF(Foglio2!$J$3=Foglio2!$E$4,'Collab._Tecnici 1^ Pos.Ec.'!E216,IF(Foglio2!$J$3=Foglio2!$E$5,'Assistenti_Tecnici 1^ Pos.Ec.'!E216,IF(Foglio2!$J$3=Foglio2!$E$6,'Assistenti_Amm.vo 1^ Pos.Ec.'!E216,0))))</f>
        <v>0</v>
      </c>
      <c r="H216" s="248">
        <f>IF(Foglio2!$J$3=Foglio2!$E$3,'Ausiliari_Coll.Scol. 1^ Pos.Ec.'!F216,IF(Foglio2!$J$3=Foglio2!$E$4,'Collab._Tecnici 1^ Pos.Ec.'!F216,IF(Foglio2!$J$3=Foglio2!$E$5,'Assistenti_Tecnici 1^ Pos.Ec.'!F216,IF(Foglio2!$J$3=Foglio2!$E$6,'Assistenti_Amm.vo 1^ Pos.Ec.'!F216,0))))</f>
        <v>0</v>
      </c>
      <c r="I216" s="248">
        <f>IF(Foglio2!$J$3=Foglio2!$E$3,'Ausiliari_Coll.Scol. 1^ Pos.Ec.'!G216,IF(Foglio2!$J$3=Foglio2!$E$4,'Collab._Tecnici 1^ Pos.Ec.'!G216,IF(Foglio2!$J$3=Foglio2!$E$5,'Assistenti_Tecnici 1^ Pos.Ec.'!G216,IF(Foglio2!$J$3=Foglio2!$E$6,'Assistenti_Amm.vo 1^ Pos.Ec.'!G216,0))))</f>
        <v>0</v>
      </c>
      <c r="J216" s="248">
        <f>IF(Foglio2!$J$3=Foglio2!$E$3,'Ausiliari_Coll.Scol. 1^ Pos.Ec.'!H216,IF(Foglio2!$J$3=Foglio2!$E$4,'Collab._Tecnici 1^ Pos.Ec.'!H216,IF(Foglio2!$J$3=Foglio2!$E$5,'Assistenti_Tecnici 1^ Pos.Ec.'!H216,IF(Foglio2!$J$3=Foglio2!$E$6,'Assistenti_Amm.vo 1^ Pos.Ec.'!H216,0))))</f>
        <v>0</v>
      </c>
      <c r="K216" s="248">
        <f>IF(Foglio2!$J$3=Foglio2!$E$3,'Ausiliari_Coll.Scol. 1^ Pos.Ec.'!I216,IF(Foglio2!$J$3=Foglio2!$E$4,'Collab._Tecnici 1^ Pos.Ec.'!I216,IF(Foglio2!$J$3=Foglio2!$E$5,'Assistenti_Tecnici 1^ Pos.Ec.'!I216,IF(Foglio2!$J$3=Foglio2!$E$6,'Assistenti_Amm.vo 1^ Pos.Ec.'!I216,0))))</f>
        <v>0</v>
      </c>
      <c r="L216" s="248">
        <f>IF(Foglio2!$J$3=Foglio2!$E$3,'Ausiliari_Coll.Scol. 1^ Pos.Ec.'!J216,IF(Foglio2!$J$3=Foglio2!$E$4,'Collab._Tecnici 1^ Pos.Ec.'!J216,IF(Foglio2!$J$3=Foglio2!$E$5,'Assistenti_Tecnici 1^ Pos.Ec.'!J216,IF(Foglio2!$J$3=Foglio2!$E$6,'Assistenti_Amm.vo 1^ Pos.Ec.'!J216,0))))</f>
        <v>0</v>
      </c>
      <c r="M216" s="248">
        <f>IF(Foglio2!$J$3=Foglio2!$E$3,'Ausiliari_Coll.Scol. 1^ Pos.Ec.'!K216,IF(Foglio2!$J$3=Foglio2!$E$4,'Collab._Tecnici 1^ Pos.Ec.'!K216,IF(Foglio2!$J$3=Foglio2!$E$5,'Assistenti_Tecnici 1^ Pos.Ec.'!K216,IF(Foglio2!$J$3=Foglio2!$E$6,'Assistenti_Amm.vo 1^ Pos.Ec.'!K216,0))))</f>
        <v>0</v>
      </c>
      <c r="N216" s="250">
        <f>IF(Foglio2!$J$3=Foglio2!$E$3,'Ausiliari_Coll.Scol. 1^ Pos.Ec.'!L216,IF(Foglio2!$J$3=Foglio2!$E$4,'Collab._Tecnici 1^ Pos.Ec.'!L216,IF(Foglio2!$J$3=Foglio2!$E$5,'Assistenti_Tecnici 1^ Pos.Ec.'!L216,IF(Foglio2!$J$3=Foglio2!$E$6,'Assistenti_Amm.vo 1^ Pos.Ec.'!L216,0))))</f>
        <v>0</v>
      </c>
      <c r="O216" s="251"/>
      <c r="P216" s="252">
        <f>IF(Foglio2!$J$3=Foglio2!$E$3,'Ausiliari_Coll.Scol. 1^ Pos.Ec.'!N216,IF(Foglio2!$J$3=Foglio2!$E$4,'Collab._Tecnici 1^ Pos.Ec.'!N216,IF(Foglio2!$J$3=Foglio2!$E$5,'Assistenti_Tecnici 1^ Pos.Ec.'!N216,IF(Foglio2!$J$3=Foglio2!$E$6,'Assistenti_Amm.vo 1^ Pos.Ec.'!N216,0))))</f>
        <v>0</v>
      </c>
      <c r="Q216" s="252">
        <f>IF(Foglio2!$J$3=Foglio2!$E$3,'Ausiliari_Coll.Scol. 1^ Pos.Ec.'!O216,IF(Foglio2!$J$3=Foglio2!$E$4,'Collab._Tecnici 1^ Pos.Ec.'!O216,IF(Foglio2!$J$3=Foglio2!$E$5,'Assistenti_Tecnici 1^ Pos.Ec.'!O216,IF(Foglio2!$J$3=Foglio2!$E$6,'Assistenti_Amm.vo 1^ Pos.Ec.'!O216,0))))</f>
        <v>0</v>
      </c>
      <c r="R216" s="252">
        <f>IF(Foglio2!$J$3=Foglio2!$E$3,'Ausiliari_Coll.Scol. 1^ Pos.Ec.'!P216,IF(Foglio2!$J$3=Foglio2!$E$4,'Collab._Tecnici 1^ Pos.Ec.'!P216,IF(Foglio2!$J$3=Foglio2!$E$5,'Assistenti_Tecnici 1^ Pos.Ec.'!P216,IF(Foglio2!$J$3=Foglio2!$E$6,'Assistenti_Amm.vo 1^ Pos.Ec.'!P216,0))))</f>
        <v>0</v>
      </c>
      <c r="S216" s="252">
        <f>IF(Foglio2!$J$3=Foglio2!$E$3,'Ausiliari_Coll.Scol. 1^ Pos.Ec.'!Q216,IF(Foglio2!$J$3=Foglio2!$E$4,'Collab._Tecnici 1^ Pos.Ec.'!Q216,IF(Foglio2!$J$3=Foglio2!$E$5,'Assistenti_Tecnici 1^ Pos.Ec.'!Q216,IF(Foglio2!$J$3=Foglio2!$E$6,'Assistenti_Amm.vo 1^ Pos.Ec.'!Q216,0))))</f>
        <v>0</v>
      </c>
      <c r="T216" s="252">
        <f>IF(Foglio2!$J$3=Foglio2!$E$3,'Ausiliari_Coll.Scol. 1^ Pos.Ec.'!R216,IF(Foglio2!$J$3=Foglio2!$E$4,'Collab._Tecnici 1^ Pos.Ec.'!R216,IF(Foglio2!$J$3=Foglio2!$E$5,'Assistenti_Tecnici 1^ Pos.Ec.'!R216,IF(Foglio2!$J$3=Foglio2!$E$6,'Assistenti_Amm.vo 1^ Pos.Ec.'!R216,0))))</f>
        <v>0</v>
      </c>
      <c r="U216" s="252">
        <f t="shared" ref="U216" si="530">(P216)/12*0.8</f>
        <v>0</v>
      </c>
      <c r="V216" s="252">
        <f t="shared" ref="V216" si="531">(P216+R216)/12*0.8</f>
        <v>0</v>
      </c>
      <c r="W216" s="253" t="str">
        <f t="shared" ref="W216" si="532">"Fascia Da "&amp;F216&amp;" a "&amp;F217&amp;" Decorrenza "&amp;DAY(C208)&amp;"/"&amp;MONTH(C208)&amp;"/"&amp;YEAR(C208)</f>
        <v>Fascia Da 28 a 34 Decorrenza 1/1/2019</v>
      </c>
    </row>
    <row r="217" spans="1:23" ht="9" customHeight="1" x14ac:dyDescent="0.2">
      <c r="B217" s="245">
        <f t="shared" si="367"/>
        <v>43475</v>
      </c>
      <c r="C217" s="492"/>
      <c r="D217" s="492"/>
      <c r="E217" s="254" t="s">
        <v>4</v>
      </c>
      <c r="F217" s="255">
        <v>34</v>
      </c>
      <c r="G217" s="267">
        <f t="shared" ref="G217:N217" si="533">G216*1936.27</f>
        <v>0</v>
      </c>
      <c r="H217" s="256">
        <f t="shared" si="533"/>
        <v>0</v>
      </c>
      <c r="I217" s="256">
        <f t="shared" si="533"/>
        <v>0</v>
      </c>
      <c r="J217" s="267">
        <f t="shared" si="533"/>
        <v>0</v>
      </c>
      <c r="K217" s="267">
        <f t="shared" si="533"/>
        <v>0</v>
      </c>
      <c r="L217" s="257">
        <f t="shared" si="533"/>
        <v>0</v>
      </c>
      <c r="M217" s="267">
        <f t="shared" si="533"/>
        <v>0</v>
      </c>
      <c r="N217" s="267">
        <f t="shared" si="533"/>
        <v>0</v>
      </c>
      <c r="O217" s="183"/>
      <c r="P217" s="184">
        <f t="shared" ref="P217:V217" si="534">P216*1936.27</f>
        <v>0</v>
      </c>
      <c r="Q217" s="184">
        <f t="shared" si="534"/>
        <v>0</v>
      </c>
      <c r="R217" s="184">
        <f t="shared" si="534"/>
        <v>0</v>
      </c>
      <c r="S217" s="184">
        <f t="shared" si="534"/>
        <v>0</v>
      </c>
      <c r="T217" s="184">
        <f t="shared" si="534"/>
        <v>0</v>
      </c>
      <c r="U217" s="184">
        <f t="shared" si="534"/>
        <v>0</v>
      </c>
      <c r="V217" s="184">
        <f t="shared" si="534"/>
        <v>0</v>
      </c>
    </row>
    <row r="218" spans="1:23" ht="12.75" customHeight="1" x14ac:dyDescent="0.2">
      <c r="A218" s="104">
        <f>IF(Foglio2!$J$7=1,TRUNC(V218,0),TRUNC(U218,0))</f>
        <v>0</v>
      </c>
      <c r="B218" s="245">
        <f t="shared" si="367"/>
        <v>43476</v>
      </c>
      <c r="C218" s="492"/>
      <c r="D218" s="492"/>
      <c r="E218" s="259" t="s">
        <v>3</v>
      </c>
      <c r="F218" s="260">
        <v>35</v>
      </c>
      <c r="G218" s="248">
        <f>IF(Foglio2!$J$3=Foglio2!$E$3,'Ausiliari_Coll.Scol. 1^ Pos.Ec.'!E218,IF(Foglio2!$J$3=Foglio2!$E$4,'Collab._Tecnici 1^ Pos.Ec.'!E218,IF(Foglio2!$J$3=Foglio2!$E$5,'Assistenti_Tecnici 1^ Pos.Ec.'!E218,IF(Foglio2!$J$3=Foglio2!$E$6,'Assistenti_Amm.vo 1^ Pos.Ec.'!E218,0))))</f>
        <v>0</v>
      </c>
      <c r="H218" s="248">
        <f>IF(Foglio2!$J$3=Foglio2!$E$3,'Ausiliari_Coll.Scol. 1^ Pos.Ec.'!F218,IF(Foglio2!$J$3=Foglio2!$E$4,'Collab._Tecnici 1^ Pos.Ec.'!F218,IF(Foglio2!$J$3=Foglio2!$E$5,'Assistenti_Tecnici 1^ Pos.Ec.'!F218,IF(Foglio2!$J$3=Foglio2!$E$6,'Assistenti_Amm.vo 1^ Pos.Ec.'!F218,0))))</f>
        <v>0</v>
      </c>
      <c r="I218" s="248">
        <f>IF(Foglio2!$J$3=Foglio2!$E$3,'Ausiliari_Coll.Scol. 1^ Pos.Ec.'!G218,IF(Foglio2!$J$3=Foglio2!$E$4,'Collab._Tecnici 1^ Pos.Ec.'!G218,IF(Foglio2!$J$3=Foglio2!$E$5,'Assistenti_Tecnici 1^ Pos.Ec.'!G218,IF(Foglio2!$J$3=Foglio2!$E$6,'Assistenti_Amm.vo 1^ Pos.Ec.'!G218,0))))</f>
        <v>0</v>
      </c>
      <c r="J218" s="248">
        <f>IF(Foglio2!$J$3=Foglio2!$E$3,'Ausiliari_Coll.Scol. 1^ Pos.Ec.'!H218,IF(Foglio2!$J$3=Foglio2!$E$4,'Collab._Tecnici 1^ Pos.Ec.'!H218,IF(Foglio2!$J$3=Foglio2!$E$5,'Assistenti_Tecnici 1^ Pos.Ec.'!H218,IF(Foglio2!$J$3=Foglio2!$E$6,'Assistenti_Amm.vo 1^ Pos.Ec.'!H218,0))))</f>
        <v>0</v>
      </c>
      <c r="K218" s="248">
        <f>IF(Foglio2!$J$3=Foglio2!$E$3,'Ausiliari_Coll.Scol. 1^ Pos.Ec.'!I218,IF(Foglio2!$J$3=Foglio2!$E$4,'Collab._Tecnici 1^ Pos.Ec.'!I218,IF(Foglio2!$J$3=Foglio2!$E$5,'Assistenti_Tecnici 1^ Pos.Ec.'!I218,IF(Foglio2!$J$3=Foglio2!$E$6,'Assistenti_Amm.vo 1^ Pos.Ec.'!I218,0))))</f>
        <v>0</v>
      </c>
      <c r="L218" s="248">
        <f>IF(Foglio2!$J$3=Foglio2!$E$3,'Ausiliari_Coll.Scol. 1^ Pos.Ec.'!J218,IF(Foglio2!$J$3=Foglio2!$E$4,'Collab._Tecnici 1^ Pos.Ec.'!J218,IF(Foglio2!$J$3=Foglio2!$E$5,'Assistenti_Tecnici 1^ Pos.Ec.'!J218,IF(Foglio2!$J$3=Foglio2!$E$6,'Assistenti_Amm.vo 1^ Pos.Ec.'!J218,0))))</f>
        <v>0</v>
      </c>
      <c r="M218" s="248">
        <f>IF(Foglio2!$J$3=Foglio2!$E$3,'Ausiliari_Coll.Scol. 1^ Pos.Ec.'!K218,IF(Foglio2!$J$3=Foglio2!$E$4,'Collab._Tecnici 1^ Pos.Ec.'!K218,IF(Foglio2!$J$3=Foglio2!$E$5,'Assistenti_Tecnici 1^ Pos.Ec.'!K218,IF(Foglio2!$J$3=Foglio2!$E$6,'Assistenti_Amm.vo 1^ Pos.Ec.'!K218,0))))</f>
        <v>0</v>
      </c>
      <c r="N218" s="250">
        <f>IF(Foglio2!$J$3=Foglio2!$E$3,'Ausiliari_Coll.Scol. 1^ Pos.Ec.'!L218,IF(Foglio2!$J$3=Foglio2!$E$4,'Collab._Tecnici 1^ Pos.Ec.'!L218,IF(Foglio2!$J$3=Foglio2!$E$5,'Assistenti_Tecnici 1^ Pos.Ec.'!L218,IF(Foglio2!$J$3=Foglio2!$E$6,'Assistenti_Amm.vo 1^ Pos.Ec.'!L218,0))))</f>
        <v>0</v>
      </c>
      <c r="O218" s="251"/>
      <c r="P218" s="252">
        <f>IF(Foglio2!$J$3=Foglio2!$E$3,'Ausiliari_Coll.Scol. 1^ Pos.Ec.'!N218,IF(Foglio2!$J$3=Foglio2!$E$4,'Collab._Tecnici 1^ Pos.Ec.'!N218,IF(Foglio2!$J$3=Foglio2!$E$5,'Assistenti_Tecnici 1^ Pos.Ec.'!N218,IF(Foglio2!$J$3=Foglio2!$E$6,'Assistenti_Amm.vo 1^ Pos.Ec.'!N218,0))))</f>
        <v>0</v>
      </c>
      <c r="Q218" s="252">
        <f>IF(Foglio2!$J$3=Foglio2!$E$3,'Ausiliari_Coll.Scol. 1^ Pos.Ec.'!O218,IF(Foglio2!$J$3=Foglio2!$E$4,'Collab._Tecnici 1^ Pos.Ec.'!O218,IF(Foglio2!$J$3=Foglio2!$E$5,'Assistenti_Tecnici 1^ Pos.Ec.'!O218,IF(Foglio2!$J$3=Foglio2!$E$6,'Assistenti_Amm.vo 1^ Pos.Ec.'!O218,0))))</f>
        <v>0</v>
      </c>
      <c r="R218" s="252">
        <f>IF(Foglio2!$J$3=Foglio2!$E$3,'Ausiliari_Coll.Scol. 1^ Pos.Ec.'!P218,IF(Foglio2!$J$3=Foglio2!$E$4,'Collab._Tecnici 1^ Pos.Ec.'!P218,IF(Foglio2!$J$3=Foglio2!$E$5,'Assistenti_Tecnici 1^ Pos.Ec.'!P218,IF(Foglio2!$J$3=Foglio2!$E$6,'Assistenti_Amm.vo 1^ Pos.Ec.'!P218,0))))</f>
        <v>0</v>
      </c>
      <c r="S218" s="252">
        <f>IF(Foglio2!$J$3=Foglio2!$E$3,'Ausiliari_Coll.Scol. 1^ Pos.Ec.'!Q218,IF(Foglio2!$J$3=Foglio2!$E$4,'Collab._Tecnici 1^ Pos.Ec.'!Q218,IF(Foglio2!$J$3=Foglio2!$E$5,'Assistenti_Tecnici 1^ Pos.Ec.'!Q218,IF(Foglio2!$J$3=Foglio2!$E$6,'Assistenti_Amm.vo 1^ Pos.Ec.'!Q218,0))))</f>
        <v>0</v>
      </c>
      <c r="T218" s="252">
        <f>IF(Foglio2!$J$3=Foglio2!$E$3,'Ausiliari_Coll.Scol. 1^ Pos.Ec.'!R218,IF(Foglio2!$J$3=Foglio2!$E$4,'Collab._Tecnici 1^ Pos.Ec.'!R218,IF(Foglio2!$J$3=Foglio2!$E$5,'Assistenti_Tecnici 1^ Pos.Ec.'!R218,IF(Foglio2!$J$3=Foglio2!$E$6,'Assistenti_Amm.vo 1^ Pos.Ec.'!R218,0))))</f>
        <v>0</v>
      </c>
      <c r="U218" s="252">
        <f t="shared" ref="U218" si="535">(P218)/12*0.8</f>
        <v>0</v>
      </c>
      <c r="V218" s="252">
        <f t="shared" ref="V218" si="536">(P218+R218)/12*0.8</f>
        <v>0</v>
      </c>
      <c r="W218" s="253" t="str">
        <f t="shared" ref="W218" si="537">"Fascia Da "&amp;F218&amp;" a "&amp;F219&amp;" Decorrenza "&amp;DAY(C208)&amp;"/"&amp;MONTH(C208)&amp;"/"&amp;YEAR(C208)</f>
        <v>Fascia Da 35 a  Decorrenza 1/1/2019</v>
      </c>
    </row>
    <row r="219" spans="1:23" ht="9" customHeight="1" x14ac:dyDescent="0.2">
      <c r="B219" s="245">
        <f t="shared" si="367"/>
        <v>43477</v>
      </c>
      <c r="C219" s="493"/>
      <c r="D219" s="493"/>
      <c r="E219" s="264" t="s">
        <v>4</v>
      </c>
      <c r="F219" s="265"/>
      <c r="G219" s="267">
        <f t="shared" ref="G219:N219" si="538">G218*1936.27</f>
        <v>0</v>
      </c>
      <c r="H219" s="267">
        <f t="shared" si="538"/>
        <v>0</v>
      </c>
      <c r="I219" s="267">
        <f t="shared" si="538"/>
        <v>0</v>
      </c>
      <c r="J219" s="267">
        <f t="shared" si="538"/>
        <v>0</v>
      </c>
      <c r="K219" s="267">
        <f t="shared" si="538"/>
        <v>0</v>
      </c>
      <c r="L219" s="267">
        <f t="shared" si="538"/>
        <v>0</v>
      </c>
      <c r="M219" s="267">
        <f t="shared" si="538"/>
        <v>0</v>
      </c>
      <c r="N219" s="267">
        <f t="shared" si="538"/>
        <v>0</v>
      </c>
      <c r="O219" s="183"/>
      <c r="P219" s="269">
        <f t="shared" ref="P219:V219" si="539">P218*1936.27</f>
        <v>0</v>
      </c>
      <c r="Q219" s="269">
        <f t="shared" si="539"/>
        <v>0</v>
      </c>
      <c r="R219" s="269">
        <f t="shared" si="539"/>
        <v>0</v>
      </c>
      <c r="S219" s="269">
        <f t="shared" si="539"/>
        <v>0</v>
      </c>
      <c r="T219" s="184">
        <f t="shared" si="539"/>
        <v>0</v>
      </c>
      <c r="U219" s="184">
        <f t="shared" si="539"/>
        <v>0</v>
      </c>
      <c r="V219" s="184">
        <f t="shared" si="539"/>
        <v>0</v>
      </c>
    </row>
    <row r="220" spans="1:23" ht="12.75" customHeight="1" x14ac:dyDescent="0.2">
      <c r="A220" s="104">
        <f>IF(Foglio2!$J$7=1,TRUNC(V220,0),TRUNC(U220,0))</f>
        <v>0</v>
      </c>
      <c r="B220" s="245">
        <f t="shared" ref="B220" si="540">C222</f>
        <v>43831</v>
      </c>
      <c r="C220" s="452">
        <f>D208+1</f>
        <v>43831</v>
      </c>
      <c r="D220" s="452">
        <v>44196</v>
      </c>
      <c r="E220" s="246" t="s">
        <v>3</v>
      </c>
      <c r="F220" s="247">
        <v>0</v>
      </c>
      <c r="G220" s="248">
        <f>IF(Foglio2!$J$3=Foglio2!$E$3,'Ausiliari_Coll.Scol. 1^ Pos.Ec.'!E220,IF(Foglio2!$J$3=Foglio2!$E$4,'Collab._Tecnici 1^ Pos.Ec.'!E220,IF(Foglio2!$J$3=Foglio2!$E$5,'Assistenti_Tecnici 1^ Pos.Ec.'!E220,IF(Foglio2!$J$3=Foglio2!$E$6,'Assistenti_Amm.vo 1^ Pos.Ec.'!E220,0))))</f>
        <v>0</v>
      </c>
      <c r="H220" s="248">
        <f>IF(Foglio2!$J$3=Foglio2!$E$3,'Ausiliari_Coll.Scol. 1^ Pos.Ec.'!F220,IF(Foglio2!$J$3=Foglio2!$E$4,'Collab._Tecnici 1^ Pos.Ec.'!F220,IF(Foglio2!$J$3=Foglio2!$E$5,'Assistenti_Tecnici 1^ Pos.Ec.'!F220,IF(Foglio2!$J$3=Foglio2!$E$6,'Assistenti_Amm.vo 1^ Pos.Ec.'!F220,0))))</f>
        <v>0</v>
      </c>
      <c r="I220" s="248">
        <f>IF(Foglio2!$J$3=Foglio2!$E$3,'Ausiliari_Coll.Scol. 1^ Pos.Ec.'!G220,IF(Foglio2!$J$3=Foglio2!$E$4,'Collab._Tecnici 1^ Pos.Ec.'!G220,IF(Foglio2!$J$3=Foglio2!$E$5,'Assistenti_Tecnici 1^ Pos.Ec.'!G220,IF(Foglio2!$J$3=Foglio2!$E$6,'Assistenti_Amm.vo 1^ Pos.Ec.'!G220,0))))</f>
        <v>0</v>
      </c>
      <c r="J220" s="248">
        <f>IF(Foglio2!$J$3=Foglio2!$E$3,'Ausiliari_Coll.Scol. 1^ Pos.Ec.'!H220,IF(Foglio2!$J$3=Foglio2!$E$4,'Collab._Tecnici 1^ Pos.Ec.'!H220,IF(Foglio2!$J$3=Foglio2!$E$5,'Assistenti_Tecnici 1^ Pos.Ec.'!H220,IF(Foglio2!$J$3=Foglio2!$E$6,'Assistenti_Amm.vo 1^ Pos.Ec.'!H220,0))))</f>
        <v>0</v>
      </c>
      <c r="K220" s="248">
        <f>IF(Foglio2!$J$3=Foglio2!$E$3,'Ausiliari_Coll.Scol. 1^ Pos.Ec.'!I220,IF(Foglio2!$J$3=Foglio2!$E$4,'Collab._Tecnici 1^ Pos.Ec.'!I220,IF(Foglio2!$J$3=Foglio2!$E$5,'Assistenti_Tecnici 1^ Pos.Ec.'!I220,IF(Foglio2!$J$3=Foglio2!$E$6,'Assistenti_Amm.vo 1^ Pos.Ec.'!I220,0))))</f>
        <v>0</v>
      </c>
      <c r="L220" s="248">
        <f>IF(Foglio2!$J$3=Foglio2!$E$3,'Ausiliari_Coll.Scol. 1^ Pos.Ec.'!J220,IF(Foglio2!$J$3=Foglio2!$E$4,'Collab._Tecnici 1^ Pos.Ec.'!J220,IF(Foglio2!$J$3=Foglio2!$E$5,'Assistenti_Tecnici 1^ Pos.Ec.'!J220,IF(Foglio2!$J$3=Foglio2!$E$6,'Assistenti_Amm.vo 1^ Pos.Ec.'!J220,0))))</f>
        <v>0</v>
      </c>
      <c r="M220" s="248">
        <f>IF(Foglio2!$J$3=Foglio2!$E$3,'Ausiliari_Coll.Scol. 1^ Pos.Ec.'!K220,IF(Foglio2!$J$3=Foglio2!$E$4,'Collab._Tecnici 1^ Pos.Ec.'!K220,IF(Foglio2!$J$3=Foglio2!$E$5,'Assistenti_Tecnici 1^ Pos.Ec.'!K220,IF(Foglio2!$J$3=Foglio2!$E$6,'Assistenti_Amm.vo 1^ Pos.Ec.'!K220,0))))</f>
        <v>0</v>
      </c>
      <c r="N220" s="250">
        <f>IF(Foglio2!$J$3=Foglio2!$E$3,'Ausiliari_Coll.Scol. 1^ Pos.Ec.'!L220,IF(Foglio2!$J$3=Foglio2!$E$4,'Collab._Tecnici 1^ Pos.Ec.'!L220,IF(Foglio2!$J$3=Foglio2!$E$5,'Assistenti_Tecnici 1^ Pos.Ec.'!L220,IF(Foglio2!$J$3=Foglio2!$E$6,'Assistenti_Amm.vo 1^ Pos.Ec.'!L220,0))))</f>
        <v>0</v>
      </c>
      <c r="O220" s="251"/>
      <c r="P220" s="252">
        <f>IF(Foglio2!$J$3=Foglio2!$E$3,'Ausiliari_Coll.Scol. 1^ Pos.Ec.'!N220,IF(Foglio2!$J$3=Foglio2!$E$4,'Collab._Tecnici 1^ Pos.Ec.'!N220,IF(Foglio2!$J$3=Foglio2!$E$5,'Assistenti_Tecnici 1^ Pos.Ec.'!N220,IF(Foglio2!$J$3=Foglio2!$E$6,'Assistenti_Amm.vo 1^ Pos.Ec.'!N220,0))))</f>
        <v>0</v>
      </c>
      <c r="Q220" s="252">
        <f>IF(Foglio2!$J$3=Foglio2!$E$3,'Ausiliari_Coll.Scol. 1^ Pos.Ec.'!O220,IF(Foglio2!$J$3=Foglio2!$E$4,'Collab._Tecnici 1^ Pos.Ec.'!O220,IF(Foglio2!$J$3=Foglio2!$E$5,'Assistenti_Tecnici 1^ Pos.Ec.'!O220,IF(Foglio2!$J$3=Foglio2!$E$6,'Assistenti_Amm.vo 1^ Pos.Ec.'!O220,0))))</f>
        <v>0</v>
      </c>
      <c r="R220" s="252">
        <f>IF(Foglio2!$J$3=Foglio2!$E$3,'Ausiliari_Coll.Scol. 1^ Pos.Ec.'!P220,IF(Foglio2!$J$3=Foglio2!$E$4,'Collab._Tecnici 1^ Pos.Ec.'!P220,IF(Foglio2!$J$3=Foglio2!$E$5,'Assistenti_Tecnici 1^ Pos.Ec.'!P220,IF(Foglio2!$J$3=Foglio2!$E$6,'Assistenti_Amm.vo 1^ Pos.Ec.'!P220,0))))</f>
        <v>0</v>
      </c>
      <c r="S220" s="252">
        <f>IF(Foglio2!$J$3=Foglio2!$E$3,'Ausiliari_Coll.Scol. 1^ Pos.Ec.'!Q220,IF(Foglio2!$J$3=Foglio2!$E$4,'Collab._Tecnici 1^ Pos.Ec.'!Q220,IF(Foglio2!$J$3=Foglio2!$E$5,'Assistenti_Tecnici 1^ Pos.Ec.'!Q220,IF(Foglio2!$J$3=Foglio2!$E$6,'Assistenti_Amm.vo 1^ Pos.Ec.'!Q220,0))))</f>
        <v>0</v>
      </c>
      <c r="T220" s="252">
        <f>IF(Foglio2!$J$3=Foglio2!$E$3,'Ausiliari_Coll.Scol. 1^ Pos.Ec.'!R220,IF(Foglio2!$J$3=Foglio2!$E$4,'Collab._Tecnici 1^ Pos.Ec.'!R220,IF(Foglio2!$J$3=Foglio2!$E$5,'Assistenti_Tecnici 1^ Pos.Ec.'!R220,IF(Foglio2!$J$3=Foglio2!$E$6,'Assistenti_Amm.vo 1^ Pos.Ec.'!R220,0))))</f>
        <v>0</v>
      </c>
      <c r="U220" s="252">
        <f t="shared" ref="U220" si="541">(P220)/12*0.8</f>
        <v>0</v>
      </c>
      <c r="V220" s="252">
        <f t="shared" ref="V220" si="542">(P220+R220)/12*0.8</f>
        <v>0</v>
      </c>
      <c r="W220" s="253" t="str">
        <f t="shared" ref="W220" si="543">"Fascia Da "&amp;F220&amp;" a "&amp;F221&amp;" Decorrenza "&amp;DAY(C220)&amp;"/"&amp;MONTH(C220)&amp;"/"&amp;YEAR(C220)</f>
        <v>Fascia Da 0 a 8 Decorrenza 1/1/2020</v>
      </c>
    </row>
    <row r="221" spans="1:23" ht="9" customHeight="1" x14ac:dyDescent="0.2">
      <c r="B221" s="245">
        <f t="shared" si="367"/>
        <v>43832</v>
      </c>
      <c r="C221" s="453"/>
      <c r="D221" s="453"/>
      <c r="E221" s="254" t="s">
        <v>4</v>
      </c>
      <c r="F221" s="255">
        <v>8</v>
      </c>
      <c r="G221" s="267">
        <f t="shared" ref="G221:N221" si="544">G220*1936.27</f>
        <v>0</v>
      </c>
      <c r="H221" s="256">
        <f t="shared" si="544"/>
        <v>0</v>
      </c>
      <c r="I221" s="256">
        <f t="shared" si="544"/>
        <v>0</v>
      </c>
      <c r="J221" s="267">
        <f t="shared" si="544"/>
        <v>0</v>
      </c>
      <c r="K221" s="267">
        <f t="shared" si="544"/>
        <v>0</v>
      </c>
      <c r="L221" s="257">
        <f t="shared" si="544"/>
        <v>0</v>
      </c>
      <c r="M221" s="267">
        <f t="shared" si="544"/>
        <v>0</v>
      </c>
      <c r="N221" s="267">
        <f t="shared" si="544"/>
        <v>0</v>
      </c>
      <c r="O221" s="183"/>
      <c r="P221" s="184">
        <f t="shared" ref="P221:V221" si="545">P220*1936.27</f>
        <v>0</v>
      </c>
      <c r="Q221" s="184">
        <f t="shared" si="545"/>
        <v>0</v>
      </c>
      <c r="R221" s="184">
        <f t="shared" si="545"/>
        <v>0</v>
      </c>
      <c r="S221" s="184">
        <f t="shared" si="545"/>
        <v>0</v>
      </c>
      <c r="T221" s="184">
        <f t="shared" si="545"/>
        <v>0</v>
      </c>
      <c r="U221" s="184">
        <f t="shared" si="545"/>
        <v>0</v>
      </c>
      <c r="V221" s="184">
        <f t="shared" si="545"/>
        <v>0</v>
      </c>
    </row>
    <row r="222" spans="1:23" ht="12.75" customHeight="1" x14ac:dyDescent="0.2">
      <c r="A222" s="104">
        <f>IF(Foglio2!$J$7=1,TRUNC(V222,0),TRUNC(U222,0))</f>
        <v>0</v>
      </c>
      <c r="B222" s="245">
        <f t="shared" si="367"/>
        <v>43833</v>
      </c>
      <c r="C222" s="492">
        <f>C220</f>
        <v>43831</v>
      </c>
      <c r="D222" s="492">
        <f>D220</f>
        <v>44196</v>
      </c>
      <c r="E222" s="259" t="s">
        <v>3</v>
      </c>
      <c r="F222" s="260">
        <v>9</v>
      </c>
      <c r="G222" s="248">
        <f>IF(Foglio2!$J$3=Foglio2!$E$3,'Ausiliari_Coll.Scol. 1^ Pos.Ec.'!E222,IF(Foglio2!$J$3=Foglio2!$E$4,'Collab._Tecnici 1^ Pos.Ec.'!E222,IF(Foglio2!$J$3=Foglio2!$E$5,'Assistenti_Tecnici 1^ Pos.Ec.'!E222,IF(Foglio2!$J$3=Foglio2!$E$6,'Assistenti_Amm.vo 1^ Pos.Ec.'!E222,0))))</f>
        <v>0</v>
      </c>
      <c r="H222" s="248">
        <f>IF(Foglio2!$J$3=Foglio2!$E$3,'Ausiliari_Coll.Scol. 1^ Pos.Ec.'!F222,IF(Foglio2!$J$3=Foglio2!$E$4,'Collab._Tecnici 1^ Pos.Ec.'!F222,IF(Foglio2!$J$3=Foglio2!$E$5,'Assistenti_Tecnici 1^ Pos.Ec.'!F222,IF(Foglio2!$J$3=Foglio2!$E$6,'Assistenti_Amm.vo 1^ Pos.Ec.'!F222,0))))</f>
        <v>0</v>
      </c>
      <c r="I222" s="248">
        <f>IF(Foglio2!$J$3=Foglio2!$E$3,'Ausiliari_Coll.Scol. 1^ Pos.Ec.'!G222,IF(Foglio2!$J$3=Foglio2!$E$4,'Collab._Tecnici 1^ Pos.Ec.'!G222,IF(Foglio2!$J$3=Foglio2!$E$5,'Assistenti_Tecnici 1^ Pos.Ec.'!G222,IF(Foglio2!$J$3=Foglio2!$E$6,'Assistenti_Amm.vo 1^ Pos.Ec.'!G222,0))))</f>
        <v>0</v>
      </c>
      <c r="J222" s="248">
        <f>IF(Foglio2!$J$3=Foglio2!$E$3,'Ausiliari_Coll.Scol. 1^ Pos.Ec.'!H222,IF(Foglio2!$J$3=Foglio2!$E$4,'Collab._Tecnici 1^ Pos.Ec.'!H222,IF(Foglio2!$J$3=Foglio2!$E$5,'Assistenti_Tecnici 1^ Pos.Ec.'!H222,IF(Foglio2!$J$3=Foglio2!$E$6,'Assistenti_Amm.vo 1^ Pos.Ec.'!H222,0))))</f>
        <v>0</v>
      </c>
      <c r="K222" s="248">
        <f>IF(Foglio2!$J$3=Foglio2!$E$3,'Ausiliari_Coll.Scol. 1^ Pos.Ec.'!I222,IF(Foglio2!$J$3=Foglio2!$E$4,'Collab._Tecnici 1^ Pos.Ec.'!I222,IF(Foglio2!$J$3=Foglio2!$E$5,'Assistenti_Tecnici 1^ Pos.Ec.'!I222,IF(Foglio2!$J$3=Foglio2!$E$6,'Assistenti_Amm.vo 1^ Pos.Ec.'!I222,0))))</f>
        <v>0</v>
      </c>
      <c r="L222" s="248">
        <f>IF(Foglio2!$J$3=Foglio2!$E$3,'Ausiliari_Coll.Scol. 1^ Pos.Ec.'!J222,IF(Foglio2!$J$3=Foglio2!$E$4,'Collab._Tecnici 1^ Pos.Ec.'!J222,IF(Foglio2!$J$3=Foglio2!$E$5,'Assistenti_Tecnici 1^ Pos.Ec.'!J222,IF(Foglio2!$J$3=Foglio2!$E$6,'Assistenti_Amm.vo 1^ Pos.Ec.'!J222,0))))</f>
        <v>0</v>
      </c>
      <c r="M222" s="248">
        <f>IF(Foglio2!$J$3=Foglio2!$E$3,'Ausiliari_Coll.Scol. 1^ Pos.Ec.'!K222,IF(Foglio2!$J$3=Foglio2!$E$4,'Collab._Tecnici 1^ Pos.Ec.'!K222,IF(Foglio2!$J$3=Foglio2!$E$5,'Assistenti_Tecnici 1^ Pos.Ec.'!K222,IF(Foglio2!$J$3=Foglio2!$E$6,'Assistenti_Amm.vo 1^ Pos.Ec.'!K222,0))))</f>
        <v>0</v>
      </c>
      <c r="N222" s="250">
        <f>IF(Foglio2!$J$3=Foglio2!$E$3,'Ausiliari_Coll.Scol. 1^ Pos.Ec.'!L222,IF(Foglio2!$J$3=Foglio2!$E$4,'Collab._Tecnici 1^ Pos.Ec.'!L222,IF(Foglio2!$J$3=Foglio2!$E$5,'Assistenti_Tecnici 1^ Pos.Ec.'!L222,IF(Foglio2!$J$3=Foglio2!$E$6,'Assistenti_Amm.vo 1^ Pos.Ec.'!L222,0))))</f>
        <v>0</v>
      </c>
      <c r="O222" s="251"/>
      <c r="P222" s="252">
        <f>IF(Foglio2!$J$3=Foglio2!$E$3,'Ausiliari_Coll.Scol. 1^ Pos.Ec.'!N222,IF(Foglio2!$J$3=Foglio2!$E$4,'Collab._Tecnici 1^ Pos.Ec.'!N222,IF(Foglio2!$J$3=Foglio2!$E$5,'Assistenti_Tecnici 1^ Pos.Ec.'!N222,IF(Foglio2!$J$3=Foglio2!$E$6,'Assistenti_Amm.vo 1^ Pos.Ec.'!N222,0))))</f>
        <v>0</v>
      </c>
      <c r="Q222" s="252">
        <f>IF(Foglio2!$J$3=Foglio2!$E$3,'Ausiliari_Coll.Scol. 1^ Pos.Ec.'!O222,IF(Foglio2!$J$3=Foglio2!$E$4,'Collab._Tecnici 1^ Pos.Ec.'!O222,IF(Foglio2!$J$3=Foglio2!$E$5,'Assistenti_Tecnici 1^ Pos.Ec.'!O222,IF(Foglio2!$J$3=Foglio2!$E$6,'Assistenti_Amm.vo 1^ Pos.Ec.'!O222,0))))</f>
        <v>0</v>
      </c>
      <c r="R222" s="252">
        <f>IF(Foglio2!$J$3=Foglio2!$E$3,'Ausiliari_Coll.Scol. 1^ Pos.Ec.'!P222,IF(Foglio2!$J$3=Foglio2!$E$4,'Collab._Tecnici 1^ Pos.Ec.'!P222,IF(Foglio2!$J$3=Foglio2!$E$5,'Assistenti_Tecnici 1^ Pos.Ec.'!P222,IF(Foglio2!$J$3=Foglio2!$E$6,'Assistenti_Amm.vo 1^ Pos.Ec.'!P222,0))))</f>
        <v>0</v>
      </c>
      <c r="S222" s="252">
        <f>IF(Foglio2!$J$3=Foglio2!$E$3,'Ausiliari_Coll.Scol. 1^ Pos.Ec.'!Q222,IF(Foglio2!$J$3=Foglio2!$E$4,'Collab._Tecnici 1^ Pos.Ec.'!Q222,IF(Foglio2!$J$3=Foglio2!$E$5,'Assistenti_Tecnici 1^ Pos.Ec.'!Q222,IF(Foglio2!$J$3=Foglio2!$E$6,'Assistenti_Amm.vo 1^ Pos.Ec.'!Q222,0))))</f>
        <v>0</v>
      </c>
      <c r="T222" s="252">
        <f>IF(Foglio2!$J$3=Foglio2!$E$3,'Ausiliari_Coll.Scol. 1^ Pos.Ec.'!R222,IF(Foglio2!$J$3=Foglio2!$E$4,'Collab._Tecnici 1^ Pos.Ec.'!R222,IF(Foglio2!$J$3=Foglio2!$E$5,'Assistenti_Tecnici 1^ Pos.Ec.'!R222,IF(Foglio2!$J$3=Foglio2!$E$6,'Assistenti_Amm.vo 1^ Pos.Ec.'!R222,0))))</f>
        <v>0</v>
      </c>
      <c r="U222" s="252">
        <f t="shared" ref="U222" si="546">(P222)/12*0.8</f>
        <v>0</v>
      </c>
      <c r="V222" s="252">
        <f t="shared" ref="V222" si="547">(P222+R222)/12*0.8</f>
        <v>0</v>
      </c>
      <c r="W222" s="253" t="str">
        <f t="shared" ref="W222" si="548">"Fascia Da "&amp;F222&amp;" a "&amp;F223&amp;" Decorrenza "&amp;DAY(C220)&amp;"/"&amp;MONTH(C220)&amp;"/"&amp;YEAR(C220)</f>
        <v>Fascia Da 9 a 14 Decorrenza 1/1/2020</v>
      </c>
    </row>
    <row r="223" spans="1:23" ht="9" customHeight="1" x14ac:dyDescent="0.2">
      <c r="B223" s="245">
        <f t="shared" si="367"/>
        <v>43834</v>
      </c>
      <c r="C223" s="492"/>
      <c r="D223" s="492"/>
      <c r="E223" s="254" t="s">
        <v>4</v>
      </c>
      <c r="F223" s="255">
        <v>14</v>
      </c>
      <c r="G223" s="267">
        <f t="shared" ref="G223:N223" si="549">G222*1936.27</f>
        <v>0</v>
      </c>
      <c r="H223" s="256">
        <f t="shared" si="549"/>
        <v>0</v>
      </c>
      <c r="I223" s="256">
        <f t="shared" si="549"/>
        <v>0</v>
      </c>
      <c r="J223" s="267">
        <f t="shared" si="549"/>
        <v>0</v>
      </c>
      <c r="K223" s="267">
        <f t="shared" si="549"/>
        <v>0</v>
      </c>
      <c r="L223" s="257">
        <f t="shared" si="549"/>
        <v>0</v>
      </c>
      <c r="M223" s="267">
        <f t="shared" si="549"/>
        <v>0</v>
      </c>
      <c r="N223" s="267">
        <f t="shared" si="549"/>
        <v>0</v>
      </c>
      <c r="O223" s="183"/>
      <c r="P223" s="184">
        <f t="shared" ref="P223:V223" si="550">P222*1936.27</f>
        <v>0</v>
      </c>
      <c r="Q223" s="184">
        <f t="shared" si="550"/>
        <v>0</v>
      </c>
      <c r="R223" s="184">
        <f t="shared" si="550"/>
        <v>0</v>
      </c>
      <c r="S223" s="184">
        <f t="shared" si="550"/>
        <v>0</v>
      </c>
      <c r="T223" s="184">
        <f t="shared" si="550"/>
        <v>0</v>
      </c>
      <c r="U223" s="184">
        <f t="shared" si="550"/>
        <v>0</v>
      </c>
      <c r="V223" s="184">
        <f t="shared" si="550"/>
        <v>0</v>
      </c>
    </row>
    <row r="224" spans="1:23" ht="12.75" customHeight="1" x14ac:dyDescent="0.2">
      <c r="A224" s="104">
        <f>IF(Foglio2!$J$7=1,TRUNC(V224,0),TRUNC(U224,0))</f>
        <v>0</v>
      </c>
      <c r="B224" s="245">
        <f t="shared" si="367"/>
        <v>43835</v>
      </c>
      <c r="C224" s="492"/>
      <c r="D224" s="492"/>
      <c r="E224" s="259" t="s">
        <v>3</v>
      </c>
      <c r="F224" s="260">
        <v>15</v>
      </c>
      <c r="G224" s="248">
        <f>IF(Foglio2!$J$3=Foglio2!$E$3,'Ausiliari_Coll.Scol. 1^ Pos.Ec.'!E224,IF(Foglio2!$J$3=Foglio2!$E$4,'Collab._Tecnici 1^ Pos.Ec.'!E224,IF(Foglio2!$J$3=Foglio2!$E$5,'Assistenti_Tecnici 1^ Pos.Ec.'!E224,IF(Foglio2!$J$3=Foglio2!$E$6,'Assistenti_Amm.vo 1^ Pos.Ec.'!E224,0))))</f>
        <v>0</v>
      </c>
      <c r="H224" s="248">
        <f>IF(Foglio2!$J$3=Foglio2!$E$3,'Ausiliari_Coll.Scol. 1^ Pos.Ec.'!F224,IF(Foglio2!$J$3=Foglio2!$E$4,'Collab._Tecnici 1^ Pos.Ec.'!F224,IF(Foglio2!$J$3=Foglio2!$E$5,'Assistenti_Tecnici 1^ Pos.Ec.'!F224,IF(Foglio2!$J$3=Foglio2!$E$6,'Assistenti_Amm.vo 1^ Pos.Ec.'!F224,0))))</f>
        <v>0</v>
      </c>
      <c r="I224" s="248">
        <f>IF(Foglio2!$J$3=Foglio2!$E$3,'Ausiliari_Coll.Scol. 1^ Pos.Ec.'!G224,IF(Foglio2!$J$3=Foglio2!$E$4,'Collab._Tecnici 1^ Pos.Ec.'!G224,IF(Foglio2!$J$3=Foglio2!$E$5,'Assistenti_Tecnici 1^ Pos.Ec.'!G224,IF(Foglio2!$J$3=Foglio2!$E$6,'Assistenti_Amm.vo 1^ Pos.Ec.'!G224,0))))</f>
        <v>0</v>
      </c>
      <c r="J224" s="248">
        <f>IF(Foglio2!$J$3=Foglio2!$E$3,'Ausiliari_Coll.Scol. 1^ Pos.Ec.'!H224,IF(Foglio2!$J$3=Foglio2!$E$4,'Collab._Tecnici 1^ Pos.Ec.'!H224,IF(Foglio2!$J$3=Foglio2!$E$5,'Assistenti_Tecnici 1^ Pos.Ec.'!H224,IF(Foglio2!$J$3=Foglio2!$E$6,'Assistenti_Amm.vo 1^ Pos.Ec.'!H224,0))))</f>
        <v>0</v>
      </c>
      <c r="K224" s="248">
        <f>IF(Foglio2!$J$3=Foglio2!$E$3,'Ausiliari_Coll.Scol. 1^ Pos.Ec.'!I224,IF(Foglio2!$J$3=Foglio2!$E$4,'Collab._Tecnici 1^ Pos.Ec.'!I224,IF(Foglio2!$J$3=Foglio2!$E$5,'Assistenti_Tecnici 1^ Pos.Ec.'!I224,IF(Foglio2!$J$3=Foglio2!$E$6,'Assistenti_Amm.vo 1^ Pos.Ec.'!I224,0))))</f>
        <v>0</v>
      </c>
      <c r="L224" s="248">
        <f>IF(Foglio2!$J$3=Foglio2!$E$3,'Ausiliari_Coll.Scol. 1^ Pos.Ec.'!J224,IF(Foglio2!$J$3=Foglio2!$E$4,'Collab._Tecnici 1^ Pos.Ec.'!J224,IF(Foglio2!$J$3=Foglio2!$E$5,'Assistenti_Tecnici 1^ Pos.Ec.'!J224,IF(Foglio2!$J$3=Foglio2!$E$6,'Assistenti_Amm.vo 1^ Pos.Ec.'!J224,0))))</f>
        <v>0</v>
      </c>
      <c r="M224" s="248">
        <f>IF(Foglio2!$J$3=Foglio2!$E$3,'Ausiliari_Coll.Scol. 1^ Pos.Ec.'!K224,IF(Foglio2!$J$3=Foglio2!$E$4,'Collab._Tecnici 1^ Pos.Ec.'!K224,IF(Foglio2!$J$3=Foglio2!$E$5,'Assistenti_Tecnici 1^ Pos.Ec.'!K224,IF(Foglio2!$J$3=Foglio2!$E$6,'Assistenti_Amm.vo 1^ Pos.Ec.'!K224,0))))</f>
        <v>0</v>
      </c>
      <c r="N224" s="250">
        <f>IF(Foglio2!$J$3=Foglio2!$E$3,'Ausiliari_Coll.Scol. 1^ Pos.Ec.'!L224,IF(Foglio2!$J$3=Foglio2!$E$4,'Collab._Tecnici 1^ Pos.Ec.'!L224,IF(Foglio2!$J$3=Foglio2!$E$5,'Assistenti_Tecnici 1^ Pos.Ec.'!L224,IF(Foglio2!$J$3=Foglio2!$E$6,'Assistenti_Amm.vo 1^ Pos.Ec.'!L224,0))))</f>
        <v>0</v>
      </c>
      <c r="O224" s="251"/>
      <c r="P224" s="252">
        <f>IF(Foglio2!$J$3=Foglio2!$E$3,'Ausiliari_Coll.Scol. 1^ Pos.Ec.'!N224,IF(Foglio2!$J$3=Foglio2!$E$4,'Collab._Tecnici 1^ Pos.Ec.'!N224,IF(Foglio2!$J$3=Foglio2!$E$5,'Assistenti_Tecnici 1^ Pos.Ec.'!N224,IF(Foglio2!$J$3=Foglio2!$E$6,'Assistenti_Amm.vo 1^ Pos.Ec.'!N224,0))))</f>
        <v>0</v>
      </c>
      <c r="Q224" s="252">
        <f>IF(Foglio2!$J$3=Foglio2!$E$3,'Ausiliari_Coll.Scol. 1^ Pos.Ec.'!O224,IF(Foglio2!$J$3=Foglio2!$E$4,'Collab._Tecnici 1^ Pos.Ec.'!O224,IF(Foglio2!$J$3=Foglio2!$E$5,'Assistenti_Tecnici 1^ Pos.Ec.'!O224,IF(Foglio2!$J$3=Foglio2!$E$6,'Assistenti_Amm.vo 1^ Pos.Ec.'!O224,0))))</f>
        <v>0</v>
      </c>
      <c r="R224" s="252">
        <f>IF(Foglio2!$J$3=Foglio2!$E$3,'Ausiliari_Coll.Scol. 1^ Pos.Ec.'!P224,IF(Foglio2!$J$3=Foglio2!$E$4,'Collab._Tecnici 1^ Pos.Ec.'!P224,IF(Foglio2!$J$3=Foglio2!$E$5,'Assistenti_Tecnici 1^ Pos.Ec.'!P224,IF(Foglio2!$J$3=Foglio2!$E$6,'Assistenti_Amm.vo 1^ Pos.Ec.'!P224,0))))</f>
        <v>0</v>
      </c>
      <c r="S224" s="252">
        <f>IF(Foglio2!$J$3=Foglio2!$E$3,'Ausiliari_Coll.Scol. 1^ Pos.Ec.'!Q224,IF(Foglio2!$J$3=Foglio2!$E$4,'Collab._Tecnici 1^ Pos.Ec.'!Q224,IF(Foglio2!$J$3=Foglio2!$E$5,'Assistenti_Tecnici 1^ Pos.Ec.'!Q224,IF(Foglio2!$J$3=Foglio2!$E$6,'Assistenti_Amm.vo 1^ Pos.Ec.'!Q224,0))))</f>
        <v>0</v>
      </c>
      <c r="T224" s="252">
        <f>IF(Foglio2!$J$3=Foglio2!$E$3,'Ausiliari_Coll.Scol. 1^ Pos.Ec.'!R224,IF(Foglio2!$J$3=Foglio2!$E$4,'Collab._Tecnici 1^ Pos.Ec.'!R224,IF(Foglio2!$J$3=Foglio2!$E$5,'Assistenti_Tecnici 1^ Pos.Ec.'!R224,IF(Foglio2!$J$3=Foglio2!$E$6,'Assistenti_Amm.vo 1^ Pos.Ec.'!R224,0))))</f>
        <v>0</v>
      </c>
      <c r="U224" s="252">
        <f t="shared" ref="U224" si="551">(P224)/12*0.8</f>
        <v>0</v>
      </c>
      <c r="V224" s="252">
        <f t="shared" ref="V224" si="552">(P224+R224)/12*0.8</f>
        <v>0</v>
      </c>
      <c r="W224" s="253" t="str">
        <f t="shared" ref="W224" si="553">"Fascia Da "&amp;F224&amp;" a "&amp;F225&amp;" Decorrenza "&amp;DAY(C220)&amp;"/"&amp;MONTH(C220)&amp;"/"&amp;YEAR(C220)</f>
        <v>Fascia Da 15 a 20 Decorrenza 1/1/2020</v>
      </c>
    </row>
    <row r="225" spans="1:23" ht="9" customHeight="1" x14ac:dyDescent="0.2">
      <c r="B225" s="245">
        <f t="shared" si="367"/>
        <v>43836</v>
      </c>
      <c r="C225" s="492"/>
      <c r="D225" s="492"/>
      <c r="E225" s="254" t="s">
        <v>4</v>
      </c>
      <c r="F225" s="255">
        <v>20</v>
      </c>
      <c r="G225" s="267">
        <f t="shared" ref="G225:N225" si="554">G224*1936.27</f>
        <v>0</v>
      </c>
      <c r="H225" s="256">
        <f t="shared" si="554"/>
        <v>0</v>
      </c>
      <c r="I225" s="256">
        <f t="shared" si="554"/>
        <v>0</v>
      </c>
      <c r="J225" s="267">
        <f t="shared" si="554"/>
        <v>0</v>
      </c>
      <c r="K225" s="267">
        <f t="shared" si="554"/>
        <v>0</v>
      </c>
      <c r="L225" s="257">
        <f t="shared" si="554"/>
        <v>0</v>
      </c>
      <c r="M225" s="267">
        <f t="shared" si="554"/>
        <v>0</v>
      </c>
      <c r="N225" s="267">
        <f t="shared" si="554"/>
        <v>0</v>
      </c>
      <c r="O225" s="183"/>
      <c r="P225" s="184">
        <f t="shared" ref="P225:V225" si="555">P224*1936.27</f>
        <v>0</v>
      </c>
      <c r="Q225" s="184">
        <f t="shared" si="555"/>
        <v>0</v>
      </c>
      <c r="R225" s="184">
        <f t="shared" si="555"/>
        <v>0</v>
      </c>
      <c r="S225" s="184">
        <f t="shared" si="555"/>
        <v>0</v>
      </c>
      <c r="T225" s="184">
        <f t="shared" si="555"/>
        <v>0</v>
      </c>
      <c r="U225" s="184">
        <f t="shared" si="555"/>
        <v>0</v>
      </c>
      <c r="V225" s="184">
        <f t="shared" si="555"/>
        <v>0</v>
      </c>
    </row>
    <row r="226" spans="1:23" ht="12.75" customHeight="1" x14ac:dyDescent="0.2">
      <c r="A226" s="104">
        <f>IF(Foglio2!$J$7=1,TRUNC(V226,0),TRUNC(U226,0))</f>
        <v>0</v>
      </c>
      <c r="B226" s="245">
        <f t="shared" si="367"/>
        <v>43837</v>
      </c>
      <c r="C226" s="492"/>
      <c r="D226" s="492"/>
      <c r="E226" s="259" t="s">
        <v>3</v>
      </c>
      <c r="F226" s="260">
        <v>21</v>
      </c>
      <c r="G226" s="248">
        <f>IF(Foglio2!$J$3=Foglio2!$E$3,'Ausiliari_Coll.Scol. 1^ Pos.Ec.'!E226,IF(Foglio2!$J$3=Foglio2!$E$4,'Collab._Tecnici 1^ Pos.Ec.'!E226,IF(Foglio2!$J$3=Foglio2!$E$5,'Assistenti_Tecnici 1^ Pos.Ec.'!E226,IF(Foglio2!$J$3=Foglio2!$E$6,'Assistenti_Amm.vo 1^ Pos.Ec.'!E226,0))))</f>
        <v>0</v>
      </c>
      <c r="H226" s="248">
        <f>IF(Foglio2!$J$3=Foglio2!$E$3,'Ausiliari_Coll.Scol. 1^ Pos.Ec.'!F226,IF(Foglio2!$J$3=Foglio2!$E$4,'Collab._Tecnici 1^ Pos.Ec.'!F226,IF(Foglio2!$J$3=Foglio2!$E$5,'Assistenti_Tecnici 1^ Pos.Ec.'!F226,IF(Foglio2!$J$3=Foglio2!$E$6,'Assistenti_Amm.vo 1^ Pos.Ec.'!F226,0))))</f>
        <v>0</v>
      </c>
      <c r="I226" s="248">
        <f>IF(Foglio2!$J$3=Foglio2!$E$3,'Ausiliari_Coll.Scol. 1^ Pos.Ec.'!G226,IF(Foglio2!$J$3=Foglio2!$E$4,'Collab._Tecnici 1^ Pos.Ec.'!G226,IF(Foglio2!$J$3=Foglio2!$E$5,'Assistenti_Tecnici 1^ Pos.Ec.'!G226,IF(Foglio2!$J$3=Foglio2!$E$6,'Assistenti_Amm.vo 1^ Pos.Ec.'!G226,0))))</f>
        <v>0</v>
      </c>
      <c r="J226" s="248">
        <f>IF(Foglio2!$J$3=Foglio2!$E$3,'Ausiliari_Coll.Scol. 1^ Pos.Ec.'!H226,IF(Foglio2!$J$3=Foglio2!$E$4,'Collab._Tecnici 1^ Pos.Ec.'!H226,IF(Foglio2!$J$3=Foglio2!$E$5,'Assistenti_Tecnici 1^ Pos.Ec.'!H226,IF(Foglio2!$J$3=Foglio2!$E$6,'Assistenti_Amm.vo 1^ Pos.Ec.'!H226,0))))</f>
        <v>0</v>
      </c>
      <c r="K226" s="248">
        <f>IF(Foglio2!$J$3=Foglio2!$E$3,'Ausiliari_Coll.Scol. 1^ Pos.Ec.'!I226,IF(Foglio2!$J$3=Foglio2!$E$4,'Collab._Tecnici 1^ Pos.Ec.'!I226,IF(Foglio2!$J$3=Foglio2!$E$5,'Assistenti_Tecnici 1^ Pos.Ec.'!I226,IF(Foglio2!$J$3=Foglio2!$E$6,'Assistenti_Amm.vo 1^ Pos.Ec.'!I226,0))))</f>
        <v>0</v>
      </c>
      <c r="L226" s="248">
        <f>IF(Foglio2!$J$3=Foglio2!$E$3,'Ausiliari_Coll.Scol. 1^ Pos.Ec.'!J226,IF(Foglio2!$J$3=Foglio2!$E$4,'Collab._Tecnici 1^ Pos.Ec.'!J226,IF(Foglio2!$J$3=Foglio2!$E$5,'Assistenti_Tecnici 1^ Pos.Ec.'!J226,IF(Foglio2!$J$3=Foglio2!$E$6,'Assistenti_Amm.vo 1^ Pos.Ec.'!J226,0))))</f>
        <v>0</v>
      </c>
      <c r="M226" s="248">
        <f>IF(Foglio2!$J$3=Foglio2!$E$3,'Ausiliari_Coll.Scol. 1^ Pos.Ec.'!K226,IF(Foglio2!$J$3=Foglio2!$E$4,'Collab._Tecnici 1^ Pos.Ec.'!K226,IF(Foglio2!$J$3=Foglio2!$E$5,'Assistenti_Tecnici 1^ Pos.Ec.'!K226,IF(Foglio2!$J$3=Foglio2!$E$6,'Assistenti_Amm.vo 1^ Pos.Ec.'!K226,0))))</f>
        <v>0</v>
      </c>
      <c r="N226" s="250">
        <f>IF(Foglio2!$J$3=Foglio2!$E$3,'Ausiliari_Coll.Scol. 1^ Pos.Ec.'!L226,IF(Foglio2!$J$3=Foglio2!$E$4,'Collab._Tecnici 1^ Pos.Ec.'!L226,IF(Foglio2!$J$3=Foglio2!$E$5,'Assistenti_Tecnici 1^ Pos.Ec.'!L226,IF(Foglio2!$J$3=Foglio2!$E$6,'Assistenti_Amm.vo 1^ Pos.Ec.'!L226,0))))</f>
        <v>0</v>
      </c>
      <c r="O226" s="251"/>
      <c r="P226" s="252">
        <f>IF(Foglio2!$J$3=Foglio2!$E$3,'Ausiliari_Coll.Scol. 1^ Pos.Ec.'!N226,IF(Foglio2!$J$3=Foglio2!$E$4,'Collab._Tecnici 1^ Pos.Ec.'!N226,IF(Foglio2!$J$3=Foglio2!$E$5,'Assistenti_Tecnici 1^ Pos.Ec.'!N226,IF(Foglio2!$J$3=Foglio2!$E$6,'Assistenti_Amm.vo 1^ Pos.Ec.'!N226,0))))</f>
        <v>0</v>
      </c>
      <c r="Q226" s="252">
        <f>IF(Foglio2!$J$3=Foglio2!$E$3,'Ausiliari_Coll.Scol. 1^ Pos.Ec.'!O226,IF(Foglio2!$J$3=Foglio2!$E$4,'Collab._Tecnici 1^ Pos.Ec.'!O226,IF(Foglio2!$J$3=Foglio2!$E$5,'Assistenti_Tecnici 1^ Pos.Ec.'!O226,IF(Foglio2!$J$3=Foglio2!$E$6,'Assistenti_Amm.vo 1^ Pos.Ec.'!O226,0))))</f>
        <v>0</v>
      </c>
      <c r="R226" s="252">
        <f>IF(Foglio2!$J$3=Foglio2!$E$3,'Ausiliari_Coll.Scol. 1^ Pos.Ec.'!P226,IF(Foglio2!$J$3=Foglio2!$E$4,'Collab._Tecnici 1^ Pos.Ec.'!P226,IF(Foglio2!$J$3=Foglio2!$E$5,'Assistenti_Tecnici 1^ Pos.Ec.'!P226,IF(Foglio2!$J$3=Foglio2!$E$6,'Assistenti_Amm.vo 1^ Pos.Ec.'!P226,0))))</f>
        <v>0</v>
      </c>
      <c r="S226" s="252">
        <f>IF(Foglio2!$J$3=Foglio2!$E$3,'Ausiliari_Coll.Scol. 1^ Pos.Ec.'!Q226,IF(Foglio2!$J$3=Foglio2!$E$4,'Collab._Tecnici 1^ Pos.Ec.'!Q226,IF(Foglio2!$J$3=Foglio2!$E$5,'Assistenti_Tecnici 1^ Pos.Ec.'!Q226,IF(Foglio2!$J$3=Foglio2!$E$6,'Assistenti_Amm.vo 1^ Pos.Ec.'!Q226,0))))</f>
        <v>0</v>
      </c>
      <c r="T226" s="252">
        <f>IF(Foglio2!$J$3=Foglio2!$E$3,'Ausiliari_Coll.Scol. 1^ Pos.Ec.'!R226,IF(Foglio2!$J$3=Foglio2!$E$4,'Collab._Tecnici 1^ Pos.Ec.'!R226,IF(Foglio2!$J$3=Foglio2!$E$5,'Assistenti_Tecnici 1^ Pos.Ec.'!R226,IF(Foglio2!$J$3=Foglio2!$E$6,'Assistenti_Amm.vo 1^ Pos.Ec.'!R226,0))))</f>
        <v>0</v>
      </c>
      <c r="U226" s="252">
        <f t="shared" ref="U226" si="556">(P226)/12*0.8</f>
        <v>0</v>
      </c>
      <c r="V226" s="252">
        <f t="shared" ref="V226" si="557">(P226+R226)/12*0.8</f>
        <v>0</v>
      </c>
      <c r="W226" s="253" t="str">
        <f t="shared" ref="W226" si="558">"Fascia Da "&amp;F226&amp;" a "&amp;F227&amp;" Decorrenza "&amp;DAY(C220)&amp;"/"&amp;MONTH(C220)&amp;"/"&amp;YEAR(C220)</f>
        <v>Fascia Da 21 a 27 Decorrenza 1/1/2020</v>
      </c>
    </row>
    <row r="227" spans="1:23" ht="9" customHeight="1" x14ac:dyDescent="0.2">
      <c r="B227" s="245">
        <f t="shared" si="367"/>
        <v>43838</v>
      </c>
      <c r="C227" s="492"/>
      <c r="D227" s="492"/>
      <c r="E227" s="254" t="s">
        <v>4</v>
      </c>
      <c r="F227" s="255">
        <v>27</v>
      </c>
      <c r="G227" s="267">
        <f t="shared" ref="G227:N227" si="559">G226*1936.27</f>
        <v>0</v>
      </c>
      <c r="H227" s="256">
        <f t="shared" si="559"/>
        <v>0</v>
      </c>
      <c r="I227" s="256">
        <f t="shared" si="559"/>
        <v>0</v>
      </c>
      <c r="J227" s="267">
        <f t="shared" si="559"/>
        <v>0</v>
      </c>
      <c r="K227" s="267">
        <f t="shared" si="559"/>
        <v>0</v>
      </c>
      <c r="L227" s="257">
        <f t="shared" si="559"/>
        <v>0</v>
      </c>
      <c r="M227" s="267">
        <f t="shared" si="559"/>
        <v>0</v>
      </c>
      <c r="N227" s="267">
        <f t="shared" si="559"/>
        <v>0</v>
      </c>
      <c r="O227" s="183"/>
      <c r="P227" s="184">
        <f t="shared" ref="P227:V227" si="560">P226*1936.27</f>
        <v>0</v>
      </c>
      <c r="Q227" s="184">
        <f t="shared" si="560"/>
        <v>0</v>
      </c>
      <c r="R227" s="184">
        <f t="shared" si="560"/>
        <v>0</v>
      </c>
      <c r="S227" s="184">
        <f t="shared" si="560"/>
        <v>0</v>
      </c>
      <c r="T227" s="184">
        <f t="shared" si="560"/>
        <v>0</v>
      </c>
      <c r="U227" s="184">
        <f t="shared" si="560"/>
        <v>0</v>
      </c>
      <c r="V227" s="184">
        <f t="shared" si="560"/>
        <v>0</v>
      </c>
    </row>
    <row r="228" spans="1:23" ht="12.75" customHeight="1" x14ac:dyDescent="0.2">
      <c r="A228" s="104">
        <f>IF(Foglio2!$J$7=1,TRUNC(V228,0),TRUNC(U228,0))</f>
        <v>0</v>
      </c>
      <c r="B228" s="245">
        <f t="shared" si="367"/>
        <v>43839</v>
      </c>
      <c r="C228" s="492"/>
      <c r="D228" s="492"/>
      <c r="E228" s="259" t="s">
        <v>3</v>
      </c>
      <c r="F228" s="260">
        <v>28</v>
      </c>
      <c r="G228" s="248">
        <f>IF(Foglio2!$J$3=Foglio2!$E$3,'Ausiliari_Coll.Scol. 1^ Pos.Ec.'!E228,IF(Foglio2!$J$3=Foglio2!$E$4,'Collab._Tecnici 1^ Pos.Ec.'!E228,IF(Foglio2!$J$3=Foglio2!$E$5,'Assistenti_Tecnici 1^ Pos.Ec.'!E228,IF(Foglio2!$J$3=Foglio2!$E$6,'Assistenti_Amm.vo 1^ Pos.Ec.'!E228,0))))</f>
        <v>0</v>
      </c>
      <c r="H228" s="248">
        <f>IF(Foglio2!$J$3=Foglio2!$E$3,'Ausiliari_Coll.Scol. 1^ Pos.Ec.'!F228,IF(Foglio2!$J$3=Foglio2!$E$4,'Collab._Tecnici 1^ Pos.Ec.'!F228,IF(Foglio2!$J$3=Foglio2!$E$5,'Assistenti_Tecnici 1^ Pos.Ec.'!F228,IF(Foglio2!$J$3=Foglio2!$E$6,'Assistenti_Amm.vo 1^ Pos.Ec.'!F228,0))))</f>
        <v>0</v>
      </c>
      <c r="I228" s="248">
        <f>IF(Foglio2!$J$3=Foglio2!$E$3,'Ausiliari_Coll.Scol. 1^ Pos.Ec.'!G228,IF(Foglio2!$J$3=Foglio2!$E$4,'Collab._Tecnici 1^ Pos.Ec.'!G228,IF(Foglio2!$J$3=Foglio2!$E$5,'Assistenti_Tecnici 1^ Pos.Ec.'!G228,IF(Foglio2!$J$3=Foglio2!$E$6,'Assistenti_Amm.vo 1^ Pos.Ec.'!G228,0))))</f>
        <v>0</v>
      </c>
      <c r="J228" s="248">
        <f>IF(Foglio2!$J$3=Foglio2!$E$3,'Ausiliari_Coll.Scol. 1^ Pos.Ec.'!H228,IF(Foglio2!$J$3=Foglio2!$E$4,'Collab._Tecnici 1^ Pos.Ec.'!H228,IF(Foglio2!$J$3=Foglio2!$E$5,'Assistenti_Tecnici 1^ Pos.Ec.'!H228,IF(Foglio2!$J$3=Foglio2!$E$6,'Assistenti_Amm.vo 1^ Pos.Ec.'!H228,0))))</f>
        <v>0</v>
      </c>
      <c r="K228" s="248">
        <f>IF(Foglio2!$J$3=Foglio2!$E$3,'Ausiliari_Coll.Scol. 1^ Pos.Ec.'!I228,IF(Foglio2!$J$3=Foglio2!$E$4,'Collab._Tecnici 1^ Pos.Ec.'!I228,IF(Foglio2!$J$3=Foglio2!$E$5,'Assistenti_Tecnici 1^ Pos.Ec.'!I228,IF(Foglio2!$J$3=Foglio2!$E$6,'Assistenti_Amm.vo 1^ Pos.Ec.'!I228,0))))</f>
        <v>0</v>
      </c>
      <c r="L228" s="248">
        <f>IF(Foglio2!$J$3=Foglio2!$E$3,'Ausiliari_Coll.Scol. 1^ Pos.Ec.'!J228,IF(Foglio2!$J$3=Foglio2!$E$4,'Collab._Tecnici 1^ Pos.Ec.'!J228,IF(Foglio2!$J$3=Foglio2!$E$5,'Assistenti_Tecnici 1^ Pos.Ec.'!J228,IF(Foglio2!$J$3=Foglio2!$E$6,'Assistenti_Amm.vo 1^ Pos.Ec.'!J228,0))))</f>
        <v>0</v>
      </c>
      <c r="M228" s="248">
        <f>IF(Foglio2!$J$3=Foglio2!$E$3,'Ausiliari_Coll.Scol. 1^ Pos.Ec.'!K228,IF(Foglio2!$J$3=Foglio2!$E$4,'Collab._Tecnici 1^ Pos.Ec.'!K228,IF(Foglio2!$J$3=Foglio2!$E$5,'Assistenti_Tecnici 1^ Pos.Ec.'!K228,IF(Foglio2!$J$3=Foglio2!$E$6,'Assistenti_Amm.vo 1^ Pos.Ec.'!K228,0))))</f>
        <v>0</v>
      </c>
      <c r="N228" s="250">
        <f>IF(Foglio2!$J$3=Foglio2!$E$3,'Ausiliari_Coll.Scol. 1^ Pos.Ec.'!L228,IF(Foglio2!$J$3=Foglio2!$E$4,'Collab._Tecnici 1^ Pos.Ec.'!L228,IF(Foglio2!$J$3=Foglio2!$E$5,'Assistenti_Tecnici 1^ Pos.Ec.'!L228,IF(Foglio2!$J$3=Foglio2!$E$6,'Assistenti_Amm.vo 1^ Pos.Ec.'!L228,0))))</f>
        <v>0</v>
      </c>
      <c r="O228" s="251"/>
      <c r="P228" s="252">
        <f>IF(Foglio2!$J$3=Foglio2!$E$3,'Ausiliari_Coll.Scol. 1^ Pos.Ec.'!N228,IF(Foglio2!$J$3=Foglio2!$E$4,'Collab._Tecnici 1^ Pos.Ec.'!N228,IF(Foglio2!$J$3=Foglio2!$E$5,'Assistenti_Tecnici 1^ Pos.Ec.'!N228,IF(Foglio2!$J$3=Foglio2!$E$6,'Assistenti_Amm.vo 1^ Pos.Ec.'!N228,0))))</f>
        <v>0</v>
      </c>
      <c r="Q228" s="252">
        <f>IF(Foglio2!$J$3=Foglio2!$E$3,'Ausiliari_Coll.Scol. 1^ Pos.Ec.'!O228,IF(Foglio2!$J$3=Foglio2!$E$4,'Collab._Tecnici 1^ Pos.Ec.'!O228,IF(Foglio2!$J$3=Foglio2!$E$5,'Assistenti_Tecnici 1^ Pos.Ec.'!O228,IF(Foglio2!$J$3=Foglio2!$E$6,'Assistenti_Amm.vo 1^ Pos.Ec.'!O228,0))))</f>
        <v>0</v>
      </c>
      <c r="R228" s="252">
        <f>IF(Foglio2!$J$3=Foglio2!$E$3,'Ausiliari_Coll.Scol. 1^ Pos.Ec.'!P228,IF(Foglio2!$J$3=Foglio2!$E$4,'Collab._Tecnici 1^ Pos.Ec.'!P228,IF(Foglio2!$J$3=Foglio2!$E$5,'Assistenti_Tecnici 1^ Pos.Ec.'!P228,IF(Foglio2!$J$3=Foglio2!$E$6,'Assistenti_Amm.vo 1^ Pos.Ec.'!P228,0))))</f>
        <v>0</v>
      </c>
      <c r="S228" s="252">
        <f>IF(Foglio2!$J$3=Foglio2!$E$3,'Ausiliari_Coll.Scol. 1^ Pos.Ec.'!Q228,IF(Foglio2!$J$3=Foglio2!$E$4,'Collab._Tecnici 1^ Pos.Ec.'!Q228,IF(Foglio2!$J$3=Foglio2!$E$5,'Assistenti_Tecnici 1^ Pos.Ec.'!Q228,IF(Foglio2!$J$3=Foglio2!$E$6,'Assistenti_Amm.vo 1^ Pos.Ec.'!Q228,0))))</f>
        <v>0</v>
      </c>
      <c r="T228" s="252">
        <f>IF(Foglio2!$J$3=Foglio2!$E$3,'Ausiliari_Coll.Scol. 1^ Pos.Ec.'!R228,IF(Foglio2!$J$3=Foglio2!$E$4,'Collab._Tecnici 1^ Pos.Ec.'!R228,IF(Foglio2!$J$3=Foglio2!$E$5,'Assistenti_Tecnici 1^ Pos.Ec.'!R228,IF(Foglio2!$J$3=Foglio2!$E$6,'Assistenti_Amm.vo 1^ Pos.Ec.'!R228,0))))</f>
        <v>0</v>
      </c>
      <c r="U228" s="252">
        <f t="shared" ref="U228" si="561">(P228)/12*0.8</f>
        <v>0</v>
      </c>
      <c r="V228" s="252">
        <f t="shared" ref="V228" si="562">(P228+R228)/12*0.8</f>
        <v>0</v>
      </c>
      <c r="W228" s="253" t="str">
        <f t="shared" ref="W228" si="563">"Fascia Da "&amp;F228&amp;" a "&amp;F229&amp;" Decorrenza "&amp;DAY(C220)&amp;"/"&amp;MONTH(C220)&amp;"/"&amp;YEAR(C220)</f>
        <v>Fascia Da 28 a 34 Decorrenza 1/1/2020</v>
      </c>
    </row>
    <row r="229" spans="1:23" ht="9" customHeight="1" x14ac:dyDescent="0.2">
      <c r="B229" s="245">
        <f t="shared" si="367"/>
        <v>43840</v>
      </c>
      <c r="C229" s="492"/>
      <c r="D229" s="492"/>
      <c r="E229" s="254" t="s">
        <v>4</v>
      </c>
      <c r="F229" s="255">
        <v>34</v>
      </c>
      <c r="G229" s="267">
        <f t="shared" ref="G229:N229" si="564">G228*1936.27</f>
        <v>0</v>
      </c>
      <c r="H229" s="256">
        <f t="shared" si="564"/>
        <v>0</v>
      </c>
      <c r="I229" s="256">
        <f t="shared" si="564"/>
        <v>0</v>
      </c>
      <c r="J229" s="267">
        <f t="shared" si="564"/>
        <v>0</v>
      </c>
      <c r="K229" s="267">
        <f t="shared" si="564"/>
        <v>0</v>
      </c>
      <c r="L229" s="257">
        <f t="shared" si="564"/>
        <v>0</v>
      </c>
      <c r="M229" s="267">
        <f t="shared" si="564"/>
        <v>0</v>
      </c>
      <c r="N229" s="267">
        <f t="shared" si="564"/>
        <v>0</v>
      </c>
      <c r="O229" s="183"/>
      <c r="P229" s="184">
        <f t="shared" ref="P229:V229" si="565">P228*1936.27</f>
        <v>0</v>
      </c>
      <c r="Q229" s="184">
        <f t="shared" si="565"/>
        <v>0</v>
      </c>
      <c r="R229" s="184">
        <f t="shared" si="565"/>
        <v>0</v>
      </c>
      <c r="S229" s="184">
        <f t="shared" si="565"/>
        <v>0</v>
      </c>
      <c r="T229" s="184">
        <f t="shared" si="565"/>
        <v>0</v>
      </c>
      <c r="U229" s="184">
        <f t="shared" si="565"/>
        <v>0</v>
      </c>
      <c r="V229" s="184">
        <f t="shared" si="565"/>
        <v>0</v>
      </c>
    </row>
    <row r="230" spans="1:23" ht="12.75" customHeight="1" x14ac:dyDescent="0.2">
      <c r="A230" s="104">
        <f>IF(Foglio2!$J$7=1,TRUNC(V230,0),TRUNC(U230,0))</f>
        <v>0</v>
      </c>
      <c r="B230" s="245">
        <f t="shared" si="367"/>
        <v>43841</v>
      </c>
      <c r="C230" s="492"/>
      <c r="D230" s="492"/>
      <c r="E230" s="259" t="s">
        <v>3</v>
      </c>
      <c r="F230" s="260">
        <v>35</v>
      </c>
      <c r="G230" s="248">
        <f>IF(Foglio2!$J$3=Foglio2!$E$3,'Ausiliari_Coll.Scol. 1^ Pos.Ec.'!E230,IF(Foglio2!$J$3=Foglio2!$E$4,'Collab._Tecnici 1^ Pos.Ec.'!E230,IF(Foglio2!$J$3=Foglio2!$E$5,'Assistenti_Tecnici 1^ Pos.Ec.'!E230,IF(Foglio2!$J$3=Foglio2!$E$6,'Assistenti_Amm.vo 1^ Pos.Ec.'!E230,0))))</f>
        <v>0</v>
      </c>
      <c r="H230" s="248">
        <f>IF(Foglio2!$J$3=Foglio2!$E$3,'Ausiliari_Coll.Scol. 1^ Pos.Ec.'!F230,IF(Foglio2!$J$3=Foglio2!$E$4,'Collab._Tecnici 1^ Pos.Ec.'!F230,IF(Foglio2!$J$3=Foglio2!$E$5,'Assistenti_Tecnici 1^ Pos.Ec.'!F230,IF(Foglio2!$J$3=Foglio2!$E$6,'Assistenti_Amm.vo 1^ Pos.Ec.'!F230,0))))</f>
        <v>0</v>
      </c>
      <c r="I230" s="248">
        <f>IF(Foglio2!$J$3=Foglio2!$E$3,'Ausiliari_Coll.Scol. 1^ Pos.Ec.'!G230,IF(Foglio2!$J$3=Foglio2!$E$4,'Collab._Tecnici 1^ Pos.Ec.'!G230,IF(Foglio2!$J$3=Foglio2!$E$5,'Assistenti_Tecnici 1^ Pos.Ec.'!G230,IF(Foglio2!$J$3=Foglio2!$E$6,'Assistenti_Amm.vo 1^ Pos.Ec.'!G230,0))))</f>
        <v>0</v>
      </c>
      <c r="J230" s="248">
        <f>IF(Foglio2!$J$3=Foglio2!$E$3,'Ausiliari_Coll.Scol. 1^ Pos.Ec.'!H230,IF(Foglio2!$J$3=Foglio2!$E$4,'Collab._Tecnici 1^ Pos.Ec.'!H230,IF(Foglio2!$J$3=Foglio2!$E$5,'Assistenti_Tecnici 1^ Pos.Ec.'!H230,IF(Foglio2!$J$3=Foglio2!$E$6,'Assistenti_Amm.vo 1^ Pos.Ec.'!H230,0))))</f>
        <v>0</v>
      </c>
      <c r="K230" s="248">
        <f>IF(Foglio2!$J$3=Foglio2!$E$3,'Ausiliari_Coll.Scol. 1^ Pos.Ec.'!I230,IF(Foglio2!$J$3=Foglio2!$E$4,'Collab._Tecnici 1^ Pos.Ec.'!I230,IF(Foglio2!$J$3=Foglio2!$E$5,'Assistenti_Tecnici 1^ Pos.Ec.'!I230,IF(Foglio2!$J$3=Foglio2!$E$6,'Assistenti_Amm.vo 1^ Pos.Ec.'!I230,0))))</f>
        <v>0</v>
      </c>
      <c r="L230" s="248">
        <f>IF(Foglio2!$J$3=Foglio2!$E$3,'Ausiliari_Coll.Scol. 1^ Pos.Ec.'!J230,IF(Foglio2!$J$3=Foglio2!$E$4,'Collab._Tecnici 1^ Pos.Ec.'!J230,IF(Foglio2!$J$3=Foglio2!$E$5,'Assistenti_Tecnici 1^ Pos.Ec.'!J230,IF(Foglio2!$J$3=Foglio2!$E$6,'Assistenti_Amm.vo 1^ Pos.Ec.'!J230,0))))</f>
        <v>0</v>
      </c>
      <c r="M230" s="248">
        <f>IF(Foglio2!$J$3=Foglio2!$E$3,'Ausiliari_Coll.Scol. 1^ Pos.Ec.'!K230,IF(Foglio2!$J$3=Foglio2!$E$4,'Collab._Tecnici 1^ Pos.Ec.'!K230,IF(Foglio2!$J$3=Foglio2!$E$5,'Assistenti_Tecnici 1^ Pos.Ec.'!K230,IF(Foglio2!$J$3=Foglio2!$E$6,'Assistenti_Amm.vo 1^ Pos.Ec.'!K230,0))))</f>
        <v>0</v>
      </c>
      <c r="N230" s="250">
        <f>IF(Foglio2!$J$3=Foglio2!$E$3,'Ausiliari_Coll.Scol. 1^ Pos.Ec.'!L230,IF(Foglio2!$J$3=Foglio2!$E$4,'Collab._Tecnici 1^ Pos.Ec.'!L230,IF(Foglio2!$J$3=Foglio2!$E$5,'Assistenti_Tecnici 1^ Pos.Ec.'!L230,IF(Foglio2!$J$3=Foglio2!$E$6,'Assistenti_Amm.vo 1^ Pos.Ec.'!L230,0))))</f>
        <v>0</v>
      </c>
      <c r="O230" s="251"/>
      <c r="P230" s="252">
        <f>IF(Foglio2!$J$3=Foglio2!$E$3,'Ausiliari_Coll.Scol. 1^ Pos.Ec.'!N230,IF(Foglio2!$J$3=Foglio2!$E$4,'Collab._Tecnici 1^ Pos.Ec.'!N230,IF(Foglio2!$J$3=Foglio2!$E$5,'Assistenti_Tecnici 1^ Pos.Ec.'!N230,IF(Foglio2!$J$3=Foglio2!$E$6,'Assistenti_Amm.vo 1^ Pos.Ec.'!N230,0))))</f>
        <v>0</v>
      </c>
      <c r="Q230" s="252">
        <f>IF(Foglio2!$J$3=Foglio2!$E$3,'Ausiliari_Coll.Scol. 1^ Pos.Ec.'!O230,IF(Foglio2!$J$3=Foglio2!$E$4,'Collab._Tecnici 1^ Pos.Ec.'!O230,IF(Foglio2!$J$3=Foglio2!$E$5,'Assistenti_Tecnici 1^ Pos.Ec.'!O230,IF(Foglio2!$J$3=Foglio2!$E$6,'Assistenti_Amm.vo 1^ Pos.Ec.'!O230,0))))</f>
        <v>0</v>
      </c>
      <c r="R230" s="252">
        <f>IF(Foglio2!$J$3=Foglio2!$E$3,'Ausiliari_Coll.Scol. 1^ Pos.Ec.'!P230,IF(Foglio2!$J$3=Foglio2!$E$4,'Collab._Tecnici 1^ Pos.Ec.'!P230,IF(Foglio2!$J$3=Foglio2!$E$5,'Assistenti_Tecnici 1^ Pos.Ec.'!P230,IF(Foglio2!$J$3=Foglio2!$E$6,'Assistenti_Amm.vo 1^ Pos.Ec.'!P230,0))))</f>
        <v>0</v>
      </c>
      <c r="S230" s="252">
        <f>IF(Foglio2!$J$3=Foglio2!$E$3,'Ausiliari_Coll.Scol. 1^ Pos.Ec.'!Q230,IF(Foglio2!$J$3=Foglio2!$E$4,'Collab._Tecnici 1^ Pos.Ec.'!Q230,IF(Foglio2!$J$3=Foglio2!$E$5,'Assistenti_Tecnici 1^ Pos.Ec.'!Q230,IF(Foglio2!$J$3=Foglio2!$E$6,'Assistenti_Amm.vo 1^ Pos.Ec.'!Q230,0))))</f>
        <v>0</v>
      </c>
      <c r="T230" s="252">
        <f>IF(Foglio2!$J$3=Foglio2!$E$3,'Ausiliari_Coll.Scol. 1^ Pos.Ec.'!R230,IF(Foglio2!$J$3=Foglio2!$E$4,'Collab._Tecnici 1^ Pos.Ec.'!R230,IF(Foglio2!$J$3=Foglio2!$E$5,'Assistenti_Tecnici 1^ Pos.Ec.'!R230,IF(Foglio2!$J$3=Foglio2!$E$6,'Assistenti_Amm.vo 1^ Pos.Ec.'!R230,0))))</f>
        <v>0</v>
      </c>
      <c r="U230" s="252">
        <f t="shared" ref="U230" si="566">(P230)/12*0.8</f>
        <v>0</v>
      </c>
      <c r="V230" s="252">
        <f t="shared" ref="V230" si="567">(P230+R230)/12*0.8</f>
        <v>0</v>
      </c>
      <c r="W230" s="253" t="str">
        <f t="shared" ref="W230" si="568">"Fascia Da "&amp;F230&amp;" a "&amp;F231&amp;" Decorrenza "&amp;DAY(C220)&amp;"/"&amp;MONTH(C220)&amp;"/"&amp;YEAR(C220)</f>
        <v>Fascia Da 35 a  Decorrenza 1/1/2020</v>
      </c>
    </row>
    <row r="231" spans="1:23" ht="9" customHeight="1" x14ac:dyDescent="0.2">
      <c r="B231" s="245">
        <f t="shared" si="367"/>
        <v>43842</v>
      </c>
      <c r="C231" s="493"/>
      <c r="D231" s="493"/>
      <c r="E231" s="264" t="s">
        <v>4</v>
      </c>
      <c r="F231" s="265"/>
      <c r="G231" s="267">
        <f t="shared" ref="G231:N231" si="569">G230*1936.27</f>
        <v>0</v>
      </c>
      <c r="H231" s="267">
        <f t="shared" si="569"/>
        <v>0</v>
      </c>
      <c r="I231" s="267">
        <f t="shared" si="569"/>
        <v>0</v>
      </c>
      <c r="J231" s="267">
        <f t="shared" si="569"/>
        <v>0</v>
      </c>
      <c r="K231" s="267">
        <f t="shared" si="569"/>
        <v>0</v>
      </c>
      <c r="L231" s="267">
        <f t="shared" si="569"/>
        <v>0</v>
      </c>
      <c r="M231" s="267">
        <f t="shared" si="569"/>
        <v>0</v>
      </c>
      <c r="N231" s="267">
        <f t="shared" si="569"/>
        <v>0</v>
      </c>
      <c r="O231" s="183"/>
      <c r="P231" s="269">
        <f t="shared" ref="P231:V231" si="570">P230*1936.27</f>
        <v>0</v>
      </c>
      <c r="Q231" s="269">
        <f t="shared" si="570"/>
        <v>0</v>
      </c>
      <c r="R231" s="269">
        <f t="shared" si="570"/>
        <v>0</v>
      </c>
      <c r="S231" s="269">
        <f t="shared" si="570"/>
        <v>0</v>
      </c>
      <c r="T231" s="184">
        <f t="shared" si="570"/>
        <v>0</v>
      </c>
      <c r="U231" s="184">
        <f t="shared" si="570"/>
        <v>0</v>
      </c>
      <c r="V231" s="184">
        <f t="shared" si="570"/>
        <v>0</v>
      </c>
    </row>
    <row r="232" spans="1:23" ht="12.75" customHeight="1" x14ac:dyDescent="0.2">
      <c r="A232" s="104">
        <f>IF(Foglio2!$J$7=1,TRUNC(V232,0),TRUNC(U232,0))</f>
        <v>0</v>
      </c>
      <c r="B232" s="245">
        <f t="shared" ref="B232" si="571">C234</f>
        <v>44197</v>
      </c>
      <c r="C232" s="496">
        <f>D220+1</f>
        <v>44197</v>
      </c>
      <c r="D232" s="496">
        <v>44561</v>
      </c>
      <c r="E232" s="246" t="s">
        <v>3</v>
      </c>
      <c r="F232" s="247">
        <v>0</v>
      </c>
      <c r="G232" s="248">
        <f>IF(Foglio2!$J$3=Foglio2!$E$3,'Ausiliari_Coll.Scol. 1^ Pos.Ec.'!E232,IF(Foglio2!$J$3=Foglio2!$E$4,'Collab._Tecnici 1^ Pos.Ec.'!E232,IF(Foglio2!$J$3=Foglio2!$E$5,'Assistenti_Tecnici 1^ Pos.Ec.'!E232,IF(Foglio2!$J$3=Foglio2!$E$6,'Assistenti_Amm.vo 1^ Pos.Ec.'!E232,0))))</f>
        <v>0</v>
      </c>
      <c r="H232" s="248">
        <f>IF(Foglio2!$J$3=Foglio2!$E$3,'Ausiliari_Coll.Scol. 1^ Pos.Ec.'!F232,IF(Foglio2!$J$3=Foglio2!$E$4,'Collab._Tecnici 1^ Pos.Ec.'!F232,IF(Foglio2!$J$3=Foglio2!$E$5,'Assistenti_Tecnici 1^ Pos.Ec.'!F232,IF(Foglio2!$J$3=Foglio2!$E$6,'Assistenti_Amm.vo 1^ Pos.Ec.'!F232,0))))</f>
        <v>0</v>
      </c>
      <c r="I232" s="248">
        <f>IF(Foglio2!$J$3=Foglio2!$E$3,'Ausiliari_Coll.Scol. 1^ Pos.Ec.'!G232,IF(Foglio2!$J$3=Foglio2!$E$4,'Collab._Tecnici 1^ Pos.Ec.'!G232,IF(Foglio2!$J$3=Foglio2!$E$5,'Assistenti_Tecnici 1^ Pos.Ec.'!G232,IF(Foglio2!$J$3=Foglio2!$E$6,'Assistenti_Amm.vo 1^ Pos.Ec.'!G232,0))))</f>
        <v>0</v>
      </c>
      <c r="J232" s="248">
        <f>IF(Foglio2!$J$3=Foglio2!$E$3,'Ausiliari_Coll.Scol. 1^ Pos.Ec.'!H232,IF(Foglio2!$J$3=Foglio2!$E$4,'Collab._Tecnici 1^ Pos.Ec.'!H232,IF(Foglio2!$J$3=Foglio2!$E$5,'Assistenti_Tecnici 1^ Pos.Ec.'!H232,IF(Foglio2!$J$3=Foglio2!$E$6,'Assistenti_Amm.vo 1^ Pos.Ec.'!H232,0))))</f>
        <v>0</v>
      </c>
      <c r="K232" s="248">
        <f>IF(Foglio2!$J$3=Foglio2!$E$3,'Ausiliari_Coll.Scol. 1^ Pos.Ec.'!I232,IF(Foglio2!$J$3=Foglio2!$E$4,'Collab._Tecnici 1^ Pos.Ec.'!I232,IF(Foglio2!$J$3=Foglio2!$E$5,'Assistenti_Tecnici 1^ Pos.Ec.'!I232,IF(Foglio2!$J$3=Foglio2!$E$6,'Assistenti_Amm.vo 1^ Pos.Ec.'!I232,0))))</f>
        <v>0</v>
      </c>
      <c r="L232" s="248">
        <f>IF(Foglio2!$J$3=Foglio2!$E$3,'Ausiliari_Coll.Scol. 1^ Pos.Ec.'!J232,IF(Foglio2!$J$3=Foglio2!$E$4,'Collab._Tecnici 1^ Pos.Ec.'!J232,IF(Foglio2!$J$3=Foglio2!$E$5,'Assistenti_Tecnici 1^ Pos.Ec.'!J232,IF(Foglio2!$J$3=Foglio2!$E$6,'Assistenti_Amm.vo 1^ Pos.Ec.'!J232,0))))</f>
        <v>0</v>
      </c>
      <c r="M232" s="248">
        <f>IF(Foglio2!$J$3=Foglio2!$E$3,'Ausiliari_Coll.Scol. 1^ Pos.Ec.'!K232,IF(Foglio2!$J$3=Foglio2!$E$4,'Collab._Tecnici 1^ Pos.Ec.'!K232,IF(Foglio2!$J$3=Foglio2!$E$5,'Assistenti_Tecnici 1^ Pos.Ec.'!K232,IF(Foglio2!$J$3=Foglio2!$E$6,'Assistenti_Amm.vo 1^ Pos.Ec.'!K232,0))))</f>
        <v>0</v>
      </c>
      <c r="N232" s="250">
        <f>IF(Foglio2!$J$3=Foglio2!$E$3,'Ausiliari_Coll.Scol. 1^ Pos.Ec.'!L232,IF(Foglio2!$J$3=Foglio2!$E$4,'Collab._Tecnici 1^ Pos.Ec.'!L232,IF(Foglio2!$J$3=Foglio2!$E$5,'Assistenti_Tecnici 1^ Pos.Ec.'!L232,IF(Foglio2!$J$3=Foglio2!$E$6,'Assistenti_Amm.vo 1^ Pos.Ec.'!L232,0))))</f>
        <v>0</v>
      </c>
      <c r="O232" s="251"/>
      <c r="P232" s="252">
        <f>IF(Foglio2!$J$3=Foglio2!$E$3,'Ausiliari_Coll.Scol. 1^ Pos.Ec.'!N232,IF(Foglio2!$J$3=Foglio2!$E$4,'Collab._Tecnici 1^ Pos.Ec.'!N232,IF(Foglio2!$J$3=Foglio2!$E$5,'Assistenti_Tecnici 1^ Pos.Ec.'!N232,IF(Foglio2!$J$3=Foglio2!$E$6,'Assistenti_Amm.vo 1^ Pos.Ec.'!N232,0))))</f>
        <v>0</v>
      </c>
      <c r="Q232" s="252">
        <f>IF(Foglio2!$J$3=Foglio2!$E$3,'Ausiliari_Coll.Scol. 1^ Pos.Ec.'!O232,IF(Foglio2!$J$3=Foglio2!$E$4,'Collab._Tecnici 1^ Pos.Ec.'!O232,IF(Foglio2!$J$3=Foglio2!$E$5,'Assistenti_Tecnici 1^ Pos.Ec.'!O232,IF(Foglio2!$J$3=Foglio2!$E$6,'Assistenti_Amm.vo 1^ Pos.Ec.'!O232,0))))</f>
        <v>0</v>
      </c>
      <c r="R232" s="252">
        <f>IF(Foglio2!$J$3=Foglio2!$E$3,'Ausiliari_Coll.Scol. 1^ Pos.Ec.'!P232,IF(Foglio2!$J$3=Foglio2!$E$4,'Collab._Tecnici 1^ Pos.Ec.'!P232,IF(Foglio2!$J$3=Foglio2!$E$5,'Assistenti_Tecnici 1^ Pos.Ec.'!P232,IF(Foglio2!$J$3=Foglio2!$E$6,'Assistenti_Amm.vo 1^ Pos.Ec.'!P232,0))))</f>
        <v>0</v>
      </c>
      <c r="S232" s="252">
        <f>IF(Foglio2!$J$3=Foglio2!$E$3,'Ausiliari_Coll.Scol. 1^ Pos.Ec.'!Q232,IF(Foglio2!$J$3=Foglio2!$E$4,'Collab._Tecnici 1^ Pos.Ec.'!Q232,IF(Foglio2!$J$3=Foglio2!$E$5,'Assistenti_Tecnici 1^ Pos.Ec.'!Q232,IF(Foglio2!$J$3=Foglio2!$E$6,'Assistenti_Amm.vo 1^ Pos.Ec.'!Q232,0))))</f>
        <v>0</v>
      </c>
      <c r="T232" s="252">
        <f>IF(Foglio2!$J$3=Foglio2!$E$3,'Ausiliari_Coll.Scol. 1^ Pos.Ec.'!R232,IF(Foglio2!$J$3=Foglio2!$E$4,'Collab._Tecnici 1^ Pos.Ec.'!R232,IF(Foglio2!$J$3=Foglio2!$E$5,'Assistenti_Tecnici 1^ Pos.Ec.'!R232,IF(Foglio2!$J$3=Foglio2!$E$6,'Assistenti_Amm.vo 1^ Pos.Ec.'!R232,0))))</f>
        <v>0</v>
      </c>
      <c r="U232" s="252">
        <f t="shared" ref="U232" si="572">(P232)/12*0.8</f>
        <v>0</v>
      </c>
      <c r="V232" s="252">
        <f t="shared" ref="V232" si="573">(P232+R232)/12*0.8</f>
        <v>0</v>
      </c>
      <c r="W232" s="253" t="str">
        <f t="shared" ref="W232" si="574">"Fascia Da "&amp;F232&amp;" a "&amp;F233&amp;" Decorrenza "&amp;DAY(C232)&amp;"/"&amp;MONTH(C232)&amp;"/"&amp;YEAR(C232)</f>
        <v>Fascia Da 0 a 8 Decorrenza 1/1/2021</v>
      </c>
    </row>
    <row r="233" spans="1:23" ht="9" customHeight="1" x14ac:dyDescent="0.2">
      <c r="B233" s="245">
        <f t="shared" si="367"/>
        <v>44198</v>
      </c>
      <c r="C233" s="497"/>
      <c r="D233" s="497"/>
      <c r="E233" s="254" t="s">
        <v>4</v>
      </c>
      <c r="F233" s="255">
        <v>8</v>
      </c>
      <c r="G233" s="267">
        <f t="shared" ref="G233:N233" si="575">G232*1936.27</f>
        <v>0</v>
      </c>
      <c r="H233" s="256">
        <f t="shared" si="575"/>
        <v>0</v>
      </c>
      <c r="I233" s="256">
        <f t="shared" si="575"/>
        <v>0</v>
      </c>
      <c r="J233" s="267">
        <f t="shared" si="575"/>
        <v>0</v>
      </c>
      <c r="K233" s="267">
        <f t="shared" si="575"/>
        <v>0</v>
      </c>
      <c r="L233" s="257">
        <f t="shared" si="575"/>
        <v>0</v>
      </c>
      <c r="M233" s="267">
        <f t="shared" si="575"/>
        <v>0</v>
      </c>
      <c r="N233" s="267">
        <f t="shared" si="575"/>
        <v>0</v>
      </c>
      <c r="O233" s="183"/>
      <c r="P233" s="184">
        <f t="shared" ref="P233:V233" si="576">P232*1936.27</f>
        <v>0</v>
      </c>
      <c r="Q233" s="184">
        <f t="shared" si="576"/>
        <v>0</v>
      </c>
      <c r="R233" s="184">
        <f t="shared" si="576"/>
        <v>0</v>
      </c>
      <c r="S233" s="184">
        <f t="shared" si="576"/>
        <v>0</v>
      </c>
      <c r="T233" s="184">
        <f t="shared" si="576"/>
        <v>0</v>
      </c>
      <c r="U233" s="184">
        <f t="shared" si="576"/>
        <v>0</v>
      </c>
      <c r="V233" s="184">
        <f t="shared" si="576"/>
        <v>0</v>
      </c>
    </row>
    <row r="234" spans="1:23" ht="12.75" customHeight="1" x14ac:dyDescent="0.2">
      <c r="A234" s="104">
        <f>IF(Foglio2!$J$7=1,TRUNC(V234,0),TRUNC(U234,0))</f>
        <v>0</v>
      </c>
      <c r="B234" s="245">
        <f t="shared" si="367"/>
        <v>44199</v>
      </c>
      <c r="C234" s="494">
        <f>C232</f>
        <v>44197</v>
      </c>
      <c r="D234" s="494">
        <f>D232</f>
        <v>44561</v>
      </c>
      <c r="E234" s="259" t="s">
        <v>3</v>
      </c>
      <c r="F234" s="260">
        <v>9</v>
      </c>
      <c r="G234" s="248">
        <f>IF(Foglio2!$J$3=Foglio2!$E$3,'Ausiliari_Coll.Scol. 1^ Pos.Ec.'!E234,IF(Foglio2!$J$3=Foglio2!$E$4,'Collab._Tecnici 1^ Pos.Ec.'!E234,IF(Foglio2!$J$3=Foglio2!$E$5,'Assistenti_Tecnici 1^ Pos.Ec.'!E234,IF(Foglio2!$J$3=Foglio2!$E$6,'Assistenti_Amm.vo 1^ Pos.Ec.'!E234,0))))</f>
        <v>0</v>
      </c>
      <c r="H234" s="248">
        <f>IF(Foglio2!$J$3=Foglio2!$E$3,'Ausiliari_Coll.Scol. 1^ Pos.Ec.'!F234,IF(Foglio2!$J$3=Foglio2!$E$4,'Collab._Tecnici 1^ Pos.Ec.'!F234,IF(Foglio2!$J$3=Foglio2!$E$5,'Assistenti_Tecnici 1^ Pos.Ec.'!F234,IF(Foglio2!$J$3=Foglio2!$E$6,'Assistenti_Amm.vo 1^ Pos.Ec.'!F234,0))))</f>
        <v>0</v>
      </c>
      <c r="I234" s="248">
        <f>IF(Foglio2!$J$3=Foglio2!$E$3,'Ausiliari_Coll.Scol. 1^ Pos.Ec.'!G234,IF(Foglio2!$J$3=Foglio2!$E$4,'Collab._Tecnici 1^ Pos.Ec.'!G234,IF(Foglio2!$J$3=Foglio2!$E$5,'Assistenti_Tecnici 1^ Pos.Ec.'!G234,IF(Foglio2!$J$3=Foglio2!$E$6,'Assistenti_Amm.vo 1^ Pos.Ec.'!G234,0))))</f>
        <v>0</v>
      </c>
      <c r="J234" s="248">
        <f>IF(Foglio2!$J$3=Foglio2!$E$3,'Ausiliari_Coll.Scol. 1^ Pos.Ec.'!H234,IF(Foglio2!$J$3=Foglio2!$E$4,'Collab._Tecnici 1^ Pos.Ec.'!H234,IF(Foglio2!$J$3=Foglio2!$E$5,'Assistenti_Tecnici 1^ Pos.Ec.'!H234,IF(Foglio2!$J$3=Foglio2!$E$6,'Assistenti_Amm.vo 1^ Pos.Ec.'!H234,0))))</f>
        <v>0</v>
      </c>
      <c r="K234" s="248">
        <f>IF(Foglio2!$J$3=Foglio2!$E$3,'Ausiliari_Coll.Scol. 1^ Pos.Ec.'!I234,IF(Foglio2!$J$3=Foglio2!$E$4,'Collab._Tecnici 1^ Pos.Ec.'!I234,IF(Foglio2!$J$3=Foglio2!$E$5,'Assistenti_Tecnici 1^ Pos.Ec.'!I234,IF(Foglio2!$J$3=Foglio2!$E$6,'Assistenti_Amm.vo 1^ Pos.Ec.'!I234,0))))</f>
        <v>0</v>
      </c>
      <c r="L234" s="248">
        <f>IF(Foglio2!$J$3=Foglio2!$E$3,'Ausiliari_Coll.Scol. 1^ Pos.Ec.'!J234,IF(Foglio2!$J$3=Foglio2!$E$4,'Collab._Tecnici 1^ Pos.Ec.'!J234,IF(Foglio2!$J$3=Foglio2!$E$5,'Assistenti_Tecnici 1^ Pos.Ec.'!J234,IF(Foglio2!$J$3=Foglio2!$E$6,'Assistenti_Amm.vo 1^ Pos.Ec.'!J234,0))))</f>
        <v>0</v>
      </c>
      <c r="M234" s="248">
        <f>IF(Foglio2!$J$3=Foglio2!$E$3,'Ausiliari_Coll.Scol. 1^ Pos.Ec.'!K234,IF(Foglio2!$J$3=Foglio2!$E$4,'Collab._Tecnici 1^ Pos.Ec.'!K234,IF(Foglio2!$J$3=Foglio2!$E$5,'Assistenti_Tecnici 1^ Pos.Ec.'!K234,IF(Foglio2!$J$3=Foglio2!$E$6,'Assistenti_Amm.vo 1^ Pos.Ec.'!K234,0))))</f>
        <v>0</v>
      </c>
      <c r="N234" s="250">
        <f>IF(Foglio2!$J$3=Foglio2!$E$3,'Ausiliari_Coll.Scol. 1^ Pos.Ec.'!L234,IF(Foglio2!$J$3=Foglio2!$E$4,'Collab._Tecnici 1^ Pos.Ec.'!L234,IF(Foglio2!$J$3=Foglio2!$E$5,'Assistenti_Tecnici 1^ Pos.Ec.'!L234,IF(Foglio2!$J$3=Foglio2!$E$6,'Assistenti_Amm.vo 1^ Pos.Ec.'!L234,0))))</f>
        <v>0</v>
      </c>
      <c r="O234" s="251"/>
      <c r="P234" s="252">
        <f>IF(Foglio2!$J$3=Foglio2!$E$3,'Ausiliari_Coll.Scol. 1^ Pos.Ec.'!N234,IF(Foglio2!$J$3=Foglio2!$E$4,'Collab._Tecnici 1^ Pos.Ec.'!N234,IF(Foglio2!$J$3=Foglio2!$E$5,'Assistenti_Tecnici 1^ Pos.Ec.'!N234,IF(Foglio2!$J$3=Foglio2!$E$6,'Assistenti_Amm.vo 1^ Pos.Ec.'!N234,0))))</f>
        <v>0</v>
      </c>
      <c r="Q234" s="252">
        <f>IF(Foglio2!$J$3=Foglio2!$E$3,'Ausiliari_Coll.Scol. 1^ Pos.Ec.'!O234,IF(Foglio2!$J$3=Foglio2!$E$4,'Collab._Tecnici 1^ Pos.Ec.'!O234,IF(Foglio2!$J$3=Foglio2!$E$5,'Assistenti_Tecnici 1^ Pos.Ec.'!O234,IF(Foglio2!$J$3=Foglio2!$E$6,'Assistenti_Amm.vo 1^ Pos.Ec.'!O234,0))))</f>
        <v>0</v>
      </c>
      <c r="R234" s="252">
        <f>IF(Foglio2!$J$3=Foglio2!$E$3,'Ausiliari_Coll.Scol. 1^ Pos.Ec.'!P234,IF(Foglio2!$J$3=Foglio2!$E$4,'Collab._Tecnici 1^ Pos.Ec.'!P234,IF(Foglio2!$J$3=Foglio2!$E$5,'Assistenti_Tecnici 1^ Pos.Ec.'!P234,IF(Foglio2!$J$3=Foglio2!$E$6,'Assistenti_Amm.vo 1^ Pos.Ec.'!P234,0))))</f>
        <v>0</v>
      </c>
      <c r="S234" s="252">
        <f>IF(Foglio2!$J$3=Foglio2!$E$3,'Ausiliari_Coll.Scol. 1^ Pos.Ec.'!Q234,IF(Foglio2!$J$3=Foglio2!$E$4,'Collab._Tecnici 1^ Pos.Ec.'!Q234,IF(Foglio2!$J$3=Foglio2!$E$5,'Assistenti_Tecnici 1^ Pos.Ec.'!Q234,IF(Foglio2!$J$3=Foglio2!$E$6,'Assistenti_Amm.vo 1^ Pos.Ec.'!Q234,0))))</f>
        <v>0</v>
      </c>
      <c r="T234" s="252">
        <f>IF(Foglio2!$J$3=Foglio2!$E$3,'Ausiliari_Coll.Scol. 1^ Pos.Ec.'!R234,IF(Foglio2!$J$3=Foglio2!$E$4,'Collab._Tecnici 1^ Pos.Ec.'!R234,IF(Foglio2!$J$3=Foglio2!$E$5,'Assistenti_Tecnici 1^ Pos.Ec.'!R234,IF(Foglio2!$J$3=Foglio2!$E$6,'Assistenti_Amm.vo 1^ Pos.Ec.'!R234,0))))</f>
        <v>0</v>
      </c>
      <c r="U234" s="252">
        <f t="shared" ref="U234" si="577">(P234)/12*0.8</f>
        <v>0</v>
      </c>
      <c r="V234" s="252">
        <f t="shared" ref="V234" si="578">(P234+R234)/12*0.8</f>
        <v>0</v>
      </c>
      <c r="W234" s="253" t="str">
        <f t="shared" ref="W234" si="579">"Fascia Da "&amp;F234&amp;" a "&amp;F235&amp;" Decorrenza "&amp;DAY(C232)&amp;"/"&amp;MONTH(C232)&amp;"/"&amp;YEAR(C232)</f>
        <v>Fascia Da 9 a 14 Decorrenza 1/1/2021</v>
      </c>
    </row>
    <row r="235" spans="1:23" ht="9" customHeight="1" x14ac:dyDescent="0.2">
      <c r="B235" s="245">
        <f t="shared" ref="B235:B279" si="580">B234+1</f>
        <v>44200</v>
      </c>
      <c r="C235" s="494"/>
      <c r="D235" s="494"/>
      <c r="E235" s="254" t="s">
        <v>4</v>
      </c>
      <c r="F235" s="255">
        <v>14</v>
      </c>
      <c r="G235" s="267">
        <f t="shared" ref="G235:N235" si="581">G234*1936.27</f>
        <v>0</v>
      </c>
      <c r="H235" s="256">
        <f t="shared" si="581"/>
        <v>0</v>
      </c>
      <c r="I235" s="256">
        <f t="shared" si="581"/>
        <v>0</v>
      </c>
      <c r="J235" s="267">
        <f t="shared" si="581"/>
        <v>0</v>
      </c>
      <c r="K235" s="267">
        <f t="shared" si="581"/>
        <v>0</v>
      </c>
      <c r="L235" s="257">
        <f t="shared" si="581"/>
        <v>0</v>
      </c>
      <c r="M235" s="267">
        <f t="shared" si="581"/>
        <v>0</v>
      </c>
      <c r="N235" s="267">
        <f t="shared" si="581"/>
        <v>0</v>
      </c>
      <c r="O235" s="183"/>
      <c r="P235" s="184">
        <f t="shared" ref="P235:V235" si="582">P234*1936.27</f>
        <v>0</v>
      </c>
      <c r="Q235" s="184">
        <f t="shared" si="582"/>
        <v>0</v>
      </c>
      <c r="R235" s="184">
        <f t="shared" si="582"/>
        <v>0</v>
      </c>
      <c r="S235" s="184">
        <f t="shared" si="582"/>
        <v>0</v>
      </c>
      <c r="T235" s="184">
        <f t="shared" si="582"/>
        <v>0</v>
      </c>
      <c r="U235" s="184">
        <f t="shared" si="582"/>
        <v>0</v>
      </c>
      <c r="V235" s="184">
        <f t="shared" si="582"/>
        <v>0</v>
      </c>
    </row>
    <row r="236" spans="1:23" ht="12.75" customHeight="1" x14ac:dyDescent="0.2">
      <c r="A236" s="104">
        <f>IF(Foglio2!$J$7=1,TRUNC(V236,0),TRUNC(U236,0))</f>
        <v>0</v>
      </c>
      <c r="B236" s="245">
        <f t="shared" si="580"/>
        <v>44201</v>
      </c>
      <c r="C236" s="494"/>
      <c r="D236" s="494"/>
      <c r="E236" s="259" t="s">
        <v>3</v>
      </c>
      <c r="F236" s="260">
        <v>15</v>
      </c>
      <c r="G236" s="248">
        <f>IF(Foglio2!$J$3=Foglio2!$E$3,'Ausiliari_Coll.Scol. 1^ Pos.Ec.'!E236,IF(Foglio2!$J$3=Foglio2!$E$4,'Collab._Tecnici 1^ Pos.Ec.'!E236,IF(Foglio2!$J$3=Foglio2!$E$5,'Assistenti_Tecnici 1^ Pos.Ec.'!E236,IF(Foglio2!$J$3=Foglio2!$E$6,'Assistenti_Amm.vo 1^ Pos.Ec.'!E236,0))))</f>
        <v>0</v>
      </c>
      <c r="H236" s="248">
        <f>IF(Foglio2!$J$3=Foglio2!$E$3,'Ausiliari_Coll.Scol. 1^ Pos.Ec.'!F236,IF(Foglio2!$J$3=Foglio2!$E$4,'Collab._Tecnici 1^ Pos.Ec.'!F236,IF(Foglio2!$J$3=Foglio2!$E$5,'Assistenti_Tecnici 1^ Pos.Ec.'!F236,IF(Foglio2!$J$3=Foglio2!$E$6,'Assistenti_Amm.vo 1^ Pos.Ec.'!F236,0))))</f>
        <v>0</v>
      </c>
      <c r="I236" s="248">
        <f>IF(Foglio2!$J$3=Foglio2!$E$3,'Ausiliari_Coll.Scol. 1^ Pos.Ec.'!G236,IF(Foglio2!$J$3=Foglio2!$E$4,'Collab._Tecnici 1^ Pos.Ec.'!G236,IF(Foglio2!$J$3=Foglio2!$E$5,'Assistenti_Tecnici 1^ Pos.Ec.'!G236,IF(Foglio2!$J$3=Foglio2!$E$6,'Assistenti_Amm.vo 1^ Pos.Ec.'!G236,0))))</f>
        <v>0</v>
      </c>
      <c r="J236" s="248">
        <f>IF(Foglio2!$J$3=Foglio2!$E$3,'Ausiliari_Coll.Scol. 1^ Pos.Ec.'!H236,IF(Foglio2!$J$3=Foglio2!$E$4,'Collab._Tecnici 1^ Pos.Ec.'!H236,IF(Foglio2!$J$3=Foglio2!$E$5,'Assistenti_Tecnici 1^ Pos.Ec.'!H236,IF(Foglio2!$J$3=Foglio2!$E$6,'Assistenti_Amm.vo 1^ Pos.Ec.'!H236,0))))</f>
        <v>0</v>
      </c>
      <c r="K236" s="248">
        <f>IF(Foglio2!$J$3=Foglio2!$E$3,'Ausiliari_Coll.Scol. 1^ Pos.Ec.'!I236,IF(Foglio2!$J$3=Foglio2!$E$4,'Collab._Tecnici 1^ Pos.Ec.'!I236,IF(Foglio2!$J$3=Foglio2!$E$5,'Assistenti_Tecnici 1^ Pos.Ec.'!I236,IF(Foglio2!$J$3=Foglio2!$E$6,'Assistenti_Amm.vo 1^ Pos.Ec.'!I236,0))))</f>
        <v>0</v>
      </c>
      <c r="L236" s="248">
        <f>IF(Foglio2!$J$3=Foglio2!$E$3,'Ausiliari_Coll.Scol. 1^ Pos.Ec.'!J236,IF(Foglio2!$J$3=Foglio2!$E$4,'Collab._Tecnici 1^ Pos.Ec.'!J236,IF(Foglio2!$J$3=Foglio2!$E$5,'Assistenti_Tecnici 1^ Pos.Ec.'!J236,IF(Foglio2!$J$3=Foglio2!$E$6,'Assistenti_Amm.vo 1^ Pos.Ec.'!J236,0))))</f>
        <v>0</v>
      </c>
      <c r="M236" s="248">
        <f>IF(Foglio2!$J$3=Foglio2!$E$3,'Ausiliari_Coll.Scol. 1^ Pos.Ec.'!K236,IF(Foglio2!$J$3=Foglio2!$E$4,'Collab._Tecnici 1^ Pos.Ec.'!K236,IF(Foglio2!$J$3=Foglio2!$E$5,'Assistenti_Tecnici 1^ Pos.Ec.'!K236,IF(Foglio2!$J$3=Foglio2!$E$6,'Assistenti_Amm.vo 1^ Pos.Ec.'!K236,0))))</f>
        <v>0</v>
      </c>
      <c r="N236" s="250">
        <f>IF(Foglio2!$J$3=Foglio2!$E$3,'Ausiliari_Coll.Scol. 1^ Pos.Ec.'!L236,IF(Foglio2!$J$3=Foglio2!$E$4,'Collab._Tecnici 1^ Pos.Ec.'!L236,IF(Foglio2!$J$3=Foglio2!$E$5,'Assistenti_Tecnici 1^ Pos.Ec.'!L236,IF(Foglio2!$J$3=Foglio2!$E$6,'Assistenti_Amm.vo 1^ Pos.Ec.'!L236,0))))</f>
        <v>0</v>
      </c>
      <c r="O236" s="251"/>
      <c r="P236" s="252">
        <f>IF(Foglio2!$J$3=Foglio2!$E$3,'Ausiliari_Coll.Scol. 1^ Pos.Ec.'!N236,IF(Foglio2!$J$3=Foglio2!$E$4,'Collab._Tecnici 1^ Pos.Ec.'!N236,IF(Foglio2!$J$3=Foglio2!$E$5,'Assistenti_Tecnici 1^ Pos.Ec.'!N236,IF(Foglio2!$J$3=Foglio2!$E$6,'Assistenti_Amm.vo 1^ Pos.Ec.'!N236,0))))</f>
        <v>0</v>
      </c>
      <c r="Q236" s="252">
        <f>IF(Foglio2!$J$3=Foglio2!$E$3,'Ausiliari_Coll.Scol. 1^ Pos.Ec.'!O236,IF(Foglio2!$J$3=Foglio2!$E$4,'Collab._Tecnici 1^ Pos.Ec.'!O236,IF(Foglio2!$J$3=Foglio2!$E$5,'Assistenti_Tecnici 1^ Pos.Ec.'!O236,IF(Foglio2!$J$3=Foglio2!$E$6,'Assistenti_Amm.vo 1^ Pos.Ec.'!O236,0))))</f>
        <v>0</v>
      </c>
      <c r="R236" s="252">
        <f>IF(Foglio2!$J$3=Foglio2!$E$3,'Ausiliari_Coll.Scol. 1^ Pos.Ec.'!P236,IF(Foglio2!$J$3=Foglio2!$E$4,'Collab._Tecnici 1^ Pos.Ec.'!P236,IF(Foglio2!$J$3=Foglio2!$E$5,'Assistenti_Tecnici 1^ Pos.Ec.'!P236,IF(Foglio2!$J$3=Foglio2!$E$6,'Assistenti_Amm.vo 1^ Pos.Ec.'!P236,0))))</f>
        <v>0</v>
      </c>
      <c r="S236" s="252">
        <f>IF(Foglio2!$J$3=Foglio2!$E$3,'Ausiliari_Coll.Scol. 1^ Pos.Ec.'!Q236,IF(Foglio2!$J$3=Foglio2!$E$4,'Collab._Tecnici 1^ Pos.Ec.'!Q236,IF(Foglio2!$J$3=Foglio2!$E$5,'Assistenti_Tecnici 1^ Pos.Ec.'!Q236,IF(Foglio2!$J$3=Foglio2!$E$6,'Assistenti_Amm.vo 1^ Pos.Ec.'!Q236,0))))</f>
        <v>0</v>
      </c>
      <c r="T236" s="252">
        <f>IF(Foglio2!$J$3=Foglio2!$E$3,'Ausiliari_Coll.Scol. 1^ Pos.Ec.'!R236,IF(Foglio2!$J$3=Foglio2!$E$4,'Collab._Tecnici 1^ Pos.Ec.'!R236,IF(Foglio2!$J$3=Foglio2!$E$5,'Assistenti_Tecnici 1^ Pos.Ec.'!R236,IF(Foglio2!$J$3=Foglio2!$E$6,'Assistenti_Amm.vo 1^ Pos.Ec.'!R236,0))))</f>
        <v>0</v>
      </c>
      <c r="U236" s="252">
        <f t="shared" ref="U236" si="583">(P236)/12*0.8</f>
        <v>0</v>
      </c>
      <c r="V236" s="252">
        <f t="shared" ref="V236" si="584">(P236+R236)/12*0.8</f>
        <v>0</v>
      </c>
      <c r="W236" s="253" t="str">
        <f t="shared" ref="W236" si="585">"Fascia Da "&amp;F236&amp;" a "&amp;F237&amp;" Decorrenza "&amp;DAY(C232)&amp;"/"&amp;MONTH(C232)&amp;"/"&amp;YEAR(C232)</f>
        <v>Fascia Da 15 a 20 Decorrenza 1/1/2021</v>
      </c>
    </row>
    <row r="237" spans="1:23" ht="9" customHeight="1" x14ac:dyDescent="0.2">
      <c r="B237" s="245">
        <f t="shared" si="580"/>
        <v>44202</v>
      </c>
      <c r="C237" s="494"/>
      <c r="D237" s="494"/>
      <c r="E237" s="254" t="s">
        <v>4</v>
      </c>
      <c r="F237" s="255">
        <v>20</v>
      </c>
      <c r="G237" s="267">
        <f t="shared" ref="G237:N237" si="586">G236*1936.27</f>
        <v>0</v>
      </c>
      <c r="H237" s="256">
        <f t="shared" si="586"/>
        <v>0</v>
      </c>
      <c r="I237" s="256">
        <f t="shared" si="586"/>
        <v>0</v>
      </c>
      <c r="J237" s="267">
        <f t="shared" si="586"/>
        <v>0</v>
      </c>
      <c r="K237" s="267">
        <f t="shared" si="586"/>
        <v>0</v>
      </c>
      <c r="L237" s="257">
        <f t="shared" si="586"/>
        <v>0</v>
      </c>
      <c r="M237" s="267">
        <f t="shared" si="586"/>
        <v>0</v>
      </c>
      <c r="N237" s="267">
        <f t="shared" si="586"/>
        <v>0</v>
      </c>
      <c r="O237" s="183"/>
      <c r="P237" s="184">
        <f t="shared" ref="P237:V237" si="587">P236*1936.27</f>
        <v>0</v>
      </c>
      <c r="Q237" s="184">
        <f t="shared" si="587"/>
        <v>0</v>
      </c>
      <c r="R237" s="184">
        <f t="shared" si="587"/>
        <v>0</v>
      </c>
      <c r="S237" s="184">
        <f t="shared" si="587"/>
        <v>0</v>
      </c>
      <c r="T237" s="184">
        <f t="shared" si="587"/>
        <v>0</v>
      </c>
      <c r="U237" s="184">
        <f t="shared" si="587"/>
        <v>0</v>
      </c>
      <c r="V237" s="184">
        <f t="shared" si="587"/>
        <v>0</v>
      </c>
    </row>
    <row r="238" spans="1:23" ht="12.75" customHeight="1" x14ac:dyDescent="0.2">
      <c r="A238" s="104">
        <f>IF(Foglio2!$J$7=1,TRUNC(V238,0),TRUNC(U238,0))</f>
        <v>0</v>
      </c>
      <c r="B238" s="245">
        <f t="shared" si="580"/>
        <v>44203</v>
      </c>
      <c r="C238" s="494"/>
      <c r="D238" s="494"/>
      <c r="E238" s="259" t="s">
        <v>3</v>
      </c>
      <c r="F238" s="260">
        <v>21</v>
      </c>
      <c r="G238" s="248">
        <f>IF(Foglio2!$J$3=Foglio2!$E$3,'Ausiliari_Coll.Scol. 1^ Pos.Ec.'!E238,IF(Foglio2!$J$3=Foglio2!$E$4,'Collab._Tecnici 1^ Pos.Ec.'!E238,IF(Foglio2!$J$3=Foglio2!$E$5,'Assistenti_Tecnici 1^ Pos.Ec.'!E238,IF(Foglio2!$J$3=Foglio2!$E$6,'Assistenti_Amm.vo 1^ Pos.Ec.'!E238,0))))</f>
        <v>0</v>
      </c>
      <c r="H238" s="248">
        <f>IF(Foglio2!$J$3=Foglio2!$E$3,'Ausiliari_Coll.Scol. 1^ Pos.Ec.'!F238,IF(Foglio2!$J$3=Foglio2!$E$4,'Collab._Tecnici 1^ Pos.Ec.'!F238,IF(Foglio2!$J$3=Foglio2!$E$5,'Assistenti_Tecnici 1^ Pos.Ec.'!F238,IF(Foglio2!$J$3=Foglio2!$E$6,'Assistenti_Amm.vo 1^ Pos.Ec.'!F238,0))))</f>
        <v>0</v>
      </c>
      <c r="I238" s="248">
        <f>IF(Foglio2!$J$3=Foglio2!$E$3,'Ausiliari_Coll.Scol. 1^ Pos.Ec.'!G238,IF(Foglio2!$J$3=Foglio2!$E$4,'Collab._Tecnici 1^ Pos.Ec.'!G238,IF(Foglio2!$J$3=Foglio2!$E$5,'Assistenti_Tecnici 1^ Pos.Ec.'!G238,IF(Foglio2!$J$3=Foglio2!$E$6,'Assistenti_Amm.vo 1^ Pos.Ec.'!G238,0))))</f>
        <v>0</v>
      </c>
      <c r="J238" s="248">
        <f>IF(Foglio2!$J$3=Foglio2!$E$3,'Ausiliari_Coll.Scol. 1^ Pos.Ec.'!H238,IF(Foglio2!$J$3=Foglio2!$E$4,'Collab._Tecnici 1^ Pos.Ec.'!H238,IF(Foglio2!$J$3=Foglio2!$E$5,'Assistenti_Tecnici 1^ Pos.Ec.'!H238,IF(Foglio2!$J$3=Foglio2!$E$6,'Assistenti_Amm.vo 1^ Pos.Ec.'!H238,0))))</f>
        <v>0</v>
      </c>
      <c r="K238" s="248">
        <f>IF(Foglio2!$J$3=Foglio2!$E$3,'Ausiliari_Coll.Scol. 1^ Pos.Ec.'!I238,IF(Foglio2!$J$3=Foglio2!$E$4,'Collab._Tecnici 1^ Pos.Ec.'!I238,IF(Foglio2!$J$3=Foglio2!$E$5,'Assistenti_Tecnici 1^ Pos.Ec.'!I238,IF(Foglio2!$J$3=Foglio2!$E$6,'Assistenti_Amm.vo 1^ Pos.Ec.'!I238,0))))</f>
        <v>0</v>
      </c>
      <c r="L238" s="248">
        <f>IF(Foglio2!$J$3=Foglio2!$E$3,'Ausiliari_Coll.Scol. 1^ Pos.Ec.'!J238,IF(Foglio2!$J$3=Foglio2!$E$4,'Collab._Tecnici 1^ Pos.Ec.'!J238,IF(Foglio2!$J$3=Foglio2!$E$5,'Assistenti_Tecnici 1^ Pos.Ec.'!J238,IF(Foglio2!$J$3=Foglio2!$E$6,'Assistenti_Amm.vo 1^ Pos.Ec.'!J238,0))))</f>
        <v>0</v>
      </c>
      <c r="M238" s="248">
        <f>IF(Foglio2!$J$3=Foglio2!$E$3,'Ausiliari_Coll.Scol. 1^ Pos.Ec.'!K238,IF(Foglio2!$J$3=Foglio2!$E$4,'Collab._Tecnici 1^ Pos.Ec.'!K238,IF(Foglio2!$J$3=Foglio2!$E$5,'Assistenti_Tecnici 1^ Pos.Ec.'!K238,IF(Foglio2!$J$3=Foglio2!$E$6,'Assistenti_Amm.vo 1^ Pos.Ec.'!K238,0))))</f>
        <v>0</v>
      </c>
      <c r="N238" s="250">
        <f>IF(Foglio2!$J$3=Foglio2!$E$3,'Ausiliari_Coll.Scol. 1^ Pos.Ec.'!L238,IF(Foglio2!$J$3=Foglio2!$E$4,'Collab._Tecnici 1^ Pos.Ec.'!L238,IF(Foglio2!$J$3=Foglio2!$E$5,'Assistenti_Tecnici 1^ Pos.Ec.'!L238,IF(Foglio2!$J$3=Foglio2!$E$6,'Assistenti_Amm.vo 1^ Pos.Ec.'!L238,0))))</f>
        <v>0</v>
      </c>
      <c r="O238" s="251"/>
      <c r="P238" s="252">
        <f>IF(Foglio2!$J$3=Foglio2!$E$3,'Ausiliari_Coll.Scol. 1^ Pos.Ec.'!N238,IF(Foglio2!$J$3=Foglio2!$E$4,'Collab._Tecnici 1^ Pos.Ec.'!N238,IF(Foglio2!$J$3=Foglio2!$E$5,'Assistenti_Tecnici 1^ Pos.Ec.'!N238,IF(Foglio2!$J$3=Foglio2!$E$6,'Assistenti_Amm.vo 1^ Pos.Ec.'!N238,0))))</f>
        <v>0</v>
      </c>
      <c r="Q238" s="252">
        <f>IF(Foglio2!$J$3=Foglio2!$E$3,'Ausiliari_Coll.Scol. 1^ Pos.Ec.'!O238,IF(Foglio2!$J$3=Foglio2!$E$4,'Collab._Tecnici 1^ Pos.Ec.'!O238,IF(Foglio2!$J$3=Foglio2!$E$5,'Assistenti_Tecnici 1^ Pos.Ec.'!O238,IF(Foglio2!$J$3=Foglio2!$E$6,'Assistenti_Amm.vo 1^ Pos.Ec.'!O238,0))))</f>
        <v>0</v>
      </c>
      <c r="R238" s="252">
        <f>IF(Foglio2!$J$3=Foglio2!$E$3,'Ausiliari_Coll.Scol. 1^ Pos.Ec.'!P238,IF(Foglio2!$J$3=Foglio2!$E$4,'Collab._Tecnici 1^ Pos.Ec.'!P238,IF(Foglio2!$J$3=Foglio2!$E$5,'Assistenti_Tecnici 1^ Pos.Ec.'!P238,IF(Foglio2!$J$3=Foglio2!$E$6,'Assistenti_Amm.vo 1^ Pos.Ec.'!P238,0))))</f>
        <v>0</v>
      </c>
      <c r="S238" s="252">
        <f>IF(Foglio2!$J$3=Foglio2!$E$3,'Ausiliari_Coll.Scol. 1^ Pos.Ec.'!Q238,IF(Foglio2!$J$3=Foglio2!$E$4,'Collab._Tecnici 1^ Pos.Ec.'!Q238,IF(Foglio2!$J$3=Foglio2!$E$5,'Assistenti_Tecnici 1^ Pos.Ec.'!Q238,IF(Foglio2!$J$3=Foglio2!$E$6,'Assistenti_Amm.vo 1^ Pos.Ec.'!Q238,0))))</f>
        <v>0</v>
      </c>
      <c r="T238" s="252">
        <f>IF(Foglio2!$J$3=Foglio2!$E$3,'Ausiliari_Coll.Scol. 1^ Pos.Ec.'!R238,IF(Foglio2!$J$3=Foglio2!$E$4,'Collab._Tecnici 1^ Pos.Ec.'!R238,IF(Foglio2!$J$3=Foglio2!$E$5,'Assistenti_Tecnici 1^ Pos.Ec.'!R238,IF(Foglio2!$J$3=Foglio2!$E$6,'Assistenti_Amm.vo 1^ Pos.Ec.'!R238,0))))</f>
        <v>0</v>
      </c>
      <c r="U238" s="252">
        <f t="shared" ref="U238" si="588">(P238)/12*0.8</f>
        <v>0</v>
      </c>
      <c r="V238" s="252">
        <f t="shared" ref="V238" si="589">(P238+R238)/12*0.8</f>
        <v>0</v>
      </c>
      <c r="W238" s="253" t="str">
        <f t="shared" ref="W238" si="590">"Fascia Da "&amp;F238&amp;" a "&amp;F239&amp;" Decorrenza "&amp;DAY(C232)&amp;"/"&amp;MONTH(C232)&amp;"/"&amp;YEAR(C232)</f>
        <v>Fascia Da 21 a 27 Decorrenza 1/1/2021</v>
      </c>
    </row>
    <row r="239" spans="1:23" ht="9" customHeight="1" x14ac:dyDescent="0.2">
      <c r="B239" s="245">
        <f t="shared" si="580"/>
        <v>44204</v>
      </c>
      <c r="C239" s="494"/>
      <c r="D239" s="494"/>
      <c r="E239" s="254" t="s">
        <v>4</v>
      </c>
      <c r="F239" s="255">
        <v>27</v>
      </c>
      <c r="G239" s="267">
        <f t="shared" ref="G239:N239" si="591">G238*1936.27</f>
        <v>0</v>
      </c>
      <c r="H239" s="256">
        <f t="shared" si="591"/>
        <v>0</v>
      </c>
      <c r="I239" s="256">
        <f t="shared" si="591"/>
        <v>0</v>
      </c>
      <c r="J239" s="267">
        <f t="shared" si="591"/>
        <v>0</v>
      </c>
      <c r="K239" s="267">
        <f t="shared" si="591"/>
        <v>0</v>
      </c>
      <c r="L239" s="257">
        <f t="shared" si="591"/>
        <v>0</v>
      </c>
      <c r="M239" s="267">
        <f t="shared" si="591"/>
        <v>0</v>
      </c>
      <c r="N239" s="267">
        <f t="shared" si="591"/>
        <v>0</v>
      </c>
      <c r="O239" s="183"/>
      <c r="P239" s="184">
        <f t="shared" ref="P239:V239" si="592">P238*1936.27</f>
        <v>0</v>
      </c>
      <c r="Q239" s="184">
        <f t="shared" si="592"/>
        <v>0</v>
      </c>
      <c r="R239" s="184">
        <f t="shared" si="592"/>
        <v>0</v>
      </c>
      <c r="S239" s="184">
        <f t="shared" si="592"/>
        <v>0</v>
      </c>
      <c r="T239" s="184">
        <f t="shared" si="592"/>
        <v>0</v>
      </c>
      <c r="U239" s="184">
        <f t="shared" si="592"/>
        <v>0</v>
      </c>
      <c r="V239" s="184">
        <f t="shared" si="592"/>
        <v>0</v>
      </c>
    </row>
    <row r="240" spans="1:23" ht="12.75" customHeight="1" x14ac:dyDescent="0.2">
      <c r="A240" s="104">
        <f>IF(Foglio2!$J$7=1,TRUNC(V240,0),TRUNC(U240,0))</f>
        <v>0</v>
      </c>
      <c r="B240" s="245">
        <f t="shared" si="580"/>
        <v>44205</v>
      </c>
      <c r="C240" s="494"/>
      <c r="D240" s="494"/>
      <c r="E240" s="259" t="s">
        <v>3</v>
      </c>
      <c r="F240" s="260">
        <v>28</v>
      </c>
      <c r="G240" s="248">
        <f>IF(Foglio2!$J$3=Foglio2!$E$3,'Ausiliari_Coll.Scol. 1^ Pos.Ec.'!E240,IF(Foglio2!$J$3=Foglio2!$E$4,'Collab._Tecnici 1^ Pos.Ec.'!E240,IF(Foglio2!$J$3=Foglio2!$E$5,'Assistenti_Tecnici 1^ Pos.Ec.'!E240,IF(Foglio2!$J$3=Foglio2!$E$6,'Assistenti_Amm.vo 1^ Pos.Ec.'!E240,0))))</f>
        <v>0</v>
      </c>
      <c r="H240" s="248">
        <f>IF(Foglio2!$J$3=Foglio2!$E$3,'Ausiliari_Coll.Scol. 1^ Pos.Ec.'!F240,IF(Foglio2!$J$3=Foglio2!$E$4,'Collab._Tecnici 1^ Pos.Ec.'!F240,IF(Foglio2!$J$3=Foglio2!$E$5,'Assistenti_Tecnici 1^ Pos.Ec.'!F240,IF(Foglio2!$J$3=Foglio2!$E$6,'Assistenti_Amm.vo 1^ Pos.Ec.'!F240,0))))</f>
        <v>0</v>
      </c>
      <c r="I240" s="248">
        <f>IF(Foglio2!$J$3=Foglio2!$E$3,'Ausiliari_Coll.Scol. 1^ Pos.Ec.'!G240,IF(Foglio2!$J$3=Foglio2!$E$4,'Collab._Tecnici 1^ Pos.Ec.'!G240,IF(Foglio2!$J$3=Foglio2!$E$5,'Assistenti_Tecnici 1^ Pos.Ec.'!G240,IF(Foglio2!$J$3=Foglio2!$E$6,'Assistenti_Amm.vo 1^ Pos.Ec.'!G240,0))))</f>
        <v>0</v>
      </c>
      <c r="J240" s="248">
        <f>IF(Foglio2!$J$3=Foglio2!$E$3,'Ausiliari_Coll.Scol. 1^ Pos.Ec.'!H240,IF(Foglio2!$J$3=Foglio2!$E$4,'Collab._Tecnici 1^ Pos.Ec.'!H240,IF(Foglio2!$J$3=Foglio2!$E$5,'Assistenti_Tecnici 1^ Pos.Ec.'!H240,IF(Foglio2!$J$3=Foglio2!$E$6,'Assistenti_Amm.vo 1^ Pos.Ec.'!H240,0))))</f>
        <v>0</v>
      </c>
      <c r="K240" s="248">
        <f>IF(Foglio2!$J$3=Foglio2!$E$3,'Ausiliari_Coll.Scol. 1^ Pos.Ec.'!I240,IF(Foglio2!$J$3=Foglio2!$E$4,'Collab._Tecnici 1^ Pos.Ec.'!I240,IF(Foglio2!$J$3=Foglio2!$E$5,'Assistenti_Tecnici 1^ Pos.Ec.'!I240,IF(Foglio2!$J$3=Foglio2!$E$6,'Assistenti_Amm.vo 1^ Pos.Ec.'!I240,0))))</f>
        <v>0</v>
      </c>
      <c r="L240" s="248">
        <f>IF(Foglio2!$J$3=Foglio2!$E$3,'Ausiliari_Coll.Scol. 1^ Pos.Ec.'!J240,IF(Foglio2!$J$3=Foglio2!$E$4,'Collab._Tecnici 1^ Pos.Ec.'!J240,IF(Foglio2!$J$3=Foglio2!$E$5,'Assistenti_Tecnici 1^ Pos.Ec.'!J240,IF(Foglio2!$J$3=Foglio2!$E$6,'Assistenti_Amm.vo 1^ Pos.Ec.'!J240,0))))</f>
        <v>0</v>
      </c>
      <c r="M240" s="248">
        <f>IF(Foglio2!$J$3=Foglio2!$E$3,'Ausiliari_Coll.Scol. 1^ Pos.Ec.'!K240,IF(Foglio2!$J$3=Foglio2!$E$4,'Collab._Tecnici 1^ Pos.Ec.'!K240,IF(Foglio2!$J$3=Foglio2!$E$5,'Assistenti_Tecnici 1^ Pos.Ec.'!K240,IF(Foglio2!$J$3=Foglio2!$E$6,'Assistenti_Amm.vo 1^ Pos.Ec.'!K240,0))))</f>
        <v>0</v>
      </c>
      <c r="N240" s="250">
        <f>IF(Foglio2!$J$3=Foglio2!$E$3,'Ausiliari_Coll.Scol. 1^ Pos.Ec.'!L240,IF(Foglio2!$J$3=Foglio2!$E$4,'Collab._Tecnici 1^ Pos.Ec.'!L240,IF(Foglio2!$J$3=Foglio2!$E$5,'Assistenti_Tecnici 1^ Pos.Ec.'!L240,IF(Foglio2!$J$3=Foglio2!$E$6,'Assistenti_Amm.vo 1^ Pos.Ec.'!L240,0))))</f>
        <v>0</v>
      </c>
      <c r="O240" s="251"/>
      <c r="P240" s="252">
        <f>IF(Foglio2!$J$3=Foglio2!$E$3,'Ausiliari_Coll.Scol. 1^ Pos.Ec.'!N240,IF(Foglio2!$J$3=Foglio2!$E$4,'Collab._Tecnici 1^ Pos.Ec.'!N240,IF(Foglio2!$J$3=Foglio2!$E$5,'Assistenti_Tecnici 1^ Pos.Ec.'!N240,IF(Foglio2!$J$3=Foglio2!$E$6,'Assistenti_Amm.vo 1^ Pos.Ec.'!N240,0))))</f>
        <v>0</v>
      </c>
      <c r="Q240" s="252">
        <f>IF(Foglio2!$J$3=Foglio2!$E$3,'Ausiliari_Coll.Scol. 1^ Pos.Ec.'!O240,IF(Foglio2!$J$3=Foglio2!$E$4,'Collab._Tecnici 1^ Pos.Ec.'!O240,IF(Foglio2!$J$3=Foglio2!$E$5,'Assistenti_Tecnici 1^ Pos.Ec.'!O240,IF(Foglio2!$J$3=Foglio2!$E$6,'Assistenti_Amm.vo 1^ Pos.Ec.'!O240,0))))</f>
        <v>0</v>
      </c>
      <c r="R240" s="252">
        <f>IF(Foglio2!$J$3=Foglio2!$E$3,'Ausiliari_Coll.Scol. 1^ Pos.Ec.'!P240,IF(Foglio2!$J$3=Foglio2!$E$4,'Collab._Tecnici 1^ Pos.Ec.'!P240,IF(Foglio2!$J$3=Foglio2!$E$5,'Assistenti_Tecnici 1^ Pos.Ec.'!P240,IF(Foglio2!$J$3=Foglio2!$E$6,'Assistenti_Amm.vo 1^ Pos.Ec.'!P240,0))))</f>
        <v>0</v>
      </c>
      <c r="S240" s="252">
        <f>IF(Foglio2!$J$3=Foglio2!$E$3,'Ausiliari_Coll.Scol. 1^ Pos.Ec.'!Q240,IF(Foglio2!$J$3=Foglio2!$E$4,'Collab._Tecnici 1^ Pos.Ec.'!Q240,IF(Foglio2!$J$3=Foglio2!$E$5,'Assistenti_Tecnici 1^ Pos.Ec.'!Q240,IF(Foglio2!$J$3=Foglio2!$E$6,'Assistenti_Amm.vo 1^ Pos.Ec.'!Q240,0))))</f>
        <v>0</v>
      </c>
      <c r="T240" s="252">
        <f>IF(Foglio2!$J$3=Foglio2!$E$3,'Ausiliari_Coll.Scol. 1^ Pos.Ec.'!R240,IF(Foglio2!$J$3=Foglio2!$E$4,'Collab._Tecnici 1^ Pos.Ec.'!R240,IF(Foglio2!$J$3=Foglio2!$E$5,'Assistenti_Tecnici 1^ Pos.Ec.'!R240,IF(Foglio2!$J$3=Foglio2!$E$6,'Assistenti_Amm.vo 1^ Pos.Ec.'!R240,0))))</f>
        <v>0</v>
      </c>
      <c r="U240" s="252">
        <f t="shared" ref="U240" si="593">(P240)/12*0.8</f>
        <v>0</v>
      </c>
      <c r="V240" s="252">
        <f t="shared" ref="V240" si="594">(P240+R240)/12*0.8</f>
        <v>0</v>
      </c>
      <c r="W240" s="253" t="str">
        <f t="shared" ref="W240" si="595">"Fascia Da "&amp;F240&amp;" a "&amp;F241&amp;" Decorrenza "&amp;DAY(C232)&amp;"/"&amp;MONTH(C232)&amp;"/"&amp;YEAR(C232)</f>
        <v>Fascia Da 28 a 34 Decorrenza 1/1/2021</v>
      </c>
    </row>
    <row r="241" spans="1:23" ht="9" customHeight="1" x14ac:dyDescent="0.2">
      <c r="B241" s="245">
        <f t="shared" si="580"/>
        <v>44206</v>
      </c>
      <c r="C241" s="494"/>
      <c r="D241" s="494"/>
      <c r="E241" s="254" t="s">
        <v>4</v>
      </c>
      <c r="F241" s="255">
        <v>34</v>
      </c>
      <c r="G241" s="267">
        <f t="shared" ref="G241:N241" si="596">G240*1936.27</f>
        <v>0</v>
      </c>
      <c r="H241" s="256">
        <f t="shared" si="596"/>
        <v>0</v>
      </c>
      <c r="I241" s="256">
        <f t="shared" si="596"/>
        <v>0</v>
      </c>
      <c r="J241" s="267">
        <f t="shared" si="596"/>
        <v>0</v>
      </c>
      <c r="K241" s="267">
        <f t="shared" si="596"/>
        <v>0</v>
      </c>
      <c r="L241" s="257">
        <f t="shared" si="596"/>
        <v>0</v>
      </c>
      <c r="M241" s="267">
        <f t="shared" si="596"/>
        <v>0</v>
      </c>
      <c r="N241" s="267">
        <f t="shared" si="596"/>
        <v>0</v>
      </c>
      <c r="O241" s="183"/>
      <c r="P241" s="184">
        <f t="shared" ref="P241:V241" si="597">P240*1936.27</f>
        <v>0</v>
      </c>
      <c r="Q241" s="184">
        <f t="shared" si="597"/>
        <v>0</v>
      </c>
      <c r="R241" s="184">
        <f t="shared" si="597"/>
        <v>0</v>
      </c>
      <c r="S241" s="184">
        <f t="shared" si="597"/>
        <v>0</v>
      </c>
      <c r="T241" s="184">
        <f t="shared" si="597"/>
        <v>0</v>
      </c>
      <c r="U241" s="184">
        <f t="shared" si="597"/>
        <v>0</v>
      </c>
      <c r="V241" s="184">
        <f t="shared" si="597"/>
        <v>0</v>
      </c>
    </row>
    <row r="242" spans="1:23" ht="12.75" customHeight="1" x14ac:dyDescent="0.2">
      <c r="A242" s="104">
        <f>IF(Foglio2!$J$7=1,TRUNC(V242,0),TRUNC(U242,0))</f>
        <v>0</v>
      </c>
      <c r="B242" s="245">
        <f t="shared" si="580"/>
        <v>44207</v>
      </c>
      <c r="C242" s="494"/>
      <c r="D242" s="494"/>
      <c r="E242" s="259" t="s">
        <v>3</v>
      </c>
      <c r="F242" s="260">
        <v>35</v>
      </c>
      <c r="G242" s="248">
        <f>IF(Foglio2!$J$3=Foglio2!$E$3,'Ausiliari_Coll.Scol. 1^ Pos.Ec.'!E242,IF(Foglio2!$J$3=Foglio2!$E$4,'Collab._Tecnici 1^ Pos.Ec.'!E242,IF(Foglio2!$J$3=Foglio2!$E$5,'Assistenti_Tecnici 1^ Pos.Ec.'!E242,IF(Foglio2!$J$3=Foglio2!$E$6,'Assistenti_Amm.vo 1^ Pos.Ec.'!E242,0))))</f>
        <v>0</v>
      </c>
      <c r="H242" s="248">
        <f>IF(Foglio2!$J$3=Foglio2!$E$3,'Ausiliari_Coll.Scol. 1^ Pos.Ec.'!F242,IF(Foglio2!$J$3=Foglio2!$E$4,'Collab._Tecnici 1^ Pos.Ec.'!F242,IF(Foglio2!$J$3=Foglio2!$E$5,'Assistenti_Tecnici 1^ Pos.Ec.'!F242,IF(Foglio2!$J$3=Foglio2!$E$6,'Assistenti_Amm.vo 1^ Pos.Ec.'!F242,0))))</f>
        <v>0</v>
      </c>
      <c r="I242" s="248">
        <f>IF(Foglio2!$J$3=Foglio2!$E$3,'Ausiliari_Coll.Scol. 1^ Pos.Ec.'!G242,IF(Foglio2!$J$3=Foglio2!$E$4,'Collab._Tecnici 1^ Pos.Ec.'!G242,IF(Foglio2!$J$3=Foglio2!$E$5,'Assistenti_Tecnici 1^ Pos.Ec.'!G242,IF(Foglio2!$J$3=Foglio2!$E$6,'Assistenti_Amm.vo 1^ Pos.Ec.'!G242,0))))</f>
        <v>0</v>
      </c>
      <c r="J242" s="248">
        <f>IF(Foglio2!$J$3=Foglio2!$E$3,'Ausiliari_Coll.Scol. 1^ Pos.Ec.'!H242,IF(Foglio2!$J$3=Foglio2!$E$4,'Collab._Tecnici 1^ Pos.Ec.'!H242,IF(Foglio2!$J$3=Foglio2!$E$5,'Assistenti_Tecnici 1^ Pos.Ec.'!H242,IF(Foglio2!$J$3=Foglio2!$E$6,'Assistenti_Amm.vo 1^ Pos.Ec.'!H242,0))))</f>
        <v>0</v>
      </c>
      <c r="K242" s="248">
        <f>IF(Foglio2!$J$3=Foglio2!$E$3,'Ausiliari_Coll.Scol. 1^ Pos.Ec.'!I242,IF(Foglio2!$J$3=Foglio2!$E$4,'Collab._Tecnici 1^ Pos.Ec.'!I242,IF(Foglio2!$J$3=Foglio2!$E$5,'Assistenti_Tecnici 1^ Pos.Ec.'!I242,IF(Foglio2!$J$3=Foglio2!$E$6,'Assistenti_Amm.vo 1^ Pos.Ec.'!I242,0))))</f>
        <v>0</v>
      </c>
      <c r="L242" s="248">
        <f>IF(Foglio2!$J$3=Foglio2!$E$3,'Ausiliari_Coll.Scol. 1^ Pos.Ec.'!J242,IF(Foglio2!$J$3=Foglio2!$E$4,'Collab._Tecnici 1^ Pos.Ec.'!J242,IF(Foglio2!$J$3=Foglio2!$E$5,'Assistenti_Tecnici 1^ Pos.Ec.'!J242,IF(Foglio2!$J$3=Foglio2!$E$6,'Assistenti_Amm.vo 1^ Pos.Ec.'!J242,0))))</f>
        <v>0</v>
      </c>
      <c r="M242" s="248">
        <f>IF(Foglio2!$J$3=Foglio2!$E$3,'Ausiliari_Coll.Scol. 1^ Pos.Ec.'!K242,IF(Foglio2!$J$3=Foglio2!$E$4,'Collab._Tecnici 1^ Pos.Ec.'!K242,IF(Foglio2!$J$3=Foglio2!$E$5,'Assistenti_Tecnici 1^ Pos.Ec.'!K242,IF(Foglio2!$J$3=Foglio2!$E$6,'Assistenti_Amm.vo 1^ Pos.Ec.'!K242,0))))</f>
        <v>0</v>
      </c>
      <c r="N242" s="250">
        <f>IF(Foglio2!$J$3=Foglio2!$E$3,'Ausiliari_Coll.Scol. 1^ Pos.Ec.'!L242,IF(Foglio2!$J$3=Foglio2!$E$4,'Collab._Tecnici 1^ Pos.Ec.'!L242,IF(Foglio2!$J$3=Foglio2!$E$5,'Assistenti_Tecnici 1^ Pos.Ec.'!L242,IF(Foglio2!$J$3=Foglio2!$E$6,'Assistenti_Amm.vo 1^ Pos.Ec.'!L242,0))))</f>
        <v>0</v>
      </c>
      <c r="O242" s="251"/>
      <c r="P242" s="252">
        <f>IF(Foglio2!$J$3=Foglio2!$E$3,'Ausiliari_Coll.Scol. 1^ Pos.Ec.'!N242,IF(Foglio2!$J$3=Foglio2!$E$4,'Collab._Tecnici 1^ Pos.Ec.'!N242,IF(Foglio2!$J$3=Foglio2!$E$5,'Assistenti_Tecnici 1^ Pos.Ec.'!N242,IF(Foglio2!$J$3=Foglio2!$E$6,'Assistenti_Amm.vo 1^ Pos.Ec.'!N242,0))))</f>
        <v>0</v>
      </c>
      <c r="Q242" s="252">
        <f>IF(Foglio2!$J$3=Foglio2!$E$3,'Ausiliari_Coll.Scol. 1^ Pos.Ec.'!O242,IF(Foglio2!$J$3=Foglio2!$E$4,'Collab._Tecnici 1^ Pos.Ec.'!O242,IF(Foglio2!$J$3=Foglio2!$E$5,'Assistenti_Tecnici 1^ Pos.Ec.'!O242,IF(Foglio2!$J$3=Foglio2!$E$6,'Assistenti_Amm.vo 1^ Pos.Ec.'!O242,0))))</f>
        <v>0</v>
      </c>
      <c r="R242" s="252">
        <f>IF(Foglio2!$J$3=Foglio2!$E$3,'Ausiliari_Coll.Scol. 1^ Pos.Ec.'!P242,IF(Foglio2!$J$3=Foglio2!$E$4,'Collab._Tecnici 1^ Pos.Ec.'!P242,IF(Foglio2!$J$3=Foglio2!$E$5,'Assistenti_Tecnici 1^ Pos.Ec.'!P242,IF(Foglio2!$J$3=Foglio2!$E$6,'Assistenti_Amm.vo 1^ Pos.Ec.'!P242,0))))</f>
        <v>0</v>
      </c>
      <c r="S242" s="252">
        <f>IF(Foglio2!$J$3=Foglio2!$E$3,'Ausiliari_Coll.Scol. 1^ Pos.Ec.'!Q242,IF(Foglio2!$J$3=Foglio2!$E$4,'Collab._Tecnici 1^ Pos.Ec.'!Q242,IF(Foglio2!$J$3=Foglio2!$E$5,'Assistenti_Tecnici 1^ Pos.Ec.'!Q242,IF(Foglio2!$J$3=Foglio2!$E$6,'Assistenti_Amm.vo 1^ Pos.Ec.'!Q242,0))))</f>
        <v>0</v>
      </c>
      <c r="T242" s="252">
        <f>IF(Foglio2!$J$3=Foglio2!$E$3,'Ausiliari_Coll.Scol. 1^ Pos.Ec.'!R242,IF(Foglio2!$J$3=Foglio2!$E$4,'Collab._Tecnici 1^ Pos.Ec.'!R242,IF(Foglio2!$J$3=Foglio2!$E$5,'Assistenti_Tecnici 1^ Pos.Ec.'!R242,IF(Foglio2!$J$3=Foglio2!$E$6,'Assistenti_Amm.vo 1^ Pos.Ec.'!R242,0))))</f>
        <v>0</v>
      </c>
      <c r="U242" s="252">
        <f t="shared" ref="U242" si="598">(P242)/12*0.8</f>
        <v>0</v>
      </c>
      <c r="V242" s="252">
        <f t="shared" ref="V242" si="599">(P242+R242)/12*0.8</f>
        <v>0</v>
      </c>
      <c r="W242" s="253" t="str">
        <f t="shared" ref="W242" si="600">"Fascia Da "&amp;F242&amp;" a "&amp;F243&amp;" Decorrenza "&amp;DAY(C232)&amp;"/"&amp;MONTH(C232)&amp;"/"&amp;YEAR(C232)</f>
        <v>Fascia Da 35 a  Decorrenza 1/1/2021</v>
      </c>
    </row>
    <row r="243" spans="1:23" ht="9" customHeight="1" x14ac:dyDescent="0.2">
      <c r="B243" s="245">
        <f t="shared" si="580"/>
        <v>44208</v>
      </c>
      <c r="C243" s="495"/>
      <c r="D243" s="495"/>
      <c r="E243" s="264" t="s">
        <v>4</v>
      </c>
      <c r="F243" s="265"/>
      <c r="G243" s="267">
        <f t="shared" ref="G243:N243" si="601">G242*1936.27</f>
        <v>0</v>
      </c>
      <c r="H243" s="267">
        <f t="shared" si="601"/>
        <v>0</v>
      </c>
      <c r="I243" s="267">
        <f t="shared" si="601"/>
        <v>0</v>
      </c>
      <c r="J243" s="267">
        <f t="shared" si="601"/>
        <v>0</v>
      </c>
      <c r="K243" s="267">
        <f t="shared" si="601"/>
        <v>0</v>
      </c>
      <c r="L243" s="267">
        <f t="shared" si="601"/>
        <v>0</v>
      </c>
      <c r="M243" s="267">
        <f t="shared" si="601"/>
        <v>0</v>
      </c>
      <c r="N243" s="267">
        <f t="shared" si="601"/>
        <v>0</v>
      </c>
      <c r="O243" s="183"/>
      <c r="P243" s="269">
        <f t="shared" ref="P243:V243" si="602">P242*1936.27</f>
        <v>0</v>
      </c>
      <c r="Q243" s="269">
        <f t="shared" si="602"/>
        <v>0</v>
      </c>
      <c r="R243" s="269">
        <f t="shared" si="602"/>
        <v>0</v>
      </c>
      <c r="S243" s="269">
        <f t="shared" si="602"/>
        <v>0</v>
      </c>
      <c r="T243" s="184">
        <f t="shared" si="602"/>
        <v>0</v>
      </c>
      <c r="U243" s="184">
        <f t="shared" si="602"/>
        <v>0</v>
      </c>
      <c r="V243" s="184">
        <f t="shared" si="602"/>
        <v>0</v>
      </c>
    </row>
    <row r="244" spans="1:23" ht="12.75" customHeight="1" x14ac:dyDescent="0.2">
      <c r="A244" s="104">
        <f>IF(Foglio2!$J$7=1,TRUNC(V244,0),TRUNC(U244,0))</f>
        <v>0</v>
      </c>
      <c r="B244" s="245">
        <f t="shared" ref="B244" si="603">C246</f>
        <v>44562</v>
      </c>
      <c r="C244" s="496">
        <f>D232+1</f>
        <v>44562</v>
      </c>
      <c r="D244" s="496">
        <v>44651</v>
      </c>
      <c r="E244" s="246" t="s">
        <v>3</v>
      </c>
      <c r="F244" s="247">
        <v>0</v>
      </c>
      <c r="G244" s="248">
        <f>IF(Foglio2!$J$3=Foglio2!$E$3,'Ausiliari_Coll.Scol. 1^ Pos.Ec.'!E244,IF(Foglio2!$J$3=Foglio2!$E$4,'Collab._Tecnici 1^ Pos.Ec.'!E244,IF(Foglio2!$J$3=Foglio2!$E$5,'Assistenti_Tecnici 1^ Pos.Ec.'!E244,IF(Foglio2!$J$3=Foglio2!$E$6,'Assistenti_Amm.vo 1^ Pos.Ec.'!E244,0))))</f>
        <v>0</v>
      </c>
      <c r="H244" s="248">
        <f>IF(Foglio2!$J$3=Foglio2!$E$3,'Ausiliari_Coll.Scol. 1^ Pos.Ec.'!F244,IF(Foglio2!$J$3=Foglio2!$E$4,'Collab._Tecnici 1^ Pos.Ec.'!F244,IF(Foglio2!$J$3=Foglio2!$E$5,'Assistenti_Tecnici 1^ Pos.Ec.'!F244,IF(Foglio2!$J$3=Foglio2!$E$6,'Assistenti_Amm.vo 1^ Pos.Ec.'!F244,0))))</f>
        <v>0</v>
      </c>
      <c r="I244" s="248">
        <f>IF(Foglio2!$J$3=Foglio2!$E$3,'Ausiliari_Coll.Scol. 1^ Pos.Ec.'!G244,IF(Foglio2!$J$3=Foglio2!$E$4,'Collab._Tecnici 1^ Pos.Ec.'!G244,IF(Foglio2!$J$3=Foglio2!$E$5,'Assistenti_Tecnici 1^ Pos.Ec.'!G244,IF(Foglio2!$J$3=Foglio2!$E$6,'Assistenti_Amm.vo 1^ Pos.Ec.'!G244,0))))</f>
        <v>0</v>
      </c>
      <c r="J244" s="248">
        <f>IF(Foglio2!$J$3=Foglio2!$E$3,'Ausiliari_Coll.Scol. 1^ Pos.Ec.'!H244,IF(Foglio2!$J$3=Foglio2!$E$4,'Collab._Tecnici 1^ Pos.Ec.'!H244,IF(Foglio2!$J$3=Foglio2!$E$5,'Assistenti_Tecnici 1^ Pos.Ec.'!H244,IF(Foglio2!$J$3=Foglio2!$E$6,'Assistenti_Amm.vo 1^ Pos.Ec.'!H244,0))))</f>
        <v>0</v>
      </c>
      <c r="K244" s="248">
        <f>IF(Foglio2!$J$3=Foglio2!$E$3,'Ausiliari_Coll.Scol. 1^ Pos.Ec.'!I244,IF(Foglio2!$J$3=Foglio2!$E$4,'Collab._Tecnici 1^ Pos.Ec.'!I244,IF(Foglio2!$J$3=Foglio2!$E$5,'Assistenti_Tecnici 1^ Pos.Ec.'!I244,IF(Foglio2!$J$3=Foglio2!$E$6,'Assistenti_Amm.vo 1^ Pos.Ec.'!I244,0))))</f>
        <v>0</v>
      </c>
      <c r="L244" s="248">
        <f>IF(Foglio2!$J$3=Foglio2!$E$3,'Ausiliari_Coll.Scol. 1^ Pos.Ec.'!J244,IF(Foglio2!$J$3=Foglio2!$E$4,'Collab._Tecnici 1^ Pos.Ec.'!J244,IF(Foglio2!$J$3=Foglio2!$E$5,'Assistenti_Tecnici 1^ Pos.Ec.'!J244,IF(Foglio2!$J$3=Foglio2!$E$6,'Assistenti_Amm.vo 1^ Pos.Ec.'!J244,0))))</f>
        <v>0</v>
      </c>
      <c r="M244" s="248">
        <f>IF(Foglio2!$J$3=Foglio2!$E$3,'Ausiliari_Coll.Scol. 1^ Pos.Ec.'!K244,IF(Foglio2!$J$3=Foglio2!$E$4,'Collab._Tecnici 1^ Pos.Ec.'!K244,IF(Foglio2!$J$3=Foglio2!$E$5,'Assistenti_Tecnici 1^ Pos.Ec.'!K244,IF(Foglio2!$J$3=Foglio2!$E$6,'Assistenti_Amm.vo 1^ Pos.Ec.'!K244,0))))</f>
        <v>0</v>
      </c>
      <c r="N244" s="250">
        <f>IF(Foglio2!$J$3=Foglio2!$E$3,'Ausiliari_Coll.Scol. 1^ Pos.Ec.'!L244,IF(Foglio2!$J$3=Foglio2!$E$4,'Collab._Tecnici 1^ Pos.Ec.'!L244,IF(Foglio2!$J$3=Foglio2!$E$5,'Assistenti_Tecnici 1^ Pos.Ec.'!L244,IF(Foglio2!$J$3=Foglio2!$E$6,'Assistenti_Amm.vo 1^ Pos.Ec.'!L244,0))))</f>
        <v>0</v>
      </c>
      <c r="O244" s="251"/>
      <c r="P244" s="252">
        <f>IF(Foglio2!$J$3=Foglio2!$E$3,'Ausiliari_Coll.Scol. 1^ Pos.Ec.'!N244,IF(Foglio2!$J$3=Foglio2!$E$4,'Collab._Tecnici 1^ Pos.Ec.'!N244,IF(Foglio2!$J$3=Foglio2!$E$5,'Assistenti_Tecnici 1^ Pos.Ec.'!N244,IF(Foglio2!$J$3=Foglio2!$E$6,'Assistenti_Amm.vo 1^ Pos.Ec.'!N244,0))))</f>
        <v>0</v>
      </c>
      <c r="Q244" s="252">
        <f>IF(Foglio2!$J$3=Foglio2!$E$3,'Ausiliari_Coll.Scol. 1^ Pos.Ec.'!O244,IF(Foglio2!$J$3=Foglio2!$E$4,'Collab._Tecnici 1^ Pos.Ec.'!O244,IF(Foglio2!$J$3=Foglio2!$E$5,'Assistenti_Tecnici 1^ Pos.Ec.'!O244,IF(Foglio2!$J$3=Foglio2!$E$6,'Assistenti_Amm.vo 1^ Pos.Ec.'!O244,0))))</f>
        <v>0</v>
      </c>
      <c r="R244" s="252">
        <f>IF(Foglio2!$J$3=Foglio2!$E$3,'Ausiliari_Coll.Scol. 1^ Pos.Ec.'!P244,IF(Foglio2!$J$3=Foglio2!$E$4,'Collab._Tecnici 1^ Pos.Ec.'!P244,IF(Foglio2!$J$3=Foglio2!$E$5,'Assistenti_Tecnici 1^ Pos.Ec.'!P244,IF(Foglio2!$J$3=Foglio2!$E$6,'Assistenti_Amm.vo 1^ Pos.Ec.'!P244,0))))</f>
        <v>0</v>
      </c>
      <c r="S244" s="252">
        <f>IF(Foglio2!$J$3=Foglio2!$E$3,'Ausiliari_Coll.Scol. 1^ Pos.Ec.'!Q244,IF(Foglio2!$J$3=Foglio2!$E$4,'Collab._Tecnici 1^ Pos.Ec.'!Q244,IF(Foglio2!$J$3=Foglio2!$E$5,'Assistenti_Tecnici 1^ Pos.Ec.'!Q244,IF(Foglio2!$J$3=Foglio2!$E$6,'Assistenti_Amm.vo 1^ Pos.Ec.'!Q244,0))))</f>
        <v>0</v>
      </c>
      <c r="T244" s="252">
        <f>IF(Foglio2!$J$3=Foglio2!$E$3,'Ausiliari_Coll.Scol. 1^ Pos.Ec.'!R244,IF(Foglio2!$J$3=Foglio2!$E$4,'Collab._Tecnici 1^ Pos.Ec.'!R244,IF(Foglio2!$J$3=Foglio2!$E$5,'Assistenti_Tecnici 1^ Pos.Ec.'!R244,IF(Foglio2!$J$3=Foglio2!$E$6,'Assistenti_Amm.vo 1^ Pos.Ec.'!R244,0))))</f>
        <v>0</v>
      </c>
      <c r="U244" s="252">
        <f t="shared" ref="U244" si="604">(P244)/12*0.8</f>
        <v>0</v>
      </c>
      <c r="V244" s="252">
        <f t="shared" ref="V244" si="605">(P244+R244)/12*0.8</f>
        <v>0</v>
      </c>
      <c r="W244" s="253" t="str">
        <f t="shared" ref="W244" si="606">"Fascia Da "&amp;F244&amp;" a "&amp;F245&amp;" Decorrenza "&amp;DAY(C244)&amp;"/"&amp;MONTH(C244)&amp;"/"&amp;YEAR(C244)</f>
        <v>Fascia Da 0 a 8 Decorrenza 1/1/2022</v>
      </c>
    </row>
    <row r="245" spans="1:23" ht="9" customHeight="1" x14ac:dyDescent="0.2">
      <c r="B245" s="245">
        <f t="shared" si="580"/>
        <v>44563</v>
      </c>
      <c r="C245" s="497"/>
      <c r="D245" s="497"/>
      <c r="E245" s="254" t="s">
        <v>4</v>
      </c>
      <c r="F245" s="255">
        <v>8</v>
      </c>
      <c r="G245" s="267">
        <f t="shared" ref="G245:N245" si="607">G244*1936.27</f>
        <v>0</v>
      </c>
      <c r="H245" s="256">
        <f t="shared" si="607"/>
        <v>0</v>
      </c>
      <c r="I245" s="256">
        <f t="shared" si="607"/>
        <v>0</v>
      </c>
      <c r="J245" s="267">
        <f t="shared" si="607"/>
        <v>0</v>
      </c>
      <c r="K245" s="267">
        <f t="shared" si="607"/>
        <v>0</v>
      </c>
      <c r="L245" s="257">
        <f t="shared" si="607"/>
        <v>0</v>
      </c>
      <c r="M245" s="267">
        <f t="shared" si="607"/>
        <v>0</v>
      </c>
      <c r="N245" s="267">
        <f t="shared" si="607"/>
        <v>0</v>
      </c>
      <c r="O245" s="183"/>
      <c r="P245" s="184">
        <f t="shared" ref="P245:V245" si="608">P244*1936.27</f>
        <v>0</v>
      </c>
      <c r="Q245" s="184">
        <f t="shared" si="608"/>
        <v>0</v>
      </c>
      <c r="R245" s="184">
        <f t="shared" si="608"/>
        <v>0</v>
      </c>
      <c r="S245" s="184">
        <f t="shared" si="608"/>
        <v>0</v>
      </c>
      <c r="T245" s="184">
        <f t="shared" si="608"/>
        <v>0</v>
      </c>
      <c r="U245" s="184">
        <f t="shared" si="608"/>
        <v>0</v>
      </c>
      <c r="V245" s="184">
        <f t="shared" si="608"/>
        <v>0</v>
      </c>
    </row>
    <row r="246" spans="1:23" ht="12.75" customHeight="1" x14ac:dyDescent="0.2">
      <c r="A246" s="104">
        <f>IF(Foglio2!$J$7=1,TRUNC(V246,0),TRUNC(U246,0))</f>
        <v>0</v>
      </c>
      <c r="B246" s="245">
        <f t="shared" si="580"/>
        <v>44564</v>
      </c>
      <c r="C246" s="494">
        <f>C244</f>
        <v>44562</v>
      </c>
      <c r="D246" s="494">
        <f>D244</f>
        <v>44651</v>
      </c>
      <c r="E246" s="259" t="s">
        <v>3</v>
      </c>
      <c r="F246" s="260">
        <v>9</v>
      </c>
      <c r="G246" s="248">
        <f>IF(Foglio2!$J$3=Foglio2!$E$3,'Ausiliari_Coll.Scol. 1^ Pos.Ec.'!E246,IF(Foglio2!$J$3=Foglio2!$E$4,'Collab._Tecnici 1^ Pos.Ec.'!E246,IF(Foglio2!$J$3=Foglio2!$E$5,'Assistenti_Tecnici 1^ Pos.Ec.'!E246,IF(Foglio2!$J$3=Foglio2!$E$6,'Assistenti_Amm.vo 1^ Pos.Ec.'!E246,0))))</f>
        <v>0</v>
      </c>
      <c r="H246" s="248">
        <f>IF(Foglio2!$J$3=Foglio2!$E$3,'Ausiliari_Coll.Scol. 1^ Pos.Ec.'!F246,IF(Foglio2!$J$3=Foglio2!$E$4,'Collab._Tecnici 1^ Pos.Ec.'!F246,IF(Foglio2!$J$3=Foglio2!$E$5,'Assistenti_Tecnici 1^ Pos.Ec.'!F246,IF(Foglio2!$J$3=Foglio2!$E$6,'Assistenti_Amm.vo 1^ Pos.Ec.'!F246,0))))</f>
        <v>0</v>
      </c>
      <c r="I246" s="248">
        <f>IF(Foglio2!$J$3=Foglio2!$E$3,'Ausiliari_Coll.Scol. 1^ Pos.Ec.'!G246,IF(Foglio2!$J$3=Foglio2!$E$4,'Collab._Tecnici 1^ Pos.Ec.'!G246,IF(Foglio2!$J$3=Foglio2!$E$5,'Assistenti_Tecnici 1^ Pos.Ec.'!G246,IF(Foglio2!$J$3=Foglio2!$E$6,'Assistenti_Amm.vo 1^ Pos.Ec.'!G246,0))))</f>
        <v>0</v>
      </c>
      <c r="J246" s="248">
        <f>IF(Foglio2!$J$3=Foglio2!$E$3,'Ausiliari_Coll.Scol. 1^ Pos.Ec.'!H246,IF(Foglio2!$J$3=Foglio2!$E$4,'Collab._Tecnici 1^ Pos.Ec.'!H246,IF(Foglio2!$J$3=Foglio2!$E$5,'Assistenti_Tecnici 1^ Pos.Ec.'!H246,IF(Foglio2!$J$3=Foglio2!$E$6,'Assistenti_Amm.vo 1^ Pos.Ec.'!H246,0))))</f>
        <v>0</v>
      </c>
      <c r="K246" s="248">
        <f>IF(Foglio2!$J$3=Foglio2!$E$3,'Ausiliari_Coll.Scol. 1^ Pos.Ec.'!I246,IF(Foglio2!$J$3=Foglio2!$E$4,'Collab._Tecnici 1^ Pos.Ec.'!I246,IF(Foglio2!$J$3=Foglio2!$E$5,'Assistenti_Tecnici 1^ Pos.Ec.'!I246,IF(Foglio2!$J$3=Foglio2!$E$6,'Assistenti_Amm.vo 1^ Pos.Ec.'!I246,0))))</f>
        <v>0</v>
      </c>
      <c r="L246" s="248">
        <f>IF(Foglio2!$J$3=Foglio2!$E$3,'Ausiliari_Coll.Scol. 1^ Pos.Ec.'!J246,IF(Foglio2!$J$3=Foglio2!$E$4,'Collab._Tecnici 1^ Pos.Ec.'!J246,IF(Foglio2!$J$3=Foglio2!$E$5,'Assistenti_Tecnici 1^ Pos.Ec.'!J246,IF(Foglio2!$J$3=Foglio2!$E$6,'Assistenti_Amm.vo 1^ Pos.Ec.'!J246,0))))</f>
        <v>0</v>
      </c>
      <c r="M246" s="248">
        <f>IF(Foglio2!$J$3=Foglio2!$E$3,'Ausiliari_Coll.Scol. 1^ Pos.Ec.'!K246,IF(Foglio2!$J$3=Foglio2!$E$4,'Collab._Tecnici 1^ Pos.Ec.'!K246,IF(Foglio2!$J$3=Foglio2!$E$5,'Assistenti_Tecnici 1^ Pos.Ec.'!K246,IF(Foglio2!$J$3=Foglio2!$E$6,'Assistenti_Amm.vo 1^ Pos.Ec.'!K246,0))))</f>
        <v>0</v>
      </c>
      <c r="N246" s="250">
        <f>IF(Foglio2!$J$3=Foglio2!$E$3,'Ausiliari_Coll.Scol. 1^ Pos.Ec.'!L246,IF(Foglio2!$J$3=Foglio2!$E$4,'Collab._Tecnici 1^ Pos.Ec.'!L246,IF(Foglio2!$J$3=Foglio2!$E$5,'Assistenti_Tecnici 1^ Pos.Ec.'!L246,IF(Foglio2!$J$3=Foglio2!$E$6,'Assistenti_Amm.vo 1^ Pos.Ec.'!L246,0))))</f>
        <v>0</v>
      </c>
      <c r="O246" s="251"/>
      <c r="P246" s="252">
        <f>IF(Foglio2!$J$3=Foglio2!$E$3,'Ausiliari_Coll.Scol. 1^ Pos.Ec.'!N246,IF(Foglio2!$J$3=Foglio2!$E$4,'Collab._Tecnici 1^ Pos.Ec.'!N246,IF(Foglio2!$J$3=Foglio2!$E$5,'Assistenti_Tecnici 1^ Pos.Ec.'!N246,IF(Foglio2!$J$3=Foglio2!$E$6,'Assistenti_Amm.vo 1^ Pos.Ec.'!N246,0))))</f>
        <v>0</v>
      </c>
      <c r="Q246" s="252">
        <f>IF(Foglio2!$J$3=Foglio2!$E$3,'Ausiliari_Coll.Scol. 1^ Pos.Ec.'!O246,IF(Foglio2!$J$3=Foglio2!$E$4,'Collab._Tecnici 1^ Pos.Ec.'!O246,IF(Foglio2!$J$3=Foglio2!$E$5,'Assistenti_Tecnici 1^ Pos.Ec.'!O246,IF(Foglio2!$J$3=Foglio2!$E$6,'Assistenti_Amm.vo 1^ Pos.Ec.'!O246,0))))</f>
        <v>0</v>
      </c>
      <c r="R246" s="252">
        <f>IF(Foglio2!$J$3=Foglio2!$E$3,'Ausiliari_Coll.Scol. 1^ Pos.Ec.'!P246,IF(Foglio2!$J$3=Foglio2!$E$4,'Collab._Tecnici 1^ Pos.Ec.'!P246,IF(Foglio2!$J$3=Foglio2!$E$5,'Assistenti_Tecnici 1^ Pos.Ec.'!P246,IF(Foglio2!$J$3=Foglio2!$E$6,'Assistenti_Amm.vo 1^ Pos.Ec.'!P246,0))))</f>
        <v>0</v>
      </c>
      <c r="S246" s="252">
        <f>IF(Foglio2!$J$3=Foglio2!$E$3,'Ausiliari_Coll.Scol. 1^ Pos.Ec.'!Q246,IF(Foglio2!$J$3=Foglio2!$E$4,'Collab._Tecnici 1^ Pos.Ec.'!Q246,IF(Foglio2!$J$3=Foglio2!$E$5,'Assistenti_Tecnici 1^ Pos.Ec.'!Q246,IF(Foglio2!$J$3=Foglio2!$E$6,'Assistenti_Amm.vo 1^ Pos.Ec.'!Q246,0))))</f>
        <v>0</v>
      </c>
      <c r="T246" s="252">
        <f>IF(Foglio2!$J$3=Foglio2!$E$3,'Ausiliari_Coll.Scol. 1^ Pos.Ec.'!R246,IF(Foglio2!$J$3=Foglio2!$E$4,'Collab._Tecnici 1^ Pos.Ec.'!R246,IF(Foglio2!$J$3=Foglio2!$E$5,'Assistenti_Tecnici 1^ Pos.Ec.'!R246,IF(Foglio2!$J$3=Foglio2!$E$6,'Assistenti_Amm.vo 1^ Pos.Ec.'!R246,0))))</f>
        <v>0</v>
      </c>
      <c r="U246" s="252">
        <f t="shared" ref="U246" si="609">(P246)/12*0.8</f>
        <v>0</v>
      </c>
      <c r="V246" s="252">
        <f t="shared" ref="V246" si="610">(P246+R246)/12*0.8</f>
        <v>0</v>
      </c>
      <c r="W246" s="253" t="str">
        <f t="shared" ref="W246" si="611">"Fascia Da "&amp;F246&amp;" a "&amp;F247&amp;" Decorrenza "&amp;DAY(C244)&amp;"/"&amp;MONTH(C244)&amp;"/"&amp;YEAR(C244)</f>
        <v>Fascia Da 9 a 14 Decorrenza 1/1/2022</v>
      </c>
    </row>
    <row r="247" spans="1:23" ht="9" customHeight="1" x14ac:dyDescent="0.2">
      <c r="B247" s="245">
        <f t="shared" si="580"/>
        <v>44565</v>
      </c>
      <c r="C247" s="494"/>
      <c r="D247" s="494"/>
      <c r="E247" s="254" t="s">
        <v>4</v>
      </c>
      <c r="F247" s="255">
        <v>14</v>
      </c>
      <c r="G247" s="267">
        <f t="shared" ref="G247:N247" si="612">G246*1936.27</f>
        <v>0</v>
      </c>
      <c r="H247" s="256">
        <f t="shared" si="612"/>
        <v>0</v>
      </c>
      <c r="I247" s="256">
        <f t="shared" si="612"/>
        <v>0</v>
      </c>
      <c r="J247" s="267">
        <f t="shared" si="612"/>
        <v>0</v>
      </c>
      <c r="K247" s="267">
        <f t="shared" si="612"/>
        <v>0</v>
      </c>
      <c r="L247" s="257">
        <f t="shared" si="612"/>
        <v>0</v>
      </c>
      <c r="M247" s="267">
        <f t="shared" si="612"/>
        <v>0</v>
      </c>
      <c r="N247" s="267">
        <f t="shared" si="612"/>
        <v>0</v>
      </c>
      <c r="O247" s="183"/>
      <c r="P247" s="184">
        <f t="shared" ref="P247:V247" si="613">P246*1936.27</f>
        <v>0</v>
      </c>
      <c r="Q247" s="184">
        <f t="shared" si="613"/>
        <v>0</v>
      </c>
      <c r="R247" s="184">
        <f t="shared" si="613"/>
        <v>0</v>
      </c>
      <c r="S247" s="184">
        <f t="shared" si="613"/>
        <v>0</v>
      </c>
      <c r="T247" s="184">
        <f t="shared" si="613"/>
        <v>0</v>
      </c>
      <c r="U247" s="184">
        <f t="shared" si="613"/>
        <v>0</v>
      </c>
      <c r="V247" s="184">
        <f t="shared" si="613"/>
        <v>0</v>
      </c>
    </row>
    <row r="248" spans="1:23" ht="12.75" customHeight="1" x14ac:dyDescent="0.2">
      <c r="A248" s="104">
        <f>IF(Foglio2!$J$7=1,TRUNC(V248,0),TRUNC(U248,0))</f>
        <v>0</v>
      </c>
      <c r="B248" s="245">
        <f t="shared" si="580"/>
        <v>44566</v>
      </c>
      <c r="C248" s="494"/>
      <c r="D248" s="494"/>
      <c r="E248" s="259" t="s">
        <v>3</v>
      </c>
      <c r="F248" s="260">
        <v>15</v>
      </c>
      <c r="G248" s="248">
        <f>IF(Foglio2!$J$3=Foglio2!$E$3,'Ausiliari_Coll.Scol. 1^ Pos.Ec.'!E248,IF(Foglio2!$J$3=Foglio2!$E$4,'Collab._Tecnici 1^ Pos.Ec.'!E248,IF(Foglio2!$J$3=Foglio2!$E$5,'Assistenti_Tecnici 1^ Pos.Ec.'!E248,IF(Foglio2!$J$3=Foglio2!$E$6,'Assistenti_Amm.vo 1^ Pos.Ec.'!E248,0))))</f>
        <v>0</v>
      </c>
      <c r="H248" s="248">
        <f>IF(Foglio2!$J$3=Foglio2!$E$3,'Ausiliari_Coll.Scol. 1^ Pos.Ec.'!F248,IF(Foglio2!$J$3=Foglio2!$E$4,'Collab._Tecnici 1^ Pos.Ec.'!F248,IF(Foglio2!$J$3=Foglio2!$E$5,'Assistenti_Tecnici 1^ Pos.Ec.'!F248,IF(Foglio2!$J$3=Foglio2!$E$6,'Assistenti_Amm.vo 1^ Pos.Ec.'!F248,0))))</f>
        <v>0</v>
      </c>
      <c r="I248" s="248">
        <f>IF(Foglio2!$J$3=Foglio2!$E$3,'Ausiliari_Coll.Scol. 1^ Pos.Ec.'!G248,IF(Foglio2!$J$3=Foglio2!$E$4,'Collab._Tecnici 1^ Pos.Ec.'!G248,IF(Foglio2!$J$3=Foglio2!$E$5,'Assistenti_Tecnici 1^ Pos.Ec.'!G248,IF(Foglio2!$J$3=Foglio2!$E$6,'Assistenti_Amm.vo 1^ Pos.Ec.'!G248,0))))</f>
        <v>0</v>
      </c>
      <c r="J248" s="248">
        <f>IF(Foglio2!$J$3=Foglio2!$E$3,'Ausiliari_Coll.Scol. 1^ Pos.Ec.'!H248,IF(Foglio2!$J$3=Foglio2!$E$4,'Collab._Tecnici 1^ Pos.Ec.'!H248,IF(Foglio2!$J$3=Foglio2!$E$5,'Assistenti_Tecnici 1^ Pos.Ec.'!H248,IF(Foglio2!$J$3=Foglio2!$E$6,'Assistenti_Amm.vo 1^ Pos.Ec.'!H248,0))))</f>
        <v>0</v>
      </c>
      <c r="K248" s="248">
        <f>IF(Foglio2!$J$3=Foglio2!$E$3,'Ausiliari_Coll.Scol. 1^ Pos.Ec.'!I248,IF(Foglio2!$J$3=Foglio2!$E$4,'Collab._Tecnici 1^ Pos.Ec.'!I248,IF(Foglio2!$J$3=Foglio2!$E$5,'Assistenti_Tecnici 1^ Pos.Ec.'!I248,IF(Foglio2!$J$3=Foglio2!$E$6,'Assistenti_Amm.vo 1^ Pos.Ec.'!I248,0))))</f>
        <v>0</v>
      </c>
      <c r="L248" s="248">
        <f>IF(Foglio2!$J$3=Foglio2!$E$3,'Ausiliari_Coll.Scol. 1^ Pos.Ec.'!J248,IF(Foglio2!$J$3=Foglio2!$E$4,'Collab._Tecnici 1^ Pos.Ec.'!J248,IF(Foglio2!$J$3=Foglio2!$E$5,'Assistenti_Tecnici 1^ Pos.Ec.'!J248,IF(Foglio2!$J$3=Foglio2!$E$6,'Assistenti_Amm.vo 1^ Pos.Ec.'!J248,0))))</f>
        <v>0</v>
      </c>
      <c r="M248" s="248">
        <f>IF(Foglio2!$J$3=Foglio2!$E$3,'Ausiliari_Coll.Scol. 1^ Pos.Ec.'!K248,IF(Foglio2!$J$3=Foglio2!$E$4,'Collab._Tecnici 1^ Pos.Ec.'!K248,IF(Foglio2!$J$3=Foglio2!$E$5,'Assistenti_Tecnici 1^ Pos.Ec.'!K248,IF(Foglio2!$J$3=Foglio2!$E$6,'Assistenti_Amm.vo 1^ Pos.Ec.'!K248,0))))</f>
        <v>0</v>
      </c>
      <c r="N248" s="250">
        <f>IF(Foglio2!$J$3=Foglio2!$E$3,'Ausiliari_Coll.Scol. 1^ Pos.Ec.'!L248,IF(Foglio2!$J$3=Foglio2!$E$4,'Collab._Tecnici 1^ Pos.Ec.'!L248,IF(Foglio2!$J$3=Foglio2!$E$5,'Assistenti_Tecnici 1^ Pos.Ec.'!L248,IF(Foglio2!$J$3=Foglio2!$E$6,'Assistenti_Amm.vo 1^ Pos.Ec.'!L248,0))))</f>
        <v>0</v>
      </c>
      <c r="O248" s="251"/>
      <c r="P248" s="252">
        <f>IF(Foglio2!$J$3=Foglio2!$E$3,'Ausiliari_Coll.Scol. 1^ Pos.Ec.'!N248,IF(Foglio2!$J$3=Foglio2!$E$4,'Collab._Tecnici 1^ Pos.Ec.'!N248,IF(Foglio2!$J$3=Foglio2!$E$5,'Assistenti_Tecnici 1^ Pos.Ec.'!N248,IF(Foglio2!$J$3=Foglio2!$E$6,'Assistenti_Amm.vo 1^ Pos.Ec.'!N248,0))))</f>
        <v>0</v>
      </c>
      <c r="Q248" s="252">
        <f>IF(Foglio2!$J$3=Foglio2!$E$3,'Ausiliari_Coll.Scol. 1^ Pos.Ec.'!O248,IF(Foglio2!$J$3=Foglio2!$E$4,'Collab._Tecnici 1^ Pos.Ec.'!O248,IF(Foglio2!$J$3=Foglio2!$E$5,'Assistenti_Tecnici 1^ Pos.Ec.'!O248,IF(Foglio2!$J$3=Foglio2!$E$6,'Assistenti_Amm.vo 1^ Pos.Ec.'!O248,0))))</f>
        <v>0</v>
      </c>
      <c r="R248" s="252">
        <f>IF(Foglio2!$J$3=Foglio2!$E$3,'Ausiliari_Coll.Scol. 1^ Pos.Ec.'!P248,IF(Foglio2!$J$3=Foglio2!$E$4,'Collab._Tecnici 1^ Pos.Ec.'!P248,IF(Foglio2!$J$3=Foglio2!$E$5,'Assistenti_Tecnici 1^ Pos.Ec.'!P248,IF(Foglio2!$J$3=Foglio2!$E$6,'Assistenti_Amm.vo 1^ Pos.Ec.'!P248,0))))</f>
        <v>0</v>
      </c>
      <c r="S248" s="252">
        <f>IF(Foglio2!$J$3=Foglio2!$E$3,'Ausiliari_Coll.Scol. 1^ Pos.Ec.'!Q248,IF(Foglio2!$J$3=Foglio2!$E$4,'Collab._Tecnici 1^ Pos.Ec.'!Q248,IF(Foglio2!$J$3=Foglio2!$E$5,'Assistenti_Tecnici 1^ Pos.Ec.'!Q248,IF(Foglio2!$J$3=Foglio2!$E$6,'Assistenti_Amm.vo 1^ Pos.Ec.'!Q248,0))))</f>
        <v>0</v>
      </c>
      <c r="T248" s="252">
        <f>IF(Foglio2!$J$3=Foglio2!$E$3,'Ausiliari_Coll.Scol. 1^ Pos.Ec.'!R248,IF(Foglio2!$J$3=Foglio2!$E$4,'Collab._Tecnici 1^ Pos.Ec.'!R248,IF(Foglio2!$J$3=Foglio2!$E$5,'Assistenti_Tecnici 1^ Pos.Ec.'!R248,IF(Foglio2!$J$3=Foglio2!$E$6,'Assistenti_Amm.vo 1^ Pos.Ec.'!R248,0))))</f>
        <v>0</v>
      </c>
      <c r="U248" s="252">
        <f t="shared" ref="U248" si="614">(P248)/12*0.8</f>
        <v>0</v>
      </c>
      <c r="V248" s="252">
        <f t="shared" ref="V248" si="615">(P248+R248)/12*0.8</f>
        <v>0</v>
      </c>
      <c r="W248" s="253" t="str">
        <f t="shared" ref="W248" si="616">"Fascia Da "&amp;F248&amp;" a "&amp;F249&amp;" Decorrenza "&amp;DAY(C244)&amp;"/"&amp;MONTH(C244)&amp;"/"&amp;YEAR(C244)</f>
        <v>Fascia Da 15 a 20 Decorrenza 1/1/2022</v>
      </c>
    </row>
    <row r="249" spans="1:23" ht="9" customHeight="1" x14ac:dyDescent="0.2">
      <c r="B249" s="245">
        <f t="shared" si="580"/>
        <v>44567</v>
      </c>
      <c r="C249" s="494"/>
      <c r="D249" s="494"/>
      <c r="E249" s="254" t="s">
        <v>4</v>
      </c>
      <c r="F249" s="255">
        <v>20</v>
      </c>
      <c r="G249" s="267">
        <f t="shared" ref="G249:N249" si="617">G248*1936.27</f>
        <v>0</v>
      </c>
      <c r="H249" s="256">
        <f t="shared" si="617"/>
        <v>0</v>
      </c>
      <c r="I249" s="256">
        <f t="shared" si="617"/>
        <v>0</v>
      </c>
      <c r="J249" s="267">
        <f t="shared" si="617"/>
        <v>0</v>
      </c>
      <c r="K249" s="267">
        <f t="shared" si="617"/>
        <v>0</v>
      </c>
      <c r="L249" s="257">
        <f t="shared" si="617"/>
        <v>0</v>
      </c>
      <c r="M249" s="267">
        <f t="shared" si="617"/>
        <v>0</v>
      </c>
      <c r="N249" s="267">
        <f t="shared" si="617"/>
        <v>0</v>
      </c>
      <c r="O249" s="183"/>
      <c r="P249" s="184">
        <f t="shared" ref="P249:V249" si="618">P248*1936.27</f>
        <v>0</v>
      </c>
      <c r="Q249" s="184">
        <f t="shared" si="618"/>
        <v>0</v>
      </c>
      <c r="R249" s="184">
        <f t="shared" si="618"/>
        <v>0</v>
      </c>
      <c r="S249" s="184">
        <f t="shared" si="618"/>
        <v>0</v>
      </c>
      <c r="T249" s="184">
        <f t="shared" si="618"/>
        <v>0</v>
      </c>
      <c r="U249" s="184">
        <f t="shared" si="618"/>
        <v>0</v>
      </c>
      <c r="V249" s="184">
        <f t="shared" si="618"/>
        <v>0</v>
      </c>
    </row>
    <row r="250" spans="1:23" ht="12.75" customHeight="1" x14ac:dyDescent="0.2">
      <c r="A250" s="104">
        <f>IF(Foglio2!$J$7=1,TRUNC(V250,0),TRUNC(U250,0))</f>
        <v>0</v>
      </c>
      <c r="B250" s="245">
        <f t="shared" si="580"/>
        <v>44568</v>
      </c>
      <c r="C250" s="494"/>
      <c r="D250" s="494"/>
      <c r="E250" s="259" t="s">
        <v>3</v>
      </c>
      <c r="F250" s="260">
        <v>21</v>
      </c>
      <c r="G250" s="248">
        <f>IF(Foglio2!$J$3=Foglio2!$E$3,'Ausiliari_Coll.Scol. 1^ Pos.Ec.'!E250,IF(Foglio2!$J$3=Foglio2!$E$4,'Collab._Tecnici 1^ Pos.Ec.'!E250,IF(Foglio2!$J$3=Foglio2!$E$5,'Assistenti_Tecnici 1^ Pos.Ec.'!E250,IF(Foglio2!$J$3=Foglio2!$E$6,'Assistenti_Amm.vo 1^ Pos.Ec.'!E250,0))))</f>
        <v>0</v>
      </c>
      <c r="H250" s="248">
        <f>IF(Foglio2!$J$3=Foglio2!$E$3,'Ausiliari_Coll.Scol. 1^ Pos.Ec.'!F250,IF(Foglio2!$J$3=Foglio2!$E$4,'Collab._Tecnici 1^ Pos.Ec.'!F250,IF(Foglio2!$J$3=Foglio2!$E$5,'Assistenti_Tecnici 1^ Pos.Ec.'!F250,IF(Foglio2!$J$3=Foglio2!$E$6,'Assistenti_Amm.vo 1^ Pos.Ec.'!F250,0))))</f>
        <v>0</v>
      </c>
      <c r="I250" s="248">
        <f>IF(Foglio2!$J$3=Foglio2!$E$3,'Ausiliari_Coll.Scol. 1^ Pos.Ec.'!G250,IF(Foglio2!$J$3=Foglio2!$E$4,'Collab._Tecnici 1^ Pos.Ec.'!G250,IF(Foglio2!$J$3=Foglio2!$E$5,'Assistenti_Tecnici 1^ Pos.Ec.'!G250,IF(Foglio2!$J$3=Foglio2!$E$6,'Assistenti_Amm.vo 1^ Pos.Ec.'!G250,0))))</f>
        <v>0</v>
      </c>
      <c r="J250" s="248">
        <f>IF(Foglio2!$J$3=Foglio2!$E$3,'Ausiliari_Coll.Scol. 1^ Pos.Ec.'!H250,IF(Foglio2!$J$3=Foglio2!$E$4,'Collab._Tecnici 1^ Pos.Ec.'!H250,IF(Foglio2!$J$3=Foglio2!$E$5,'Assistenti_Tecnici 1^ Pos.Ec.'!H250,IF(Foglio2!$J$3=Foglio2!$E$6,'Assistenti_Amm.vo 1^ Pos.Ec.'!H250,0))))</f>
        <v>0</v>
      </c>
      <c r="K250" s="248">
        <f>IF(Foglio2!$J$3=Foglio2!$E$3,'Ausiliari_Coll.Scol. 1^ Pos.Ec.'!I250,IF(Foglio2!$J$3=Foglio2!$E$4,'Collab._Tecnici 1^ Pos.Ec.'!I250,IF(Foglio2!$J$3=Foglio2!$E$5,'Assistenti_Tecnici 1^ Pos.Ec.'!I250,IF(Foglio2!$J$3=Foglio2!$E$6,'Assistenti_Amm.vo 1^ Pos.Ec.'!I250,0))))</f>
        <v>0</v>
      </c>
      <c r="L250" s="248">
        <f>IF(Foglio2!$J$3=Foglio2!$E$3,'Ausiliari_Coll.Scol. 1^ Pos.Ec.'!J250,IF(Foglio2!$J$3=Foglio2!$E$4,'Collab._Tecnici 1^ Pos.Ec.'!J250,IF(Foglio2!$J$3=Foglio2!$E$5,'Assistenti_Tecnici 1^ Pos.Ec.'!J250,IF(Foglio2!$J$3=Foglio2!$E$6,'Assistenti_Amm.vo 1^ Pos.Ec.'!J250,0))))</f>
        <v>0</v>
      </c>
      <c r="M250" s="248">
        <f>IF(Foglio2!$J$3=Foglio2!$E$3,'Ausiliari_Coll.Scol. 1^ Pos.Ec.'!K250,IF(Foglio2!$J$3=Foglio2!$E$4,'Collab._Tecnici 1^ Pos.Ec.'!K250,IF(Foglio2!$J$3=Foglio2!$E$5,'Assistenti_Tecnici 1^ Pos.Ec.'!K250,IF(Foglio2!$J$3=Foglio2!$E$6,'Assistenti_Amm.vo 1^ Pos.Ec.'!K250,0))))</f>
        <v>0</v>
      </c>
      <c r="N250" s="250">
        <f>IF(Foglio2!$J$3=Foglio2!$E$3,'Ausiliari_Coll.Scol. 1^ Pos.Ec.'!L250,IF(Foglio2!$J$3=Foglio2!$E$4,'Collab._Tecnici 1^ Pos.Ec.'!L250,IF(Foglio2!$J$3=Foglio2!$E$5,'Assistenti_Tecnici 1^ Pos.Ec.'!L250,IF(Foglio2!$J$3=Foglio2!$E$6,'Assistenti_Amm.vo 1^ Pos.Ec.'!L250,0))))</f>
        <v>0</v>
      </c>
      <c r="O250" s="251"/>
      <c r="P250" s="252">
        <f>IF(Foglio2!$J$3=Foglio2!$E$3,'Ausiliari_Coll.Scol. 1^ Pos.Ec.'!N250,IF(Foglio2!$J$3=Foglio2!$E$4,'Collab._Tecnici 1^ Pos.Ec.'!N250,IF(Foglio2!$J$3=Foglio2!$E$5,'Assistenti_Tecnici 1^ Pos.Ec.'!N250,IF(Foglio2!$J$3=Foglio2!$E$6,'Assistenti_Amm.vo 1^ Pos.Ec.'!N250,0))))</f>
        <v>0</v>
      </c>
      <c r="Q250" s="252">
        <f>IF(Foglio2!$J$3=Foglio2!$E$3,'Ausiliari_Coll.Scol. 1^ Pos.Ec.'!O250,IF(Foglio2!$J$3=Foglio2!$E$4,'Collab._Tecnici 1^ Pos.Ec.'!O250,IF(Foglio2!$J$3=Foglio2!$E$5,'Assistenti_Tecnici 1^ Pos.Ec.'!O250,IF(Foglio2!$J$3=Foglio2!$E$6,'Assistenti_Amm.vo 1^ Pos.Ec.'!O250,0))))</f>
        <v>0</v>
      </c>
      <c r="R250" s="252">
        <f>IF(Foglio2!$J$3=Foglio2!$E$3,'Ausiliari_Coll.Scol. 1^ Pos.Ec.'!P250,IF(Foglio2!$J$3=Foglio2!$E$4,'Collab._Tecnici 1^ Pos.Ec.'!P250,IF(Foglio2!$J$3=Foglio2!$E$5,'Assistenti_Tecnici 1^ Pos.Ec.'!P250,IF(Foglio2!$J$3=Foglio2!$E$6,'Assistenti_Amm.vo 1^ Pos.Ec.'!P250,0))))</f>
        <v>0</v>
      </c>
      <c r="S250" s="252">
        <f>IF(Foglio2!$J$3=Foglio2!$E$3,'Ausiliari_Coll.Scol. 1^ Pos.Ec.'!Q250,IF(Foglio2!$J$3=Foglio2!$E$4,'Collab._Tecnici 1^ Pos.Ec.'!Q250,IF(Foglio2!$J$3=Foglio2!$E$5,'Assistenti_Tecnici 1^ Pos.Ec.'!Q250,IF(Foglio2!$J$3=Foglio2!$E$6,'Assistenti_Amm.vo 1^ Pos.Ec.'!Q250,0))))</f>
        <v>0</v>
      </c>
      <c r="T250" s="252">
        <f>IF(Foglio2!$J$3=Foglio2!$E$3,'Ausiliari_Coll.Scol. 1^ Pos.Ec.'!R250,IF(Foglio2!$J$3=Foglio2!$E$4,'Collab._Tecnici 1^ Pos.Ec.'!R250,IF(Foglio2!$J$3=Foglio2!$E$5,'Assistenti_Tecnici 1^ Pos.Ec.'!R250,IF(Foglio2!$J$3=Foglio2!$E$6,'Assistenti_Amm.vo 1^ Pos.Ec.'!R250,0))))</f>
        <v>0</v>
      </c>
      <c r="U250" s="252">
        <f t="shared" ref="U250" si="619">(P250)/12*0.8</f>
        <v>0</v>
      </c>
      <c r="V250" s="252">
        <f t="shared" ref="V250" si="620">(P250+R250)/12*0.8</f>
        <v>0</v>
      </c>
      <c r="W250" s="253" t="str">
        <f t="shared" ref="W250" si="621">"Fascia Da "&amp;F250&amp;" a "&amp;F251&amp;" Decorrenza "&amp;DAY(C244)&amp;"/"&amp;MONTH(C244)&amp;"/"&amp;YEAR(C244)</f>
        <v>Fascia Da 21 a 27 Decorrenza 1/1/2022</v>
      </c>
    </row>
    <row r="251" spans="1:23" ht="9" customHeight="1" x14ac:dyDescent="0.2">
      <c r="B251" s="245">
        <f t="shared" si="580"/>
        <v>44569</v>
      </c>
      <c r="C251" s="494"/>
      <c r="D251" s="494"/>
      <c r="E251" s="254" t="s">
        <v>4</v>
      </c>
      <c r="F251" s="255">
        <v>27</v>
      </c>
      <c r="G251" s="267">
        <f t="shared" ref="G251:N251" si="622">G250*1936.27</f>
        <v>0</v>
      </c>
      <c r="H251" s="256">
        <f t="shared" si="622"/>
        <v>0</v>
      </c>
      <c r="I251" s="256">
        <f t="shared" si="622"/>
        <v>0</v>
      </c>
      <c r="J251" s="267">
        <f t="shared" si="622"/>
        <v>0</v>
      </c>
      <c r="K251" s="267">
        <f t="shared" si="622"/>
        <v>0</v>
      </c>
      <c r="L251" s="257">
        <f t="shared" si="622"/>
        <v>0</v>
      </c>
      <c r="M251" s="267">
        <f t="shared" si="622"/>
        <v>0</v>
      </c>
      <c r="N251" s="267">
        <f t="shared" si="622"/>
        <v>0</v>
      </c>
      <c r="O251" s="183"/>
      <c r="P251" s="184">
        <f t="shared" ref="P251:V251" si="623">P250*1936.27</f>
        <v>0</v>
      </c>
      <c r="Q251" s="184">
        <f t="shared" si="623"/>
        <v>0</v>
      </c>
      <c r="R251" s="184">
        <f t="shared" si="623"/>
        <v>0</v>
      </c>
      <c r="S251" s="184">
        <f t="shared" si="623"/>
        <v>0</v>
      </c>
      <c r="T251" s="184">
        <f t="shared" si="623"/>
        <v>0</v>
      </c>
      <c r="U251" s="184">
        <f t="shared" si="623"/>
        <v>0</v>
      </c>
      <c r="V251" s="184">
        <f t="shared" si="623"/>
        <v>0</v>
      </c>
    </row>
    <row r="252" spans="1:23" ht="12.75" customHeight="1" x14ac:dyDescent="0.2">
      <c r="A252" s="104">
        <f>IF(Foglio2!$J$7=1,TRUNC(V252,0),TRUNC(U252,0))</f>
        <v>0</v>
      </c>
      <c r="B252" s="245">
        <f t="shared" si="580"/>
        <v>44570</v>
      </c>
      <c r="C252" s="494"/>
      <c r="D252" s="494"/>
      <c r="E252" s="259" t="s">
        <v>3</v>
      </c>
      <c r="F252" s="260">
        <v>28</v>
      </c>
      <c r="G252" s="248">
        <f>IF(Foglio2!$J$3=Foglio2!$E$3,'Ausiliari_Coll.Scol. 1^ Pos.Ec.'!E252,IF(Foglio2!$J$3=Foglio2!$E$4,'Collab._Tecnici 1^ Pos.Ec.'!E252,IF(Foglio2!$J$3=Foglio2!$E$5,'Assistenti_Tecnici 1^ Pos.Ec.'!E252,IF(Foglio2!$J$3=Foglio2!$E$6,'Assistenti_Amm.vo 1^ Pos.Ec.'!E252,0))))</f>
        <v>0</v>
      </c>
      <c r="H252" s="248">
        <f>IF(Foglio2!$J$3=Foglio2!$E$3,'Ausiliari_Coll.Scol. 1^ Pos.Ec.'!F252,IF(Foglio2!$J$3=Foglio2!$E$4,'Collab._Tecnici 1^ Pos.Ec.'!F252,IF(Foglio2!$J$3=Foglio2!$E$5,'Assistenti_Tecnici 1^ Pos.Ec.'!F252,IF(Foglio2!$J$3=Foglio2!$E$6,'Assistenti_Amm.vo 1^ Pos.Ec.'!F252,0))))</f>
        <v>0</v>
      </c>
      <c r="I252" s="248">
        <f>IF(Foglio2!$J$3=Foglio2!$E$3,'Ausiliari_Coll.Scol. 1^ Pos.Ec.'!G252,IF(Foglio2!$J$3=Foglio2!$E$4,'Collab._Tecnici 1^ Pos.Ec.'!G252,IF(Foglio2!$J$3=Foglio2!$E$5,'Assistenti_Tecnici 1^ Pos.Ec.'!G252,IF(Foglio2!$J$3=Foglio2!$E$6,'Assistenti_Amm.vo 1^ Pos.Ec.'!G252,0))))</f>
        <v>0</v>
      </c>
      <c r="J252" s="248">
        <f>IF(Foglio2!$J$3=Foglio2!$E$3,'Ausiliari_Coll.Scol. 1^ Pos.Ec.'!H252,IF(Foglio2!$J$3=Foglio2!$E$4,'Collab._Tecnici 1^ Pos.Ec.'!H252,IF(Foglio2!$J$3=Foglio2!$E$5,'Assistenti_Tecnici 1^ Pos.Ec.'!H252,IF(Foglio2!$J$3=Foglio2!$E$6,'Assistenti_Amm.vo 1^ Pos.Ec.'!H252,0))))</f>
        <v>0</v>
      </c>
      <c r="K252" s="248">
        <f>IF(Foglio2!$J$3=Foglio2!$E$3,'Ausiliari_Coll.Scol. 1^ Pos.Ec.'!I252,IF(Foglio2!$J$3=Foglio2!$E$4,'Collab._Tecnici 1^ Pos.Ec.'!I252,IF(Foglio2!$J$3=Foglio2!$E$5,'Assistenti_Tecnici 1^ Pos.Ec.'!I252,IF(Foglio2!$J$3=Foglio2!$E$6,'Assistenti_Amm.vo 1^ Pos.Ec.'!I252,0))))</f>
        <v>0</v>
      </c>
      <c r="L252" s="248">
        <f>IF(Foglio2!$J$3=Foglio2!$E$3,'Ausiliari_Coll.Scol. 1^ Pos.Ec.'!J252,IF(Foglio2!$J$3=Foglio2!$E$4,'Collab._Tecnici 1^ Pos.Ec.'!J252,IF(Foglio2!$J$3=Foglio2!$E$5,'Assistenti_Tecnici 1^ Pos.Ec.'!J252,IF(Foglio2!$J$3=Foglio2!$E$6,'Assistenti_Amm.vo 1^ Pos.Ec.'!J252,0))))</f>
        <v>0</v>
      </c>
      <c r="M252" s="248">
        <f>IF(Foglio2!$J$3=Foglio2!$E$3,'Ausiliari_Coll.Scol. 1^ Pos.Ec.'!K252,IF(Foglio2!$J$3=Foglio2!$E$4,'Collab._Tecnici 1^ Pos.Ec.'!K252,IF(Foglio2!$J$3=Foglio2!$E$5,'Assistenti_Tecnici 1^ Pos.Ec.'!K252,IF(Foglio2!$J$3=Foglio2!$E$6,'Assistenti_Amm.vo 1^ Pos.Ec.'!K252,0))))</f>
        <v>0</v>
      </c>
      <c r="N252" s="250">
        <f>IF(Foglio2!$J$3=Foglio2!$E$3,'Ausiliari_Coll.Scol. 1^ Pos.Ec.'!L252,IF(Foglio2!$J$3=Foglio2!$E$4,'Collab._Tecnici 1^ Pos.Ec.'!L252,IF(Foglio2!$J$3=Foglio2!$E$5,'Assistenti_Tecnici 1^ Pos.Ec.'!L252,IF(Foglio2!$J$3=Foglio2!$E$6,'Assistenti_Amm.vo 1^ Pos.Ec.'!L252,0))))</f>
        <v>0</v>
      </c>
      <c r="O252" s="251"/>
      <c r="P252" s="252">
        <f>IF(Foglio2!$J$3=Foglio2!$E$3,'Ausiliari_Coll.Scol. 1^ Pos.Ec.'!N252,IF(Foglio2!$J$3=Foglio2!$E$4,'Collab._Tecnici 1^ Pos.Ec.'!N252,IF(Foglio2!$J$3=Foglio2!$E$5,'Assistenti_Tecnici 1^ Pos.Ec.'!N252,IF(Foglio2!$J$3=Foglio2!$E$6,'Assistenti_Amm.vo 1^ Pos.Ec.'!N252,0))))</f>
        <v>0</v>
      </c>
      <c r="Q252" s="252">
        <f>IF(Foglio2!$J$3=Foglio2!$E$3,'Ausiliari_Coll.Scol. 1^ Pos.Ec.'!O252,IF(Foglio2!$J$3=Foglio2!$E$4,'Collab._Tecnici 1^ Pos.Ec.'!O252,IF(Foglio2!$J$3=Foglio2!$E$5,'Assistenti_Tecnici 1^ Pos.Ec.'!O252,IF(Foglio2!$J$3=Foglio2!$E$6,'Assistenti_Amm.vo 1^ Pos.Ec.'!O252,0))))</f>
        <v>0</v>
      </c>
      <c r="R252" s="252">
        <f>IF(Foglio2!$J$3=Foglio2!$E$3,'Ausiliari_Coll.Scol. 1^ Pos.Ec.'!P252,IF(Foglio2!$J$3=Foglio2!$E$4,'Collab._Tecnici 1^ Pos.Ec.'!P252,IF(Foglio2!$J$3=Foglio2!$E$5,'Assistenti_Tecnici 1^ Pos.Ec.'!P252,IF(Foglio2!$J$3=Foglio2!$E$6,'Assistenti_Amm.vo 1^ Pos.Ec.'!P252,0))))</f>
        <v>0</v>
      </c>
      <c r="S252" s="252">
        <f>IF(Foglio2!$J$3=Foglio2!$E$3,'Ausiliari_Coll.Scol. 1^ Pos.Ec.'!Q252,IF(Foglio2!$J$3=Foglio2!$E$4,'Collab._Tecnici 1^ Pos.Ec.'!Q252,IF(Foglio2!$J$3=Foglio2!$E$5,'Assistenti_Tecnici 1^ Pos.Ec.'!Q252,IF(Foglio2!$J$3=Foglio2!$E$6,'Assistenti_Amm.vo 1^ Pos.Ec.'!Q252,0))))</f>
        <v>0</v>
      </c>
      <c r="T252" s="252">
        <f>IF(Foglio2!$J$3=Foglio2!$E$3,'Ausiliari_Coll.Scol. 1^ Pos.Ec.'!R252,IF(Foglio2!$J$3=Foglio2!$E$4,'Collab._Tecnici 1^ Pos.Ec.'!R252,IF(Foglio2!$J$3=Foglio2!$E$5,'Assistenti_Tecnici 1^ Pos.Ec.'!R252,IF(Foglio2!$J$3=Foglio2!$E$6,'Assistenti_Amm.vo 1^ Pos.Ec.'!R252,0))))</f>
        <v>0</v>
      </c>
      <c r="U252" s="252">
        <f t="shared" ref="U252" si="624">(P252)/12*0.8</f>
        <v>0</v>
      </c>
      <c r="V252" s="252">
        <f t="shared" ref="V252" si="625">(P252+R252)/12*0.8</f>
        <v>0</v>
      </c>
      <c r="W252" s="253" t="str">
        <f t="shared" ref="W252" si="626">"Fascia Da "&amp;F252&amp;" a "&amp;F253&amp;" Decorrenza "&amp;DAY(C244)&amp;"/"&amp;MONTH(C244)&amp;"/"&amp;YEAR(C244)</f>
        <v>Fascia Da 28 a 34 Decorrenza 1/1/2022</v>
      </c>
    </row>
    <row r="253" spans="1:23" ht="9" customHeight="1" x14ac:dyDescent="0.2">
      <c r="B253" s="245">
        <f t="shared" si="580"/>
        <v>44571</v>
      </c>
      <c r="C253" s="494"/>
      <c r="D253" s="494"/>
      <c r="E253" s="254" t="s">
        <v>4</v>
      </c>
      <c r="F253" s="255">
        <v>34</v>
      </c>
      <c r="G253" s="267">
        <f t="shared" ref="G253:N253" si="627">G252*1936.27</f>
        <v>0</v>
      </c>
      <c r="H253" s="256">
        <f t="shared" si="627"/>
        <v>0</v>
      </c>
      <c r="I253" s="256">
        <f t="shared" si="627"/>
        <v>0</v>
      </c>
      <c r="J253" s="267">
        <f t="shared" si="627"/>
        <v>0</v>
      </c>
      <c r="K253" s="267">
        <f t="shared" si="627"/>
        <v>0</v>
      </c>
      <c r="L253" s="257">
        <f t="shared" si="627"/>
        <v>0</v>
      </c>
      <c r="M253" s="267">
        <f t="shared" si="627"/>
        <v>0</v>
      </c>
      <c r="N253" s="267">
        <f t="shared" si="627"/>
        <v>0</v>
      </c>
      <c r="O253" s="183"/>
      <c r="P253" s="184">
        <f t="shared" ref="P253:V253" si="628">P252*1936.27</f>
        <v>0</v>
      </c>
      <c r="Q253" s="184">
        <f t="shared" si="628"/>
        <v>0</v>
      </c>
      <c r="R253" s="184">
        <f t="shared" si="628"/>
        <v>0</v>
      </c>
      <c r="S253" s="184">
        <f t="shared" si="628"/>
        <v>0</v>
      </c>
      <c r="T253" s="184">
        <f t="shared" si="628"/>
        <v>0</v>
      </c>
      <c r="U253" s="184">
        <f t="shared" si="628"/>
        <v>0</v>
      </c>
      <c r="V253" s="184">
        <f t="shared" si="628"/>
        <v>0</v>
      </c>
    </row>
    <row r="254" spans="1:23" ht="12.75" customHeight="1" x14ac:dyDescent="0.2">
      <c r="A254" s="104">
        <f>IF(Foglio2!$J$7=1,TRUNC(V254,0),TRUNC(U254,0))</f>
        <v>0</v>
      </c>
      <c r="B254" s="245">
        <f t="shared" si="580"/>
        <v>44572</v>
      </c>
      <c r="C254" s="494"/>
      <c r="D254" s="494"/>
      <c r="E254" s="259" t="s">
        <v>3</v>
      </c>
      <c r="F254" s="260">
        <v>35</v>
      </c>
      <c r="G254" s="248">
        <f>IF(Foglio2!$J$3=Foglio2!$E$3,'Ausiliari_Coll.Scol. 1^ Pos.Ec.'!E254,IF(Foglio2!$J$3=Foglio2!$E$4,'Collab._Tecnici 1^ Pos.Ec.'!E254,IF(Foglio2!$J$3=Foglio2!$E$5,'Assistenti_Tecnici 1^ Pos.Ec.'!E254,IF(Foglio2!$J$3=Foglio2!$E$6,'Assistenti_Amm.vo 1^ Pos.Ec.'!E254,0))))</f>
        <v>0</v>
      </c>
      <c r="H254" s="248">
        <f>IF(Foglio2!$J$3=Foglio2!$E$3,'Ausiliari_Coll.Scol. 1^ Pos.Ec.'!F254,IF(Foglio2!$J$3=Foglio2!$E$4,'Collab._Tecnici 1^ Pos.Ec.'!F254,IF(Foglio2!$J$3=Foglio2!$E$5,'Assistenti_Tecnici 1^ Pos.Ec.'!F254,IF(Foglio2!$J$3=Foglio2!$E$6,'Assistenti_Amm.vo 1^ Pos.Ec.'!F254,0))))</f>
        <v>0</v>
      </c>
      <c r="I254" s="248">
        <f>IF(Foglio2!$J$3=Foglio2!$E$3,'Ausiliari_Coll.Scol. 1^ Pos.Ec.'!G254,IF(Foglio2!$J$3=Foglio2!$E$4,'Collab._Tecnici 1^ Pos.Ec.'!G254,IF(Foglio2!$J$3=Foglio2!$E$5,'Assistenti_Tecnici 1^ Pos.Ec.'!G254,IF(Foglio2!$J$3=Foglio2!$E$6,'Assistenti_Amm.vo 1^ Pos.Ec.'!G254,0))))</f>
        <v>0</v>
      </c>
      <c r="J254" s="248">
        <f>IF(Foglio2!$J$3=Foglio2!$E$3,'Ausiliari_Coll.Scol. 1^ Pos.Ec.'!H254,IF(Foglio2!$J$3=Foglio2!$E$4,'Collab._Tecnici 1^ Pos.Ec.'!H254,IF(Foglio2!$J$3=Foglio2!$E$5,'Assistenti_Tecnici 1^ Pos.Ec.'!H254,IF(Foglio2!$J$3=Foglio2!$E$6,'Assistenti_Amm.vo 1^ Pos.Ec.'!H254,0))))</f>
        <v>0</v>
      </c>
      <c r="K254" s="248">
        <f>IF(Foglio2!$J$3=Foglio2!$E$3,'Ausiliari_Coll.Scol. 1^ Pos.Ec.'!I254,IF(Foglio2!$J$3=Foglio2!$E$4,'Collab._Tecnici 1^ Pos.Ec.'!I254,IF(Foglio2!$J$3=Foglio2!$E$5,'Assistenti_Tecnici 1^ Pos.Ec.'!I254,IF(Foglio2!$J$3=Foglio2!$E$6,'Assistenti_Amm.vo 1^ Pos.Ec.'!I254,0))))</f>
        <v>0</v>
      </c>
      <c r="L254" s="248">
        <f>IF(Foglio2!$J$3=Foglio2!$E$3,'Ausiliari_Coll.Scol. 1^ Pos.Ec.'!J254,IF(Foglio2!$J$3=Foglio2!$E$4,'Collab._Tecnici 1^ Pos.Ec.'!J254,IF(Foglio2!$J$3=Foglio2!$E$5,'Assistenti_Tecnici 1^ Pos.Ec.'!J254,IF(Foglio2!$J$3=Foglio2!$E$6,'Assistenti_Amm.vo 1^ Pos.Ec.'!J254,0))))</f>
        <v>0</v>
      </c>
      <c r="M254" s="248">
        <f>IF(Foglio2!$J$3=Foglio2!$E$3,'Ausiliari_Coll.Scol. 1^ Pos.Ec.'!K254,IF(Foglio2!$J$3=Foglio2!$E$4,'Collab._Tecnici 1^ Pos.Ec.'!K254,IF(Foglio2!$J$3=Foglio2!$E$5,'Assistenti_Tecnici 1^ Pos.Ec.'!K254,IF(Foglio2!$J$3=Foglio2!$E$6,'Assistenti_Amm.vo 1^ Pos.Ec.'!K254,0))))</f>
        <v>0</v>
      </c>
      <c r="N254" s="250">
        <f>IF(Foglio2!$J$3=Foglio2!$E$3,'Ausiliari_Coll.Scol. 1^ Pos.Ec.'!L254,IF(Foglio2!$J$3=Foglio2!$E$4,'Collab._Tecnici 1^ Pos.Ec.'!L254,IF(Foglio2!$J$3=Foglio2!$E$5,'Assistenti_Tecnici 1^ Pos.Ec.'!L254,IF(Foglio2!$J$3=Foglio2!$E$6,'Assistenti_Amm.vo 1^ Pos.Ec.'!L254,0))))</f>
        <v>0</v>
      </c>
      <c r="O254" s="251"/>
      <c r="P254" s="252">
        <f>IF(Foglio2!$J$3=Foglio2!$E$3,'Ausiliari_Coll.Scol. 1^ Pos.Ec.'!N254,IF(Foglio2!$J$3=Foglio2!$E$4,'Collab._Tecnici 1^ Pos.Ec.'!N254,IF(Foglio2!$J$3=Foglio2!$E$5,'Assistenti_Tecnici 1^ Pos.Ec.'!N254,IF(Foglio2!$J$3=Foglio2!$E$6,'Assistenti_Amm.vo 1^ Pos.Ec.'!N254,0))))</f>
        <v>0</v>
      </c>
      <c r="Q254" s="252">
        <f>IF(Foglio2!$J$3=Foglio2!$E$3,'Ausiliari_Coll.Scol. 1^ Pos.Ec.'!O254,IF(Foglio2!$J$3=Foglio2!$E$4,'Collab._Tecnici 1^ Pos.Ec.'!O254,IF(Foglio2!$J$3=Foglio2!$E$5,'Assistenti_Tecnici 1^ Pos.Ec.'!O254,IF(Foglio2!$J$3=Foglio2!$E$6,'Assistenti_Amm.vo 1^ Pos.Ec.'!O254,0))))</f>
        <v>0</v>
      </c>
      <c r="R254" s="252">
        <f>IF(Foglio2!$J$3=Foglio2!$E$3,'Ausiliari_Coll.Scol. 1^ Pos.Ec.'!P254,IF(Foglio2!$J$3=Foglio2!$E$4,'Collab._Tecnici 1^ Pos.Ec.'!P254,IF(Foglio2!$J$3=Foglio2!$E$5,'Assistenti_Tecnici 1^ Pos.Ec.'!P254,IF(Foglio2!$J$3=Foglio2!$E$6,'Assistenti_Amm.vo 1^ Pos.Ec.'!P254,0))))</f>
        <v>0</v>
      </c>
      <c r="S254" s="252">
        <f>IF(Foglio2!$J$3=Foglio2!$E$3,'Ausiliari_Coll.Scol. 1^ Pos.Ec.'!Q254,IF(Foglio2!$J$3=Foglio2!$E$4,'Collab._Tecnici 1^ Pos.Ec.'!Q254,IF(Foglio2!$J$3=Foglio2!$E$5,'Assistenti_Tecnici 1^ Pos.Ec.'!Q254,IF(Foglio2!$J$3=Foglio2!$E$6,'Assistenti_Amm.vo 1^ Pos.Ec.'!Q254,0))))</f>
        <v>0</v>
      </c>
      <c r="T254" s="252">
        <f>IF(Foglio2!$J$3=Foglio2!$E$3,'Ausiliari_Coll.Scol. 1^ Pos.Ec.'!R254,IF(Foglio2!$J$3=Foglio2!$E$4,'Collab._Tecnici 1^ Pos.Ec.'!R254,IF(Foglio2!$J$3=Foglio2!$E$5,'Assistenti_Tecnici 1^ Pos.Ec.'!R254,IF(Foglio2!$J$3=Foglio2!$E$6,'Assistenti_Amm.vo 1^ Pos.Ec.'!R254,0))))</f>
        <v>0</v>
      </c>
      <c r="U254" s="252">
        <f t="shared" ref="U254" si="629">(P254)/12*0.8</f>
        <v>0</v>
      </c>
      <c r="V254" s="252">
        <f t="shared" ref="V254" si="630">(P254+R254)/12*0.8</f>
        <v>0</v>
      </c>
      <c r="W254" s="253" t="str">
        <f t="shared" ref="W254" si="631">"Fascia Da "&amp;F254&amp;" a "&amp;F255&amp;" Decorrenza "&amp;DAY(C244)&amp;"/"&amp;MONTH(C244)&amp;"/"&amp;YEAR(C244)</f>
        <v>Fascia Da 35 a  Decorrenza 1/1/2022</v>
      </c>
    </row>
    <row r="255" spans="1:23" ht="9" customHeight="1" x14ac:dyDescent="0.2">
      <c r="B255" s="245">
        <f t="shared" si="580"/>
        <v>44573</v>
      </c>
      <c r="C255" s="495"/>
      <c r="D255" s="495"/>
      <c r="E255" s="264" t="s">
        <v>4</v>
      </c>
      <c r="F255" s="265"/>
      <c r="G255" s="267">
        <f t="shared" ref="G255:N255" si="632">G254*1936.27</f>
        <v>0</v>
      </c>
      <c r="H255" s="267">
        <f t="shared" si="632"/>
        <v>0</v>
      </c>
      <c r="I255" s="267">
        <f t="shared" si="632"/>
        <v>0</v>
      </c>
      <c r="J255" s="267">
        <f t="shared" si="632"/>
        <v>0</v>
      </c>
      <c r="K255" s="267">
        <f t="shared" si="632"/>
        <v>0</v>
      </c>
      <c r="L255" s="267">
        <f t="shared" si="632"/>
        <v>0</v>
      </c>
      <c r="M255" s="267">
        <f t="shared" si="632"/>
        <v>0</v>
      </c>
      <c r="N255" s="267">
        <f t="shared" si="632"/>
        <v>0</v>
      </c>
      <c r="O255" s="183"/>
      <c r="P255" s="269">
        <f t="shared" ref="P255:V255" si="633">P254*1936.27</f>
        <v>0</v>
      </c>
      <c r="Q255" s="269">
        <f t="shared" si="633"/>
        <v>0</v>
      </c>
      <c r="R255" s="269">
        <f t="shared" si="633"/>
        <v>0</v>
      </c>
      <c r="S255" s="269">
        <f t="shared" si="633"/>
        <v>0</v>
      </c>
      <c r="T255" s="184">
        <f t="shared" si="633"/>
        <v>0</v>
      </c>
      <c r="U255" s="184">
        <f t="shared" si="633"/>
        <v>0</v>
      </c>
      <c r="V255" s="184">
        <f t="shared" si="633"/>
        <v>0</v>
      </c>
    </row>
    <row r="256" spans="1:23" ht="12.75" customHeight="1" x14ac:dyDescent="0.2">
      <c r="A256" s="104">
        <f>IF(Foglio2!$J$7=1,TRUNC(V256,0),TRUNC(U256,0))</f>
        <v>0</v>
      </c>
      <c r="B256" s="245">
        <f t="shared" ref="B256" si="634">C258</f>
        <v>44652</v>
      </c>
      <c r="C256" s="496">
        <f>D244+1</f>
        <v>44652</v>
      </c>
      <c r="D256" s="496">
        <v>44742</v>
      </c>
      <c r="E256" s="246" t="s">
        <v>3</v>
      </c>
      <c r="F256" s="247">
        <v>0</v>
      </c>
      <c r="G256" s="248">
        <f>IF(Foglio2!$J$3=Foglio2!$E$3,'Ausiliari_Coll.Scol. 1^ Pos.Ec.'!E256,IF(Foglio2!$J$3=Foglio2!$E$4,'Collab._Tecnici 1^ Pos.Ec.'!E256,IF(Foglio2!$J$3=Foglio2!$E$5,'Assistenti_Tecnici 1^ Pos.Ec.'!E256,IF(Foglio2!$J$3=Foglio2!$E$6,'Assistenti_Amm.vo 1^ Pos.Ec.'!E256,0))))</f>
        <v>0</v>
      </c>
      <c r="H256" s="248">
        <f>IF(Foglio2!$J$3=Foglio2!$E$3,'Ausiliari_Coll.Scol. 1^ Pos.Ec.'!F256,IF(Foglio2!$J$3=Foglio2!$E$4,'Collab._Tecnici 1^ Pos.Ec.'!F256,IF(Foglio2!$J$3=Foglio2!$E$5,'Assistenti_Tecnici 1^ Pos.Ec.'!F256,IF(Foglio2!$J$3=Foglio2!$E$6,'Assistenti_Amm.vo 1^ Pos.Ec.'!F256,0))))</f>
        <v>0</v>
      </c>
      <c r="I256" s="248">
        <f>IF(Foglio2!$J$3=Foglio2!$E$3,'Ausiliari_Coll.Scol. 1^ Pos.Ec.'!G256,IF(Foglio2!$J$3=Foglio2!$E$4,'Collab._Tecnici 1^ Pos.Ec.'!G256,IF(Foglio2!$J$3=Foglio2!$E$5,'Assistenti_Tecnici 1^ Pos.Ec.'!G256,IF(Foglio2!$J$3=Foglio2!$E$6,'Assistenti_Amm.vo 1^ Pos.Ec.'!G256,0))))</f>
        <v>0</v>
      </c>
      <c r="J256" s="248">
        <f>IF(Foglio2!$J$3=Foglio2!$E$3,'Ausiliari_Coll.Scol. 1^ Pos.Ec.'!H256,IF(Foglio2!$J$3=Foglio2!$E$4,'Collab._Tecnici 1^ Pos.Ec.'!H256,IF(Foglio2!$J$3=Foglio2!$E$5,'Assistenti_Tecnici 1^ Pos.Ec.'!H256,IF(Foglio2!$J$3=Foglio2!$E$6,'Assistenti_Amm.vo 1^ Pos.Ec.'!H256,0))))</f>
        <v>0</v>
      </c>
      <c r="K256" s="248">
        <f>IF(Foglio2!$J$3=Foglio2!$E$3,'Ausiliari_Coll.Scol. 1^ Pos.Ec.'!I256,IF(Foglio2!$J$3=Foglio2!$E$4,'Collab._Tecnici 1^ Pos.Ec.'!I256,IF(Foglio2!$J$3=Foglio2!$E$5,'Assistenti_Tecnici 1^ Pos.Ec.'!I256,IF(Foglio2!$J$3=Foglio2!$E$6,'Assistenti_Amm.vo 1^ Pos.Ec.'!I256,0))))</f>
        <v>0</v>
      </c>
      <c r="L256" s="248">
        <f>IF(Foglio2!$J$3=Foglio2!$E$3,'Ausiliari_Coll.Scol. 1^ Pos.Ec.'!J256,IF(Foglio2!$J$3=Foglio2!$E$4,'Collab._Tecnici 1^ Pos.Ec.'!J256,IF(Foglio2!$J$3=Foglio2!$E$5,'Assistenti_Tecnici 1^ Pos.Ec.'!J256,IF(Foglio2!$J$3=Foglio2!$E$6,'Assistenti_Amm.vo 1^ Pos.Ec.'!J256,0))))</f>
        <v>0</v>
      </c>
      <c r="M256" s="248">
        <f>IF(Foglio2!$J$3=Foglio2!$E$3,'Ausiliari_Coll.Scol. 1^ Pos.Ec.'!K256,IF(Foglio2!$J$3=Foglio2!$E$4,'Collab._Tecnici 1^ Pos.Ec.'!K256,IF(Foglio2!$J$3=Foglio2!$E$5,'Assistenti_Tecnici 1^ Pos.Ec.'!K256,IF(Foglio2!$J$3=Foglio2!$E$6,'Assistenti_Amm.vo 1^ Pos.Ec.'!K256,0))))</f>
        <v>0</v>
      </c>
      <c r="N256" s="250">
        <f>IF(Foglio2!$J$3=Foglio2!$E$3,'Ausiliari_Coll.Scol. 1^ Pos.Ec.'!L256,IF(Foglio2!$J$3=Foglio2!$E$4,'Collab._Tecnici 1^ Pos.Ec.'!L256,IF(Foglio2!$J$3=Foglio2!$E$5,'Assistenti_Tecnici 1^ Pos.Ec.'!L256,IF(Foglio2!$J$3=Foglio2!$E$6,'Assistenti_Amm.vo 1^ Pos.Ec.'!L256,0))))</f>
        <v>0</v>
      </c>
      <c r="O256" s="251"/>
      <c r="P256" s="252">
        <f>IF(Foglio2!$J$3=Foglio2!$E$3,'Ausiliari_Coll.Scol. 1^ Pos.Ec.'!N256,IF(Foglio2!$J$3=Foglio2!$E$4,'Collab._Tecnici 1^ Pos.Ec.'!N256,IF(Foglio2!$J$3=Foglio2!$E$5,'Assistenti_Tecnici 1^ Pos.Ec.'!N256,IF(Foglio2!$J$3=Foglio2!$E$6,'Assistenti_Amm.vo 1^ Pos.Ec.'!N256,0))))</f>
        <v>0</v>
      </c>
      <c r="Q256" s="252">
        <f>IF(Foglio2!$J$3=Foglio2!$E$3,'Ausiliari_Coll.Scol. 1^ Pos.Ec.'!O256,IF(Foglio2!$J$3=Foglio2!$E$4,'Collab._Tecnici 1^ Pos.Ec.'!O256,IF(Foglio2!$J$3=Foglio2!$E$5,'Assistenti_Tecnici 1^ Pos.Ec.'!O256,IF(Foglio2!$J$3=Foglio2!$E$6,'Assistenti_Amm.vo 1^ Pos.Ec.'!O256,0))))</f>
        <v>0</v>
      </c>
      <c r="R256" s="252">
        <f>IF(Foglio2!$J$3=Foglio2!$E$3,'Ausiliari_Coll.Scol. 1^ Pos.Ec.'!P256,IF(Foglio2!$J$3=Foglio2!$E$4,'Collab._Tecnici 1^ Pos.Ec.'!P256,IF(Foglio2!$J$3=Foglio2!$E$5,'Assistenti_Tecnici 1^ Pos.Ec.'!P256,IF(Foglio2!$J$3=Foglio2!$E$6,'Assistenti_Amm.vo 1^ Pos.Ec.'!P256,0))))</f>
        <v>0</v>
      </c>
      <c r="S256" s="252">
        <f>IF(Foglio2!$J$3=Foglio2!$E$3,'Ausiliari_Coll.Scol. 1^ Pos.Ec.'!Q256,IF(Foglio2!$J$3=Foglio2!$E$4,'Collab._Tecnici 1^ Pos.Ec.'!Q256,IF(Foglio2!$J$3=Foglio2!$E$5,'Assistenti_Tecnici 1^ Pos.Ec.'!Q256,IF(Foglio2!$J$3=Foglio2!$E$6,'Assistenti_Amm.vo 1^ Pos.Ec.'!Q256,0))))</f>
        <v>0</v>
      </c>
      <c r="T256" s="252">
        <f>IF(Foglio2!$J$3=Foglio2!$E$3,'Ausiliari_Coll.Scol. 1^ Pos.Ec.'!R256,IF(Foglio2!$J$3=Foglio2!$E$4,'Collab._Tecnici 1^ Pos.Ec.'!R256,IF(Foglio2!$J$3=Foglio2!$E$5,'Assistenti_Tecnici 1^ Pos.Ec.'!R256,IF(Foglio2!$J$3=Foglio2!$E$6,'Assistenti_Amm.vo 1^ Pos.Ec.'!R256,0))))</f>
        <v>0</v>
      </c>
      <c r="U256" s="252">
        <f t="shared" ref="U256" si="635">(P256)/12*0.8</f>
        <v>0</v>
      </c>
      <c r="V256" s="252">
        <f t="shared" ref="V256" si="636">(P256+R256)/12*0.8</f>
        <v>0</v>
      </c>
      <c r="W256" s="253" t="str">
        <f t="shared" ref="W256" si="637">"Fascia Da "&amp;F256&amp;" a "&amp;F257&amp;" Decorrenza "&amp;DAY(C256)&amp;"/"&amp;MONTH(C256)&amp;"/"&amp;YEAR(C256)</f>
        <v>Fascia Da 0 a 8 Decorrenza 1/4/2022</v>
      </c>
    </row>
    <row r="257" spans="1:23" ht="9" customHeight="1" x14ac:dyDescent="0.2">
      <c r="B257" s="245">
        <f t="shared" si="580"/>
        <v>44653</v>
      </c>
      <c r="C257" s="497"/>
      <c r="D257" s="497"/>
      <c r="E257" s="254" t="s">
        <v>4</v>
      </c>
      <c r="F257" s="255">
        <v>8</v>
      </c>
      <c r="G257" s="267">
        <f t="shared" ref="G257:N257" si="638">G256*1936.27</f>
        <v>0</v>
      </c>
      <c r="H257" s="256">
        <f t="shared" si="638"/>
        <v>0</v>
      </c>
      <c r="I257" s="256">
        <f t="shared" si="638"/>
        <v>0</v>
      </c>
      <c r="J257" s="267">
        <f t="shared" si="638"/>
        <v>0</v>
      </c>
      <c r="K257" s="267">
        <f t="shared" si="638"/>
        <v>0</v>
      </c>
      <c r="L257" s="257">
        <f t="shared" si="638"/>
        <v>0</v>
      </c>
      <c r="M257" s="267">
        <f t="shared" si="638"/>
        <v>0</v>
      </c>
      <c r="N257" s="267">
        <f t="shared" si="638"/>
        <v>0</v>
      </c>
      <c r="O257" s="183"/>
      <c r="P257" s="184">
        <f t="shared" ref="P257:V257" si="639">P256*1936.27</f>
        <v>0</v>
      </c>
      <c r="Q257" s="184">
        <f t="shared" si="639"/>
        <v>0</v>
      </c>
      <c r="R257" s="184">
        <f t="shared" si="639"/>
        <v>0</v>
      </c>
      <c r="S257" s="184">
        <f t="shared" si="639"/>
        <v>0</v>
      </c>
      <c r="T257" s="184">
        <f t="shared" si="639"/>
        <v>0</v>
      </c>
      <c r="U257" s="184">
        <f t="shared" si="639"/>
        <v>0</v>
      </c>
      <c r="V257" s="184">
        <f t="shared" si="639"/>
        <v>0</v>
      </c>
    </row>
    <row r="258" spans="1:23" ht="12.75" customHeight="1" x14ac:dyDescent="0.2">
      <c r="A258" s="104">
        <f>IF(Foglio2!$J$7=1,TRUNC(V258,0),TRUNC(U258,0))</f>
        <v>0</v>
      </c>
      <c r="B258" s="245">
        <f t="shared" si="580"/>
        <v>44654</v>
      </c>
      <c r="C258" s="494">
        <f>C256</f>
        <v>44652</v>
      </c>
      <c r="D258" s="494">
        <f>D256</f>
        <v>44742</v>
      </c>
      <c r="E258" s="259" t="s">
        <v>3</v>
      </c>
      <c r="F258" s="260">
        <v>9</v>
      </c>
      <c r="G258" s="248">
        <f>IF(Foglio2!$J$3=Foglio2!$E$3,'Ausiliari_Coll.Scol. 1^ Pos.Ec.'!E258,IF(Foglio2!$J$3=Foglio2!$E$4,'Collab._Tecnici 1^ Pos.Ec.'!E258,IF(Foglio2!$J$3=Foglio2!$E$5,'Assistenti_Tecnici 1^ Pos.Ec.'!E258,IF(Foglio2!$J$3=Foglio2!$E$6,'Assistenti_Amm.vo 1^ Pos.Ec.'!E258,0))))</f>
        <v>0</v>
      </c>
      <c r="H258" s="248">
        <f>IF(Foglio2!$J$3=Foglio2!$E$3,'Ausiliari_Coll.Scol. 1^ Pos.Ec.'!F258,IF(Foglio2!$J$3=Foglio2!$E$4,'Collab._Tecnici 1^ Pos.Ec.'!F258,IF(Foglio2!$J$3=Foglio2!$E$5,'Assistenti_Tecnici 1^ Pos.Ec.'!F258,IF(Foglio2!$J$3=Foglio2!$E$6,'Assistenti_Amm.vo 1^ Pos.Ec.'!F258,0))))</f>
        <v>0</v>
      </c>
      <c r="I258" s="248">
        <f>IF(Foglio2!$J$3=Foglio2!$E$3,'Ausiliari_Coll.Scol. 1^ Pos.Ec.'!G258,IF(Foglio2!$J$3=Foglio2!$E$4,'Collab._Tecnici 1^ Pos.Ec.'!G258,IF(Foglio2!$J$3=Foglio2!$E$5,'Assistenti_Tecnici 1^ Pos.Ec.'!G258,IF(Foglio2!$J$3=Foglio2!$E$6,'Assistenti_Amm.vo 1^ Pos.Ec.'!G258,0))))</f>
        <v>0</v>
      </c>
      <c r="J258" s="248">
        <f>IF(Foglio2!$J$3=Foglio2!$E$3,'Ausiliari_Coll.Scol. 1^ Pos.Ec.'!H258,IF(Foglio2!$J$3=Foglio2!$E$4,'Collab._Tecnici 1^ Pos.Ec.'!H258,IF(Foglio2!$J$3=Foglio2!$E$5,'Assistenti_Tecnici 1^ Pos.Ec.'!H258,IF(Foglio2!$J$3=Foglio2!$E$6,'Assistenti_Amm.vo 1^ Pos.Ec.'!H258,0))))</f>
        <v>0</v>
      </c>
      <c r="K258" s="248">
        <f>IF(Foglio2!$J$3=Foglio2!$E$3,'Ausiliari_Coll.Scol. 1^ Pos.Ec.'!I258,IF(Foglio2!$J$3=Foglio2!$E$4,'Collab._Tecnici 1^ Pos.Ec.'!I258,IF(Foglio2!$J$3=Foglio2!$E$5,'Assistenti_Tecnici 1^ Pos.Ec.'!I258,IF(Foglio2!$J$3=Foglio2!$E$6,'Assistenti_Amm.vo 1^ Pos.Ec.'!I258,0))))</f>
        <v>0</v>
      </c>
      <c r="L258" s="248">
        <f>IF(Foglio2!$J$3=Foglio2!$E$3,'Ausiliari_Coll.Scol. 1^ Pos.Ec.'!J258,IF(Foglio2!$J$3=Foglio2!$E$4,'Collab._Tecnici 1^ Pos.Ec.'!J258,IF(Foglio2!$J$3=Foglio2!$E$5,'Assistenti_Tecnici 1^ Pos.Ec.'!J258,IF(Foglio2!$J$3=Foglio2!$E$6,'Assistenti_Amm.vo 1^ Pos.Ec.'!J258,0))))</f>
        <v>0</v>
      </c>
      <c r="M258" s="248">
        <f>IF(Foglio2!$J$3=Foglio2!$E$3,'Ausiliari_Coll.Scol. 1^ Pos.Ec.'!K258,IF(Foglio2!$J$3=Foglio2!$E$4,'Collab._Tecnici 1^ Pos.Ec.'!K258,IF(Foglio2!$J$3=Foglio2!$E$5,'Assistenti_Tecnici 1^ Pos.Ec.'!K258,IF(Foglio2!$J$3=Foglio2!$E$6,'Assistenti_Amm.vo 1^ Pos.Ec.'!K258,0))))</f>
        <v>0</v>
      </c>
      <c r="N258" s="250">
        <f>IF(Foglio2!$J$3=Foglio2!$E$3,'Ausiliari_Coll.Scol. 1^ Pos.Ec.'!L258,IF(Foglio2!$J$3=Foglio2!$E$4,'Collab._Tecnici 1^ Pos.Ec.'!L258,IF(Foglio2!$J$3=Foglio2!$E$5,'Assistenti_Tecnici 1^ Pos.Ec.'!L258,IF(Foglio2!$J$3=Foglio2!$E$6,'Assistenti_Amm.vo 1^ Pos.Ec.'!L258,0))))</f>
        <v>0</v>
      </c>
      <c r="O258" s="251"/>
      <c r="P258" s="252">
        <f>IF(Foglio2!$J$3=Foglio2!$E$3,'Ausiliari_Coll.Scol. 1^ Pos.Ec.'!N258,IF(Foglio2!$J$3=Foglio2!$E$4,'Collab._Tecnici 1^ Pos.Ec.'!N258,IF(Foglio2!$J$3=Foglio2!$E$5,'Assistenti_Tecnici 1^ Pos.Ec.'!N258,IF(Foglio2!$J$3=Foglio2!$E$6,'Assistenti_Amm.vo 1^ Pos.Ec.'!N258,0))))</f>
        <v>0</v>
      </c>
      <c r="Q258" s="252">
        <f>IF(Foglio2!$J$3=Foglio2!$E$3,'Ausiliari_Coll.Scol. 1^ Pos.Ec.'!O258,IF(Foglio2!$J$3=Foglio2!$E$4,'Collab._Tecnici 1^ Pos.Ec.'!O258,IF(Foglio2!$J$3=Foglio2!$E$5,'Assistenti_Tecnici 1^ Pos.Ec.'!O258,IF(Foglio2!$J$3=Foglio2!$E$6,'Assistenti_Amm.vo 1^ Pos.Ec.'!O258,0))))</f>
        <v>0</v>
      </c>
      <c r="R258" s="252">
        <f>IF(Foglio2!$J$3=Foglio2!$E$3,'Ausiliari_Coll.Scol. 1^ Pos.Ec.'!P258,IF(Foglio2!$J$3=Foglio2!$E$4,'Collab._Tecnici 1^ Pos.Ec.'!P258,IF(Foglio2!$J$3=Foglio2!$E$5,'Assistenti_Tecnici 1^ Pos.Ec.'!P258,IF(Foglio2!$J$3=Foglio2!$E$6,'Assistenti_Amm.vo 1^ Pos.Ec.'!P258,0))))</f>
        <v>0</v>
      </c>
      <c r="S258" s="252">
        <f>IF(Foglio2!$J$3=Foglio2!$E$3,'Ausiliari_Coll.Scol. 1^ Pos.Ec.'!Q258,IF(Foglio2!$J$3=Foglio2!$E$4,'Collab._Tecnici 1^ Pos.Ec.'!Q258,IF(Foglio2!$J$3=Foglio2!$E$5,'Assistenti_Tecnici 1^ Pos.Ec.'!Q258,IF(Foglio2!$J$3=Foglio2!$E$6,'Assistenti_Amm.vo 1^ Pos.Ec.'!Q258,0))))</f>
        <v>0</v>
      </c>
      <c r="T258" s="252">
        <f>IF(Foglio2!$J$3=Foglio2!$E$3,'Ausiliari_Coll.Scol. 1^ Pos.Ec.'!R258,IF(Foglio2!$J$3=Foglio2!$E$4,'Collab._Tecnici 1^ Pos.Ec.'!R258,IF(Foglio2!$J$3=Foglio2!$E$5,'Assistenti_Tecnici 1^ Pos.Ec.'!R258,IF(Foglio2!$J$3=Foglio2!$E$6,'Assistenti_Amm.vo 1^ Pos.Ec.'!R258,0))))</f>
        <v>0</v>
      </c>
      <c r="U258" s="252">
        <f t="shared" ref="U258" si="640">(P258)/12*0.8</f>
        <v>0</v>
      </c>
      <c r="V258" s="252">
        <f t="shared" ref="V258" si="641">(P258+R258)/12*0.8</f>
        <v>0</v>
      </c>
      <c r="W258" s="253" t="str">
        <f t="shared" ref="W258" si="642">"Fascia Da "&amp;F258&amp;" a "&amp;F259&amp;" Decorrenza "&amp;DAY(C256)&amp;"/"&amp;MONTH(C256)&amp;"/"&amp;YEAR(C256)</f>
        <v>Fascia Da 9 a 14 Decorrenza 1/4/2022</v>
      </c>
    </row>
    <row r="259" spans="1:23" ht="9" customHeight="1" x14ac:dyDescent="0.2">
      <c r="B259" s="245">
        <f t="shared" si="580"/>
        <v>44655</v>
      </c>
      <c r="C259" s="494"/>
      <c r="D259" s="494"/>
      <c r="E259" s="254" t="s">
        <v>4</v>
      </c>
      <c r="F259" s="255">
        <v>14</v>
      </c>
      <c r="G259" s="267">
        <f t="shared" ref="G259:N259" si="643">G258*1936.27</f>
        <v>0</v>
      </c>
      <c r="H259" s="256">
        <f t="shared" si="643"/>
        <v>0</v>
      </c>
      <c r="I259" s="256">
        <f t="shared" si="643"/>
        <v>0</v>
      </c>
      <c r="J259" s="267">
        <f t="shared" si="643"/>
        <v>0</v>
      </c>
      <c r="K259" s="267">
        <f t="shared" si="643"/>
        <v>0</v>
      </c>
      <c r="L259" s="257">
        <f t="shared" si="643"/>
        <v>0</v>
      </c>
      <c r="M259" s="267">
        <f t="shared" si="643"/>
        <v>0</v>
      </c>
      <c r="N259" s="267">
        <f t="shared" si="643"/>
        <v>0</v>
      </c>
      <c r="O259" s="183"/>
      <c r="P259" s="184">
        <f t="shared" ref="P259:V259" si="644">P258*1936.27</f>
        <v>0</v>
      </c>
      <c r="Q259" s="184">
        <f t="shared" si="644"/>
        <v>0</v>
      </c>
      <c r="R259" s="184">
        <f t="shared" si="644"/>
        <v>0</v>
      </c>
      <c r="S259" s="184">
        <f t="shared" si="644"/>
        <v>0</v>
      </c>
      <c r="T259" s="184">
        <f t="shared" si="644"/>
        <v>0</v>
      </c>
      <c r="U259" s="184">
        <f t="shared" si="644"/>
        <v>0</v>
      </c>
      <c r="V259" s="184">
        <f t="shared" si="644"/>
        <v>0</v>
      </c>
    </row>
    <row r="260" spans="1:23" ht="12.75" customHeight="1" x14ac:dyDescent="0.2">
      <c r="A260" s="104">
        <f>IF(Foglio2!$J$7=1,TRUNC(V260,0),TRUNC(U260,0))</f>
        <v>0</v>
      </c>
      <c r="B260" s="245">
        <f t="shared" si="580"/>
        <v>44656</v>
      </c>
      <c r="C260" s="494"/>
      <c r="D260" s="494"/>
      <c r="E260" s="259" t="s">
        <v>3</v>
      </c>
      <c r="F260" s="260">
        <v>15</v>
      </c>
      <c r="G260" s="248">
        <f>IF(Foglio2!$J$3=Foglio2!$E$3,'Ausiliari_Coll.Scol. 1^ Pos.Ec.'!E260,IF(Foglio2!$J$3=Foglio2!$E$4,'Collab._Tecnici 1^ Pos.Ec.'!E260,IF(Foglio2!$J$3=Foglio2!$E$5,'Assistenti_Tecnici 1^ Pos.Ec.'!E260,IF(Foglio2!$J$3=Foglio2!$E$6,'Assistenti_Amm.vo 1^ Pos.Ec.'!E260,0))))</f>
        <v>0</v>
      </c>
      <c r="H260" s="248">
        <f>IF(Foglio2!$J$3=Foglio2!$E$3,'Ausiliari_Coll.Scol. 1^ Pos.Ec.'!F260,IF(Foglio2!$J$3=Foglio2!$E$4,'Collab._Tecnici 1^ Pos.Ec.'!F260,IF(Foglio2!$J$3=Foglio2!$E$5,'Assistenti_Tecnici 1^ Pos.Ec.'!F260,IF(Foglio2!$J$3=Foglio2!$E$6,'Assistenti_Amm.vo 1^ Pos.Ec.'!F260,0))))</f>
        <v>0</v>
      </c>
      <c r="I260" s="248">
        <f>IF(Foglio2!$J$3=Foglio2!$E$3,'Ausiliari_Coll.Scol. 1^ Pos.Ec.'!G260,IF(Foglio2!$J$3=Foglio2!$E$4,'Collab._Tecnici 1^ Pos.Ec.'!G260,IF(Foglio2!$J$3=Foglio2!$E$5,'Assistenti_Tecnici 1^ Pos.Ec.'!G260,IF(Foglio2!$J$3=Foglio2!$E$6,'Assistenti_Amm.vo 1^ Pos.Ec.'!G260,0))))</f>
        <v>0</v>
      </c>
      <c r="J260" s="248">
        <f>IF(Foglio2!$J$3=Foglio2!$E$3,'Ausiliari_Coll.Scol. 1^ Pos.Ec.'!H260,IF(Foglio2!$J$3=Foglio2!$E$4,'Collab._Tecnici 1^ Pos.Ec.'!H260,IF(Foglio2!$J$3=Foglio2!$E$5,'Assistenti_Tecnici 1^ Pos.Ec.'!H260,IF(Foglio2!$J$3=Foglio2!$E$6,'Assistenti_Amm.vo 1^ Pos.Ec.'!H260,0))))</f>
        <v>0</v>
      </c>
      <c r="K260" s="248">
        <f>IF(Foglio2!$J$3=Foglio2!$E$3,'Ausiliari_Coll.Scol. 1^ Pos.Ec.'!I260,IF(Foglio2!$J$3=Foglio2!$E$4,'Collab._Tecnici 1^ Pos.Ec.'!I260,IF(Foglio2!$J$3=Foglio2!$E$5,'Assistenti_Tecnici 1^ Pos.Ec.'!I260,IF(Foglio2!$J$3=Foglio2!$E$6,'Assistenti_Amm.vo 1^ Pos.Ec.'!I260,0))))</f>
        <v>0</v>
      </c>
      <c r="L260" s="248">
        <f>IF(Foglio2!$J$3=Foglio2!$E$3,'Ausiliari_Coll.Scol. 1^ Pos.Ec.'!J260,IF(Foglio2!$J$3=Foglio2!$E$4,'Collab._Tecnici 1^ Pos.Ec.'!J260,IF(Foglio2!$J$3=Foglio2!$E$5,'Assistenti_Tecnici 1^ Pos.Ec.'!J260,IF(Foglio2!$J$3=Foglio2!$E$6,'Assistenti_Amm.vo 1^ Pos.Ec.'!J260,0))))</f>
        <v>0</v>
      </c>
      <c r="M260" s="248">
        <f>IF(Foglio2!$J$3=Foglio2!$E$3,'Ausiliari_Coll.Scol. 1^ Pos.Ec.'!K260,IF(Foglio2!$J$3=Foglio2!$E$4,'Collab._Tecnici 1^ Pos.Ec.'!K260,IF(Foglio2!$J$3=Foglio2!$E$5,'Assistenti_Tecnici 1^ Pos.Ec.'!K260,IF(Foglio2!$J$3=Foglio2!$E$6,'Assistenti_Amm.vo 1^ Pos.Ec.'!K260,0))))</f>
        <v>0</v>
      </c>
      <c r="N260" s="250">
        <f>IF(Foglio2!$J$3=Foglio2!$E$3,'Ausiliari_Coll.Scol. 1^ Pos.Ec.'!L260,IF(Foglio2!$J$3=Foglio2!$E$4,'Collab._Tecnici 1^ Pos.Ec.'!L260,IF(Foglio2!$J$3=Foglio2!$E$5,'Assistenti_Tecnici 1^ Pos.Ec.'!L260,IF(Foglio2!$J$3=Foglio2!$E$6,'Assistenti_Amm.vo 1^ Pos.Ec.'!L260,0))))</f>
        <v>0</v>
      </c>
      <c r="O260" s="251"/>
      <c r="P260" s="252">
        <f>IF(Foglio2!$J$3=Foglio2!$E$3,'Ausiliari_Coll.Scol. 1^ Pos.Ec.'!N260,IF(Foglio2!$J$3=Foglio2!$E$4,'Collab._Tecnici 1^ Pos.Ec.'!N260,IF(Foglio2!$J$3=Foglio2!$E$5,'Assistenti_Tecnici 1^ Pos.Ec.'!N260,IF(Foglio2!$J$3=Foglio2!$E$6,'Assistenti_Amm.vo 1^ Pos.Ec.'!N260,0))))</f>
        <v>0</v>
      </c>
      <c r="Q260" s="252">
        <f>IF(Foglio2!$J$3=Foglio2!$E$3,'Ausiliari_Coll.Scol. 1^ Pos.Ec.'!O260,IF(Foglio2!$J$3=Foglio2!$E$4,'Collab._Tecnici 1^ Pos.Ec.'!O260,IF(Foglio2!$J$3=Foglio2!$E$5,'Assistenti_Tecnici 1^ Pos.Ec.'!O260,IF(Foglio2!$J$3=Foglio2!$E$6,'Assistenti_Amm.vo 1^ Pos.Ec.'!O260,0))))</f>
        <v>0</v>
      </c>
      <c r="R260" s="252">
        <f>IF(Foglio2!$J$3=Foglio2!$E$3,'Ausiliari_Coll.Scol. 1^ Pos.Ec.'!P260,IF(Foglio2!$J$3=Foglio2!$E$4,'Collab._Tecnici 1^ Pos.Ec.'!P260,IF(Foglio2!$J$3=Foglio2!$E$5,'Assistenti_Tecnici 1^ Pos.Ec.'!P260,IF(Foglio2!$J$3=Foglio2!$E$6,'Assistenti_Amm.vo 1^ Pos.Ec.'!P260,0))))</f>
        <v>0</v>
      </c>
      <c r="S260" s="252">
        <f>IF(Foglio2!$J$3=Foglio2!$E$3,'Ausiliari_Coll.Scol. 1^ Pos.Ec.'!Q260,IF(Foglio2!$J$3=Foglio2!$E$4,'Collab._Tecnici 1^ Pos.Ec.'!Q260,IF(Foglio2!$J$3=Foglio2!$E$5,'Assistenti_Tecnici 1^ Pos.Ec.'!Q260,IF(Foglio2!$J$3=Foglio2!$E$6,'Assistenti_Amm.vo 1^ Pos.Ec.'!Q260,0))))</f>
        <v>0</v>
      </c>
      <c r="T260" s="252">
        <f>IF(Foglio2!$J$3=Foglio2!$E$3,'Ausiliari_Coll.Scol. 1^ Pos.Ec.'!R260,IF(Foglio2!$J$3=Foglio2!$E$4,'Collab._Tecnici 1^ Pos.Ec.'!R260,IF(Foglio2!$J$3=Foglio2!$E$5,'Assistenti_Tecnici 1^ Pos.Ec.'!R260,IF(Foglio2!$J$3=Foglio2!$E$6,'Assistenti_Amm.vo 1^ Pos.Ec.'!R260,0))))</f>
        <v>0</v>
      </c>
      <c r="U260" s="252">
        <f t="shared" ref="U260" si="645">(P260)/12*0.8</f>
        <v>0</v>
      </c>
      <c r="V260" s="252">
        <f t="shared" ref="V260" si="646">(P260+R260)/12*0.8</f>
        <v>0</v>
      </c>
      <c r="W260" s="253" t="str">
        <f t="shared" ref="W260" si="647">"Fascia Da "&amp;F260&amp;" a "&amp;F261&amp;" Decorrenza "&amp;DAY(C256)&amp;"/"&amp;MONTH(C256)&amp;"/"&amp;YEAR(C256)</f>
        <v>Fascia Da 15 a 20 Decorrenza 1/4/2022</v>
      </c>
    </row>
    <row r="261" spans="1:23" ht="9" customHeight="1" x14ac:dyDescent="0.2">
      <c r="B261" s="245">
        <f t="shared" si="580"/>
        <v>44657</v>
      </c>
      <c r="C261" s="494"/>
      <c r="D261" s="494"/>
      <c r="E261" s="254" t="s">
        <v>4</v>
      </c>
      <c r="F261" s="255">
        <v>20</v>
      </c>
      <c r="G261" s="267">
        <f t="shared" ref="G261:N261" si="648">G260*1936.27</f>
        <v>0</v>
      </c>
      <c r="H261" s="256">
        <f t="shared" si="648"/>
        <v>0</v>
      </c>
      <c r="I261" s="256">
        <f t="shared" si="648"/>
        <v>0</v>
      </c>
      <c r="J261" s="267">
        <f t="shared" si="648"/>
        <v>0</v>
      </c>
      <c r="K261" s="267">
        <f t="shared" si="648"/>
        <v>0</v>
      </c>
      <c r="L261" s="257">
        <f t="shared" si="648"/>
        <v>0</v>
      </c>
      <c r="M261" s="267">
        <f t="shared" si="648"/>
        <v>0</v>
      </c>
      <c r="N261" s="267">
        <f t="shared" si="648"/>
        <v>0</v>
      </c>
      <c r="O261" s="183"/>
      <c r="P261" s="184">
        <f t="shared" ref="P261:V261" si="649">P260*1936.27</f>
        <v>0</v>
      </c>
      <c r="Q261" s="184">
        <f t="shared" si="649"/>
        <v>0</v>
      </c>
      <c r="R261" s="184">
        <f t="shared" si="649"/>
        <v>0</v>
      </c>
      <c r="S261" s="184">
        <f t="shared" si="649"/>
        <v>0</v>
      </c>
      <c r="T261" s="184">
        <f t="shared" si="649"/>
        <v>0</v>
      </c>
      <c r="U261" s="184">
        <f t="shared" si="649"/>
        <v>0</v>
      </c>
      <c r="V261" s="184">
        <f t="shared" si="649"/>
        <v>0</v>
      </c>
    </row>
    <row r="262" spans="1:23" ht="12.75" customHeight="1" x14ac:dyDescent="0.2">
      <c r="A262" s="104">
        <f>IF(Foglio2!$J$7=1,TRUNC(V262,0),TRUNC(U262,0))</f>
        <v>0</v>
      </c>
      <c r="B262" s="245">
        <f t="shared" si="580"/>
        <v>44658</v>
      </c>
      <c r="C262" s="494"/>
      <c r="D262" s="494"/>
      <c r="E262" s="259" t="s">
        <v>3</v>
      </c>
      <c r="F262" s="260">
        <v>21</v>
      </c>
      <c r="G262" s="248">
        <f>IF(Foglio2!$J$3=Foglio2!$E$3,'Ausiliari_Coll.Scol. 1^ Pos.Ec.'!E262,IF(Foglio2!$J$3=Foglio2!$E$4,'Collab._Tecnici 1^ Pos.Ec.'!E262,IF(Foglio2!$J$3=Foglio2!$E$5,'Assistenti_Tecnici 1^ Pos.Ec.'!E262,IF(Foglio2!$J$3=Foglio2!$E$6,'Assistenti_Amm.vo 1^ Pos.Ec.'!E262,0))))</f>
        <v>0</v>
      </c>
      <c r="H262" s="248">
        <f>IF(Foglio2!$J$3=Foglio2!$E$3,'Ausiliari_Coll.Scol. 1^ Pos.Ec.'!F262,IF(Foglio2!$J$3=Foglio2!$E$4,'Collab._Tecnici 1^ Pos.Ec.'!F262,IF(Foglio2!$J$3=Foglio2!$E$5,'Assistenti_Tecnici 1^ Pos.Ec.'!F262,IF(Foglio2!$J$3=Foglio2!$E$6,'Assistenti_Amm.vo 1^ Pos.Ec.'!F262,0))))</f>
        <v>0</v>
      </c>
      <c r="I262" s="248">
        <f>IF(Foglio2!$J$3=Foglio2!$E$3,'Ausiliari_Coll.Scol. 1^ Pos.Ec.'!G262,IF(Foglio2!$J$3=Foglio2!$E$4,'Collab._Tecnici 1^ Pos.Ec.'!G262,IF(Foglio2!$J$3=Foglio2!$E$5,'Assistenti_Tecnici 1^ Pos.Ec.'!G262,IF(Foglio2!$J$3=Foglio2!$E$6,'Assistenti_Amm.vo 1^ Pos.Ec.'!G262,0))))</f>
        <v>0</v>
      </c>
      <c r="J262" s="248">
        <f>IF(Foglio2!$J$3=Foglio2!$E$3,'Ausiliari_Coll.Scol. 1^ Pos.Ec.'!H262,IF(Foglio2!$J$3=Foglio2!$E$4,'Collab._Tecnici 1^ Pos.Ec.'!H262,IF(Foglio2!$J$3=Foglio2!$E$5,'Assistenti_Tecnici 1^ Pos.Ec.'!H262,IF(Foglio2!$J$3=Foglio2!$E$6,'Assistenti_Amm.vo 1^ Pos.Ec.'!H262,0))))</f>
        <v>0</v>
      </c>
      <c r="K262" s="248">
        <f>IF(Foglio2!$J$3=Foglio2!$E$3,'Ausiliari_Coll.Scol. 1^ Pos.Ec.'!I262,IF(Foglio2!$J$3=Foglio2!$E$4,'Collab._Tecnici 1^ Pos.Ec.'!I262,IF(Foglio2!$J$3=Foglio2!$E$5,'Assistenti_Tecnici 1^ Pos.Ec.'!I262,IF(Foglio2!$J$3=Foglio2!$E$6,'Assistenti_Amm.vo 1^ Pos.Ec.'!I262,0))))</f>
        <v>0</v>
      </c>
      <c r="L262" s="248">
        <f>IF(Foglio2!$J$3=Foglio2!$E$3,'Ausiliari_Coll.Scol. 1^ Pos.Ec.'!J262,IF(Foglio2!$J$3=Foglio2!$E$4,'Collab._Tecnici 1^ Pos.Ec.'!J262,IF(Foglio2!$J$3=Foglio2!$E$5,'Assistenti_Tecnici 1^ Pos.Ec.'!J262,IF(Foglio2!$J$3=Foglio2!$E$6,'Assistenti_Amm.vo 1^ Pos.Ec.'!J262,0))))</f>
        <v>0</v>
      </c>
      <c r="M262" s="248">
        <f>IF(Foglio2!$J$3=Foglio2!$E$3,'Ausiliari_Coll.Scol. 1^ Pos.Ec.'!K262,IF(Foglio2!$J$3=Foglio2!$E$4,'Collab._Tecnici 1^ Pos.Ec.'!K262,IF(Foglio2!$J$3=Foglio2!$E$5,'Assistenti_Tecnici 1^ Pos.Ec.'!K262,IF(Foglio2!$J$3=Foglio2!$E$6,'Assistenti_Amm.vo 1^ Pos.Ec.'!K262,0))))</f>
        <v>0</v>
      </c>
      <c r="N262" s="250">
        <f>IF(Foglio2!$J$3=Foglio2!$E$3,'Ausiliari_Coll.Scol. 1^ Pos.Ec.'!L262,IF(Foglio2!$J$3=Foglio2!$E$4,'Collab._Tecnici 1^ Pos.Ec.'!L262,IF(Foglio2!$J$3=Foglio2!$E$5,'Assistenti_Tecnici 1^ Pos.Ec.'!L262,IF(Foglio2!$J$3=Foglio2!$E$6,'Assistenti_Amm.vo 1^ Pos.Ec.'!L262,0))))</f>
        <v>0</v>
      </c>
      <c r="O262" s="251"/>
      <c r="P262" s="252">
        <f>IF(Foglio2!$J$3=Foglio2!$E$3,'Ausiliari_Coll.Scol. 1^ Pos.Ec.'!N262,IF(Foglio2!$J$3=Foglio2!$E$4,'Collab._Tecnici 1^ Pos.Ec.'!N262,IF(Foglio2!$J$3=Foglio2!$E$5,'Assistenti_Tecnici 1^ Pos.Ec.'!N262,IF(Foglio2!$J$3=Foglio2!$E$6,'Assistenti_Amm.vo 1^ Pos.Ec.'!N262,0))))</f>
        <v>0</v>
      </c>
      <c r="Q262" s="252">
        <f>IF(Foglio2!$J$3=Foglio2!$E$3,'Ausiliari_Coll.Scol. 1^ Pos.Ec.'!O262,IF(Foglio2!$J$3=Foglio2!$E$4,'Collab._Tecnici 1^ Pos.Ec.'!O262,IF(Foglio2!$J$3=Foglio2!$E$5,'Assistenti_Tecnici 1^ Pos.Ec.'!O262,IF(Foglio2!$J$3=Foglio2!$E$6,'Assistenti_Amm.vo 1^ Pos.Ec.'!O262,0))))</f>
        <v>0</v>
      </c>
      <c r="R262" s="252">
        <f>IF(Foglio2!$J$3=Foglio2!$E$3,'Ausiliari_Coll.Scol. 1^ Pos.Ec.'!P262,IF(Foglio2!$J$3=Foglio2!$E$4,'Collab._Tecnici 1^ Pos.Ec.'!P262,IF(Foglio2!$J$3=Foglio2!$E$5,'Assistenti_Tecnici 1^ Pos.Ec.'!P262,IF(Foglio2!$J$3=Foglio2!$E$6,'Assistenti_Amm.vo 1^ Pos.Ec.'!P262,0))))</f>
        <v>0</v>
      </c>
      <c r="S262" s="252">
        <f>IF(Foglio2!$J$3=Foglio2!$E$3,'Ausiliari_Coll.Scol. 1^ Pos.Ec.'!Q262,IF(Foglio2!$J$3=Foglio2!$E$4,'Collab._Tecnici 1^ Pos.Ec.'!Q262,IF(Foglio2!$J$3=Foglio2!$E$5,'Assistenti_Tecnici 1^ Pos.Ec.'!Q262,IF(Foglio2!$J$3=Foglio2!$E$6,'Assistenti_Amm.vo 1^ Pos.Ec.'!Q262,0))))</f>
        <v>0</v>
      </c>
      <c r="T262" s="252">
        <f>IF(Foglio2!$J$3=Foglio2!$E$3,'Ausiliari_Coll.Scol. 1^ Pos.Ec.'!R262,IF(Foglio2!$J$3=Foglio2!$E$4,'Collab._Tecnici 1^ Pos.Ec.'!R262,IF(Foglio2!$J$3=Foglio2!$E$5,'Assistenti_Tecnici 1^ Pos.Ec.'!R262,IF(Foglio2!$J$3=Foglio2!$E$6,'Assistenti_Amm.vo 1^ Pos.Ec.'!R262,0))))</f>
        <v>0</v>
      </c>
      <c r="U262" s="252">
        <f t="shared" ref="U262" si="650">(P262)/12*0.8</f>
        <v>0</v>
      </c>
      <c r="V262" s="252">
        <f t="shared" ref="V262" si="651">(P262+R262)/12*0.8</f>
        <v>0</v>
      </c>
      <c r="W262" s="253" t="str">
        <f t="shared" ref="W262" si="652">"Fascia Da "&amp;F262&amp;" a "&amp;F263&amp;" Decorrenza "&amp;DAY(C256)&amp;"/"&amp;MONTH(C256)&amp;"/"&amp;YEAR(C256)</f>
        <v>Fascia Da 21 a 27 Decorrenza 1/4/2022</v>
      </c>
    </row>
    <row r="263" spans="1:23" ht="9" customHeight="1" x14ac:dyDescent="0.2">
      <c r="B263" s="245">
        <f t="shared" si="580"/>
        <v>44659</v>
      </c>
      <c r="C263" s="494"/>
      <c r="D263" s="494"/>
      <c r="E263" s="254" t="s">
        <v>4</v>
      </c>
      <c r="F263" s="255">
        <v>27</v>
      </c>
      <c r="G263" s="267">
        <f t="shared" ref="G263:N263" si="653">G262*1936.27</f>
        <v>0</v>
      </c>
      <c r="H263" s="256">
        <f t="shared" si="653"/>
        <v>0</v>
      </c>
      <c r="I263" s="256">
        <f t="shared" si="653"/>
        <v>0</v>
      </c>
      <c r="J263" s="267">
        <f t="shared" si="653"/>
        <v>0</v>
      </c>
      <c r="K263" s="267">
        <f t="shared" si="653"/>
        <v>0</v>
      </c>
      <c r="L263" s="257">
        <f t="shared" si="653"/>
        <v>0</v>
      </c>
      <c r="M263" s="267">
        <f t="shared" si="653"/>
        <v>0</v>
      </c>
      <c r="N263" s="267">
        <f t="shared" si="653"/>
        <v>0</v>
      </c>
      <c r="O263" s="183"/>
      <c r="P263" s="184">
        <f t="shared" ref="P263:V263" si="654">P262*1936.27</f>
        <v>0</v>
      </c>
      <c r="Q263" s="184">
        <f t="shared" si="654"/>
        <v>0</v>
      </c>
      <c r="R263" s="184">
        <f t="shared" si="654"/>
        <v>0</v>
      </c>
      <c r="S263" s="184">
        <f t="shared" si="654"/>
        <v>0</v>
      </c>
      <c r="T263" s="184">
        <f t="shared" si="654"/>
        <v>0</v>
      </c>
      <c r="U263" s="184">
        <f t="shared" si="654"/>
        <v>0</v>
      </c>
      <c r="V263" s="184">
        <f t="shared" si="654"/>
        <v>0</v>
      </c>
    </row>
    <row r="264" spans="1:23" ht="12.75" customHeight="1" x14ac:dyDescent="0.2">
      <c r="A264" s="104">
        <f>IF(Foglio2!$J$7=1,TRUNC(V264,0),TRUNC(U264,0))</f>
        <v>0</v>
      </c>
      <c r="B264" s="245">
        <f t="shared" si="580"/>
        <v>44660</v>
      </c>
      <c r="C264" s="494"/>
      <c r="D264" s="494"/>
      <c r="E264" s="259" t="s">
        <v>3</v>
      </c>
      <c r="F264" s="260">
        <v>28</v>
      </c>
      <c r="G264" s="248">
        <f>IF(Foglio2!$J$3=Foglio2!$E$3,'Ausiliari_Coll.Scol. 1^ Pos.Ec.'!E264,IF(Foglio2!$J$3=Foglio2!$E$4,'Collab._Tecnici 1^ Pos.Ec.'!E264,IF(Foglio2!$J$3=Foglio2!$E$5,'Assistenti_Tecnici 1^ Pos.Ec.'!E264,IF(Foglio2!$J$3=Foglio2!$E$6,'Assistenti_Amm.vo 1^ Pos.Ec.'!E264,0))))</f>
        <v>0</v>
      </c>
      <c r="H264" s="248">
        <f>IF(Foglio2!$J$3=Foglio2!$E$3,'Ausiliari_Coll.Scol. 1^ Pos.Ec.'!F264,IF(Foglio2!$J$3=Foglio2!$E$4,'Collab._Tecnici 1^ Pos.Ec.'!F264,IF(Foglio2!$J$3=Foglio2!$E$5,'Assistenti_Tecnici 1^ Pos.Ec.'!F264,IF(Foglio2!$J$3=Foglio2!$E$6,'Assistenti_Amm.vo 1^ Pos.Ec.'!F264,0))))</f>
        <v>0</v>
      </c>
      <c r="I264" s="248">
        <f>IF(Foglio2!$J$3=Foglio2!$E$3,'Ausiliari_Coll.Scol. 1^ Pos.Ec.'!G264,IF(Foglio2!$J$3=Foglio2!$E$4,'Collab._Tecnici 1^ Pos.Ec.'!G264,IF(Foglio2!$J$3=Foglio2!$E$5,'Assistenti_Tecnici 1^ Pos.Ec.'!G264,IF(Foglio2!$J$3=Foglio2!$E$6,'Assistenti_Amm.vo 1^ Pos.Ec.'!G264,0))))</f>
        <v>0</v>
      </c>
      <c r="J264" s="248">
        <f>IF(Foglio2!$J$3=Foglio2!$E$3,'Ausiliari_Coll.Scol. 1^ Pos.Ec.'!H264,IF(Foglio2!$J$3=Foglio2!$E$4,'Collab._Tecnici 1^ Pos.Ec.'!H264,IF(Foglio2!$J$3=Foglio2!$E$5,'Assistenti_Tecnici 1^ Pos.Ec.'!H264,IF(Foglio2!$J$3=Foglio2!$E$6,'Assistenti_Amm.vo 1^ Pos.Ec.'!H264,0))))</f>
        <v>0</v>
      </c>
      <c r="K264" s="248">
        <f>IF(Foglio2!$J$3=Foglio2!$E$3,'Ausiliari_Coll.Scol. 1^ Pos.Ec.'!I264,IF(Foglio2!$J$3=Foglio2!$E$4,'Collab._Tecnici 1^ Pos.Ec.'!I264,IF(Foglio2!$J$3=Foglio2!$E$5,'Assistenti_Tecnici 1^ Pos.Ec.'!I264,IF(Foglio2!$J$3=Foglio2!$E$6,'Assistenti_Amm.vo 1^ Pos.Ec.'!I264,0))))</f>
        <v>0</v>
      </c>
      <c r="L264" s="248">
        <f>IF(Foglio2!$J$3=Foglio2!$E$3,'Ausiliari_Coll.Scol. 1^ Pos.Ec.'!J264,IF(Foglio2!$J$3=Foglio2!$E$4,'Collab._Tecnici 1^ Pos.Ec.'!J264,IF(Foglio2!$J$3=Foglio2!$E$5,'Assistenti_Tecnici 1^ Pos.Ec.'!J264,IF(Foglio2!$J$3=Foglio2!$E$6,'Assistenti_Amm.vo 1^ Pos.Ec.'!J264,0))))</f>
        <v>0</v>
      </c>
      <c r="M264" s="248">
        <f>IF(Foglio2!$J$3=Foglio2!$E$3,'Ausiliari_Coll.Scol. 1^ Pos.Ec.'!K264,IF(Foglio2!$J$3=Foglio2!$E$4,'Collab._Tecnici 1^ Pos.Ec.'!K264,IF(Foglio2!$J$3=Foglio2!$E$5,'Assistenti_Tecnici 1^ Pos.Ec.'!K264,IF(Foglio2!$J$3=Foglio2!$E$6,'Assistenti_Amm.vo 1^ Pos.Ec.'!K264,0))))</f>
        <v>0</v>
      </c>
      <c r="N264" s="250">
        <f>IF(Foglio2!$J$3=Foglio2!$E$3,'Ausiliari_Coll.Scol. 1^ Pos.Ec.'!L264,IF(Foglio2!$J$3=Foglio2!$E$4,'Collab._Tecnici 1^ Pos.Ec.'!L264,IF(Foglio2!$J$3=Foglio2!$E$5,'Assistenti_Tecnici 1^ Pos.Ec.'!L264,IF(Foglio2!$J$3=Foglio2!$E$6,'Assistenti_Amm.vo 1^ Pos.Ec.'!L264,0))))</f>
        <v>0</v>
      </c>
      <c r="O264" s="251"/>
      <c r="P264" s="252">
        <f>IF(Foglio2!$J$3=Foglio2!$E$3,'Ausiliari_Coll.Scol. 1^ Pos.Ec.'!N264,IF(Foglio2!$J$3=Foglio2!$E$4,'Collab._Tecnici 1^ Pos.Ec.'!N264,IF(Foglio2!$J$3=Foglio2!$E$5,'Assistenti_Tecnici 1^ Pos.Ec.'!N264,IF(Foglio2!$J$3=Foglio2!$E$6,'Assistenti_Amm.vo 1^ Pos.Ec.'!N264,0))))</f>
        <v>0</v>
      </c>
      <c r="Q264" s="252">
        <f>IF(Foglio2!$J$3=Foglio2!$E$3,'Ausiliari_Coll.Scol. 1^ Pos.Ec.'!O264,IF(Foglio2!$J$3=Foglio2!$E$4,'Collab._Tecnici 1^ Pos.Ec.'!O264,IF(Foglio2!$J$3=Foglio2!$E$5,'Assistenti_Tecnici 1^ Pos.Ec.'!O264,IF(Foglio2!$J$3=Foglio2!$E$6,'Assistenti_Amm.vo 1^ Pos.Ec.'!O264,0))))</f>
        <v>0</v>
      </c>
      <c r="R264" s="252">
        <f>IF(Foglio2!$J$3=Foglio2!$E$3,'Ausiliari_Coll.Scol. 1^ Pos.Ec.'!P264,IF(Foglio2!$J$3=Foglio2!$E$4,'Collab._Tecnici 1^ Pos.Ec.'!P264,IF(Foglio2!$J$3=Foglio2!$E$5,'Assistenti_Tecnici 1^ Pos.Ec.'!P264,IF(Foglio2!$J$3=Foglio2!$E$6,'Assistenti_Amm.vo 1^ Pos.Ec.'!P264,0))))</f>
        <v>0</v>
      </c>
      <c r="S264" s="252">
        <f>IF(Foglio2!$J$3=Foglio2!$E$3,'Ausiliari_Coll.Scol. 1^ Pos.Ec.'!Q264,IF(Foglio2!$J$3=Foglio2!$E$4,'Collab._Tecnici 1^ Pos.Ec.'!Q264,IF(Foglio2!$J$3=Foglio2!$E$5,'Assistenti_Tecnici 1^ Pos.Ec.'!Q264,IF(Foglio2!$J$3=Foglio2!$E$6,'Assistenti_Amm.vo 1^ Pos.Ec.'!Q264,0))))</f>
        <v>0</v>
      </c>
      <c r="T264" s="252">
        <f>IF(Foglio2!$J$3=Foglio2!$E$3,'Ausiliari_Coll.Scol. 1^ Pos.Ec.'!R264,IF(Foglio2!$J$3=Foglio2!$E$4,'Collab._Tecnici 1^ Pos.Ec.'!R264,IF(Foglio2!$J$3=Foglio2!$E$5,'Assistenti_Tecnici 1^ Pos.Ec.'!R264,IF(Foglio2!$J$3=Foglio2!$E$6,'Assistenti_Amm.vo 1^ Pos.Ec.'!R264,0))))</f>
        <v>0</v>
      </c>
      <c r="U264" s="252">
        <f t="shared" ref="U264" si="655">(P264)/12*0.8</f>
        <v>0</v>
      </c>
      <c r="V264" s="252">
        <f t="shared" ref="V264" si="656">(P264+R264)/12*0.8</f>
        <v>0</v>
      </c>
      <c r="W264" s="253" t="str">
        <f t="shared" ref="W264" si="657">"Fascia Da "&amp;F264&amp;" a "&amp;F265&amp;" Decorrenza "&amp;DAY(C256)&amp;"/"&amp;MONTH(C256)&amp;"/"&amp;YEAR(C256)</f>
        <v>Fascia Da 28 a 34 Decorrenza 1/4/2022</v>
      </c>
    </row>
    <row r="265" spans="1:23" ht="9" customHeight="1" x14ac:dyDescent="0.2">
      <c r="B265" s="245">
        <f t="shared" si="580"/>
        <v>44661</v>
      </c>
      <c r="C265" s="494"/>
      <c r="D265" s="494"/>
      <c r="E265" s="254" t="s">
        <v>4</v>
      </c>
      <c r="F265" s="255">
        <v>34</v>
      </c>
      <c r="G265" s="267">
        <f t="shared" ref="G265:N265" si="658">G264*1936.27</f>
        <v>0</v>
      </c>
      <c r="H265" s="256">
        <f t="shared" si="658"/>
        <v>0</v>
      </c>
      <c r="I265" s="256">
        <f t="shared" si="658"/>
        <v>0</v>
      </c>
      <c r="J265" s="267">
        <f t="shared" si="658"/>
        <v>0</v>
      </c>
      <c r="K265" s="267">
        <f t="shared" si="658"/>
        <v>0</v>
      </c>
      <c r="L265" s="257">
        <f t="shared" si="658"/>
        <v>0</v>
      </c>
      <c r="M265" s="267">
        <f t="shared" si="658"/>
        <v>0</v>
      </c>
      <c r="N265" s="267">
        <f t="shared" si="658"/>
        <v>0</v>
      </c>
      <c r="O265" s="183"/>
      <c r="P265" s="184">
        <f t="shared" ref="P265:V265" si="659">P264*1936.27</f>
        <v>0</v>
      </c>
      <c r="Q265" s="184">
        <f t="shared" si="659"/>
        <v>0</v>
      </c>
      <c r="R265" s="184">
        <f t="shared" si="659"/>
        <v>0</v>
      </c>
      <c r="S265" s="184">
        <f t="shared" si="659"/>
        <v>0</v>
      </c>
      <c r="T265" s="184">
        <f t="shared" si="659"/>
        <v>0</v>
      </c>
      <c r="U265" s="184">
        <f t="shared" si="659"/>
        <v>0</v>
      </c>
      <c r="V265" s="184">
        <f t="shared" si="659"/>
        <v>0</v>
      </c>
    </row>
    <row r="266" spans="1:23" ht="12.75" customHeight="1" x14ac:dyDescent="0.2">
      <c r="A266" s="104">
        <f>IF(Foglio2!$J$7=1,TRUNC(V266,0),TRUNC(U266,0))</f>
        <v>0</v>
      </c>
      <c r="B266" s="245">
        <f t="shared" si="580"/>
        <v>44662</v>
      </c>
      <c r="C266" s="494"/>
      <c r="D266" s="494"/>
      <c r="E266" s="259" t="s">
        <v>3</v>
      </c>
      <c r="F266" s="260">
        <v>35</v>
      </c>
      <c r="G266" s="248">
        <f>IF(Foglio2!$J$3=Foglio2!$E$3,'Ausiliari_Coll.Scol. 1^ Pos.Ec.'!E266,IF(Foglio2!$J$3=Foglio2!$E$4,'Collab._Tecnici 1^ Pos.Ec.'!E266,IF(Foglio2!$J$3=Foglio2!$E$5,'Assistenti_Tecnici 1^ Pos.Ec.'!E266,IF(Foglio2!$J$3=Foglio2!$E$6,'Assistenti_Amm.vo 1^ Pos.Ec.'!E266,0))))</f>
        <v>0</v>
      </c>
      <c r="H266" s="248">
        <f>IF(Foglio2!$J$3=Foglio2!$E$3,'Ausiliari_Coll.Scol. 1^ Pos.Ec.'!F266,IF(Foglio2!$J$3=Foglio2!$E$4,'Collab._Tecnici 1^ Pos.Ec.'!F266,IF(Foglio2!$J$3=Foglio2!$E$5,'Assistenti_Tecnici 1^ Pos.Ec.'!F266,IF(Foglio2!$J$3=Foglio2!$E$6,'Assistenti_Amm.vo 1^ Pos.Ec.'!F266,0))))</f>
        <v>0</v>
      </c>
      <c r="I266" s="248">
        <f>IF(Foglio2!$J$3=Foglio2!$E$3,'Ausiliari_Coll.Scol. 1^ Pos.Ec.'!G266,IF(Foglio2!$J$3=Foglio2!$E$4,'Collab._Tecnici 1^ Pos.Ec.'!G266,IF(Foglio2!$J$3=Foglio2!$E$5,'Assistenti_Tecnici 1^ Pos.Ec.'!G266,IF(Foglio2!$J$3=Foglio2!$E$6,'Assistenti_Amm.vo 1^ Pos.Ec.'!G266,0))))</f>
        <v>0</v>
      </c>
      <c r="J266" s="248">
        <f>IF(Foglio2!$J$3=Foglio2!$E$3,'Ausiliari_Coll.Scol. 1^ Pos.Ec.'!H266,IF(Foglio2!$J$3=Foglio2!$E$4,'Collab._Tecnici 1^ Pos.Ec.'!H266,IF(Foglio2!$J$3=Foglio2!$E$5,'Assistenti_Tecnici 1^ Pos.Ec.'!H266,IF(Foglio2!$J$3=Foglio2!$E$6,'Assistenti_Amm.vo 1^ Pos.Ec.'!H266,0))))</f>
        <v>0</v>
      </c>
      <c r="K266" s="248">
        <f>IF(Foglio2!$J$3=Foglio2!$E$3,'Ausiliari_Coll.Scol. 1^ Pos.Ec.'!I266,IF(Foglio2!$J$3=Foglio2!$E$4,'Collab._Tecnici 1^ Pos.Ec.'!I266,IF(Foglio2!$J$3=Foglio2!$E$5,'Assistenti_Tecnici 1^ Pos.Ec.'!I266,IF(Foglio2!$J$3=Foglio2!$E$6,'Assistenti_Amm.vo 1^ Pos.Ec.'!I266,0))))</f>
        <v>0</v>
      </c>
      <c r="L266" s="248">
        <f>IF(Foglio2!$J$3=Foglio2!$E$3,'Ausiliari_Coll.Scol. 1^ Pos.Ec.'!J266,IF(Foglio2!$J$3=Foglio2!$E$4,'Collab._Tecnici 1^ Pos.Ec.'!J266,IF(Foglio2!$J$3=Foglio2!$E$5,'Assistenti_Tecnici 1^ Pos.Ec.'!J266,IF(Foglio2!$J$3=Foglio2!$E$6,'Assistenti_Amm.vo 1^ Pos.Ec.'!J266,0))))</f>
        <v>0</v>
      </c>
      <c r="M266" s="248">
        <f>IF(Foglio2!$J$3=Foglio2!$E$3,'Ausiliari_Coll.Scol. 1^ Pos.Ec.'!K266,IF(Foglio2!$J$3=Foglio2!$E$4,'Collab._Tecnici 1^ Pos.Ec.'!K266,IF(Foglio2!$J$3=Foglio2!$E$5,'Assistenti_Tecnici 1^ Pos.Ec.'!K266,IF(Foglio2!$J$3=Foglio2!$E$6,'Assistenti_Amm.vo 1^ Pos.Ec.'!K266,0))))</f>
        <v>0</v>
      </c>
      <c r="N266" s="250">
        <f>IF(Foglio2!$J$3=Foglio2!$E$3,'Ausiliari_Coll.Scol. 1^ Pos.Ec.'!L266,IF(Foglio2!$J$3=Foglio2!$E$4,'Collab._Tecnici 1^ Pos.Ec.'!L266,IF(Foglio2!$J$3=Foglio2!$E$5,'Assistenti_Tecnici 1^ Pos.Ec.'!L266,IF(Foglio2!$J$3=Foglio2!$E$6,'Assistenti_Amm.vo 1^ Pos.Ec.'!L266,0))))</f>
        <v>0</v>
      </c>
      <c r="O266" s="251"/>
      <c r="P266" s="252">
        <f>IF(Foglio2!$J$3=Foglio2!$E$3,'Ausiliari_Coll.Scol. 1^ Pos.Ec.'!N266,IF(Foglio2!$J$3=Foglio2!$E$4,'Collab._Tecnici 1^ Pos.Ec.'!N266,IF(Foglio2!$J$3=Foglio2!$E$5,'Assistenti_Tecnici 1^ Pos.Ec.'!N266,IF(Foglio2!$J$3=Foglio2!$E$6,'Assistenti_Amm.vo 1^ Pos.Ec.'!N266,0))))</f>
        <v>0</v>
      </c>
      <c r="Q266" s="252">
        <f>IF(Foglio2!$J$3=Foglio2!$E$3,'Ausiliari_Coll.Scol. 1^ Pos.Ec.'!O266,IF(Foglio2!$J$3=Foglio2!$E$4,'Collab._Tecnici 1^ Pos.Ec.'!O266,IF(Foglio2!$J$3=Foglio2!$E$5,'Assistenti_Tecnici 1^ Pos.Ec.'!O266,IF(Foglio2!$J$3=Foglio2!$E$6,'Assistenti_Amm.vo 1^ Pos.Ec.'!O266,0))))</f>
        <v>0</v>
      </c>
      <c r="R266" s="252">
        <f>IF(Foglio2!$J$3=Foglio2!$E$3,'Ausiliari_Coll.Scol. 1^ Pos.Ec.'!P266,IF(Foglio2!$J$3=Foglio2!$E$4,'Collab._Tecnici 1^ Pos.Ec.'!P266,IF(Foglio2!$J$3=Foglio2!$E$5,'Assistenti_Tecnici 1^ Pos.Ec.'!P266,IF(Foglio2!$J$3=Foglio2!$E$6,'Assistenti_Amm.vo 1^ Pos.Ec.'!P266,0))))</f>
        <v>0</v>
      </c>
      <c r="S266" s="252">
        <f>IF(Foglio2!$J$3=Foglio2!$E$3,'Ausiliari_Coll.Scol. 1^ Pos.Ec.'!Q266,IF(Foglio2!$J$3=Foglio2!$E$4,'Collab._Tecnici 1^ Pos.Ec.'!Q266,IF(Foglio2!$J$3=Foglio2!$E$5,'Assistenti_Tecnici 1^ Pos.Ec.'!Q266,IF(Foglio2!$J$3=Foglio2!$E$6,'Assistenti_Amm.vo 1^ Pos.Ec.'!Q266,0))))</f>
        <v>0</v>
      </c>
      <c r="T266" s="252">
        <f>IF(Foglio2!$J$3=Foglio2!$E$3,'Ausiliari_Coll.Scol. 1^ Pos.Ec.'!R266,IF(Foglio2!$J$3=Foglio2!$E$4,'Collab._Tecnici 1^ Pos.Ec.'!R266,IF(Foglio2!$J$3=Foglio2!$E$5,'Assistenti_Tecnici 1^ Pos.Ec.'!R266,IF(Foglio2!$J$3=Foglio2!$E$6,'Assistenti_Amm.vo 1^ Pos.Ec.'!R266,0))))</f>
        <v>0</v>
      </c>
      <c r="U266" s="252">
        <f t="shared" ref="U266" si="660">(P266)/12*0.8</f>
        <v>0</v>
      </c>
      <c r="V266" s="252">
        <f t="shared" ref="V266" si="661">(P266+R266)/12*0.8</f>
        <v>0</v>
      </c>
      <c r="W266" s="253" t="str">
        <f t="shared" ref="W266" si="662">"Fascia Da "&amp;F266&amp;" a "&amp;F267&amp;" Decorrenza "&amp;DAY(C256)&amp;"/"&amp;MONTH(C256)&amp;"/"&amp;YEAR(C256)</f>
        <v>Fascia Da 35 a  Decorrenza 1/4/2022</v>
      </c>
    </row>
    <row r="267" spans="1:23" ht="9" customHeight="1" x14ac:dyDescent="0.2">
      <c r="B267" s="245">
        <f t="shared" si="580"/>
        <v>44663</v>
      </c>
      <c r="C267" s="495"/>
      <c r="D267" s="495"/>
      <c r="E267" s="264" t="s">
        <v>4</v>
      </c>
      <c r="F267" s="265"/>
      <c r="G267" s="267">
        <f t="shared" ref="G267:N267" si="663">G266*1936.27</f>
        <v>0</v>
      </c>
      <c r="H267" s="267">
        <f t="shared" si="663"/>
        <v>0</v>
      </c>
      <c r="I267" s="267">
        <f t="shared" si="663"/>
        <v>0</v>
      </c>
      <c r="J267" s="267">
        <f t="shared" si="663"/>
        <v>0</v>
      </c>
      <c r="K267" s="267">
        <f t="shared" si="663"/>
        <v>0</v>
      </c>
      <c r="L267" s="267">
        <f t="shared" si="663"/>
        <v>0</v>
      </c>
      <c r="M267" s="267">
        <f t="shared" si="663"/>
        <v>0</v>
      </c>
      <c r="N267" s="267">
        <f t="shared" si="663"/>
        <v>0</v>
      </c>
      <c r="O267" s="183"/>
      <c r="P267" s="269">
        <f t="shared" ref="P267:V267" si="664">P266*1936.27</f>
        <v>0</v>
      </c>
      <c r="Q267" s="269">
        <f t="shared" si="664"/>
        <v>0</v>
      </c>
      <c r="R267" s="269">
        <f t="shared" si="664"/>
        <v>0</v>
      </c>
      <c r="S267" s="269">
        <f t="shared" si="664"/>
        <v>0</v>
      </c>
      <c r="T267" s="184">
        <f t="shared" si="664"/>
        <v>0</v>
      </c>
      <c r="U267" s="184">
        <f t="shared" si="664"/>
        <v>0</v>
      </c>
      <c r="V267" s="184">
        <f t="shared" si="664"/>
        <v>0</v>
      </c>
    </row>
    <row r="268" spans="1:23" ht="12.75" customHeight="1" x14ac:dyDescent="0.2">
      <c r="A268" s="104">
        <f>IF(Foglio2!$J$7=1,TRUNC(V268,0),TRUNC(U268,0))</f>
        <v>0</v>
      </c>
      <c r="B268" s="245">
        <f t="shared" ref="B268" si="665">C270</f>
        <v>44743</v>
      </c>
      <c r="C268" s="496">
        <f>D258+1</f>
        <v>44743</v>
      </c>
      <c r="D268" s="496">
        <v>44926</v>
      </c>
      <c r="E268" s="246" t="s">
        <v>3</v>
      </c>
      <c r="F268" s="247">
        <v>0</v>
      </c>
      <c r="G268" s="248">
        <f>IF(Foglio2!$J$3=Foglio2!$E$3,'Ausiliari_Coll.Scol. 1^ Pos.Ec.'!E268,IF(Foglio2!$J$3=Foglio2!$E$4,'Collab._Tecnici 1^ Pos.Ec.'!E268,IF(Foglio2!$J$3=Foglio2!$E$5,'Assistenti_Tecnici 1^ Pos.Ec.'!E268,IF(Foglio2!$J$3=Foglio2!$E$6,'Assistenti_Amm.vo 1^ Pos.Ec.'!E268,0))))</f>
        <v>0</v>
      </c>
      <c r="H268" s="248">
        <f>IF(Foglio2!$J$3=Foglio2!$E$3,'Ausiliari_Coll.Scol. 1^ Pos.Ec.'!F268,IF(Foglio2!$J$3=Foglio2!$E$4,'Collab._Tecnici 1^ Pos.Ec.'!F268,IF(Foglio2!$J$3=Foglio2!$E$5,'Assistenti_Tecnici 1^ Pos.Ec.'!F268,IF(Foglio2!$J$3=Foglio2!$E$6,'Assistenti_Amm.vo 1^ Pos.Ec.'!F268,0))))</f>
        <v>0</v>
      </c>
      <c r="I268" s="248">
        <f>IF(Foglio2!$J$3=Foglio2!$E$3,'Ausiliari_Coll.Scol. 1^ Pos.Ec.'!G268,IF(Foglio2!$J$3=Foglio2!$E$4,'Collab._Tecnici 1^ Pos.Ec.'!G268,IF(Foglio2!$J$3=Foglio2!$E$5,'Assistenti_Tecnici 1^ Pos.Ec.'!G268,IF(Foglio2!$J$3=Foglio2!$E$6,'Assistenti_Amm.vo 1^ Pos.Ec.'!G268,0))))</f>
        <v>0</v>
      </c>
      <c r="J268" s="248">
        <f>IF(Foglio2!$J$3=Foglio2!$E$3,'Ausiliari_Coll.Scol. 1^ Pos.Ec.'!H268,IF(Foglio2!$J$3=Foglio2!$E$4,'Collab._Tecnici 1^ Pos.Ec.'!H268,IF(Foglio2!$J$3=Foglio2!$E$5,'Assistenti_Tecnici 1^ Pos.Ec.'!H268,IF(Foglio2!$J$3=Foglio2!$E$6,'Assistenti_Amm.vo 1^ Pos.Ec.'!H268,0))))</f>
        <v>0</v>
      </c>
      <c r="K268" s="248">
        <f>IF(Foglio2!$J$3=Foglio2!$E$3,'Ausiliari_Coll.Scol. 1^ Pos.Ec.'!I268,IF(Foglio2!$J$3=Foglio2!$E$4,'Collab._Tecnici 1^ Pos.Ec.'!I268,IF(Foglio2!$J$3=Foglio2!$E$5,'Assistenti_Tecnici 1^ Pos.Ec.'!I268,IF(Foglio2!$J$3=Foglio2!$E$6,'Assistenti_Amm.vo 1^ Pos.Ec.'!I268,0))))</f>
        <v>0</v>
      </c>
      <c r="L268" s="248">
        <f>IF(Foglio2!$J$3=Foglio2!$E$3,'Ausiliari_Coll.Scol. 1^ Pos.Ec.'!J268,IF(Foglio2!$J$3=Foglio2!$E$4,'Collab._Tecnici 1^ Pos.Ec.'!J268,IF(Foglio2!$J$3=Foglio2!$E$5,'Assistenti_Tecnici 1^ Pos.Ec.'!J268,IF(Foglio2!$J$3=Foglio2!$E$6,'Assistenti_Amm.vo 1^ Pos.Ec.'!J268,0))))</f>
        <v>0</v>
      </c>
      <c r="M268" s="248">
        <f>IF(Foglio2!$J$3=Foglio2!$E$3,'Ausiliari_Coll.Scol. 1^ Pos.Ec.'!K268,IF(Foglio2!$J$3=Foglio2!$E$4,'Collab._Tecnici 1^ Pos.Ec.'!K268,IF(Foglio2!$J$3=Foglio2!$E$5,'Assistenti_Tecnici 1^ Pos.Ec.'!K268,IF(Foglio2!$J$3=Foglio2!$E$6,'Assistenti_Amm.vo 1^ Pos.Ec.'!K268,0))))</f>
        <v>0</v>
      </c>
      <c r="N268" s="250">
        <f>IF(Foglio2!$J$3=Foglio2!$E$3,'Ausiliari_Coll.Scol. 1^ Pos.Ec.'!L268,IF(Foglio2!$J$3=Foglio2!$E$4,'Collab._Tecnici 1^ Pos.Ec.'!L268,IF(Foglio2!$J$3=Foglio2!$E$5,'Assistenti_Tecnici 1^ Pos.Ec.'!L268,IF(Foglio2!$J$3=Foglio2!$E$6,'Assistenti_Amm.vo 1^ Pos.Ec.'!L268,0))))</f>
        <v>0</v>
      </c>
      <c r="O268" s="251"/>
      <c r="P268" s="252">
        <f>IF(Foglio2!$J$3=Foglio2!$E$3,'Ausiliari_Coll.Scol. 1^ Pos.Ec.'!N268,IF(Foglio2!$J$3=Foglio2!$E$4,'Collab._Tecnici 1^ Pos.Ec.'!N268,IF(Foglio2!$J$3=Foglio2!$E$5,'Assistenti_Tecnici 1^ Pos.Ec.'!N268,IF(Foglio2!$J$3=Foglio2!$E$6,'Assistenti_Amm.vo 1^ Pos.Ec.'!N268,0))))</f>
        <v>0</v>
      </c>
      <c r="Q268" s="252">
        <f>IF(Foglio2!$J$3=Foglio2!$E$3,'Ausiliari_Coll.Scol. 1^ Pos.Ec.'!O268,IF(Foglio2!$J$3=Foglio2!$E$4,'Collab._Tecnici 1^ Pos.Ec.'!O268,IF(Foglio2!$J$3=Foglio2!$E$5,'Assistenti_Tecnici 1^ Pos.Ec.'!O268,IF(Foglio2!$J$3=Foglio2!$E$6,'Assistenti_Amm.vo 1^ Pos.Ec.'!O268,0))))</f>
        <v>0</v>
      </c>
      <c r="R268" s="252">
        <f>IF(Foglio2!$J$3=Foglio2!$E$3,'Ausiliari_Coll.Scol. 1^ Pos.Ec.'!P268,IF(Foglio2!$J$3=Foglio2!$E$4,'Collab._Tecnici 1^ Pos.Ec.'!P268,IF(Foglio2!$J$3=Foglio2!$E$5,'Assistenti_Tecnici 1^ Pos.Ec.'!P268,IF(Foglio2!$J$3=Foglio2!$E$6,'Assistenti_Amm.vo 1^ Pos.Ec.'!P268,0))))</f>
        <v>0</v>
      </c>
      <c r="S268" s="252">
        <f>IF(Foglio2!$J$3=Foglio2!$E$3,'Ausiliari_Coll.Scol. 1^ Pos.Ec.'!Q268,IF(Foglio2!$J$3=Foglio2!$E$4,'Collab._Tecnici 1^ Pos.Ec.'!Q268,IF(Foglio2!$J$3=Foglio2!$E$5,'Assistenti_Tecnici 1^ Pos.Ec.'!Q268,IF(Foglio2!$J$3=Foglio2!$E$6,'Assistenti_Amm.vo 1^ Pos.Ec.'!Q268,0))))</f>
        <v>0</v>
      </c>
      <c r="T268" s="252">
        <f>IF(Foglio2!$J$3=Foglio2!$E$3,'Ausiliari_Coll.Scol. 1^ Pos.Ec.'!R268,IF(Foglio2!$J$3=Foglio2!$E$4,'Collab._Tecnici 1^ Pos.Ec.'!R268,IF(Foglio2!$J$3=Foglio2!$E$5,'Assistenti_Tecnici 1^ Pos.Ec.'!R268,IF(Foglio2!$J$3=Foglio2!$E$6,'Assistenti_Amm.vo 1^ Pos.Ec.'!R268,0))))</f>
        <v>0</v>
      </c>
      <c r="U268" s="252">
        <f t="shared" ref="U268" si="666">(P268)/12*0.8</f>
        <v>0</v>
      </c>
      <c r="V268" s="252">
        <f t="shared" ref="V268" si="667">(P268+R268)/12*0.8</f>
        <v>0</v>
      </c>
      <c r="W268" s="253" t="str">
        <f t="shared" ref="W268" si="668">"Fascia Da "&amp;F268&amp;" a "&amp;F269&amp;" Decorrenza "&amp;DAY(C268)&amp;"/"&amp;MONTH(C268)&amp;"/"&amp;YEAR(C268)</f>
        <v>Fascia Da 0 a 8 Decorrenza 1/7/2022</v>
      </c>
    </row>
    <row r="269" spans="1:23" ht="9" customHeight="1" x14ac:dyDescent="0.2">
      <c r="B269" s="245">
        <f t="shared" si="580"/>
        <v>44744</v>
      </c>
      <c r="C269" s="497"/>
      <c r="D269" s="497"/>
      <c r="E269" s="254" t="s">
        <v>4</v>
      </c>
      <c r="F269" s="255">
        <v>8</v>
      </c>
      <c r="G269" s="267">
        <f t="shared" ref="G269:N269" si="669">G268*1936.27</f>
        <v>0</v>
      </c>
      <c r="H269" s="256">
        <f t="shared" si="669"/>
        <v>0</v>
      </c>
      <c r="I269" s="256">
        <f t="shared" si="669"/>
        <v>0</v>
      </c>
      <c r="J269" s="267">
        <f t="shared" si="669"/>
        <v>0</v>
      </c>
      <c r="K269" s="267">
        <f t="shared" si="669"/>
        <v>0</v>
      </c>
      <c r="L269" s="257">
        <f t="shared" si="669"/>
        <v>0</v>
      </c>
      <c r="M269" s="267">
        <f t="shared" si="669"/>
        <v>0</v>
      </c>
      <c r="N269" s="267">
        <f t="shared" si="669"/>
        <v>0</v>
      </c>
      <c r="O269" s="183"/>
      <c r="P269" s="184">
        <f t="shared" ref="P269:V269" si="670">P268*1936.27</f>
        <v>0</v>
      </c>
      <c r="Q269" s="184">
        <f t="shared" si="670"/>
        <v>0</v>
      </c>
      <c r="R269" s="184">
        <f t="shared" si="670"/>
        <v>0</v>
      </c>
      <c r="S269" s="184">
        <f t="shared" si="670"/>
        <v>0</v>
      </c>
      <c r="T269" s="184">
        <f t="shared" si="670"/>
        <v>0</v>
      </c>
      <c r="U269" s="184">
        <f t="shared" si="670"/>
        <v>0</v>
      </c>
      <c r="V269" s="184">
        <f t="shared" si="670"/>
        <v>0</v>
      </c>
    </row>
    <row r="270" spans="1:23" ht="12.75" customHeight="1" x14ac:dyDescent="0.2">
      <c r="A270" s="104">
        <f>IF(Foglio2!$J$7=1,TRUNC(V270,0),TRUNC(U270,0))</f>
        <v>0</v>
      </c>
      <c r="B270" s="245">
        <f t="shared" si="580"/>
        <v>44745</v>
      </c>
      <c r="C270" s="494">
        <f>C268</f>
        <v>44743</v>
      </c>
      <c r="D270" s="494">
        <f>D268</f>
        <v>44926</v>
      </c>
      <c r="E270" s="259" t="s">
        <v>3</v>
      </c>
      <c r="F270" s="260">
        <v>9</v>
      </c>
      <c r="G270" s="248">
        <f>IF(Foglio2!$J$3=Foglio2!$E$3,'Ausiliari_Coll.Scol. 1^ Pos.Ec.'!E270,IF(Foglio2!$J$3=Foglio2!$E$4,'Collab._Tecnici 1^ Pos.Ec.'!E270,IF(Foglio2!$J$3=Foglio2!$E$5,'Assistenti_Tecnici 1^ Pos.Ec.'!E270,IF(Foglio2!$J$3=Foglio2!$E$6,'Assistenti_Amm.vo 1^ Pos.Ec.'!E270,0))))</f>
        <v>0</v>
      </c>
      <c r="H270" s="248">
        <f>IF(Foglio2!$J$3=Foglio2!$E$3,'Ausiliari_Coll.Scol. 1^ Pos.Ec.'!F270,IF(Foglio2!$J$3=Foglio2!$E$4,'Collab._Tecnici 1^ Pos.Ec.'!F270,IF(Foglio2!$J$3=Foglio2!$E$5,'Assistenti_Tecnici 1^ Pos.Ec.'!F270,IF(Foglio2!$J$3=Foglio2!$E$6,'Assistenti_Amm.vo 1^ Pos.Ec.'!F270,0))))</f>
        <v>0</v>
      </c>
      <c r="I270" s="248">
        <f>IF(Foglio2!$J$3=Foglio2!$E$3,'Ausiliari_Coll.Scol. 1^ Pos.Ec.'!G270,IF(Foglio2!$J$3=Foglio2!$E$4,'Collab._Tecnici 1^ Pos.Ec.'!G270,IF(Foglio2!$J$3=Foglio2!$E$5,'Assistenti_Tecnici 1^ Pos.Ec.'!G270,IF(Foglio2!$J$3=Foglio2!$E$6,'Assistenti_Amm.vo 1^ Pos.Ec.'!G270,0))))</f>
        <v>0</v>
      </c>
      <c r="J270" s="248">
        <f>IF(Foglio2!$J$3=Foglio2!$E$3,'Ausiliari_Coll.Scol. 1^ Pos.Ec.'!H270,IF(Foglio2!$J$3=Foglio2!$E$4,'Collab._Tecnici 1^ Pos.Ec.'!H270,IF(Foglio2!$J$3=Foglio2!$E$5,'Assistenti_Tecnici 1^ Pos.Ec.'!H270,IF(Foglio2!$J$3=Foglio2!$E$6,'Assistenti_Amm.vo 1^ Pos.Ec.'!H270,0))))</f>
        <v>0</v>
      </c>
      <c r="K270" s="248">
        <f>IF(Foglio2!$J$3=Foglio2!$E$3,'Ausiliari_Coll.Scol. 1^ Pos.Ec.'!I270,IF(Foglio2!$J$3=Foglio2!$E$4,'Collab._Tecnici 1^ Pos.Ec.'!I270,IF(Foglio2!$J$3=Foglio2!$E$5,'Assistenti_Tecnici 1^ Pos.Ec.'!I270,IF(Foglio2!$J$3=Foglio2!$E$6,'Assistenti_Amm.vo 1^ Pos.Ec.'!I270,0))))</f>
        <v>0</v>
      </c>
      <c r="L270" s="248">
        <f>IF(Foglio2!$J$3=Foglio2!$E$3,'Ausiliari_Coll.Scol. 1^ Pos.Ec.'!J270,IF(Foglio2!$J$3=Foglio2!$E$4,'Collab._Tecnici 1^ Pos.Ec.'!J270,IF(Foglio2!$J$3=Foglio2!$E$5,'Assistenti_Tecnici 1^ Pos.Ec.'!J270,IF(Foglio2!$J$3=Foglio2!$E$6,'Assistenti_Amm.vo 1^ Pos.Ec.'!J270,0))))</f>
        <v>0</v>
      </c>
      <c r="M270" s="248">
        <f>IF(Foglio2!$J$3=Foglio2!$E$3,'Ausiliari_Coll.Scol. 1^ Pos.Ec.'!K270,IF(Foglio2!$J$3=Foglio2!$E$4,'Collab._Tecnici 1^ Pos.Ec.'!K270,IF(Foglio2!$J$3=Foglio2!$E$5,'Assistenti_Tecnici 1^ Pos.Ec.'!K270,IF(Foglio2!$J$3=Foglio2!$E$6,'Assistenti_Amm.vo 1^ Pos.Ec.'!K270,0))))</f>
        <v>0</v>
      </c>
      <c r="N270" s="250">
        <f>IF(Foglio2!$J$3=Foglio2!$E$3,'Ausiliari_Coll.Scol. 1^ Pos.Ec.'!L270,IF(Foglio2!$J$3=Foglio2!$E$4,'Collab._Tecnici 1^ Pos.Ec.'!L270,IF(Foglio2!$J$3=Foglio2!$E$5,'Assistenti_Tecnici 1^ Pos.Ec.'!L270,IF(Foglio2!$J$3=Foglio2!$E$6,'Assistenti_Amm.vo 1^ Pos.Ec.'!L270,0))))</f>
        <v>0</v>
      </c>
      <c r="O270" s="251"/>
      <c r="P270" s="252">
        <f>IF(Foglio2!$J$3=Foglio2!$E$3,'Ausiliari_Coll.Scol. 1^ Pos.Ec.'!N270,IF(Foglio2!$J$3=Foglio2!$E$4,'Collab._Tecnici 1^ Pos.Ec.'!N270,IF(Foglio2!$J$3=Foglio2!$E$5,'Assistenti_Tecnici 1^ Pos.Ec.'!N270,IF(Foglio2!$J$3=Foglio2!$E$6,'Assistenti_Amm.vo 1^ Pos.Ec.'!N270,0))))</f>
        <v>0</v>
      </c>
      <c r="Q270" s="252">
        <f>IF(Foglio2!$J$3=Foglio2!$E$3,'Ausiliari_Coll.Scol. 1^ Pos.Ec.'!O270,IF(Foglio2!$J$3=Foglio2!$E$4,'Collab._Tecnici 1^ Pos.Ec.'!O270,IF(Foglio2!$J$3=Foglio2!$E$5,'Assistenti_Tecnici 1^ Pos.Ec.'!O270,IF(Foglio2!$J$3=Foglio2!$E$6,'Assistenti_Amm.vo 1^ Pos.Ec.'!O270,0))))</f>
        <v>0</v>
      </c>
      <c r="R270" s="252">
        <f>IF(Foglio2!$J$3=Foglio2!$E$3,'Ausiliari_Coll.Scol. 1^ Pos.Ec.'!P270,IF(Foglio2!$J$3=Foglio2!$E$4,'Collab._Tecnici 1^ Pos.Ec.'!P270,IF(Foglio2!$J$3=Foglio2!$E$5,'Assistenti_Tecnici 1^ Pos.Ec.'!P270,IF(Foglio2!$J$3=Foglio2!$E$6,'Assistenti_Amm.vo 1^ Pos.Ec.'!P270,0))))</f>
        <v>0</v>
      </c>
      <c r="S270" s="252">
        <f>IF(Foglio2!$J$3=Foglio2!$E$3,'Ausiliari_Coll.Scol. 1^ Pos.Ec.'!Q270,IF(Foglio2!$J$3=Foglio2!$E$4,'Collab._Tecnici 1^ Pos.Ec.'!Q270,IF(Foglio2!$J$3=Foglio2!$E$5,'Assistenti_Tecnici 1^ Pos.Ec.'!Q270,IF(Foglio2!$J$3=Foglio2!$E$6,'Assistenti_Amm.vo 1^ Pos.Ec.'!Q270,0))))</f>
        <v>0</v>
      </c>
      <c r="T270" s="252">
        <f>IF(Foglio2!$J$3=Foglio2!$E$3,'Ausiliari_Coll.Scol. 1^ Pos.Ec.'!R270,IF(Foglio2!$J$3=Foglio2!$E$4,'Collab._Tecnici 1^ Pos.Ec.'!R270,IF(Foglio2!$J$3=Foglio2!$E$5,'Assistenti_Tecnici 1^ Pos.Ec.'!R270,IF(Foglio2!$J$3=Foglio2!$E$6,'Assistenti_Amm.vo 1^ Pos.Ec.'!R270,0))))</f>
        <v>0</v>
      </c>
      <c r="U270" s="252">
        <f t="shared" ref="U270" si="671">(P270)/12*0.8</f>
        <v>0</v>
      </c>
      <c r="V270" s="252">
        <f t="shared" ref="V270" si="672">(P270+R270)/12*0.8</f>
        <v>0</v>
      </c>
      <c r="W270" s="253" t="str">
        <f t="shared" ref="W270" si="673">"Fascia Da "&amp;F270&amp;" a "&amp;F271&amp;" Decorrenza "&amp;DAY(C268)&amp;"/"&amp;MONTH(C268)&amp;"/"&amp;YEAR(C268)</f>
        <v>Fascia Da 9 a 14 Decorrenza 1/7/2022</v>
      </c>
    </row>
    <row r="271" spans="1:23" ht="9" customHeight="1" x14ac:dyDescent="0.2">
      <c r="B271" s="245">
        <f t="shared" si="580"/>
        <v>44746</v>
      </c>
      <c r="C271" s="494"/>
      <c r="D271" s="494"/>
      <c r="E271" s="254" t="s">
        <v>4</v>
      </c>
      <c r="F271" s="255">
        <v>14</v>
      </c>
      <c r="G271" s="267">
        <f t="shared" ref="G271:N271" si="674">G270*1936.27</f>
        <v>0</v>
      </c>
      <c r="H271" s="256">
        <f t="shared" si="674"/>
        <v>0</v>
      </c>
      <c r="I271" s="256">
        <f t="shared" si="674"/>
        <v>0</v>
      </c>
      <c r="J271" s="267">
        <f t="shared" si="674"/>
        <v>0</v>
      </c>
      <c r="K271" s="267">
        <f t="shared" si="674"/>
        <v>0</v>
      </c>
      <c r="L271" s="257">
        <f t="shared" si="674"/>
        <v>0</v>
      </c>
      <c r="M271" s="267">
        <f t="shared" si="674"/>
        <v>0</v>
      </c>
      <c r="N271" s="267">
        <f t="shared" si="674"/>
        <v>0</v>
      </c>
      <c r="O271" s="183"/>
      <c r="P271" s="184">
        <f t="shared" ref="P271:V271" si="675">P270*1936.27</f>
        <v>0</v>
      </c>
      <c r="Q271" s="184">
        <f t="shared" si="675"/>
        <v>0</v>
      </c>
      <c r="R271" s="184">
        <f t="shared" si="675"/>
        <v>0</v>
      </c>
      <c r="S271" s="184">
        <f t="shared" si="675"/>
        <v>0</v>
      </c>
      <c r="T271" s="184">
        <f t="shared" si="675"/>
        <v>0</v>
      </c>
      <c r="U271" s="184">
        <f t="shared" si="675"/>
        <v>0</v>
      </c>
      <c r="V271" s="184">
        <f t="shared" si="675"/>
        <v>0</v>
      </c>
    </row>
    <row r="272" spans="1:23" ht="12.75" customHeight="1" x14ac:dyDescent="0.2">
      <c r="A272" s="104">
        <f>IF(Foglio2!$J$7=1,TRUNC(V272,0),TRUNC(U272,0))</f>
        <v>0</v>
      </c>
      <c r="B272" s="245">
        <f t="shared" si="580"/>
        <v>44747</v>
      </c>
      <c r="C272" s="494"/>
      <c r="D272" s="494"/>
      <c r="E272" s="259" t="s">
        <v>3</v>
      </c>
      <c r="F272" s="260">
        <v>15</v>
      </c>
      <c r="G272" s="248">
        <f>IF(Foglio2!$J$3=Foglio2!$E$3,'Ausiliari_Coll.Scol. 1^ Pos.Ec.'!E272,IF(Foglio2!$J$3=Foglio2!$E$4,'Collab._Tecnici 1^ Pos.Ec.'!E272,IF(Foglio2!$J$3=Foglio2!$E$5,'Assistenti_Tecnici 1^ Pos.Ec.'!E272,IF(Foglio2!$J$3=Foglio2!$E$6,'Assistenti_Amm.vo 1^ Pos.Ec.'!E272,0))))</f>
        <v>0</v>
      </c>
      <c r="H272" s="248">
        <f>IF(Foglio2!$J$3=Foglio2!$E$3,'Ausiliari_Coll.Scol. 1^ Pos.Ec.'!F272,IF(Foglio2!$J$3=Foglio2!$E$4,'Collab._Tecnici 1^ Pos.Ec.'!F272,IF(Foglio2!$J$3=Foglio2!$E$5,'Assistenti_Tecnici 1^ Pos.Ec.'!F272,IF(Foglio2!$J$3=Foglio2!$E$6,'Assistenti_Amm.vo 1^ Pos.Ec.'!F272,0))))</f>
        <v>0</v>
      </c>
      <c r="I272" s="248">
        <f>IF(Foglio2!$J$3=Foglio2!$E$3,'Ausiliari_Coll.Scol. 1^ Pos.Ec.'!G272,IF(Foglio2!$J$3=Foglio2!$E$4,'Collab._Tecnici 1^ Pos.Ec.'!G272,IF(Foglio2!$J$3=Foglio2!$E$5,'Assistenti_Tecnici 1^ Pos.Ec.'!G272,IF(Foglio2!$J$3=Foglio2!$E$6,'Assistenti_Amm.vo 1^ Pos.Ec.'!G272,0))))</f>
        <v>0</v>
      </c>
      <c r="J272" s="248">
        <f>IF(Foglio2!$J$3=Foglio2!$E$3,'Ausiliari_Coll.Scol. 1^ Pos.Ec.'!H272,IF(Foglio2!$J$3=Foglio2!$E$4,'Collab._Tecnici 1^ Pos.Ec.'!H272,IF(Foglio2!$J$3=Foglio2!$E$5,'Assistenti_Tecnici 1^ Pos.Ec.'!H272,IF(Foglio2!$J$3=Foglio2!$E$6,'Assistenti_Amm.vo 1^ Pos.Ec.'!H272,0))))</f>
        <v>0</v>
      </c>
      <c r="K272" s="248">
        <f>IF(Foglio2!$J$3=Foglio2!$E$3,'Ausiliari_Coll.Scol. 1^ Pos.Ec.'!I272,IF(Foglio2!$J$3=Foglio2!$E$4,'Collab._Tecnici 1^ Pos.Ec.'!I272,IF(Foglio2!$J$3=Foglio2!$E$5,'Assistenti_Tecnici 1^ Pos.Ec.'!I272,IF(Foglio2!$J$3=Foglio2!$E$6,'Assistenti_Amm.vo 1^ Pos.Ec.'!I272,0))))</f>
        <v>0</v>
      </c>
      <c r="L272" s="248">
        <f>IF(Foglio2!$J$3=Foglio2!$E$3,'Ausiliari_Coll.Scol. 1^ Pos.Ec.'!J272,IF(Foglio2!$J$3=Foglio2!$E$4,'Collab._Tecnici 1^ Pos.Ec.'!J272,IF(Foglio2!$J$3=Foglio2!$E$5,'Assistenti_Tecnici 1^ Pos.Ec.'!J272,IF(Foglio2!$J$3=Foglio2!$E$6,'Assistenti_Amm.vo 1^ Pos.Ec.'!J272,0))))</f>
        <v>0</v>
      </c>
      <c r="M272" s="248">
        <f>IF(Foglio2!$J$3=Foglio2!$E$3,'Ausiliari_Coll.Scol. 1^ Pos.Ec.'!K272,IF(Foglio2!$J$3=Foglio2!$E$4,'Collab._Tecnici 1^ Pos.Ec.'!K272,IF(Foglio2!$J$3=Foglio2!$E$5,'Assistenti_Tecnici 1^ Pos.Ec.'!K272,IF(Foglio2!$J$3=Foglio2!$E$6,'Assistenti_Amm.vo 1^ Pos.Ec.'!K272,0))))</f>
        <v>0</v>
      </c>
      <c r="N272" s="250">
        <f>IF(Foglio2!$J$3=Foglio2!$E$3,'Ausiliari_Coll.Scol. 1^ Pos.Ec.'!L272,IF(Foglio2!$J$3=Foglio2!$E$4,'Collab._Tecnici 1^ Pos.Ec.'!L272,IF(Foglio2!$J$3=Foglio2!$E$5,'Assistenti_Tecnici 1^ Pos.Ec.'!L272,IF(Foglio2!$J$3=Foglio2!$E$6,'Assistenti_Amm.vo 1^ Pos.Ec.'!L272,0))))</f>
        <v>0</v>
      </c>
      <c r="O272" s="251"/>
      <c r="P272" s="252">
        <f>IF(Foglio2!$J$3=Foglio2!$E$3,'Ausiliari_Coll.Scol. 1^ Pos.Ec.'!N272,IF(Foglio2!$J$3=Foglio2!$E$4,'Collab._Tecnici 1^ Pos.Ec.'!N272,IF(Foglio2!$J$3=Foglio2!$E$5,'Assistenti_Tecnici 1^ Pos.Ec.'!N272,IF(Foglio2!$J$3=Foglio2!$E$6,'Assistenti_Amm.vo 1^ Pos.Ec.'!N272,0))))</f>
        <v>0</v>
      </c>
      <c r="Q272" s="252">
        <f>IF(Foglio2!$J$3=Foglio2!$E$3,'Ausiliari_Coll.Scol. 1^ Pos.Ec.'!O272,IF(Foglio2!$J$3=Foglio2!$E$4,'Collab._Tecnici 1^ Pos.Ec.'!O272,IF(Foglio2!$J$3=Foglio2!$E$5,'Assistenti_Tecnici 1^ Pos.Ec.'!O272,IF(Foglio2!$J$3=Foglio2!$E$6,'Assistenti_Amm.vo 1^ Pos.Ec.'!O272,0))))</f>
        <v>0</v>
      </c>
      <c r="R272" s="252">
        <f>IF(Foglio2!$J$3=Foglio2!$E$3,'Ausiliari_Coll.Scol. 1^ Pos.Ec.'!P272,IF(Foglio2!$J$3=Foglio2!$E$4,'Collab._Tecnici 1^ Pos.Ec.'!P272,IF(Foglio2!$J$3=Foglio2!$E$5,'Assistenti_Tecnici 1^ Pos.Ec.'!P272,IF(Foglio2!$J$3=Foglio2!$E$6,'Assistenti_Amm.vo 1^ Pos.Ec.'!P272,0))))</f>
        <v>0</v>
      </c>
      <c r="S272" s="252">
        <f>IF(Foglio2!$J$3=Foglio2!$E$3,'Ausiliari_Coll.Scol. 1^ Pos.Ec.'!Q272,IF(Foglio2!$J$3=Foglio2!$E$4,'Collab._Tecnici 1^ Pos.Ec.'!Q272,IF(Foglio2!$J$3=Foglio2!$E$5,'Assistenti_Tecnici 1^ Pos.Ec.'!Q272,IF(Foglio2!$J$3=Foglio2!$E$6,'Assistenti_Amm.vo 1^ Pos.Ec.'!Q272,0))))</f>
        <v>0</v>
      </c>
      <c r="T272" s="252">
        <f>IF(Foglio2!$J$3=Foglio2!$E$3,'Ausiliari_Coll.Scol. 1^ Pos.Ec.'!R272,IF(Foglio2!$J$3=Foglio2!$E$4,'Collab._Tecnici 1^ Pos.Ec.'!R272,IF(Foglio2!$J$3=Foglio2!$E$5,'Assistenti_Tecnici 1^ Pos.Ec.'!R272,IF(Foglio2!$J$3=Foglio2!$E$6,'Assistenti_Amm.vo 1^ Pos.Ec.'!R272,0))))</f>
        <v>0</v>
      </c>
      <c r="U272" s="252">
        <f t="shared" ref="U272" si="676">(P272)/12*0.8</f>
        <v>0</v>
      </c>
      <c r="V272" s="252">
        <f t="shared" ref="V272" si="677">(P272+R272)/12*0.8</f>
        <v>0</v>
      </c>
      <c r="W272" s="253" t="str">
        <f t="shared" ref="W272" si="678">"Fascia Da "&amp;F272&amp;" a "&amp;F273&amp;" Decorrenza "&amp;DAY(C268)&amp;"/"&amp;MONTH(C268)&amp;"/"&amp;YEAR(C268)</f>
        <v>Fascia Da 15 a 20 Decorrenza 1/7/2022</v>
      </c>
    </row>
    <row r="273" spans="1:23" ht="9" customHeight="1" x14ac:dyDescent="0.2">
      <c r="B273" s="245">
        <f t="shared" si="580"/>
        <v>44748</v>
      </c>
      <c r="C273" s="494"/>
      <c r="D273" s="494"/>
      <c r="E273" s="254" t="s">
        <v>4</v>
      </c>
      <c r="F273" s="255">
        <v>20</v>
      </c>
      <c r="G273" s="267">
        <f t="shared" ref="G273:N273" si="679">G272*1936.27</f>
        <v>0</v>
      </c>
      <c r="H273" s="256">
        <f t="shared" si="679"/>
        <v>0</v>
      </c>
      <c r="I273" s="256">
        <f t="shared" si="679"/>
        <v>0</v>
      </c>
      <c r="J273" s="267">
        <f t="shared" si="679"/>
        <v>0</v>
      </c>
      <c r="K273" s="267">
        <f t="shared" si="679"/>
        <v>0</v>
      </c>
      <c r="L273" s="257">
        <f t="shared" si="679"/>
        <v>0</v>
      </c>
      <c r="M273" s="267">
        <f t="shared" si="679"/>
        <v>0</v>
      </c>
      <c r="N273" s="267">
        <f t="shared" si="679"/>
        <v>0</v>
      </c>
      <c r="O273" s="183"/>
      <c r="P273" s="184">
        <f t="shared" ref="P273:V273" si="680">P272*1936.27</f>
        <v>0</v>
      </c>
      <c r="Q273" s="184">
        <f t="shared" si="680"/>
        <v>0</v>
      </c>
      <c r="R273" s="184">
        <f t="shared" si="680"/>
        <v>0</v>
      </c>
      <c r="S273" s="184">
        <f t="shared" si="680"/>
        <v>0</v>
      </c>
      <c r="T273" s="184">
        <f t="shared" si="680"/>
        <v>0</v>
      </c>
      <c r="U273" s="184">
        <f t="shared" si="680"/>
        <v>0</v>
      </c>
      <c r="V273" s="184">
        <f t="shared" si="680"/>
        <v>0</v>
      </c>
    </row>
    <row r="274" spans="1:23" ht="12.75" customHeight="1" x14ac:dyDescent="0.2">
      <c r="A274" s="104">
        <f>IF(Foglio2!$J$7=1,TRUNC(V274,0),TRUNC(U274,0))</f>
        <v>0</v>
      </c>
      <c r="B274" s="245">
        <f t="shared" si="580"/>
        <v>44749</v>
      </c>
      <c r="C274" s="494"/>
      <c r="D274" s="494"/>
      <c r="E274" s="259" t="s">
        <v>3</v>
      </c>
      <c r="F274" s="260">
        <v>21</v>
      </c>
      <c r="G274" s="248">
        <f>IF(Foglio2!$J$3=Foglio2!$E$3,'Ausiliari_Coll.Scol. 1^ Pos.Ec.'!E274,IF(Foglio2!$J$3=Foglio2!$E$4,'Collab._Tecnici 1^ Pos.Ec.'!E274,IF(Foglio2!$J$3=Foglio2!$E$5,'Assistenti_Tecnici 1^ Pos.Ec.'!E274,IF(Foglio2!$J$3=Foglio2!$E$6,'Assistenti_Amm.vo 1^ Pos.Ec.'!E274,0))))</f>
        <v>0</v>
      </c>
      <c r="H274" s="248">
        <f>IF(Foglio2!$J$3=Foglio2!$E$3,'Ausiliari_Coll.Scol. 1^ Pos.Ec.'!F274,IF(Foglio2!$J$3=Foglio2!$E$4,'Collab._Tecnici 1^ Pos.Ec.'!F274,IF(Foglio2!$J$3=Foglio2!$E$5,'Assistenti_Tecnici 1^ Pos.Ec.'!F274,IF(Foglio2!$J$3=Foglio2!$E$6,'Assistenti_Amm.vo 1^ Pos.Ec.'!F274,0))))</f>
        <v>0</v>
      </c>
      <c r="I274" s="248">
        <f>IF(Foglio2!$J$3=Foglio2!$E$3,'Ausiliari_Coll.Scol. 1^ Pos.Ec.'!G274,IF(Foglio2!$J$3=Foglio2!$E$4,'Collab._Tecnici 1^ Pos.Ec.'!G274,IF(Foglio2!$J$3=Foglio2!$E$5,'Assistenti_Tecnici 1^ Pos.Ec.'!G274,IF(Foglio2!$J$3=Foglio2!$E$6,'Assistenti_Amm.vo 1^ Pos.Ec.'!G274,0))))</f>
        <v>0</v>
      </c>
      <c r="J274" s="248">
        <f>IF(Foglio2!$J$3=Foglio2!$E$3,'Ausiliari_Coll.Scol. 1^ Pos.Ec.'!H274,IF(Foglio2!$J$3=Foglio2!$E$4,'Collab._Tecnici 1^ Pos.Ec.'!H274,IF(Foglio2!$J$3=Foglio2!$E$5,'Assistenti_Tecnici 1^ Pos.Ec.'!H274,IF(Foglio2!$J$3=Foglio2!$E$6,'Assistenti_Amm.vo 1^ Pos.Ec.'!H274,0))))</f>
        <v>0</v>
      </c>
      <c r="K274" s="248">
        <f>IF(Foglio2!$J$3=Foglio2!$E$3,'Ausiliari_Coll.Scol. 1^ Pos.Ec.'!I274,IF(Foglio2!$J$3=Foglio2!$E$4,'Collab._Tecnici 1^ Pos.Ec.'!I274,IF(Foglio2!$J$3=Foglio2!$E$5,'Assistenti_Tecnici 1^ Pos.Ec.'!I274,IF(Foglio2!$J$3=Foglio2!$E$6,'Assistenti_Amm.vo 1^ Pos.Ec.'!I274,0))))</f>
        <v>0</v>
      </c>
      <c r="L274" s="248">
        <f>IF(Foglio2!$J$3=Foglio2!$E$3,'Ausiliari_Coll.Scol. 1^ Pos.Ec.'!J274,IF(Foglio2!$J$3=Foglio2!$E$4,'Collab._Tecnici 1^ Pos.Ec.'!J274,IF(Foglio2!$J$3=Foglio2!$E$5,'Assistenti_Tecnici 1^ Pos.Ec.'!J274,IF(Foglio2!$J$3=Foglio2!$E$6,'Assistenti_Amm.vo 1^ Pos.Ec.'!J274,0))))</f>
        <v>0</v>
      </c>
      <c r="M274" s="248">
        <f>IF(Foglio2!$J$3=Foglio2!$E$3,'Ausiliari_Coll.Scol. 1^ Pos.Ec.'!K274,IF(Foglio2!$J$3=Foglio2!$E$4,'Collab._Tecnici 1^ Pos.Ec.'!K274,IF(Foglio2!$J$3=Foglio2!$E$5,'Assistenti_Tecnici 1^ Pos.Ec.'!K274,IF(Foglio2!$J$3=Foglio2!$E$6,'Assistenti_Amm.vo 1^ Pos.Ec.'!K274,0))))</f>
        <v>0</v>
      </c>
      <c r="N274" s="250">
        <f>IF(Foglio2!$J$3=Foglio2!$E$3,'Ausiliari_Coll.Scol. 1^ Pos.Ec.'!L274,IF(Foglio2!$J$3=Foglio2!$E$4,'Collab._Tecnici 1^ Pos.Ec.'!L274,IF(Foglio2!$J$3=Foglio2!$E$5,'Assistenti_Tecnici 1^ Pos.Ec.'!L274,IF(Foglio2!$J$3=Foglio2!$E$6,'Assistenti_Amm.vo 1^ Pos.Ec.'!L274,0))))</f>
        <v>0</v>
      </c>
      <c r="O274" s="251"/>
      <c r="P274" s="252">
        <f>IF(Foglio2!$J$3=Foglio2!$E$3,'Ausiliari_Coll.Scol. 1^ Pos.Ec.'!N274,IF(Foglio2!$J$3=Foglio2!$E$4,'Collab._Tecnici 1^ Pos.Ec.'!N274,IF(Foglio2!$J$3=Foglio2!$E$5,'Assistenti_Tecnici 1^ Pos.Ec.'!N274,IF(Foglio2!$J$3=Foglio2!$E$6,'Assistenti_Amm.vo 1^ Pos.Ec.'!N274,0))))</f>
        <v>0</v>
      </c>
      <c r="Q274" s="252">
        <f>IF(Foglio2!$J$3=Foglio2!$E$3,'Ausiliari_Coll.Scol. 1^ Pos.Ec.'!O274,IF(Foglio2!$J$3=Foglio2!$E$4,'Collab._Tecnici 1^ Pos.Ec.'!O274,IF(Foglio2!$J$3=Foglio2!$E$5,'Assistenti_Tecnici 1^ Pos.Ec.'!O274,IF(Foglio2!$J$3=Foglio2!$E$6,'Assistenti_Amm.vo 1^ Pos.Ec.'!O274,0))))</f>
        <v>0</v>
      </c>
      <c r="R274" s="252">
        <f>IF(Foglio2!$J$3=Foglio2!$E$3,'Ausiliari_Coll.Scol. 1^ Pos.Ec.'!P274,IF(Foglio2!$J$3=Foglio2!$E$4,'Collab._Tecnici 1^ Pos.Ec.'!P274,IF(Foglio2!$J$3=Foglio2!$E$5,'Assistenti_Tecnici 1^ Pos.Ec.'!P274,IF(Foglio2!$J$3=Foglio2!$E$6,'Assistenti_Amm.vo 1^ Pos.Ec.'!P274,0))))</f>
        <v>0</v>
      </c>
      <c r="S274" s="252">
        <f>IF(Foglio2!$J$3=Foglio2!$E$3,'Ausiliari_Coll.Scol. 1^ Pos.Ec.'!Q274,IF(Foglio2!$J$3=Foglio2!$E$4,'Collab._Tecnici 1^ Pos.Ec.'!Q274,IF(Foglio2!$J$3=Foglio2!$E$5,'Assistenti_Tecnici 1^ Pos.Ec.'!Q274,IF(Foglio2!$J$3=Foglio2!$E$6,'Assistenti_Amm.vo 1^ Pos.Ec.'!Q274,0))))</f>
        <v>0</v>
      </c>
      <c r="T274" s="252">
        <f>IF(Foglio2!$J$3=Foglio2!$E$3,'Ausiliari_Coll.Scol. 1^ Pos.Ec.'!R274,IF(Foglio2!$J$3=Foglio2!$E$4,'Collab._Tecnici 1^ Pos.Ec.'!R274,IF(Foglio2!$J$3=Foglio2!$E$5,'Assistenti_Tecnici 1^ Pos.Ec.'!R274,IF(Foglio2!$J$3=Foglio2!$E$6,'Assistenti_Amm.vo 1^ Pos.Ec.'!R274,0))))</f>
        <v>0</v>
      </c>
      <c r="U274" s="252">
        <f t="shared" ref="U274" si="681">(P274)/12*0.8</f>
        <v>0</v>
      </c>
      <c r="V274" s="252">
        <f t="shared" ref="V274" si="682">(P274+R274)/12*0.8</f>
        <v>0</v>
      </c>
      <c r="W274" s="253" t="str">
        <f t="shared" ref="W274" si="683">"Fascia Da "&amp;F274&amp;" a "&amp;F275&amp;" Decorrenza "&amp;DAY(C268)&amp;"/"&amp;MONTH(C268)&amp;"/"&amp;YEAR(C268)</f>
        <v>Fascia Da 21 a 27 Decorrenza 1/7/2022</v>
      </c>
    </row>
    <row r="275" spans="1:23" ht="9" customHeight="1" x14ac:dyDescent="0.2">
      <c r="B275" s="245">
        <f t="shared" si="580"/>
        <v>44750</v>
      </c>
      <c r="C275" s="494"/>
      <c r="D275" s="494"/>
      <c r="E275" s="254" t="s">
        <v>4</v>
      </c>
      <c r="F275" s="255">
        <v>27</v>
      </c>
      <c r="G275" s="267">
        <f t="shared" ref="G275:N275" si="684">G274*1936.27</f>
        <v>0</v>
      </c>
      <c r="H275" s="256">
        <f t="shared" si="684"/>
        <v>0</v>
      </c>
      <c r="I275" s="256">
        <f t="shared" si="684"/>
        <v>0</v>
      </c>
      <c r="J275" s="267">
        <f t="shared" si="684"/>
        <v>0</v>
      </c>
      <c r="K275" s="267">
        <f t="shared" si="684"/>
        <v>0</v>
      </c>
      <c r="L275" s="257">
        <f t="shared" si="684"/>
        <v>0</v>
      </c>
      <c r="M275" s="267">
        <f t="shared" si="684"/>
        <v>0</v>
      </c>
      <c r="N275" s="267">
        <f t="shared" si="684"/>
        <v>0</v>
      </c>
      <c r="O275" s="183"/>
      <c r="P275" s="184">
        <f t="shared" ref="P275:V275" si="685">P274*1936.27</f>
        <v>0</v>
      </c>
      <c r="Q275" s="184">
        <f t="shared" si="685"/>
        <v>0</v>
      </c>
      <c r="R275" s="184">
        <f t="shared" si="685"/>
        <v>0</v>
      </c>
      <c r="S275" s="184">
        <f t="shared" si="685"/>
        <v>0</v>
      </c>
      <c r="T275" s="184">
        <f t="shared" si="685"/>
        <v>0</v>
      </c>
      <c r="U275" s="184">
        <f t="shared" si="685"/>
        <v>0</v>
      </c>
      <c r="V275" s="184">
        <f t="shared" si="685"/>
        <v>0</v>
      </c>
    </row>
    <row r="276" spans="1:23" ht="12.75" customHeight="1" x14ac:dyDescent="0.2">
      <c r="A276" s="104">
        <f>IF(Foglio2!$J$7=1,TRUNC(V276,0),TRUNC(U276,0))</f>
        <v>0</v>
      </c>
      <c r="B276" s="245">
        <f t="shared" si="580"/>
        <v>44751</v>
      </c>
      <c r="C276" s="494"/>
      <c r="D276" s="494"/>
      <c r="E276" s="259" t="s">
        <v>3</v>
      </c>
      <c r="F276" s="260">
        <v>28</v>
      </c>
      <c r="G276" s="248">
        <f>IF(Foglio2!$J$3=Foglio2!$E$3,'Ausiliari_Coll.Scol. 1^ Pos.Ec.'!E276,IF(Foglio2!$J$3=Foglio2!$E$4,'Collab._Tecnici 1^ Pos.Ec.'!E276,IF(Foglio2!$J$3=Foglio2!$E$5,'Assistenti_Tecnici 1^ Pos.Ec.'!E276,IF(Foglio2!$J$3=Foglio2!$E$6,'Assistenti_Amm.vo 1^ Pos.Ec.'!E276,0))))</f>
        <v>0</v>
      </c>
      <c r="H276" s="248">
        <f>IF(Foglio2!$J$3=Foglio2!$E$3,'Ausiliari_Coll.Scol. 1^ Pos.Ec.'!F276,IF(Foglio2!$J$3=Foglio2!$E$4,'Collab._Tecnici 1^ Pos.Ec.'!F276,IF(Foglio2!$J$3=Foglio2!$E$5,'Assistenti_Tecnici 1^ Pos.Ec.'!F276,IF(Foglio2!$J$3=Foglio2!$E$6,'Assistenti_Amm.vo 1^ Pos.Ec.'!F276,0))))</f>
        <v>0</v>
      </c>
      <c r="I276" s="248">
        <f>IF(Foglio2!$J$3=Foglio2!$E$3,'Ausiliari_Coll.Scol. 1^ Pos.Ec.'!G276,IF(Foglio2!$J$3=Foglio2!$E$4,'Collab._Tecnici 1^ Pos.Ec.'!G276,IF(Foglio2!$J$3=Foglio2!$E$5,'Assistenti_Tecnici 1^ Pos.Ec.'!G276,IF(Foglio2!$J$3=Foglio2!$E$6,'Assistenti_Amm.vo 1^ Pos.Ec.'!G276,0))))</f>
        <v>0</v>
      </c>
      <c r="J276" s="248">
        <f>IF(Foglio2!$J$3=Foglio2!$E$3,'Ausiliari_Coll.Scol. 1^ Pos.Ec.'!H276,IF(Foglio2!$J$3=Foglio2!$E$4,'Collab._Tecnici 1^ Pos.Ec.'!H276,IF(Foglio2!$J$3=Foglio2!$E$5,'Assistenti_Tecnici 1^ Pos.Ec.'!H276,IF(Foglio2!$J$3=Foglio2!$E$6,'Assistenti_Amm.vo 1^ Pos.Ec.'!H276,0))))</f>
        <v>0</v>
      </c>
      <c r="K276" s="248">
        <f>IF(Foglio2!$J$3=Foglio2!$E$3,'Ausiliari_Coll.Scol. 1^ Pos.Ec.'!I276,IF(Foglio2!$J$3=Foglio2!$E$4,'Collab._Tecnici 1^ Pos.Ec.'!I276,IF(Foglio2!$J$3=Foglio2!$E$5,'Assistenti_Tecnici 1^ Pos.Ec.'!I276,IF(Foglio2!$J$3=Foglio2!$E$6,'Assistenti_Amm.vo 1^ Pos.Ec.'!I276,0))))</f>
        <v>0</v>
      </c>
      <c r="L276" s="248">
        <f>IF(Foglio2!$J$3=Foglio2!$E$3,'Ausiliari_Coll.Scol. 1^ Pos.Ec.'!J276,IF(Foglio2!$J$3=Foglio2!$E$4,'Collab._Tecnici 1^ Pos.Ec.'!J276,IF(Foglio2!$J$3=Foglio2!$E$5,'Assistenti_Tecnici 1^ Pos.Ec.'!J276,IF(Foglio2!$J$3=Foglio2!$E$6,'Assistenti_Amm.vo 1^ Pos.Ec.'!J276,0))))</f>
        <v>0</v>
      </c>
      <c r="M276" s="248">
        <f>IF(Foglio2!$J$3=Foglio2!$E$3,'Ausiliari_Coll.Scol. 1^ Pos.Ec.'!K276,IF(Foglio2!$J$3=Foglio2!$E$4,'Collab._Tecnici 1^ Pos.Ec.'!K276,IF(Foglio2!$J$3=Foglio2!$E$5,'Assistenti_Tecnici 1^ Pos.Ec.'!K276,IF(Foglio2!$J$3=Foglio2!$E$6,'Assistenti_Amm.vo 1^ Pos.Ec.'!K276,0))))</f>
        <v>0</v>
      </c>
      <c r="N276" s="250">
        <f>IF(Foglio2!$J$3=Foglio2!$E$3,'Ausiliari_Coll.Scol. 1^ Pos.Ec.'!L276,IF(Foglio2!$J$3=Foglio2!$E$4,'Collab._Tecnici 1^ Pos.Ec.'!L276,IF(Foglio2!$J$3=Foglio2!$E$5,'Assistenti_Tecnici 1^ Pos.Ec.'!L276,IF(Foglio2!$J$3=Foglio2!$E$6,'Assistenti_Amm.vo 1^ Pos.Ec.'!L276,0))))</f>
        <v>0</v>
      </c>
      <c r="O276" s="251"/>
      <c r="P276" s="252">
        <f>IF(Foglio2!$J$3=Foglio2!$E$3,'Ausiliari_Coll.Scol. 1^ Pos.Ec.'!N276,IF(Foglio2!$J$3=Foglio2!$E$4,'Collab._Tecnici 1^ Pos.Ec.'!N276,IF(Foglio2!$J$3=Foglio2!$E$5,'Assistenti_Tecnici 1^ Pos.Ec.'!N276,IF(Foglio2!$J$3=Foglio2!$E$6,'Assistenti_Amm.vo 1^ Pos.Ec.'!N276,0))))</f>
        <v>0</v>
      </c>
      <c r="Q276" s="252">
        <f>IF(Foglio2!$J$3=Foglio2!$E$3,'Ausiliari_Coll.Scol. 1^ Pos.Ec.'!O276,IF(Foglio2!$J$3=Foglio2!$E$4,'Collab._Tecnici 1^ Pos.Ec.'!O276,IF(Foglio2!$J$3=Foglio2!$E$5,'Assistenti_Tecnici 1^ Pos.Ec.'!O276,IF(Foglio2!$J$3=Foglio2!$E$6,'Assistenti_Amm.vo 1^ Pos.Ec.'!O276,0))))</f>
        <v>0</v>
      </c>
      <c r="R276" s="252">
        <f>IF(Foglio2!$J$3=Foglio2!$E$3,'Ausiliari_Coll.Scol. 1^ Pos.Ec.'!P276,IF(Foglio2!$J$3=Foglio2!$E$4,'Collab._Tecnici 1^ Pos.Ec.'!P276,IF(Foglio2!$J$3=Foglio2!$E$5,'Assistenti_Tecnici 1^ Pos.Ec.'!P276,IF(Foglio2!$J$3=Foglio2!$E$6,'Assistenti_Amm.vo 1^ Pos.Ec.'!P276,0))))</f>
        <v>0</v>
      </c>
      <c r="S276" s="252">
        <f>IF(Foglio2!$J$3=Foglio2!$E$3,'Ausiliari_Coll.Scol. 1^ Pos.Ec.'!Q276,IF(Foglio2!$J$3=Foglio2!$E$4,'Collab._Tecnici 1^ Pos.Ec.'!Q276,IF(Foglio2!$J$3=Foglio2!$E$5,'Assistenti_Tecnici 1^ Pos.Ec.'!Q276,IF(Foglio2!$J$3=Foglio2!$E$6,'Assistenti_Amm.vo 1^ Pos.Ec.'!Q276,0))))</f>
        <v>0</v>
      </c>
      <c r="T276" s="252">
        <f>IF(Foglio2!$J$3=Foglio2!$E$3,'Ausiliari_Coll.Scol. 1^ Pos.Ec.'!R276,IF(Foglio2!$J$3=Foglio2!$E$4,'Collab._Tecnici 1^ Pos.Ec.'!R276,IF(Foglio2!$J$3=Foglio2!$E$5,'Assistenti_Tecnici 1^ Pos.Ec.'!R276,IF(Foglio2!$J$3=Foglio2!$E$6,'Assistenti_Amm.vo 1^ Pos.Ec.'!R276,0))))</f>
        <v>0</v>
      </c>
      <c r="U276" s="252">
        <f t="shared" ref="U276" si="686">(P276)/12*0.8</f>
        <v>0</v>
      </c>
      <c r="V276" s="252">
        <f t="shared" ref="V276" si="687">(P276+R276)/12*0.8</f>
        <v>0</v>
      </c>
      <c r="W276" s="253" t="str">
        <f t="shared" ref="W276" si="688">"Fascia Da "&amp;F276&amp;" a "&amp;F277&amp;" Decorrenza "&amp;DAY(C268)&amp;"/"&amp;MONTH(C268)&amp;"/"&amp;YEAR(C268)</f>
        <v>Fascia Da 28 a 34 Decorrenza 1/7/2022</v>
      </c>
    </row>
    <row r="277" spans="1:23" ht="9" customHeight="1" x14ac:dyDescent="0.2">
      <c r="B277" s="245">
        <f t="shared" si="580"/>
        <v>44752</v>
      </c>
      <c r="C277" s="494"/>
      <c r="D277" s="494"/>
      <c r="E277" s="254" t="s">
        <v>4</v>
      </c>
      <c r="F277" s="255">
        <v>34</v>
      </c>
      <c r="G277" s="267">
        <f t="shared" ref="G277:N277" si="689">G276*1936.27</f>
        <v>0</v>
      </c>
      <c r="H277" s="256">
        <f t="shared" si="689"/>
        <v>0</v>
      </c>
      <c r="I277" s="256">
        <f t="shared" si="689"/>
        <v>0</v>
      </c>
      <c r="J277" s="267">
        <f t="shared" si="689"/>
        <v>0</v>
      </c>
      <c r="K277" s="267">
        <f t="shared" si="689"/>
        <v>0</v>
      </c>
      <c r="L277" s="257">
        <f t="shared" si="689"/>
        <v>0</v>
      </c>
      <c r="M277" s="267">
        <f t="shared" si="689"/>
        <v>0</v>
      </c>
      <c r="N277" s="267">
        <f t="shared" si="689"/>
        <v>0</v>
      </c>
      <c r="O277" s="183"/>
      <c r="P277" s="184">
        <f t="shared" ref="P277:V277" si="690">P276*1936.27</f>
        <v>0</v>
      </c>
      <c r="Q277" s="184">
        <f t="shared" si="690"/>
        <v>0</v>
      </c>
      <c r="R277" s="184">
        <f t="shared" si="690"/>
        <v>0</v>
      </c>
      <c r="S277" s="184">
        <f t="shared" si="690"/>
        <v>0</v>
      </c>
      <c r="T277" s="184">
        <f t="shared" si="690"/>
        <v>0</v>
      </c>
      <c r="U277" s="184">
        <f t="shared" si="690"/>
        <v>0</v>
      </c>
      <c r="V277" s="184">
        <f t="shared" si="690"/>
        <v>0</v>
      </c>
    </row>
    <row r="278" spans="1:23" ht="12.75" customHeight="1" x14ac:dyDescent="0.2">
      <c r="A278" s="104">
        <f>IF(Foglio2!$J$7=1,TRUNC(V278,0),TRUNC(U278,0))</f>
        <v>0</v>
      </c>
      <c r="B278" s="245">
        <f t="shared" si="580"/>
        <v>44753</v>
      </c>
      <c r="C278" s="494"/>
      <c r="D278" s="494"/>
      <c r="E278" s="259" t="s">
        <v>3</v>
      </c>
      <c r="F278" s="260">
        <v>35</v>
      </c>
      <c r="G278" s="248">
        <f>IF(Foglio2!$J$3=Foglio2!$E$3,'Ausiliari_Coll.Scol. 1^ Pos.Ec.'!E278,IF(Foglio2!$J$3=Foglio2!$E$4,'Collab._Tecnici 1^ Pos.Ec.'!E278,IF(Foglio2!$J$3=Foglio2!$E$5,'Assistenti_Tecnici 1^ Pos.Ec.'!E278,IF(Foglio2!$J$3=Foglio2!$E$6,'Assistenti_Amm.vo 1^ Pos.Ec.'!E278,0))))</f>
        <v>0</v>
      </c>
      <c r="H278" s="248">
        <f>IF(Foglio2!$J$3=Foglio2!$E$3,'Ausiliari_Coll.Scol. 1^ Pos.Ec.'!F278,IF(Foglio2!$J$3=Foglio2!$E$4,'Collab._Tecnici 1^ Pos.Ec.'!F278,IF(Foglio2!$J$3=Foglio2!$E$5,'Assistenti_Tecnici 1^ Pos.Ec.'!F278,IF(Foglio2!$J$3=Foglio2!$E$6,'Assistenti_Amm.vo 1^ Pos.Ec.'!F278,0))))</f>
        <v>0</v>
      </c>
      <c r="I278" s="248">
        <f>IF(Foglio2!$J$3=Foglio2!$E$3,'Ausiliari_Coll.Scol. 1^ Pos.Ec.'!G278,IF(Foglio2!$J$3=Foglio2!$E$4,'Collab._Tecnici 1^ Pos.Ec.'!G278,IF(Foglio2!$J$3=Foglio2!$E$5,'Assistenti_Tecnici 1^ Pos.Ec.'!G278,IF(Foglio2!$J$3=Foglio2!$E$6,'Assistenti_Amm.vo 1^ Pos.Ec.'!G278,0))))</f>
        <v>0</v>
      </c>
      <c r="J278" s="248">
        <f>IF(Foglio2!$J$3=Foglio2!$E$3,'Ausiliari_Coll.Scol. 1^ Pos.Ec.'!H278,IF(Foglio2!$J$3=Foglio2!$E$4,'Collab._Tecnici 1^ Pos.Ec.'!H278,IF(Foglio2!$J$3=Foglio2!$E$5,'Assistenti_Tecnici 1^ Pos.Ec.'!H278,IF(Foglio2!$J$3=Foglio2!$E$6,'Assistenti_Amm.vo 1^ Pos.Ec.'!H278,0))))</f>
        <v>0</v>
      </c>
      <c r="K278" s="248">
        <f>IF(Foglio2!$J$3=Foglio2!$E$3,'Ausiliari_Coll.Scol. 1^ Pos.Ec.'!I278,IF(Foglio2!$J$3=Foglio2!$E$4,'Collab._Tecnici 1^ Pos.Ec.'!I278,IF(Foglio2!$J$3=Foglio2!$E$5,'Assistenti_Tecnici 1^ Pos.Ec.'!I278,IF(Foglio2!$J$3=Foglio2!$E$6,'Assistenti_Amm.vo 1^ Pos.Ec.'!I278,0))))</f>
        <v>0</v>
      </c>
      <c r="L278" s="248">
        <f>IF(Foglio2!$J$3=Foglio2!$E$3,'Ausiliari_Coll.Scol. 1^ Pos.Ec.'!J278,IF(Foglio2!$J$3=Foglio2!$E$4,'Collab._Tecnici 1^ Pos.Ec.'!J278,IF(Foglio2!$J$3=Foglio2!$E$5,'Assistenti_Tecnici 1^ Pos.Ec.'!J278,IF(Foglio2!$J$3=Foglio2!$E$6,'Assistenti_Amm.vo 1^ Pos.Ec.'!J278,0))))</f>
        <v>0</v>
      </c>
      <c r="M278" s="248">
        <f>IF(Foglio2!$J$3=Foglio2!$E$3,'Ausiliari_Coll.Scol. 1^ Pos.Ec.'!K278,IF(Foglio2!$J$3=Foglio2!$E$4,'Collab._Tecnici 1^ Pos.Ec.'!K278,IF(Foglio2!$J$3=Foglio2!$E$5,'Assistenti_Tecnici 1^ Pos.Ec.'!K278,IF(Foglio2!$J$3=Foglio2!$E$6,'Assistenti_Amm.vo 1^ Pos.Ec.'!K278,0))))</f>
        <v>0</v>
      </c>
      <c r="N278" s="250">
        <f>IF(Foglio2!$J$3=Foglio2!$E$3,'Ausiliari_Coll.Scol. 1^ Pos.Ec.'!L278,IF(Foglio2!$J$3=Foglio2!$E$4,'Collab._Tecnici 1^ Pos.Ec.'!L278,IF(Foglio2!$J$3=Foglio2!$E$5,'Assistenti_Tecnici 1^ Pos.Ec.'!L278,IF(Foglio2!$J$3=Foglio2!$E$6,'Assistenti_Amm.vo 1^ Pos.Ec.'!L278,0))))</f>
        <v>0</v>
      </c>
      <c r="O278" s="251"/>
      <c r="P278" s="252">
        <f>IF(Foglio2!$J$3=Foglio2!$E$3,'Ausiliari_Coll.Scol. 1^ Pos.Ec.'!N278,IF(Foglio2!$J$3=Foglio2!$E$4,'Collab._Tecnici 1^ Pos.Ec.'!N278,IF(Foglio2!$J$3=Foglio2!$E$5,'Assistenti_Tecnici 1^ Pos.Ec.'!N278,IF(Foglio2!$J$3=Foglio2!$E$6,'Assistenti_Amm.vo 1^ Pos.Ec.'!N278,0))))</f>
        <v>0</v>
      </c>
      <c r="Q278" s="252">
        <f>IF(Foglio2!$J$3=Foglio2!$E$3,'Ausiliari_Coll.Scol. 1^ Pos.Ec.'!O278,IF(Foglio2!$J$3=Foglio2!$E$4,'Collab._Tecnici 1^ Pos.Ec.'!O278,IF(Foglio2!$J$3=Foglio2!$E$5,'Assistenti_Tecnici 1^ Pos.Ec.'!O278,IF(Foglio2!$J$3=Foglio2!$E$6,'Assistenti_Amm.vo 1^ Pos.Ec.'!O278,0))))</f>
        <v>0</v>
      </c>
      <c r="R278" s="252">
        <f>IF(Foglio2!$J$3=Foglio2!$E$3,'Ausiliari_Coll.Scol. 1^ Pos.Ec.'!P278,IF(Foglio2!$J$3=Foglio2!$E$4,'Collab._Tecnici 1^ Pos.Ec.'!P278,IF(Foglio2!$J$3=Foglio2!$E$5,'Assistenti_Tecnici 1^ Pos.Ec.'!P278,IF(Foglio2!$J$3=Foglio2!$E$6,'Assistenti_Amm.vo 1^ Pos.Ec.'!P278,0))))</f>
        <v>0</v>
      </c>
      <c r="S278" s="252">
        <f>IF(Foglio2!$J$3=Foglio2!$E$3,'Ausiliari_Coll.Scol. 1^ Pos.Ec.'!Q278,IF(Foglio2!$J$3=Foglio2!$E$4,'Collab._Tecnici 1^ Pos.Ec.'!Q278,IF(Foglio2!$J$3=Foglio2!$E$5,'Assistenti_Tecnici 1^ Pos.Ec.'!Q278,IF(Foglio2!$J$3=Foglio2!$E$6,'Assistenti_Amm.vo 1^ Pos.Ec.'!Q278,0))))</f>
        <v>0</v>
      </c>
      <c r="T278" s="252">
        <f>IF(Foglio2!$J$3=Foglio2!$E$3,'Ausiliari_Coll.Scol. 1^ Pos.Ec.'!R278,IF(Foglio2!$J$3=Foglio2!$E$4,'Collab._Tecnici 1^ Pos.Ec.'!R278,IF(Foglio2!$J$3=Foglio2!$E$5,'Assistenti_Tecnici 1^ Pos.Ec.'!R278,IF(Foglio2!$J$3=Foglio2!$E$6,'Assistenti_Amm.vo 1^ Pos.Ec.'!R278,0))))</f>
        <v>0</v>
      </c>
      <c r="U278" s="252">
        <f t="shared" ref="U278" si="691">(P278)/12*0.8</f>
        <v>0</v>
      </c>
      <c r="V278" s="252">
        <f t="shared" ref="V278" si="692">(P278+R278)/12*0.8</f>
        <v>0</v>
      </c>
      <c r="W278" s="253" t="str">
        <f t="shared" ref="W278" si="693">"Fascia Da "&amp;F278&amp;" a "&amp;F279&amp;" Decorrenza "&amp;DAY(C268)&amp;"/"&amp;MONTH(C268)&amp;"/"&amp;YEAR(C268)</f>
        <v>Fascia Da 35 a  Decorrenza 1/7/2022</v>
      </c>
    </row>
    <row r="279" spans="1:23" ht="9" customHeight="1" x14ac:dyDescent="0.2">
      <c r="B279" s="245">
        <f t="shared" si="580"/>
        <v>44754</v>
      </c>
      <c r="C279" s="495"/>
      <c r="D279" s="495"/>
      <c r="E279" s="264" t="s">
        <v>4</v>
      </c>
      <c r="F279" s="265"/>
      <c r="G279" s="267">
        <f t="shared" ref="G279:N279" si="694">G278*1936.27</f>
        <v>0</v>
      </c>
      <c r="H279" s="267">
        <f t="shared" si="694"/>
        <v>0</v>
      </c>
      <c r="I279" s="267">
        <f t="shared" si="694"/>
        <v>0</v>
      </c>
      <c r="J279" s="267">
        <f t="shared" si="694"/>
        <v>0</v>
      </c>
      <c r="K279" s="267">
        <f t="shared" si="694"/>
        <v>0</v>
      </c>
      <c r="L279" s="267">
        <f t="shared" si="694"/>
        <v>0</v>
      </c>
      <c r="M279" s="267">
        <f t="shared" si="694"/>
        <v>0</v>
      </c>
      <c r="N279" s="267">
        <f t="shared" si="694"/>
        <v>0</v>
      </c>
      <c r="O279" s="183"/>
      <c r="P279" s="269">
        <f t="shared" ref="P279:V279" si="695">P278*1936.27</f>
        <v>0</v>
      </c>
      <c r="Q279" s="269">
        <f t="shared" si="695"/>
        <v>0</v>
      </c>
      <c r="R279" s="269">
        <f t="shared" si="695"/>
        <v>0</v>
      </c>
      <c r="S279" s="269">
        <f t="shared" si="695"/>
        <v>0</v>
      </c>
      <c r="T279" s="184">
        <f t="shared" si="695"/>
        <v>0</v>
      </c>
      <c r="U279" s="184">
        <f t="shared" si="695"/>
        <v>0</v>
      </c>
      <c r="V279" s="184">
        <f t="shared" si="695"/>
        <v>0</v>
      </c>
    </row>
  </sheetData>
  <sheetProtection sheet="1" objects="1" scenarios="1"/>
  <mergeCells count="99">
    <mergeCell ref="C244:C245"/>
    <mergeCell ref="D244:D245"/>
    <mergeCell ref="C246:C255"/>
    <mergeCell ref="D246:D255"/>
    <mergeCell ref="E1:N2"/>
    <mergeCell ref="C234:C243"/>
    <mergeCell ref="D234:D243"/>
    <mergeCell ref="D174:D183"/>
    <mergeCell ref="C146:C147"/>
    <mergeCell ref="D146:D147"/>
    <mergeCell ref="C148:C159"/>
    <mergeCell ref="D148:D159"/>
    <mergeCell ref="C160:C161"/>
    <mergeCell ref="D160:D161"/>
    <mergeCell ref="C120:C131"/>
    <mergeCell ref="D120:D131"/>
    <mergeCell ref="V3:V4"/>
    <mergeCell ref="C198:C207"/>
    <mergeCell ref="D198:D207"/>
    <mergeCell ref="C232:C233"/>
    <mergeCell ref="D232:D233"/>
    <mergeCell ref="C184:C185"/>
    <mergeCell ref="D184:D185"/>
    <mergeCell ref="C186:C195"/>
    <mergeCell ref="D186:D195"/>
    <mergeCell ref="C196:C197"/>
    <mergeCell ref="D196:D197"/>
    <mergeCell ref="C162:C171"/>
    <mergeCell ref="D162:D171"/>
    <mergeCell ref="C172:C173"/>
    <mergeCell ref="D172:D173"/>
    <mergeCell ref="C174:C183"/>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C6:C7"/>
    <mergeCell ref="D6:D7"/>
    <mergeCell ref="S3:S4"/>
    <mergeCell ref="T3:T4"/>
    <mergeCell ref="U3:U4"/>
    <mergeCell ref="E5:F5"/>
    <mergeCell ref="C1:D1"/>
    <mergeCell ref="P1:R2"/>
    <mergeCell ref="C3:D3"/>
    <mergeCell ref="E3:F4"/>
    <mergeCell ref="G3:L3"/>
    <mergeCell ref="M3:M4"/>
    <mergeCell ref="N3:N4"/>
    <mergeCell ref="P3:P4"/>
    <mergeCell ref="Q3:Q4"/>
    <mergeCell ref="C270:C279"/>
    <mergeCell ref="D270:D279"/>
    <mergeCell ref="C256:C257"/>
    <mergeCell ref="D256:D257"/>
    <mergeCell ref="C258:C267"/>
    <mergeCell ref="D258:D267"/>
    <mergeCell ref="C268:C269"/>
    <mergeCell ref="D268:D269"/>
    <mergeCell ref="C222:C231"/>
    <mergeCell ref="D222:D231"/>
    <mergeCell ref="C208:C209"/>
    <mergeCell ref="D208:D209"/>
    <mergeCell ref="C210:C219"/>
    <mergeCell ref="D210:D219"/>
    <mergeCell ref="C220:C221"/>
    <mergeCell ref="D220:D221"/>
  </mergeCells>
  <conditionalFormatting sqref="N7:S7 N9:S9 N11:S11 N13:S13 N15:S15 N17:S17 N19:S19 N21:S21 N23:S23 N25:S25 N27:S27 N29:S29 N31:S31 N33:S33 N35:S35 N37:S37 N39:S39 N41:S41 N43:S43 N45:S45 N47:S47 P6:S6 P8:S8 P10:S10 P12:S12 P14:S14 P16:S16 P18:S18 P20:S20 P22:S22 P24:S24 P26:S26 P28:S28 P30:S30 P32:S32 P34:S34 P36:S36 P38:S38 P40:S40 P42:S42 P44:S44 P46:S46 G6:M47 T6:T47 U6:U7 T76:T207 G76:S145">
    <cfRule type="cellIs" dxfId="5833" priority="248"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5832" priority="249" stopIfTrue="1" operator="equal">
      <formula>0</formula>
    </cfRule>
  </conditionalFormatting>
  <conditionalFormatting sqref="S6 S8 S10 S12 S14 S16 S18 S20 S22 S24 S26 S28 S30 S32 S34 S36 S38 S40 S42 S44 S46 S76 S78 S80 S82 S84 S86 S88 S90 S92 S94 S96 S98 S100 S102 S104 S106 S108 S110 S112 S114 S116 S118 S120 S122 S124 S126 S128 S130 S132 S134 S136 S138 S140 S142 S144">
    <cfRule type="cellIs" dxfId="5831" priority="247" stopIfTrue="1" operator="equal">
      <formula>0</formula>
    </cfRule>
  </conditionalFormatting>
  <conditionalFormatting sqref="G160:S171">
    <cfRule type="cellIs" dxfId="5830" priority="246" stopIfTrue="1" operator="equal">
      <formula>0</formula>
    </cfRule>
  </conditionalFormatting>
  <conditionalFormatting sqref="G146:S159">
    <cfRule type="cellIs" dxfId="5829" priority="244" stopIfTrue="1" operator="equal">
      <formula>0</formula>
    </cfRule>
  </conditionalFormatting>
  <conditionalFormatting sqref="P146:S146 P148:S148 P150:S150 P152:S152 P154:S154 P156:S156 P158:S158">
    <cfRule type="cellIs" dxfId="5828" priority="245" stopIfTrue="1" operator="equal">
      <formula>0</formula>
    </cfRule>
  </conditionalFormatting>
  <conditionalFormatting sqref="P160:S160 P162:S162 P164:S164 P166:S166 P168:S168 P170:S170">
    <cfRule type="cellIs" dxfId="5827" priority="243" stopIfTrue="1" operator="equal">
      <formula>0</formula>
    </cfRule>
  </conditionalFormatting>
  <conditionalFormatting sqref="G172:J183 L172:S183">
    <cfRule type="cellIs" dxfId="5826" priority="240" stopIfTrue="1" operator="equal">
      <formula>0</formula>
    </cfRule>
  </conditionalFormatting>
  <conditionalFormatting sqref="P172:S172 P174:S174 P176:S176 P178:S178 P180:S180 P182:S182">
    <cfRule type="cellIs" dxfId="5825" priority="239" stopIfTrue="1" operator="equal">
      <formula>0</formula>
    </cfRule>
  </conditionalFormatting>
  <conditionalFormatting sqref="G184:J195 L184:S185 L186:Q195 S186:S195">
    <cfRule type="cellIs" dxfId="5824" priority="238" stopIfTrue="1" operator="equal">
      <formula>0</formula>
    </cfRule>
  </conditionalFormatting>
  <conditionalFormatting sqref="P184:S184 P186:Q186 P188:Q188 P190:Q190 P192:Q192 P194:Q194 S194 S192 S190 S188 S186">
    <cfRule type="cellIs" dxfId="5823" priority="237" stopIfTrue="1" operator="equal">
      <formula>0</formula>
    </cfRule>
  </conditionalFormatting>
  <conditionalFormatting sqref="H196:Q207 S196:S207">
    <cfRule type="cellIs" dxfId="5822" priority="236" stopIfTrue="1" operator="equal">
      <formula>0</formula>
    </cfRule>
  </conditionalFormatting>
  <conditionalFormatting sqref="P196:Q196 P198:Q198 P200:Q200 P202:Q202 P204:Q204 P206:Q206 S206 S204 S202 S200 S198 S196">
    <cfRule type="cellIs" dxfId="5821" priority="235" stopIfTrue="1" operator="equal">
      <formula>0</formula>
    </cfRule>
  </conditionalFormatting>
  <conditionalFormatting sqref="K172:K195">
    <cfRule type="cellIs" dxfId="5820" priority="234" stopIfTrue="1" operator="equal">
      <formula>0</formula>
    </cfRule>
  </conditionalFormatting>
  <conditionalFormatting sqref="G196:G207">
    <cfRule type="cellIs" dxfId="5819" priority="233" stopIfTrue="1" operator="equal">
      <formula>0</formula>
    </cfRule>
  </conditionalFormatting>
  <conditionalFormatting sqref="R186:R207">
    <cfRule type="cellIs" dxfId="5818" priority="232" stopIfTrue="1" operator="equal">
      <formula>0</formula>
    </cfRule>
  </conditionalFormatting>
  <conditionalFormatting sqref="R186 R188 R190 R192 R194 R196 R198 R200 R202 R204 R206">
    <cfRule type="cellIs" dxfId="5817" priority="231"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6" priority="230"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5" priority="229" stopIfTrue="1" operator="equal">
      <formula>0</formula>
    </cfRule>
  </conditionalFormatting>
  <conditionalFormatting sqref="T160:T171">
    <cfRule type="cellIs" dxfId="5814" priority="228" stopIfTrue="1" operator="equal">
      <formula>0</formula>
    </cfRule>
  </conditionalFormatting>
  <conditionalFormatting sqref="T146:T159">
    <cfRule type="cellIs" dxfId="5813" priority="226" stopIfTrue="1" operator="equal">
      <formula>0</formula>
    </cfRule>
  </conditionalFormatting>
  <conditionalFormatting sqref="T146 T148 T150 T152 T154 T156 T158">
    <cfRule type="cellIs" dxfId="5812" priority="227" stopIfTrue="1" operator="equal">
      <formula>0</formula>
    </cfRule>
  </conditionalFormatting>
  <conditionalFormatting sqref="T160 T162 T164 T166 T168 T170">
    <cfRule type="cellIs" dxfId="5811" priority="225" stopIfTrue="1" operator="equal">
      <formula>0</formula>
    </cfRule>
  </conditionalFormatting>
  <conditionalFormatting sqref="T172:T183">
    <cfRule type="cellIs" dxfId="5810" priority="222" stopIfTrue="1" operator="equal">
      <formula>0</formula>
    </cfRule>
  </conditionalFormatting>
  <conditionalFormatting sqref="T172 T174 T176 T178 T180 T182">
    <cfRule type="cellIs" dxfId="5809" priority="221" stopIfTrue="1" operator="equal">
      <formula>0</formula>
    </cfRule>
  </conditionalFormatting>
  <conditionalFormatting sqref="T184:T195">
    <cfRule type="cellIs" dxfId="5808" priority="220" stopIfTrue="1" operator="equal">
      <formula>0</formula>
    </cfRule>
  </conditionalFormatting>
  <conditionalFormatting sqref="T184 T194 T192 T190 T188 T186">
    <cfRule type="cellIs" dxfId="5807" priority="219" stopIfTrue="1" operator="equal">
      <formula>0</formula>
    </cfRule>
  </conditionalFormatting>
  <conditionalFormatting sqref="T196:T207">
    <cfRule type="cellIs" dxfId="5806" priority="218" stopIfTrue="1" operator="equal">
      <formula>0</formula>
    </cfRule>
  </conditionalFormatting>
  <conditionalFormatting sqref="T206 T204 T202 T200 T198 T196">
    <cfRule type="cellIs" dxfId="5805" priority="217" stopIfTrue="1" operator="equal">
      <formula>0</formula>
    </cfRule>
  </conditionalFormatting>
  <conditionalFormatting sqref="U6">
    <cfRule type="cellIs" dxfId="5804" priority="147" stopIfTrue="1" operator="equal">
      <formula>0</formula>
    </cfRule>
  </conditionalFormatting>
  <conditionalFormatting sqref="U6">
    <cfRule type="cellIs" dxfId="5803" priority="146" stopIfTrue="1" operator="equal">
      <formula>0</formula>
    </cfRule>
  </conditionalFormatting>
  <conditionalFormatting sqref="V6:V7">
    <cfRule type="cellIs" dxfId="5802" priority="145" stopIfTrue="1" operator="equal">
      <formula>0</formula>
    </cfRule>
  </conditionalFormatting>
  <conditionalFormatting sqref="V6">
    <cfRule type="cellIs" dxfId="5801" priority="142" stopIfTrue="1" operator="equal">
      <formula>0</formula>
    </cfRule>
  </conditionalFormatting>
  <conditionalFormatting sqref="V6">
    <cfRule type="cellIs" dxfId="5800" priority="141" stopIfTrue="1" operator="equal">
      <formula>0</formula>
    </cfRule>
  </conditionalFormatting>
  <conditionalFormatting sqref="U8:U47 U76:U207">
    <cfRule type="cellIs" dxfId="5799" priority="140"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8" priority="13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7" priority="138" stopIfTrue="1" operator="equal">
      <formula>0</formula>
    </cfRule>
  </conditionalFormatting>
  <conditionalFormatting sqref="V8:V47 V76:V207">
    <cfRule type="cellIs" dxfId="5796" priority="137"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5" priority="136"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4" priority="135" stopIfTrue="1" operator="equal">
      <formula>0</formula>
    </cfRule>
  </conditionalFormatting>
  <conditionalFormatting sqref="N49:S49 N51:S51 N53:S53 N55:S55 N57:S57 N59:S59 N61:S61 P48:S48 P50:S50 P52:S52 P54:S54 P56:S56 P58:S58 P60:S60 G48:M61 T48:T61">
    <cfRule type="cellIs" dxfId="5793" priority="133" stopIfTrue="1" operator="equal">
      <formula>0</formula>
    </cfRule>
  </conditionalFormatting>
  <conditionalFormatting sqref="N48:S48 N50:S50 N52:S52 N54:S54 N56:S56 N58:S58 N60:S60">
    <cfRule type="cellIs" dxfId="5792" priority="134" stopIfTrue="1" operator="equal">
      <formula>0</formula>
    </cfRule>
  </conditionalFormatting>
  <conditionalFormatting sqref="S48 S50 S52 S54 S56 S58 S60">
    <cfRule type="cellIs" dxfId="5791" priority="132" stopIfTrue="1" operator="equal">
      <formula>0</formula>
    </cfRule>
  </conditionalFormatting>
  <conditionalFormatting sqref="T48 T50 T52 T54 T56 T58 T60">
    <cfRule type="cellIs" dxfId="5790" priority="131" stopIfTrue="1" operator="equal">
      <formula>0</formula>
    </cfRule>
  </conditionalFormatting>
  <conditionalFormatting sqref="T48 T50 T52 T54 T56 T58 T60">
    <cfRule type="cellIs" dxfId="5789" priority="130" stopIfTrue="1" operator="equal">
      <formula>0</formula>
    </cfRule>
  </conditionalFormatting>
  <conditionalFormatting sqref="U48:U61">
    <cfRule type="cellIs" dxfId="5788" priority="129" stopIfTrue="1" operator="equal">
      <formula>0</formula>
    </cfRule>
  </conditionalFormatting>
  <conditionalFormatting sqref="U48 U50 U52 U54 U56 U58 U60">
    <cfRule type="cellIs" dxfId="5787" priority="128" stopIfTrue="1" operator="equal">
      <formula>0</formula>
    </cfRule>
  </conditionalFormatting>
  <conditionalFormatting sqref="U48 U50 U52 U54 U56 U58 U60">
    <cfRule type="cellIs" dxfId="5786" priority="127" stopIfTrue="1" operator="equal">
      <formula>0</formula>
    </cfRule>
  </conditionalFormatting>
  <conditionalFormatting sqref="V48:V61">
    <cfRule type="cellIs" dxfId="5785" priority="126" stopIfTrue="1" operator="equal">
      <formula>0</formula>
    </cfRule>
  </conditionalFormatting>
  <conditionalFormatting sqref="V48 V50 V52 V54 V56 V58 V60">
    <cfRule type="cellIs" dxfId="5784" priority="125" stopIfTrue="1" operator="equal">
      <formula>0</formula>
    </cfRule>
  </conditionalFormatting>
  <conditionalFormatting sqref="V48 V50 V52 V54 V56 V58 V60">
    <cfRule type="cellIs" dxfId="5783" priority="124" stopIfTrue="1" operator="equal">
      <formula>0</formula>
    </cfRule>
  </conditionalFormatting>
  <conditionalFormatting sqref="N63:S63 N65:S65 N67:S67 N69:S69 N71:S71 N73:S73 N75:S75 P62:S62 P64:S64 P66:S66 P68:S68 P70:S70 P72:S72 P74:S74 G62:M75 T62:T75">
    <cfRule type="cellIs" dxfId="5782" priority="122" stopIfTrue="1" operator="equal">
      <formula>0</formula>
    </cfRule>
  </conditionalFormatting>
  <conditionalFormatting sqref="N62:S62 N64:S64 N66:S66 N68:S68 N70:S70 N72:S72 N74:S74">
    <cfRule type="cellIs" dxfId="5781" priority="123" stopIfTrue="1" operator="equal">
      <formula>0</formula>
    </cfRule>
  </conditionalFormatting>
  <conditionalFormatting sqref="S62 S64 S66 S68 S70 S72 S74">
    <cfRule type="cellIs" dxfId="5780" priority="121" stopIfTrue="1" operator="equal">
      <formula>0</formula>
    </cfRule>
  </conditionalFormatting>
  <conditionalFormatting sqref="T62 T64 T66 T68 T70 T72 T74">
    <cfRule type="cellIs" dxfId="5779" priority="120" stopIfTrue="1" operator="equal">
      <formula>0</formula>
    </cfRule>
  </conditionalFormatting>
  <conditionalFormatting sqref="T62 T64 T66 T68 T70 T72 T74">
    <cfRule type="cellIs" dxfId="5778" priority="119" stopIfTrue="1" operator="equal">
      <formula>0</formula>
    </cfRule>
  </conditionalFormatting>
  <conditionalFormatting sqref="U62:U75">
    <cfRule type="cellIs" dxfId="5777" priority="118" stopIfTrue="1" operator="equal">
      <formula>0</formula>
    </cfRule>
  </conditionalFormatting>
  <conditionalFormatting sqref="U62 U64 U66 U68 U70 U72 U74">
    <cfRule type="cellIs" dxfId="5776" priority="117" stopIfTrue="1" operator="equal">
      <formula>0</formula>
    </cfRule>
  </conditionalFormatting>
  <conditionalFormatting sqref="U62 U64 U66 U68 U70 U72 U74">
    <cfRule type="cellIs" dxfId="5775" priority="116" stopIfTrue="1" operator="equal">
      <formula>0</formula>
    </cfRule>
  </conditionalFormatting>
  <conditionalFormatting sqref="V62:V75">
    <cfRule type="cellIs" dxfId="5774" priority="115" stopIfTrue="1" operator="equal">
      <formula>0</formula>
    </cfRule>
  </conditionalFormatting>
  <conditionalFormatting sqref="V62 V64 V66 V68 V70 V72 V74">
    <cfRule type="cellIs" dxfId="5773" priority="114" stopIfTrue="1" operator="equal">
      <formula>0</formula>
    </cfRule>
  </conditionalFormatting>
  <conditionalFormatting sqref="V62 V64 V66 V68 V70 V72 V74">
    <cfRule type="cellIs" dxfId="5772" priority="113" stopIfTrue="1" operator="equal">
      <formula>0</formula>
    </cfRule>
  </conditionalFormatting>
  <conditionalFormatting sqref="T208:T279">
    <cfRule type="cellIs" dxfId="5771" priority="16" stopIfTrue="1" operator="equal">
      <formula>0</formula>
    </cfRule>
  </conditionalFormatting>
  <conditionalFormatting sqref="H208:Q279 S208:S279">
    <cfRule type="cellIs" dxfId="5770"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769" priority="14" stopIfTrue="1" operator="equal">
      <formula>0</formula>
    </cfRule>
  </conditionalFormatting>
  <conditionalFormatting sqref="G208:G279">
    <cfRule type="cellIs" dxfId="5768" priority="13" stopIfTrue="1" operator="equal">
      <formula>0</formula>
    </cfRule>
  </conditionalFormatting>
  <conditionalFormatting sqref="R208:R279">
    <cfRule type="cellIs" dxfId="5767"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766"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5"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4" priority="9" stopIfTrue="1" operator="equal">
      <formula>0</formula>
    </cfRule>
  </conditionalFormatting>
  <conditionalFormatting sqref="T208:T279">
    <cfRule type="cellIs" dxfId="5763"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762" priority="7" stopIfTrue="1" operator="equal">
      <formula>0</formula>
    </cfRule>
  </conditionalFormatting>
  <conditionalFormatting sqref="U208:U279">
    <cfRule type="cellIs" dxfId="5761"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60" priority="5"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59" priority="4" stopIfTrue="1" operator="equal">
      <formula>0</formula>
    </cfRule>
  </conditionalFormatting>
  <conditionalFormatting sqref="V208:V279">
    <cfRule type="cellIs" dxfId="5758"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7"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A149-6237-439A-A82B-E96A47C30408}">
  <sheetPr codeName="Foglio10">
    <pageSetUpPr fitToPage="1"/>
  </sheetPr>
  <dimension ref="A1:W279"/>
  <sheetViews>
    <sheetView showGridLines="0" zoomScaleNormal="100" workbookViewId="0">
      <pane ySplit="4" topLeftCell="A173" activePane="bottomLeft" state="frozenSplit"/>
      <selection pane="bottomLeft" activeCell="M194" sqref="M194"/>
    </sheetView>
  </sheetViews>
  <sheetFormatPr defaultColWidth="9.140625" defaultRowHeight="12.75" x14ac:dyDescent="0.2"/>
  <cols>
    <col min="1" max="1" width="9.140625" style="104"/>
    <col min="2" max="2" width="11.140625" style="104" customWidth="1"/>
    <col min="3" max="4" width="6.140625" style="104" customWidth="1"/>
    <col min="5" max="6" width="3.7109375" style="104" customWidth="1"/>
    <col min="7" max="7" width="11.7109375" style="104" customWidth="1"/>
    <col min="8" max="9" width="10.7109375" style="104" customWidth="1"/>
    <col min="10" max="10" width="11.7109375" style="104" customWidth="1"/>
    <col min="11" max="12" width="10.7109375" style="104" customWidth="1"/>
    <col min="13" max="14" width="11.7109375" style="104" customWidth="1"/>
    <col min="15" max="15" width="1.7109375" style="104" customWidth="1"/>
    <col min="16" max="22" width="11.7109375" style="104" customWidth="1"/>
    <col min="23" max="16384" width="9.140625" style="104"/>
  </cols>
  <sheetData>
    <row r="1" spans="1:23" ht="16.5" customHeight="1" x14ac:dyDescent="0.2">
      <c r="C1" s="392">
        <f>IF(Foglio2!$J$3=Foglio2!$E$5,'Assistenti_Tecnici 2^ Pos.Ec.'!A1,IF(Foglio2!$J$3=Foglio2!$E$6,'Assistenti_Amm.vo 2^ Pos.Ec.'!A1,0))</f>
        <v>0</v>
      </c>
      <c r="D1" s="484">
        <f>IF(Foglio2!$J$3=Foglio2!$E$5,'Assistenti_Tecnici 2^ Pos.Ec.'!B1,IF(Foglio2!$J$3=Foglio2!$E$6,'Assistenti_Amm.vo 2^ Pos.Ec.'!B1,0))</f>
        <v>0</v>
      </c>
      <c r="E1" s="425">
        <f>IF(Foglio2!$J$3=Foglio2!$E$5,'Assistenti_Tecnici 2^ Pos.Ec.'!C1,IF(Foglio2!$J$3=Foglio2!$E$6,'Assistenti_Amm.vo 2^ Pos.Ec.'!C1,0))</f>
        <v>0</v>
      </c>
      <c r="F1" s="475">
        <f>IF(Foglio2!$J$3=Foglio2!$E$5,'Assistenti_Tecnici 2^ Pos.Ec.'!D1,IF(Foglio2!$J$3=Foglio2!$E$6,'Assistenti_Amm.vo 2^ Pos.Ec.'!D1,0))</f>
        <v>0</v>
      </c>
      <c r="G1" s="475">
        <f>IF(Foglio2!$J$3=Foglio2!$E$5,'Assistenti_Tecnici 2^ Pos.Ec.'!E1,IF(Foglio2!$J$3=Foglio2!$E$6,'Assistenti_Amm.vo 2^ Pos.Ec.'!E1,0))</f>
        <v>0</v>
      </c>
      <c r="H1" s="475">
        <f>IF(Foglio2!$J$3=Foglio2!$E$5,'Assistenti_Tecnici 2^ Pos.Ec.'!F1,IF(Foglio2!$J$3=Foglio2!$E$6,'Assistenti_Amm.vo 2^ Pos.Ec.'!F1,0))</f>
        <v>0</v>
      </c>
      <c r="I1" s="475">
        <f>IF(Foglio2!$J$3=Foglio2!$E$5,'Assistenti_Tecnici 2^ Pos.Ec.'!G1,IF(Foglio2!$J$3=Foglio2!$E$6,'Assistenti_Amm.vo 2^ Pos.Ec.'!G1,0))</f>
        <v>0</v>
      </c>
      <c r="J1" s="475">
        <f>IF(Foglio2!$J$3=Foglio2!$E$5,'Assistenti_Tecnici 2^ Pos.Ec.'!H1,IF(Foglio2!$J$3=Foglio2!$E$6,'Assistenti_Amm.vo 2^ Pos.Ec.'!H1,0))</f>
        <v>0</v>
      </c>
      <c r="K1" s="475">
        <f>IF(Foglio2!$J$3=Foglio2!$E$5,'Assistenti_Tecnici 2^ Pos.Ec.'!I1,IF(Foglio2!$J$3=Foglio2!$E$6,'Assistenti_Amm.vo 2^ Pos.Ec.'!I1,0))</f>
        <v>0</v>
      </c>
      <c r="L1" s="475">
        <f>IF(Foglio2!$J$3=Foglio2!$E$5,'Assistenti_Tecnici 2^ Pos.Ec.'!J1,IF(Foglio2!$J$3=Foglio2!$E$6,'Assistenti_Amm.vo 2^ Pos.Ec.'!J1,0))</f>
        <v>0</v>
      </c>
      <c r="M1" s="475">
        <f>IF(Foglio2!$J$3=Foglio2!$E$5,'Assistenti_Tecnici 2^ Pos.Ec.'!K1,IF(Foglio2!$J$3=Foglio2!$E$6,'Assistenti_Amm.vo 2^ Pos.Ec.'!K1,0))</f>
        <v>0</v>
      </c>
      <c r="N1" s="476">
        <f>IF(Foglio2!$J$3=Foglio2!$E$5,'Assistenti_Tecnici 2^ Pos.Ec.'!L1,IF(Foglio2!$J$3=Foglio2!$E$6,'Assistenti_Amm.vo 2^ Pos.Ec.'!L1,0))</f>
        <v>0</v>
      </c>
      <c r="O1" s="167"/>
      <c r="P1" s="394" t="s">
        <v>149</v>
      </c>
      <c r="Q1" s="485"/>
      <c r="R1" s="486"/>
      <c r="S1" s="168" t="s">
        <v>161</v>
      </c>
      <c r="T1" s="168" t="s">
        <v>182</v>
      </c>
      <c r="U1" s="168" t="s">
        <v>182</v>
      </c>
      <c r="V1" s="168" t="s">
        <v>182</v>
      </c>
    </row>
    <row r="2" spans="1:23" ht="12" customHeight="1" x14ac:dyDescent="0.2">
      <c r="C2" s="169">
        <v>1</v>
      </c>
      <c r="D2" s="170"/>
      <c r="E2" s="481">
        <f>IF(Foglio2!$J$3=Foglio2!$E$5,'Assistenti_Tecnici 2^ Pos.Ec.'!C2,IF(Foglio2!$J$3=Foglio2!$E$6,'Assistenti_Amm.vo 2^ Pos.Ec.'!C2,0))</f>
        <v>0</v>
      </c>
      <c r="F2" s="481">
        <f>IF(Foglio2!$J$3=Foglio2!$E$5,'Assistenti_Tecnici 2^ Pos.Ec.'!D2,IF(Foglio2!$J$3=Foglio2!$E$6,'Assistenti_Amm.vo 2^ Pos.Ec.'!D2,0))</f>
        <v>0</v>
      </c>
      <c r="G2" s="481">
        <f>IF(Foglio2!$J$3=Foglio2!$E$5,'Assistenti_Tecnici 2^ Pos.Ec.'!E2,IF(Foglio2!$J$3=Foglio2!$E$6,'Assistenti_Amm.vo 2^ Pos.Ec.'!E2,0))</f>
        <v>0</v>
      </c>
      <c r="H2" s="481">
        <f>IF(Foglio2!$J$3=Foglio2!$E$5,'Assistenti_Tecnici 2^ Pos.Ec.'!F2,IF(Foglio2!$J$3=Foglio2!$E$6,'Assistenti_Amm.vo 2^ Pos.Ec.'!F2,0))</f>
        <v>0</v>
      </c>
      <c r="I2" s="481">
        <f>IF(Foglio2!$J$3=Foglio2!$E$5,'Assistenti_Tecnici 2^ Pos.Ec.'!G2,IF(Foglio2!$J$3=Foglio2!$E$6,'Assistenti_Amm.vo 2^ Pos.Ec.'!G2,0))</f>
        <v>0</v>
      </c>
      <c r="J2" s="481">
        <f>IF(Foglio2!$J$3=Foglio2!$E$5,'Assistenti_Tecnici 2^ Pos.Ec.'!H2,IF(Foglio2!$J$3=Foglio2!$E$6,'Assistenti_Amm.vo 2^ Pos.Ec.'!H2,0))</f>
        <v>0</v>
      </c>
      <c r="K2" s="481">
        <f>IF(Foglio2!$J$3=Foglio2!$E$5,'Assistenti_Tecnici 2^ Pos.Ec.'!I2,IF(Foglio2!$J$3=Foglio2!$E$6,'Assistenti_Amm.vo 2^ Pos.Ec.'!I2,0))</f>
        <v>0</v>
      </c>
      <c r="L2" s="481">
        <f>IF(Foglio2!$J$3=Foglio2!$E$5,'Assistenti_Tecnici 2^ Pos.Ec.'!J2,IF(Foglio2!$J$3=Foglio2!$E$6,'Assistenti_Amm.vo 2^ Pos.Ec.'!J2,0))</f>
        <v>0</v>
      </c>
      <c r="M2" s="481">
        <f>IF(Foglio2!$J$3=Foglio2!$E$5,'Assistenti_Tecnici 2^ Pos.Ec.'!K2,IF(Foglio2!$J$3=Foglio2!$E$6,'Assistenti_Amm.vo 2^ Pos.Ec.'!K2,0))</f>
        <v>0</v>
      </c>
      <c r="N2" s="482">
        <f>IF(Foglio2!$J$3=Foglio2!$E$5,'Assistenti_Tecnici 2^ Pos.Ec.'!L2,IF(Foglio2!$J$3=Foglio2!$E$6,'Assistenti_Amm.vo 2^ Pos.Ec.'!L2,0))</f>
        <v>0</v>
      </c>
      <c r="O2" s="171"/>
      <c r="P2" s="487"/>
      <c r="Q2" s="488"/>
      <c r="R2" s="489"/>
      <c r="S2" s="172" t="s">
        <v>162</v>
      </c>
      <c r="T2" s="172" t="s">
        <v>183</v>
      </c>
      <c r="U2" s="172" t="s">
        <v>183</v>
      </c>
      <c r="V2" s="172" t="s">
        <v>183</v>
      </c>
    </row>
    <row r="3" spans="1:23" ht="12.75" customHeight="1" x14ac:dyDescent="0.2">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2">
      <c r="C4" s="175" t="s">
        <v>20</v>
      </c>
      <c r="D4" s="175" t="s">
        <v>21</v>
      </c>
      <c r="E4" s="404"/>
      <c r="F4" s="405"/>
      <c r="G4" s="214" t="s">
        <v>17</v>
      </c>
      <c r="H4" s="214" t="s">
        <v>154</v>
      </c>
      <c r="I4" s="214" t="str">
        <f>'Assistenti_Tecnici 2^ Pos.Ec.'!G4</f>
        <v>art. 7 ccnl /Valor. ATA</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2">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2">
      <c r="A6" s="104">
        <f>IF(Foglio2!$J$7=1,TRUNC(V6,0),TRUNC(U6,0))</f>
        <v>0</v>
      </c>
      <c r="B6" s="245">
        <f t="shared" ref="B6" si="0">C8</f>
        <v>38718</v>
      </c>
      <c r="C6" s="452">
        <v>38718</v>
      </c>
      <c r="D6" s="452">
        <v>39082</v>
      </c>
      <c r="E6" s="246" t="s">
        <v>3</v>
      </c>
      <c r="F6" s="247">
        <v>0</v>
      </c>
      <c r="G6" s="248">
        <f>IF(Foglio2!$J$3=Foglio2!$E$5,'Assistenti_Tecnici 2^ Pos.Ec.'!E6,IF(Foglio2!$J$3=Foglio2!$E$6,'Assistenti_Amm.vo 2^ Pos.Ec.'!E6,0))</f>
        <v>0</v>
      </c>
      <c r="H6" s="248">
        <f>IF(Foglio2!$J$3=Foglio2!$E$5,'Assistenti_Tecnici 2^ Pos.Ec.'!F6,IF(Foglio2!$J$3=Foglio2!$E$6,'Assistenti_Amm.vo 2^ Pos.Ec.'!F6,0))</f>
        <v>0</v>
      </c>
      <c r="I6" s="248">
        <f>IF(Foglio2!$J$3=Foglio2!$E$5,'Assistenti_Tecnici 2^ Pos.Ec.'!G6,IF(Foglio2!$J$3=Foglio2!$E$6,'Assistenti_Amm.vo 2^ Pos.Ec.'!G6,0))</f>
        <v>0</v>
      </c>
      <c r="J6" s="248">
        <f>IF(Foglio2!$J$3=Foglio2!$E$5,'Assistenti_Tecnici 2^ Pos.Ec.'!H6,IF(Foglio2!$J$3=Foglio2!$E$6,'Assistenti_Amm.vo 2^ Pos.Ec.'!H6,0))</f>
        <v>0</v>
      </c>
      <c r="K6" s="248">
        <f>IF(Foglio2!$J$3=Foglio2!$E$5,'Assistenti_Tecnici 2^ Pos.Ec.'!I6,IF(Foglio2!$J$3=Foglio2!$E$6,'Assistenti_Amm.vo 2^ Pos.Ec.'!I6,0))</f>
        <v>0</v>
      </c>
      <c r="L6" s="248">
        <f>IF(Foglio2!$J$3=Foglio2!$E$5,'Assistenti_Tecnici 2^ Pos.Ec.'!J6,IF(Foglio2!$J$3=Foglio2!$E$6,'Assistenti_Amm.vo 2^ Pos.Ec.'!J6,0))</f>
        <v>0</v>
      </c>
      <c r="M6" s="249">
        <f>IF(Foglio2!$J$3=Foglio2!$E$5,'Assistenti_Tecnici 2^ Pos.Ec.'!K6,IF(Foglio2!$J$3=Foglio2!$E$6,'Assistenti_Amm.vo 2^ Pos.Ec.'!K6,0))</f>
        <v>0</v>
      </c>
      <c r="N6" s="250">
        <f>IF(Foglio2!$J$3=Foglio2!$E$5,'Assistenti_Tecnici 2^ Pos.Ec.'!L6,IF(Foglio2!$J$3=Foglio2!$E$6,'Assistenti_Amm.vo 2^ Pos.Ec.'!L6,0))</f>
        <v>0</v>
      </c>
      <c r="O6" s="251"/>
      <c r="P6" s="252">
        <f>IF(Foglio2!$J$3=Foglio2!$E$5,'Assistenti_Tecnici 2^ Pos.Ec.'!N6,IF(Foglio2!$J$3=Foglio2!$E$6,'Assistenti_Amm.vo 2^ Pos.Ec.'!N6,0))</f>
        <v>0</v>
      </c>
      <c r="Q6" s="252">
        <f>IF(Foglio2!$J$3=Foglio2!$E$5,'Assistenti_Tecnici 2^ Pos.Ec.'!O6,IF(Foglio2!$J$3=Foglio2!$E$6,'Assistenti_Amm.vo 2^ Pos.Ec.'!O6,0))</f>
        <v>0</v>
      </c>
      <c r="R6" s="252">
        <f>IF(Foglio2!$J$3=Foglio2!$E$5,'Assistenti_Tecnici 2^ Pos.Ec.'!P6,IF(Foglio2!$J$3=Foglio2!$E$6,'Assistenti_Amm.vo 2^ Pos.Ec.'!P6,0))</f>
        <v>0</v>
      </c>
      <c r="S6" s="252">
        <f>IF(Foglio2!$J$3=Foglio2!$E$5,'Assistenti_Tecnici 2^ Pos.Ec.'!Q6,IF(Foglio2!$J$3=Foglio2!$E$6,'Assistenti_Amm.vo 2^ Pos.Ec.'!Q6,0))</f>
        <v>0</v>
      </c>
      <c r="T6" s="252">
        <f>IF(Foglio2!$J$3=Foglio2!$E$5,'Assistenti_Tecnici 2^ Pos.Ec.'!R6,IF(Foglio2!$J$3=Foglio2!$E$6,'Assistenti_Amm.vo 2^ Pos.Ec.'!R6,0))</f>
        <v>0</v>
      </c>
      <c r="U6" s="252">
        <f>(P6)/12*0.8</f>
        <v>0</v>
      </c>
      <c r="V6" s="252">
        <f>(P6+R6)/12*0.8</f>
        <v>0</v>
      </c>
      <c r="W6" s="253" t="str">
        <f>"Fascia Da "&amp;F6&amp;" a "&amp;F7&amp;" Decorrenza "&amp;DAY(C6)&amp;"/"&amp;MONTH(C6)&amp;"/"&amp;YEAR(C6)</f>
        <v>Fascia Da 0 a 2 Decorrenza 1/1/2006</v>
      </c>
    </row>
    <row r="7" spans="1:23" ht="9" customHeight="1" x14ac:dyDescent="0.2">
      <c r="B7" s="245">
        <f t="shared" ref="B7:B98" si="1">B6+1</f>
        <v>38719</v>
      </c>
      <c r="C7" s="453"/>
      <c r="D7" s="453"/>
      <c r="E7" s="254" t="s">
        <v>4</v>
      </c>
      <c r="F7" s="255">
        <v>2</v>
      </c>
      <c r="G7" s="256">
        <f t="shared" ref="G7:V7" si="2">G6*1936.27</f>
        <v>0</v>
      </c>
      <c r="H7" s="256">
        <f t="shared" ref="H7:T7" si="3">H6*1936.27</f>
        <v>0</v>
      </c>
      <c r="I7" s="256">
        <f t="shared" si="3"/>
        <v>0</v>
      </c>
      <c r="J7" s="256">
        <f t="shared" si="3"/>
        <v>0</v>
      </c>
      <c r="K7" s="256">
        <f t="shared" si="3"/>
        <v>0</v>
      </c>
      <c r="L7" s="257">
        <f t="shared" si="3"/>
        <v>0</v>
      </c>
      <c r="M7" s="256">
        <f t="shared" si="3"/>
        <v>0</v>
      </c>
      <c r="N7" s="258">
        <f t="shared" si="3"/>
        <v>0</v>
      </c>
      <c r="O7" s="183"/>
      <c r="P7" s="184">
        <f t="shared" si="3"/>
        <v>0</v>
      </c>
      <c r="Q7" s="184">
        <f t="shared" si="3"/>
        <v>0</v>
      </c>
      <c r="R7" s="184">
        <f t="shared" si="3"/>
        <v>0</v>
      </c>
      <c r="S7" s="184">
        <f t="shared" si="3"/>
        <v>0</v>
      </c>
      <c r="T7" s="184">
        <f t="shared" si="3"/>
        <v>0</v>
      </c>
      <c r="U7" s="184">
        <f t="shared" si="2"/>
        <v>0</v>
      </c>
      <c r="V7" s="184">
        <f t="shared" si="2"/>
        <v>0</v>
      </c>
    </row>
    <row r="8" spans="1:23" ht="12.75" customHeight="1" x14ac:dyDescent="0.2">
      <c r="A8" s="104">
        <f>IF(Foglio2!$J$7=1,TRUNC(V8,0),TRUNC(U8,0))</f>
        <v>0</v>
      </c>
      <c r="B8" s="245">
        <f t="shared" si="1"/>
        <v>38720</v>
      </c>
      <c r="C8" s="389">
        <v>38718</v>
      </c>
      <c r="D8" s="389">
        <v>39082</v>
      </c>
      <c r="E8" s="259" t="s">
        <v>3</v>
      </c>
      <c r="F8" s="260">
        <v>3</v>
      </c>
      <c r="G8" s="248">
        <f>IF(Foglio2!$J$3=Foglio2!$E$5,'Assistenti_Tecnici 2^ Pos.Ec.'!E8,IF(Foglio2!$J$3=Foglio2!$E$6,'Assistenti_Amm.vo 2^ Pos.Ec.'!E8,0))</f>
        <v>0</v>
      </c>
      <c r="H8" s="248">
        <f>IF(Foglio2!$J$3=Foglio2!$E$5,'Assistenti_Tecnici 2^ Pos.Ec.'!F8,IF(Foglio2!$J$3=Foglio2!$E$6,'Assistenti_Amm.vo 2^ Pos.Ec.'!F8,0))</f>
        <v>0</v>
      </c>
      <c r="I8" s="248">
        <f>IF(Foglio2!$J$3=Foglio2!$E$5,'Assistenti_Tecnici 2^ Pos.Ec.'!G8,IF(Foglio2!$J$3=Foglio2!$E$6,'Assistenti_Amm.vo 2^ Pos.Ec.'!G8,0))</f>
        <v>0</v>
      </c>
      <c r="J8" s="248">
        <f>IF(Foglio2!$J$3=Foglio2!$E$5,'Assistenti_Tecnici 2^ Pos.Ec.'!H8,IF(Foglio2!$J$3=Foglio2!$E$6,'Assistenti_Amm.vo 2^ Pos.Ec.'!H8,0))</f>
        <v>0</v>
      </c>
      <c r="K8" s="248">
        <f>IF(Foglio2!$J$3=Foglio2!$E$5,'Assistenti_Tecnici 2^ Pos.Ec.'!I8,IF(Foglio2!$J$3=Foglio2!$E$6,'Assistenti_Amm.vo 2^ Pos.Ec.'!I8,0))</f>
        <v>0</v>
      </c>
      <c r="L8" s="248">
        <f>IF(Foglio2!$J$3=Foglio2!$E$5,'Assistenti_Tecnici 2^ Pos.Ec.'!J8,IF(Foglio2!$J$3=Foglio2!$E$6,'Assistenti_Amm.vo 2^ Pos.Ec.'!J8,0))</f>
        <v>0</v>
      </c>
      <c r="M8" s="249">
        <f>IF(Foglio2!$J$3=Foglio2!$E$5,'Assistenti_Tecnici 2^ Pos.Ec.'!K8,IF(Foglio2!$J$3=Foglio2!$E$6,'Assistenti_Amm.vo 2^ Pos.Ec.'!K8,0))</f>
        <v>0</v>
      </c>
      <c r="N8" s="250">
        <f>IF(Foglio2!$J$3=Foglio2!$E$5,'Assistenti_Tecnici 2^ Pos.Ec.'!L8,IF(Foglio2!$J$3=Foglio2!$E$6,'Assistenti_Amm.vo 2^ Pos.Ec.'!L8,0))</f>
        <v>0</v>
      </c>
      <c r="O8" s="251"/>
      <c r="P8" s="252">
        <f>IF(Foglio2!$J$3=Foglio2!$E$5,'Assistenti_Tecnici 2^ Pos.Ec.'!N8,IF(Foglio2!$J$3=Foglio2!$E$6,'Assistenti_Amm.vo 2^ Pos.Ec.'!N8,0))</f>
        <v>0</v>
      </c>
      <c r="Q8" s="252">
        <f>IF(Foglio2!$J$3=Foglio2!$E$5,'Assistenti_Tecnici 2^ Pos.Ec.'!O8,IF(Foglio2!$J$3=Foglio2!$E$6,'Assistenti_Amm.vo 2^ Pos.Ec.'!O8,0))</f>
        <v>0</v>
      </c>
      <c r="R8" s="252">
        <f>IF(Foglio2!$J$3=Foglio2!$E$5,'Assistenti_Tecnici 2^ Pos.Ec.'!P8,IF(Foglio2!$J$3=Foglio2!$E$6,'Assistenti_Amm.vo 2^ Pos.Ec.'!P8,0))</f>
        <v>0</v>
      </c>
      <c r="S8" s="252">
        <f>IF(Foglio2!$J$3=Foglio2!$E$5,'Assistenti_Tecnici 2^ Pos.Ec.'!Q8,IF(Foglio2!$J$3=Foglio2!$E$6,'Assistenti_Amm.vo 2^ Pos.Ec.'!Q8,0))</f>
        <v>0</v>
      </c>
      <c r="T8" s="252">
        <f>IF(Foglio2!$J$3=Foglio2!$E$5,'Assistenti_Tecnici 2^ Pos.Ec.'!R8,IF(Foglio2!$J$3=Foglio2!$E$6,'Assistenti_Amm.vo 2^ Pos.Ec.'!R8,0))</f>
        <v>0</v>
      </c>
      <c r="U8" s="252">
        <f t="shared" ref="U8" si="4">(P8)/12*0.8</f>
        <v>0</v>
      </c>
      <c r="V8" s="252">
        <f t="shared" ref="V8" si="5">(P8+R8)/12*0.8</f>
        <v>0</v>
      </c>
      <c r="W8" s="253" t="str">
        <f>"Fascia Da "&amp;F8&amp;" a "&amp;F9&amp;" Decorrenza "&amp;DAY(C6)&amp;"/"&amp;MONTH(C6)&amp;"/"&amp;YEAR(C6)</f>
        <v>Fascia Da 3 a 8 Decorrenza 1/1/2006</v>
      </c>
    </row>
    <row r="9" spans="1:23" ht="9" customHeight="1" x14ac:dyDescent="0.2">
      <c r="B9" s="245">
        <f t="shared" si="1"/>
        <v>38721</v>
      </c>
      <c r="C9" s="389"/>
      <c r="D9" s="389"/>
      <c r="E9" s="254" t="s">
        <v>4</v>
      </c>
      <c r="F9" s="255">
        <v>8</v>
      </c>
      <c r="G9" s="256">
        <f t="shared" ref="G9:N9" si="6">G8*1936.27</f>
        <v>0</v>
      </c>
      <c r="H9" s="256">
        <f t="shared" si="6"/>
        <v>0</v>
      </c>
      <c r="I9" s="256">
        <f t="shared" si="6"/>
        <v>0</v>
      </c>
      <c r="J9" s="256">
        <f t="shared" si="6"/>
        <v>0</v>
      </c>
      <c r="K9" s="256">
        <f t="shared" si="6"/>
        <v>0</v>
      </c>
      <c r="L9" s="257">
        <f t="shared" si="6"/>
        <v>0</v>
      </c>
      <c r="M9" s="256">
        <f t="shared" si="6"/>
        <v>0</v>
      </c>
      <c r="N9" s="258">
        <f t="shared" si="6"/>
        <v>0</v>
      </c>
      <c r="O9" s="183"/>
      <c r="P9" s="184">
        <f t="shared" ref="P9:V9" si="7">P8*1936.27</f>
        <v>0</v>
      </c>
      <c r="Q9" s="184">
        <f t="shared" si="7"/>
        <v>0</v>
      </c>
      <c r="R9" s="184">
        <f t="shared" si="7"/>
        <v>0</v>
      </c>
      <c r="S9" s="184">
        <f t="shared" si="7"/>
        <v>0</v>
      </c>
      <c r="T9" s="184">
        <f t="shared" si="7"/>
        <v>0</v>
      </c>
      <c r="U9" s="184">
        <f t="shared" si="7"/>
        <v>0</v>
      </c>
      <c r="V9" s="184">
        <f t="shared" si="7"/>
        <v>0</v>
      </c>
    </row>
    <row r="10" spans="1:23" ht="12.75" customHeight="1" x14ac:dyDescent="0.2">
      <c r="A10" s="104">
        <f>IF(Foglio2!$J$7=1,TRUNC(V10,0),TRUNC(U10,0))</f>
        <v>0</v>
      </c>
      <c r="B10" s="245">
        <f t="shared" si="1"/>
        <v>38722</v>
      </c>
      <c r="C10" s="389"/>
      <c r="D10" s="389"/>
      <c r="E10" s="259" t="s">
        <v>3</v>
      </c>
      <c r="F10" s="260">
        <v>9</v>
      </c>
      <c r="G10" s="248">
        <f>IF(Foglio2!$J$3=Foglio2!$E$5,'Assistenti_Tecnici 2^ Pos.Ec.'!E10,IF(Foglio2!$J$3=Foglio2!$E$6,'Assistenti_Amm.vo 2^ Pos.Ec.'!E10,0))</f>
        <v>0</v>
      </c>
      <c r="H10" s="248">
        <f>IF(Foglio2!$J$3=Foglio2!$E$5,'Assistenti_Tecnici 2^ Pos.Ec.'!F10,IF(Foglio2!$J$3=Foglio2!$E$6,'Assistenti_Amm.vo 2^ Pos.Ec.'!F10,0))</f>
        <v>0</v>
      </c>
      <c r="I10" s="248">
        <f>IF(Foglio2!$J$3=Foglio2!$E$5,'Assistenti_Tecnici 2^ Pos.Ec.'!G10,IF(Foglio2!$J$3=Foglio2!$E$6,'Assistenti_Amm.vo 2^ Pos.Ec.'!G10,0))</f>
        <v>0</v>
      </c>
      <c r="J10" s="248">
        <f>IF(Foglio2!$J$3=Foglio2!$E$5,'Assistenti_Tecnici 2^ Pos.Ec.'!H10,IF(Foglio2!$J$3=Foglio2!$E$6,'Assistenti_Amm.vo 2^ Pos.Ec.'!H10,0))</f>
        <v>0</v>
      </c>
      <c r="K10" s="248">
        <f>IF(Foglio2!$J$3=Foglio2!$E$5,'Assistenti_Tecnici 2^ Pos.Ec.'!I10,IF(Foglio2!$J$3=Foglio2!$E$6,'Assistenti_Amm.vo 2^ Pos.Ec.'!I10,0))</f>
        <v>0</v>
      </c>
      <c r="L10" s="248">
        <f>IF(Foglio2!$J$3=Foglio2!$E$5,'Assistenti_Tecnici 2^ Pos.Ec.'!J10,IF(Foglio2!$J$3=Foglio2!$E$6,'Assistenti_Amm.vo 2^ Pos.Ec.'!J10,0))</f>
        <v>0</v>
      </c>
      <c r="M10" s="249">
        <f>IF(Foglio2!$J$3=Foglio2!$E$5,'Assistenti_Tecnici 2^ Pos.Ec.'!K10,IF(Foglio2!$J$3=Foglio2!$E$6,'Assistenti_Amm.vo 2^ Pos.Ec.'!K10,0))</f>
        <v>0</v>
      </c>
      <c r="N10" s="250">
        <f>IF(Foglio2!$J$3=Foglio2!$E$5,'Assistenti_Tecnici 2^ Pos.Ec.'!L10,IF(Foglio2!$J$3=Foglio2!$E$6,'Assistenti_Amm.vo 2^ Pos.Ec.'!L10,0))</f>
        <v>0</v>
      </c>
      <c r="O10" s="251"/>
      <c r="P10" s="252">
        <f>IF(Foglio2!$J$3=Foglio2!$E$5,'Assistenti_Tecnici 2^ Pos.Ec.'!N10,IF(Foglio2!$J$3=Foglio2!$E$6,'Assistenti_Amm.vo 2^ Pos.Ec.'!N10,0))</f>
        <v>0</v>
      </c>
      <c r="Q10" s="252">
        <f>IF(Foglio2!$J$3=Foglio2!$E$5,'Assistenti_Tecnici 2^ Pos.Ec.'!O10,IF(Foglio2!$J$3=Foglio2!$E$6,'Assistenti_Amm.vo 2^ Pos.Ec.'!O10,0))</f>
        <v>0</v>
      </c>
      <c r="R10" s="252">
        <f>IF(Foglio2!$J$3=Foglio2!$E$5,'Assistenti_Tecnici 2^ Pos.Ec.'!P10,IF(Foglio2!$J$3=Foglio2!$E$6,'Assistenti_Amm.vo 2^ Pos.Ec.'!P10,0))</f>
        <v>0</v>
      </c>
      <c r="S10" s="252">
        <f>IF(Foglio2!$J$3=Foglio2!$E$5,'Assistenti_Tecnici 2^ Pos.Ec.'!Q10,IF(Foglio2!$J$3=Foglio2!$E$6,'Assistenti_Amm.vo 2^ Pos.Ec.'!Q10,0))</f>
        <v>0</v>
      </c>
      <c r="T10" s="252">
        <f>IF(Foglio2!$J$3=Foglio2!$E$5,'Assistenti_Tecnici 2^ Pos.Ec.'!R10,IF(Foglio2!$J$3=Foglio2!$E$6,'Assistenti_Amm.vo 2^ Pos.Ec.'!R10,0))</f>
        <v>0</v>
      </c>
      <c r="U10" s="252">
        <f t="shared" ref="U10" si="8">(P10)/12*0.8</f>
        <v>0</v>
      </c>
      <c r="V10" s="252">
        <f t="shared" ref="V10" si="9">(P10+R10)/12*0.8</f>
        <v>0</v>
      </c>
      <c r="W10" s="253" t="str">
        <f>"Fascia Da "&amp;F10&amp;" a "&amp;F11&amp;" Decorrenza "&amp;DAY(C6)&amp;"/"&amp;MONTH(C6)&amp;"/"&amp;YEAR(C6)</f>
        <v>Fascia Da 9 a 14 Decorrenza 1/1/2006</v>
      </c>
    </row>
    <row r="11" spans="1:23" ht="9" customHeight="1" x14ac:dyDescent="0.2">
      <c r="B11" s="245">
        <f t="shared" si="1"/>
        <v>38723</v>
      </c>
      <c r="C11" s="389"/>
      <c r="D11" s="389"/>
      <c r="E11" s="254" t="s">
        <v>4</v>
      </c>
      <c r="F11" s="255">
        <v>14</v>
      </c>
      <c r="G11" s="256">
        <f t="shared" ref="G11:N11" si="10">G10*1936.27</f>
        <v>0</v>
      </c>
      <c r="H11" s="256">
        <f t="shared" si="10"/>
        <v>0</v>
      </c>
      <c r="I11" s="256">
        <f t="shared" si="10"/>
        <v>0</v>
      </c>
      <c r="J11" s="256">
        <f t="shared" si="10"/>
        <v>0</v>
      </c>
      <c r="K11" s="256">
        <f t="shared" si="10"/>
        <v>0</v>
      </c>
      <c r="L11" s="257">
        <f t="shared" si="10"/>
        <v>0</v>
      </c>
      <c r="M11" s="256">
        <f t="shared" si="10"/>
        <v>0</v>
      </c>
      <c r="N11" s="258">
        <f t="shared" si="10"/>
        <v>0</v>
      </c>
      <c r="O11" s="183"/>
      <c r="P11" s="184">
        <f t="shared" ref="P11:V11" si="11">P10*1936.27</f>
        <v>0</v>
      </c>
      <c r="Q11" s="184">
        <f t="shared" si="11"/>
        <v>0</v>
      </c>
      <c r="R11" s="184">
        <f t="shared" si="11"/>
        <v>0</v>
      </c>
      <c r="S11" s="184">
        <f t="shared" si="11"/>
        <v>0</v>
      </c>
      <c r="T11" s="184">
        <f t="shared" si="11"/>
        <v>0</v>
      </c>
      <c r="U11" s="184">
        <f t="shared" si="11"/>
        <v>0</v>
      </c>
      <c r="V11" s="184">
        <f t="shared" si="11"/>
        <v>0</v>
      </c>
    </row>
    <row r="12" spans="1:23" ht="12.75" customHeight="1" x14ac:dyDescent="0.2">
      <c r="A12" s="104">
        <f>IF(Foglio2!$J$7=1,TRUNC(V12,0),TRUNC(U12,0))</f>
        <v>0</v>
      </c>
      <c r="B12" s="245">
        <f t="shared" si="1"/>
        <v>38724</v>
      </c>
      <c r="C12" s="389"/>
      <c r="D12" s="389"/>
      <c r="E12" s="259" t="s">
        <v>3</v>
      </c>
      <c r="F12" s="260">
        <v>15</v>
      </c>
      <c r="G12" s="248">
        <f>IF(Foglio2!$J$3=Foglio2!$E$5,'Assistenti_Tecnici 2^ Pos.Ec.'!E12,IF(Foglio2!$J$3=Foglio2!$E$6,'Assistenti_Amm.vo 2^ Pos.Ec.'!E12,0))</f>
        <v>0</v>
      </c>
      <c r="H12" s="248">
        <f>IF(Foglio2!$J$3=Foglio2!$E$5,'Assistenti_Tecnici 2^ Pos.Ec.'!F12,IF(Foglio2!$J$3=Foglio2!$E$6,'Assistenti_Amm.vo 2^ Pos.Ec.'!F12,0))</f>
        <v>0</v>
      </c>
      <c r="I12" s="248">
        <f>IF(Foglio2!$J$3=Foglio2!$E$5,'Assistenti_Tecnici 2^ Pos.Ec.'!G12,IF(Foglio2!$J$3=Foglio2!$E$6,'Assistenti_Amm.vo 2^ Pos.Ec.'!G12,0))</f>
        <v>0</v>
      </c>
      <c r="J12" s="248">
        <f>IF(Foglio2!$J$3=Foglio2!$E$5,'Assistenti_Tecnici 2^ Pos.Ec.'!H12,IF(Foglio2!$J$3=Foglio2!$E$6,'Assistenti_Amm.vo 2^ Pos.Ec.'!H12,0))</f>
        <v>0</v>
      </c>
      <c r="K12" s="248">
        <f>IF(Foglio2!$J$3=Foglio2!$E$5,'Assistenti_Tecnici 2^ Pos.Ec.'!I12,IF(Foglio2!$J$3=Foglio2!$E$6,'Assistenti_Amm.vo 2^ Pos.Ec.'!I12,0))</f>
        <v>0</v>
      </c>
      <c r="L12" s="248">
        <f>IF(Foglio2!$J$3=Foglio2!$E$5,'Assistenti_Tecnici 2^ Pos.Ec.'!J12,IF(Foglio2!$J$3=Foglio2!$E$6,'Assistenti_Amm.vo 2^ Pos.Ec.'!J12,0))</f>
        <v>0</v>
      </c>
      <c r="M12" s="249">
        <f>IF(Foglio2!$J$3=Foglio2!$E$5,'Assistenti_Tecnici 2^ Pos.Ec.'!K12,IF(Foglio2!$J$3=Foglio2!$E$6,'Assistenti_Amm.vo 2^ Pos.Ec.'!K12,0))</f>
        <v>0</v>
      </c>
      <c r="N12" s="250">
        <f>IF(Foglio2!$J$3=Foglio2!$E$5,'Assistenti_Tecnici 2^ Pos.Ec.'!L12,IF(Foglio2!$J$3=Foglio2!$E$6,'Assistenti_Amm.vo 2^ Pos.Ec.'!L12,0))</f>
        <v>0</v>
      </c>
      <c r="O12" s="251"/>
      <c r="P12" s="252">
        <f>IF(Foglio2!$J$3=Foglio2!$E$5,'Assistenti_Tecnici 2^ Pos.Ec.'!N12,IF(Foglio2!$J$3=Foglio2!$E$6,'Assistenti_Amm.vo 2^ Pos.Ec.'!N12,0))</f>
        <v>0</v>
      </c>
      <c r="Q12" s="252">
        <f>IF(Foglio2!$J$3=Foglio2!$E$5,'Assistenti_Tecnici 2^ Pos.Ec.'!O12,IF(Foglio2!$J$3=Foglio2!$E$6,'Assistenti_Amm.vo 2^ Pos.Ec.'!O12,0))</f>
        <v>0</v>
      </c>
      <c r="R12" s="252">
        <f>IF(Foglio2!$J$3=Foglio2!$E$5,'Assistenti_Tecnici 2^ Pos.Ec.'!P12,IF(Foglio2!$J$3=Foglio2!$E$6,'Assistenti_Amm.vo 2^ Pos.Ec.'!P12,0))</f>
        <v>0</v>
      </c>
      <c r="S12" s="252">
        <f>IF(Foglio2!$J$3=Foglio2!$E$5,'Assistenti_Tecnici 2^ Pos.Ec.'!Q12,IF(Foglio2!$J$3=Foglio2!$E$6,'Assistenti_Amm.vo 2^ Pos.Ec.'!Q12,0))</f>
        <v>0</v>
      </c>
      <c r="T12" s="252">
        <f>IF(Foglio2!$J$3=Foglio2!$E$5,'Assistenti_Tecnici 2^ Pos.Ec.'!R12,IF(Foglio2!$J$3=Foglio2!$E$6,'Assistenti_Amm.vo 2^ Pos.Ec.'!R12,0))</f>
        <v>0</v>
      </c>
      <c r="U12" s="252">
        <f t="shared" ref="U12" si="12">(P12)/12*0.8</f>
        <v>0</v>
      </c>
      <c r="V12" s="252">
        <f t="shared" ref="V12" si="13">(P12+R12)/12*0.8</f>
        <v>0</v>
      </c>
      <c r="W12" s="253" t="str">
        <f>"Fascia Da "&amp;F12&amp;" a "&amp;F13&amp;" Decorrenza "&amp;DAY(C6)&amp;"/"&amp;MONTH(C6)&amp;"/"&amp;YEAR(C6)</f>
        <v>Fascia Da 15 a 20 Decorrenza 1/1/2006</v>
      </c>
    </row>
    <row r="13" spans="1:23" ht="9" customHeight="1" x14ac:dyDescent="0.2">
      <c r="B13" s="245">
        <f t="shared" si="1"/>
        <v>38725</v>
      </c>
      <c r="C13" s="389"/>
      <c r="D13" s="389"/>
      <c r="E13" s="254" t="s">
        <v>4</v>
      </c>
      <c r="F13" s="255">
        <v>20</v>
      </c>
      <c r="G13" s="256">
        <f t="shared" ref="G13:N13" si="14">G12*1936.27</f>
        <v>0</v>
      </c>
      <c r="H13" s="256">
        <f t="shared" si="14"/>
        <v>0</v>
      </c>
      <c r="I13" s="256">
        <f t="shared" si="14"/>
        <v>0</v>
      </c>
      <c r="J13" s="256">
        <f t="shared" si="14"/>
        <v>0</v>
      </c>
      <c r="K13" s="256">
        <f t="shared" si="14"/>
        <v>0</v>
      </c>
      <c r="L13" s="257">
        <f t="shared" si="14"/>
        <v>0</v>
      </c>
      <c r="M13" s="256">
        <f t="shared" si="14"/>
        <v>0</v>
      </c>
      <c r="N13" s="258">
        <f t="shared" si="14"/>
        <v>0</v>
      </c>
      <c r="O13" s="183"/>
      <c r="P13" s="184">
        <f t="shared" ref="P13:V13" si="15">P12*1936.27</f>
        <v>0</v>
      </c>
      <c r="Q13" s="184">
        <f t="shared" si="15"/>
        <v>0</v>
      </c>
      <c r="R13" s="184">
        <f t="shared" si="15"/>
        <v>0</v>
      </c>
      <c r="S13" s="184">
        <f t="shared" si="15"/>
        <v>0</v>
      </c>
      <c r="T13" s="184">
        <f t="shared" si="15"/>
        <v>0</v>
      </c>
      <c r="U13" s="184">
        <f t="shared" si="15"/>
        <v>0</v>
      </c>
      <c r="V13" s="184">
        <f t="shared" si="15"/>
        <v>0</v>
      </c>
    </row>
    <row r="14" spans="1:23" ht="12.75" customHeight="1" x14ac:dyDescent="0.2">
      <c r="A14" s="104">
        <f>IF(Foglio2!$J$7=1,TRUNC(V14,0),TRUNC(U14,0))</f>
        <v>0</v>
      </c>
      <c r="B14" s="245">
        <f t="shared" si="1"/>
        <v>38726</v>
      </c>
      <c r="C14" s="389"/>
      <c r="D14" s="389"/>
      <c r="E14" s="259" t="s">
        <v>3</v>
      </c>
      <c r="F14" s="260">
        <v>21</v>
      </c>
      <c r="G14" s="248">
        <f>IF(Foglio2!$J$3=Foglio2!$E$5,'Assistenti_Tecnici 2^ Pos.Ec.'!E14,IF(Foglio2!$J$3=Foglio2!$E$6,'Assistenti_Amm.vo 2^ Pos.Ec.'!E14,0))</f>
        <v>0</v>
      </c>
      <c r="H14" s="248">
        <f>IF(Foglio2!$J$3=Foglio2!$E$5,'Assistenti_Tecnici 2^ Pos.Ec.'!F14,IF(Foglio2!$J$3=Foglio2!$E$6,'Assistenti_Amm.vo 2^ Pos.Ec.'!F14,0))</f>
        <v>0</v>
      </c>
      <c r="I14" s="248">
        <f>IF(Foglio2!$J$3=Foglio2!$E$5,'Assistenti_Tecnici 2^ Pos.Ec.'!G14,IF(Foglio2!$J$3=Foglio2!$E$6,'Assistenti_Amm.vo 2^ Pos.Ec.'!G14,0))</f>
        <v>0</v>
      </c>
      <c r="J14" s="248">
        <f>IF(Foglio2!$J$3=Foglio2!$E$5,'Assistenti_Tecnici 2^ Pos.Ec.'!H14,IF(Foglio2!$J$3=Foglio2!$E$6,'Assistenti_Amm.vo 2^ Pos.Ec.'!H14,0))</f>
        <v>0</v>
      </c>
      <c r="K14" s="248">
        <f>IF(Foglio2!$J$3=Foglio2!$E$5,'Assistenti_Tecnici 2^ Pos.Ec.'!I14,IF(Foglio2!$J$3=Foglio2!$E$6,'Assistenti_Amm.vo 2^ Pos.Ec.'!I14,0))</f>
        <v>0</v>
      </c>
      <c r="L14" s="248">
        <f>IF(Foglio2!$J$3=Foglio2!$E$5,'Assistenti_Tecnici 2^ Pos.Ec.'!J14,IF(Foglio2!$J$3=Foglio2!$E$6,'Assistenti_Amm.vo 2^ Pos.Ec.'!J14,0))</f>
        <v>0</v>
      </c>
      <c r="M14" s="249">
        <f>IF(Foglio2!$J$3=Foglio2!$E$5,'Assistenti_Tecnici 2^ Pos.Ec.'!K14,IF(Foglio2!$J$3=Foglio2!$E$6,'Assistenti_Amm.vo 2^ Pos.Ec.'!K14,0))</f>
        <v>0</v>
      </c>
      <c r="N14" s="250">
        <f>IF(Foglio2!$J$3=Foglio2!$E$5,'Assistenti_Tecnici 2^ Pos.Ec.'!L14,IF(Foglio2!$J$3=Foglio2!$E$6,'Assistenti_Amm.vo 2^ Pos.Ec.'!L14,0))</f>
        <v>0</v>
      </c>
      <c r="O14" s="251"/>
      <c r="P14" s="252">
        <f>IF(Foglio2!$J$3=Foglio2!$E$5,'Assistenti_Tecnici 2^ Pos.Ec.'!N14,IF(Foglio2!$J$3=Foglio2!$E$6,'Assistenti_Amm.vo 2^ Pos.Ec.'!N14,0))</f>
        <v>0</v>
      </c>
      <c r="Q14" s="252">
        <f>IF(Foglio2!$J$3=Foglio2!$E$5,'Assistenti_Tecnici 2^ Pos.Ec.'!O14,IF(Foglio2!$J$3=Foglio2!$E$6,'Assistenti_Amm.vo 2^ Pos.Ec.'!O14,0))</f>
        <v>0</v>
      </c>
      <c r="R14" s="252">
        <f>IF(Foglio2!$J$3=Foglio2!$E$5,'Assistenti_Tecnici 2^ Pos.Ec.'!P14,IF(Foglio2!$J$3=Foglio2!$E$6,'Assistenti_Amm.vo 2^ Pos.Ec.'!P14,0))</f>
        <v>0</v>
      </c>
      <c r="S14" s="252">
        <f>IF(Foglio2!$J$3=Foglio2!$E$5,'Assistenti_Tecnici 2^ Pos.Ec.'!Q14,IF(Foglio2!$J$3=Foglio2!$E$6,'Assistenti_Amm.vo 2^ Pos.Ec.'!Q14,0))</f>
        <v>0</v>
      </c>
      <c r="T14" s="252">
        <f>IF(Foglio2!$J$3=Foglio2!$E$5,'Assistenti_Tecnici 2^ Pos.Ec.'!R14,IF(Foglio2!$J$3=Foglio2!$E$6,'Assistenti_Amm.vo 2^ Pos.Ec.'!R14,0))</f>
        <v>0</v>
      </c>
      <c r="U14" s="252">
        <f t="shared" ref="U14" si="16">(P14)/12*0.8</f>
        <v>0</v>
      </c>
      <c r="V14" s="252">
        <f t="shared" ref="V14" si="17">(P14+R14)/12*0.8</f>
        <v>0</v>
      </c>
      <c r="W14" s="253" t="str">
        <f>"Fascia Da "&amp;F14&amp;" a "&amp;F15&amp;" Decorrenza "&amp;DAY(C6)&amp;"/"&amp;MONTH(C6)&amp;"/"&amp;YEAR(C6)</f>
        <v>Fascia Da 21 a 27 Decorrenza 1/1/2006</v>
      </c>
    </row>
    <row r="15" spans="1:23" ht="9" customHeight="1" x14ac:dyDescent="0.2">
      <c r="B15" s="245">
        <f t="shared" si="1"/>
        <v>38727</v>
      </c>
      <c r="C15" s="389"/>
      <c r="D15" s="389"/>
      <c r="E15" s="254" t="s">
        <v>4</v>
      </c>
      <c r="F15" s="255">
        <v>27</v>
      </c>
      <c r="G15" s="256">
        <f t="shared" ref="G15:N15" si="18">G14*1936.27</f>
        <v>0</v>
      </c>
      <c r="H15" s="256">
        <f t="shared" si="18"/>
        <v>0</v>
      </c>
      <c r="I15" s="256">
        <f t="shared" si="18"/>
        <v>0</v>
      </c>
      <c r="J15" s="256">
        <f t="shared" si="18"/>
        <v>0</v>
      </c>
      <c r="K15" s="256">
        <f t="shared" si="18"/>
        <v>0</v>
      </c>
      <c r="L15" s="257">
        <f t="shared" si="18"/>
        <v>0</v>
      </c>
      <c r="M15" s="256">
        <f t="shared" si="18"/>
        <v>0</v>
      </c>
      <c r="N15" s="258">
        <f t="shared" si="18"/>
        <v>0</v>
      </c>
      <c r="O15" s="183"/>
      <c r="P15" s="184">
        <f t="shared" ref="P15:V15" si="19">P14*1936.27</f>
        <v>0</v>
      </c>
      <c r="Q15" s="184">
        <f t="shared" si="19"/>
        <v>0</v>
      </c>
      <c r="R15" s="184">
        <f t="shared" si="19"/>
        <v>0</v>
      </c>
      <c r="S15" s="184">
        <f t="shared" si="19"/>
        <v>0</v>
      </c>
      <c r="T15" s="184">
        <f t="shared" si="19"/>
        <v>0</v>
      </c>
      <c r="U15" s="184">
        <f t="shared" si="19"/>
        <v>0</v>
      </c>
      <c r="V15" s="184">
        <f t="shared" si="19"/>
        <v>0</v>
      </c>
    </row>
    <row r="16" spans="1:23" ht="12.75" customHeight="1" x14ac:dyDescent="0.2">
      <c r="A16" s="104">
        <f>IF(Foglio2!$J$7=1,TRUNC(V16,0),TRUNC(U16,0))</f>
        <v>0</v>
      </c>
      <c r="B16" s="245">
        <f t="shared" si="1"/>
        <v>38728</v>
      </c>
      <c r="C16" s="389"/>
      <c r="D16" s="389"/>
      <c r="E16" s="259" t="s">
        <v>3</v>
      </c>
      <c r="F16" s="260">
        <v>28</v>
      </c>
      <c r="G16" s="248">
        <f>IF(Foglio2!$J$3=Foglio2!$E$5,'Assistenti_Tecnici 2^ Pos.Ec.'!E16,IF(Foglio2!$J$3=Foglio2!$E$6,'Assistenti_Amm.vo 2^ Pos.Ec.'!E16,0))</f>
        <v>0</v>
      </c>
      <c r="H16" s="248">
        <f>IF(Foglio2!$J$3=Foglio2!$E$5,'Assistenti_Tecnici 2^ Pos.Ec.'!F16,IF(Foglio2!$J$3=Foglio2!$E$6,'Assistenti_Amm.vo 2^ Pos.Ec.'!F16,0))</f>
        <v>0</v>
      </c>
      <c r="I16" s="248">
        <f>IF(Foglio2!$J$3=Foglio2!$E$5,'Assistenti_Tecnici 2^ Pos.Ec.'!G16,IF(Foglio2!$J$3=Foglio2!$E$6,'Assistenti_Amm.vo 2^ Pos.Ec.'!G16,0))</f>
        <v>0</v>
      </c>
      <c r="J16" s="248">
        <f>IF(Foglio2!$J$3=Foglio2!$E$5,'Assistenti_Tecnici 2^ Pos.Ec.'!H16,IF(Foglio2!$J$3=Foglio2!$E$6,'Assistenti_Amm.vo 2^ Pos.Ec.'!H16,0))</f>
        <v>0</v>
      </c>
      <c r="K16" s="248">
        <f>IF(Foglio2!$J$3=Foglio2!$E$5,'Assistenti_Tecnici 2^ Pos.Ec.'!I16,IF(Foglio2!$J$3=Foglio2!$E$6,'Assistenti_Amm.vo 2^ Pos.Ec.'!I16,0))</f>
        <v>0</v>
      </c>
      <c r="L16" s="248">
        <f>IF(Foglio2!$J$3=Foglio2!$E$5,'Assistenti_Tecnici 2^ Pos.Ec.'!J16,IF(Foglio2!$J$3=Foglio2!$E$6,'Assistenti_Amm.vo 2^ Pos.Ec.'!J16,0))</f>
        <v>0</v>
      </c>
      <c r="M16" s="249">
        <f>IF(Foglio2!$J$3=Foglio2!$E$5,'Assistenti_Tecnici 2^ Pos.Ec.'!K16,IF(Foglio2!$J$3=Foglio2!$E$6,'Assistenti_Amm.vo 2^ Pos.Ec.'!K16,0))</f>
        <v>0</v>
      </c>
      <c r="N16" s="250">
        <f>IF(Foglio2!$J$3=Foglio2!$E$5,'Assistenti_Tecnici 2^ Pos.Ec.'!L16,IF(Foglio2!$J$3=Foglio2!$E$6,'Assistenti_Amm.vo 2^ Pos.Ec.'!L16,0))</f>
        <v>0</v>
      </c>
      <c r="O16" s="251"/>
      <c r="P16" s="252">
        <f>IF(Foglio2!$J$3=Foglio2!$E$5,'Assistenti_Tecnici 2^ Pos.Ec.'!N16,IF(Foglio2!$J$3=Foglio2!$E$6,'Assistenti_Amm.vo 2^ Pos.Ec.'!N16,0))</f>
        <v>0</v>
      </c>
      <c r="Q16" s="252">
        <f>IF(Foglio2!$J$3=Foglio2!$E$5,'Assistenti_Tecnici 2^ Pos.Ec.'!O16,IF(Foglio2!$J$3=Foglio2!$E$6,'Assistenti_Amm.vo 2^ Pos.Ec.'!O16,0))</f>
        <v>0</v>
      </c>
      <c r="R16" s="252">
        <f>IF(Foglio2!$J$3=Foglio2!$E$5,'Assistenti_Tecnici 2^ Pos.Ec.'!P16,IF(Foglio2!$J$3=Foglio2!$E$6,'Assistenti_Amm.vo 2^ Pos.Ec.'!P16,0))</f>
        <v>0</v>
      </c>
      <c r="S16" s="252">
        <f>IF(Foglio2!$J$3=Foglio2!$E$5,'Assistenti_Tecnici 2^ Pos.Ec.'!Q16,IF(Foglio2!$J$3=Foglio2!$E$6,'Assistenti_Amm.vo 2^ Pos.Ec.'!Q16,0))</f>
        <v>0</v>
      </c>
      <c r="T16" s="252">
        <f>IF(Foglio2!$J$3=Foglio2!$E$5,'Assistenti_Tecnici 2^ Pos.Ec.'!R16,IF(Foglio2!$J$3=Foglio2!$E$6,'Assistenti_Amm.vo 2^ Pos.Ec.'!R16,0))</f>
        <v>0</v>
      </c>
      <c r="U16" s="252">
        <f t="shared" ref="U16" si="20">(P16)/12*0.8</f>
        <v>0</v>
      </c>
      <c r="V16" s="252">
        <f t="shared" ref="V16" si="21">(P16+R16)/12*0.8</f>
        <v>0</v>
      </c>
      <c r="W16" s="253" t="str">
        <f>"Fascia Da "&amp;F16&amp;" a "&amp;F17&amp;" Decorrenza "&amp;DAY(C6)&amp;"/"&amp;MONTH(C6)&amp;"/"&amp;YEAR(C6)</f>
        <v>Fascia Da 28 a 34 Decorrenza 1/1/2006</v>
      </c>
    </row>
    <row r="17" spans="1:23" ht="9" customHeight="1" x14ac:dyDescent="0.2">
      <c r="B17" s="245">
        <f t="shared" si="1"/>
        <v>38729</v>
      </c>
      <c r="C17" s="389"/>
      <c r="D17" s="389"/>
      <c r="E17" s="254" t="s">
        <v>4</v>
      </c>
      <c r="F17" s="255">
        <v>34</v>
      </c>
      <c r="G17" s="256">
        <f t="shared" ref="G17:N17" si="22">G16*1936.27</f>
        <v>0</v>
      </c>
      <c r="H17" s="256">
        <f t="shared" si="22"/>
        <v>0</v>
      </c>
      <c r="I17" s="256">
        <f t="shared" si="22"/>
        <v>0</v>
      </c>
      <c r="J17" s="256">
        <f t="shared" si="22"/>
        <v>0</v>
      </c>
      <c r="K17" s="256">
        <f t="shared" si="22"/>
        <v>0</v>
      </c>
      <c r="L17" s="257">
        <f t="shared" si="22"/>
        <v>0</v>
      </c>
      <c r="M17" s="256">
        <f t="shared" si="22"/>
        <v>0</v>
      </c>
      <c r="N17" s="258">
        <f t="shared" si="22"/>
        <v>0</v>
      </c>
      <c r="O17" s="183"/>
      <c r="P17" s="184">
        <f t="shared" ref="P17:V17" si="23">P16*1936.27</f>
        <v>0</v>
      </c>
      <c r="Q17" s="184">
        <f t="shared" si="23"/>
        <v>0</v>
      </c>
      <c r="R17" s="184">
        <f t="shared" si="23"/>
        <v>0</v>
      </c>
      <c r="S17" s="184">
        <f t="shared" si="23"/>
        <v>0</v>
      </c>
      <c r="T17" s="184">
        <f t="shared" si="23"/>
        <v>0</v>
      </c>
      <c r="U17" s="184">
        <f t="shared" si="23"/>
        <v>0</v>
      </c>
      <c r="V17" s="184">
        <f t="shared" si="23"/>
        <v>0</v>
      </c>
    </row>
    <row r="18" spans="1:23" ht="12.75" customHeight="1" x14ac:dyDescent="0.2">
      <c r="A18" s="104">
        <f>IF(Foglio2!$J$7=1,TRUNC(V18,0),TRUNC(U18,0))</f>
        <v>0</v>
      </c>
      <c r="B18" s="245">
        <f t="shared" si="1"/>
        <v>38730</v>
      </c>
      <c r="C18" s="389"/>
      <c r="D18" s="389"/>
      <c r="E18" s="259" t="s">
        <v>3</v>
      </c>
      <c r="F18" s="260">
        <v>35</v>
      </c>
      <c r="G18" s="248">
        <f>IF(Foglio2!$J$3=Foglio2!$E$5,'Assistenti_Tecnici 2^ Pos.Ec.'!E18,IF(Foglio2!$J$3=Foglio2!$E$6,'Assistenti_Amm.vo 2^ Pos.Ec.'!E18,0))</f>
        <v>0</v>
      </c>
      <c r="H18" s="248">
        <f>IF(Foglio2!$J$3=Foglio2!$E$5,'Assistenti_Tecnici 2^ Pos.Ec.'!F18,IF(Foglio2!$J$3=Foglio2!$E$6,'Assistenti_Amm.vo 2^ Pos.Ec.'!F18,0))</f>
        <v>0</v>
      </c>
      <c r="I18" s="248">
        <f>IF(Foglio2!$J$3=Foglio2!$E$5,'Assistenti_Tecnici 2^ Pos.Ec.'!G18,IF(Foglio2!$J$3=Foglio2!$E$6,'Assistenti_Amm.vo 2^ Pos.Ec.'!G18,0))</f>
        <v>0</v>
      </c>
      <c r="J18" s="248">
        <f>IF(Foglio2!$J$3=Foglio2!$E$5,'Assistenti_Tecnici 2^ Pos.Ec.'!H18,IF(Foglio2!$J$3=Foglio2!$E$6,'Assistenti_Amm.vo 2^ Pos.Ec.'!H18,0))</f>
        <v>0</v>
      </c>
      <c r="K18" s="248">
        <f>IF(Foglio2!$J$3=Foglio2!$E$5,'Assistenti_Tecnici 2^ Pos.Ec.'!I18,IF(Foglio2!$J$3=Foglio2!$E$6,'Assistenti_Amm.vo 2^ Pos.Ec.'!I18,0))</f>
        <v>0</v>
      </c>
      <c r="L18" s="248">
        <f>IF(Foglio2!$J$3=Foglio2!$E$5,'Assistenti_Tecnici 2^ Pos.Ec.'!J18,IF(Foglio2!$J$3=Foglio2!$E$6,'Assistenti_Amm.vo 2^ Pos.Ec.'!J18,0))</f>
        <v>0</v>
      </c>
      <c r="M18" s="249">
        <f>IF(Foglio2!$J$3=Foglio2!$E$5,'Assistenti_Tecnici 2^ Pos.Ec.'!K18,IF(Foglio2!$J$3=Foglio2!$E$6,'Assistenti_Amm.vo 2^ Pos.Ec.'!K18,0))</f>
        <v>0</v>
      </c>
      <c r="N18" s="250">
        <f>IF(Foglio2!$J$3=Foglio2!$E$5,'Assistenti_Tecnici 2^ Pos.Ec.'!L18,IF(Foglio2!$J$3=Foglio2!$E$6,'Assistenti_Amm.vo 2^ Pos.Ec.'!L18,0))</f>
        <v>0</v>
      </c>
      <c r="O18" s="251"/>
      <c r="P18" s="252">
        <f>IF(Foglio2!$J$3=Foglio2!$E$5,'Assistenti_Tecnici 2^ Pos.Ec.'!N18,IF(Foglio2!$J$3=Foglio2!$E$6,'Assistenti_Amm.vo 2^ Pos.Ec.'!N18,0))</f>
        <v>0</v>
      </c>
      <c r="Q18" s="252">
        <f>IF(Foglio2!$J$3=Foglio2!$E$5,'Assistenti_Tecnici 2^ Pos.Ec.'!O18,IF(Foglio2!$J$3=Foglio2!$E$6,'Assistenti_Amm.vo 2^ Pos.Ec.'!O18,0))</f>
        <v>0</v>
      </c>
      <c r="R18" s="252">
        <f>IF(Foglio2!$J$3=Foglio2!$E$5,'Assistenti_Tecnici 2^ Pos.Ec.'!P18,IF(Foglio2!$J$3=Foglio2!$E$6,'Assistenti_Amm.vo 2^ Pos.Ec.'!P18,0))</f>
        <v>0</v>
      </c>
      <c r="S18" s="252">
        <f>IF(Foglio2!$J$3=Foglio2!$E$5,'Assistenti_Tecnici 2^ Pos.Ec.'!Q18,IF(Foglio2!$J$3=Foglio2!$E$6,'Assistenti_Amm.vo 2^ Pos.Ec.'!Q18,0))</f>
        <v>0</v>
      </c>
      <c r="T18" s="252">
        <f>IF(Foglio2!$J$3=Foglio2!$E$5,'Assistenti_Tecnici 2^ Pos.Ec.'!R18,IF(Foglio2!$J$3=Foglio2!$E$6,'Assistenti_Amm.vo 2^ Pos.Ec.'!R18,0))</f>
        <v>0</v>
      </c>
      <c r="U18" s="252">
        <f t="shared" ref="U18" si="24">(P18)/12*0.8</f>
        <v>0</v>
      </c>
      <c r="V18" s="252">
        <f t="shared" ref="V18" si="25">(P18+R18)/12*0.8</f>
        <v>0</v>
      </c>
      <c r="W18" s="253" t="str">
        <f>"Fascia Da "&amp;F18&amp;" a "&amp;F19&amp;" Decorrenza "&amp;DAY(C6)&amp;"/"&amp;MONTH(C6)&amp;"/"&amp;YEAR(C6)</f>
        <v>Fascia Da 35 a  Decorrenza 1/1/2006</v>
      </c>
    </row>
    <row r="19" spans="1:23" ht="9" customHeight="1" x14ac:dyDescent="0.2">
      <c r="B19" s="245">
        <f t="shared" si="1"/>
        <v>38731</v>
      </c>
      <c r="C19" s="454"/>
      <c r="D19" s="454"/>
      <c r="E19" s="264" t="s">
        <v>4</v>
      </c>
      <c r="F19" s="265"/>
      <c r="G19" s="256">
        <f t="shared" ref="G19:N19" si="26">G18*1936.27</f>
        <v>0</v>
      </c>
      <c r="H19" s="256">
        <f t="shared" si="26"/>
        <v>0</v>
      </c>
      <c r="I19" s="256">
        <f t="shared" si="26"/>
        <v>0</v>
      </c>
      <c r="J19" s="256">
        <f t="shared" si="26"/>
        <v>0</v>
      </c>
      <c r="K19" s="256">
        <f t="shared" si="26"/>
        <v>0</v>
      </c>
      <c r="L19" s="257">
        <f t="shared" si="26"/>
        <v>0</v>
      </c>
      <c r="M19" s="256">
        <f t="shared" si="26"/>
        <v>0</v>
      </c>
      <c r="N19" s="258">
        <f t="shared" si="26"/>
        <v>0</v>
      </c>
      <c r="O19" s="183"/>
      <c r="P19" s="184">
        <f t="shared" ref="P19:V19" si="27">P18*1936.27</f>
        <v>0</v>
      </c>
      <c r="Q19" s="184">
        <f t="shared" si="27"/>
        <v>0</v>
      </c>
      <c r="R19" s="184">
        <f t="shared" si="27"/>
        <v>0</v>
      </c>
      <c r="S19" s="184">
        <f t="shared" si="27"/>
        <v>0</v>
      </c>
      <c r="T19" s="184">
        <f t="shared" si="27"/>
        <v>0</v>
      </c>
      <c r="U19" s="184">
        <f t="shared" si="27"/>
        <v>0</v>
      </c>
      <c r="V19" s="184">
        <f t="shared" si="27"/>
        <v>0</v>
      </c>
    </row>
    <row r="20" spans="1:23" ht="12.75" customHeight="1" x14ac:dyDescent="0.2">
      <c r="A20" s="104">
        <f>IF(Foglio2!$J$7=1,TRUNC(V20,0),TRUNC(U20,0))</f>
        <v>0</v>
      </c>
      <c r="B20" s="245">
        <f t="shared" ref="B20" si="28">C22</f>
        <v>39083</v>
      </c>
      <c r="C20" s="452">
        <v>39083</v>
      </c>
      <c r="D20" s="452">
        <v>39113</v>
      </c>
      <c r="E20" s="246" t="s">
        <v>3</v>
      </c>
      <c r="F20" s="247">
        <v>0</v>
      </c>
      <c r="G20" s="248">
        <f>IF(Foglio2!$J$3=Foglio2!$E$5,'Assistenti_Tecnici 2^ Pos.Ec.'!E20,IF(Foglio2!$J$3=Foglio2!$E$6,'Assistenti_Amm.vo 2^ Pos.Ec.'!E20,0))</f>
        <v>0</v>
      </c>
      <c r="H20" s="248">
        <f>IF(Foglio2!$J$3=Foglio2!$E$5,'Assistenti_Tecnici 2^ Pos.Ec.'!F20,IF(Foglio2!$J$3=Foglio2!$E$6,'Assistenti_Amm.vo 2^ Pos.Ec.'!F20,0))</f>
        <v>0</v>
      </c>
      <c r="I20" s="248">
        <f>IF(Foglio2!$J$3=Foglio2!$E$5,'Assistenti_Tecnici 2^ Pos.Ec.'!G20,IF(Foglio2!$J$3=Foglio2!$E$6,'Assistenti_Amm.vo 2^ Pos.Ec.'!G20,0))</f>
        <v>0</v>
      </c>
      <c r="J20" s="248">
        <f>IF(Foglio2!$J$3=Foglio2!$E$5,'Assistenti_Tecnici 2^ Pos.Ec.'!H20,IF(Foglio2!$J$3=Foglio2!$E$6,'Assistenti_Amm.vo 2^ Pos.Ec.'!H20,0))</f>
        <v>0</v>
      </c>
      <c r="K20" s="248">
        <f>IF(Foglio2!$J$3=Foglio2!$E$5,'Assistenti_Tecnici 2^ Pos.Ec.'!I20,IF(Foglio2!$J$3=Foglio2!$E$6,'Assistenti_Amm.vo 2^ Pos.Ec.'!I20,0))</f>
        <v>0</v>
      </c>
      <c r="L20" s="248">
        <f>IF(Foglio2!$J$3=Foglio2!$E$5,'Assistenti_Tecnici 2^ Pos.Ec.'!J20,IF(Foglio2!$J$3=Foglio2!$E$6,'Assistenti_Amm.vo 2^ Pos.Ec.'!J20,0))</f>
        <v>0</v>
      </c>
      <c r="M20" s="249">
        <f>IF(Foglio2!$J$3=Foglio2!$E$5,'Assistenti_Tecnici 2^ Pos.Ec.'!K20,IF(Foglio2!$J$3=Foglio2!$E$6,'Assistenti_Amm.vo 2^ Pos.Ec.'!K20,0))</f>
        <v>0</v>
      </c>
      <c r="N20" s="250">
        <f>IF(Foglio2!$J$3=Foglio2!$E$5,'Assistenti_Tecnici 2^ Pos.Ec.'!L20,IF(Foglio2!$J$3=Foglio2!$E$6,'Assistenti_Amm.vo 2^ Pos.Ec.'!L20,0))</f>
        <v>0</v>
      </c>
      <c r="O20" s="251"/>
      <c r="P20" s="252">
        <f>IF(Foglio2!$J$3=Foglio2!$E$5,'Assistenti_Tecnici 2^ Pos.Ec.'!N20,IF(Foglio2!$J$3=Foglio2!$E$6,'Assistenti_Amm.vo 2^ Pos.Ec.'!N20,0))</f>
        <v>0</v>
      </c>
      <c r="Q20" s="252">
        <f>IF(Foglio2!$J$3=Foglio2!$E$5,'Assistenti_Tecnici 2^ Pos.Ec.'!O20,IF(Foglio2!$J$3=Foglio2!$E$6,'Assistenti_Amm.vo 2^ Pos.Ec.'!O20,0))</f>
        <v>0</v>
      </c>
      <c r="R20" s="252">
        <f>IF(Foglio2!$J$3=Foglio2!$E$5,'Assistenti_Tecnici 2^ Pos.Ec.'!P20,IF(Foglio2!$J$3=Foglio2!$E$6,'Assistenti_Amm.vo 2^ Pos.Ec.'!P20,0))</f>
        <v>0</v>
      </c>
      <c r="S20" s="252">
        <f>IF(Foglio2!$J$3=Foglio2!$E$5,'Assistenti_Tecnici 2^ Pos.Ec.'!Q20,IF(Foglio2!$J$3=Foglio2!$E$6,'Assistenti_Amm.vo 2^ Pos.Ec.'!Q20,0))</f>
        <v>0</v>
      </c>
      <c r="T20" s="252">
        <f>IF(Foglio2!$J$3=Foglio2!$E$5,'Assistenti_Tecnici 2^ Pos.Ec.'!R20,IF(Foglio2!$J$3=Foglio2!$E$6,'Assistenti_Amm.vo 2^ Pos.Ec.'!R20,0))</f>
        <v>0</v>
      </c>
      <c r="U20" s="252">
        <f t="shared" ref="U20" si="29">(P20)/12*0.8</f>
        <v>0</v>
      </c>
      <c r="V20" s="252">
        <f t="shared" ref="V20" si="30">(P20+R20)/12*0.8</f>
        <v>0</v>
      </c>
      <c r="W20" s="253" t="str">
        <f t="shared" ref="W20" si="31">"Fascia Da "&amp;F20&amp;" a "&amp;F21&amp;" Decorrenza "&amp;DAY(C20)&amp;"/"&amp;MONTH(C20)&amp;"/"&amp;YEAR(C20)</f>
        <v>Fascia Da 0 a 2 Decorrenza 1/1/2007</v>
      </c>
    </row>
    <row r="21" spans="1:23" ht="9" customHeight="1" x14ac:dyDescent="0.2">
      <c r="B21" s="245">
        <f t="shared" ref="B21" si="32">B20+1</f>
        <v>39084</v>
      </c>
      <c r="C21" s="453"/>
      <c r="D21" s="453"/>
      <c r="E21" s="254" t="s">
        <v>4</v>
      </c>
      <c r="F21" s="255">
        <v>2</v>
      </c>
      <c r="G21" s="256">
        <f t="shared" ref="G21:N21" si="33">G20*1936.27</f>
        <v>0</v>
      </c>
      <c r="H21" s="256">
        <f t="shared" si="33"/>
        <v>0</v>
      </c>
      <c r="I21" s="256">
        <f t="shared" si="33"/>
        <v>0</v>
      </c>
      <c r="J21" s="256">
        <f t="shared" si="33"/>
        <v>0</v>
      </c>
      <c r="K21" s="256">
        <f t="shared" si="33"/>
        <v>0</v>
      </c>
      <c r="L21" s="257">
        <f t="shared" si="33"/>
        <v>0</v>
      </c>
      <c r="M21" s="256">
        <f t="shared" si="33"/>
        <v>0</v>
      </c>
      <c r="N21" s="258">
        <f t="shared" si="33"/>
        <v>0</v>
      </c>
      <c r="O21" s="183"/>
      <c r="P21" s="184">
        <f t="shared" ref="P21:V21" si="34">P20*1936.27</f>
        <v>0</v>
      </c>
      <c r="Q21" s="184">
        <f t="shared" si="34"/>
        <v>0</v>
      </c>
      <c r="R21" s="184">
        <f t="shared" si="34"/>
        <v>0</v>
      </c>
      <c r="S21" s="184">
        <f t="shared" si="34"/>
        <v>0</v>
      </c>
      <c r="T21" s="184">
        <f t="shared" si="34"/>
        <v>0</v>
      </c>
      <c r="U21" s="184">
        <f t="shared" si="34"/>
        <v>0</v>
      </c>
      <c r="V21" s="184">
        <f t="shared" si="34"/>
        <v>0</v>
      </c>
    </row>
    <row r="22" spans="1:23" ht="12.75" customHeight="1" x14ac:dyDescent="0.2">
      <c r="A22" s="104">
        <f>IF(Foglio2!$J$7=1,TRUNC(V22,0),TRUNC(U22,0))</f>
        <v>0</v>
      </c>
      <c r="B22" s="245">
        <f t="shared" si="1"/>
        <v>39085</v>
      </c>
      <c r="C22" s="389">
        <v>39083</v>
      </c>
      <c r="D22" s="389">
        <v>39113</v>
      </c>
      <c r="E22" s="259" t="s">
        <v>3</v>
      </c>
      <c r="F22" s="260">
        <v>3</v>
      </c>
      <c r="G22" s="248">
        <f>IF(Foglio2!$J$3=Foglio2!$E$5,'Assistenti_Tecnici 2^ Pos.Ec.'!E22,IF(Foglio2!$J$3=Foglio2!$E$6,'Assistenti_Amm.vo 2^ Pos.Ec.'!E22,0))</f>
        <v>0</v>
      </c>
      <c r="H22" s="248">
        <f>IF(Foglio2!$J$3=Foglio2!$E$5,'Assistenti_Tecnici 2^ Pos.Ec.'!F22,IF(Foglio2!$J$3=Foglio2!$E$6,'Assistenti_Amm.vo 2^ Pos.Ec.'!F22,0))</f>
        <v>0</v>
      </c>
      <c r="I22" s="248">
        <f>IF(Foglio2!$J$3=Foglio2!$E$5,'Assistenti_Tecnici 2^ Pos.Ec.'!G22,IF(Foglio2!$J$3=Foglio2!$E$6,'Assistenti_Amm.vo 2^ Pos.Ec.'!G22,0))</f>
        <v>0</v>
      </c>
      <c r="J22" s="248">
        <f>IF(Foglio2!$J$3=Foglio2!$E$5,'Assistenti_Tecnici 2^ Pos.Ec.'!H22,IF(Foglio2!$J$3=Foglio2!$E$6,'Assistenti_Amm.vo 2^ Pos.Ec.'!H22,0))</f>
        <v>0</v>
      </c>
      <c r="K22" s="248">
        <f>IF(Foglio2!$J$3=Foglio2!$E$5,'Assistenti_Tecnici 2^ Pos.Ec.'!I22,IF(Foglio2!$J$3=Foglio2!$E$6,'Assistenti_Amm.vo 2^ Pos.Ec.'!I22,0))</f>
        <v>0</v>
      </c>
      <c r="L22" s="248">
        <f>IF(Foglio2!$J$3=Foglio2!$E$5,'Assistenti_Tecnici 2^ Pos.Ec.'!J22,IF(Foglio2!$J$3=Foglio2!$E$6,'Assistenti_Amm.vo 2^ Pos.Ec.'!J22,0))</f>
        <v>0</v>
      </c>
      <c r="M22" s="249">
        <f>IF(Foglio2!$J$3=Foglio2!$E$5,'Assistenti_Tecnici 2^ Pos.Ec.'!K22,IF(Foglio2!$J$3=Foglio2!$E$6,'Assistenti_Amm.vo 2^ Pos.Ec.'!K22,0))</f>
        <v>0</v>
      </c>
      <c r="N22" s="250">
        <f>IF(Foglio2!$J$3=Foglio2!$E$5,'Assistenti_Tecnici 2^ Pos.Ec.'!L22,IF(Foglio2!$J$3=Foglio2!$E$6,'Assistenti_Amm.vo 2^ Pos.Ec.'!L22,0))</f>
        <v>0</v>
      </c>
      <c r="O22" s="251"/>
      <c r="P22" s="252">
        <f>IF(Foglio2!$J$3=Foglio2!$E$5,'Assistenti_Tecnici 2^ Pos.Ec.'!N22,IF(Foglio2!$J$3=Foglio2!$E$6,'Assistenti_Amm.vo 2^ Pos.Ec.'!N22,0))</f>
        <v>0</v>
      </c>
      <c r="Q22" s="252">
        <f>IF(Foglio2!$J$3=Foglio2!$E$5,'Assistenti_Tecnici 2^ Pos.Ec.'!O22,IF(Foglio2!$J$3=Foglio2!$E$6,'Assistenti_Amm.vo 2^ Pos.Ec.'!O22,0))</f>
        <v>0</v>
      </c>
      <c r="R22" s="252">
        <f>IF(Foglio2!$J$3=Foglio2!$E$5,'Assistenti_Tecnici 2^ Pos.Ec.'!P22,IF(Foglio2!$J$3=Foglio2!$E$6,'Assistenti_Amm.vo 2^ Pos.Ec.'!P22,0))</f>
        <v>0</v>
      </c>
      <c r="S22" s="252">
        <f>IF(Foglio2!$J$3=Foglio2!$E$5,'Assistenti_Tecnici 2^ Pos.Ec.'!Q22,IF(Foglio2!$J$3=Foglio2!$E$6,'Assistenti_Amm.vo 2^ Pos.Ec.'!Q22,0))</f>
        <v>0</v>
      </c>
      <c r="T22" s="252">
        <f>IF(Foglio2!$J$3=Foglio2!$E$5,'Assistenti_Tecnici 2^ Pos.Ec.'!R22,IF(Foglio2!$J$3=Foglio2!$E$6,'Assistenti_Amm.vo 2^ Pos.Ec.'!R22,0))</f>
        <v>0</v>
      </c>
      <c r="U22" s="252">
        <f t="shared" ref="U22" si="35">(P22)/12*0.8</f>
        <v>0</v>
      </c>
      <c r="V22" s="252">
        <f t="shared" ref="V22" si="36">(P22+R22)/12*0.8</f>
        <v>0</v>
      </c>
      <c r="W22" s="253" t="str">
        <f t="shared" ref="W22" si="37">"Fascia Da "&amp;F22&amp;" a "&amp;F23&amp;" Decorrenza "&amp;DAY(C20)&amp;"/"&amp;MONTH(C20)&amp;"/"&amp;YEAR(C20)</f>
        <v>Fascia Da 3 a 8 Decorrenza 1/1/2007</v>
      </c>
    </row>
    <row r="23" spans="1:23" ht="9" customHeight="1" x14ac:dyDescent="0.2">
      <c r="B23" s="245">
        <f t="shared" si="1"/>
        <v>39086</v>
      </c>
      <c r="C23" s="389"/>
      <c r="D23" s="389"/>
      <c r="E23" s="254" t="s">
        <v>4</v>
      </c>
      <c r="F23" s="255">
        <v>8</v>
      </c>
      <c r="G23" s="256">
        <f t="shared" ref="G23:N23" si="38">G22*1936.27</f>
        <v>0</v>
      </c>
      <c r="H23" s="256">
        <f t="shared" si="38"/>
        <v>0</v>
      </c>
      <c r="I23" s="256">
        <f t="shared" si="38"/>
        <v>0</v>
      </c>
      <c r="J23" s="256">
        <f t="shared" si="38"/>
        <v>0</v>
      </c>
      <c r="K23" s="256">
        <f t="shared" si="38"/>
        <v>0</v>
      </c>
      <c r="L23" s="257">
        <f t="shared" si="38"/>
        <v>0</v>
      </c>
      <c r="M23" s="256">
        <f t="shared" si="38"/>
        <v>0</v>
      </c>
      <c r="N23" s="258">
        <f t="shared" si="38"/>
        <v>0</v>
      </c>
      <c r="O23" s="183"/>
      <c r="P23" s="184">
        <f t="shared" ref="P23:V23" si="39">P22*1936.27</f>
        <v>0</v>
      </c>
      <c r="Q23" s="184">
        <f t="shared" si="39"/>
        <v>0</v>
      </c>
      <c r="R23" s="184">
        <f t="shared" si="39"/>
        <v>0</v>
      </c>
      <c r="S23" s="184">
        <f t="shared" si="39"/>
        <v>0</v>
      </c>
      <c r="T23" s="184">
        <f t="shared" si="39"/>
        <v>0</v>
      </c>
      <c r="U23" s="184">
        <f t="shared" si="39"/>
        <v>0</v>
      </c>
      <c r="V23" s="184">
        <f t="shared" si="39"/>
        <v>0</v>
      </c>
    </row>
    <row r="24" spans="1:23" ht="12.75" customHeight="1" x14ac:dyDescent="0.2">
      <c r="A24" s="104">
        <f>IF(Foglio2!$J$7=1,TRUNC(V24,0),TRUNC(U24,0))</f>
        <v>0</v>
      </c>
      <c r="B24" s="245">
        <f t="shared" si="1"/>
        <v>39087</v>
      </c>
      <c r="C24" s="389"/>
      <c r="D24" s="389"/>
      <c r="E24" s="259" t="s">
        <v>3</v>
      </c>
      <c r="F24" s="260">
        <v>9</v>
      </c>
      <c r="G24" s="248">
        <f>IF(Foglio2!$J$3=Foglio2!$E$5,'Assistenti_Tecnici 2^ Pos.Ec.'!E24,IF(Foglio2!$J$3=Foglio2!$E$6,'Assistenti_Amm.vo 2^ Pos.Ec.'!E24,0))</f>
        <v>0</v>
      </c>
      <c r="H24" s="248">
        <f>IF(Foglio2!$J$3=Foglio2!$E$5,'Assistenti_Tecnici 2^ Pos.Ec.'!F24,IF(Foglio2!$J$3=Foglio2!$E$6,'Assistenti_Amm.vo 2^ Pos.Ec.'!F24,0))</f>
        <v>0</v>
      </c>
      <c r="I24" s="248">
        <f>IF(Foglio2!$J$3=Foglio2!$E$5,'Assistenti_Tecnici 2^ Pos.Ec.'!G24,IF(Foglio2!$J$3=Foglio2!$E$6,'Assistenti_Amm.vo 2^ Pos.Ec.'!G24,0))</f>
        <v>0</v>
      </c>
      <c r="J24" s="248">
        <f>IF(Foglio2!$J$3=Foglio2!$E$5,'Assistenti_Tecnici 2^ Pos.Ec.'!H24,IF(Foglio2!$J$3=Foglio2!$E$6,'Assistenti_Amm.vo 2^ Pos.Ec.'!H24,0))</f>
        <v>0</v>
      </c>
      <c r="K24" s="248">
        <f>IF(Foglio2!$J$3=Foglio2!$E$5,'Assistenti_Tecnici 2^ Pos.Ec.'!I24,IF(Foglio2!$J$3=Foglio2!$E$6,'Assistenti_Amm.vo 2^ Pos.Ec.'!I24,0))</f>
        <v>0</v>
      </c>
      <c r="L24" s="248">
        <f>IF(Foglio2!$J$3=Foglio2!$E$5,'Assistenti_Tecnici 2^ Pos.Ec.'!J24,IF(Foglio2!$J$3=Foglio2!$E$6,'Assistenti_Amm.vo 2^ Pos.Ec.'!J24,0))</f>
        <v>0</v>
      </c>
      <c r="M24" s="249">
        <f>IF(Foglio2!$J$3=Foglio2!$E$5,'Assistenti_Tecnici 2^ Pos.Ec.'!K24,IF(Foglio2!$J$3=Foglio2!$E$6,'Assistenti_Amm.vo 2^ Pos.Ec.'!K24,0))</f>
        <v>0</v>
      </c>
      <c r="N24" s="250">
        <f>IF(Foglio2!$J$3=Foglio2!$E$5,'Assistenti_Tecnici 2^ Pos.Ec.'!L24,IF(Foglio2!$J$3=Foglio2!$E$6,'Assistenti_Amm.vo 2^ Pos.Ec.'!L24,0))</f>
        <v>0</v>
      </c>
      <c r="O24" s="251"/>
      <c r="P24" s="252">
        <f>IF(Foglio2!$J$3=Foglio2!$E$5,'Assistenti_Tecnici 2^ Pos.Ec.'!N24,IF(Foglio2!$J$3=Foglio2!$E$6,'Assistenti_Amm.vo 2^ Pos.Ec.'!N24,0))</f>
        <v>0</v>
      </c>
      <c r="Q24" s="252">
        <f>IF(Foglio2!$J$3=Foglio2!$E$5,'Assistenti_Tecnici 2^ Pos.Ec.'!O24,IF(Foglio2!$J$3=Foglio2!$E$6,'Assistenti_Amm.vo 2^ Pos.Ec.'!O24,0))</f>
        <v>0</v>
      </c>
      <c r="R24" s="252">
        <f>IF(Foglio2!$J$3=Foglio2!$E$5,'Assistenti_Tecnici 2^ Pos.Ec.'!P24,IF(Foglio2!$J$3=Foglio2!$E$6,'Assistenti_Amm.vo 2^ Pos.Ec.'!P24,0))</f>
        <v>0</v>
      </c>
      <c r="S24" s="252">
        <f>IF(Foglio2!$J$3=Foglio2!$E$5,'Assistenti_Tecnici 2^ Pos.Ec.'!Q24,IF(Foglio2!$J$3=Foglio2!$E$6,'Assistenti_Amm.vo 2^ Pos.Ec.'!Q24,0))</f>
        <v>0</v>
      </c>
      <c r="T24" s="252">
        <f>IF(Foglio2!$J$3=Foglio2!$E$5,'Assistenti_Tecnici 2^ Pos.Ec.'!R24,IF(Foglio2!$J$3=Foglio2!$E$6,'Assistenti_Amm.vo 2^ Pos.Ec.'!R24,0))</f>
        <v>0</v>
      </c>
      <c r="U24" s="252">
        <f t="shared" ref="U24" si="40">(P24)/12*0.8</f>
        <v>0</v>
      </c>
      <c r="V24" s="252">
        <f t="shared" ref="V24" si="41">(P24+R24)/12*0.8</f>
        <v>0</v>
      </c>
      <c r="W24" s="253" t="str">
        <f t="shared" ref="W24" si="42">"Fascia Da "&amp;F24&amp;" a "&amp;F25&amp;" Decorrenza "&amp;DAY(C20)&amp;"/"&amp;MONTH(C20)&amp;"/"&amp;YEAR(C20)</f>
        <v>Fascia Da 9 a 14 Decorrenza 1/1/2007</v>
      </c>
    </row>
    <row r="25" spans="1:23" ht="9" customHeight="1" x14ac:dyDescent="0.2">
      <c r="B25" s="245">
        <f t="shared" si="1"/>
        <v>39088</v>
      </c>
      <c r="C25" s="389"/>
      <c r="D25" s="389"/>
      <c r="E25" s="254" t="s">
        <v>4</v>
      </c>
      <c r="F25" s="255">
        <v>14</v>
      </c>
      <c r="G25" s="256">
        <f t="shared" ref="G25:N25" si="43">G24*1936.27</f>
        <v>0</v>
      </c>
      <c r="H25" s="256">
        <f t="shared" si="43"/>
        <v>0</v>
      </c>
      <c r="I25" s="256">
        <f t="shared" si="43"/>
        <v>0</v>
      </c>
      <c r="J25" s="256">
        <f t="shared" si="43"/>
        <v>0</v>
      </c>
      <c r="K25" s="256">
        <f t="shared" si="43"/>
        <v>0</v>
      </c>
      <c r="L25" s="257">
        <f t="shared" si="43"/>
        <v>0</v>
      </c>
      <c r="M25" s="256">
        <f t="shared" si="43"/>
        <v>0</v>
      </c>
      <c r="N25" s="258">
        <f t="shared" si="43"/>
        <v>0</v>
      </c>
      <c r="O25" s="183"/>
      <c r="P25" s="184">
        <f t="shared" ref="P25:V25" si="44">P24*1936.27</f>
        <v>0</v>
      </c>
      <c r="Q25" s="184">
        <f t="shared" si="44"/>
        <v>0</v>
      </c>
      <c r="R25" s="184">
        <f t="shared" si="44"/>
        <v>0</v>
      </c>
      <c r="S25" s="184">
        <f t="shared" si="44"/>
        <v>0</v>
      </c>
      <c r="T25" s="184">
        <f t="shared" si="44"/>
        <v>0</v>
      </c>
      <c r="U25" s="184">
        <f t="shared" si="44"/>
        <v>0</v>
      </c>
      <c r="V25" s="184">
        <f t="shared" si="44"/>
        <v>0</v>
      </c>
    </row>
    <row r="26" spans="1:23" ht="12.75" customHeight="1" x14ac:dyDescent="0.2">
      <c r="A26" s="104">
        <f>IF(Foglio2!$J$7=1,TRUNC(V26,0),TRUNC(U26,0))</f>
        <v>0</v>
      </c>
      <c r="B26" s="245">
        <f t="shared" si="1"/>
        <v>39089</v>
      </c>
      <c r="C26" s="389"/>
      <c r="D26" s="389"/>
      <c r="E26" s="259" t="s">
        <v>3</v>
      </c>
      <c r="F26" s="260">
        <v>15</v>
      </c>
      <c r="G26" s="248">
        <f>IF(Foglio2!$J$3=Foglio2!$E$5,'Assistenti_Tecnici 2^ Pos.Ec.'!E26,IF(Foglio2!$J$3=Foglio2!$E$6,'Assistenti_Amm.vo 2^ Pos.Ec.'!E26,0))</f>
        <v>0</v>
      </c>
      <c r="H26" s="248">
        <f>IF(Foglio2!$J$3=Foglio2!$E$5,'Assistenti_Tecnici 2^ Pos.Ec.'!F26,IF(Foglio2!$J$3=Foglio2!$E$6,'Assistenti_Amm.vo 2^ Pos.Ec.'!F26,0))</f>
        <v>0</v>
      </c>
      <c r="I26" s="248">
        <f>IF(Foglio2!$J$3=Foglio2!$E$5,'Assistenti_Tecnici 2^ Pos.Ec.'!G26,IF(Foglio2!$J$3=Foglio2!$E$6,'Assistenti_Amm.vo 2^ Pos.Ec.'!G26,0))</f>
        <v>0</v>
      </c>
      <c r="J26" s="248">
        <f>IF(Foglio2!$J$3=Foglio2!$E$5,'Assistenti_Tecnici 2^ Pos.Ec.'!H26,IF(Foglio2!$J$3=Foglio2!$E$6,'Assistenti_Amm.vo 2^ Pos.Ec.'!H26,0))</f>
        <v>0</v>
      </c>
      <c r="K26" s="248">
        <f>IF(Foglio2!$J$3=Foglio2!$E$5,'Assistenti_Tecnici 2^ Pos.Ec.'!I26,IF(Foglio2!$J$3=Foglio2!$E$6,'Assistenti_Amm.vo 2^ Pos.Ec.'!I26,0))</f>
        <v>0</v>
      </c>
      <c r="L26" s="248">
        <f>IF(Foglio2!$J$3=Foglio2!$E$5,'Assistenti_Tecnici 2^ Pos.Ec.'!J26,IF(Foglio2!$J$3=Foglio2!$E$6,'Assistenti_Amm.vo 2^ Pos.Ec.'!J26,0))</f>
        <v>0</v>
      </c>
      <c r="M26" s="249">
        <f>IF(Foglio2!$J$3=Foglio2!$E$5,'Assistenti_Tecnici 2^ Pos.Ec.'!K26,IF(Foglio2!$J$3=Foglio2!$E$6,'Assistenti_Amm.vo 2^ Pos.Ec.'!K26,0))</f>
        <v>0</v>
      </c>
      <c r="N26" s="250">
        <f>IF(Foglio2!$J$3=Foglio2!$E$5,'Assistenti_Tecnici 2^ Pos.Ec.'!L26,IF(Foglio2!$J$3=Foglio2!$E$6,'Assistenti_Amm.vo 2^ Pos.Ec.'!L26,0))</f>
        <v>0</v>
      </c>
      <c r="O26" s="251"/>
      <c r="P26" s="252">
        <f>IF(Foglio2!$J$3=Foglio2!$E$5,'Assistenti_Tecnici 2^ Pos.Ec.'!N26,IF(Foglio2!$J$3=Foglio2!$E$6,'Assistenti_Amm.vo 2^ Pos.Ec.'!N26,0))</f>
        <v>0</v>
      </c>
      <c r="Q26" s="252">
        <f>IF(Foglio2!$J$3=Foglio2!$E$5,'Assistenti_Tecnici 2^ Pos.Ec.'!O26,IF(Foglio2!$J$3=Foglio2!$E$6,'Assistenti_Amm.vo 2^ Pos.Ec.'!O26,0))</f>
        <v>0</v>
      </c>
      <c r="R26" s="252">
        <f>IF(Foglio2!$J$3=Foglio2!$E$5,'Assistenti_Tecnici 2^ Pos.Ec.'!P26,IF(Foglio2!$J$3=Foglio2!$E$6,'Assistenti_Amm.vo 2^ Pos.Ec.'!P26,0))</f>
        <v>0</v>
      </c>
      <c r="S26" s="252">
        <f>IF(Foglio2!$J$3=Foglio2!$E$5,'Assistenti_Tecnici 2^ Pos.Ec.'!Q26,IF(Foglio2!$J$3=Foglio2!$E$6,'Assistenti_Amm.vo 2^ Pos.Ec.'!Q26,0))</f>
        <v>0</v>
      </c>
      <c r="T26" s="252">
        <f>IF(Foglio2!$J$3=Foglio2!$E$5,'Assistenti_Tecnici 2^ Pos.Ec.'!R26,IF(Foglio2!$J$3=Foglio2!$E$6,'Assistenti_Amm.vo 2^ Pos.Ec.'!R26,0))</f>
        <v>0</v>
      </c>
      <c r="U26" s="252">
        <f t="shared" ref="U26" si="45">(P26)/12*0.8</f>
        <v>0</v>
      </c>
      <c r="V26" s="252">
        <f t="shared" ref="V26" si="46">(P26+R26)/12*0.8</f>
        <v>0</v>
      </c>
      <c r="W26" s="253" t="str">
        <f t="shared" ref="W26" si="47">"Fascia Da "&amp;F26&amp;" a "&amp;F27&amp;" Decorrenza "&amp;DAY(C20)&amp;"/"&amp;MONTH(C20)&amp;"/"&amp;YEAR(C20)</f>
        <v>Fascia Da 15 a 20 Decorrenza 1/1/2007</v>
      </c>
    </row>
    <row r="27" spans="1:23" ht="9" customHeight="1" x14ac:dyDescent="0.2">
      <c r="B27" s="245">
        <f t="shared" si="1"/>
        <v>39090</v>
      </c>
      <c r="C27" s="389"/>
      <c r="D27" s="389"/>
      <c r="E27" s="254" t="s">
        <v>4</v>
      </c>
      <c r="F27" s="255">
        <v>20</v>
      </c>
      <c r="G27" s="256">
        <f t="shared" ref="G27:N27" si="48">G26*1936.27</f>
        <v>0</v>
      </c>
      <c r="H27" s="256">
        <f t="shared" si="48"/>
        <v>0</v>
      </c>
      <c r="I27" s="256">
        <f t="shared" si="48"/>
        <v>0</v>
      </c>
      <c r="J27" s="256">
        <f t="shared" si="48"/>
        <v>0</v>
      </c>
      <c r="K27" s="256">
        <f t="shared" si="48"/>
        <v>0</v>
      </c>
      <c r="L27" s="257">
        <f t="shared" si="48"/>
        <v>0</v>
      </c>
      <c r="M27" s="256">
        <f t="shared" si="48"/>
        <v>0</v>
      </c>
      <c r="N27" s="258">
        <f t="shared" si="48"/>
        <v>0</v>
      </c>
      <c r="O27" s="183"/>
      <c r="P27" s="184">
        <f t="shared" ref="P27:V27" si="49">P26*1936.27</f>
        <v>0</v>
      </c>
      <c r="Q27" s="184">
        <f t="shared" si="49"/>
        <v>0</v>
      </c>
      <c r="R27" s="184">
        <f t="shared" si="49"/>
        <v>0</v>
      </c>
      <c r="S27" s="184">
        <f t="shared" si="49"/>
        <v>0</v>
      </c>
      <c r="T27" s="184">
        <f t="shared" si="49"/>
        <v>0</v>
      </c>
      <c r="U27" s="184">
        <f t="shared" si="49"/>
        <v>0</v>
      </c>
      <c r="V27" s="184">
        <f t="shared" si="49"/>
        <v>0</v>
      </c>
    </row>
    <row r="28" spans="1:23" ht="12.75" customHeight="1" x14ac:dyDescent="0.2">
      <c r="A28" s="104">
        <f>IF(Foglio2!$J$7=1,TRUNC(V28,0),TRUNC(U28,0))</f>
        <v>0</v>
      </c>
      <c r="B28" s="245">
        <f t="shared" si="1"/>
        <v>39091</v>
      </c>
      <c r="C28" s="389"/>
      <c r="D28" s="389"/>
      <c r="E28" s="259" t="s">
        <v>3</v>
      </c>
      <c r="F28" s="260">
        <v>21</v>
      </c>
      <c r="G28" s="248">
        <f>IF(Foglio2!$J$3=Foglio2!$E$5,'Assistenti_Tecnici 2^ Pos.Ec.'!E28,IF(Foglio2!$J$3=Foglio2!$E$6,'Assistenti_Amm.vo 2^ Pos.Ec.'!E28,0))</f>
        <v>0</v>
      </c>
      <c r="H28" s="248">
        <f>IF(Foglio2!$J$3=Foglio2!$E$5,'Assistenti_Tecnici 2^ Pos.Ec.'!F28,IF(Foglio2!$J$3=Foglio2!$E$6,'Assistenti_Amm.vo 2^ Pos.Ec.'!F28,0))</f>
        <v>0</v>
      </c>
      <c r="I28" s="248">
        <f>IF(Foglio2!$J$3=Foglio2!$E$5,'Assistenti_Tecnici 2^ Pos.Ec.'!G28,IF(Foglio2!$J$3=Foglio2!$E$6,'Assistenti_Amm.vo 2^ Pos.Ec.'!G28,0))</f>
        <v>0</v>
      </c>
      <c r="J28" s="248">
        <f>IF(Foglio2!$J$3=Foglio2!$E$5,'Assistenti_Tecnici 2^ Pos.Ec.'!H28,IF(Foglio2!$J$3=Foglio2!$E$6,'Assistenti_Amm.vo 2^ Pos.Ec.'!H28,0))</f>
        <v>0</v>
      </c>
      <c r="K28" s="248">
        <f>IF(Foglio2!$J$3=Foglio2!$E$5,'Assistenti_Tecnici 2^ Pos.Ec.'!I28,IF(Foglio2!$J$3=Foglio2!$E$6,'Assistenti_Amm.vo 2^ Pos.Ec.'!I28,0))</f>
        <v>0</v>
      </c>
      <c r="L28" s="248">
        <f>IF(Foglio2!$J$3=Foglio2!$E$5,'Assistenti_Tecnici 2^ Pos.Ec.'!J28,IF(Foglio2!$J$3=Foglio2!$E$6,'Assistenti_Amm.vo 2^ Pos.Ec.'!J28,0))</f>
        <v>0</v>
      </c>
      <c r="M28" s="249">
        <f>IF(Foglio2!$J$3=Foglio2!$E$5,'Assistenti_Tecnici 2^ Pos.Ec.'!K28,IF(Foglio2!$J$3=Foglio2!$E$6,'Assistenti_Amm.vo 2^ Pos.Ec.'!K28,0))</f>
        <v>0</v>
      </c>
      <c r="N28" s="250">
        <f>IF(Foglio2!$J$3=Foglio2!$E$5,'Assistenti_Tecnici 2^ Pos.Ec.'!L28,IF(Foglio2!$J$3=Foglio2!$E$6,'Assistenti_Amm.vo 2^ Pos.Ec.'!L28,0))</f>
        <v>0</v>
      </c>
      <c r="O28" s="251"/>
      <c r="P28" s="252">
        <f>IF(Foglio2!$J$3=Foglio2!$E$5,'Assistenti_Tecnici 2^ Pos.Ec.'!N28,IF(Foglio2!$J$3=Foglio2!$E$6,'Assistenti_Amm.vo 2^ Pos.Ec.'!N28,0))</f>
        <v>0</v>
      </c>
      <c r="Q28" s="252">
        <f>IF(Foglio2!$J$3=Foglio2!$E$5,'Assistenti_Tecnici 2^ Pos.Ec.'!O28,IF(Foglio2!$J$3=Foglio2!$E$6,'Assistenti_Amm.vo 2^ Pos.Ec.'!O28,0))</f>
        <v>0</v>
      </c>
      <c r="R28" s="252">
        <f>IF(Foglio2!$J$3=Foglio2!$E$5,'Assistenti_Tecnici 2^ Pos.Ec.'!P28,IF(Foglio2!$J$3=Foglio2!$E$6,'Assistenti_Amm.vo 2^ Pos.Ec.'!P28,0))</f>
        <v>0</v>
      </c>
      <c r="S28" s="252">
        <f>IF(Foglio2!$J$3=Foglio2!$E$5,'Assistenti_Tecnici 2^ Pos.Ec.'!Q28,IF(Foglio2!$J$3=Foglio2!$E$6,'Assistenti_Amm.vo 2^ Pos.Ec.'!Q28,0))</f>
        <v>0</v>
      </c>
      <c r="T28" s="252">
        <f>IF(Foglio2!$J$3=Foglio2!$E$5,'Assistenti_Tecnici 2^ Pos.Ec.'!R28,IF(Foglio2!$J$3=Foglio2!$E$6,'Assistenti_Amm.vo 2^ Pos.Ec.'!R28,0))</f>
        <v>0</v>
      </c>
      <c r="U28" s="252">
        <f t="shared" ref="U28" si="50">(P28)/12*0.8</f>
        <v>0</v>
      </c>
      <c r="V28" s="252">
        <f t="shared" ref="V28" si="51">(P28+R28)/12*0.8</f>
        <v>0</v>
      </c>
      <c r="W28" s="253" t="str">
        <f t="shared" ref="W28" si="52">"Fascia Da "&amp;F28&amp;" a "&amp;F29&amp;" Decorrenza "&amp;DAY(C20)&amp;"/"&amp;MONTH(C20)&amp;"/"&amp;YEAR(C20)</f>
        <v>Fascia Da 21 a 27 Decorrenza 1/1/2007</v>
      </c>
    </row>
    <row r="29" spans="1:23" ht="9" customHeight="1" x14ac:dyDescent="0.2">
      <c r="B29" s="245">
        <f t="shared" si="1"/>
        <v>39092</v>
      </c>
      <c r="C29" s="389"/>
      <c r="D29" s="389"/>
      <c r="E29" s="254" t="s">
        <v>4</v>
      </c>
      <c r="F29" s="255">
        <v>27</v>
      </c>
      <c r="G29" s="256">
        <f t="shared" ref="G29:N29" si="53">G28*1936.27</f>
        <v>0</v>
      </c>
      <c r="H29" s="256">
        <f t="shared" si="53"/>
        <v>0</v>
      </c>
      <c r="I29" s="256">
        <f t="shared" si="53"/>
        <v>0</v>
      </c>
      <c r="J29" s="256">
        <f t="shared" si="53"/>
        <v>0</v>
      </c>
      <c r="K29" s="256">
        <f t="shared" si="53"/>
        <v>0</v>
      </c>
      <c r="L29" s="257">
        <f t="shared" si="53"/>
        <v>0</v>
      </c>
      <c r="M29" s="256">
        <f t="shared" si="53"/>
        <v>0</v>
      </c>
      <c r="N29" s="258">
        <f t="shared" si="53"/>
        <v>0</v>
      </c>
      <c r="O29" s="183"/>
      <c r="P29" s="184">
        <f t="shared" ref="P29:V29" si="54">P28*1936.27</f>
        <v>0</v>
      </c>
      <c r="Q29" s="184">
        <f t="shared" si="54"/>
        <v>0</v>
      </c>
      <c r="R29" s="184">
        <f t="shared" si="54"/>
        <v>0</v>
      </c>
      <c r="S29" s="184">
        <f t="shared" si="54"/>
        <v>0</v>
      </c>
      <c r="T29" s="184">
        <f t="shared" si="54"/>
        <v>0</v>
      </c>
      <c r="U29" s="184">
        <f t="shared" si="54"/>
        <v>0</v>
      </c>
      <c r="V29" s="184">
        <f t="shared" si="54"/>
        <v>0</v>
      </c>
    </row>
    <row r="30" spans="1:23" ht="12.75" customHeight="1" x14ac:dyDescent="0.2">
      <c r="A30" s="104">
        <f>IF(Foglio2!$J$7=1,TRUNC(V30,0),TRUNC(U30,0))</f>
        <v>0</v>
      </c>
      <c r="B30" s="245">
        <f t="shared" si="1"/>
        <v>39093</v>
      </c>
      <c r="C30" s="389"/>
      <c r="D30" s="389"/>
      <c r="E30" s="259" t="s">
        <v>3</v>
      </c>
      <c r="F30" s="260">
        <v>28</v>
      </c>
      <c r="G30" s="248">
        <f>IF(Foglio2!$J$3=Foglio2!$E$5,'Assistenti_Tecnici 2^ Pos.Ec.'!E30,IF(Foglio2!$J$3=Foglio2!$E$6,'Assistenti_Amm.vo 2^ Pos.Ec.'!E30,0))</f>
        <v>0</v>
      </c>
      <c r="H30" s="248">
        <f>IF(Foglio2!$J$3=Foglio2!$E$5,'Assistenti_Tecnici 2^ Pos.Ec.'!F30,IF(Foglio2!$J$3=Foglio2!$E$6,'Assistenti_Amm.vo 2^ Pos.Ec.'!F30,0))</f>
        <v>0</v>
      </c>
      <c r="I30" s="248">
        <f>IF(Foglio2!$J$3=Foglio2!$E$5,'Assistenti_Tecnici 2^ Pos.Ec.'!G30,IF(Foglio2!$J$3=Foglio2!$E$6,'Assistenti_Amm.vo 2^ Pos.Ec.'!G30,0))</f>
        <v>0</v>
      </c>
      <c r="J30" s="248">
        <f>IF(Foglio2!$J$3=Foglio2!$E$5,'Assistenti_Tecnici 2^ Pos.Ec.'!H30,IF(Foglio2!$J$3=Foglio2!$E$6,'Assistenti_Amm.vo 2^ Pos.Ec.'!H30,0))</f>
        <v>0</v>
      </c>
      <c r="K30" s="248">
        <f>IF(Foglio2!$J$3=Foglio2!$E$5,'Assistenti_Tecnici 2^ Pos.Ec.'!I30,IF(Foglio2!$J$3=Foglio2!$E$6,'Assistenti_Amm.vo 2^ Pos.Ec.'!I30,0))</f>
        <v>0</v>
      </c>
      <c r="L30" s="248">
        <f>IF(Foglio2!$J$3=Foglio2!$E$5,'Assistenti_Tecnici 2^ Pos.Ec.'!J30,IF(Foglio2!$J$3=Foglio2!$E$6,'Assistenti_Amm.vo 2^ Pos.Ec.'!J30,0))</f>
        <v>0</v>
      </c>
      <c r="M30" s="249">
        <f>IF(Foglio2!$J$3=Foglio2!$E$5,'Assistenti_Tecnici 2^ Pos.Ec.'!K30,IF(Foglio2!$J$3=Foglio2!$E$6,'Assistenti_Amm.vo 2^ Pos.Ec.'!K30,0))</f>
        <v>0</v>
      </c>
      <c r="N30" s="250">
        <f>IF(Foglio2!$J$3=Foglio2!$E$5,'Assistenti_Tecnici 2^ Pos.Ec.'!L30,IF(Foglio2!$J$3=Foglio2!$E$6,'Assistenti_Amm.vo 2^ Pos.Ec.'!L30,0))</f>
        <v>0</v>
      </c>
      <c r="O30" s="251"/>
      <c r="P30" s="252">
        <f>IF(Foglio2!$J$3=Foglio2!$E$5,'Assistenti_Tecnici 2^ Pos.Ec.'!N30,IF(Foglio2!$J$3=Foglio2!$E$6,'Assistenti_Amm.vo 2^ Pos.Ec.'!N30,0))</f>
        <v>0</v>
      </c>
      <c r="Q30" s="252">
        <f>IF(Foglio2!$J$3=Foglio2!$E$5,'Assistenti_Tecnici 2^ Pos.Ec.'!O30,IF(Foglio2!$J$3=Foglio2!$E$6,'Assistenti_Amm.vo 2^ Pos.Ec.'!O30,0))</f>
        <v>0</v>
      </c>
      <c r="R30" s="252">
        <f>IF(Foglio2!$J$3=Foglio2!$E$5,'Assistenti_Tecnici 2^ Pos.Ec.'!P30,IF(Foglio2!$J$3=Foglio2!$E$6,'Assistenti_Amm.vo 2^ Pos.Ec.'!P30,0))</f>
        <v>0</v>
      </c>
      <c r="S30" s="252">
        <f>IF(Foglio2!$J$3=Foglio2!$E$5,'Assistenti_Tecnici 2^ Pos.Ec.'!Q30,IF(Foglio2!$J$3=Foglio2!$E$6,'Assistenti_Amm.vo 2^ Pos.Ec.'!Q30,0))</f>
        <v>0</v>
      </c>
      <c r="T30" s="252">
        <f>IF(Foglio2!$J$3=Foglio2!$E$5,'Assistenti_Tecnici 2^ Pos.Ec.'!R30,IF(Foglio2!$J$3=Foglio2!$E$6,'Assistenti_Amm.vo 2^ Pos.Ec.'!R30,0))</f>
        <v>0</v>
      </c>
      <c r="U30" s="252">
        <f t="shared" ref="U30" si="55">(P30)/12*0.8</f>
        <v>0</v>
      </c>
      <c r="V30" s="252">
        <f t="shared" ref="V30" si="56">(P30+R30)/12*0.8</f>
        <v>0</v>
      </c>
      <c r="W30" s="253" t="str">
        <f t="shared" ref="W30" si="57">"Fascia Da "&amp;F30&amp;" a "&amp;F31&amp;" Decorrenza "&amp;DAY(C20)&amp;"/"&amp;MONTH(C20)&amp;"/"&amp;YEAR(C20)</f>
        <v>Fascia Da 28 a 34 Decorrenza 1/1/2007</v>
      </c>
    </row>
    <row r="31" spans="1:23" ht="9" customHeight="1" x14ac:dyDescent="0.2">
      <c r="B31" s="245">
        <f t="shared" si="1"/>
        <v>39094</v>
      </c>
      <c r="C31" s="389"/>
      <c r="D31" s="389"/>
      <c r="E31" s="254" t="s">
        <v>4</v>
      </c>
      <c r="F31" s="255">
        <v>34</v>
      </c>
      <c r="G31" s="256">
        <f t="shared" ref="G31:N31" si="58">G30*1936.27</f>
        <v>0</v>
      </c>
      <c r="H31" s="256">
        <f t="shared" si="58"/>
        <v>0</v>
      </c>
      <c r="I31" s="256">
        <f t="shared" si="58"/>
        <v>0</v>
      </c>
      <c r="J31" s="256">
        <f t="shared" si="58"/>
        <v>0</v>
      </c>
      <c r="K31" s="256">
        <f t="shared" si="58"/>
        <v>0</v>
      </c>
      <c r="L31" s="257">
        <f t="shared" si="58"/>
        <v>0</v>
      </c>
      <c r="M31" s="256">
        <f t="shared" si="58"/>
        <v>0</v>
      </c>
      <c r="N31" s="258">
        <f t="shared" si="58"/>
        <v>0</v>
      </c>
      <c r="O31" s="183"/>
      <c r="P31" s="184">
        <f t="shared" ref="P31:V31" si="59">P30*1936.27</f>
        <v>0</v>
      </c>
      <c r="Q31" s="184">
        <f t="shared" si="59"/>
        <v>0</v>
      </c>
      <c r="R31" s="184">
        <f t="shared" si="59"/>
        <v>0</v>
      </c>
      <c r="S31" s="184">
        <f t="shared" si="59"/>
        <v>0</v>
      </c>
      <c r="T31" s="184">
        <f t="shared" si="59"/>
        <v>0</v>
      </c>
      <c r="U31" s="184">
        <f t="shared" si="59"/>
        <v>0</v>
      </c>
      <c r="V31" s="184">
        <f t="shared" si="59"/>
        <v>0</v>
      </c>
    </row>
    <row r="32" spans="1:23" ht="12.75" customHeight="1" x14ac:dyDescent="0.2">
      <c r="A32" s="104">
        <f>IF(Foglio2!$J$7=1,TRUNC(V32,0),TRUNC(U32,0))</f>
        <v>0</v>
      </c>
      <c r="B32" s="245">
        <f t="shared" si="1"/>
        <v>39095</v>
      </c>
      <c r="C32" s="389"/>
      <c r="D32" s="389"/>
      <c r="E32" s="259" t="s">
        <v>3</v>
      </c>
      <c r="F32" s="260">
        <v>35</v>
      </c>
      <c r="G32" s="248">
        <f>IF(Foglio2!$J$3=Foglio2!$E$5,'Assistenti_Tecnici 2^ Pos.Ec.'!E32,IF(Foglio2!$J$3=Foglio2!$E$6,'Assistenti_Amm.vo 2^ Pos.Ec.'!E32,0))</f>
        <v>0</v>
      </c>
      <c r="H32" s="248">
        <f>IF(Foglio2!$J$3=Foglio2!$E$5,'Assistenti_Tecnici 2^ Pos.Ec.'!F32,IF(Foglio2!$J$3=Foglio2!$E$6,'Assistenti_Amm.vo 2^ Pos.Ec.'!F32,0))</f>
        <v>0</v>
      </c>
      <c r="I32" s="248">
        <f>IF(Foglio2!$J$3=Foglio2!$E$5,'Assistenti_Tecnici 2^ Pos.Ec.'!G32,IF(Foglio2!$J$3=Foglio2!$E$6,'Assistenti_Amm.vo 2^ Pos.Ec.'!G32,0))</f>
        <v>0</v>
      </c>
      <c r="J32" s="248">
        <f>IF(Foglio2!$J$3=Foglio2!$E$5,'Assistenti_Tecnici 2^ Pos.Ec.'!H32,IF(Foglio2!$J$3=Foglio2!$E$6,'Assistenti_Amm.vo 2^ Pos.Ec.'!H32,0))</f>
        <v>0</v>
      </c>
      <c r="K32" s="248">
        <f>IF(Foglio2!$J$3=Foglio2!$E$5,'Assistenti_Tecnici 2^ Pos.Ec.'!I32,IF(Foglio2!$J$3=Foglio2!$E$6,'Assistenti_Amm.vo 2^ Pos.Ec.'!I32,0))</f>
        <v>0</v>
      </c>
      <c r="L32" s="248">
        <f>IF(Foglio2!$J$3=Foglio2!$E$5,'Assistenti_Tecnici 2^ Pos.Ec.'!J32,IF(Foglio2!$J$3=Foglio2!$E$6,'Assistenti_Amm.vo 2^ Pos.Ec.'!J32,0))</f>
        <v>0</v>
      </c>
      <c r="M32" s="249">
        <f>IF(Foglio2!$J$3=Foglio2!$E$5,'Assistenti_Tecnici 2^ Pos.Ec.'!K32,IF(Foglio2!$J$3=Foglio2!$E$6,'Assistenti_Amm.vo 2^ Pos.Ec.'!K32,0))</f>
        <v>0</v>
      </c>
      <c r="N32" s="250">
        <f>IF(Foglio2!$J$3=Foglio2!$E$5,'Assistenti_Tecnici 2^ Pos.Ec.'!L32,IF(Foglio2!$J$3=Foglio2!$E$6,'Assistenti_Amm.vo 2^ Pos.Ec.'!L32,0))</f>
        <v>0</v>
      </c>
      <c r="O32" s="251"/>
      <c r="P32" s="252">
        <f>IF(Foglio2!$J$3=Foglio2!$E$5,'Assistenti_Tecnici 2^ Pos.Ec.'!N32,IF(Foglio2!$J$3=Foglio2!$E$6,'Assistenti_Amm.vo 2^ Pos.Ec.'!N32,0))</f>
        <v>0</v>
      </c>
      <c r="Q32" s="252">
        <f>IF(Foglio2!$J$3=Foglio2!$E$5,'Assistenti_Tecnici 2^ Pos.Ec.'!O32,IF(Foglio2!$J$3=Foglio2!$E$6,'Assistenti_Amm.vo 2^ Pos.Ec.'!O32,0))</f>
        <v>0</v>
      </c>
      <c r="R32" s="252">
        <f>IF(Foglio2!$J$3=Foglio2!$E$5,'Assistenti_Tecnici 2^ Pos.Ec.'!P32,IF(Foglio2!$J$3=Foglio2!$E$6,'Assistenti_Amm.vo 2^ Pos.Ec.'!P32,0))</f>
        <v>0</v>
      </c>
      <c r="S32" s="252">
        <f>IF(Foglio2!$J$3=Foglio2!$E$5,'Assistenti_Tecnici 2^ Pos.Ec.'!Q32,IF(Foglio2!$J$3=Foglio2!$E$6,'Assistenti_Amm.vo 2^ Pos.Ec.'!Q32,0))</f>
        <v>0</v>
      </c>
      <c r="T32" s="252">
        <f>IF(Foglio2!$J$3=Foglio2!$E$5,'Assistenti_Tecnici 2^ Pos.Ec.'!R32,IF(Foglio2!$J$3=Foglio2!$E$6,'Assistenti_Amm.vo 2^ Pos.Ec.'!R32,0))</f>
        <v>0</v>
      </c>
      <c r="U32" s="252">
        <f t="shared" ref="U32" si="60">(P32)/12*0.8</f>
        <v>0</v>
      </c>
      <c r="V32" s="252">
        <f t="shared" ref="V32" si="61">(P32+R32)/12*0.8</f>
        <v>0</v>
      </c>
      <c r="W32" s="253" t="str">
        <f t="shared" ref="W32" si="62">"Fascia Da "&amp;F32&amp;" a "&amp;F33&amp;" Decorrenza "&amp;DAY(C20)&amp;"/"&amp;MONTH(C20)&amp;"/"&amp;YEAR(C20)</f>
        <v>Fascia Da 35 a  Decorrenza 1/1/2007</v>
      </c>
    </row>
    <row r="33" spans="1:23" ht="9" customHeight="1" x14ac:dyDescent="0.2">
      <c r="B33" s="245">
        <f t="shared" si="1"/>
        <v>39096</v>
      </c>
      <c r="C33" s="454"/>
      <c r="D33" s="454"/>
      <c r="E33" s="264" t="s">
        <v>4</v>
      </c>
      <c r="F33" s="265"/>
      <c r="G33" s="256">
        <f t="shared" ref="G33:N33" si="63">G32*1936.27</f>
        <v>0</v>
      </c>
      <c r="H33" s="256">
        <f t="shared" si="63"/>
        <v>0</v>
      </c>
      <c r="I33" s="256">
        <f t="shared" si="63"/>
        <v>0</v>
      </c>
      <c r="J33" s="256">
        <f t="shared" si="63"/>
        <v>0</v>
      </c>
      <c r="K33" s="256">
        <f t="shared" si="63"/>
        <v>0</v>
      </c>
      <c r="L33" s="257">
        <f t="shared" si="63"/>
        <v>0</v>
      </c>
      <c r="M33" s="256">
        <f t="shared" si="63"/>
        <v>0</v>
      </c>
      <c r="N33" s="258">
        <f t="shared" si="63"/>
        <v>0</v>
      </c>
      <c r="O33" s="183"/>
      <c r="P33" s="184">
        <f t="shared" ref="P33:V33" si="64">P32*1936.27</f>
        <v>0</v>
      </c>
      <c r="Q33" s="184">
        <f t="shared" si="64"/>
        <v>0</v>
      </c>
      <c r="R33" s="184">
        <f t="shared" si="64"/>
        <v>0</v>
      </c>
      <c r="S33" s="184">
        <f t="shared" si="64"/>
        <v>0</v>
      </c>
      <c r="T33" s="184">
        <f t="shared" si="64"/>
        <v>0</v>
      </c>
      <c r="U33" s="184">
        <f t="shared" si="64"/>
        <v>0</v>
      </c>
      <c r="V33" s="184">
        <f t="shared" si="64"/>
        <v>0</v>
      </c>
    </row>
    <row r="34" spans="1:23" ht="12.75" customHeight="1" x14ac:dyDescent="0.2">
      <c r="A34" s="104">
        <f>IF(Foglio2!$J$7=1,TRUNC(V34,0),TRUNC(U34,0))</f>
        <v>0</v>
      </c>
      <c r="B34" s="245">
        <f t="shared" ref="B34" si="65">C36</f>
        <v>39114</v>
      </c>
      <c r="C34" s="452">
        <f>D22+1</f>
        <v>39114</v>
      </c>
      <c r="D34" s="452">
        <v>39446</v>
      </c>
      <c r="E34" s="246" t="s">
        <v>3</v>
      </c>
      <c r="F34" s="247">
        <v>0</v>
      </c>
      <c r="G34" s="248">
        <f>IF(Foglio2!$J$3=Foglio2!$E$5,'Assistenti_Tecnici 2^ Pos.Ec.'!E34,IF(Foglio2!$J$3=Foglio2!$E$6,'Assistenti_Amm.vo 2^ Pos.Ec.'!E34,0))</f>
        <v>0</v>
      </c>
      <c r="H34" s="248">
        <f>IF(Foglio2!$J$3=Foglio2!$E$5,'Assistenti_Tecnici 2^ Pos.Ec.'!F34,IF(Foglio2!$J$3=Foglio2!$E$6,'Assistenti_Amm.vo 2^ Pos.Ec.'!F34,0))</f>
        <v>0</v>
      </c>
      <c r="I34" s="248">
        <f>IF(Foglio2!$J$3=Foglio2!$E$5,'Assistenti_Tecnici 2^ Pos.Ec.'!G34,IF(Foglio2!$J$3=Foglio2!$E$6,'Assistenti_Amm.vo 2^ Pos.Ec.'!G34,0))</f>
        <v>0</v>
      </c>
      <c r="J34" s="248">
        <f>IF(Foglio2!$J$3=Foglio2!$E$5,'Assistenti_Tecnici 2^ Pos.Ec.'!H34,IF(Foglio2!$J$3=Foglio2!$E$6,'Assistenti_Amm.vo 2^ Pos.Ec.'!H34,0))</f>
        <v>0</v>
      </c>
      <c r="K34" s="248">
        <f>IF(Foglio2!$J$3=Foglio2!$E$5,'Assistenti_Tecnici 2^ Pos.Ec.'!I34,IF(Foglio2!$J$3=Foglio2!$E$6,'Assistenti_Amm.vo 2^ Pos.Ec.'!I34,0))</f>
        <v>0</v>
      </c>
      <c r="L34" s="248">
        <f>IF(Foglio2!$J$3=Foglio2!$E$5,'Assistenti_Tecnici 2^ Pos.Ec.'!J34,IF(Foglio2!$J$3=Foglio2!$E$6,'Assistenti_Amm.vo 2^ Pos.Ec.'!J34,0))</f>
        <v>0</v>
      </c>
      <c r="M34" s="249">
        <f>IF(Foglio2!$J$3=Foglio2!$E$5,'Assistenti_Tecnici 2^ Pos.Ec.'!K34,IF(Foglio2!$J$3=Foglio2!$E$6,'Assistenti_Amm.vo 2^ Pos.Ec.'!K34,0))</f>
        <v>0</v>
      </c>
      <c r="N34" s="250">
        <f>IF(Foglio2!$J$3=Foglio2!$E$5,'Assistenti_Tecnici 2^ Pos.Ec.'!L34,IF(Foglio2!$J$3=Foglio2!$E$6,'Assistenti_Amm.vo 2^ Pos.Ec.'!L34,0))</f>
        <v>0</v>
      </c>
      <c r="O34" s="251"/>
      <c r="P34" s="252">
        <f>IF(Foglio2!$J$3=Foglio2!$E$5,'Assistenti_Tecnici 2^ Pos.Ec.'!N34,IF(Foglio2!$J$3=Foglio2!$E$6,'Assistenti_Amm.vo 2^ Pos.Ec.'!N34,0))</f>
        <v>0</v>
      </c>
      <c r="Q34" s="252">
        <f>IF(Foglio2!$J$3=Foglio2!$E$5,'Assistenti_Tecnici 2^ Pos.Ec.'!O34,IF(Foglio2!$J$3=Foglio2!$E$6,'Assistenti_Amm.vo 2^ Pos.Ec.'!O34,0))</f>
        <v>0</v>
      </c>
      <c r="R34" s="252">
        <f>IF(Foglio2!$J$3=Foglio2!$E$5,'Assistenti_Tecnici 2^ Pos.Ec.'!P34,IF(Foglio2!$J$3=Foglio2!$E$6,'Assistenti_Amm.vo 2^ Pos.Ec.'!P34,0))</f>
        <v>0</v>
      </c>
      <c r="S34" s="252">
        <f>IF(Foglio2!$J$3=Foglio2!$E$5,'Assistenti_Tecnici 2^ Pos.Ec.'!Q34,IF(Foglio2!$J$3=Foglio2!$E$6,'Assistenti_Amm.vo 2^ Pos.Ec.'!Q34,0))</f>
        <v>0</v>
      </c>
      <c r="T34" s="252">
        <f>IF(Foglio2!$J$3=Foglio2!$E$5,'Assistenti_Tecnici 2^ Pos.Ec.'!R34,IF(Foglio2!$J$3=Foglio2!$E$6,'Assistenti_Amm.vo 2^ Pos.Ec.'!R34,0))</f>
        <v>0</v>
      </c>
      <c r="U34" s="252">
        <f t="shared" ref="U34" si="66">(P34)/12*0.8</f>
        <v>0</v>
      </c>
      <c r="V34" s="252">
        <f t="shared" ref="V34" si="67">(P34+R34)/12*0.8</f>
        <v>0</v>
      </c>
      <c r="W34" s="253" t="str">
        <f t="shared" ref="W34" si="68">"Fascia Da "&amp;F34&amp;" a "&amp;F35&amp;" Decorrenza "&amp;DAY(C34)&amp;"/"&amp;MONTH(C34)&amp;"/"&amp;YEAR(C34)</f>
        <v>Fascia Da 0 a 2 Decorrenza 1/2/2007</v>
      </c>
    </row>
    <row r="35" spans="1:23" ht="9" customHeight="1" x14ac:dyDescent="0.2">
      <c r="B35" s="245">
        <f t="shared" ref="B35" si="69">B34+1</f>
        <v>39115</v>
      </c>
      <c r="C35" s="453"/>
      <c r="D35" s="453"/>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V35" si="71">P34*1936.27</f>
        <v>0</v>
      </c>
      <c r="Q35" s="184">
        <f t="shared" si="71"/>
        <v>0</v>
      </c>
      <c r="R35" s="184">
        <f t="shared" si="71"/>
        <v>0</v>
      </c>
      <c r="S35" s="184">
        <f t="shared" si="71"/>
        <v>0</v>
      </c>
      <c r="T35" s="184">
        <f t="shared" si="71"/>
        <v>0</v>
      </c>
      <c r="U35" s="184">
        <f t="shared" si="71"/>
        <v>0</v>
      </c>
      <c r="V35" s="184">
        <f t="shared" si="71"/>
        <v>0</v>
      </c>
    </row>
    <row r="36" spans="1:23" ht="12.75" customHeight="1" x14ac:dyDescent="0.2">
      <c r="A36" s="104">
        <f>IF(Foglio2!$J$7=1,TRUNC(V36,0),TRUNC(U36,0))</f>
        <v>0</v>
      </c>
      <c r="B36" s="245">
        <f t="shared" si="1"/>
        <v>39116</v>
      </c>
      <c r="C36" s="389">
        <f>C34</f>
        <v>39114</v>
      </c>
      <c r="D36" s="389">
        <f>D34</f>
        <v>39446</v>
      </c>
      <c r="E36" s="259" t="s">
        <v>3</v>
      </c>
      <c r="F36" s="260">
        <v>3</v>
      </c>
      <c r="G36" s="248">
        <f>IF(Foglio2!$J$3=Foglio2!$E$5,'Assistenti_Tecnici 2^ Pos.Ec.'!E36,IF(Foglio2!$J$3=Foglio2!$E$6,'Assistenti_Amm.vo 2^ Pos.Ec.'!E36,0))</f>
        <v>0</v>
      </c>
      <c r="H36" s="248">
        <f>IF(Foglio2!$J$3=Foglio2!$E$5,'Assistenti_Tecnici 2^ Pos.Ec.'!F36,IF(Foglio2!$J$3=Foglio2!$E$6,'Assistenti_Amm.vo 2^ Pos.Ec.'!F36,0))</f>
        <v>0</v>
      </c>
      <c r="I36" s="248">
        <f>IF(Foglio2!$J$3=Foglio2!$E$5,'Assistenti_Tecnici 2^ Pos.Ec.'!G36,IF(Foglio2!$J$3=Foglio2!$E$6,'Assistenti_Amm.vo 2^ Pos.Ec.'!G36,0))</f>
        <v>0</v>
      </c>
      <c r="J36" s="248">
        <f>IF(Foglio2!$J$3=Foglio2!$E$5,'Assistenti_Tecnici 2^ Pos.Ec.'!H36,IF(Foglio2!$J$3=Foglio2!$E$6,'Assistenti_Amm.vo 2^ Pos.Ec.'!H36,0))</f>
        <v>0</v>
      </c>
      <c r="K36" s="248">
        <f>IF(Foglio2!$J$3=Foglio2!$E$5,'Assistenti_Tecnici 2^ Pos.Ec.'!I36,IF(Foglio2!$J$3=Foglio2!$E$6,'Assistenti_Amm.vo 2^ Pos.Ec.'!I36,0))</f>
        <v>0</v>
      </c>
      <c r="L36" s="248">
        <f>IF(Foglio2!$J$3=Foglio2!$E$5,'Assistenti_Tecnici 2^ Pos.Ec.'!J36,IF(Foglio2!$J$3=Foglio2!$E$6,'Assistenti_Amm.vo 2^ Pos.Ec.'!J36,0))</f>
        <v>0</v>
      </c>
      <c r="M36" s="249">
        <f>IF(Foglio2!$J$3=Foglio2!$E$5,'Assistenti_Tecnici 2^ Pos.Ec.'!K36,IF(Foglio2!$J$3=Foglio2!$E$6,'Assistenti_Amm.vo 2^ Pos.Ec.'!K36,0))</f>
        <v>0</v>
      </c>
      <c r="N36" s="250">
        <f>IF(Foglio2!$J$3=Foglio2!$E$5,'Assistenti_Tecnici 2^ Pos.Ec.'!L36,IF(Foglio2!$J$3=Foglio2!$E$6,'Assistenti_Amm.vo 2^ Pos.Ec.'!L36,0))</f>
        <v>0</v>
      </c>
      <c r="O36" s="251"/>
      <c r="P36" s="252">
        <f>IF(Foglio2!$J$3=Foglio2!$E$5,'Assistenti_Tecnici 2^ Pos.Ec.'!N36,IF(Foglio2!$J$3=Foglio2!$E$6,'Assistenti_Amm.vo 2^ Pos.Ec.'!N36,0))</f>
        <v>0</v>
      </c>
      <c r="Q36" s="252">
        <f>IF(Foglio2!$J$3=Foglio2!$E$5,'Assistenti_Tecnici 2^ Pos.Ec.'!O36,IF(Foglio2!$J$3=Foglio2!$E$6,'Assistenti_Amm.vo 2^ Pos.Ec.'!O36,0))</f>
        <v>0</v>
      </c>
      <c r="R36" s="252">
        <f>IF(Foglio2!$J$3=Foglio2!$E$5,'Assistenti_Tecnici 2^ Pos.Ec.'!P36,IF(Foglio2!$J$3=Foglio2!$E$6,'Assistenti_Amm.vo 2^ Pos.Ec.'!P36,0))</f>
        <v>0</v>
      </c>
      <c r="S36" s="252">
        <f>IF(Foglio2!$J$3=Foglio2!$E$5,'Assistenti_Tecnici 2^ Pos.Ec.'!Q36,IF(Foglio2!$J$3=Foglio2!$E$6,'Assistenti_Amm.vo 2^ Pos.Ec.'!Q36,0))</f>
        <v>0</v>
      </c>
      <c r="T36" s="252">
        <f>IF(Foglio2!$J$3=Foglio2!$E$5,'Assistenti_Tecnici 2^ Pos.Ec.'!R36,IF(Foglio2!$J$3=Foglio2!$E$6,'Assistenti_Amm.vo 2^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2">
      <c r="B37" s="245">
        <f t="shared" si="1"/>
        <v>39117</v>
      </c>
      <c r="C37" s="389"/>
      <c r="D37" s="389"/>
      <c r="E37" s="254" t="s">
        <v>4</v>
      </c>
      <c r="F37" s="255">
        <v>8</v>
      </c>
      <c r="G37" s="256">
        <f t="shared" ref="G37:N37" si="75">G36*1936.27</f>
        <v>0</v>
      </c>
      <c r="H37" s="256">
        <f t="shared" si="75"/>
        <v>0</v>
      </c>
      <c r="I37" s="256">
        <f t="shared" si="75"/>
        <v>0</v>
      </c>
      <c r="J37" s="256">
        <f t="shared" si="75"/>
        <v>0</v>
      </c>
      <c r="K37" s="256">
        <f t="shared" si="75"/>
        <v>0</v>
      </c>
      <c r="L37" s="257">
        <f t="shared" si="75"/>
        <v>0</v>
      </c>
      <c r="M37" s="256">
        <f t="shared" si="75"/>
        <v>0</v>
      </c>
      <c r="N37" s="258">
        <f t="shared" si="75"/>
        <v>0</v>
      </c>
      <c r="O37" s="183"/>
      <c r="P37" s="184">
        <f t="shared" ref="P37:V37" si="76">P36*1936.27</f>
        <v>0</v>
      </c>
      <c r="Q37" s="184">
        <f t="shared" si="76"/>
        <v>0</v>
      </c>
      <c r="R37" s="184">
        <f t="shared" si="76"/>
        <v>0</v>
      </c>
      <c r="S37" s="184">
        <f t="shared" si="76"/>
        <v>0</v>
      </c>
      <c r="T37" s="184">
        <f t="shared" si="76"/>
        <v>0</v>
      </c>
      <c r="U37" s="184">
        <f t="shared" si="76"/>
        <v>0</v>
      </c>
      <c r="V37" s="184">
        <f t="shared" si="76"/>
        <v>0</v>
      </c>
    </row>
    <row r="38" spans="1:23" ht="12.75" customHeight="1" x14ac:dyDescent="0.2">
      <c r="A38" s="104">
        <f>IF(Foglio2!$J$7=1,TRUNC(V38,0),TRUNC(U38,0))</f>
        <v>0</v>
      </c>
      <c r="B38" s="245">
        <f t="shared" si="1"/>
        <v>39118</v>
      </c>
      <c r="C38" s="389"/>
      <c r="D38" s="389"/>
      <c r="E38" s="259" t="s">
        <v>3</v>
      </c>
      <c r="F38" s="260">
        <v>9</v>
      </c>
      <c r="G38" s="248">
        <f>IF(Foglio2!$J$3=Foglio2!$E$5,'Assistenti_Tecnici 2^ Pos.Ec.'!E38,IF(Foglio2!$J$3=Foglio2!$E$6,'Assistenti_Amm.vo 2^ Pos.Ec.'!E38,0))</f>
        <v>0</v>
      </c>
      <c r="H38" s="248">
        <f>IF(Foglio2!$J$3=Foglio2!$E$5,'Assistenti_Tecnici 2^ Pos.Ec.'!F38,IF(Foglio2!$J$3=Foglio2!$E$6,'Assistenti_Amm.vo 2^ Pos.Ec.'!F38,0))</f>
        <v>0</v>
      </c>
      <c r="I38" s="248">
        <f>IF(Foglio2!$J$3=Foglio2!$E$5,'Assistenti_Tecnici 2^ Pos.Ec.'!G38,IF(Foglio2!$J$3=Foglio2!$E$6,'Assistenti_Amm.vo 2^ Pos.Ec.'!G38,0))</f>
        <v>0</v>
      </c>
      <c r="J38" s="248">
        <f>IF(Foglio2!$J$3=Foglio2!$E$5,'Assistenti_Tecnici 2^ Pos.Ec.'!H38,IF(Foglio2!$J$3=Foglio2!$E$6,'Assistenti_Amm.vo 2^ Pos.Ec.'!H38,0))</f>
        <v>0</v>
      </c>
      <c r="K38" s="248">
        <f>IF(Foglio2!$J$3=Foglio2!$E$5,'Assistenti_Tecnici 2^ Pos.Ec.'!I38,IF(Foglio2!$J$3=Foglio2!$E$6,'Assistenti_Amm.vo 2^ Pos.Ec.'!I38,0))</f>
        <v>0</v>
      </c>
      <c r="L38" s="248">
        <f>IF(Foglio2!$J$3=Foglio2!$E$5,'Assistenti_Tecnici 2^ Pos.Ec.'!J38,IF(Foglio2!$J$3=Foglio2!$E$6,'Assistenti_Amm.vo 2^ Pos.Ec.'!J38,0))</f>
        <v>0</v>
      </c>
      <c r="M38" s="249">
        <f>IF(Foglio2!$J$3=Foglio2!$E$5,'Assistenti_Tecnici 2^ Pos.Ec.'!K38,IF(Foglio2!$J$3=Foglio2!$E$6,'Assistenti_Amm.vo 2^ Pos.Ec.'!K38,0))</f>
        <v>0</v>
      </c>
      <c r="N38" s="250">
        <f>IF(Foglio2!$J$3=Foglio2!$E$5,'Assistenti_Tecnici 2^ Pos.Ec.'!L38,IF(Foglio2!$J$3=Foglio2!$E$6,'Assistenti_Amm.vo 2^ Pos.Ec.'!L38,0))</f>
        <v>0</v>
      </c>
      <c r="O38" s="251"/>
      <c r="P38" s="252">
        <f>IF(Foglio2!$J$3=Foglio2!$E$5,'Assistenti_Tecnici 2^ Pos.Ec.'!N38,IF(Foglio2!$J$3=Foglio2!$E$6,'Assistenti_Amm.vo 2^ Pos.Ec.'!N38,0))</f>
        <v>0</v>
      </c>
      <c r="Q38" s="252">
        <f>IF(Foglio2!$J$3=Foglio2!$E$5,'Assistenti_Tecnici 2^ Pos.Ec.'!O38,IF(Foglio2!$J$3=Foglio2!$E$6,'Assistenti_Amm.vo 2^ Pos.Ec.'!O38,0))</f>
        <v>0</v>
      </c>
      <c r="R38" s="252">
        <f>IF(Foglio2!$J$3=Foglio2!$E$5,'Assistenti_Tecnici 2^ Pos.Ec.'!P38,IF(Foglio2!$J$3=Foglio2!$E$6,'Assistenti_Amm.vo 2^ Pos.Ec.'!P38,0))</f>
        <v>0</v>
      </c>
      <c r="S38" s="252">
        <f>IF(Foglio2!$J$3=Foglio2!$E$5,'Assistenti_Tecnici 2^ Pos.Ec.'!Q38,IF(Foglio2!$J$3=Foglio2!$E$6,'Assistenti_Amm.vo 2^ Pos.Ec.'!Q38,0))</f>
        <v>0</v>
      </c>
      <c r="T38" s="252">
        <f>IF(Foglio2!$J$3=Foglio2!$E$5,'Assistenti_Tecnici 2^ Pos.Ec.'!R38,IF(Foglio2!$J$3=Foglio2!$E$6,'Assistenti_Amm.vo 2^ Pos.Ec.'!R38,0))</f>
        <v>0</v>
      </c>
      <c r="U38" s="252">
        <f t="shared" ref="U38" si="77">(P38)/12*0.8</f>
        <v>0</v>
      </c>
      <c r="V38" s="252">
        <f t="shared" ref="V38" si="78">(P38+R38)/12*0.8</f>
        <v>0</v>
      </c>
      <c r="W38" s="253" t="str">
        <f t="shared" ref="W38" si="79">"Fascia Da "&amp;F38&amp;" a "&amp;F39&amp;" Decorrenza "&amp;DAY(C34)&amp;"/"&amp;MONTH(C34)&amp;"/"&amp;YEAR(C34)</f>
        <v>Fascia Da 9 a 14 Decorrenza 1/2/2007</v>
      </c>
    </row>
    <row r="39" spans="1:23" ht="9" customHeight="1" x14ac:dyDescent="0.2">
      <c r="B39" s="245">
        <f t="shared" si="1"/>
        <v>39119</v>
      </c>
      <c r="C39" s="389"/>
      <c r="D39" s="389"/>
      <c r="E39" s="254" t="s">
        <v>4</v>
      </c>
      <c r="F39" s="255">
        <v>14</v>
      </c>
      <c r="G39" s="256">
        <f t="shared" ref="G39:N39" si="80">G38*1936.27</f>
        <v>0</v>
      </c>
      <c r="H39" s="256">
        <f t="shared" si="80"/>
        <v>0</v>
      </c>
      <c r="I39" s="256">
        <f t="shared" si="80"/>
        <v>0</v>
      </c>
      <c r="J39" s="256">
        <f t="shared" si="80"/>
        <v>0</v>
      </c>
      <c r="K39" s="256">
        <f t="shared" si="80"/>
        <v>0</v>
      </c>
      <c r="L39" s="257">
        <f t="shared" si="80"/>
        <v>0</v>
      </c>
      <c r="M39" s="256">
        <f t="shared" si="80"/>
        <v>0</v>
      </c>
      <c r="N39" s="258">
        <f t="shared" si="80"/>
        <v>0</v>
      </c>
      <c r="O39" s="183"/>
      <c r="P39" s="184">
        <f t="shared" ref="P39:V39" si="81">P38*1936.27</f>
        <v>0</v>
      </c>
      <c r="Q39" s="184">
        <f t="shared" si="81"/>
        <v>0</v>
      </c>
      <c r="R39" s="184">
        <f t="shared" si="81"/>
        <v>0</v>
      </c>
      <c r="S39" s="184">
        <f t="shared" si="81"/>
        <v>0</v>
      </c>
      <c r="T39" s="184">
        <f t="shared" si="81"/>
        <v>0</v>
      </c>
      <c r="U39" s="184">
        <f t="shared" si="81"/>
        <v>0</v>
      </c>
      <c r="V39" s="184">
        <f t="shared" si="81"/>
        <v>0</v>
      </c>
    </row>
    <row r="40" spans="1:23" ht="12.75" customHeight="1" x14ac:dyDescent="0.2">
      <c r="A40" s="104">
        <f>IF(Foglio2!$J$7=1,TRUNC(V40,0),TRUNC(U40,0))</f>
        <v>0</v>
      </c>
      <c r="B40" s="245">
        <f t="shared" si="1"/>
        <v>39120</v>
      </c>
      <c r="C40" s="389"/>
      <c r="D40" s="389"/>
      <c r="E40" s="259" t="s">
        <v>3</v>
      </c>
      <c r="F40" s="260">
        <v>15</v>
      </c>
      <c r="G40" s="248">
        <f>IF(Foglio2!$J$3=Foglio2!$E$5,'Assistenti_Tecnici 2^ Pos.Ec.'!E40,IF(Foglio2!$J$3=Foglio2!$E$6,'Assistenti_Amm.vo 2^ Pos.Ec.'!E40,0))</f>
        <v>0</v>
      </c>
      <c r="H40" s="248">
        <f>IF(Foglio2!$J$3=Foglio2!$E$5,'Assistenti_Tecnici 2^ Pos.Ec.'!F40,IF(Foglio2!$J$3=Foglio2!$E$6,'Assistenti_Amm.vo 2^ Pos.Ec.'!F40,0))</f>
        <v>0</v>
      </c>
      <c r="I40" s="248">
        <f>IF(Foglio2!$J$3=Foglio2!$E$5,'Assistenti_Tecnici 2^ Pos.Ec.'!G40,IF(Foglio2!$J$3=Foglio2!$E$6,'Assistenti_Amm.vo 2^ Pos.Ec.'!G40,0))</f>
        <v>0</v>
      </c>
      <c r="J40" s="248">
        <f>IF(Foglio2!$J$3=Foglio2!$E$5,'Assistenti_Tecnici 2^ Pos.Ec.'!H40,IF(Foglio2!$J$3=Foglio2!$E$6,'Assistenti_Amm.vo 2^ Pos.Ec.'!H40,0))</f>
        <v>0</v>
      </c>
      <c r="K40" s="248">
        <f>IF(Foglio2!$J$3=Foglio2!$E$5,'Assistenti_Tecnici 2^ Pos.Ec.'!I40,IF(Foglio2!$J$3=Foglio2!$E$6,'Assistenti_Amm.vo 2^ Pos.Ec.'!I40,0))</f>
        <v>0</v>
      </c>
      <c r="L40" s="248">
        <f>IF(Foglio2!$J$3=Foglio2!$E$5,'Assistenti_Tecnici 2^ Pos.Ec.'!J40,IF(Foglio2!$J$3=Foglio2!$E$6,'Assistenti_Amm.vo 2^ Pos.Ec.'!J40,0))</f>
        <v>0</v>
      </c>
      <c r="M40" s="249">
        <f>IF(Foglio2!$J$3=Foglio2!$E$5,'Assistenti_Tecnici 2^ Pos.Ec.'!K40,IF(Foglio2!$J$3=Foglio2!$E$6,'Assistenti_Amm.vo 2^ Pos.Ec.'!K40,0))</f>
        <v>0</v>
      </c>
      <c r="N40" s="250">
        <f>IF(Foglio2!$J$3=Foglio2!$E$5,'Assistenti_Tecnici 2^ Pos.Ec.'!L40,IF(Foglio2!$J$3=Foglio2!$E$6,'Assistenti_Amm.vo 2^ Pos.Ec.'!L40,0))</f>
        <v>0</v>
      </c>
      <c r="O40" s="251"/>
      <c r="P40" s="252">
        <f>IF(Foglio2!$J$3=Foglio2!$E$5,'Assistenti_Tecnici 2^ Pos.Ec.'!N40,IF(Foglio2!$J$3=Foglio2!$E$6,'Assistenti_Amm.vo 2^ Pos.Ec.'!N40,0))</f>
        <v>0</v>
      </c>
      <c r="Q40" s="252">
        <f>IF(Foglio2!$J$3=Foglio2!$E$5,'Assistenti_Tecnici 2^ Pos.Ec.'!O40,IF(Foglio2!$J$3=Foglio2!$E$6,'Assistenti_Amm.vo 2^ Pos.Ec.'!O40,0))</f>
        <v>0</v>
      </c>
      <c r="R40" s="252">
        <f>IF(Foglio2!$J$3=Foglio2!$E$5,'Assistenti_Tecnici 2^ Pos.Ec.'!P40,IF(Foglio2!$J$3=Foglio2!$E$6,'Assistenti_Amm.vo 2^ Pos.Ec.'!P40,0))</f>
        <v>0</v>
      </c>
      <c r="S40" s="252">
        <f>IF(Foglio2!$J$3=Foglio2!$E$5,'Assistenti_Tecnici 2^ Pos.Ec.'!Q40,IF(Foglio2!$J$3=Foglio2!$E$6,'Assistenti_Amm.vo 2^ Pos.Ec.'!Q40,0))</f>
        <v>0</v>
      </c>
      <c r="T40" s="252">
        <f>IF(Foglio2!$J$3=Foglio2!$E$5,'Assistenti_Tecnici 2^ Pos.Ec.'!R40,IF(Foglio2!$J$3=Foglio2!$E$6,'Assistenti_Amm.vo 2^ Pos.Ec.'!R40,0))</f>
        <v>0</v>
      </c>
      <c r="U40" s="252">
        <f t="shared" ref="U40" si="82">(P40)/12*0.8</f>
        <v>0</v>
      </c>
      <c r="V40" s="252">
        <f t="shared" ref="V40" si="83">(P40+R40)/12*0.8</f>
        <v>0</v>
      </c>
      <c r="W40" s="253" t="str">
        <f t="shared" ref="W40" si="84">"Fascia Da "&amp;F40&amp;" a "&amp;F41&amp;" Decorrenza "&amp;DAY(C34)&amp;"/"&amp;MONTH(C34)&amp;"/"&amp;YEAR(C34)</f>
        <v>Fascia Da 15 a 20 Decorrenza 1/2/2007</v>
      </c>
    </row>
    <row r="41" spans="1:23" ht="9" customHeight="1" x14ac:dyDescent="0.2">
      <c r="B41" s="245">
        <f t="shared" si="1"/>
        <v>39121</v>
      </c>
      <c r="C41" s="389"/>
      <c r="D41" s="389"/>
      <c r="E41" s="254" t="s">
        <v>4</v>
      </c>
      <c r="F41" s="255">
        <v>20</v>
      </c>
      <c r="G41" s="256">
        <f t="shared" ref="G41:N41" si="85">G40*1936.27</f>
        <v>0</v>
      </c>
      <c r="H41" s="256">
        <f t="shared" si="85"/>
        <v>0</v>
      </c>
      <c r="I41" s="256">
        <f t="shared" si="85"/>
        <v>0</v>
      </c>
      <c r="J41" s="256">
        <f t="shared" si="85"/>
        <v>0</v>
      </c>
      <c r="K41" s="256">
        <f t="shared" si="85"/>
        <v>0</v>
      </c>
      <c r="L41" s="257">
        <f t="shared" si="85"/>
        <v>0</v>
      </c>
      <c r="M41" s="256">
        <f t="shared" si="85"/>
        <v>0</v>
      </c>
      <c r="N41" s="258">
        <f t="shared" si="85"/>
        <v>0</v>
      </c>
      <c r="O41" s="183"/>
      <c r="P41" s="184">
        <f t="shared" ref="P41:V41" si="86">P40*1936.27</f>
        <v>0</v>
      </c>
      <c r="Q41" s="184">
        <f t="shared" si="86"/>
        <v>0</v>
      </c>
      <c r="R41" s="184">
        <f t="shared" si="86"/>
        <v>0</v>
      </c>
      <c r="S41" s="184">
        <f t="shared" si="86"/>
        <v>0</v>
      </c>
      <c r="T41" s="184">
        <f t="shared" si="86"/>
        <v>0</v>
      </c>
      <c r="U41" s="184">
        <f t="shared" si="86"/>
        <v>0</v>
      </c>
      <c r="V41" s="184">
        <f t="shared" si="86"/>
        <v>0</v>
      </c>
    </row>
    <row r="42" spans="1:23" ht="12.75" customHeight="1" x14ac:dyDescent="0.2">
      <c r="A42" s="104">
        <f>IF(Foglio2!$J$7=1,TRUNC(V42,0),TRUNC(U42,0))</f>
        <v>0</v>
      </c>
      <c r="B42" s="245">
        <f t="shared" si="1"/>
        <v>39122</v>
      </c>
      <c r="C42" s="389"/>
      <c r="D42" s="389"/>
      <c r="E42" s="259" t="s">
        <v>3</v>
      </c>
      <c r="F42" s="260">
        <v>21</v>
      </c>
      <c r="G42" s="248">
        <f>IF(Foglio2!$J$3=Foglio2!$E$5,'Assistenti_Tecnici 2^ Pos.Ec.'!E42,IF(Foglio2!$J$3=Foglio2!$E$6,'Assistenti_Amm.vo 2^ Pos.Ec.'!E42,0))</f>
        <v>0</v>
      </c>
      <c r="H42" s="248">
        <f>IF(Foglio2!$J$3=Foglio2!$E$5,'Assistenti_Tecnici 2^ Pos.Ec.'!F42,IF(Foglio2!$J$3=Foglio2!$E$6,'Assistenti_Amm.vo 2^ Pos.Ec.'!F42,0))</f>
        <v>0</v>
      </c>
      <c r="I42" s="248">
        <f>IF(Foglio2!$J$3=Foglio2!$E$5,'Assistenti_Tecnici 2^ Pos.Ec.'!G42,IF(Foglio2!$J$3=Foglio2!$E$6,'Assistenti_Amm.vo 2^ Pos.Ec.'!G42,0))</f>
        <v>0</v>
      </c>
      <c r="J42" s="248">
        <f>IF(Foglio2!$J$3=Foglio2!$E$5,'Assistenti_Tecnici 2^ Pos.Ec.'!H42,IF(Foglio2!$J$3=Foglio2!$E$6,'Assistenti_Amm.vo 2^ Pos.Ec.'!H42,0))</f>
        <v>0</v>
      </c>
      <c r="K42" s="248">
        <f>IF(Foglio2!$J$3=Foglio2!$E$5,'Assistenti_Tecnici 2^ Pos.Ec.'!I42,IF(Foglio2!$J$3=Foglio2!$E$6,'Assistenti_Amm.vo 2^ Pos.Ec.'!I42,0))</f>
        <v>0</v>
      </c>
      <c r="L42" s="248">
        <f>IF(Foglio2!$J$3=Foglio2!$E$5,'Assistenti_Tecnici 2^ Pos.Ec.'!J42,IF(Foglio2!$J$3=Foglio2!$E$6,'Assistenti_Amm.vo 2^ Pos.Ec.'!J42,0))</f>
        <v>0</v>
      </c>
      <c r="M42" s="249">
        <f>IF(Foglio2!$J$3=Foglio2!$E$5,'Assistenti_Tecnici 2^ Pos.Ec.'!K42,IF(Foglio2!$J$3=Foglio2!$E$6,'Assistenti_Amm.vo 2^ Pos.Ec.'!K42,0))</f>
        <v>0</v>
      </c>
      <c r="N42" s="250">
        <f>IF(Foglio2!$J$3=Foglio2!$E$5,'Assistenti_Tecnici 2^ Pos.Ec.'!L42,IF(Foglio2!$J$3=Foglio2!$E$6,'Assistenti_Amm.vo 2^ Pos.Ec.'!L42,0))</f>
        <v>0</v>
      </c>
      <c r="O42" s="251"/>
      <c r="P42" s="252">
        <f>IF(Foglio2!$J$3=Foglio2!$E$5,'Assistenti_Tecnici 2^ Pos.Ec.'!N42,IF(Foglio2!$J$3=Foglio2!$E$6,'Assistenti_Amm.vo 2^ Pos.Ec.'!N42,0))</f>
        <v>0</v>
      </c>
      <c r="Q42" s="252">
        <f>IF(Foglio2!$J$3=Foglio2!$E$5,'Assistenti_Tecnici 2^ Pos.Ec.'!O42,IF(Foglio2!$J$3=Foglio2!$E$6,'Assistenti_Amm.vo 2^ Pos.Ec.'!O42,0))</f>
        <v>0</v>
      </c>
      <c r="R42" s="252">
        <f>IF(Foglio2!$J$3=Foglio2!$E$5,'Assistenti_Tecnici 2^ Pos.Ec.'!P42,IF(Foglio2!$J$3=Foglio2!$E$6,'Assistenti_Amm.vo 2^ Pos.Ec.'!P42,0))</f>
        <v>0</v>
      </c>
      <c r="S42" s="252">
        <f>IF(Foglio2!$J$3=Foglio2!$E$5,'Assistenti_Tecnici 2^ Pos.Ec.'!Q42,IF(Foglio2!$J$3=Foglio2!$E$6,'Assistenti_Amm.vo 2^ Pos.Ec.'!Q42,0))</f>
        <v>0</v>
      </c>
      <c r="T42" s="252">
        <f>IF(Foglio2!$J$3=Foglio2!$E$5,'Assistenti_Tecnici 2^ Pos.Ec.'!R42,IF(Foglio2!$J$3=Foglio2!$E$6,'Assistenti_Amm.vo 2^ Pos.Ec.'!R42,0))</f>
        <v>0</v>
      </c>
      <c r="U42" s="252">
        <f t="shared" ref="U42" si="87">(P42)/12*0.8</f>
        <v>0</v>
      </c>
      <c r="V42" s="252">
        <f t="shared" ref="V42" si="88">(P42+R42)/12*0.8</f>
        <v>0</v>
      </c>
      <c r="W42" s="253" t="str">
        <f t="shared" ref="W42" si="89">"Fascia Da "&amp;F42&amp;" a "&amp;F43&amp;" Decorrenza "&amp;DAY(C34)&amp;"/"&amp;MONTH(C34)&amp;"/"&amp;YEAR(C34)</f>
        <v>Fascia Da 21 a 27 Decorrenza 1/2/2007</v>
      </c>
    </row>
    <row r="43" spans="1:23" ht="9" customHeight="1" x14ac:dyDescent="0.2">
      <c r="B43" s="245">
        <f t="shared" si="1"/>
        <v>39123</v>
      </c>
      <c r="C43" s="389"/>
      <c r="D43" s="389"/>
      <c r="E43" s="254" t="s">
        <v>4</v>
      </c>
      <c r="F43" s="255">
        <v>27</v>
      </c>
      <c r="G43" s="256">
        <f t="shared" ref="G43:N43" si="90">G42*1936.27</f>
        <v>0</v>
      </c>
      <c r="H43" s="256">
        <f t="shared" si="90"/>
        <v>0</v>
      </c>
      <c r="I43" s="256">
        <f t="shared" si="90"/>
        <v>0</v>
      </c>
      <c r="J43" s="256">
        <f t="shared" si="90"/>
        <v>0</v>
      </c>
      <c r="K43" s="256">
        <f t="shared" si="90"/>
        <v>0</v>
      </c>
      <c r="L43" s="257">
        <f t="shared" si="90"/>
        <v>0</v>
      </c>
      <c r="M43" s="256">
        <f t="shared" si="90"/>
        <v>0</v>
      </c>
      <c r="N43" s="258">
        <f t="shared" si="90"/>
        <v>0</v>
      </c>
      <c r="O43" s="183"/>
      <c r="P43" s="184">
        <f t="shared" ref="P43:V43" si="91">P42*1936.27</f>
        <v>0</v>
      </c>
      <c r="Q43" s="184">
        <f t="shared" si="91"/>
        <v>0</v>
      </c>
      <c r="R43" s="184">
        <f t="shared" si="91"/>
        <v>0</v>
      </c>
      <c r="S43" s="184">
        <f t="shared" si="91"/>
        <v>0</v>
      </c>
      <c r="T43" s="184">
        <f t="shared" si="91"/>
        <v>0</v>
      </c>
      <c r="U43" s="184">
        <f t="shared" si="91"/>
        <v>0</v>
      </c>
      <c r="V43" s="184">
        <f t="shared" si="91"/>
        <v>0</v>
      </c>
    </row>
    <row r="44" spans="1:23" ht="12.75" customHeight="1" x14ac:dyDescent="0.2">
      <c r="A44" s="104">
        <f>IF(Foglio2!$J$7=1,TRUNC(V44,0),TRUNC(U44,0))</f>
        <v>0</v>
      </c>
      <c r="B44" s="245">
        <f t="shared" si="1"/>
        <v>39124</v>
      </c>
      <c r="C44" s="389"/>
      <c r="D44" s="389"/>
      <c r="E44" s="259" t="s">
        <v>3</v>
      </c>
      <c r="F44" s="260">
        <v>28</v>
      </c>
      <c r="G44" s="248">
        <f>IF(Foglio2!$J$3=Foglio2!$E$5,'Assistenti_Tecnici 2^ Pos.Ec.'!E44,IF(Foglio2!$J$3=Foglio2!$E$6,'Assistenti_Amm.vo 2^ Pos.Ec.'!E44,0))</f>
        <v>0</v>
      </c>
      <c r="H44" s="248">
        <f>IF(Foglio2!$J$3=Foglio2!$E$5,'Assistenti_Tecnici 2^ Pos.Ec.'!F44,IF(Foglio2!$J$3=Foglio2!$E$6,'Assistenti_Amm.vo 2^ Pos.Ec.'!F44,0))</f>
        <v>0</v>
      </c>
      <c r="I44" s="248">
        <f>IF(Foglio2!$J$3=Foglio2!$E$5,'Assistenti_Tecnici 2^ Pos.Ec.'!G44,IF(Foglio2!$J$3=Foglio2!$E$6,'Assistenti_Amm.vo 2^ Pos.Ec.'!G44,0))</f>
        <v>0</v>
      </c>
      <c r="J44" s="248">
        <f>IF(Foglio2!$J$3=Foglio2!$E$5,'Assistenti_Tecnici 2^ Pos.Ec.'!H44,IF(Foglio2!$J$3=Foglio2!$E$6,'Assistenti_Amm.vo 2^ Pos.Ec.'!H44,0))</f>
        <v>0</v>
      </c>
      <c r="K44" s="248">
        <f>IF(Foglio2!$J$3=Foglio2!$E$5,'Assistenti_Tecnici 2^ Pos.Ec.'!I44,IF(Foglio2!$J$3=Foglio2!$E$6,'Assistenti_Amm.vo 2^ Pos.Ec.'!I44,0))</f>
        <v>0</v>
      </c>
      <c r="L44" s="248">
        <f>IF(Foglio2!$J$3=Foglio2!$E$5,'Assistenti_Tecnici 2^ Pos.Ec.'!J44,IF(Foglio2!$J$3=Foglio2!$E$6,'Assistenti_Amm.vo 2^ Pos.Ec.'!J44,0))</f>
        <v>0</v>
      </c>
      <c r="M44" s="249">
        <f>IF(Foglio2!$J$3=Foglio2!$E$5,'Assistenti_Tecnici 2^ Pos.Ec.'!K44,IF(Foglio2!$J$3=Foglio2!$E$6,'Assistenti_Amm.vo 2^ Pos.Ec.'!K44,0))</f>
        <v>0</v>
      </c>
      <c r="N44" s="250">
        <f>IF(Foglio2!$J$3=Foglio2!$E$5,'Assistenti_Tecnici 2^ Pos.Ec.'!L44,IF(Foglio2!$J$3=Foglio2!$E$6,'Assistenti_Amm.vo 2^ Pos.Ec.'!L44,0))</f>
        <v>0</v>
      </c>
      <c r="O44" s="251"/>
      <c r="P44" s="252">
        <f>IF(Foglio2!$J$3=Foglio2!$E$5,'Assistenti_Tecnici 2^ Pos.Ec.'!N44,IF(Foglio2!$J$3=Foglio2!$E$6,'Assistenti_Amm.vo 2^ Pos.Ec.'!N44,0))</f>
        <v>0</v>
      </c>
      <c r="Q44" s="252">
        <f>IF(Foglio2!$J$3=Foglio2!$E$5,'Assistenti_Tecnici 2^ Pos.Ec.'!O44,IF(Foglio2!$J$3=Foglio2!$E$6,'Assistenti_Amm.vo 2^ Pos.Ec.'!O44,0))</f>
        <v>0</v>
      </c>
      <c r="R44" s="252">
        <f>IF(Foglio2!$J$3=Foglio2!$E$5,'Assistenti_Tecnici 2^ Pos.Ec.'!P44,IF(Foglio2!$J$3=Foglio2!$E$6,'Assistenti_Amm.vo 2^ Pos.Ec.'!P44,0))</f>
        <v>0</v>
      </c>
      <c r="S44" s="252">
        <f>IF(Foglio2!$J$3=Foglio2!$E$5,'Assistenti_Tecnici 2^ Pos.Ec.'!Q44,IF(Foglio2!$J$3=Foglio2!$E$6,'Assistenti_Amm.vo 2^ Pos.Ec.'!Q44,0))</f>
        <v>0</v>
      </c>
      <c r="T44" s="252">
        <f>IF(Foglio2!$J$3=Foglio2!$E$5,'Assistenti_Tecnici 2^ Pos.Ec.'!R44,IF(Foglio2!$J$3=Foglio2!$E$6,'Assistenti_Amm.vo 2^ Pos.Ec.'!R44,0))</f>
        <v>0</v>
      </c>
      <c r="U44" s="252">
        <f t="shared" ref="U44" si="92">(P44)/12*0.8</f>
        <v>0</v>
      </c>
      <c r="V44" s="252">
        <f t="shared" ref="V44" si="93">(P44+R44)/12*0.8</f>
        <v>0</v>
      </c>
      <c r="W44" s="253" t="str">
        <f t="shared" ref="W44" si="94">"Fascia Da "&amp;F44&amp;" a "&amp;F45&amp;" Decorrenza "&amp;DAY(C34)&amp;"/"&amp;MONTH(C34)&amp;"/"&amp;YEAR(C34)</f>
        <v>Fascia Da 28 a 34 Decorrenza 1/2/2007</v>
      </c>
    </row>
    <row r="45" spans="1:23" ht="9" customHeight="1" x14ac:dyDescent="0.2">
      <c r="B45" s="245">
        <f t="shared" si="1"/>
        <v>39125</v>
      </c>
      <c r="C45" s="389"/>
      <c r="D45" s="389"/>
      <c r="E45" s="254" t="s">
        <v>4</v>
      </c>
      <c r="F45" s="255">
        <v>34</v>
      </c>
      <c r="G45" s="256">
        <f t="shared" ref="G45:N45" si="95">G44*1936.27</f>
        <v>0</v>
      </c>
      <c r="H45" s="256">
        <f t="shared" si="95"/>
        <v>0</v>
      </c>
      <c r="I45" s="256">
        <f t="shared" si="95"/>
        <v>0</v>
      </c>
      <c r="J45" s="256">
        <f t="shared" si="95"/>
        <v>0</v>
      </c>
      <c r="K45" s="256">
        <f t="shared" si="95"/>
        <v>0</v>
      </c>
      <c r="L45" s="257">
        <f t="shared" si="95"/>
        <v>0</v>
      </c>
      <c r="M45" s="256">
        <f t="shared" si="95"/>
        <v>0</v>
      </c>
      <c r="N45" s="258">
        <f t="shared" si="95"/>
        <v>0</v>
      </c>
      <c r="O45" s="183"/>
      <c r="P45" s="184">
        <f t="shared" ref="P45:V45" si="96">P44*1936.27</f>
        <v>0</v>
      </c>
      <c r="Q45" s="184">
        <f t="shared" si="96"/>
        <v>0</v>
      </c>
      <c r="R45" s="184">
        <f t="shared" si="96"/>
        <v>0</v>
      </c>
      <c r="S45" s="184">
        <f t="shared" si="96"/>
        <v>0</v>
      </c>
      <c r="T45" s="184">
        <f t="shared" si="96"/>
        <v>0</v>
      </c>
      <c r="U45" s="184">
        <f t="shared" si="96"/>
        <v>0</v>
      </c>
      <c r="V45" s="184">
        <f t="shared" si="96"/>
        <v>0</v>
      </c>
    </row>
    <row r="46" spans="1:23" ht="12.75" customHeight="1" x14ac:dyDescent="0.2">
      <c r="A46" s="104">
        <f>IF(Foglio2!$J$7=1,TRUNC(V46,0),TRUNC(U46,0))</f>
        <v>0</v>
      </c>
      <c r="B46" s="245">
        <f t="shared" si="1"/>
        <v>39126</v>
      </c>
      <c r="C46" s="389"/>
      <c r="D46" s="389"/>
      <c r="E46" s="259" t="s">
        <v>3</v>
      </c>
      <c r="F46" s="260">
        <v>35</v>
      </c>
      <c r="G46" s="248">
        <f>IF(Foglio2!$J$3=Foglio2!$E$5,'Assistenti_Tecnici 2^ Pos.Ec.'!E46,IF(Foglio2!$J$3=Foglio2!$E$6,'Assistenti_Amm.vo 2^ Pos.Ec.'!E46,0))</f>
        <v>0</v>
      </c>
      <c r="H46" s="248">
        <f>IF(Foglio2!$J$3=Foglio2!$E$5,'Assistenti_Tecnici 2^ Pos.Ec.'!F46,IF(Foglio2!$J$3=Foglio2!$E$6,'Assistenti_Amm.vo 2^ Pos.Ec.'!F46,0))</f>
        <v>0</v>
      </c>
      <c r="I46" s="248">
        <f>IF(Foglio2!$J$3=Foglio2!$E$5,'Assistenti_Tecnici 2^ Pos.Ec.'!G46,IF(Foglio2!$J$3=Foglio2!$E$6,'Assistenti_Amm.vo 2^ Pos.Ec.'!G46,0))</f>
        <v>0</v>
      </c>
      <c r="J46" s="248">
        <f>IF(Foglio2!$J$3=Foglio2!$E$5,'Assistenti_Tecnici 2^ Pos.Ec.'!H46,IF(Foglio2!$J$3=Foglio2!$E$6,'Assistenti_Amm.vo 2^ Pos.Ec.'!H46,0))</f>
        <v>0</v>
      </c>
      <c r="K46" s="248">
        <f>IF(Foglio2!$J$3=Foglio2!$E$5,'Assistenti_Tecnici 2^ Pos.Ec.'!I46,IF(Foglio2!$J$3=Foglio2!$E$6,'Assistenti_Amm.vo 2^ Pos.Ec.'!I46,0))</f>
        <v>0</v>
      </c>
      <c r="L46" s="248">
        <f>IF(Foglio2!$J$3=Foglio2!$E$5,'Assistenti_Tecnici 2^ Pos.Ec.'!J46,IF(Foglio2!$J$3=Foglio2!$E$6,'Assistenti_Amm.vo 2^ Pos.Ec.'!J46,0))</f>
        <v>0</v>
      </c>
      <c r="M46" s="249">
        <f>IF(Foglio2!$J$3=Foglio2!$E$5,'Assistenti_Tecnici 2^ Pos.Ec.'!K46,IF(Foglio2!$J$3=Foglio2!$E$6,'Assistenti_Amm.vo 2^ Pos.Ec.'!K46,0))</f>
        <v>0</v>
      </c>
      <c r="N46" s="250">
        <f>IF(Foglio2!$J$3=Foglio2!$E$5,'Assistenti_Tecnici 2^ Pos.Ec.'!L46,IF(Foglio2!$J$3=Foglio2!$E$6,'Assistenti_Amm.vo 2^ Pos.Ec.'!L46,0))</f>
        <v>0</v>
      </c>
      <c r="O46" s="251"/>
      <c r="P46" s="252">
        <f>IF(Foglio2!$J$3=Foglio2!$E$5,'Assistenti_Tecnici 2^ Pos.Ec.'!N46,IF(Foglio2!$J$3=Foglio2!$E$6,'Assistenti_Amm.vo 2^ Pos.Ec.'!N46,0))</f>
        <v>0</v>
      </c>
      <c r="Q46" s="252">
        <f>IF(Foglio2!$J$3=Foglio2!$E$5,'Assistenti_Tecnici 2^ Pos.Ec.'!O46,IF(Foglio2!$J$3=Foglio2!$E$6,'Assistenti_Amm.vo 2^ Pos.Ec.'!O46,0))</f>
        <v>0</v>
      </c>
      <c r="R46" s="252">
        <f>IF(Foglio2!$J$3=Foglio2!$E$5,'Assistenti_Tecnici 2^ Pos.Ec.'!P46,IF(Foglio2!$J$3=Foglio2!$E$6,'Assistenti_Amm.vo 2^ Pos.Ec.'!P46,0))</f>
        <v>0</v>
      </c>
      <c r="S46" s="252">
        <f>IF(Foglio2!$J$3=Foglio2!$E$5,'Assistenti_Tecnici 2^ Pos.Ec.'!Q46,IF(Foglio2!$J$3=Foglio2!$E$6,'Assistenti_Amm.vo 2^ Pos.Ec.'!Q46,0))</f>
        <v>0</v>
      </c>
      <c r="T46" s="252">
        <f>IF(Foglio2!$J$3=Foglio2!$E$5,'Assistenti_Tecnici 2^ Pos.Ec.'!R46,IF(Foglio2!$J$3=Foglio2!$E$6,'Assistenti_Amm.vo 2^ Pos.Ec.'!R46,0))</f>
        <v>0</v>
      </c>
      <c r="U46" s="252">
        <f t="shared" ref="U46" si="97">(P46)/12*0.8</f>
        <v>0</v>
      </c>
      <c r="V46" s="252">
        <f t="shared" ref="V46" si="98">(P46+R46)/12*0.8</f>
        <v>0</v>
      </c>
      <c r="W46" s="253" t="str">
        <f t="shared" ref="W46" si="99">"Fascia Da "&amp;F46&amp;" a "&amp;F47&amp;" Decorrenza "&amp;DAY(C34)&amp;"/"&amp;MONTH(C34)&amp;"/"&amp;YEAR(C34)</f>
        <v>Fascia Da 35 a  Decorrenza 1/2/2007</v>
      </c>
    </row>
    <row r="47" spans="1:23" ht="9" customHeight="1" x14ac:dyDescent="0.2">
      <c r="B47" s="245">
        <f t="shared" si="1"/>
        <v>39127</v>
      </c>
      <c r="C47" s="454"/>
      <c r="D47" s="454"/>
      <c r="E47" s="264" t="s">
        <v>4</v>
      </c>
      <c r="F47" s="265"/>
      <c r="G47" s="256">
        <f t="shared" ref="G47:N47" si="100">G46*1936.27</f>
        <v>0</v>
      </c>
      <c r="H47" s="256">
        <f t="shared" si="100"/>
        <v>0</v>
      </c>
      <c r="I47" s="256">
        <f t="shared" si="100"/>
        <v>0</v>
      </c>
      <c r="J47" s="256">
        <f t="shared" si="100"/>
        <v>0</v>
      </c>
      <c r="K47" s="256">
        <f t="shared" si="100"/>
        <v>0</v>
      </c>
      <c r="L47" s="257">
        <f t="shared" si="100"/>
        <v>0</v>
      </c>
      <c r="M47" s="256">
        <f t="shared" si="100"/>
        <v>0</v>
      </c>
      <c r="N47" s="258">
        <f t="shared" si="100"/>
        <v>0</v>
      </c>
      <c r="O47" s="183"/>
      <c r="P47" s="184">
        <f t="shared" ref="P47:V47" si="101">P46*1936.27</f>
        <v>0</v>
      </c>
      <c r="Q47" s="184">
        <f t="shared" si="101"/>
        <v>0</v>
      </c>
      <c r="R47" s="184">
        <f t="shared" si="101"/>
        <v>0</v>
      </c>
      <c r="S47" s="184">
        <f t="shared" si="101"/>
        <v>0</v>
      </c>
      <c r="T47" s="184">
        <f t="shared" si="101"/>
        <v>0</v>
      </c>
      <c r="U47" s="184">
        <f t="shared" si="101"/>
        <v>0</v>
      </c>
      <c r="V47" s="184">
        <f t="shared" si="101"/>
        <v>0</v>
      </c>
    </row>
    <row r="48" spans="1:23" ht="12.75" customHeight="1" x14ac:dyDescent="0.2">
      <c r="A48" s="104">
        <f>IF(Foglio2!$J$7=1,TRUNC(V48,0),TRUNC(U48,0))</f>
        <v>0</v>
      </c>
      <c r="B48" s="245">
        <f t="shared" ref="B48" si="102">C50</f>
        <v>39447</v>
      </c>
      <c r="C48" s="452">
        <f>D36+1</f>
        <v>39447</v>
      </c>
      <c r="D48" s="452">
        <v>39447</v>
      </c>
      <c r="E48" s="246" t="s">
        <v>3</v>
      </c>
      <c r="F48" s="247">
        <v>0</v>
      </c>
      <c r="G48" s="248">
        <f>IF(Foglio2!$J$3=Foglio2!$E$5,'Assistenti_Tecnici 2^ Pos.Ec.'!E48,IF(Foglio2!$J$3=Foglio2!$E$6,'Assistenti_Amm.vo 2^ Pos.Ec.'!E48,0))</f>
        <v>0</v>
      </c>
      <c r="H48" s="248">
        <f>IF(Foglio2!$J$3=Foglio2!$E$5,'Assistenti_Tecnici 2^ Pos.Ec.'!F48,IF(Foglio2!$J$3=Foglio2!$E$6,'Assistenti_Amm.vo 2^ Pos.Ec.'!F48,0))</f>
        <v>0</v>
      </c>
      <c r="I48" s="248">
        <f>IF(Foglio2!$J$3=Foglio2!$E$5,'Assistenti_Tecnici 2^ Pos.Ec.'!G48,IF(Foglio2!$J$3=Foglio2!$E$6,'Assistenti_Amm.vo 2^ Pos.Ec.'!G48,0))</f>
        <v>0</v>
      </c>
      <c r="J48" s="248">
        <f>IF(Foglio2!$J$3=Foglio2!$E$5,'Assistenti_Tecnici 2^ Pos.Ec.'!H48,IF(Foglio2!$J$3=Foglio2!$E$6,'Assistenti_Amm.vo 2^ Pos.Ec.'!H48,0))</f>
        <v>0</v>
      </c>
      <c r="K48" s="248">
        <f>IF(Foglio2!$J$3=Foglio2!$E$5,'Assistenti_Tecnici 2^ Pos.Ec.'!I48,IF(Foglio2!$J$3=Foglio2!$E$6,'Assistenti_Amm.vo 2^ Pos.Ec.'!I48,0))</f>
        <v>0</v>
      </c>
      <c r="L48" s="248">
        <f>IF(Foglio2!$J$3=Foglio2!$E$5,'Assistenti_Tecnici 2^ Pos.Ec.'!J48,IF(Foglio2!$J$3=Foglio2!$E$6,'Assistenti_Amm.vo 2^ Pos.Ec.'!J48,0))</f>
        <v>0</v>
      </c>
      <c r="M48" s="249">
        <f>IF(Foglio2!$J$3=Foglio2!$E$5,'Assistenti_Tecnici 2^ Pos.Ec.'!K48,IF(Foglio2!$J$3=Foglio2!$E$6,'Assistenti_Amm.vo 2^ Pos.Ec.'!K48,0))</f>
        <v>0</v>
      </c>
      <c r="N48" s="250">
        <f>IF(Foglio2!$J$3=Foglio2!$E$5,'Assistenti_Tecnici 2^ Pos.Ec.'!L48,IF(Foglio2!$J$3=Foglio2!$E$6,'Assistenti_Amm.vo 2^ Pos.Ec.'!L48,0))</f>
        <v>0</v>
      </c>
      <c r="O48" s="251"/>
      <c r="P48" s="252">
        <f>IF(Foglio2!$J$3=Foglio2!$E$5,'Assistenti_Tecnici 2^ Pos.Ec.'!N48,IF(Foglio2!$J$3=Foglio2!$E$6,'Assistenti_Amm.vo 2^ Pos.Ec.'!N48,0))</f>
        <v>0</v>
      </c>
      <c r="Q48" s="252">
        <f>IF(Foglio2!$J$3=Foglio2!$E$5,'Assistenti_Tecnici 2^ Pos.Ec.'!O48,IF(Foglio2!$J$3=Foglio2!$E$6,'Assistenti_Amm.vo 2^ Pos.Ec.'!O48,0))</f>
        <v>0</v>
      </c>
      <c r="R48" s="252">
        <f>IF(Foglio2!$J$3=Foglio2!$E$5,'Assistenti_Tecnici 2^ Pos.Ec.'!P48,IF(Foglio2!$J$3=Foglio2!$E$6,'Assistenti_Amm.vo 2^ Pos.Ec.'!P48,0))</f>
        <v>0</v>
      </c>
      <c r="S48" s="252">
        <f>IF(Foglio2!$J$3=Foglio2!$E$5,'Assistenti_Tecnici 2^ Pos.Ec.'!Q48,IF(Foglio2!$J$3=Foglio2!$E$6,'Assistenti_Amm.vo 2^ Pos.Ec.'!Q48,0))</f>
        <v>0</v>
      </c>
      <c r="T48" s="252">
        <f>IF(Foglio2!$J$3=Foglio2!$E$5,'Assistenti_Tecnici 2^ Pos.Ec.'!R48,IF(Foglio2!$J$3=Foglio2!$E$6,'Assistenti_Amm.vo 2^ Pos.Ec.'!R48,0))</f>
        <v>0</v>
      </c>
      <c r="U48" s="252">
        <f t="shared" ref="U48" si="103">(P48)/12*0.8</f>
        <v>0</v>
      </c>
      <c r="V48" s="252">
        <f t="shared" ref="V48" si="104">(P48+R48)/12*0.8</f>
        <v>0</v>
      </c>
      <c r="W48" s="253" t="str">
        <f t="shared" ref="W48" si="105">"Fascia Da "&amp;F48&amp;" a "&amp;F49&amp;" Decorrenza "&amp;DAY(C48)&amp;"/"&amp;MONTH(C48)&amp;"/"&amp;YEAR(C48)</f>
        <v>Fascia Da 0 a 2 Decorrenza 31/12/2007</v>
      </c>
    </row>
    <row r="49" spans="1:23" ht="9" customHeight="1" x14ac:dyDescent="0.2">
      <c r="B49" s="245">
        <f t="shared" ref="B49" si="106">B48+1</f>
        <v>39448</v>
      </c>
      <c r="C49" s="453"/>
      <c r="D49" s="453"/>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V49" si="108">P48*1936.27</f>
        <v>0</v>
      </c>
      <c r="Q49" s="184">
        <f t="shared" si="108"/>
        <v>0</v>
      </c>
      <c r="R49" s="184">
        <f t="shared" si="108"/>
        <v>0</v>
      </c>
      <c r="S49" s="184">
        <f t="shared" si="108"/>
        <v>0</v>
      </c>
      <c r="T49" s="184">
        <f t="shared" si="108"/>
        <v>0</v>
      </c>
      <c r="U49" s="184">
        <f t="shared" si="108"/>
        <v>0</v>
      </c>
      <c r="V49" s="184">
        <f t="shared" si="108"/>
        <v>0</v>
      </c>
    </row>
    <row r="50" spans="1:23" ht="12.75" customHeight="1" x14ac:dyDescent="0.2">
      <c r="A50" s="104">
        <f>IF(Foglio2!$J$7=1,TRUNC(V50,0),TRUNC(U50,0))</f>
        <v>0</v>
      </c>
      <c r="B50" s="245">
        <f t="shared" si="1"/>
        <v>39449</v>
      </c>
      <c r="C50" s="389">
        <f>C48</f>
        <v>39447</v>
      </c>
      <c r="D50" s="389">
        <f>D48</f>
        <v>39447</v>
      </c>
      <c r="E50" s="259" t="s">
        <v>3</v>
      </c>
      <c r="F50" s="260">
        <v>3</v>
      </c>
      <c r="G50" s="248">
        <f>IF(Foglio2!$J$3=Foglio2!$E$5,'Assistenti_Tecnici 2^ Pos.Ec.'!E50,IF(Foglio2!$J$3=Foglio2!$E$6,'Assistenti_Amm.vo 2^ Pos.Ec.'!E50,0))</f>
        <v>0</v>
      </c>
      <c r="H50" s="248">
        <f>IF(Foglio2!$J$3=Foglio2!$E$5,'Assistenti_Tecnici 2^ Pos.Ec.'!F50,IF(Foglio2!$J$3=Foglio2!$E$6,'Assistenti_Amm.vo 2^ Pos.Ec.'!F50,0))</f>
        <v>0</v>
      </c>
      <c r="I50" s="248">
        <f>IF(Foglio2!$J$3=Foglio2!$E$5,'Assistenti_Tecnici 2^ Pos.Ec.'!G50,IF(Foglio2!$J$3=Foglio2!$E$6,'Assistenti_Amm.vo 2^ Pos.Ec.'!G50,0))</f>
        <v>0</v>
      </c>
      <c r="J50" s="248">
        <f>IF(Foglio2!$J$3=Foglio2!$E$5,'Assistenti_Tecnici 2^ Pos.Ec.'!H50,IF(Foglio2!$J$3=Foglio2!$E$6,'Assistenti_Amm.vo 2^ Pos.Ec.'!H50,0))</f>
        <v>0</v>
      </c>
      <c r="K50" s="248">
        <f>IF(Foglio2!$J$3=Foglio2!$E$5,'Assistenti_Tecnici 2^ Pos.Ec.'!I50,IF(Foglio2!$J$3=Foglio2!$E$6,'Assistenti_Amm.vo 2^ Pos.Ec.'!I50,0))</f>
        <v>0</v>
      </c>
      <c r="L50" s="248">
        <f>IF(Foglio2!$J$3=Foglio2!$E$5,'Assistenti_Tecnici 2^ Pos.Ec.'!J50,IF(Foglio2!$J$3=Foglio2!$E$6,'Assistenti_Amm.vo 2^ Pos.Ec.'!J50,0))</f>
        <v>0</v>
      </c>
      <c r="M50" s="249">
        <f>IF(Foglio2!$J$3=Foglio2!$E$5,'Assistenti_Tecnici 2^ Pos.Ec.'!K50,IF(Foglio2!$J$3=Foglio2!$E$6,'Assistenti_Amm.vo 2^ Pos.Ec.'!K50,0))</f>
        <v>0</v>
      </c>
      <c r="N50" s="250">
        <f>IF(Foglio2!$J$3=Foglio2!$E$5,'Assistenti_Tecnici 2^ Pos.Ec.'!L50,IF(Foglio2!$J$3=Foglio2!$E$6,'Assistenti_Amm.vo 2^ Pos.Ec.'!L50,0))</f>
        <v>0</v>
      </c>
      <c r="O50" s="251"/>
      <c r="P50" s="252">
        <f>IF(Foglio2!$J$3=Foglio2!$E$5,'Assistenti_Tecnici 2^ Pos.Ec.'!N50,IF(Foglio2!$J$3=Foglio2!$E$6,'Assistenti_Amm.vo 2^ Pos.Ec.'!N50,0))</f>
        <v>0</v>
      </c>
      <c r="Q50" s="252">
        <f>IF(Foglio2!$J$3=Foglio2!$E$5,'Assistenti_Tecnici 2^ Pos.Ec.'!O50,IF(Foglio2!$J$3=Foglio2!$E$6,'Assistenti_Amm.vo 2^ Pos.Ec.'!O50,0))</f>
        <v>0</v>
      </c>
      <c r="R50" s="252">
        <f>IF(Foglio2!$J$3=Foglio2!$E$5,'Assistenti_Tecnici 2^ Pos.Ec.'!P50,IF(Foglio2!$J$3=Foglio2!$E$6,'Assistenti_Amm.vo 2^ Pos.Ec.'!P50,0))</f>
        <v>0</v>
      </c>
      <c r="S50" s="252">
        <f>IF(Foglio2!$J$3=Foglio2!$E$5,'Assistenti_Tecnici 2^ Pos.Ec.'!Q50,IF(Foglio2!$J$3=Foglio2!$E$6,'Assistenti_Amm.vo 2^ Pos.Ec.'!Q50,0))</f>
        <v>0</v>
      </c>
      <c r="T50" s="252">
        <f>IF(Foglio2!$J$3=Foglio2!$E$5,'Assistenti_Tecnici 2^ Pos.Ec.'!R50,IF(Foglio2!$J$3=Foglio2!$E$6,'Assistenti_Amm.vo 2^ Pos.Ec.'!R50,0))</f>
        <v>0</v>
      </c>
      <c r="U50" s="252">
        <f t="shared" ref="U50" si="109">(P50)/12*0.8</f>
        <v>0</v>
      </c>
      <c r="V50" s="252">
        <f t="shared" ref="V50" si="110">(P50+R50)/12*0.8</f>
        <v>0</v>
      </c>
      <c r="W50" s="253" t="str">
        <f t="shared" ref="W50" si="111">"Fascia Da "&amp;F50&amp;" a "&amp;F51&amp;" Decorrenza "&amp;DAY(C48)&amp;"/"&amp;MONTH(C48)&amp;"/"&amp;YEAR(C48)</f>
        <v>Fascia Da 3 a 8 Decorrenza 31/12/2007</v>
      </c>
    </row>
    <row r="51" spans="1:23" ht="9" customHeight="1" x14ac:dyDescent="0.2">
      <c r="B51" s="245">
        <f t="shared" si="1"/>
        <v>39450</v>
      </c>
      <c r="C51" s="389"/>
      <c r="D51" s="389"/>
      <c r="E51" s="254" t="s">
        <v>4</v>
      </c>
      <c r="F51" s="255">
        <v>8</v>
      </c>
      <c r="G51" s="256">
        <f t="shared" ref="G51:N51" si="112">G50*1936.27</f>
        <v>0</v>
      </c>
      <c r="H51" s="256">
        <f t="shared" si="112"/>
        <v>0</v>
      </c>
      <c r="I51" s="256">
        <f t="shared" si="112"/>
        <v>0</v>
      </c>
      <c r="J51" s="256">
        <f t="shared" si="112"/>
        <v>0</v>
      </c>
      <c r="K51" s="256">
        <f t="shared" si="112"/>
        <v>0</v>
      </c>
      <c r="L51" s="257">
        <f t="shared" si="112"/>
        <v>0</v>
      </c>
      <c r="M51" s="256">
        <f t="shared" si="112"/>
        <v>0</v>
      </c>
      <c r="N51" s="258">
        <f t="shared" si="112"/>
        <v>0</v>
      </c>
      <c r="O51" s="183"/>
      <c r="P51" s="184">
        <f t="shared" ref="P51:V51" si="113">P50*1936.27</f>
        <v>0</v>
      </c>
      <c r="Q51" s="184">
        <f t="shared" si="113"/>
        <v>0</v>
      </c>
      <c r="R51" s="184">
        <f t="shared" si="113"/>
        <v>0</v>
      </c>
      <c r="S51" s="184">
        <f t="shared" si="113"/>
        <v>0</v>
      </c>
      <c r="T51" s="184">
        <f t="shared" si="113"/>
        <v>0</v>
      </c>
      <c r="U51" s="184">
        <f t="shared" si="113"/>
        <v>0</v>
      </c>
      <c r="V51" s="184">
        <f t="shared" si="113"/>
        <v>0</v>
      </c>
    </row>
    <row r="52" spans="1:23" ht="12.75" customHeight="1" x14ac:dyDescent="0.2">
      <c r="A52" s="104">
        <f>IF(Foglio2!$J$7=1,TRUNC(V52,0),TRUNC(U52,0))</f>
        <v>0</v>
      </c>
      <c r="B52" s="245">
        <f t="shared" si="1"/>
        <v>39451</v>
      </c>
      <c r="C52" s="389"/>
      <c r="D52" s="389"/>
      <c r="E52" s="259" t="s">
        <v>3</v>
      </c>
      <c r="F52" s="260">
        <v>9</v>
      </c>
      <c r="G52" s="248">
        <f>IF(Foglio2!$J$3=Foglio2!$E$5,'Assistenti_Tecnici 2^ Pos.Ec.'!E52,IF(Foglio2!$J$3=Foglio2!$E$6,'Assistenti_Amm.vo 2^ Pos.Ec.'!E52,0))</f>
        <v>0</v>
      </c>
      <c r="H52" s="248">
        <f>IF(Foglio2!$J$3=Foglio2!$E$5,'Assistenti_Tecnici 2^ Pos.Ec.'!F52,IF(Foglio2!$J$3=Foglio2!$E$6,'Assistenti_Amm.vo 2^ Pos.Ec.'!F52,0))</f>
        <v>0</v>
      </c>
      <c r="I52" s="248">
        <f>IF(Foglio2!$J$3=Foglio2!$E$5,'Assistenti_Tecnici 2^ Pos.Ec.'!G52,IF(Foglio2!$J$3=Foglio2!$E$6,'Assistenti_Amm.vo 2^ Pos.Ec.'!G52,0))</f>
        <v>0</v>
      </c>
      <c r="J52" s="248">
        <f>IF(Foglio2!$J$3=Foglio2!$E$5,'Assistenti_Tecnici 2^ Pos.Ec.'!H52,IF(Foglio2!$J$3=Foglio2!$E$6,'Assistenti_Amm.vo 2^ Pos.Ec.'!H52,0))</f>
        <v>0</v>
      </c>
      <c r="K52" s="248">
        <f>IF(Foglio2!$J$3=Foglio2!$E$5,'Assistenti_Tecnici 2^ Pos.Ec.'!I52,IF(Foglio2!$J$3=Foglio2!$E$6,'Assistenti_Amm.vo 2^ Pos.Ec.'!I52,0))</f>
        <v>0</v>
      </c>
      <c r="L52" s="248">
        <f>IF(Foglio2!$J$3=Foglio2!$E$5,'Assistenti_Tecnici 2^ Pos.Ec.'!J52,IF(Foglio2!$J$3=Foglio2!$E$6,'Assistenti_Amm.vo 2^ Pos.Ec.'!J52,0))</f>
        <v>0</v>
      </c>
      <c r="M52" s="249">
        <f>IF(Foglio2!$J$3=Foglio2!$E$5,'Assistenti_Tecnici 2^ Pos.Ec.'!K52,IF(Foglio2!$J$3=Foglio2!$E$6,'Assistenti_Amm.vo 2^ Pos.Ec.'!K52,0))</f>
        <v>0</v>
      </c>
      <c r="N52" s="250">
        <f>IF(Foglio2!$J$3=Foglio2!$E$5,'Assistenti_Tecnici 2^ Pos.Ec.'!L52,IF(Foglio2!$J$3=Foglio2!$E$6,'Assistenti_Amm.vo 2^ Pos.Ec.'!L52,0))</f>
        <v>0</v>
      </c>
      <c r="O52" s="251"/>
      <c r="P52" s="252">
        <f>IF(Foglio2!$J$3=Foglio2!$E$5,'Assistenti_Tecnici 2^ Pos.Ec.'!N52,IF(Foglio2!$J$3=Foglio2!$E$6,'Assistenti_Amm.vo 2^ Pos.Ec.'!N52,0))</f>
        <v>0</v>
      </c>
      <c r="Q52" s="252">
        <f>IF(Foglio2!$J$3=Foglio2!$E$5,'Assistenti_Tecnici 2^ Pos.Ec.'!O52,IF(Foglio2!$J$3=Foglio2!$E$6,'Assistenti_Amm.vo 2^ Pos.Ec.'!O52,0))</f>
        <v>0</v>
      </c>
      <c r="R52" s="252">
        <f>IF(Foglio2!$J$3=Foglio2!$E$5,'Assistenti_Tecnici 2^ Pos.Ec.'!P52,IF(Foglio2!$J$3=Foglio2!$E$6,'Assistenti_Amm.vo 2^ Pos.Ec.'!P52,0))</f>
        <v>0</v>
      </c>
      <c r="S52" s="252">
        <f>IF(Foglio2!$J$3=Foglio2!$E$5,'Assistenti_Tecnici 2^ Pos.Ec.'!Q52,IF(Foglio2!$J$3=Foglio2!$E$6,'Assistenti_Amm.vo 2^ Pos.Ec.'!Q52,0))</f>
        <v>0</v>
      </c>
      <c r="T52" s="252">
        <f>IF(Foglio2!$J$3=Foglio2!$E$5,'Assistenti_Tecnici 2^ Pos.Ec.'!R52,IF(Foglio2!$J$3=Foglio2!$E$6,'Assistenti_Amm.vo 2^ Pos.Ec.'!R52,0))</f>
        <v>0</v>
      </c>
      <c r="U52" s="252">
        <f t="shared" ref="U52" si="114">(P52)/12*0.8</f>
        <v>0</v>
      </c>
      <c r="V52" s="252">
        <f t="shared" ref="V52" si="115">(P52+R52)/12*0.8</f>
        <v>0</v>
      </c>
      <c r="W52" s="253" t="str">
        <f t="shared" ref="W52" si="116">"Fascia Da "&amp;F52&amp;" a "&amp;F53&amp;" Decorrenza "&amp;DAY(C48)&amp;"/"&amp;MONTH(C48)&amp;"/"&amp;YEAR(C48)</f>
        <v>Fascia Da 9 a 14 Decorrenza 31/12/2007</v>
      </c>
    </row>
    <row r="53" spans="1:23" ht="9" customHeight="1" x14ac:dyDescent="0.2">
      <c r="B53" s="245">
        <f t="shared" si="1"/>
        <v>39452</v>
      </c>
      <c r="C53" s="389"/>
      <c r="D53" s="389"/>
      <c r="E53" s="254" t="s">
        <v>4</v>
      </c>
      <c r="F53" s="255">
        <v>14</v>
      </c>
      <c r="G53" s="256">
        <f t="shared" ref="G53:N53" si="117">G52*1936.27</f>
        <v>0</v>
      </c>
      <c r="H53" s="256">
        <f t="shared" si="117"/>
        <v>0</v>
      </c>
      <c r="I53" s="256">
        <f t="shared" si="117"/>
        <v>0</v>
      </c>
      <c r="J53" s="256">
        <f t="shared" si="117"/>
        <v>0</v>
      </c>
      <c r="K53" s="256">
        <f t="shared" si="117"/>
        <v>0</v>
      </c>
      <c r="L53" s="257">
        <f t="shared" si="117"/>
        <v>0</v>
      </c>
      <c r="M53" s="256">
        <f t="shared" si="117"/>
        <v>0</v>
      </c>
      <c r="N53" s="258">
        <f t="shared" si="117"/>
        <v>0</v>
      </c>
      <c r="O53" s="183"/>
      <c r="P53" s="184">
        <f t="shared" ref="P53:V53" si="118">P52*1936.27</f>
        <v>0</v>
      </c>
      <c r="Q53" s="184">
        <f t="shared" si="118"/>
        <v>0</v>
      </c>
      <c r="R53" s="184">
        <f t="shared" si="118"/>
        <v>0</v>
      </c>
      <c r="S53" s="184">
        <f t="shared" si="118"/>
        <v>0</v>
      </c>
      <c r="T53" s="184">
        <f t="shared" si="118"/>
        <v>0</v>
      </c>
      <c r="U53" s="184">
        <f t="shared" si="118"/>
        <v>0</v>
      </c>
      <c r="V53" s="184">
        <f t="shared" si="118"/>
        <v>0</v>
      </c>
    </row>
    <row r="54" spans="1:23" ht="12.75" customHeight="1" x14ac:dyDescent="0.2">
      <c r="A54" s="104">
        <f>IF(Foglio2!$J$7=1,TRUNC(V54,0),TRUNC(U54,0))</f>
        <v>0</v>
      </c>
      <c r="B54" s="245">
        <f t="shared" si="1"/>
        <v>39453</v>
      </c>
      <c r="C54" s="389"/>
      <c r="D54" s="389"/>
      <c r="E54" s="259" t="s">
        <v>3</v>
      </c>
      <c r="F54" s="260">
        <v>15</v>
      </c>
      <c r="G54" s="248">
        <f>IF(Foglio2!$J$3=Foglio2!$E$5,'Assistenti_Tecnici 2^ Pos.Ec.'!E54,IF(Foglio2!$J$3=Foglio2!$E$6,'Assistenti_Amm.vo 2^ Pos.Ec.'!E54,0))</f>
        <v>0</v>
      </c>
      <c r="H54" s="248">
        <f>IF(Foglio2!$J$3=Foglio2!$E$5,'Assistenti_Tecnici 2^ Pos.Ec.'!F54,IF(Foglio2!$J$3=Foglio2!$E$6,'Assistenti_Amm.vo 2^ Pos.Ec.'!F54,0))</f>
        <v>0</v>
      </c>
      <c r="I54" s="248">
        <f>IF(Foglio2!$J$3=Foglio2!$E$5,'Assistenti_Tecnici 2^ Pos.Ec.'!G54,IF(Foglio2!$J$3=Foglio2!$E$6,'Assistenti_Amm.vo 2^ Pos.Ec.'!G54,0))</f>
        <v>0</v>
      </c>
      <c r="J54" s="248">
        <f>IF(Foglio2!$J$3=Foglio2!$E$5,'Assistenti_Tecnici 2^ Pos.Ec.'!H54,IF(Foglio2!$J$3=Foglio2!$E$6,'Assistenti_Amm.vo 2^ Pos.Ec.'!H54,0))</f>
        <v>0</v>
      </c>
      <c r="K54" s="248">
        <f>IF(Foglio2!$J$3=Foglio2!$E$5,'Assistenti_Tecnici 2^ Pos.Ec.'!I54,IF(Foglio2!$J$3=Foglio2!$E$6,'Assistenti_Amm.vo 2^ Pos.Ec.'!I54,0))</f>
        <v>0</v>
      </c>
      <c r="L54" s="248">
        <f>IF(Foglio2!$J$3=Foglio2!$E$5,'Assistenti_Tecnici 2^ Pos.Ec.'!J54,IF(Foglio2!$J$3=Foglio2!$E$6,'Assistenti_Amm.vo 2^ Pos.Ec.'!J54,0))</f>
        <v>0</v>
      </c>
      <c r="M54" s="249">
        <f>IF(Foglio2!$J$3=Foglio2!$E$5,'Assistenti_Tecnici 2^ Pos.Ec.'!K54,IF(Foglio2!$J$3=Foglio2!$E$6,'Assistenti_Amm.vo 2^ Pos.Ec.'!K54,0))</f>
        <v>0</v>
      </c>
      <c r="N54" s="250">
        <f>IF(Foglio2!$J$3=Foglio2!$E$5,'Assistenti_Tecnici 2^ Pos.Ec.'!L54,IF(Foglio2!$J$3=Foglio2!$E$6,'Assistenti_Amm.vo 2^ Pos.Ec.'!L54,0))</f>
        <v>0</v>
      </c>
      <c r="O54" s="251"/>
      <c r="P54" s="252">
        <f>IF(Foglio2!$J$3=Foglio2!$E$5,'Assistenti_Tecnici 2^ Pos.Ec.'!N54,IF(Foglio2!$J$3=Foglio2!$E$6,'Assistenti_Amm.vo 2^ Pos.Ec.'!N54,0))</f>
        <v>0</v>
      </c>
      <c r="Q54" s="252">
        <f>IF(Foglio2!$J$3=Foglio2!$E$5,'Assistenti_Tecnici 2^ Pos.Ec.'!O54,IF(Foglio2!$J$3=Foglio2!$E$6,'Assistenti_Amm.vo 2^ Pos.Ec.'!O54,0))</f>
        <v>0</v>
      </c>
      <c r="R54" s="252">
        <f>IF(Foglio2!$J$3=Foglio2!$E$5,'Assistenti_Tecnici 2^ Pos.Ec.'!P54,IF(Foglio2!$J$3=Foglio2!$E$6,'Assistenti_Amm.vo 2^ Pos.Ec.'!P54,0))</f>
        <v>0</v>
      </c>
      <c r="S54" s="252">
        <f>IF(Foglio2!$J$3=Foglio2!$E$5,'Assistenti_Tecnici 2^ Pos.Ec.'!Q54,IF(Foglio2!$J$3=Foglio2!$E$6,'Assistenti_Amm.vo 2^ Pos.Ec.'!Q54,0))</f>
        <v>0</v>
      </c>
      <c r="T54" s="252">
        <f>IF(Foglio2!$J$3=Foglio2!$E$5,'Assistenti_Tecnici 2^ Pos.Ec.'!R54,IF(Foglio2!$J$3=Foglio2!$E$6,'Assistenti_Amm.vo 2^ Pos.Ec.'!R54,0))</f>
        <v>0</v>
      </c>
      <c r="U54" s="252">
        <f t="shared" ref="U54" si="119">(P54)/12*0.8</f>
        <v>0</v>
      </c>
      <c r="V54" s="252">
        <f t="shared" ref="V54" si="120">(P54+R54)/12*0.8</f>
        <v>0</v>
      </c>
      <c r="W54" s="253" t="str">
        <f t="shared" ref="W54" si="121">"Fascia Da "&amp;F54&amp;" a "&amp;F55&amp;" Decorrenza "&amp;DAY(C48)&amp;"/"&amp;MONTH(C48)&amp;"/"&amp;YEAR(C48)</f>
        <v>Fascia Da 15 a 20 Decorrenza 31/12/2007</v>
      </c>
    </row>
    <row r="55" spans="1:23" ht="9" customHeight="1" x14ac:dyDescent="0.2">
      <c r="B55" s="245">
        <f t="shared" si="1"/>
        <v>39454</v>
      </c>
      <c r="C55" s="389"/>
      <c r="D55" s="389"/>
      <c r="E55" s="254" t="s">
        <v>4</v>
      </c>
      <c r="F55" s="255">
        <v>20</v>
      </c>
      <c r="G55" s="256">
        <f t="shared" ref="G55:N55" si="122">G54*1936.27</f>
        <v>0</v>
      </c>
      <c r="H55" s="256">
        <f t="shared" si="122"/>
        <v>0</v>
      </c>
      <c r="I55" s="256">
        <f t="shared" si="122"/>
        <v>0</v>
      </c>
      <c r="J55" s="256">
        <f t="shared" si="122"/>
        <v>0</v>
      </c>
      <c r="K55" s="256">
        <f t="shared" si="122"/>
        <v>0</v>
      </c>
      <c r="L55" s="257">
        <f t="shared" si="122"/>
        <v>0</v>
      </c>
      <c r="M55" s="256">
        <f t="shared" si="122"/>
        <v>0</v>
      </c>
      <c r="N55" s="258">
        <f t="shared" si="122"/>
        <v>0</v>
      </c>
      <c r="O55" s="183"/>
      <c r="P55" s="184">
        <f t="shared" ref="P55:V55" si="123">P54*1936.27</f>
        <v>0</v>
      </c>
      <c r="Q55" s="184">
        <f t="shared" si="123"/>
        <v>0</v>
      </c>
      <c r="R55" s="184">
        <f t="shared" si="123"/>
        <v>0</v>
      </c>
      <c r="S55" s="184">
        <f t="shared" si="123"/>
        <v>0</v>
      </c>
      <c r="T55" s="184">
        <f t="shared" si="123"/>
        <v>0</v>
      </c>
      <c r="U55" s="184">
        <f t="shared" si="123"/>
        <v>0</v>
      </c>
      <c r="V55" s="184">
        <f t="shared" si="123"/>
        <v>0</v>
      </c>
    </row>
    <row r="56" spans="1:23" ht="12.75" customHeight="1" x14ac:dyDescent="0.2">
      <c r="A56" s="104">
        <f>IF(Foglio2!$J$7=1,TRUNC(V56,0),TRUNC(U56,0))</f>
        <v>0</v>
      </c>
      <c r="B56" s="245">
        <f t="shared" si="1"/>
        <v>39455</v>
      </c>
      <c r="C56" s="389"/>
      <c r="D56" s="389"/>
      <c r="E56" s="259" t="s">
        <v>3</v>
      </c>
      <c r="F56" s="260">
        <v>21</v>
      </c>
      <c r="G56" s="248">
        <f>IF(Foglio2!$J$3=Foglio2!$E$5,'Assistenti_Tecnici 2^ Pos.Ec.'!E56,IF(Foglio2!$J$3=Foglio2!$E$6,'Assistenti_Amm.vo 2^ Pos.Ec.'!E56,0))</f>
        <v>0</v>
      </c>
      <c r="H56" s="248">
        <f>IF(Foglio2!$J$3=Foglio2!$E$5,'Assistenti_Tecnici 2^ Pos.Ec.'!F56,IF(Foglio2!$J$3=Foglio2!$E$6,'Assistenti_Amm.vo 2^ Pos.Ec.'!F56,0))</f>
        <v>0</v>
      </c>
      <c r="I56" s="248">
        <f>IF(Foglio2!$J$3=Foglio2!$E$5,'Assistenti_Tecnici 2^ Pos.Ec.'!G56,IF(Foglio2!$J$3=Foglio2!$E$6,'Assistenti_Amm.vo 2^ Pos.Ec.'!G56,0))</f>
        <v>0</v>
      </c>
      <c r="J56" s="248">
        <f>IF(Foglio2!$J$3=Foglio2!$E$5,'Assistenti_Tecnici 2^ Pos.Ec.'!H56,IF(Foglio2!$J$3=Foglio2!$E$6,'Assistenti_Amm.vo 2^ Pos.Ec.'!H56,0))</f>
        <v>0</v>
      </c>
      <c r="K56" s="248">
        <f>IF(Foglio2!$J$3=Foglio2!$E$5,'Assistenti_Tecnici 2^ Pos.Ec.'!I56,IF(Foglio2!$J$3=Foglio2!$E$6,'Assistenti_Amm.vo 2^ Pos.Ec.'!I56,0))</f>
        <v>0</v>
      </c>
      <c r="L56" s="248">
        <f>IF(Foglio2!$J$3=Foglio2!$E$5,'Assistenti_Tecnici 2^ Pos.Ec.'!J56,IF(Foglio2!$J$3=Foglio2!$E$6,'Assistenti_Amm.vo 2^ Pos.Ec.'!J56,0))</f>
        <v>0</v>
      </c>
      <c r="M56" s="249">
        <f>IF(Foglio2!$J$3=Foglio2!$E$5,'Assistenti_Tecnici 2^ Pos.Ec.'!K56,IF(Foglio2!$J$3=Foglio2!$E$6,'Assistenti_Amm.vo 2^ Pos.Ec.'!K56,0))</f>
        <v>0</v>
      </c>
      <c r="N56" s="250">
        <f>IF(Foglio2!$J$3=Foglio2!$E$5,'Assistenti_Tecnici 2^ Pos.Ec.'!L56,IF(Foglio2!$J$3=Foglio2!$E$6,'Assistenti_Amm.vo 2^ Pos.Ec.'!L56,0))</f>
        <v>0</v>
      </c>
      <c r="O56" s="251"/>
      <c r="P56" s="252">
        <f>IF(Foglio2!$J$3=Foglio2!$E$5,'Assistenti_Tecnici 2^ Pos.Ec.'!N56,IF(Foglio2!$J$3=Foglio2!$E$6,'Assistenti_Amm.vo 2^ Pos.Ec.'!N56,0))</f>
        <v>0</v>
      </c>
      <c r="Q56" s="252">
        <f>IF(Foglio2!$J$3=Foglio2!$E$5,'Assistenti_Tecnici 2^ Pos.Ec.'!O56,IF(Foglio2!$J$3=Foglio2!$E$6,'Assistenti_Amm.vo 2^ Pos.Ec.'!O56,0))</f>
        <v>0</v>
      </c>
      <c r="R56" s="252">
        <f>IF(Foglio2!$J$3=Foglio2!$E$5,'Assistenti_Tecnici 2^ Pos.Ec.'!P56,IF(Foglio2!$J$3=Foglio2!$E$6,'Assistenti_Amm.vo 2^ Pos.Ec.'!P56,0))</f>
        <v>0</v>
      </c>
      <c r="S56" s="252">
        <f>IF(Foglio2!$J$3=Foglio2!$E$5,'Assistenti_Tecnici 2^ Pos.Ec.'!Q56,IF(Foglio2!$J$3=Foglio2!$E$6,'Assistenti_Amm.vo 2^ Pos.Ec.'!Q56,0))</f>
        <v>0</v>
      </c>
      <c r="T56" s="252">
        <f>IF(Foglio2!$J$3=Foglio2!$E$5,'Assistenti_Tecnici 2^ Pos.Ec.'!R56,IF(Foglio2!$J$3=Foglio2!$E$6,'Assistenti_Amm.vo 2^ Pos.Ec.'!R56,0))</f>
        <v>0</v>
      </c>
      <c r="U56" s="252">
        <f t="shared" ref="U56" si="124">(P56)/12*0.8</f>
        <v>0</v>
      </c>
      <c r="V56" s="252">
        <f t="shared" ref="V56" si="125">(P56+R56)/12*0.8</f>
        <v>0</v>
      </c>
      <c r="W56" s="253" t="str">
        <f t="shared" ref="W56" si="126">"Fascia Da "&amp;F56&amp;" a "&amp;F57&amp;" Decorrenza "&amp;DAY(C48)&amp;"/"&amp;MONTH(C48)&amp;"/"&amp;YEAR(C48)</f>
        <v>Fascia Da 21 a 27 Decorrenza 31/12/2007</v>
      </c>
    </row>
    <row r="57" spans="1:23" ht="9" customHeight="1" x14ac:dyDescent="0.2">
      <c r="B57" s="245">
        <f t="shared" si="1"/>
        <v>39456</v>
      </c>
      <c r="C57" s="389"/>
      <c r="D57" s="389"/>
      <c r="E57" s="254" t="s">
        <v>4</v>
      </c>
      <c r="F57" s="255">
        <v>27</v>
      </c>
      <c r="G57" s="256">
        <f t="shared" ref="G57:N57" si="127">G56*1936.27</f>
        <v>0</v>
      </c>
      <c r="H57" s="256">
        <f t="shared" si="127"/>
        <v>0</v>
      </c>
      <c r="I57" s="256">
        <f t="shared" si="127"/>
        <v>0</v>
      </c>
      <c r="J57" s="256">
        <f t="shared" si="127"/>
        <v>0</v>
      </c>
      <c r="K57" s="256">
        <f t="shared" si="127"/>
        <v>0</v>
      </c>
      <c r="L57" s="257">
        <f t="shared" si="127"/>
        <v>0</v>
      </c>
      <c r="M57" s="256">
        <f t="shared" si="127"/>
        <v>0</v>
      </c>
      <c r="N57" s="258">
        <f t="shared" si="127"/>
        <v>0</v>
      </c>
      <c r="O57" s="183"/>
      <c r="P57" s="184">
        <f t="shared" ref="P57:V57" si="128">P56*1936.27</f>
        <v>0</v>
      </c>
      <c r="Q57" s="184">
        <f t="shared" si="128"/>
        <v>0</v>
      </c>
      <c r="R57" s="184">
        <f t="shared" si="128"/>
        <v>0</v>
      </c>
      <c r="S57" s="184">
        <f t="shared" si="128"/>
        <v>0</v>
      </c>
      <c r="T57" s="184">
        <f t="shared" si="128"/>
        <v>0</v>
      </c>
      <c r="U57" s="184">
        <f t="shared" si="128"/>
        <v>0</v>
      </c>
      <c r="V57" s="184">
        <f t="shared" si="128"/>
        <v>0</v>
      </c>
    </row>
    <row r="58" spans="1:23" ht="12.75" customHeight="1" x14ac:dyDescent="0.2">
      <c r="A58" s="104">
        <f>IF(Foglio2!$J$7=1,TRUNC(V58,0),TRUNC(U58,0))</f>
        <v>0</v>
      </c>
      <c r="B58" s="245">
        <f t="shared" si="1"/>
        <v>39457</v>
      </c>
      <c r="C58" s="389"/>
      <c r="D58" s="389"/>
      <c r="E58" s="259" t="s">
        <v>3</v>
      </c>
      <c r="F58" s="260">
        <v>28</v>
      </c>
      <c r="G58" s="248">
        <f>IF(Foglio2!$J$3=Foglio2!$E$5,'Assistenti_Tecnici 2^ Pos.Ec.'!E58,IF(Foglio2!$J$3=Foglio2!$E$6,'Assistenti_Amm.vo 2^ Pos.Ec.'!E58,0))</f>
        <v>0</v>
      </c>
      <c r="H58" s="248">
        <f>IF(Foglio2!$J$3=Foglio2!$E$5,'Assistenti_Tecnici 2^ Pos.Ec.'!F58,IF(Foglio2!$J$3=Foglio2!$E$6,'Assistenti_Amm.vo 2^ Pos.Ec.'!F58,0))</f>
        <v>0</v>
      </c>
      <c r="I58" s="248">
        <f>IF(Foglio2!$J$3=Foglio2!$E$5,'Assistenti_Tecnici 2^ Pos.Ec.'!G58,IF(Foglio2!$J$3=Foglio2!$E$6,'Assistenti_Amm.vo 2^ Pos.Ec.'!G58,0))</f>
        <v>0</v>
      </c>
      <c r="J58" s="248">
        <f>IF(Foglio2!$J$3=Foglio2!$E$5,'Assistenti_Tecnici 2^ Pos.Ec.'!H58,IF(Foglio2!$J$3=Foglio2!$E$6,'Assistenti_Amm.vo 2^ Pos.Ec.'!H58,0))</f>
        <v>0</v>
      </c>
      <c r="K58" s="248">
        <f>IF(Foglio2!$J$3=Foglio2!$E$5,'Assistenti_Tecnici 2^ Pos.Ec.'!I58,IF(Foglio2!$J$3=Foglio2!$E$6,'Assistenti_Amm.vo 2^ Pos.Ec.'!I58,0))</f>
        <v>0</v>
      </c>
      <c r="L58" s="248">
        <f>IF(Foglio2!$J$3=Foglio2!$E$5,'Assistenti_Tecnici 2^ Pos.Ec.'!J58,IF(Foglio2!$J$3=Foglio2!$E$6,'Assistenti_Amm.vo 2^ Pos.Ec.'!J58,0))</f>
        <v>0</v>
      </c>
      <c r="M58" s="249">
        <f>IF(Foglio2!$J$3=Foglio2!$E$5,'Assistenti_Tecnici 2^ Pos.Ec.'!K58,IF(Foglio2!$J$3=Foglio2!$E$6,'Assistenti_Amm.vo 2^ Pos.Ec.'!K58,0))</f>
        <v>0</v>
      </c>
      <c r="N58" s="250">
        <f>IF(Foglio2!$J$3=Foglio2!$E$5,'Assistenti_Tecnici 2^ Pos.Ec.'!L58,IF(Foglio2!$J$3=Foglio2!$E$6,'Assistenti_Amm.vo 2^ Pos.Ec.'!L58,0))</f>
        <v>0</v>
      </c>
      <c r="O58" s="251"/>
      <c r="P58" s="252">
        <f>IF(Foglio2!$J$3=Foglio2!$E$5,'Assistenti_Tecnici 2^ Pos.Ec.'!N58,IF(Foglio2!$J$3=Foglio2!$E$6,'Assistenti_Amm.vo 2^ Pos.Ec.'!N58,0))</f>
        <v>0</v>
      </c>
      <c r="Q58" s="252">
        <f>IF(Foglio2!$J$3=Foglio2!$E$5,'Assistenti_Tecnici 2^ Pos.Ec.'!O58,IF(Foglio2!$J$3=Foglio2!$E$6,'Assistenti_Amm.vo 2^ Pos.Ec.'!O58,0))</f>
        <v>0</v>
      </c>
      <c r="R58" s="252">
        <f>IF(Foglio2!$J$3=Foglio2!$E$5,'Assistenti_Tecnici 2^ Pos.Ec.'!P58,IF(Foglio2!$J$3=Foglio2!$E$6,'Assistenti_Amm.vo 2^ Pos.Ec.'!P58,0))</f>
        <v>0</v>
      </c>
      <c r="S58" s="252">
        <f>IF(Foglio2!$J$3=Foglio2!$E$5,'Assistenti_Tecnici 2^ Pos.Ec.'!Q58,IF(Foglio2!$J$3=Foglio2!$E$6,'Assistenti_Amm.vo 2^ Pos.Ec.'!Q58,0))</f>
        <v>0</v>
      </c>
      <c r="T58" s="252">
        <f>IF(Foglio2!$J$3=Foglio2!$E$5,'Assistenti_Tecnici 2^ Pos.Ec.'!R58,IF(Foglio2!$J$3=Foglio2!$E$6,'Assistenti_Amm.vo 2^ Pos.Ec.'!R58,0))</f>
        <v>0</v>
      </c>
      <c r="U58" s="252">
        <f t="shared" ref="U58" si="129">(P58)/12*0.8</f>
        <v>0</v>
      </c>
      <c r="V58" s="252">
        <f t="shared" ref="V58" si="130">(P58+R58)/12*0.8</f>
        <v>0</v>
      </c>
      <c r="W58" s="253" t="str">
        <f t="shared" ref="W58" si="131">"Fascia Da "&amp;F58&amp;" a "&amp;F59&amp;" Decorrenza "&amp;DAY(C48)&amp;"/"&amp;MONTH(C48)&amp;"/"&amp;YEAR(C48)</f>
        <v>Fascia Da 28 a 34 Decorrenza 31/12/2007</v>
      </c>
    </row>
    <row r="59" spans="1:23" ht="9" customHeight="1" x14ac:dyDescent="0.2">
      <c r="B59" s="245">
        <f t="shared" si="1"/>
        <v>39458</v>
      </c>
      <c r="C59" s="389"/>
      <c r="D59" s="389"/>
      <c r="E59" s="254" t="s">
        <v>4</v>
      </c>
      <c r="F59" s="255">
        <v>34</v>
      </c>
      <c r="G59" s="256">
        <f t="shared" ref="G59:N59" si="132">G58*1936.27</f>
        <v>0</v>
      </c>
      <c r="H59" s="256">
        <f t="shared" si="132"/>
        <v>0</v>
      </c>
      <c r="I59" s="256">
        <f t="shared" si="132"/>
        <v>0</v>
      </c>
      <c r="J59" s="256">
        <f t="shared" si="132"/>
        <v>0</v>
      </c>
      <c r="K59" s="256">
        <f t="shared" si="132"/>
        <v>0</v>
      </c>
      <c r="L59" s="257">
        <f t="shared" si="132"/>
        <v>0</v>
      </c>
      <c r="M59" s="256">
        <f t="shared" si="132"/>
        <v>0</v>
      </c>
      <c r="N59" s="258">
        <f t="shared" si="132"/>
        <v>0</v>
      </c>
      <c r="O59" s="183"/>
      <c r="P59" s="184">
        <f t="shared" ref="P59:V59" si="133">P58*1936.27</f>
        <v>0</v>
      </c>
      <c r="Q59" s="184">
        <f t="shared" si="133"/>
        <v>0</v>
      </c>
      <c r="R59" s="184">
        <f t="shared" si="133"/>
        <v>0</v>
      </c>
      <c r="S59" s="184">
        <f t="shared" si="133"/>
        <v>0</v>
      </c>
      <c r="T59" s="184">
        <f t="shared" si="133"/>
        <v>0</v>
      </c>
      <c r="U59" s="184">
        <f t="shared" si="133"/>
        <v>0</v>
      </c>
      <c r="V59" s="184">
        <f t="shared" si="133"/>
        <v>0</v>
      </c>
    </row>
    <row r="60" spans="1:23" ht="12.75" customHeight="1" x14ac:dyDescent="0.2">
      <c r="A60" s="104">
        <f>IF(Foglio2!$J$7=1,TRUNC(V60,0),TRUNC(U60,0))</f>
        <v>0</v>
      </c>
      <c r="B60" s="245">
        <f t="shared" si="1"/>
        <v>39459</v>
      </c>
      <c r="C60" s="389"/>
      <c r="D60" s="389"/>
      <c r="E60" s="259" t="s">
        <v>3</v>
      </c>
      <c r="F60" s="260">
        <v>35</v>
      </c>
      <c r="G60" s="248">
        <f>IF(Foglio2!$J$3=Foglio2!$E$5,'Assistenti_Tecnici 2^ Pos.Ec.'!E60,IF(Foglio2!$J$3=Foglio2!$E$6,'Assistenti_Amm.vo 2^ Pos.Ec.'!E60,0))</f>
        <v>0</v>
      </c>
      <c r="H60" s="248">
        <f>IF(Foglio2!$J$3=Foglio2!$E$5,'Assistenti_Tecnici 2^ Pos.Ec.'!F60,IF(Foglio2!$J$3=Foglio2!$E$6,'Assistenti_Amm.vo 2^ Pos.Ec.'!F60,0))</f>
        <v>0</v>
      </c>
      <c r="I60" s="248">
        <f>IF(Foglio2!$J$3=Foglio2!$E$5,'Assistenti_Tecnici 2^ Pos.Ec.'!G60,IF(Foglio2!$J$3=Foglio2!$E$6,'Assistenti_Amm.vo 2^ Pos.Ec.'!G60,0))</f>
        <v>0</v>
      </c>
      <c r="J60" s="248">
        <f>IF(Foglio2!$J$3=Foglio2!$E$5,'Assistenti_Tecnici 2^ Pos.Ec.'!H60,IF(Foglio2!$J$3=Foglio2!$E$6,'Assistenti_Amm.vo 2^ Pos.Ec.'!H60,0))</f>
        <v>0</v>
      </c>
      <c r="K60" s="248">
        <f>IF(Foglio2!$J$3=Foglio2!$E$5,'Assistenti_Tecnici 2^ Pos.Ec.'!I60,IF(Foglio2!$J$3=Foglio2!$E$6,'Assistenti_Amm.vo 2^ Pos.Ec.'!I60,0))</f>
        <v>0</v>
      </c>
      <c r="L60" s="248">
        <f>IF(Foglio2!$J$3=Foglio2!$E$5,'Assistenti_Tecnici 2^ Pos.Ec.'!J60,IF(Foglio2!$J$3=Foglio2!$E$6,'Assistenti_Amm.vo 2^ Pos.Ec.'!J60,0))</f>
        <v>0</v>
      </c>
      <c r="M60" s="249">
        <f>IF(Foglio2!$J$3=Foglio2!$E$5,'Assistenti_Tecnici 2^ Pos.Ec.'!K60,IF(Foglio2!$J$3=Foglio2!$E$6,'Assistenti_Amm.vo 2^ Pos.Ec.'!K60,0))</f>
        <v>0</v>
      </c>
      <c r="N60" s="250">
        <f>IF(Foglio2!$J$3=Foglio2!$E$5,'Assistenti_Tecnici 2^ Pos.Ec.'!L60,IF(Foglio2!$J$3=Foglio2!$E$6,'Assistenti_Amm.vo 2^ Pos.Ec.'!L60,0))</f>
        <v>0</v>
      </c>
      <c r="O60" s="251"/>
      <c r="P60" s="252">
        <f>IF(Foglio2!$J$3=Foglio2!$E$5,'Assistenti_Tecnici 2^ Pos.Ec.'!N60,IF(Foglio2!$J$3=Foglio2!$E$6,'Assistenti_Amm.vo 2^ Pos.Ec.'!N60,0))</f>
        <v>0</v>
      </c>
      <c r="Q60" s="252">
        <f>IF(Foglio2!$J$3=Foglio2!$E$5,'Assistenti_Tecnici 2^ Pos.Ec.'!O60,IF(Foglio2!$J$3=Foglio2!$E$6,'Assistenti_Amm.vo 2^ Pos.Ec.'!O60,0))</f>
        <v>0</v>
      </c>
      <c r="R60" s="252">
        <f>IF(Foglio2!$J$3=Foglio2!$E$5,'Assistenti_Tecnici 2^ Pos.Ec.'!P60,IF(Foglio2!$J$3=Foglio2!$E$6,'Assistenti_Amm.vo 2^ Pos.Ec.'!P60,0))</f>
        <v>0</v>
      </c>
      <c r="S60" s="252">
        <f>IF(Foglio2!$J$3=Foglio2!$E$5,'Assistenti_Tecnici 2^ Pos.Ec.'!Q60,IF(Foglio2!$J$3=Foglio2!$E$6,'Assistenti_Amm.vo 2^ Pos.Ec.'!Q60,0))</f>
        <v>0</v>
      </c>
      <c r="T60" s="252">
        <f>IF(Foglio2!$J$3=Foglio2!$E$5,'Assistenti_Tecnici 2^ Pos.Ec.'!R60,IF(Foglio2!$J$3=Foglio2!$E$6,'Assistenti_Amm.vo 2^ Pos.Ec.'!R60,0))</f>
        <v>0</v>
      </c>
      <c r="U60" s="252">
        <f t="shared" ref="U60" si="134">(P60)/12*0.8</f>
        <v>0</v>
      </c>
      <c r="V60" s="252">
        <f t="shared" ref="V60" si="135">(P60+R60)/12*0.8</f>
        <v>0</v>
      </c>
      <c r="W60" s="253" t="str">
        <f t="shared" ref="W60" si="136">"Fascia Da "&amp;F60&amp;" a "&amp;F61&amp;" Decorrenza "&amp;DAY(C48)&amp;"/"&amp;MONTH(C48)&amp;"/"&amp;YEAR(C48)</f>
        <v>Fascia Da 35 a  Decorrenza 31/12/2007</v>
      </c>
    </row>
    <row r="61" spans="1:23" ht="9" customHeight="1" x14ac:dyDescent="0.2">
      <c r="B61" s="245">
        <f t="shared" si="1"/>
        <v>39460</v>
      </c>
      <c r="C61" s="454"/>
      <c r="D61" s="454"/>
      <c r="E61" s="264" t="s">
        <v>4</v>
      </c>
      <c r="F61" s="265"/>
      <c r="G61" s="256">
        <f t="shared" ref="G61:N61" si="137">G60*1936.27</f>
        <v>0</v>
      </c>
      <c r="H61" s="256">
        <f t="shared" si="137"/>
        <v>0</v>
      </c>
      <c r="I61" s="256">
        <f t="shared" si="137"/>
        <v>0</v>
      </c>
      <c r="J61" s="256">
        <f t="shared" si="137"/>
        <v>0</v>
      </c>
      <c r="K61" s="256">
        <f t="shared" si="137"/>
        <v>0</v>
      </c>
      <c r="L61" s="257">
        <f t="shared" si="137"/>
        <v>0</v>
      </c>
      <c r="M61" s="256">
        <f t="shared" si="137"/>
        <v>0</v>
      </c>
      <c r="N61" s="258">
        <f t="shared" si="137"/>
        <v>0</v>
      </c>
      <c r="O61" s="183"/>
      <c r="P61" s="184">
        <f t="shared" ref="P61:V61" si="138">P60*1936.27</f>
        <v>0</v>
      </c>
      <c r="Q61" s="184">
        <f t="shared" si="138"/>
        <v>0</v>
      </c>
      <c r="R61" s="184">
        <f t="shared" si="138"/>
        <v>0</v>
      </c>
      <c r="S61" s="184">
        <f t="shared" si="138"/>
        <v>0</v>
      </c>
      <c r="T61" s="184">
        <f t="shared" si="138"/>
        <v>0</v>
      </c>
      <c r="U61" s="184">
        <f t="shared" si="138"/>
        <v>0</v>
      </c>
      <c r="V61" s="184">
        <f t="shared" si="138"/>
        <v>0</v>
      </c>
    </row>
    <row r="62" spans="1:23" ht="12.75" customHeight="1" x14ac:dyDescent="0.2">
      <c r="A62" s="104">
        <f>IF(Foglio2!$J$7=1,TRUNC(V62,0),TRUNC(U62,0))</f>
        <v>0</v>
      </c>
      <c r="B62" s="245">
        <f t="shared" ref="B62" si="139">C64</f>
        <v>39448</v>
      </c>
      <c r="C62" s="452">
        <f>D50+1</f>
        <v>39448</v>
      </c>
      <c r="D62" s="452">
        <v>39538</v>
      </c>
      <c r="E62" s="246" t="s">
        <v>3</v>
      </c>
      <c r="F62" s="247">
        <v>0</v>
      </c>
      <c r="G62" s="248">
        <f>IF(Foglio2!$J$3=Foglio2!$E$5,'Assistenti_Tecnici 2^ Pos.Ec.'!E62,IF(Foglio2!$J$3=Foglio2!$E$6,'Assistenti_Amm.vo 2^ Pos.Ec.'!E62,0))</f>
        <v>0</v>
      </c>
      <c r="H62" s="248">
        <f>IF(Foglio2!$J$3=Foglio2!$E$5,'Assistenti_Tecnici 2^ Pos.Ec.'!F62,IF(Foglio2!$J$3=Foglio2!$E$6,'Assistenti_Amm.vo 2^ Pos.Ec.'!F62,0))</f>
        <v>0</v>
      </c>
      <c r="I62" s="248">
        <f>IF(Foglio2!$J$3=Foglio2!$E$5,'Assistenti_Tecnici 2^ Pos.Ec.'!G62,IF(Foglio2!$J$3=Foglio2!$E$6,'Assistenti_Amm.vo 2^ Pos.Ec.'!G62,0))</f>
        <v>0</v>
      </c>
      <c r="J62" s="248">
        <f>IF(Foglio2!$J$3=Foglio2!$E$5,'Assistenti_Tecnici 2^ Pos.Ec.'!H62,IF(Foglio2!$J$3=Foglio2!$E$6,'Assistenti_Amm.vo 2^ Pos.Ec.'!H62,0))</f>
        <v>0</v>
      </c>
      <c r="K62" s="248">
        <f>IF(Foglio2!$J$3=Foglio2!$E$5,'Assistenti_Tecnici 2^ Pos.Ec.'!I62,IF(Foglio2!$J$3=Foglio2!$E$6,'Assistenti_Amm.vo 2^ Pos.Ec.'!I62,0))</f>
        <v>0</v>
      </c>
      <c r="L62" s="248">
        <f>IF(Foglio2!$J$3=Foglio2!$E$5,'Assistenti_Tecnici 2^ Pos.Ec.'!J62,IF(Foglio2!$J$3=Foglio2!$E$6,'Assistenti_Amm.vo 2^ Pos.Ec.'!J62,0))</f>
        <v>0</v>
      </c>
      <c r="M62" s="249">
        <f>IF(Foglio2!$J$3=Foglio2!$E$5,'Assistenti_Tecnici 2^ Pos.Ec.'!K62,IF(Foglio2!$J$3=Foglio2!$E$6,'Assistenti_Amm.vo 2^ Pos.Ec.'!K62,0))</f>
        <v>0</v>
      </c>
      <c r="N62" s="250">
        <f>IF(Foglio2!$J$3=Foglio2!$E$5,'Assistenti_Tecnici 2^ Pos.Ec.'!L62,IF(Foglio2!$J$3=Foglio2!$E$6,'Assistenti_Amm.vo 2^ Pos.Ec.'!L62,0))</f>
        <v>0</v>
      </c>
      <c r="O62" s="251"/>
      <c r="P62" s="252">
        <f>IF(Foglio2!$J$3=Foglio2!$E$5,'Assistenti_Tecnici 2^ Pos.Ec.'!N62,IF(Foglio2!$J$3=Foglio2!$E$6,'Assistenti_Amm.vo 2^ Pos.Ec.'!N62,0))</f>
        <v>0</v>
      </c>
      <c r="Q62" s="252">
        <f>IF(Foglio2!$J$3=Foglio2!$E$5,'Assistenti_Tecnici 2^ Pos.Ec.'!O62,IF(Foglio2!$J$3=Foglio2!$E$6,'Assistenti_Amm.vo 2^ Pos.Ec.'!O62,0))</f>
        <v>0</v>
      </c>
      <c r="R62" s="252">
        <f>IF(Foglio2!$J$3=Foglio2!$E$5,'Assistenti_Tecnici 2^ Pos.Ec.'!P62,IF(Foglio2!$J$3=Foglio2!$E$6,'Assistenti_Amm.vo 2^ Pos.Ec.'!P62,0))</f>
        <v>0</v>
      </c>
      <c r="S62" s="252">
        <f>IF(Foglio2!$J$3=Foglio2!$E$5,'Assistenti_Tecnici 2^ Pos.Ec.'!Q62,IF(Foglio2!$J$3=Foglio2!$E$6,'Assistenti_Amm.vo 2^ Pos.Ec.'!Q62,0))</f>
        <v>0</v>
      </c>
      <c r="T62" s="252">
        <f>IF(Foglio2!$J$3=Foglio2!$E$5,'Assistenti_Tecnici 2^ Pos.Ec.'!R62,IF(Foglio2!$J$3=Foglio2!$E$6,'Assistenti_Amm.vo 2^ Pos.Ec.'!R62,0))</f>
        <v>0</v>
      </c>
      <c r="U62" s="252">
        <f t="shared" ref="U62" si="140">(P62)/12*0.8</f>
        <v>0</v>
      </c>
      <c r="V62" s="252">
        <f t="shared" ref="V62" si="141">(P62+R62)/12*0.8</f>
        <v>0</v>
      </c>
      <c r="W62" s="253" t="str">
        <f t="shared" ref="W62" si="142">"Fascia Da "&amp;F62&amp;" a "&amp;F63&amp;" Decorrenza "&amp;DAY(C62)&amp;"/"&amp;MONTH(C62)&amp;"/"&amp;YEAR(C62)</f>
        <v>Fascia Da 0 a 2 Decorrenza 1/1/2008</v>
      </c>
    </row>
    <row r="63" spans="1:23" ht="9" customHeight="1" x14ac:dyDescent="0.2">
      <c r="B63" s="245">
        <f t="shared" ref="B63" si="143">B62+1</f>
        <v>39449</v>
      </c>
      <c r="C63" s="453"/>
      <c r="D63" s="453"/>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V63" si="145">P62*1936.27</f>
        <v>0</v>
      </c>
      <c r="Q63" s="184">
        <f t="shared" si="145"/>
        <v>0</v>
      </c>
      <c r="R63" s="184">
        <f t="shared" si="145"/>
        <v>0</v>
      </c>
      <c r="S63" s="184">
        <f t="shared" si="145"/>
        <v>0</v>
      </c>
      <c r="T63" s="184">
        <f t="shared" si="145"/>
        <v>0</v>
      </c>
      <c r="U63" s="184">
        <f t="shared" si="145"/>
        <v>0</v>
      </c>
      <c r="V63" s="184">
        <f t="shared" si="145"/>
        <v>0</v>
      </c>
    </row>
    <row r="64" spans="1:23" ht="12.75" customHeight="1" x14ac:dyDescent="0.2">
      <c r="A64" s="104">
        <f>IF(Foglio2!$J$7=1,TRUNC(V64,0),TRUNC(U64,0))</f>
        <v>0</v>
      </c>
      <c r="B64" s="245">
        <f t="shared" si="1"/>
        <v>39450</v>
      </c>
      <c r="C64" s="389">
        <f>C62</f>
        <v>39448</v>
      </c>
      <c r="D64" s="389">
        <f>D62</f>
        <v>39538</v>
      </c>
      <c r="E64" s="259" t="s">
        <v>3</v>
      </c>
      <c r="F64" s="260">
        <v>3</v>
      </c>
      <c r="G64" s="248">
        <f>IF(Foglio2!$J$3=Foglio2!$E$5,'Assistenti_Tecnici 2^ Pos.Ec.'!E64,IF(Foglio2!$J$3=Foglio2!$E$6,'Assistenti_Amm.vo 2^ Pos.Ec.'!E64,0))</f>
        <v>0</v>
      </c>
      <c r="H64" s="248">
        <f>IF(Foglio2!$J$3=Foglio2!$E$5,'Assistenti_Tecnici 2^ Pos.Ec.'!F64,IF(Foglio2!$J$3=Foglio2!$E$6,'Assistenti_Amm.vo 2^ Pos.Ec.'!F64,0))</f>
        <v>0</v>
      </c>
      <c r="I64" s="248">
        <f>IF(Foglio2!$J$3=Foglio2!$E$5,'Assistenti_Tecnici 2^ Pos.Ec.'!G64,IF(Foglio2!$J$3=Foglio2!$E$6,'Assistenti_Amm.vo 2^ Pos.Ec.'!G64,0))</f>
        <v>0</v>
      </c>
      <c r="J64" s="248">
        <f>IF(Foglio2!$J$3=Foglio2!$E$5,'Assistenti_Tecnici 2^ Pos.Ec.'!H64,IF(Foglio2!$J$3=Foglio2!$E$6,'Assistenti_Amm.vo 2^ Pos.Ec.'!H64,0))</f>
        <v>0</v>
      </c>
      <c r="K64" s="248">
        <f>IF(Foglio2!$J$3=Foglio2!$E$5,'Assistenti_Tecnici 2^ Pos.Ec.'!I64,IF(Foglio2!$J$3=Foglio2!$E$6,'Assistenti_Amm.vo 2^ Pos.Ec.'!I64,0))</f>
        <v>0</v>
      </c>
      <c r="L64" s="248">
        <f>IF(Foglio2!$J$3=Foglio2!$E$5,'Assistenti_Tecnici 2^ Pos.Ec.'!J64,IF(Foglio2!$J$3=Foglio2!$E$6,'Assistenti_Amm.vo 2^ Pos.Ec.'!J64,0))</f>
        <v>0</v>
      </c>
      <c r="M64" s="249">
        <f>IF(Foglio2!$J$3=Foglio2!$E$5,'Assistenti_Tecnici 2^ Pos.Ec.'!K64,IF(Foglio2!$J$3=Foglio2!$E$6,'Assistenti_Amm.vo 2^ Pos.Ec.'!K64,0))</f>
        <v>0</v>
      </c>
      <c r="N64" s="250">
        <f>IF(Foglio2!$J$3=Foglio2!$E$5,'Assistenti_Tecnici 2^ Pos.Ec.'!L64,IF(Foglio2!$J$3=Foglio2!$E$6,'Assistenti_Amm.vo 2^ Pos.Ec.'!L64,0))</f>
        <v>0</v>
      </c>
      <c r="O64" s="251"/>
      <c r="P64" s="252">
        <f>IF(Foglio2!$J$3=Foglio2!$E$5,'Assistenti_Tecnici 2^ Pos.Ec.'!N64,IF(Foglio2!$J$3=Foglio2!$E$6,'Assistenti_Amm.vo 2^ Pos.Ec.'!N64,0))</f>
        <v>0</v>
      </c>
      <c r="Q64" s="252">
        <f>IF(Foglio2!$J$3=Foglio2!$E$5,'Assistenti_Tecnici 2^ Pos.Ec.'!O64,IF(Foglio2!$J$3=Foglio2!$E$6,'Assistenti_Amm.vo 2^ Pos.Ec.'!O64,0))</f>
        <v>0</v>
      </c>
      <c r="R64" s="252">
        <f>IF(Foglio2!$J$3=Foglio2!$E$5,'Assistenti_Tecnici 2^ Pos.Ec.'!P64,IF(Foglio2!$J$3=Foglio2!$E$6,'Assistenti_Amm.vo 2^ Pos.Ec.'!P64,0))</f>
        <v>0</v>
      </c>
      <c r="S64" s="252">
        <f>IF(Foglio2!$J$3=Foglio2!$E$5,'Assistenti_Tecnici 2^ Pos.Ec.'!Q64,IF(Foglio2!$J$3=Foglio2!$E$6,'Assistenti_Amm.vo 2^ Pos.Ec.'!Q64,0))</f>
        <v>0</v>
      </c>
      <c r="T64" s="252">
        <f>IF(Foglio2!$J$3=Foglio2!$E$5,'Assistenti_Tecnici 2^ Pos.Ec.'!R64,IF(Foglio2!$J$3=Foglio2!$E$6,'Assistenti_Amm.vo 2^ Pos.Ec.'!R64,0))</f>
        <v>0</v>
      </c>
      <c r="U64" s="252">
        <f t="shared" ref="U64" si="146">(P64)/12*0.8</f>
        <v>0</v>
      </c>
      <c r="V64" s="252">
        <f t="shared" ref="V64" si="147">(P64+R64)/12*0.8</f>
        <v>0</v>
      </c>
      <c r="W64" s="253" t="str">
        <f t="shared" ref="W64" si="148">"Fascia Da "&amp;F64&amp;" a "&amp;F65&amp;" Decorrenza "&amp;DAY(C62)&amp;"/"&amp;MONTH(C62)&amp;"/"&amp;YEAR(C62)</f>
        <v>Fascia Da 3 a 8 Decorrenza 1/1/2008</v>
      </c>
    </row>
    <row r="65" spans="1:23" ht="9" customHeight="1" x14ac:dyDescent="0.2">
      <c r="B65" s="245">
        <f t="shared" si="1"/>
        <v>39451</v>
      </c>
      <c r="C65" s="389"/>
      <c r="D65" s="389"/>
      <c r="E65" s="254" t="s">
        <v>4</v>
      </c>
      <c r="F65" s="255">
        <v>8</v>
      </c>
      <c r="G65" s="256">
        <f t="shared" ref="G65:N65" si="149">G64*1936.27</f>
        <v>0</v>
      </c>
      <c r="H65" s="256">
        <f t="shared" si="149"/>
        <v>0</v>
      </c>
      <c r="I65" s="256">
        <f t="shared" si="149"/>
        <v>0</v>
      </c>
      <c r="J65" s="256">
        <f t="shared" si="149"/>
        <v>0</v>
      </c>
      <c r="K65" s="256">
        <f t="shared" si="149"/>
        <v>0</v>
      </c>
      <c r="L65" s="257">
        <f t="shared" si="149"/>
        <v>0</v>
      </c>
      <c r="M65" s="256">
        <f t="shared" si="149"/>
        <v>0</v>
      </c>
      <c r="N65" s="258">
        <f t="shared" si="149"/>
        <v>0</v>
      </c>
      <c r="O65" s="183"/>
      <c r="P65" s="184">
        <f t="shared" ref="P65:V65" si="150">P64*1936.27</f>
        <v>0</v>
      </c>
      <c r="Q65" s="184">
        <f t="shared" si="150"/>
        <v>0</v>
      </c>
      <c r="R65" s="184">
        <f t="shared" si="150"/>
        <v>0</v>
      </c>
      <c r="S65" s="184">
        <f t="shared" si="150"/>
        <v>0</v>
      </c>
      <c r="T65" s="184">
        <f t="shared" si="150"/>
        <v>0</v>
      </c>
      <c r="U65" s="184">
        <f t="shared" si="150"/>
        <v>0</v>
      </c>
      <c r="V65" s="184">
        <f t="shared" si="150"/>
        <v>0</v>
      </c>
    </row>
    <row r="66" spans="1:23" ht="12.75" customHeight="1" x14ac:dyDescent="0.2">
      <c r="A66" s="104">
        <f>IF(Foglio2!$J$7=1,TRUNC(V66,0),TRUNC(U66,0))</f>
        <v>0</v>
      </c>
      <c r="B66" s="245">
        <f t="shared" si="1"/>
        <v>39452</v>
      </c>
      <c r="C66" s="389"/>
      <c r="D66" s="389"/>
      <c r="E66" s="259" t="s">
        <v>3</v>
      </c>
      <c r="F66" s="260">
        <v>9</v>
      </c>
      <c r="G66" s="248">
        <f>IF(Foglio2!$J$3=Foglio2!$E$5,'Assistenti_Tecnici 2^ Pos.Ec.'!E66,IF(Foglio2!$J$3=Foglio2!$E$6,'Assistenti_Amm.vo 2^ Pos.Ec.'!E66,0))</f>
        <v>0</v>
      </c>
      <c r="H66" s="248">
        <f>IF(Foglio2!$J$3=Foglio2!$E$5,'Assistenti_Tecnici 2^ Pos.Ec.'!F66,IF(Foglio2!$J$3=Foglio2!$E$6,'Assistenti_Amm.vo 2^ Pos.Ec.'!F66,0))</f>
        <v>0</v>
      </c>
      <c r="I66" s="248">
        <f>IF(Foglio2!$J$3=Foglio2!$E$5,'Assistenti_Tecnici 2^ Pos.Ec.'!G66,IF(Foglio2!$J$3=Foglio2!$E$6,'Assistenti_Amm.vo 2^ Pos.Ec.'!G66,0))</f>
        <v>0</v>
      </c>
      <c r="J66" s="248">
        <f>IF(Foglio2!$J$3=Foglio2!$E$5,'Assistenti_Tecnici 2^ Pos.Ec.'!H66,IF(Foglio2!$J$3=Foglio2!$E$6,'Assistenti_Amm.vo 2^ Pos.Ec.'!H66,0))</f>
        <v>0</v>
      </c>
      <c r="K66" s="248">
        <f>IF(Foglio2!$J$3=Foglio2!$E$5,'Assistenti_Tecnici 2^ Pos.Ec.'!I66,IF(Foglio2!$J$3=Foglio2!$E$6,'Assistenti_Amm.vo 2^ Pos.Ec.'!I66,0))</f>
        <v>0</v>
      </c>
      <c r="L66" s="248">
        <f>IF(Foglio2!$J$3=Foglio2!$E$5,'Assistenti_Tecnici 2^ Pos.Ec.'!J66,IF(Foglio2!$J$3=Foglio2!$E$6,'Assistenti_Amm.vo 2^ Pos.Ec.'!J66,0))</f>
        <v>0</v>
      </c>
      <c r="M66" s="249">
        <f>IF(Foglio2!$J$3=Foglio2!$E$5,'Assistenti_Tecnici 2^ Pos.Ec.'!K66,IF(Foglio2!$J$3=Foglio2!$E$6,'Assistenti_Amm.vo 2^ Pos.Ec.'!K66,0))</f>
        <v>0</v>
      </c>
      <c r="N66" s="250">
        <f>IF(Foglio2!$J$3=Foglio2!$E$5,'Assistenti_Tecnici 2^ Pos.Ec.'!L66,IF(Foglio2!$J$3=Foglio2!$E$6,'Assistenti_Amm.vo 2^ Pos.Ec.'!L66,0))</f>
        <v>0</v>
      </c>
      <c r="O66" s="251"/>
      <c r="P66" s="252">
        <f>IF(Foglio2!$J$3=Foglio2!$E$5,'Assistenti_Tecnici 2^ Pos.Ec.'!N66,IF(Foglio2!$J$3=Foglio2!$E$6,'Assistenti_Amm.vo 2^ Pos.Ec.'!N66,0))</f>
        <v>0</v>
      </c>
      <c r="Q66" s="252">
        <f>IF(Foglio2!$J$3=Foglio2!$E$5,'Assistenti_Tecnici 2^ Pos.Ec.'!O66,IF(Foglio2!$J$3=Foglio2!$E$6,'Assistenti_Amm.vo 2^ Pos.Ec.'!O66,0))</f>
        <v>0</v>
      </c>
      <c r="R66" s="252">
        <f>IF(Foglio2!$J$3=Foglio2!$E$5,'Assistenti_Tecnici 2^ Pos.Ec.'!P66,IF(Foglio2!$J$3=Foglio2!$E$6,'Assistenti_Amm.vo 2^ Pos.Ec.'!P66,0))</f>
        <v>0</v>
      </c>
      <c r="S66" s="252">
        <f>IF(Foglio2!$J$3=Foglio2!$E$5,'Assistenti_Tecnici 2^ Pos.Ec.'!Q66,IF(Foglio2!$J$3=Foglio2!$E$6,'Assistenti_Amm.vo 2^ Pos.Ec.'!Q66,0))</f>
        <v>0</v>
      </c>
      <c r="T66" s="252">
        <f>IF(Foglio2!$J$3=Foglio2!$E$5,'Assistenti_Tecnici 2^ Pos.Ec.'!R66,IF(Foglio2!$J$3=Foglio2!$E$6,'Assistenti_Amm.vo 2^ Pos.Ec.'!R66,0))</f>
        <v>0</v>
      </c>
      <c r="U66" s="252">
        <f t="shared" ref="U66" si="151">(P66)/12*0.8</f>
        <v>0</v>
      </c>
      <c r="V66" s="252">
        <f t="shared" ref="V66" si="152">(P66+R66)/12*0.8</f>
        <v>0</v>
      </c>
      <c r="W66" s="253" t="str">
        <f t="shared" ref="W66" si="153">"Fascia Da "&amp;F66&amp;" a "&amp;F67&amp;" Decorrenza "&amp;DAY(C62)&amp;"/"&amp;MONTH(C62)&amp;"/"&amp;YEAR(C62)</f>
        <v>Fascia Da 9 a 14 Decorrenza 1/1/2008</v>
      </c>
    </row>
    <row r="67" spans="1:23" ht="9" customHeight="1" x14ac:dyDescent="0.2">
      <c r="B67" s="245">
        <f t="shared" si="1"/>
        <v>39453</v>
      </c>
      <c r="C67" s="389"/>
      <c r="D67" s="389"/>
      <c r="E67" s="254" t="s">
        <v>4</v>
      </c>
      <c r="F67" s="255">
        <v>14</v>
      </c>
      <c r="G67" s="256">
        <f t="shared" ref="G67:N67" si="154">G66*1936.27</f>
        <v>0</v>
      </c>
      <c r="H67" s="256">
        <f t="shared" si="154"/>
        <v>0</v>
      </c>
      <c r="I67" s="256">
        <f t="shared" si="154"/>
        <v>0</v>
      </c>
      <c r="J67" s="256">
        <f t="shared" si="154"/>
        <v>0</v>
      </c>
      <c r="K67" s="256">
        <f t="shared" si="154"/>
        <v>0</v>
      </c>
      <c r="L67" s="257">
        <f t="shared" si="154"/>
        <v>0</v>
      </c>
      <c r="M67" s="256">
        <f t="shared" si="154"/>
        <v>0</v>
      </c>
      <c r="N67" s="258">
        <f t="shared" si="154"/>
        <v>0</v>
      </c>
      <c r="O67" s="183"/>
      <c r="P67" s="184">
        <f t="shared" ref="P67:V67" si="155">P66*1936.27</f>
        <v>0</v>
      </c>
      <c r="Q67" s="184">
        <f t="shared" si="155"/>
        <v>0</v>
      </c>
      <c r="R67" s="184">
        <f t="shared" si="155"/>
        <v>0</v>
      </c>
      <c r="S67" s="184">
        <f t="shared" si="155"/>
        <v>0</v>
      </c>
      <c r="T67" s="184">
        <f t="shared" si="155"/>
        <v>0</v>
      </c>
      <c r="U67" s="184">
        <f t="shared" si="155"/>
        <v>0</v>
      </c>
      <c r="V67" s="184">
        <f t="shared" si="155"/>
        <v>0</v>
      </c>
    </row>
    <row r="68" spans="1:23" ht="12.75" customHeight="1" x14ac:dyDescent="0.2">
      <c r="A68" s="104">
        <f>IF(Foglio2!$J$7=1,TRUNC(V68,0),TRUNC(U68,0))</f>
        <v>0</v>
      </c>
      <c r="B68" s="245">
        <f t="shared" si="1"/>
        <v>39454</v>
      </c>
      <c r="C68" s="389"/>
      <c r="D68" s="389"/>
      <c r="E68" s="259" t="s">
        <v>3</v>
      </c>
      <c r="F68" s="260">
        <v>15</v>
      </c>
      <c r="G68" s="248">
        <f>IF(Foglio2!$J$3=Foglio2!$E$5,'Assistenti_Tecnici 2^ Pos.Ec.'!E68,IF(Foglio2!$J$3=Foglio2!$E$6,'Assistenti_Amm.vo 2^ Pos.Ec.'!E68,0))</f>
        <v>0</v>
      </c>
      <c r="H68" s="248">
        <f>IF(Foglio2!$J$3=Foglio2!$E$5,'Assistenti_Tecnici 2^ Pos.Ec.'!F68,IF(Foglio2!$J$3=Foglio2!$E$6,'Assistenti_Amm.vo 2^ Pos.Ec.'!F68,0))</f>
        <v>0</v>
      </c>
      <c r="I68" s="248">
        <f>IF(Foglio2!$J$3=Foglio2!$E$5,'Assistenti_Tecnici 2^ Pos.Ec.'!G68,IF(Foglio2!$J$3=Foglio2!$E$6,'Assistenti_Amm.vo 2^ Pos.Ec.'!G68,0))</f>
        <v>0</v>
      </c>
      <c r="J68" s="248">
        <f>IF(Foglio2!$J$3=Foglio2!$E$5,'Assistenti_Tecnici 2^ Pos.Ec.'!H68,IF(Foglio2!$J$3=Foglio2!$E$6,'Assistenti_Amm.vo 2^ Pos.Ec.'!H68,0))</f>
        <v>0</v>
      </c>
      <c r="K68" s="248">
        <f>IF(Foglio2!$J$3=Foglio2!$E$5,'Assistenti_Tecnici 2^ Pos.Ec.'!I68,IF(Foglio2!$J$3=Foglio2!$E$6,'Assistenti_Amm.vo 2^ Pos.Ec.'!I68,0))</f>
        <v>0</v>
      </c>
      <c r="L68" s="248">
        <f>IF(Foglio2!$J$3=Foglio2!$E$5,'Assistenti_Tecnici 2^ Pos.Ec.'!J68,IF(Foglio2!$J$3=Foglio2!$E$6,'Assistenti_Amm.vo 2^ Pos.Ec.'!J68,0))</f>
        <v>0</v>
      </c>
      <c r="M68" s="249">
        <f>IF(Foglio2!$J$3=Foglio2!$E$5,'Assistenti_Tecnici 2^ Pos.Ec.'!K68,IF(Foglio2!$J$3=Foglio2!$E$6,'Assistenti_Amm.vo 2^ Pos.Ec.'!K68,0))</f>
        <v>0</v>
      </c>
      <c r="N68" s="250">
        <f>IF(Foglio2!$J$3=Foglio2!$E$5,'Assistenti_Tecnici 2^ Pos.Ec.'!L68,IF(Foglio2!$J$3=Foglio2!$E$6,'Assistenti_Amm.vo 2^ Pos.Ec.'!L68,0))</f>
        <v>0</v>
      </c>
      <c r="O68" s="251"/>
      <c r="P68" s="252">
        <f>IF(Foglio2!$J$3=Foglio2!$E$5,'Assistenti_Tecnici 2^ Pos.Ec.'!N68,IF(Foglio2!$J$3=Foglio2!$E$6,'Assistenti_Amm.vo 2^ Pos.Ec.'!N68,0))</f>
        <v>0</v>
      </c>
      <c r="Q68" s="252">
        <f>IF(Foglio2!$J$3=Foglio2!$E$5,'Assistenti_Tecnici 2^ Pos.Ec.'!O68,IF(Foglio2!$J$3=Foglio2!$E$6,'Assistenti_Amm.vo 2^ Pos.Ec.'!O68,0))</f>
        <v>0</v>
      </c>
      <c r="R68" s="252">
        <f>IF(Foglio2!$J$3=Foglio2!$E$5,'Assistenti_Tecnici 2^ Pos.Ec.'!P68,IF(Foglio2!$J$3=Foglio2!$E$6,'Assistenti_Amm.vo 2^ Pos.Ec.'!P68,0))</f>
        <v>0</v>
      </c>
      <c r="S68" s="252">
        <f>IF(Foglio2!$J$3=Foglio2!$E$5,'Assistenti_Tecnici 2^ Pos.Ec.'!Q68,IF(Foglio2!$J$3=Foglio2!$E$6,'Assistenti_Amm.vo 2^ Pos.Ec.'!Q68,0))</f>
        <v>0</v>
      </c>
      <c r="T68" s="252">
        <f>IF(Foglio2!$J$3=Foglio2!$E$5,'Assistenti_Tecnici 2^ Pos.Ec.'!R68,IF(Foglio2!$J$3=Foglio2!$E$6,'Assistenti_Amm.vo 2^ Pos.Ec.'!R68,0))</f>
        <v>0</v>
      </c>
      <c r="U68" s="252">
        <f t="shared" ref="U68" si="156">(P68)/12*0.8</f>
        <v>0</v>
      </c>
      <c r="V68" s="252">
        <f t="shared" ref="V68" si="157">(P68+R68)/12*0.8</f>
        <v>0</v>
      </c>
      <c r="W68" s="253" t="str">
        <f t="shared" ref="W68" si="158">"Fascia Da "&amp;F68&amp;" a "&amp;F69&amp;" Decorrenza "&amp;DAY(C62)&amp;"/"&amp;MONTH(C62)&amp;"/"&amp;YEAR(C62)</f>
        <v>Fascia Da 15 a 20 Decorrenza 1/1/2008</v>
      </c>
    </row>
    <row r="69" spans="1:23" ht="9" customHeight="1" x14ac:dyDescent="0.2">
      <c r="B69" s="245">
        <f t="shared" si="1"/>
        <v>39455</v>
      </c>
      <c r="C69" s="389"/>
      <c r="D69" s="389"/>
      <c r="E69" s="254" t="s">
        <v>4</v>
      </c>
      <c r="F69" s="255">
        <v>20</v>
      </c>
      <c r="G69" s="256">
        <f t="shared" ref="G69:N69" si="159">G68*1936.27</f>
        <v>0</v>
      </c>
      <c r="H69" s="256">
        <f t="shared" si="159"/>
        <v>0</v>
      </c>
      <c r="I69" s="256">
        <f t="shared" si="159"/>
        <v>0</v>
      </c>
      <c r="J69" s="256">
        <f t="shared" si="159"/>
        <v>0</v>
      </c>
      <c r="K69" s="256">
        <f t="shared" si="159"/>
        <v>0</v>
      </c>
      <c r="L69" s="257">
        <f t="shared" si="159"/>
        <v>0</v>
      </c>
      <c r="M69" s="256">
        <f t="shared" si="159"/>
        <v>0</v>
      </c>
      <c r="N69" s="258">
        <f t="shared" si="159"/>
        <v>0</v>
      </c>
      <c r="O69" s="183"/>
      <c r="P69" s="184">
        <f t="shared" ref="P69:V69" si="160">P68*1936.27</f>
        <v>0</v>
      </c>
      <c r="Q69" s="184">
        <f t="shared" si="160"/>
        <v>0</v>
      </c>
      <c r="R69" s="184">
        <f t="shared" si="160"/>
        <v>0</v>
      </c>
      <c r="S69" s="184">
        <f t="shared" si="160"/>
        <v>0</v>
      </c>
      <c r="T69" s="184">
        <f t="shared" si="160"/>
        <v>0</v>
      </c>
      <c r="U69" s="184">
        <f t="shared" si="160"/>
        <v>0</v>
      </c>
      <c r="V69" s="184">
        <f t="shared" si="160"/>
        <v>0</v>
      </c>
    </row>
    <row r="70" spans="1:23" ht="12.75" customHeight="1" x14ac:dyDescent="0.2">
      <c r="A70" s="104">
        <f>IF(Foglio2!$J$7=1,TRUNC(V70,0),TRUNC(U70,0))</f>
        <v>0</v>
      </c>
      <c r="B70" s="245">
        <f t="shared" si="1"/>
        <v>39456</v>
      </c>
      <c r="C70" s="389"/>
      <c r="D70" s="389"/>
      <c r="E70" s="259" t="s">
        <v>3</v>
      </c>
      <c r="F70" s="260">
        <v>21</v>
      </c>
      <c r="G70" s="248">
        <f>IF(Foglio2!$J$3=Foglio2!$E$5,'Assistenti_Tecnici 2^ Pos.Ec.'!E70,IF(Foglio2!$J$3=Foglio2!$E$6,'Assistenti_Amm.vo 2^ Pos.Ec.'!E70,0))</f>
        <v>0</v>
      </c>
      <c r="H70" s="248">
        <f>IF(Foglio2!$J$3=Foglio2!$E$5,'Assistenti_Tecnici 2^ Pos.Ec.'!F70,IF(Foglio2!$J$3=Foglio2!$E$6,'Assistenti_Amm.vo 2^ Pos.Ec.'!F70,0))</f>
        <v>0</v>
      </c>
      <c r="I70" s="248">
        <f>IF(Foglio2!$J$3=Foglio2!$E$5,'Assistenti_Tecnici 2^ Pos.Ec.'!G70,IF(Foglio2!$J$3=Foglio2!$E$6,'Assistenti_Amm.vo 2^ Pos.Ec.'!G70,0))</f>
        <v>0</v>
      </c>
      <c r="J70" s="248">
        <f>IF(Foglio2!$J$3=Foglio2!$E$5,'Assistenti_Tecnici 2^ Pos.Ec.'!H70,IF(Foglio2!$J$3=Foglio2!$E$6,'Assistenti_Amm.vo 2^ Pos.Ec.'!H70,0))</f>
        <v>0</v>
      </c>
      <c r="K70" s="248">
        <f>IF(Foglio2!$J$3=Foglio2!$E$5,'Assistenti_Tecnici 2^ Pos.Ec.'!I70,IF(Foglio2!$J$3=Foglio2!$E$6,'Assistenti_Amm.vo 2^ Pos.Ec.'!I70,0))</f>
        <v>0</v>
      </c>
      <c r="L70" s="248">
        <f>IF(Foglio2!$J$3=Foglio2!$E$5,'Assistenti_Tecnici 2^ Pos.Ec.'!J70,IF(Foglio2!$J$3=Foglio2!$E$6,'Assistenti_Amm.vo 2^ Pos.Ec.'!J70,0))</f>
        <v>0</v>
      </c>
      <c r="M70" s="249">
        <f>IF(Foglio2!$J$3=Foglio2!$E$5,'Assistenti_Tecnici 2^ Pos.Ec.'!K70,IF(Foglio2!$J$3=Foglio2!$E$6,'Assistenti_Amm.vo 2^ Pos.Ec.'!K70,0))</f>
        <v>0</v>
      </c>
      <c r="N70" s="250">
        <f>IF(Foglio2!$J$3=Foglio2!$E$5,'Assistenti_Tecnici 2^ Pos.Ec.'!L70,IF(Foglio2!$J$3=Foglio2!$E$6,'Assistenti_Amm.vo 2^ Pos.Ec.'!L70,0))</f>
        <v>0</v>
      </c>
      <c r="O70" s="251"/>
      <c r="P70" s="252">
        <f>IF(Foglio2!$J$3=Foglio2!$E$5,'Assistenti_Tecnici 2^ Pos.Ec.'!N70,IF(Foglio2!$J$3=Foglio2!$E$6,'Assistenti_Amm.vo 2^ Pos.Ec.'!N70,0))</f>
        <v>0</v>
      </c>
      <c r="Q70" s="252">
        <f>IF(Foglio2!$J$3=Foglio2!$E$5,'Assistenti_Tecnici 2^ Pos.Ec.'!O70,IF(Foglio2!$J$3=Foglio2!$E$6,'Assistenti_Amm.vo 2^ Pos.Ec.'!O70,0))</f>
        <v>0</v>
      </c>
      <c r="R70" s="252">
        <f>IF(Foglio2!$J$3=Foglio2!$E$5,'Assistenti_Tecnici 2^ Pos.Ec.'!P70,IF(Foglio2!$J$3=Foglio2!$E$6,'Assistenti_Amm.vo 2^ Pos.Ec.'!P70,0))</f>
        <v>0</v>
      </c>
      <c r="S70" s="252">
        <f>IF(Foglio2!$J$3=Foglio2!$E$5,'Assistenti_Tecnici 2^ Pos.Ec.'!Q70,IF(Foglio2!$J$3=Foglio2!$E$6,'Assistenti_Amm.vo 2^ Pos.Ec.'!Q70,0))</f>
        <v>0</v>
      </c>
      <c r="T70" s="252">
        <f>IF(Foglio2!$J$3=Foglio2!$E$5,'Assistenti_Tecnici 2^ Pos.Ec.'!R70,IF(Foglio2!$J$3=Foglio2!$E$6,'Assistenti_Amm.vo 2^ Pos.Ec.'!R70,0))</f>
        <v>0</v>
      </c>
      <c r="U70" s="252">
        <f t="shared" ref="U70" si="161">(P70)/12*0.8</f>
        <v>0</v>
      </c>
      <c r="V70" s="252">
        <f t="shared" ref="V70" si="162">(P70+R70)/12*0.8</f>
        <v>0</v>
      </c>
      <c r="W70" s="253" t="str">
        <f t="shared" ref="W70" si="163">"Fascia Da "&amp;F70&amp;" a "&amp;F71&amp;" Decorrenza "&amp;DAY(C62)&amp;"/"&amp;MONTH(C62)&amp;"/"&amp;YEAR(C62)</f>
        <v>Fascia Da 21 a 27 Decorrenza 1/1/2008</v>
      </c>
    </row>
    <row r="71" spans="1:23" ht="9" customHeight="1" x14ac:dyDescent="0.2">
      <c r="B71" s="245">
        <f t="shared" si="1"/>
        <v>39457</v>
      </c>
      <c r="C71" s="389"/>
      <c r="D71" s="389"/>
      <c r="E71" s="254" t="s">
        <v>4</v>
      </c>
      <c r="F71" s="255">
        <v>27</v>
      </c>
      <c r="G71" s="256">
        <f t="shared" ref="G71:N71" si="164">G70*1936.27</f>
        <v>0</v>
      </c>
      <c r="H71" s="256">
        <f t="shared" si="164"/>
        <v>0</v>
      </c>
      <c r="I71" s="256">
        <f t="shared" si="164"/>
        <v>0</v>
      </c>
      <c r="J71" s="256">
        <f t="shared" si="164"/>
        <v>0</v>
      </c>
      <c r="K71" s="256">
        <f t="shared" si="164"/>
        <v>0</v>
      </c>
      <c r="L71" s="257">
        <f t="shared" si="164"/>
        <v>0</v>
      </c>
      <c r="M71" s="256">
        <f t="shared" si="164"/>
        <v>0</v>
      </c>
      <c r="N71" s="258">
        <f t="shared" si="164"/>
        <v>0</v>
      </c>
      <c r="O71" s="183"/>
      <c r="P71" s="184">
        <f t="shared" ref="P71:V71" si="165">P70*1936.27</f>
        <v>0</v>
      </c>
      <c r="Q71" s="184">
        <f t="shared" si="165"/>
        <v>0</v>
      </c>
      <c r="R71" s="184">
        <f t="shared" si="165"/>
        <v>0</v>
      </c>
      <c r="S71" s="184">
        <f t="shared" si="165"/>
        <v>0</v>
      </c>
      <c r="T71" s="184">
        <f t="shared" si="165"/>
        <v>0</v>
      </c>
      <c r="U71" s="184">
        <f t="shared" si="165"/>
        <v>0</v>
      </c>
      <c r="V71" s="184">
        <f t="shared" si="165"/>
        <v>0</v>
      </c>
    </row>
    <row r="72" spans="1:23" ht="12.75" customHeight="1" x14ac:dyDescent="0.2">
      <c r="A72" s="104">
        <f>IF(Foglio2!$J$7=1,TRUNC(V72,0),TRUNC(U72,0))</f>
        <v>0</v>
      </c>
      <c r="B72" s="245">
        <f t="shared" si="1"/>
        <v>39458</v>
      </c>
      <c r="C72" s="389"/>
      <c r="D72" s="389"/>
      <c r="E72" s="259" t="s">
        <v>3</v>
      </c>
      <c r="F72" s="260">
        <v>28</v>
      </c>
      <c r="G72" s="248">
        <f>IF(Foglio2!$J$3=Foglio2!$E$5,'Assistenti_Tecnici 2^ Pos.Ec.'!E72,IF(Foglio2!$J$3=Foglio2!$E$6,'Assistenti_Amm.vo 2^ Pos.Ec.'!E72,0))</f>
        <v>0</v>
      </c>
      <c r="H72" s="248">
        <f>IF(Foglio2!$J$3=Foglio2!$E$5,'Assistenti_Tecnici 2^ Pos.Ec.'!F72,IF(Foglio2!$J$3=Foglio2!$E$6,'Assistenti_Amm.vo 2^ Pos.Ec.'!F72,0))</f>
        <v>0</v>
      </c>
      <c r="I72" s="248">
        <f>IF(Foglio2!$J$3=Foglio2!$E$5,'Assistenti_Tecnici 2^ Pos.Ec.'!G72,IF(Foglio2!$J$3=Foglio2!$E$6,'Assistenti_Amm.vo 2^ Pos.Ec.'!G72,0))</f>
        <v>0</v>
      </c>
      <c r="J72" s="248">
        <f>IF(Foglio2!$J$3=Foglio2!$E$5,'Assistenti_Tecnici 2^ Pos.Ec.'!H72,IF(Foglio2!$J$3=Foglio2!$E$6,'Assistenti_Amm.vo 2^ Pos.Ec.'!H72,0))</f>
        <v>0</v>
      </c>
      <c r="K72" s="248">
        <f>IF(Foglio2!$J$3=Foglio2!$E$5,'Assistenti_Tecnici 2^ Pos.Ec.'!I72,IF(Foglio2!$J$3=Foglio2!$E$6,'Assistenti_Amm.vo 2^ Pos.Ec.'!I72,0))</f>
        <v>0</v>
      </c>
      <c r="L72" s="248">
        <f>IF(Foglio2!$J$3=Foglio2!$E$5,'Assistenti_Tecnici 2^ Pos.Ec.'!J72,IF(Foglio2!$J$3=Foglio2!$E$6,'Assistenti_Amm.vo 2^ Pos.Ec.'!J72,0))</f>
        <v>0</v>
      </c>
      <c r="M72" s="249">
        <f>IF(Foglio2!$J$3=Foglio2!$E$5,'Assistenti_Tecnici 2^ Pos.Ec.'!K72,IF(Foglio2!$J$3=Foglio2!$E$6,'Assistenti_Amm.vo 2^ Pos.Ec.'!K72,0))</f>
        <v>0</v>
      </c>
      <c r="N72" s="250">
        <f>IF(Foglio2!$J$3=Foglio2!$E$5,'Assistenti_Tecnici 2^ Pos.Ec.'!L72,IF(Foglio2!$J$3=Foglio2!$E$6,'Assistenti_Amm.vo 2^ Pos.Ec.'!L72,0))</f>
        <v>0</v>
      </c>
      <c r="O72" s="251"/>
      <c r="P72" s="252">
        <f>IF(Foglio2!$J$3=Foglio2!$E$5,'Assistenti_Tecnici 2^ Pos.Ec.'!N72,IF(Foglio2!$J$3=Foglio2!$E$6,'Assistenti_Amm.vo 2^ Pos.Ec.'!N72,0))</f>
        <v>0</v>
      </c>
      <c r="Q72" s="252">
        <f>IF(Foglio2!$J$3=Foglio2!$E$5,'Assistenti_Tecnici 2^ Pos.Ec.'!O72,IF(Foglio2!$J$3=Foglio2!$E$6,'Assistenti_Amm.vo 2^ Pos.Ec.'!O72,0))</f>
        <v>0</v>
      </c>
      <c r="R72" s="252">
        <f>IF(Foglio2!$J$3=Foglio2!$E$5,'Assistenti_Tecnici 2^ Pos.Ec.'!P72,IF(Foglio2!$J$3=Foglio2!$E$6,'Assistenti_Amm.vo 2^ Pos.Ec.'!P72,0))</f>
        <v>0</v>
      </c>
      <c r="S72" s="252">
        <f>IF(Foglio2!$J$3=Foglio2!$E$5,'Assistenti_Tecnici 2^ Pos.Ec.'!Q72,IF(Foglio2!$J$3=Foglio2!$E$6,'Assistenti_Amm.vo 2^ Pos.Ec.'!Q72,0))</f>
        <v>0</v>
      </c>
      <c r="T72" s="252">
        <f>IF(Foglio2!$J$3=Foglio2!$E$5,'Assistenti_Tecnici 2^ Pos.Ec.'!R72,IF(Foglio2!$J$3=Foglio2!$E$6,'Assistenti_Amm.vo 2^ Pos.Ec.'!R72,0))</f>
        <v>0</v>
      </c>
      <c r="U72" s="252">
        <f t="shared" ref="U72" si="166">(P72)/12*0.8</f>
        <v>0</v>
      </c>
      <c r="V72" s="252">
        <f t="shared" ref="V72" si="167">(P72+R72)/12*0.8</f>
        <v>0</v>
      </c>
      <c r="W72" s="253" t="str">
        <f t="shared" ref="W72" si="168">"Fascia Da "&amp;F72&amp;" a "&amp;F73&amp;" Decorrenza "&amp;DAY(C62)&amp;"/"&amp;MONTH(C62)&amp;"/"&amp;YEAR(C62)</f>
        <v>Fascia Da 28 a 34 Decorrenza 1/1/2008</v>
      </c>
    </row>
    <row r="73" spans="1:23" ht="9" customHeight="1" x14ac:dyDescent="0.2">
      <c r="B73" s="245">
        <f t="shared" si="1"/>
        <v>39459</v>
      </c>
      <c r="C73" s="389"/>
      <c r="D73" s="389"/>
      <c r="E73" s="254" t="s">
        <v>4</v>
      </c>
      <c r="F73" s="255">
        <v>34</v>
      </c>
      <c r="G73" s="256">
        <f t="shared" ref="G73:N73" si="169">G72*1936.27</f>
        <v>0</v>
      </c>
      <c r="H73" s="256">
        <f t="shared" si="169"/>
        <v>0</v>
      </c>
      <c r="I73" s="256">
        <f t="shared" si="169"/>
        <v>0</v>
      </c>
      <c r="J73" s="256">
        <f t="shared" si="169"/>
        <v>0</v>
      </c>
      <c r="K73" s="256">
        <f t="shared" si="169"/>
        <v>0</v>
      </c>
      <c r="L73" s="257">
        <f t="shared" si="169"/>
        <v>0</v>
      </c>
      <c r="M73" s="256">
        <f t="shared" si="169"/>
        <v>0</v>
      </c>
      <c r="N73" s="258">
        <f t="shared" si="169"/>
        <v>0</v>
      </c>
      <c r="O73" s="183"/>
      <c r="P73" s="184">
        <f t="shared" ref="P73:V73" si="170">P72*1936.27</f>
        <v>0</v>
      </c>
      <c r="Q73" s="184">
        <f t="shared" si="170"/>
        <v>0</v>
      </c>
      <c r="R73" s="184">
        <f t="shared" si="170"/>
        <v>0</v>
      </c>
      <c r="S73" s="184">
        <f t="shared" si="170"/>
        <v>0</v>
      </c>
      <c r="T73" s="184">
        <f t="shared" si="170"/>
        <v>0</v>
      </c>
      <c r="U73" s="184">
        <f t="shared" si="170"/>
        <v>0</v>
      </c>
      <c r="V73" s="184">
        <f t="shared" si="170"/>
        <v>0</v>
      </c>
    </row>
    <row r="74" spans="1:23" ht="12.75" customHeight="1" x14ac:dyDescent="0.2">
      <c r="A74" s="104">
        <f>IF(Foglio2!$J$7=1,TRUNC(V74,0),TRUNC(U74,0))</f>
        <v>0</v>
      </c>
      <c r="B74" s="245">
        <f t="shared" si="1"/>
        <v>39460</v>
      </c>
      <c r="C74" s="389"/>
      <c r="D74" s="389"/>
      <c r="E74" s="259" t="s">
        <v>3</v>
      </c>
      <c r="F74" s="260">
        <v>35</v>
      </c>
      <c r="G74" s="248">
        <f>IF(Foglio2!$J$3=Foglio2!$E$5,'Assistenti_Tecnici 2^ Pos.Ec.'!E74,IF(Foglio2!$J$3=Foglio2!$E$6,'Assistenti_Amm.vo 2^ Pos.Ec.'!E74,0))</f>
        <v>0</v>
      </c>
      <c r="H74" s="248">
        <f>IF(Foglio2!$J$3=Foglio2!$E$5,'Assistenti_Tecnici 2^ Pos.Ec.'!F74,IF(Foglio2!$J$3=Foglio2!$E$6,'Assistenti_Amm.vo 2^ Pos.Ec.'!F74,0))</f>
        <v>0</v>
      </c>
      <c r="I74" s="248">
        <f>IF(Foglio2!$J$3=Foglio2!$E$5,'Assistenti_Tecnici 2^ Pos.Ec.'!G74,IF(Foglio2!$J$3=Foglio2!$E$6,'Assistenti_Amm.vo 2^ Pos.Ec.'!G74,0))</f>
        <v>0</v>
      </c>
      <c r="J74" s="248">
        <f>IF(Foglio2!$J$3=Foglio2!$E$5,'Assistenti_Tecnici 2^ Pos.Ec.'!H74,IF(Foglio2!$J$3=Foglio2!$E$6,'Assistenti_Amm.vo 2^ Pos.Ec.'!H74,0))</f>
        <v>0</v>
      </c>
      <c r="K74" s="248">
        <f>IF(Foglio2!$J$3=Foglio2!$E$5,'Assistenti_Tecnici 2^ Pos.Ec.'!I74,IF(Foglio2!$J$3=Foglio2!$E$6,'Assistenti_Amm.vo 2^ Pos.Ec.'!I74,0))</f>
        <v>0</v>
      </c>
      <c r="L74" s="248">
        <f>IF(Foglio2!$J$3=Foglio2!$E$5,'Assistenti_Tecnici 2^ Pos.Ec.'!J74,IF(Foglio2!$J$3=Foglio2!$E$6,'Assistenti_Amm.vo 2^ Pos.Ec.'!J74,0))</f>
        <v>0</v>
      </c>
      <c r="M74" s="249">
        <f>IF(Foglio2!$J$3=Foglio2!$E$5,'Assistenti_Tecnici 2^ Pos.Ec.'!K74,IF(Foglio2!$J$3=Foglio2!$E$6,'Assistenti_Amm.vo 2^ Pos.Ec.'!K74,0))</f>
        <v>0</v>
      </c>
      <c r="N74" s="250">
        <f>IF(Foglio2!$J$3=Foglio2!$E$5,'Assistenti_Tecnici 2^ Pos.Ec.'!L74,IF(Foglio2!$J$3=Foglio2!$E$6,'Assistenti_Amm.vo 2^ Pos.Ec.'!L74,0))</f>
        <v>0</v>
      </c>
      <c r="O74" s="251"/>
      <c r="P74" s="252">
        <f>IF(Foglio2!$J$3=Foglio2!$E$5,'Assistenti_Tecnici 2^ Pos.Ec.'!N74,IF(Foglio2!$J$3=Foglio2!$E$6,'Assistenti_Amm.vo 2^ Pos.Ec.'!N74,0))</f>
        <v>0</v>
      </c>
      <c r="Q74" s="252">
        <f>IF(Foglio2!$J$3=Foglio2!$E$5,'Assistenti_Tecnici 2^ Pos.Ec.'!O74,IF(Foglio2!$J$3=Foglio2!$E$6,'Assistenti_Amm.vo 2^ Pos.Ec.'!O74,0))</f>
        <v>0</v>
      </c>
      <c r="R74" s="252">
        <f>IF(Foglio2!$J$3=Foglio2!$E$5,'Assistenti_Tecnici 2^ Pos.Ec.'!P74,IF(Foglio2!$J$3=Foglio2!$E$6,'Assistenti_Amm.vo 2^ Pos.Ec.'!P74,0))</f>
        <v>0</v>
      </c>
      <c r="S74" s="252">
        <f>IF(Foglio2!$J$3=Foglio2!$E$5,'Assistenti_Tecnici 2^ Pos.Ec.'!Q74,IF(Foglio2!$J$3=Foglio2!$E$6,'Assistenti_Amm.vo 2^ Pos.Ec.'!Q74,0))</f>
        <v>0</v>
      </c>
      <c r="T74" s="252">
        <f>IF(Foglio2!$J$3=Foglio2!$E$5,'Assistenti_Tecnici 2^ Pos.Ec.'!R74,IF(Foglio2!$J$3=Foglio2!$E$6,'Assistenti_Amm.vo 2^ Pos.Ec.'!R74,0))</f>
        <v>0</v>
      </c>
      <c r="U74" s="252">
        <f t="shared" ref="U74" si="171">(P74)/12*0.8</f>
        <v>0</v>
      </c>
      <c r="V74" s="252">
        <f t="shared" ref="V74" si="172">(P74+R74)/12*0.8</f>
        <v>0</v>
      </c>
      <c r="W74" s="253" t="str">
        <f t="shared" ref="W74" si="173">"Fascia Da "&amp;F74&amp;" a "&amp;F75&amp;" Decorrenza "&amp;DAY(C62)&amp;"/"&amp;MONTH(C62)&amp;"/"&amp;YEAR(C62)</f>
        <v>Fascia Da 35 a  Decorrenza 1/1/2008</v>
      </c>
    </row>
    <row r="75" spans="1:23" ht="9" customHeight="1" x14ac:dyDescent="0.2">
      <c r="B75" s="245">
        <f t="shared" si="1"/>
        <v>39461</v>
      </c>
      <c r="C75" s="454"/>
      <c r="D75" s="454"/>
      <c r="E75" s="264" t="s">
        <v>4</v>
      </c>
      <c r="F75" s="265"/>
      <c r="G75" s="256">
        <f t="shared" ref="G75:N75" si="174">G74*1936.27</f>
        <v>0</v>
      </c>
      <c r="H75" s="256">
        <f t="shared" si="174"/>
        <v>0</v>
      </c>
      <c r="I75" s="256">
        <f t="shared" si="174"/>
        <v>0</v>
      </c>
      <c r="J75" s="256">
        <f t="shared" si="174"/>
        <v>0</v>
      </c>
      <c r="K75" s="256">
        <f t="shared" si="174"/>
        <v>0</v>
      </c>
      <c r="L75" s="257">
        <f t="shared" si="174"/>
        <v>0</v>
      </c>
      <c r="M75" s="256">
        <f t="shared" si="174"/>
        <v>0</v>
      </c>
      <c r="N75" s="258">
        <f t="shared" si="174"/>
        <v>0</v>
      </c>
      <c r="O75" s="183"/>
      <c r="P75" s="184">
        <f t="shared" ref="P75:V75" si="175">P74*1936.27</f>
        <v>0</v>
      </c>
      <c r="Q75" s="184">
        <f t="shared" si="175"/>
        <v>0</v>
      </c>
      <c r="R75" s="184">
        <f t="shared" si="175"/>
        <v>0</v>
      </c>
      <c r="S75" s="184">
        <f t="shared" si="175"/>
        <v>0</v>
      </c>
      <c r="T75" s="184">
        <f t="shared" si="175"/>
        <v>0</v>
      </c>
      <c r="U75" s="184">
        <f t="shared" si="175"/>
        <v>0</v>
      </c>
      <c r="V75" s="184">
        <f t="shared" si="175"/>
        <v>0</v>
      </c>
    </row>
    <row r="76" spans="1:23" ht="12.75" customHeight="1" x14ac:dyDescent="0.2">
      <c r="A76" s="104">
        <f>IF(Foglio2!$J$7=1,TRUNC(V76,0),TRUNC(U76,0))</f>
        <v>0</v>
      </c>
      <c r="B76" s="245">
        <f t="shared" ref="B76" si="176">C78</f>
        <v>39539</v>
      </c>
      <c r="C76" s="452">
        <v>39539</v>
      </c>
      <c r="D76" s="452">
        <v>39629</v>
      </c>
      <c r="E76" s="246" t="s">
        <v>3</v>
      </c>
      <c r="F76" s="247">
        <v>0</v>
      </c>
      <c r="G76" s="248">
        <f>IF(Foglio2!$J$3=Foglio2!$E$5,'Assistenti_Tecnici 2^ Pos.Ec.'!E76,IF(Foglio2!$J$3=Foglio2!$E$6,'Assistenti_Amm.vo 2^ Pos.Ec.'!E76,0))</f>
        <v>0</v>
      </c>
      <c r="H76" s="248">
        <f>IF(Foglio2!$J$3=Foglio2!$E$5,'Assistenti_Tecnici 2^ Pos.Ec.'!F76,IF(Foglio2!$J$3=Foglio2!$E$6,'Assistenti_Amm.vo 2^ Pos.Ec.'!F76,0))</f>
        <v>0</v>
      </c>
      <c r="I76" s="248">
        <f>IF(Foglio2!$J$3=Foglio2!$E$5,'Assistenti_Tecnici 2^ Pos.Ec.'!G76,IF(Foglio2!$J$3=Foglio2!$E$6,'Assistenti_Amm.vo 2^ Pos.Ec.'!G76,0))</f>
        <v>0</v>
      </c>
      <c r="J76" s="248">
        <f>IF(Foglio2!$J$3=Foglio2!$E$5,'Assistenti_Tecnici 2^ Pos.Ec.'!H76,IF(Foglio2!$J$3=Foglio2!$E$6,'Assistenti_Amm.vo 2^ Pos.Ec.'!H76,0))</f>
        <v>0</v>
      </c>
      <c r="K76" s="248">
        <f>IF(Foglio2!$J$3=Foglio2!$E$5,'Assistenti_Tecnici 2^ Pos.Ec.'!I76,IF(Foglio2!$J$3=Foglio2!$E$6,'Assistenti_Amm.vo 2^ Pos.Ec.'!I76,0))</f>
        <v>0</v>
      </c>
      <c r="L76" s="248">
        <f>IF(Foglio2!$J$3=Foglio2!$E$5,'Assistenti_Tecnici 2^ Pos.Ec.'!J76,IF(Foglio2!$J$3=Foglio2!$E$6,'Assistenti_Amm.vo 2^ Pos.Ec.'!J76,0))</f>
        <v>0</v>
      </c>
      <c r="M76" s="249">
        <f>IF(Foglio2!$J$3=Foglio2!$E$5,'Assistenti_Tecnici 2^ Pos.Ec.'!K76,IF(Foglio2!$J$3=Foglio2!$E$6,'Assistenti_Amm.vo 2^ Pos.Ec.'!K76,0))</f>
        <v>0</v>
      </c>
      <c r="N76" s="250">
        <f>IF(Foglio2!$J$3=Foglio2!$E$5,'Assistenti_Tecnici 2^ Pos.Ec.'!L76,IF(Foglio2!$J$3=Foglio2!$E$6,'Assistenti_Amm.vo 2^ Pos.Ec.'!L76,0))</f>
        <v>0</v>
      </c>
      <c r="O76" s="251"/>
      <c r="P76" s="252">
        <f>IF(Foglio2!$J$3=Foglio2!$E$5,'Assistenti_Tecnici 2^ Pos.Ec.'!N76,IF(Foglio2!$J$3=Foglio2!$E$6,'Assistenti_Amm.vo 2^ Pos.Ec.'!N76,0))</f>
        <v>0</v>
      </c>
      <c r="Q76" s="252">
        <f>IF(Foglio2!$J$3=Foglio2!$E$5,'Assistenti_Tecnici 2^ Pos.Ec.'!O76,IF(Foglio2!$J$3=Foglio2!$E$6,'Assistenti_Amm.vo 2^ Pos.Ec.'!O76,0))</f>
        <v>0</v>
      </c>
      <c r="R76" s="252">
        <f>IF(Foglio2!$J$3=Foglio2!$E$5,'Assistenti_Tecnici 2^ Pos.Ec.'!P76,IF(Foglio2!$J$3=Foglio2!$E$6,'Assistenti_Amm.vo 2^ Pos.Ec.'!P76,0))</f>
        <v>0</v>
      </c>
      <c r="S76" s="252">
        <f>IF(Foglio2!$J$3=Foglio2!$E$5,'Assistenti_Tecnici 2^ Pos.Ec.'!Q76,IF(Foglio2!$J$3=Foglio2!$E$6,'Assistenti_Amm.vo 2^ Pos.Ec.'!Q76,0))</f>
        <v>0</v>
      </c>
      <c r="T76" s="252">
        <f>IF(Foglio2!$J$3=Foglio2!$E$5,'Assistenti_Tecnici 2^ Pos.Ec.'!R76,IF(Foglio2!$J$3=Foglio2!$E$6,'Assistenti_Amm.vo 2^ Pos.Ec.'!R76,0))</f>
        <v>0</v>
      </c>
      <c r="U76" s="252">
        <f t="shared" ref="U76" si="177">(P76)/12*0.8</f>
        <v>0</v>
      </c>
      <c r="V76" s="252">
        <f t="shared" ref="V76" si="178">(P76+R76)/12*0.8</f>
        <v>0</v>
      </c>
      <c r="W76" s="253" t="str">
        <f t="shared" ref="W76" si="179">"Fascia Da "&amp;F76&amp;" a "&amp;F77&amp;" Decorrenza "&amp;DAY(C76)&amp;"/"&amp;MONTH(C76)&amp;"/"&amp;YEAR(C76)</f>
        <v>Fascia Da 0 a 2 Decorrenza 1/4/2008</v>
      </c>
    </row>
    <row r="77" spans="1:23" ht="9" customHeight="1" x14ac:dyDescent="0.2">
      <c r="B77" s="245">
        <f t="shared" ref="B77" si="180">B76+1</f>
        <v>39540</v>
      </c>
      <c r="C77" s="453"/>
      <c r="D77" s="453"/>
      <c r="E77" s="254" t="s">
        <v>4</v>
      </c>
      <c r="F77" s="255">
        <v>2</v>
      </c>
      <c r="G77" s="256">
        <f t="shared" ref="G77:N77" si="181">G76*1936.27</f>
        <v>0</v>
      </c>
      <c r="H77" s="256">
        <f t="shared" si="181"/>
        <v>0</v>
      </c>
      <c r="I77" s="256">
        <f t="shared" si="181"/>
        <v>0</v>
      </c>
      <c r="J77" s="256">
        <f t="shared" si="181"/>
        <v>0</v>
      </c>
      <c r="K77" s="256">
        <f t="shared" si="181"/>
        <v>0</v>
      </c>
      <c r="L77" s="257">
        <f t="shared" si="181"/>
        <v>0</v>
      </c>
      <c r="M77" s="256">
        <f t="shared" si="181"/>
        <v>0</v>
      </c>
      <c r="N77" s="258">
        <f t="shared" si="181"/>
        <v>0</v>
      </c>
      <c r="O77" s="183"/>
      <c r="P77" s="184">
        <f t="shared" ref="P77:V77" si="182">P76*1936.27</f>
        <v>0</v>
      </c>
      <c r="Q77" s="184">
        <f t="shared" si="182"/>
        <v>0</v>
      </c>
      <c r="R77" s="184">
        <f t="shared" si="182"/>
        <v>0</v>
      </c>
      <c r="S77" s="184">
        <f t="shared" si="182"/>
        <v>0</v>
      </c>
      <c r="T77" s="184">
        <f t="shared" si="182"/>
        <v>0</v>
      </c>
      <c r="U77" s="184">
        <f t="shared" si="182"/>
        <v>0</v>
      </c>
      <c r="V77" s="184">
        <f t="shared" si="182"/>
        <v>0</v>
      </c>
    </row>
    <row r="78" spans="1:23" ht="12.75" customHeight="1" x14ac:dyDescent="0.2">
      <c r="A78" s="104">
        <f>IF(Foglio2!$J$7=1,TRUNC(V78,0),TRUNC(U78,0))</f>
        <v>0</v>
      </c>
      <c r="B78" s="245">
        <f t="shared" si="1"/>
        <v>39541</v>
      </c>
      <c r="C78" s="389">
        <v>39539</v>
      </c>
      <c r="D78" s="389">
        <v>39629</v>
      </c>
      <c r="E78" s="259" t="s">
        <v>3</v>
      </c>
      <c r="F78" s="260">
        <v>3</v>
      </c>
      <c r="G78" s="248">
        <f>IF(Foglio2!$J$3=Foglio2!$E$5,'Assistenti_Tecnici 2^ Pos.Ec.'!E78,IF(Foglio2!$J$3=Foglio2!$E$6,'Assistenti_Amm.vo 2^ Pos.Ec.'!E78,0))</f>
        <v>0</v>
      </c>
      <c r="H78" s="248">
        <f>IF(Foglio2!$J$3=Foglio2!$E$5,'Assistenti_Tecnici 2^ Pos.Ec.'!F78,IF(Foglio2!$J$3=Foglio2!$E$6,'Assistenti_Amm.vo 2^ Pos.Ec.'!F78,0))</f>
        <v>0</v>
      </c>
      <c r="I78" s="248">
        <f>IF(Foglio2!$J$3=Foglio2!$E$5,'Assistenti_Tecnici 2^ Pos.Ec.'!G78,IF(Foglio2!$J$3=Foglio2!$E$6,'Assistenti_Amm.vo 2^ Pos.Ec.'!G78,0))</f>
        <v>0</v>
      </c>
      <c r="J78" s="248">
        <f>IF(Foglio2!$J$3=Foglio2!$E$5,'Assistenti_Tecnici 2^ Pos.Ec.'!H78,IF(Foglio2!$J$3=Foglio2!$E$6,'Assistenti_Amm.vo 2^ Pos.Ec.'!H78,0))</f>
        <v>0</v>
      </c>
      <c r="K78" s="248">
        <f>IF(Foglio2!$J$3=Foglio2!$E$5,'Assistenti_Tecnici 2^ Pos.Ec.'!I78,IF(Foglio2!$J$3=Foglio2!$E$6,'Assistenti_Amm.vo 2^ Pos.Ec.'!I78,0))</f>
        <v>0</v>
      </c>
      <c r="L78" s="248">
        <f>IF(Foglio2!$J$3=Foglio2!$E$5,'Assistenti_Tecnici 2^ Pos.Ec.'!J78,IF(Foglio2!$J$3=Foglio2!$E$6,'Assistenti_Amm.vo 2^ Pos.Ec.'!J78,0))</f>
        <v>0</v>
      </c>
      <c r="M78" s="249">
        <f>IF(Foglio2!$J$3=Foglio2!$E$5,'Assistenti_Tecnici 2^ Pos.Ec.'!K78,IF(Foglio2!$J$3=Foglio2!$E$6,'Assistenti_Amm.vo 2^ Pos.Ec.'!K78,0))</f>
        <v>0</v>
      </c>
      <c r="N78" s="250">
        <f>IF(Foglio2!$J$3=Foglio2!$E$5,'Assistenti_Tecnici 2^ Pos.Ec.'!L78,IF(Foglio2!$J$3=Foglio2!$E$6,'Assistenti_Amm.vo 2^ Pos.Ec.'!L78,0))</f>
        <v>0</v>
      </c>
      <c r="O78" s="251"/>
      <c r="P78" s="252">
        <f>IF(Foglio2!$J$3=Foglio2!$E$5,'Assistenti_Tecnici 2^ Pos.Ec.'!N78,IF(Foglio2!$J$3=Foglio2!$E$6,'Assistenti_Amm.vo 2^ Pos.Ec.'!N78,0))</f>
        <v>0</v>
      </c>
      <c r="Q78" s="252">
        <f>IF(Foglio2!$J$3=Foglio2!$E$5,'Assistenti_Tecnici 2^ Pos.Ec.'!O78,IF(Foglio2!$J$3=Foglio2!$E$6,'Assistenti_Amm.vo 2^ Pos.Ec.'!O78,0))</f>
        <v>0</v>
      </c>
      <c r="R78" s="252">
        <f>IF(Foglio2!$J$3=Foglio2!$E$5,'Assistenti_Tecnici 2^ Pos.Ec.'!P78,IF(Foglio2!$J$3=Foglio2!$E$6,'Assistenti_Amm.vo 2^ Pos.Ec.'!P78,0))</f>
        <v>0</v>
      </c>
      <c r="S78" s="252">
        <f>IF(Foglio2!$J$3=Foglio2!$E$5,'Assistenti_Tecnici 2^ Pos.Ec.'!Q78,IF(Foglio2!$J$3=Foglio2!$E$6,'Assistenti_Amm.vo 2^ Pos.Ec.'!Q78,0))</f>
        <v>0</v>
      </c>
      <c r="T78" s="252">
        <f>IF(Foglio2!$J$3=Foglio2!$E$5,'Assistenti_Tecnici 2^ Pos.Ec.'!R78,IF(Foglio2!$J$3=Foglio2!$E$6,'Assistenti_Amm.vo 2^ Pos.Ec.'!R78,0))</f>
        <v>0</v>
      </c>
      <c r="U78" s="252">
        <f t="shared" ref="U78" si="183">(P78)/12*0.8</f>
        <v>0</v>
      </c>
      <c r="V78" s="252">
        <f t="shared" ref="V78" si="184">(P78+R78)/12*0.8</f>
        <v>0</v>
      </c>
      <c r="W78" s="253" t="str">
        <f t="shared" ref="W78" si="185">"Fascia Da "&amp;F78&amp;" a "&amp;F79&amp;" Decorrenza "&amp;DAY(C76)&amp;"/"&amp;MONTH(C76)&amp;"/"&amp;YEAR(C76)</f>
        <v>Fascia Da 3 a 8 Decorrenza 1/4/2008</v>
      </c>
    </row>
    <row r="79" spans="1:23" ht="9" customHeight="1" x14ac:dyDescent="0.2">
      <c r="B79" s="245">
        <f t="shared" si="1"/>
        <v>39542</v>
      </c>
      <c r="C79" s="389"/>
      <c r="D79" s="389"/>
      <c r="E79" s="254" t="s">
        <v>4</v>
      </c>
      <c r="F79" s="255">
        <v>8</v>
      </c>
      <c r="G79" s="256">
        <f t="shared" ref="G79:N79" si="186">G78*1936.27</f>
        <v>0</v>
      </c>
      <c r="H79" s="256">
        <f t="shared" si="186"/>
        <v>0</v>
      </c>
      <c r="I79" s="256">
        <f t="shared" si="186"/>
        <v>0</v>
      </c>
      <c r="J79" s="256">
        <f t="shared" si="186"/>
        <v>0</v>
      </c>
      <c r="K79" s="256">
        <f t="shared" si="186"/>
        <v>0</v>
      </c>
      <c r="L79" s="257">
        <f t="shared" si="186"/>
        <v>0</v>
      </c>
      <c r="M79" s="256">
        <f t="shared" si="186"/>
        <v>0</v>
      </c>
      <c r="N79" s="258">
        <f t="shared" si="186"/>
        <v>0</v>
      </c>
      <c r="O79" s="183"/>
      <c r="P79" s="184">
        <f t="shared" ref="P79:V79" si="187">P78*1936.27</f>
        <v>0</v>
      </c>
      <c r="Q79" s="184">
        <f t="shared" si="187"/>
        <v>0</v>
      </c>
      <c r="R79" s="184">
        <f t="shared" si="187"/>
        <v>0</v>
      </c>
      <c r="S79" s="184">
        <f t="shared" si="187"/>
        <v>0</v>
      </c>
      <c r="T79" s="184">
        <f t="shared" si="187"/>
        <v>0</v>
      </c>
      <c r="U79" s="184">
        <f t="shared" si="187"/>
        <v>0</v>
      </c>
      <c r="V79" s="184">
        <f t="shared" si="187"/>
        <v>0</v>
      </c>
    </row>
    <row r="80" spans="1:23" ht="12.75" customHeight="1" x14ac:dyDescent="0.2">
      <c r="A80" s="104">
        <f>IF(Foglio2!$J$7=1,TRUNC(V80,0),TRUNC(U80,0))</f>
        <v>0</v>
      </c>
      <c r="B80" s="245">
        <f t="shared" si="1"/>
        <v>39543</v>
      </c>
      <c r="C80" s="389"/>
      <c r="D80" s="389"/>
      <c r="E80" s="259" t="s">
        <v>3</v>
      </c>
      <c r="F80" s="260">
        <v>9</v>
      </c>
      <c r="G80" s="248">
        <f>IF(Foglio2!$J$3=Foglio2!$E$5,'Assistenti_Tecnici 2^ Pos.Ec.'!E80,IF(Foglio2!$J$3=Foglio2!$E$6,'Assistenti_Amm.vo 2^ Pos.Ec.'!E80,0))</f>
        <v>0</v>
      </c>
      <c r="H80" s="248">
        <f>IF(Foglio2!$J$3=Foglio2!$E$5,'Assistenti_Tecnici 2^ Pos.Ec.'!F80,IF(Foglio2!$J$3=Foglio2!$E$6,'Assistenti_Amm.vo 2^ Pos.Ec.'!F80,0))</f>
        <v>0</v>
      </c>
      <c r="I80" s="248">
        <f>IF(Foglio2!$J$3=Foglio2!$E$5,'Assistenti_Tecnici 2^ Pos.Ec.'!G80,IF(Foglio2!$J$3=Foglio2!$E$6,'Assistenti_Amm.vo 2^ Pos.Ec.'!G80,0))</f>
        <v>0</v>
      </c>
      <c r="J80" s="248">
        <f>IF(Foglio2!$J$3=Foglio2!$E$5,'Assistenti_Tecnici 2^ Pos.Ec.'!H80,IF(Foglio2!$J$3=Foglio2!$E$6,'Assistenti_Amm.vo 2^ Pos.Ec.'!H80,0))</f>
        <v>0</v>
      </c>
      <c r="K80" s="248">
        <f>IF(Foglio2!$J$3=Foglio2!$E$5,'Assistenti_Tecnici 2^ Pos.Ec.'!I80,IF(Foglio2!$J$3=Foglio2!$E$6,'Assistenti_Amm.vo 2^ Pos.Ec.'!I80,0))</f>
        <v>0</v>
      </c>
      <c r="L80" s="248">
        <f>IF(Foglio2!$J$3=Foglio2!$E$5,'Assistenti_Tecnici 2^ Pos.Ec.'!J80,IF(Foglio2!$J$3=Foglio2!$E$6,'Assistenti_Amm.vo 2^ Pos.Ec.'!J80,0))</f>
        <v>0</v>
      </c>
      <c r="M80" s="249">
        <f>IF(Foglio2!$J$3=Foglio2!$E$5,'Assistenti_Tecnici 2^ Pos.Ec.'!K80,IF(Foglio2!$J$3=Foglio2!$E$6,'Assistenti_Amm.vo 2^ Pos.Ec.'!K80,0))</f>
        <v>0</v>
      </c>
      <c r="N80" s="250">
        <f>IF(Foglio2!$J$3=Foglio2!$E$5,'Assistenti_Tecnici 2^ Pos.Ec.'!L80,IF(Foglio2!$J$3=Foglio2!$E$6,'Assistenti_Amm.vo 2^ Pos.Ec.'!L80,0))</f>
        <v>0</v>
      </c>
      <c r="O80" s="251"/>
      <c r="P80" s="252">
        <f>IF(Foglio2!$J$3=Foglio2!$E$5,'Assistenti_Tecnici 2^ Pos.Ec.'!N80,IF(Foglio2!$J$3=Foglio2!$E$6,'Assistenti_Amm.vo 2^ Pos.Ec.'!N80,0))</f>
        <v>0</v>
      </c>
      <c r="Q80" s="252">
        <f>IF(Foglio2!$J$3=Foglio2!$E$5,'Assistenti_Tecnici 2^ Pos.Ec.'!O80,IF(Foglio2!$J$3=Foglio2!$E$6,'Assistenti_Amm.vo 2^ Pos.Ec.'!O80,0))</f>
        <v>0</v>
      </c>
      <c r="R80" s="252">
        <f>IF(Foglio2!$J$3=Foglio2!$E$5,'Assistenti_Tecnici 2^ Pos.Ec.'!P80,IF(Foglio2!$J$3=Foglio2!$E$6,'Assistenti_Amm.vo 2^ Pos.Ec.'!P80,0))</f>
        <v>0</v>
      </c>
      <c r="S80" s="252">
        <f>IF(Foglio2!$J$3=Foglio2!$E$5,'Assistenti_Tecnici 2^ Pos.Ec.'!Q80,IF(Foglio2!$J$3=Foglio2!$E$6,'Assistenti_Amm.vo 2^ Pos.Ec.'!Q80,0))</f>
        <v>0</v>
      </c>
      <c r="T80" s="252">
        <f>IF(Foglio2!$J$3=Foglio2!$E$5,'Assistenti_Tecnici 2^ Pos.Ec.'!R80,IF(Foglio2!$J$3=Foglio2!$E$6,'Assistenti_Amm.vo 2^ Pos.Ec.'!R80,0))</f>
        <v>0</v>
      </c>
      <c r="U80" s="252">
        <f t="shared" ref="U80" si="188">(P80)/12*0.8</f>
        <v>0</v>
      </c>
      <c r="V80" s="252">
        <f t="shared" ref="V80" si="189">(P80+R80)/12*0.8</f>
        <v>0</v>
      </c>
      <c r="W80" s="253" t="str">
        <f t="shared" ref="W80" si="190">"Fascia Da "&amp;F80&amp;" a "&amp;F81&amp;" Decorrenza "&amp;DAY(C76)&amp;"/"&amp;MONTH(C76)&amp;"/"&amp;YEAR(C76)</f>
        <v>Fascia Da 9 a 14 Decorrenza 1/4/2008</v>
      </c>
    </row>
    <row r="81" spans="1:23" ht="9" customHeight="1" x14ac:dyDescent="0.2">
      <c r="B81" s="245">
        <f t="shared" si="1"/>
        <v>39544</v>
      </c>
      <c r="C81" s="389"/>
      <c r="D81" s="389"/>
      <c r="E81" s="254" t="s">
        <v>4</v>
      </c>
      <c r="F81" s="255">
        <v>14</v>
      </c>
      <c r="G81" s="256">
        <f t="shared" ref="G81:N81" si="191">G80*1936.27</f>
        <v>0</v>
      </c>
      <c r="H81" s="256">
        <f t="shared" si="191"/>
        <v>0</v>
      </c>
      <c r="I81" s="256">
        <f t="shared" si="191"/>
        <v>0</v>
      </c>
      <c r="J81" s="256">
        <f t="shared" si="191"/>
        <v>0</v>
      </c>
      <c r="K81" s="256">
        <f t="shared" si="191"/>
        <v>0</v>
      </c>
      <c r="L81" s="257">
        <f t="shared" si="191"/>
        <v>0</v>
      </c>
      <c r="M81" s="256">
        <f t="shared" si="191"/>
        <v>0</v>
      </c>
      <c r="N81" s="258">
        <f t="shared" si="191"/>
        <v>0</v>
      </c>
      <c r="O81" s="183"/>
      <c r="P81" s="184">
        <f t="shared" ref="P81:V81" si="192">P80*1936.27</f>
        <v>0</v>
      </c>
      <c r="Q81" s="184">
        <f t="shared" si="192"/>
        <v>0</v>
      </c>
      <c r="R81" s="184">
        <f t="shared" si="192"/>
        <v>0</v>
      </c>
      <c r="S81" s="184">
        <f t="shared" si="192"/>
        <v>0</v>
      </c>
      <c r="T81" s="184">
        <f t="shared" si="192"/>
        <v>0</v>
      </c>
      <c r="U81" s="184">
        <f t="shared" si="192"/>
        <v>0</v>
      </c>
      <c r="V81" s="184">
        <f t="shared" si="192"/>
        <v>0</v>
      </c>
    </row>
    <row r="82" spans="1:23" ht="12.75" customHeight="1" x14ac:dyDescent="0.2">
      <c r="A82" s="104">
        <f>IF(Foglio2!$J$7=1,TRUNC(V82,0),TRUNC(U82,0))</f>
        <v>0</v>
      </c>
      <c r="B82" s="245">
        <f t="shared" si="1"/>
        <v>39545</v>
      </c>
      <c r="C82" s="389"/>
      <c r="D82" s="389"/>
      <c r="E82" s="259" t="s">
        <v>3</v>
      </c>
      <c r="F82" s="260">
        <v>15</v>
      </c>
      <c r="G82" s="248">
        <f>IF(Foglio2!$J$3=Foglio2!$E$5,'Assistenti_Tecnici 2^ Pos.Ec.'!E82,IF(Foglio2!$J$3=Foglio2!$E$6,'Assistenti_Amm.vo 2^ Pos.Ec.'!E82,0))</f>
        <v>0</v>
      </c>
      <c r="H82" s="248">
        <f>IF(Foglio2!$J$3=Foglio2!$E$5,'Assistenti_Tecnici 2^ Pos.Ec.'!F82,IF(Foglio2!$J$3=Foglio2!$E$6,'Assistenti_Amm.vo 2^ Pos.Ec.'!F82,0))</f>
        <v>0</v>
      </c>
      <c r="I82" s="248">
        <f>IF(Foglio2!$J$3=Foglio2!$E$5,'Assistenti_Tecnici 2^ Pos.Ec.'!G82,IF(Foglio2!$J$3=Foglio2!$E$6,'Assistenti_Amm.vo 2^ Pos.Ec.'!G82,0))</f>
        <v>0</v>
      </c>
      <c r="J82" s="248">
        <f>IF(Foglio2!$J$3=Foglio2!$E$5,'Assistenti_Tecnici 2^ Pos.Ec.'!H82,IF(Foglio2!$J$3=Foglio2!$E$6,'Assistenti_Amm.vo 2^ Pos.Ec.'!H82,0))</f>
        <v>0</v>
      </c>
      <c r="K82" s="248">
        <f>IF(Foglio2!$J$3=Foglio2!$E$5,'Assistenti_Tecnici 2^ Pos.Ec.'!I82,IF(Foglio2!$J$3=Foglio2!$E$6,'Assistenti_Amm.vo 2^ Pos.Ec.'!I82,0))</f>
        <v>0</v>
      </c>
      <c r="L82" s="248">
        <f>IF(Foglio2!$J$3=Foglio2!$E$5,'Assistenti_Tecnici 2^ Pos.Ec.'!J82,IF(Foglio2!$J$3=Foglio2!$E$6,'Assistenti_Amm.vo 2^ Pos.Ec.'!J82,0))</f>
        <v>0</v>
      </c>
      <c r="M82" s="249">
        <f>IF(Foglio2!$J$3=Foglio2!$E$5,'Assistenti_Tecnici 2^ Pos.Ec.'!K82,IF(Foglio2!$J$3=Foglio2!$E$6,'Assistenti_Amm.vo 2^ Pos.Ec.'!K82,0))</f>
        <v>0</v>
      </c>
      <c r="N82" s="250">
        <f>IF(Foglio2!$J$3=Foglio2!$E$5,'Assistenti_Tecnici 2^ Pos.Ec.'!L82,IF(Foglio2!$J$3=Foglio2!$E$6,'Assistenti_Amm.vo 2^ Pos.Ec.'!L82,0))</f>
        <v>0</v>
      </c>
      <c r="O82" s="251"/>
      <c r="P82" s="252">
        <f>IF(Foglio2!$J$3=Foglio2!$E$5,'Assistenti_Tecnici 2^ Pos.Ec.'!N82,IF(Foglio2!$J$3=Foglio2!$E$6,'Assistenti_Amm.vo 2^ Pos.Ec.'!N82,0))</f>
        <v>0</v>
      </c>
      <c r="Q82" s="252">
        <f>IF(Foglio2!$J$3=Foglio2!$E$5,'Assistenti_Tecnici 2^ Pos.Ec.'!O82,IF(Foglio2!$J$3=Foglio2!$E$6,'Assistenti_Amm.vo 2^ Pos.Ec.'!O82,0))</f>
        <v>0</v>
      </c>
      <c r="R82" s="252">
        <f>IF(Foglio2!$J$3=Foglio2!$E$5,'Assistenti_Tecnici 2^ Pos.Ec.'!P82,IF(Foglio2!$J$3=Foglio2!$E$6,'Assistenti_Amm.vo 2^ Pos.Ec.'!P82,0))</f>
        <v>0</v>
      </c>
      <c r="S82" s="252">
        <f>IF(Foglio2!$J$3=Foglio2!$E$5,'Assistenti_Tecnici 2^ Pos.Ec.'!Q82,IF(Foglio2!$J$3=Foglio2!$E$6,'Assistenti_Amm.vo 2^ Pos.Ec.'!Q82,0))</f>
        <v>0</v>
      </c>
      <c r="T82" s="252">
        <f>IF(Foglio2!$J$3=Foglio2!$E$5,'Assistenti_Tecnici 2^ Pos.Ec.'!R82,IF(Foglio2!$J$3=Foglio2!$E$6,'Assistenti_Amm.vo 2^ Pos.Ec.'!R82,0))</f>
        <v>0</v>
      </c>
      <c r="U82" s="252">
        <f t="shared" ref="U82" si="193">(P82)/12*0.8</f>
        <v>0</v>
      </c>
      <c r="V82" s="252">
        <f t="shared" ref="V82" si="194">(P82+R82)/12*0.8</f>
        <v>0</v>
      </c>
      <c r="W82" s="253" t="str">
        <f t="shared" ref="W82" si="195">"Fascia Da "&amp;F82&amp;" a "&amp;F83&amp;" Decorrenza "&amp;DAY(C76)&amp;"/"&amp;MONTH(C76)&amp;"/"&amp;YEAR(C76)</f>
        <v>Fascia Da 15 a 20 Decorrenza 1/4/2008</v>
      </c>
    </row>
    <row r="83" spans="1:23" ht="9" customHeight="1" x14ac:dyDescent="0.2">
      <c r="B83" s="245">
        <f t="shared" si="1"/>
        <v>39546</v>
      </c>
      <c r="C83" s="389"/>
      <c r="D83" s="389"/>
      <c r="E83" s="254" t="s">
        <v>4</v>
      </c>
      <c r="F83" s="255">
        <v>20</v>
      </c>
      <c r="G83" s="256">
        <f t="shared" ref="G83:N83" si="196">G82*1936.27</f>
        <v>0</v>
      </c>
      <c r="H83" s="256">
        <f t="shared" si="196"/>
        <v>0</v>
      </c>
      <c r="I83" s="256">
        <f t="shared" si="196"/>
        <v>0</v>
      </c>
      <c r="J83" s="256">
        <f t="shared" si="196"/>
        <v>0</v>
      </c>
      <c r="K83" s="256">
        <f t="shared" si="196"/>
        <v>0</v>
      </c>
      <c r="L83" s="257">
        <f t="shared" si="196"/>
        <v>0</v>
      </c>
      <c r="M83" s="256">
        <f t="shared" si="196"/>
        <v>0</v>
      </c>
      <c r="N83" s="258">
        <f t="shared" si="196"/>
        <v>0</v>
      </c>
      <c r="O83" s="183"/>
      <c r="P83" s="184">
        <f t="shared" ref="P83:V83" si="197">P82*1936.27</f>
        <v>0</v>
      </c>
      <c r="Q83" s="184">
        <f t="shared" si="197"/>
        <v>0</v>
      </c>
      <c r="R83" s="184">
        <f t="shared" si="197"/>
        <v>0</v>
      </c>
      <c r="S83" s="184">
        <f t="shared" si="197"/>
        <v>0</v>
      </c>
      <c r="T83" s="184">
        <f t="shared" si="197"/>
        <v>0</v>
      </c>
      <c r="U83" s="184">
        <f t="shared" si="197"/>
        <v>0</v>
      </c>
      <c r="V83" s="184">
        <f t="shared" si="197"/>
        <v>0</v>
      </c>
    </row>
    <row r="84" spans="1:23" ht="12.75" customHeight="1" x14ac:dyDescent="0.2">
      <c r="A84" s="104">
        <f>IF(Foglio2!$J$7=1,TRUNC(V84,0),TRUNC(U84,0))</f>
        <v>0</v>
      </c>
      <c r="B84" s="245">
        <f t="shared" si="1"/>
        <v>39547</v>
      </c>
      <c r="C84" s="389"/>
      <c r="D84" s="389"/>
      <c r="E84" s="259" t="s">
        <v>3</v>
      </c>
      <c r="F84" s="260">
        <v>21</v>
      </c>
      <c r="G84" s="248">
        <f>IF(Foglio2!$J$3=Foglio2!$E$5,'Assistenti_Tecnici 2^ Pos.Ec.'!E84,IF(Foglio2!$J$3=Foglio2!$E$6,'Assistenti_Amm.vo 2^ Pos.Ec.'!E84,0))</f>
        <v>0</v>
      </c>
      <c r="H84" s="248">
        <f>IF(Foglio2!$J$3=Foglio2!$E$5,'Assistenti_Tecnici 2^ Pos.Ec.'!F84,IF(Foglio2!$J$3=Foglio2!$E$6,'Assistenti_Amm.vo 2^ Pos.Ec.'!F84,0))</f>
        <v>0</v>
      </c>
      <c r="I84" s="248">
        <f>IF(Foglio2!$J$3=Foglio2!$E$5,'Assistenti_Tecnici 2^ Pos.Ec.'!G84,IF(Foglio2!$J$3=Foglio2!$E$6,'Assistenti_Amm.vo 2^ Pos.Ec.'!G84,0))</f>
        <v>0</v>
      </c>
      <c r="J84" s="248">
        <f>IF(Foglio2!$J$3=Foglio2!$E$5,'Assistenti_Tecnici 2^ Pos.Ec.'!H84,IF(Foglio2!$J$3=Foglio2!$E$6,'Assistenti_Amm.vo 2^ Pos.Ec.'!H84,0))</f>
        <v>0</v>
      </c>
      <c r="K84" s="248">
        <f>IF(Foglio2!$J$3=Foglio2!$E$5,'Assistenti_Tecnici 2^ Pos.Ec.'!I84,IF(Foglio2!$J$3=Foglio2!$E$6,'Assistenti_Amm.vo 2^ Pos.Ec.'!I84,0))</f>
        <v>0</v>
      </c>
      <c r="L84" s="248">
        <f>IF(Foglio2!$J$3=Foglio2!$E$5,'Assistenti_Tecnici 2^ Pos.Ec.'!J84,IF(Foglio2!$J$3=Foglio2!$E$6,'Assistenti_Amm.vo 2^ Pos.Ec.'!J84,0))</f>
        <v>0</v>
      </c>
      <c r="M84" s="249">
        <f>IF(Foglio2!$J$3=Foglio2!$E$5,'Assistenti_Tecnici 2^ Pos.Ec.'!K84,IF(Foglio2!$J$3=Foglio2!$E$6,'Assistenti_Amm.vo 2^ Pos.Ec.'!K84,0))</f>
        <v>0</v>
      </c>
      <c r="N84" s="250">
        <f>IF(Foglio2!$J$3=Foglio2!$E$5,'Assistenti_Tecnici 2^ Pos.Ec.'!L84,IF(Foglio2!$J$3=Foglio2!$E$6,'Assistenti_Amm.vo 2^ Pos.Ec.'!L84,0))</f>
        <v>0</v>
      </c>
      <c r="O84" s="251"/>
      <c r="P84" s="252">
        <f>IF(Foglio2!$J$3=Foglio2!$E$5,'Assistenti_Tecnici 2^ Pos.Ec.'!N84,IF(Foglio2!$J$3=Foglio2!$E$6,'Assistenti_Amm.vo 2^ Pos.Ec.'!N84,0))</f>
        <v>0</v>
      </c>
      <c r="Q84" s="252">
        <f>IF(Foglio2!$J$3=Foglio2!$E$5,'Assistenti_Tecnici 2^ Pos.Ec.'!O84,IF(Foglio2!$J$3=Foglio2!$E$6,'Assistenti_Amm.vo 2^ Pos.Ec.'!O84,0))</f>
        <v>0</v>
      </c>
      <c r="R84" s="252">
        <f>IF(Foglio2!$J$3=Foglio2!$E$5,'Assistenti_Tecnici 2^ Pos.Ec.'!P84,IF(Foglio2!$J$3=Foglio2!$E$6,'Assistenti_Amm.vo 2^ Pos.Ec.'!P84,0))</f>
        <v>0</v>
      </c>
      <c r="S84" s="252">
        <f>IF(Foglio2!$J$3=Foglio2!$E$5,'Assistenti_Tecnici 2^ Pos.Ec.'!Q84,IF(Foglio2!$J$3=Foglio2!$E$6,'Assistenti_Amm.vo 2^ Pos.Ec.'!Q84,0))</f>
        <v>0</v>
      </c>
      <c r="T84" s="252">
        <f>IF(Foglio2!$J$3=Foglio2!$E$5,'Assistenti_Tecnici 2^ Pos.Ec.'!R84,IF(Foglio2!$J$3=Foglio2!$E$6,'Assistenti_Amm.vo 2^ Pos.Ec.'!R84,0))</f>
        <v>0</v>
      </c>
      <c r="U84" s="252">
        <f t="shared" ref="U84" si="198">(P84)/12*0.8</f>
        <v>0</v>
      </c>
      <c r="V84" s="252">
        <f t="shared" ref="V84" si="199">(P84+R84)/12*0.8</f>
        <v>0</v>
      </c>
      <c r="W84" s="253" t="str">
        <f t="shared" ref="W84" si="200">"Fascia Da "&amp;F84&amp;" a "&amp;F85&amp;" Decorrenza "&amp;DAY(C76)&amp;"/"&amp;MONTH(C76)&amp;"/"&amp;YEAR(C76)</f>
        <v>Fascia Da 21 a 27 Decorrenza 1/4/2008</v>
      </c>
    </row>
    <row r="85" spans="1:23" ht="9" customHeight="1" x14ac:dyDescent="0.2">
      <c r="B85" s="245">
        <f t="shared" si="1"/>
        <v>39548</v>
      </c>
      <c r="C85" s="389"/>
      <c r="D85" s="389"/>
      <c r="E85" s="254" t="s">
        <v>4</v>
      </c>
      <c r="F85" s="255">
        <v>27</v>
      </c>
      <c r="G85" s="256">
        <f t="shared" ref="G85:N85" si="201">G84*1936.27</f>
        <v>0</v>
      </c>
      <c r="H85" s="256">
        <f t="shared" si="201"/>
        <v>0</v>
      </c>
      <c r="I85" s="256">
        <f t="shared" si="201"/>
        <v>0</v>
      </c>
      <c r="J85" s="256">
        <f t="shared" si="201"/>
        <v>0</v>
      </c>
      <c r="K85" s="256">
        <f t="shared" si="201"/>
        <v>0</v>
      </c>
      <c r="L85" s="257">
        <f t="shared" si="201"/>
        <v>0</v>
      </c>
      <c r="M85" s="256">
        <f t="shared" si="201"/>
        <v>0</v>
      </c>
      <c r="N85" s="258">
        <f t="shared" si="201"/>
        <v>0</v>
      </c>
      <c r="O85" s="183"/>
      <c r="P85" s="184">
        <f t="shared" ref="P85:V85" si="202">P84*1936.27</f>
        <v>0</v>
      </c>
      <c r="Q85" s="184">
        <f t="shared" si="202"/>
        <v>0</v>
      </c>
      <c r="R85" s="184">
        <f t="shared" si="202"/>
        <v>0</v>
      </c>
      <c r="S85" s="184">
        <f t="shared" si="202"/>
        <v>0</v>
      </c>
      <c r="T85" s="184">
        <f t="shared" si="202"/>
        <v>0</v>
      </c>
      <c r="U85" s="184">
        <f t="shared" si="202"/>
        <v>0</v>
      </c>
      <c r="V85" s="184">
        <f t="shared" si="202"/>
        <v>0</v>
      </c>
    </row>
    <row r="86" spans="1:23" ht="12.75" customHeight="1" x14ac:dyDescent="0.2">
      <c r="A86" s="104">
        <f>IF(Foglio2!$J$7=1,TRUNC(V86,0),TRUNC(U86,0))</f>
        <v>0</v>
      </c>
      <c r="B86" s="245">
        <f t="shared" si="1"/>
        <v>39549</v>
      </c>
      <c r="C86" s="389"/>
      <c r="D86" s="389"/>
      <c r="E86" s="259" t="s">
        <v>3</v>
      </c>
      <c r="F86" s="260">
        <v>28</v>
      </c>
      <c r="G86" s="248">
        <f>IF(Foglio2!$J$3=Foglio2!$E$5,'Assistenti_Tecnici 2^ Pos.Ec.'!E86,IF(Foglio2!$J$3=Foglio2!$E$6,'Assistenti_Amm.vo 2^ Pos.Ec.'!E86,0))</f>
        <v>0</v>
      </c>
      <c r="H86" s="248">
        <f>IF(Foglio2!$J$3=Foglio2!$E$5,'Assistenti_Tecnici 2^ Pos.Ec.'!F86,IF(Foglio2!$J$3=Foglio2!$E$6,'Assistenti_Amm.vo 2^ Pos.Ec.'!F86,0))</f>
        <v>0</v>
      </c>
      <c r="I86" s="248">
        <f>IF(Foglio2!$J$3=Foglio2!$E$5,'Assistenti_Tecnici 2^ Pos.Ec.'!G86,IF(Foglio2!$J$3=Foglio2!$E$6,'Assistenti_Amm.vo 2^ Pos.Ec.'!G86,0))</f>
        <v>0</v>
      </c>
      <c r="J86" s="248">
        <f>IF(Foglio2!$J$3=Foglio2!$E$5,'Assistenti_Tecnici 2^ Pos.Ec.'!H86,IF(Foglio2!$J$3=Foglio2!$E$6,'Assistenti_Amm.vo 2^ Pos.Ec.'!H86,0))</f>
        <v>0</v>
      </c>
      <c r="K86" s="248">
        <f>IF(Foglio2!$J$3=Foglio2!$E$5,'Assistenti_Tecnici 2^ Pos.Ec.'!I86,IF(Foglio2!$J$3=Foglio2!$E$6,'Assistenti_Amm.vo 2^ Pos.Ec.'!I86,0))</f>
        <v>0</v>
      </c>
      <c r="L86" s="248">
        <f>IF(Foglio2!$J$3=Foglio2!$E$5,'Assistenti_Tecnici 2^ Pos.Ec.'!J86,IF(Foglio2!$J$3=Foglio2!$E$6,'Assistenti_Amm.vo 2^ Pos.Ec.'!J86,0))</f>
        <v>0</v>
      </c>
      <c r="M86" s="249">
        <f>IF(Foglio2!$J$3=Foglio2!$E$5,'Assistenti_Tecnici 2^ Pos.Ec.'!K86,IF(Foglio2!$J$3=Foglio2!$E$6,'Assistenti_Amm.vo 2^ Pos.Ec.'!K86,0))</f>
        <v>0</v>
      </c>
      <c r="N86" s="250">
        <f>IF(Foglio2!$J$3=Foglio2!$E$5,'Assistenti_Tecnici 2^ Pos.Ec.'!L86,IF(Foglio2!$J$3=Foglio2!$E$6,'Assistenti_Amm.vo 2^ Pos.Ec.'!L86,0))</f>
        <v>0</v>
      </c>
      <c r="O86" s="251"/>
      <c r="P86" s="252">
        <f>IF(Foglio2!$J$3=Foglio2!$E$5,'Assistenti_Tecnici 2^ Pos.Ec.'!N86,IF(Foglio2!$J$3=Foglio2!$E$6,'Assistenti_Amm.vo 2^ Pos.Ec.'!N86,0))</f>
        <v>0</v>
      </c>
      <c r="Q86" s="252">
        <f>IF(Foglio2!$J$3=Foglio2!$E$5,'Assistenti_Tecnici 2^ Pos.Ec.'!O86,IF(Foglio2!$J$3=Foglio2!$E$6,'Assistenti_Amm.vo 2^ Pos.Ec.'!O86,0))</f>
        <v>0</v>
      </c>
      <c r="R86" s="252">
        <f>IF(Foglio2!$J$3=Foglio2!$E$5,'Assistenti_Tecnici 2^ Pos.Ec.'!P86,IF(Foglio2!$J$3=Foglio2!$E$6,'Assistenti_Amm.vo 2^ Pos.Ec.'!P86,0))</f>
        <v>0</v>
      </c>
      <c r="S86" s="252">
        <f>IF(Foglio2!$J$3=Foglio2!$E$5,'Assistenti_Tecnici 2^ Pos.Ec.'!Q86,IF(Foglio2!$J$3=Foglio2!$E$6,'Assistenti_Amm.vo 2^ Pos.Ec.'!Q86,0))</f>
        <v>0</v>
      </c>
      <c r="T86" s="252">
        <f>IF(Foglio2!$J$3=Foglio2!$E$5,'Assistenti_Tecnici 2^ Pos.Ec.'!R86,IF(Foglio2!$J$3=Foglio2!$E$6,'Assistenti_Amm.vo 2^ Pos.Ec.'!R86,0))</f>
        <v>0</v>
      </c>
      <c r="U86" s="252">
        <f t="shared" ref="U86" si="203">(P86)/12*0.8</f>
        <v>0</v>
      </c>
      <c r="V86" s="252">
        <f t="shared" ref="V86" si="204">(P86+R86)/12*0.8</f>
        <v>0</v>
      </c>
      <c r="W86" s="253" t="str">
        <f t="shared" ref="W86" si="205">"Fascia Da "&amp;F86&amp;" a "&amp;F87&amp;" Decorrenza "&amp;DAY(C76)&amp;"/"&amp;MONTH(C76)&amp;"/"&amp;YEAR(C76)</f>
        <v>Fascia Da 28 a 34 Decorrenza 1/4/2008</v>
      </c>
    </row>
    <row r="87" spans="1:23" ht="9" customHeight="1" x14ac:dyDescent="0.2">
      <c r="B87" s="245">
        <f t="shared" si="1"/>
        <v>39550</v>
      </c>
      <c r="C87" s="389"/>
      <c r="D87" s="389"/>
      <c r="E87" s="254" t="s">
        <v>4</v>
      </c>
      <c r="F87" s="255">
        <v>34</v>
      </c>
      <c r="G87" s="256">
        <f t="shared" ref="G87:N87" si="206">G86*1936.27</f>
        <v>0</v>
      </c>
      <c r="H87" s="256">
        <f t="shared" si="206"/>
        <v>0</v>
      </c>
      <c r="I87" s="256">
        <f t="shared" si="206"/>
        <v>0</v>
      </c>
      <c r="J87" s="256">
        <f t="shared" si="206"/>
        <v>0</v>
      </c>
      <c r="K87" s="256">
        <f t="shared" si="206"/>
        <v>0</v>
      </c>
      <c r="L87" s="257">
        <f t="shared" si="206"/>
        <v>0</v>
      </c>
      <c r="M87" s="256">
        <f t="shared" si="206"/>
        <v>0</v>
      </c>
      <c r="N87" s="258">
        <f t="shared" si="206"/>
        <v>0</v>
      </c>
      <c r="O87" s="183"/>
      <c r="P87" s="184">
        <f t="shared" ref="P87:V87" si="207">P86*1936.27</f>
        <v>0</v>
      </c>
      <c r="Q87" s="184">
        <f t="shared" si="207"/>
        <v>0</v>
      </c>
      <c r="R87" s="184">
        <f t="shared" si="207"/>
        <v>0</v>
      </c>
      <c r="S87" s="184">
        <f t="shared" si="207"/>
        <v>0</v>
      </c>
      <c r="T87" s="184">
        <f t="shared" si="207"/>
        <v>0</v>
      </c>
      <c r="U87" s="184">
        <f t="shared" si="207"/>
        <v>0</v>
      </c>
      <c r="V87" s="184">
        <f t="shared" si="207"/>
        <v>0</v>
      </c>
    </row>
    <row r="88" spans="1:23" ht="12.75" customHeight="1" x14ac:dyDescent="0.2">
      <c r="A88" s="104">
        <f>IF(Foglio2!$J$7=1,TRUNC(V88,0),TRUNC(U88,0))</f>
        <v>0</v>
      </c>
      <c r="B88" s="245">
        <f t="shared" si="1"/>
        <v>39551</v>
      </c>
      <c r="C88" s="389"/>
      <c r="D88" s="389"/>
      <c r="E88" s="259" t="s">
        <v>3</v>
      </c>
      <c r="F88" s="260">
        <v>35</v>
      </c>
      <c r="G88" s="248">
        <f>IF(Foglio2!$J$3=Foglio2!$E$5,'Assistenti_Tecnici 2^ Pos.Ec.'!E88,IF(Foglio2!$J$3=Foglio2!$E$6,'Assistenti_Amm.vo 2^ Pos.Ec.'!E88,0))</f>
        <v>0</v>
      </c>
      <c r="H88" s="248">
        <f>IF(Foglio2!$J$3=Foglio2!$E$5,'Assistenti_Tecnici 2^ Pos.Ec.'!F88,IF(Foglio2!$J$3=Foglio2!$E$6,'Assistenti_Amm.vo 2^ Pos.Ec.'!F88,0))</f>
        <v>0</v>
      </c>
      <c r="I88" s="248">
        <f>IF(Foglio2!$J$3=Foglio2!$E$5,'Assistenti_Tecnici 2^ Pos.Ec.'!G88,IF(Foglio2!$J$3=Foglio2!$E$6,'Assistenti_Amm.vo 2^ Pos.Ec.'!G88,0))</f>
        <v>0</v>
      </c>
      <c r="J88" s="248">
        <f>IF(Foglio2!$J$3=Foglio2!$E$5,'Assistenti_Tecnici 2^ Pos.Ec.'!H88,IF(Foglio2!$J$3=Foglio2!$E$6,'Assistenti_Amm.vo 2^ Pos.Ec.'!H88,0))</f>
        <v>0</v>
      </c>
      <c r="K88" s="248">
        <f>IF(Foglio2!$J$3=Foglio2!$E$5,'Assistenti_Tecnici 2^ Pos.Ec.'!I88,IF(Foglio2!$J$3=Foglio2!$E$6,'Assistenti_Amm.vo 2^ Pos.Ec.'!I88,0))</f>
        <v>0</v>
      </c>
      <c r="L88" s="248">
        <f>IF(Foglio2!$J$3=Foglio2!$E$5,'Assistenti_Tecnici 2^ Pos.Ec.'!J88,IF(Foglio2!$J$3=Foglio2!$E$6,'Assistenti_Amm.vo 2^ Pos.Ec.'!J88,0))</f>
        <v>0</v>
      </c>
      <c r="M88" s="249">
        <f>IF(Foglio2!$J$3=Foglio2!$E$5,'Assistenti_Tecnici 2^ Pos.Ec.'!K88,IF(Foglio2!$J$3=Foglio2!$E$6,'Assistenti_Amm.vo 2^ Pos.Ec.'!K88,0))</f>
        <v>0</v>
      </c>
      <c r="N88" s="250">
        <f>IF(Foglio2!$J$3=Foglio2!$E$5,'Assistenti_Tecnici 2^ Pos.Ec.'!L88,IF(Foglio2!$J$3=Foglio2!$E$6,'Assistenti_Amm.vo 2^ Pos.Ec.'!L88,0))</f>
        <v>0</v>
      </c>
      <c r="O88" s="251"/>
      <c r="P88" s="252">
        <f>IF(Foglio2!$J$3=Foglio2!$E$5,'Assistenti_Tecnici 2^ Pos.Ec.'!N88,IF(Foglio2!$J$3=Foglio2!$E$6,'Assistenti_Amm.vo 2^ Pos.Ec.'!N88,0))</f>
        <v>0</v>
      </c>
      <c r="Q88" s="252">
        <f>IF(Foglio2!$J$3=Foglio2!$E$5,'Assistenti_Tecnici 2^ Pos.Ec.'!O88,IF(Foglio2!$J$3=Foglio2!$E$6,'Assistenti_Amm.vo 2^ Pos.Ec.'!O88,0))</f>
        <v>0</v>
      </c>
      <c r="R88" s="252">
        <f>IF(Foglio2!$J$3=Foglio2!$E$5,'Assistenti_Tecnici 2^ Pos.Ec.'!P88,IF(Foglio2!$J$3=Foglio2!$E$6,'Assistenti_Amm.vo 2^ Pos.Ec.'!P88,0))</f>
        <v>0</v>
      </c>
      <c r="S88" s="252">
        <f>IF(Foglio2!$J$3=Foglio2!$E$5,'Assistenti_Tecnici 2^ Pos.Ec.'!Q88,IF(Foglio2!$J$3=Foglio2!$E$6,'Assistenti_Amm.vo 2^ Pos.Ec.'!Q88,0))</f>
        <v>0</v>
      </c>
      <c r="T88" s="252">
        <f>IF(Foglio2!$J$3=Foglio2!$E$5,'Assistenti_Tecnici 2^ Pos.Ec.'!R88,IF(Foglio2!$J$3=Foglio2!$E$6,'Assistenti_Amm.vo 2^ Pos.Ec.'!R88,0))</f>
        <v>0</v>
      </c>
      <c r="U88" s="252">
        <f t="shared" ref="U88" si="208">(P88)/12*0.8</f>
        <v>0</v>
      </c>
      <c r="V88" s="252">
        <f t="shared" ref="V88" si="209">(P88+R88)/12*0.8</f>
        <v>0</v>
      </c>
      <c r="W88" s="253" t="str">
        <f t="shared" ref="W88" si="210">"Fascia Da "&amp;F88&amp;" a "&amp;F89&amp;" Decorrenza "&amp;DAY(C76)&amp;"/"&amp;MONTH(C76)&amp;"/"&amp;YEAR(C76)</f>
        <v>Fascia Da 35 a  Decorrenza 1/4/2008</v>
      </c>
    </row>
    <row r="89" spans="1:23" ht="9" customHeight="1" x14ac:dyDescent="0.2">
      <c r="B89" s="245">
        <f t="shared" si="1"/>
        <v>39552</v>
      </c>
      <c r="C89" s="454"/>
      <c r="D89" s="454"/>
      <c r="E89" s="264" t="s">
        <v>4</v>
      </c>
      <c r="F89" s="265"/>
      <c r="G89" s="256">
        <f t="shared" ref="G89:N89" si="211">G88*1936.27</f>
        <v>0</v>
      </c>
      <c r="H89" s="256">
        <f t="shared" si="211"/>
        <v>0</v>
      </c>
      <c r="I89" s="256">
        <f t="shared" si="211"/>
        <v>0</v>
      </c>
      <c r="J89" s="256">
        <f t="shared" si="211"/>
        <v>0</v>
      </c>
      <c r="K89" s="256">
        <f t="shared" si="211"/>
        <v>0</v>
      </c>
      <c r="L89" s="257">
        <f t="shared" si="211"/>
        <v>0</v>
      </c>
      <c r="M89" s="256">
        <f t="shared" si="211"/>
        <v>0</v>
      </c>
      <c r="N89" s="258">
        <f t="shared" si="211"/>
        <v>0</v>
      </c>
      <c r="O89" s="183"/>
      <c r="P89" s="184">
        <f t="shared" ref="P89:V89" si="212">P88*1936.27</f>
        <v>0</v>
      </c>
      <c r="Q89" s="184">
        <f t="shared" si="212"/>
        <v>0</v>
      </c>
      <c r="R89" s="184">
        <f t="shared" si="212"/>
        <v>0</v>
      </c>
      <c r="S89" s="184">
        <f t="shared" si="212"/>
        <v>0</v>
      </c>
      <c r="T89" s="184">
        <f t="shared" si="212"/>
        <v>0</v>
      </c>
      <c r="U89" s="184">
        <f t="shared" si="212"/>
        <v>0</v>
      </c>
      <c r="V89" s="184">
        <f t="shared" si="212"/>
        <v>0</v>
      </c>
    </row>
    <row r="90" spans="1:23" ht="12.75" customHeight="1" x14ac:dyDescent="0.2">
      <c r="A90" s="104">
        <f>IF(Foglio2!$J$7=1,TRUNC(V90,0),TRUNC(U90,0))</f>
        <v>0</v>
      </c>
      <c r="B90" s="245">
        <f t="shared" ref="B90" si="213">C92</f>
        <v>39630</v>
      </c>
      <c r="C90" s="452">
        <v>39630</v>
      </c>
      <c r="D90" s="452">
        <v>39813</v>
      </c>
      <c r="E90" s="246" t="s">
        <v>3</v>
      </c>
      <c r="F90" s="247">
        <v>0</v>
      </c>
      <c r="G90" s="248">
        <f>IF(Foglio2!$J$3=Foglio2!$E$5,'Assistenti_Tecnici 2^ Pos.Ec.'!E90,IF(Foglio2!$J$3=Foglio2!$E$6,'Assistenti_Amm.vo 2^ Pos.Ec.'!E90,0))</f>
        <v>0</v>
      </c>
      <c r="H90" s="248">
        <f>IF(Foglio2!$J$3=Foglio2!$E$5,'Assistenti_Tecnici 2^ Pos.Ec.'!F90,IF(Foglio2!$J$3=Foglio2!$E$6,'Assistenti_Amm.vo 2^ Pos.Ec.'!F90,0))</f>
        <v>0</v>
      </c>
      <c r="I90" s="248">
        <f>IF(Foglio2!$J$3=Foglio2!$E$5,'Assistenti_Tecnici 2^ Pos.Ec.'!G90,IF(Foglio2!$J$3=Foglio2!$E$6,'Assistenti_Amm.vo 2^ Pos.Ec.'!G90,0))</f>
        <v>0</v>
      </c>
      <c r="J90" s="248">
        <f>IF(Foglio2!$J$3=Foglio2!$E$5,'Assistenti_Tecnici 2^ Pos.Ec.'!H90,IF(Foglio2!$J$3=Foglio2!$E$6,'Assistenti_Amm.vo 2^ Pos.Ec.'!H90,0))</f>
        <v>0</v>
      </c>
      <c r="K90" s="248">
        <f>IF(Foglio2!$J$3=Foglio2!$E$5,'Assistenti_Tecnici 2^ Pos.Ec.'!I90,IF(Foglio2!$J$3=Foglio2!$E$6,'Assistenti_Amm.vo 2^ Pos.Ec.'!I90,0))</f>
        <v>0</v>
      </c>
      <c r="L90" s="248">
        <f>IF(Foglio2!$J$3=Foglio2!$E$5,'Assistenti_Tecnici 2^ Pos.Ec.'!J90,IF(Foglio2!$J$3=Foglio2!$E$6,'Assistenti_Amm.vo 2^ Pos.Ec.'!J90,0))</f>
        <v>0</v>
      </c>
      <c r="M90" s="249">
        <f>IF(Foglio2!$J$3=Foglio2!$E$5,'Assistenti_Tecnici 2^ Pos.Ec.'!K90,IF(Foglio2!$J$3=Foglio2!$E$6,'Assistenti_Amm.vo 2^ Pos.Ec.'!K90,0))</f>
        <v>0</v>
      </c>
      <c r="N90" s="250">
        <f>IF(Foglio2!$J$3=Foglio2!$E$5,'Assistenti_Tecnici 2^ Pos.Ec.'!L90,IF(Foglio2!$J$3=Foglio2!$E$6,'Assistenti_Amm.vo 2^ Pos.Ec.'!L90,0))</f>
        <v>0</v>
      </c>
      <c r="O90" s="251"/>
      <c r="P90" s="252">
        <f>IF(Foglio2!$J$3=Foglio2!$E$5,'Assistenti_Tecnici 2^ Pos.Ec.'!N90,IF(Foglio2!$J$3=Foglio2!$E$6,'Assistenti_Amm.vo 2^ Pos.Ec.'!N90,0))</f>
        <v>0</v>
      </c>
      <c r="Q90" s="252">
        <f>IF(Foglio2!$J$3=Foglio2!$E$5,'Assistenti_Tecnici 2^ Pos.Ec.'!O90,IF(Foglio2!$J$3=Foglio2!$E$6,'Assistenti_Amm.vo 2^ Pos.Ec.'!O90,0))</f>
        <v>0</v>
      </c>
      <c r="R90" s="252">
        <f>IF(Foglio2!$J$3=Foglio2!$E$5,'Assistenti_Tecnici 2^ Pos.Ec.'!P90,IF(Foglio2!$J$3=Foglio2!$E$6,'Assistenti_Amm.vo 2^ Pos.Ec.'!P90,0))</f>
        <v>0</v>
      </c>
      <c r="S90" s="252">
        <f>IF(Foglio2!$J$3=Foglio2!$E$5,'Assistenti_Tecnici 2^ Pos.Ec.'!Q90,IF(Foglio2!$J$3=Foglio2!$E$6,'Assistenti_Amm.vo 2^ Pos.Ec.'!Q90,0))</f>
        <v>0</v>
      </c>
      <c r="T90" s="252">
        <f>IF(Foglio2!$J$3=Foglio2!$E$5,'Assistenti_Tecnici 2^ Pos.Ec.'!R90,IF(Foglio2!$J$3=Foglio2!$E$6,'Assistenti_Amm.vo 2^ Pos.Ec.'!R90,0))</f>
        <v>0</v>
      </c>
      <c r="U90" s="252">
        <f t="shared" ref="U90" si="214">(P90)/12*0.8</f>
        <v>0</v>
      </c>
      <c r="V90" s="252">
        <f t="shared" ref="V90" si="215">(P90+R90)/12*0.8</f>
        <v>0</v>
      </c>
      <c r="W90" s="253" t="str">
        <f t="shared" ref="W90" si="216">"Fascia Da "&amp;F90&amp;" a "&amp;F91&amp;" Decorrenza "&amp;DAY(C90)&amp;"/"&amp;MONTH(C90)&amp;"/"&amp;YEAR(C90)</f>
        <v>Fascia Da 0 a 2 Decorrenza 1/7/2008</v>
      </c>
    </row>
    <row r="91" spans="1:23" ht="9" customHeight="1" x14ac:dyDescent="0.2">
      <c r="B91" s="245">
        <f t="shared" ref="B91" si="217">B90+1</f>
        <v>39631</v>
      </c>
      <c r="C91" s="453"/>
      <c r="D91" s="453"/>
      <c r="E91" s="254" t="s">
        <v>4</v>
      </c>
      <c r="F91" s="255">
        <v>2</v>
      </c>
      <c r="G91" s="256">
        <f t="shared" ref="G91:N91" si="218">G90*1936.27</f>
        <v>0</v>
      </c>
      <c r="H91" s="256">
        <f t="shared" si="218"/>
        <v>0</v>
      </c>
      <c r="I91" s="256">
        <f t="shared" si="218"/>
        <v>0</v>
      </c>
      <c r="J91" s="256">
        <f t="shared" si="218"/>
        <v>0</v>
      </c>
      <c r="K91" s="256">
        <f t="shared" si="218"/>
        <v>0</v>
      </c>
      <c r="L91" s="257">
        <f t="shared" si="218"/>
        <v>0</v>
      </c>
      <c r="M91" s="256">
        <f t="shared" si="218"/>
        <v>0</v>
      </c>
      <c r="N91" s="258">
        <f t="shared" si="218"/>
        <v>0</v>
      </c>
      <c r="O91" s="183"/>
      <c r="P91" s="184">
        <f t="shared" ref="P91:V91" si="219">P90*1936.27</f>
        <v>0</v>
      </c>
      <c r="Q91" s="184">
        <f t="shared" si="219"/>
        <v>0</v>
      </c>
      <c r="R91" s="184">
        <f t="shared" si="219"/>
        <v>0</v>
      </c>
      <c r="S91" s="184">
        <f t="shared" si="219"/>
        <v>0</v>
      </c>
      <c r="T91" s="184">
        <f t="shared" si="219"/>
        <v>0</v>
      </c>
      <c r="U91" s="184">
        <f t="shared" si="219"/>
        <v>0</v>
      </c>
      <c r="V91" s="184">
        <f t="shared" si="219"/>
        <v>0</v>
      </c>
    </row>
    <row r="92" spans="1:23" ht="12.75" customHeight="1" x14ac:dyDescent="0.2">
      <c r="A92" s="104">
        <f>IF(Foglio2!$J$7=1,TRUNC(V92,0),TRUNC(U92,0))</f>
        <v>0</v>
      </c>
      <c r="B92" s="245">
        <f t="shared" si="1"/>
        <v>39632</v>
      </c>
      <c r="C92" s="389">
        <v>39630</v>
      </c>
      <c r="D92" s="389">
        <v>39813</v>
      </c>
      <c r="E92" s="259" t="s">
        <v>3</v>
      </c>
      <c r="F92" s="260">
        <v>3</v>
      </c>
      <c r="G92" s="248">
        <f>IF(Foglio2!$J$3=Foglio2!$E$5,'Assistenti_Tecnici 2^ Pos.Ec.'!E92,IF(Foglio2!$J$3=Foglio2!$E$6,'Assistenti_Amm.vo 2^ Pos.Ec.'!E92,0))</f>
        <v>0</v>
      </c>
      <c r="H92" s="248">
        <f>IF(Foglio2!$J$3=Foglio2!$E$5,'Assistenti_Tecnici 2^ Pos.Ec.'!F92,IF(Foglio2!$J$3=Foglio2!$E$6,'Assistenti_Amm.vo 2^ Pos.Ec.'!F92,0))</f>
        <v>0</v>
      </c>
      <c r="I92" s="248">
        <f>IF(Foglio2!$J$3=Foglio2!$E$5,'Assistenti_Tecnici 2^ Pos.Ec.'!G92,IF(Foglio2!$J$3=Foglio2!$E$6,'Assistenti_Amm.vo 2^ Pos.Ec.'!G92,0))</f>
        <v>0</v>
      </c>
      <c r="J92" s="248">
        <f>IF(Foglio2!$J$3=Foglio2!$E$5,'Assistenti_Tecnici 2^ Pos.Ec.'!H92,IF(Foglio2!$J$3=Foglio2!$E$6,'Assistenti_Amm.vo 2^ Pos.Ec.'!H92,0))</f>
        <v>0</v>
      </c>
      <c r="K92" s="248">
        <f>IF(Foglio2!$J$3=Foglio2!$E$5,'Assistenti_Tecnici 2^ Pos.Ec.'!I92,IF(Foglio2!$J$3=Foglio2!$E$6,'Assistenti_Amm.vo 2^ Pos.Ec.'!I92,0))</f>
        <v>0</v>
      </c>
      <c r="L92" s="248">
        <f>IF(Foglio2!$J$3=Foglio2!$E$5,'Assistenti_Tecnici 2^ Pos.Ec.'!J92,IF(Foglio2!$J$3=Foglio2!$E$6,'Assistenti_Amm.vo 2^ Pos.Ec.'!J92,0))</f>
        <v>0</v>
      </c>
      <c r="M92" s="249">
        <f>IF(Foglio2!$J$3=Foglio2!$E$5,'Assistenti_Tecnici 2^ Pos.Ec.'!K92,IF(Foglio2!$J$3=Foglio2!$E$6,'Assistenti_Amm.vo 2^ Pos.Ec.'!K92,0))</f>
        <v>0</v>
      </c>
      <c r="N92" s="250">
        <f>IF(Foglio2!$J$3=Foglio2!$E$5,'Assistenti_Tecnici 2^ Pos.Ec.'!L92,IF(Foglio2!$J$3=Foglio2!$E$6,'Assistenti_Amm.vo 2^ Pos.Ec.'!L92,0))</f>
        <v>0</v>
      </c>
      <c r="O92" s="251"/>
      <c r="P92" s="252">
        <f>IF(Foglio2!$J$3=Foglio2!$E$5,'Assistenti_Tecnici 2^ Pos.Ec.'!N92,IF(Foglio2!$J$3=Foglio2!$E$6,'Assistenti_Amm.vo 2^ Pos.Ec.'!N92,0))</f>
        <v>0</v>
      </c>
      <c r="Q92" s="252">
        <f>IF(Foglio2!$J$3=Foglio2!$E$5,'Assistenti_Tecnici 2^ Pos.Ec.'!O92,IF(Foglio2!$J$3=Foglio2!$E$6,'Assistenti_Amm.vo 2^ Pos.Ec.'!O92,0))</f>
        <v>0</v>
      </c>
      <c r="R92" s="252">
        <f>IF(Foglio2!$J$3=Foglio2!$E$5,'Assistenti_Tecnici 2^ Pos.Ec.'!P92,IF(Foglio2!$J$3=Foglio2!$E$6,'Assistenti_Amm.vo 2^ Pos.Ec.'!P92,0))</f>
        <v>0</v>
      </c>
      <c r="S92" s="252">
        <f>IF(Foglio2!$J$3=Foglio2!$E$5,'Assistenti_Tecnici 2^ Pos.Ec.'!Q92,IF(Foglio2!$J$3=Foglio2!$E$6,'Assistenti_Amm.vo 2^ Pos.Ec.'!Q92,0))</f>
        <v>0</v>
      </c>
      <c r="T92" s="252">
        <f>IF(Foglio2!$J$3=Foglio2!$E$5,'Assistenti_Tecnici 2^ Pos.Ec.'!R92,IF(Foglio2!$J$3=Foglio2!$E$6,'Assistenti_Amm.vo 2^ Pos.Ec.'!R92,0))</f>
        <v>0</v>
      </c>
      <c r="U92" s="252">
        <f t="shared" ref="U92" si="220">(P92)/12*0.8</f>
        <v>0</v>
      </c>
      <c r="V92" s="252">
        <f t="shared" ref="V92" si="221">(P92+R92)/12*0.8</f>
        <v>0</v>
      </c>
      <c r="W92" s="253" t="str">
        <f t="shared" ref="W92" si="222">"Fascia Da "&amp;F92&amp;" a "&amp;F93&amp;" Decorrenza "&amp;DAY(C90)&amp;"/"&amp;MONTH(C90)&amp;"/"&amp;YEAR(C90)</f>
        <v>Fascia Da 3 a 8 Decorrenza 1/7/2008</v>
      </c>
    </row>
    <row r="93" spans="1:23" ht="9" customHeight="1" x14ac:dyDescent="0.2">
      <c r="B93" s="245">
        <f t="shared" si="1"/>
        <v>39633</v>
      </c>
      <c r="C93" s="389"/>
      <c r="D93" s="389"/>
      <c r="E93" s="254" t="s">
        <v>4</v>
      </c>
      <c r="F93" s="255">
        <v>8</v>
      </c>
      <c r="G93" s="256">
        <f t="shared" ref="G93:N93" si="223">G92*1936.27</f>
        <v>0</v>
      </c>
      <c r="H93" s="256">
        <f t="shared" si="223"/>
        <v>0</v>
      </c>
      <c r="I93" s="256">
        <f t="shared" si="223"/>
        <v>0</v>
      </c>
      <c r="J93" s="256">
        <f t="shared" si="223"/>
        <v>0</v>
      </c>
      <c r="K93" s="256">
        <f t="shared" si="223"/>
        <v>0</v>
      </c>
      <c r="L93" s="257">
        <f t="shared" si="223"/>
        <v>0</v>
      </c>
      <c r="M93" s="256">
        <f t="shared" si="223"/>
        <v>0</v>
      </c>
      <c r="N93" s="258">
        <f t="shared" si="223"/>
        <v>0</v>
      </c>
      <c r="O93" s="183"/>
      <c r="P93" s="184">
        <f t="shared" ref="P93:V93" si="224">P92*1936.27</f>
        <v>0</v>
      </c>
      <c r="Q93" s="184">
        <f t="shared" si="224"/>
        <v>0</v>
      </c>
      <c r="R93" s="184">
        <f t="shared" si="224"/>
        <v>0</v>
      </c>
      <c r="S93" s="184">
        <f t="shared" si="224"/>
        <v>0</v>
      </c>
      <c r="T93" s="184">
        <f t="shared" si="224"/>
        <v>0</v>
      </c>
      <c r="U93" s="184">
        <f t="shared" si="224"/>
        <v>0</v>
      </c>
      <c r="V93" s="184">
        <f t="shared" si="224"/>
        <v>0</v>
      </c>
    </row>
    <row r="94" spans="1:23" ht="12.75" customHeight="1" x14ac:dyDescent="0.2">
      <c r="A94" s="104">
        <f>IF(Foglio2!$J$7=1,TRUNC(V94,0),TRUNC(U94,0))</f>
        <v>0</v>
      </c>
      <c r="B94" s="245">
        <f t="shared" si="1"/>
        <v>39634</v>
      </c>
      <c r="C94" s="389"/>
      <c r="D94" s="389"/>
      <c r="E94" s="259" t="s">
        <v>3</v>
      </c>
      <c r="F94" s="260">
        <v>9</v>
      </c>
      <c r="G94" s="248">
        <f>IF(Foglio2!$J$3=Foglio2!$E$5,'Assistenti_Tecnici 2^ Pos.Ec.'!E94,IF(Foglio2!$J$3=Foglio2!$E$6,'Assistenti_Amm.vo 2^ Pos.Ec.'!E94,0))</f>
        <v>0</v>
      </c>
      <c r="H94" s="248">
        <f>IF(Foglio2!$J$3=Foglio2!$E$5,'Assistenti_Tecnici 2^ Pos.Ec.'!F94,IF(Foglio2!$J$3=Foglio2!$E$6,'Assistenti_Amm.vo 2^ Pos.Ec.'!F94,0))</f>
        <v>0</v>
      </c>
      <c r="I94" s="248">
        <f>IF(Foglio2!$J$3=Foglio2!$E$5,'Assistenti_Tecnici 2^ Pos.Ec.'!G94,IF(Foglio2!$J$3=Foglio2!$E$6,'Assistenti_Amm.vo 2^ Pos.Ec.'!G94,0))</f>
        <v>0</v>
      </c>
      <c r="J94" s="248">
        <f>IF(Foglio2!$J$3=Foglio2!$E$5,'Assistenti_Tecnici 2^ Pos.Ec.'!H94,IF(Foglio2!$J$3=Foglio2!$E$6,'Assistenti_Amm.vo 2^ Pos.Ec.'!H94,0))</f>
        <v>0</v>
      </c>
      <c r="K94" s="248">
        <f>IF(Foglio2!$J$3=Foglio2!$E$5,'Assistenti_Tecnici 2^ Pos.Ec.'!I94,IF(Foglio2!$J$3=Foglio2!$E$6,'Assistenti_Amm.vo 2^ Pos.Ec.'!I94,0))</f>
        <v>0</v>
      </c>
      <c r="L94" s="248">
        <f>IF(Foglio2!$J$3=Foglio2!$E$5,'Assistenti_Tecnici 2^ Pos.Ec.'!J94,IF(Foglio2!$J$3=Foglio2!$E$6,'Assistenti_Amm.vo 2^ Pos.Ec.'!J94,0))</f>
        <v>0</v>
      </c>
      <c r="M94" s="249">
        <f>IF(Foglio2!$J$3=Foglio2!$E$5,'Assistenti_Tecnici 2^ Pos.Ec.'!K94,IF(Foglio2!$J$3=Foglio2!$E$6,'Assistenti_Amm.vo 2^ Pos.Ec.'!K94,0))</f>
        <v>0</v>
      </c>
      <c r="N94" s="250">
        <f>IF(Foglio2!$J$3=Foglio2!$E$5,'Assistenti_Tecnici 2^ Pos.Ec.'!L94,IF(Foglio2!$J$3=Foglio2!$E$6,'Assistenti_Amm.vo 2^ Pos.Ec.'!L94,0))</f>
        <v>0</v>
      </c>
      <c r="O94" s="251"/>
      <c r="P94" s="252">
        <f>IF(Foglio2!$J$3=Foglio2!$E$5,'Assistenti_Tecnici 2^ Pos.Ec.'!N94,IF(Foglio2!$J$3=Foglio2!$E$6,'Assistenti_Amm.vo 2^ Pos.Ec.'!N94,0))</f>
        <v>0</v>
      </c>
      <c r="Q94" s="252">
        <f>IF(Foglio2!$J$3=Foglio2!$E$5,'Assistenti_Tecnici 2^ Pos.Ec.'!O94,IF(Foglio2!$J$3=Foglio2!$E$6,'Assistenti_Amm.vo 2^ Pos.Ec.'!O94,0))</f>
        <v>0</v>
      </c>
      <c r="R94" s="252">
        <f>IF(Foglio2!$J$3=Foglio2!$E$5,'Assistenti_Tecnici 2^ Pos.Ec.'!P94,IF(Foglio2!$J$3=Foglio2!$E$6,'Assistenti_Amm.vo 2^ Pos.Ec.'!P94,0))</f>
        <v>0</v>
      </c>
      <c r="S94" s="252">
        <f>IF(Foglio2!$J$3=Foglio2!$E$5,'Assistenti_Tecnici 2^ Pos.Ec.'!Q94,IF(Foglio2!$J$3=Foglio2!$E$6,'Assistenti_Amm.vo 2^ Pos.Ec.'!Q94,0))</f>
        <v>0</v>
      </c>
      <c r="T94" s="252">
        <f>IF(Foglio2!$J$3=Foglio2!$E$5,'Assistenti_Tecnici 2^ Pos.Ec.'!R94,IF(Foglio2!$J$3=Foglio2!$E$6,'Assistenti_Amm.vo 2^ Pos.Ec.'!R94,0))</f>
        <v>0</v>
      </c>
      <c r="U94" s="252">
        <f t="shared" ref="U94" si="225">(P94)/12*0.8</f>
        <v>0</v>
      </c>
      <c r="V94" s="252">
        <f t="shared" ref="V94" si="226">(P94+R94)/12*0.8</f>
        <v>0</v>
      </c>
      <c r="W94" s="253" t="str">
        <f t="shared" ref="W94" si="227">"Fascia Da "&amp;F94&amp;" a "&amp;F95&amp;" Decorrenza "&amp;DAY(C90)&amp;"/"&amp;MONTH(C90)&amp;"/"&amp;YEAR(C90)</f>
        <v>Fascia Da 9 a 14 Decorrenza 1/7/2008</v>
      </c>
    </row>
    <row r="95" spans="1:23" ht="9" customHeight="1" x14ac:dyDescent="0.2">
      <c r="B95" s="245">
        <f t="shared" si="1"/>
        <v>39635</v>
      </c>
      <c r="C95" s="389"/>
      <c r="D95" s="389"/>
      <c r="E95" s="254" t="s">
        <v>4</v>
      </c>
      <c r="F95" s="255">
        <v>14</v>
      </c>
      <c r="G95" s="256">
        <f t="shared" ref="G95:N95" si="228">G94*1936.27</f>
        <v>0</v>
      </c>
      <c r="H95" s="256">
        <f t="shared" si="228"/>
        <v>0</v>
      </c>
      <c r="I95" s="256">
        <f t="shared" si="228"/>
        <v>0</v>
      </c>
      <c r="J95" s="256">
        <f t="shared" si="228"/>
        <v>0</v>
      </c>
      <c r="K95" s="256">
        <f t="shared" si="228"/>
        <v>0</v>
      </c>
      <c r="L95" s="257">
        <f t="shared" si="228"/>
        <v>0</v>
      </c>
      <c r="M95" s="256">
        <f t="shared" si="228"/>
        <v>0</v>
      </c>
      <c r="N95" s="258">
        <f t="shared" si="228"/>
        <v>0</v>
      </c>
      <c r="O95" s="183"/>
      <c r="P95" s="184">
        <f t="shared" ref="P95:V95" si="229">P94*1936.27</f>
        <v>0</v>
      </c>
      <c r="Q95" s="184">
        <f t="shared" si="229"/>
        <v>0</v>
      </c>
      <c r="R95" s="184">
        <f t="shared" si="229"/>
        <v>0</v>
      </c>
      <c r="S95" s="184">
        <f t="shared" si="229"/>
        <v>0</v>
      </c>
      <c r="T95" s="184">
        <f t="shared" si="229"/>
        <v>0</v>
      </c>
      <c r="U95" s="184">
        <f t="shared" si="229"/>
        <v>0</v>
      </c>
      <c r="V95" s="184">
        <f t="shared" si="229"/>
        <v>0</v>
      </c>
    </row>
    <row r="96" spans="1:23" ht="12.75" customHeight="1" x14ac:dyDescent="0.2">
      <c r="A96" s="104">
        <f>IF(Foglio2!$J$7=1,TRUNC(V96,0),TRUNC(U96,0))</f>
        <v>0</v>
      </c>
      <c r="B96" s="245">
        <f t="shared" si="1"/>
        <v>39636</v>
      </c>
      <c r="C96" s="389"/>
      <c r="D96" s="389"/>
      <c r="E96" s="259" t="s">
        <v>3</v>
      </c>
      <c r="F96" s="260">
        <v>15</v>
      </c>
      <c r="G96" s="248">
        <f>IF(Foglio2!$J$3=Foglio2!$E$5,'Assistenti_Tecnici 2^ Pos.Ec.'!E96,IF(Foglio2!$J$3=Foglio2!$E$6,'Assistenti_Amm.vo 2^ Pos.Ec.'!E96,0))</f>
        <v>0</v>
      </c>
      <c r="H96" s="248">
        <f>IF(Foglio2!$J$3=Foglio2!$E$5,'Assistenti_Tecnici 2^ Pos.Ec.'!F96,IF(Foglio2!$J$3=Foglio2!$E$6,'Assistenti_Amm.vo 2^ Pos.Ec.'!F96,0))</f>
        <v>0</v>
      </c>
      <c r="I96" s="248">
        <f>IF(Foglio2!$J$3=Foglio2!$E$5,'Assistenti_Tecnici 2^ Pos.Ec.'!G96,IF(Foglio2!$J$3=Foglio2!$E$6,'Assistenti_Amm.vo 2^ Pos.Ec.'!G96,0))</f>
        <v>0</v>
      </c>
      <c r="J96" s="248">
        <f>IF(Foglio2!$J$3=Foglio2!$E$5,'Assistenti_Tecnici 2^ Pos.Ec.'!H96,IF(Foglio2!$J$3=Foglio2!$E$6,'Assistenti_Amm.vo 2^ Pos.Ec.'!H96,0))</f>
        <v>0</v>
      </c>
      <c r="K96" s="248">
        <f>IF(Foglio2!$J$3=Foglio2!$E$5,'Assistenti_Tecnici 2^ Pos.Ec.'!I96,IF(Foglio2!$J$3=Foglio2!$E$6,'Assistenti_Amm.vo 2^ Pos.Ec.'!I96,0))</f>
        <v>0</v>
      </c>
      <c r="L96" s="248">
        <f>IF(Foglio2!$J$3=Foglio2!$E$5,'Assistenti_Tecnici 2^ Pos.Ec.'!J96,IF(Foglio2!$J$3=Foglio2!$E$6,'Assistenti_Amm.vo 2^ Pos.Ec.'!J96,0))</f>
        <v>0</v>
      </c>
      <c r="M96" s="249">
        <f>IF(Foglio2!$J$3=Foglio2!$E$5,'Assistenti_Tecnici 2^ Pos.Ec.'!K96,IF(Foglio2!$J$3=Foglio2!$E$6,'Assistenti_Amm.vo 2^ Pos.Ec.'!K96,0))</f>
        <v>0</v>
      </c>
      <c r="N96" s="250">
        <f>IF(Foglio2!$J$3=Foglio2!$E$5,'Assistenti_Tecnici 2^ Pos.Ec.'!L96,IF(Foglio2!$J$3=Foglio2!$E$6,'Assistenti_Amm.vo 2^ Pos.Ec.'!L96,0))</f>
        <v>0</v>
      </c>
      <c r="O96" s="251"/>
      <c r="P96" s="252">
        <f>IF(Foglio2!$J$3=Foglio2!$E$5,'Assistenti_Tecnici 2^ Pos.Ec.'!N96,IF(Foglio2!$J$3=Foglio2!$E$6,'Assistenti_Amm.vo 2^ Pos.Ec.'!N96,0))</f>
        <v>0</v>
      </c>
      <c r="Q96" s="252">
        <f>IF(Foglio2!$J$3=Foglio2!$E$5,'Assistenti_Tecnici 2^ Pos.Ec.'!O96,IF(Foglio2!$J$3=Foglio2!$E$6,'Assistenti_Amm.vo 2^ Pos.Ec.'!O96,0))</f>
        <v>0</v>
      </c>
      <c r="R96" s="252">
        <f>IF(Foglio2!$J$3=Foglio2!$E$5,'Assistenti_Tecnici 2^ Pos.Ec.'!P96,IF(Foglio2!$J$3=Foglio2!$E$6,'Assistenti_Amm.vo 2^ Pos.Ec.'!P96,0))</f>
        <v>0</v>
      </c>
      <c r="S96" s="252">
        <f>IF(Foglio2!$J$3=Foglio2!$E$5,'Assistenti_Tecnici 2^ Pos.Ec.'!Q96,IF(Foglio2!$J$3=Foglio2!$E$6,'Assistenti_Amm.vo 2^ Pos.Ec.'!Q96,0))</f>
        <v>0</v>
      </c>
      <c r="T96" s="252">
        <f>IF(Foglio2!$J$3=Foglio2!$E$5,'Assistenti_Tecnici 2^ Pos.Ec.'!R96,IF(Foglio2!$J$3=Foglio2!$E$6,'Assistenti_Amm.vo 2^ Pos.Ec.'!R96,0))</f>
        <v>0</v>
      </c>
      <c r="U96" s="252">
        <f t="shared" ref="U96" si="230">(P96)/12*0.8</f>
        <v>0</v>
      </c>
      <c r="V96" s="252">
        <f t="shared" ref="V96" si="231">(P96+R96)/12*0.8</f>
        <v>0</v>
      </c>
      <c r="W96" s="253" t="str">
        <f t="shared" ref="W96" si="232">"Fascia Da "&amp;F96&amp;" a "&amp;F97&amp;" Decorrenza "&amp;DAY(C90)&amp;"/"&amp;MONTH(C90)&amp;"/"&amp;YEAR(C90)</f>
        <v>Fascia Da 15 a 20 Decorrenza 1/7/2008</v>
      </c>
    </row>
    <row r="97" spans="1:23" ht="9" customHeight="1" x14ac:dyDescent="0.2">
      <c r="B97" s="245">
        <f t="shared" si="1"/>
        <v>39637</v>
      </c>
      <c r="C97" s="389"/>
      <c r="D97" s="389"/>
      <c r="E97" s="254" t="s">
        <v>4</v>
      </c>
      <c r="F97" s="255">
        <v>20</v>
      </c>
      <c r="G97" s="256">
        <f t="shared" ref="G97:N97" si="233">G96*1936.27</f>
        <v>0</v>
      </c>
      <c r="H97" s="256">
        <f t="shared" si="233"/>
        <v>0</v>
      </c>
      <c r="I97" s="256">
        <f t="shared" si="233"/>
        <v>0</v>
      </c>
      <c r="J97" s="256">
        <f t="shared" si="233"/>
        <v>0</v>
      </c>
      <c r="K97" s="256">
        <f t="shared" si="233"/>
        <v>0</v>
      </c>
      <c r="L97" s="257">
        <f t="shared" si="233"/>
        <v>0</v>
      </c>
      <c r="M97" s="256">
        <f t="shared" si="233"/>
        <v>0</v>
      </c>
      <c r="N97" s="258">
        <f t="shared" si="233"/>
        <v>0</v>
      </c>
      <c r="O97" s="183"/>
      <c r="P97" s="184">
        <f t="shared" ref="P97:V97" si="234">P96*1936.27</f>
        <v>0</v>
      </c>
      <c r="Q97" s="184">
        <f t="shared" si="234"/>
        <v>0</v>
      </c>
      <c r="R97" s="184">
        <f t="shared" si="234"/>
        <v>0</v>
      </c>
      <c r="S97" s="184">
        <f t="shared" si="234"/>
        <v>0</v>
      </c>
      <c r="T97" s="184">
        <f t="shared" si="234"/>
        <v>0</v>
      </c>
      <c r="U97" s="184">
        <f t="shared" si="234"/>
        <v>0</v>
      </c>
      <c r="V97" s="184">
        <f t="shared" si="234"/>
        <v>0</v>
      </c>
    </row>
    <row r="98" spans="1:23" ht="12.75" customHeight="1" x14ac:dyDescent="0.2">
      <c r="A98" s="104">
        <f>IF(Foglio2!$J$7=1,TRUNC(V98,0),TRUNC(U98,0))</f>
        <v>0</v>
      </c>
      <c r="B98" s="245">
        <f t="shared" si="1"/>
        <v>39638</v>
      </c>
      <c r="C98" s="389"/>
      <c r="D98" s="389"/>
      <c r="E98" s="259" t="s">
        <v>3</v>
      </c>
      <c r="F98" s="260">
        <v>21</v>
      </c>
      <c r="G98" s="248">
        <f>IF(Foglio2!$J$3=Foglio2!$E$5,'Assistenti_Tecnici 2^ Pos.Ec.'!E98,IF(Foglio2!$J$3=Foglio2!$E$6,'Assistenti_Amm.vo 2^ Pos.Ec.'!E98,0))</f>
        <v>0</v>
      </c>
      <c r="H98" s="248">
        <f>IF(Foglio2!$J$3=Foglio2!$E$5,'Assistenti_Tecnici 2^ Pos.Ec.'!F98,IF(Foglio2!$J$3=Foglio2!$E$6,'Assistenti_Amm.vo 2^ Pos.Ec.'!F98,0))</f>
        <v>0</v>
      </c>
      <c r="I98" s="248">
        <f>IF(Foglio2!$J$3=Foglio2!$E$5,'Assistenti_Tecnici 2^ Pos.Ec.'!G98,IF(Foglio2!$J$3=Foglio2!$E$6,'Assistenti_Amm.vo 2^ Pos.Ec.'!G98,0))</f>
        <v>0</v>
      </c>
      <c r="J98" s="248">
        <f>IF(Foglio2!$J$3=Foglio2!$E$5,'Assistenti_Tecnici 2^ Pos.Ec.'!H98,IF(Foglio2!$J$3=Foglio2!$E$6,'Assistenti_Amm.vo 2^ Pos.Ec.'!H98,0))</f>
        <v>0</v>
      </c>
      <c r="K98" s="248">
        <f>IF(Foglio2!$J$3=Foglio2!$E$5,'Assistenti_Tecnici 2^ Pos.Ec.'!I98,IF(Foglio2!$J$3=Foglio2!$E$6,'Assistenti_Amm.vo 2^ Pos.Ec.'!I98,0))</f>
        <v>0</v>
      </c>
      <c r="L98" s="248">
        <f>IF(Foglio2!$J$3=Foglio2!$E$5,'Assistenti_Tecnici 2^ Pos.Ec.'!J98,IF(Foglio2!$J$3=Foglio2!$E$6,'Assistenti_Amm.vo 2^ Pos.Ec.'!J98,0))</f>
        <v>0</v>
      </c>
      <c r="M98" s="249">
        <f>IF(Foglio2!$J$3=Foglio2!$E$5,'Assistenti_Tecnici 2^ Pos.Ec.'!K98,IF(Foglio2!$J$3=Foglio2!$E$6,'Assistenti_Amm.vo 2^ Pos.Ec.'!K98,0))</f>
        <v>0</v>
      </c>
      <c r="N98" s="250">
        <f>IF(Foglio2!$J$3=Foglio2!$E$5,'Assistenti_Tecnici 2^ Pos.Ec.'!L98,IF(Foglio2!$J$3=Foglio2!$E$6,'Assistenti_Amm.vo 2^ Pos.Ec.'!L98,0))</f>
        <v>0</v>
      </c>
      <c r="O98" s="251"/>
      <c r="P98" s="252">
        <f>IF(Foglio2!$J$3=Foglio2!$E$5,'Assistenti_Tecnici 2^ Pos.Ec.'!N98,IF(Foglio2!$J$3=Foglio2!$E$6,'Assistenti_Amm.vo 2^ Pos.Ec.'!N98,0))</f>
        <v>0</v>
      </c>
      <c r="Q98" s="252">
        <f>IF(Foglio2!$J$3=Foglio2!$E$5,'Assistenti_Tecnici 2^ Pos.Ec.'!O98,IF(Foglio2!$J$3=Foglio2!$E$6,'Assistenti_Amm.vo 2^ Pos.Ec.'!O98,0))</f>
        <v>0</v>
      </c>
      <c r="R98" s="252">
        <f>IF(Foglio2!$J$3=Foglio2!$E$5,'Assistenti_Tecnici 2^ Pos.Ec.'!P98,IF(Foglio2!$J$3=Foglio2!$E$6,'Assistenti_Amm.vo 2^ Pos.Ec.'!P98,0))</f>
        <v>0</v>
      </c>
      <c r="S98" s="252">
        <f>IF(Foglio2!$J$3=Foglio2!$E$5,'Assistenti_Tecnici 2^ Pos.Ec.'!Q98,IF(Foglio2!$J$3=Foglio2!$E$6,'Assistenti_Amm.vo 2^ Pos.Ec.'!Q98,0))</f>
        <v>0</v>
      </c>
      <c r="T98" s="252">
        <f>IF(Foglio2!$J$3=Foglio2!$E$5,'Assistenti_Tecnici 2^ Pos.Ec.'!R98,IF(Foglio2!$J$3=Foglio2!$E$6,'Assistenti_Amm.vo 2^ Pos.Ec.'!R98,0))</f>
        <v>0</v>
      </c>
      <c r="U98" s="252">
        <f t="shared" ref="U98" si="235">(P98)/12*0.8</f>
        <v>0</v>
      </c>
      <c r="V98" s="252">
        <f t="shared" ref="V98" si="236">(P98+R98)/12*0.8</f>
        <v>0</v>
      </c>
      <c r="W98" s="253" t="str">
        <f t="shared" ref="W98" si="237">"Fascia Da "&amp;F98&amp;" a "&amp;F99&amp;" Decorrenza "&amp;DAY(C90)&amp;"/"&amp;MONTH(C90)&amp;"/"&amp;YEAR(C90)</f>
        <v>Fascia Da 21 a 27 Decorrenza 1/7/2008</v>
      </c>
    </row>
    <row r="99" spans="1:23" ht="9" customHeight="1" x14ac:dyDescent="0.2">
      <c r="B99" s="245">
        <f t="shared" ref="B99:B159" si="238">B98+1</f>
        <v>39639</v>
      </c>
      <c r="C99" s="389"/>
      <c r="D99" s="389"/>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99"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2">
      <c r="A100" s="104">
        <f>IF(Foglio2!$J$7=1,TRUNC(V100,0),TRUNC(U100,0))</f>
        <v>0</v>
      </c>
      <c r="B100" s="245">
        <f t="shared" si="238"/>
        <v>39640</v>
      </c>
      <c r="C100" s="389"/>
      <c r="D100" s="389"/>
      <c r="E100" s="259" t="s">
        <v>3</v>
      </c>
      <c r="F100" s="260">
        <v>28</v>
      </c>
      <c r="G100" s="248">
        <f>IF(Foglio2!$J$3=Foglio2!$E$5,'Assistenti_Tecnici 2^ Pos.Ec.'!E100,IF(Foglio2!$J$3=Foglio2!$E$6,'Assistenti_Amm.vo 2^ Pos.Ec.'!E100,0))</f>
        <v>0</v>
      </c>
      <c r="H100" s="248">
        <f>IF(Foglio2!$J$3=Foglio2!$E$5,'Assistenti_Tecnici 2^ Pos.Ec.'!F100,IF(Foglio2!$J$3=Foglio2!$E$6,'Assistenti_Amm.vo 2^ Pos.Ec.'!F100,0))</f>
        <v>0</v>
      </c>
      <c r="I100" s="248">
        <f>IF(Foglio2!$J$3=Foglio2!$E$5,'Assistenti_Tecnici 2^ Pos.Ec.'!G100,IF(Foglio2!$J$3=Foglio2!$E$6,'Assistenti_Amm.vo 2^ Pos.Ec.'!G100,0))</f>
        <v>0</v>
      </c>
      <c r="J100" s="248">
        <f>IF(Foglio2!$J$3=Foglio2!$E$5,'Assistenti_Tecnici 2^ Pos.Ec.'!H100,IF(Foglio2!$J$3=Foglio2!$E$6,'Assistenti_Amm.vo 2^ Pos.Ec.'!H100,0))</f>
        <v>0</v>
      </c>
      <c r="K100" s="248">
        <f>IF(Foglio2!$J$3=Foglio2!$E$5,'Assistenti_Tecnici 2^ Pos.Ec.'!I100,IF(Foglio2!$J$3=Foglio2!$E$6,'Assistenti_Amm.vo 2^ Pos.Ec.'!I100,0))</f>
        <v>0</v>
      </c>
      <c r="L100" s="248">
        <f>IF(Foglio2!$J$3=Foglio2!$E$5,'Assistenti_Tecnici 2^ Pos.Ec.'!J100,IF(Foglio2!$J$3=Foglio2!$E$6,'Assistenti_Amm.vo 2^ Pos.Ec.'!J100,0))</f>
        <v>0</v>
      </c>
      <c r="M100" s="249">
        <f>IF(Foglio2!$J$3=Foglio2!$E$5,'Assistenti_Tecnici 2^ Pos.Ec.'!K100,IF(Foglio2!$J$3=Foglio2!$E$6,'Assistenti_Amm.vo 2^ Pos.Ec.'!K100,0))</f>
        <v>0</v>
      </c>
      <c r="N100" s="250">
        <f>IF(Foglio2!$J$3=Foglio2!$E$5,'Assistenti_Tecnici 2^ Pos.Ec.'!L100,IF(Foglio2!$J$3=Foglio2!$E$6,'Assistenti_Amm.vo 2^ Pos.Ec.'!L100,0))</f>
        <v>0</v>
      </c>
      <c r="O100" s="251"/>
      <c r="P100" s="252">
        <f>IF(Foglio2!$J$3=Foglio2!$E$5,'Assistenti_Tecnici 2^ Pos.Ec.'!N100,IF(Foglio2!$J$3=Foglio2!$E$6,'Assistenti_Amm.vo 2^ Pos.Ec.'!N100,0))</f>
        <v>0</v>
      </c>
      <c r="Q100" s="252">
        <f>IF(Foglio2!$J$3=Foglio2!$E$5,'Assistenti_Tecnici 2^ Pos.Ec.'!O100,IF(Foglio2!$J$3=Foglio2!$E$6,'Assistenti_Amm.vo 2^ Pos.Ec.'!O100,0))</f>
        <v>0</v>
      </c>
      <c r="R100" s="252">
        <f>IF(Foglio2!$J$3=Foglio2!$E$5,'Assistenti_Tecnici 2^ Pos.Ec.'!P100,IF(Foglio2!$J$3=Foglio2!$E$6,'Assistenti_Amm.vo 2^ Pos.Ec.'!P100,0))</f>
        <v>0</v>
      </c>
      <c r="S100" s="252">
        <f>IF(Foglio2!$J$3=Foglio2!$E$5,'Assistenti_Tecnici 2^ Pos.Ec.'!Q100,IF(Foglio2!$J$3=Foglio2!$E$6,'Assistenti_Amm.vo 2^ Pos.Ec.'!Q100,0))</f>
        <v>0</v>
      </c>
      <c r="T100" s="252">
        <f>IF(Foglio2!$J$3=Foglio2!$E$5,'Assistenti_Tecnici 2^ Pos.Ec.'!R100,IF(Foglio2!$J$3=Foglio2!$E$6,'Assistenti_Amm.vo 2^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2">
      <c r="B101" s="245">
        <f t="shared" si="238"/>
        <v>39641</v>
      </c>
      <c r="C101" s="389"/>
      <c r="D101" s="389"/>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V101" si="245">P100*1936.27</f>
        <v>0</v>
      </c>
      <c r="Q101" s="184">
        <f t="shared" si="245"/>
        <v>0</v>
      </c>
      <c r="R101" s="184">
        <f t="shared" si="245"/>
        <v>0</v>
      </c>
      <c r="S101" s="184">
        <f t="shared" si="245"/>
        <v>0</v>
      </c>
      <c r="T101" s="184">
        <f t="shared" si="245"/>
        <v>0</v>
      </c>
      <c r="U101" s="184">
        <f t="shared" si="245"/>
        <v>0</v>
      </c>
      <c r="V101" s="184">
        <f t="shared" si="245"/>
        <v>0</v>
      </c>
    </row>
    <row r="102" spans="1:23" ht="12.75" customHeight="1" x14ac:dyDescent="0.2">
      <c r="A102" s="104">
        <f>IF(Foglio2!$J$7=1,TRUNC(V102,0),TRUNC(U102,0))</f>
        <v>0</v>
      </c>
      <c r="B102" s="245">
        <f t="shared" si="238"/>
        <v>39642</v>
      </c>
      <c r="C102" s="389"/>
      <c r="D102" s="389"/>
      <c r="E102" s="259" t="s">
        <v>3</v>
      </c>
      <c r="F102" s="260">
        <v>35</v>
      </c>
      <c r="G102" s="248">
        <f>IF(Foglio2!$J$3=Foglio2!$E$5,'Assistenti_Tecnici 2^ Pos.Ec.'!E102,IF(Foglio2!$J$3=Foglio2!$E$6,'Assistenti_Amm.vo 2^ Pos.Ec.'!E102,0))</f>
        <v>0</v>
      </c>
      <c r="H102" s="248">
        <f>IF(Foglio2!$J$3=Foglio2!$E$5,'Assistenti_Tecnici 2^ Pos.Ec.'!F102,IF(Foglio2!$J$3=Foglio2!$E$6,'Assistenti_Amm.vo 2^ Pos.Ec.'!F102,0))</f>
        <v>0</v>
      </c>
      <c r="I102" s="248">
        <f>IF(Foglio2!$J$3=Foglio2!$E$5,'Assistenti_Tecnici 2^ Pos.Ec.'!G102,IF(Foglio2!$J$3=Foglio2!$E$6,'Assistenti_Amm.vo 2^ Pos.Ec.'!G102,0))</f>
        <v>0</v>
      </c>
      <c r="J102" s="248">
        <f>IF(Foglio2!$J$3=Foglio2!$E$5,'Assistenti_Tecnici 2^ Pos.Ec.'!H102,IF(Foglio2!$J$3=Foglio2!$E$6,'Assistenti_Amm.vo 2^ Pos.Ec.'!H102,0))</f>
        <v>0</v>
      </c>
      <c r="K102" s="248">
        <f>IF(Foglio2!$J$3=Foglio2!$E$5,'Assistenti_Tecnici 2^ Pos.Ec.'!I102,IF(Foglio2!$J$3=Foglio2!$E$6,'Assistenti_Amm.vo 2^ Pos.Ec.'!I102,0))</f>
        <v>0</v>
      </c>
      <c r="L102" s="248">
        <f>IF(Foglio2!$J$3=Foglio2!$E$5,'Assistenti_Tecnici 2^ Pos.Ec.'!J102,IF(Foglio2!$J$3=Foglio2!$E$6,'Assistenti_Amm.vo 2^ Pos.Ec.'!J102,0))</f>
        <v>0</v>
      </c>
      <c r="M102" s="249">
        <f>IF(Foglio2!$J$3=Foglio2!$E$5,'Assistenti_Tecnici 2^ Pos.Ec.'!K102,IF(Foglio2!$J$3=Foglio2!$E$6,'Assistenti_Amm.vo 2^ Pos.Ec.'!K102,0))</f>
        <v>0</v>
      </c>
      <c r="N102" s="250">
        <f>IF(Foglio2!$J$3=Foglio2!$E$5,'Assistenti_Tecnici 2^ Pos.Ec.'!L102,IF(Foglio2!$J$3=Foglio2!$E$6,'Assistenti_Amm.vo 2^ Pos.Ec.'!L102,0))</f>
        <v>0</v>
      </c>
      <c r="O102" s="251"/>
      <c r="P102" s="252">
        <f>IF(Foglio2!$J$3=Foglio2!$E$5,'Assistenti_Tecnici 2^ Pos.Ec.'!N102,IF(Foglio2!$J$3=Foglio2!$E$6,'Assistenti_Amm.vo 2^ Pos.Ec.'!N102,0))</f>
        <v>0</v>
      </c>
      <c r="Q102" s="252">
        <f>IF(Foglio2!$J$3=Foglio2!$E$5,'Assistenti_Tecnici 2^ Pos.Ec.'!O102,IF(Foglio2!$J$3=Foglio2!$E$6,'Assistenti_Amm.vo 2^ Pos.Ec.'!O102,0))</f>
        <v>0</v>
      </c>
      <c r="R102" s="252">
        <f>IF(Foglio2!$J$3=Foglio2!$E$5,'Assistenti_Tecnici 2^ Pos.Ec.'!P102,IF(Foglio2!$J$3=Foglio2!$E$6,'Assistenti_Amm.vo 2^ Pos.Ec.'!P102,0))</f>
        <v>0</v>
      </c>
      <c r="S102" s="252">
        <f>IF(Foglio2!$J$3=Foglio2!$E$5,'Assistenti_Tecnici 2^ Pos.Ec.'!Q102,IF(Foglio2!$J$3=Foglio2!$E$6,'Assistenti_Amm.vo 2^ Pos.Ec.'!Q102,0))</f>
        <v>0</v>
      </c>
      <c r="T102" s="252">
        <f>IF(Foglio2!$J$3=Foglio2!$E$5,'Assistenti_Tecnici 2^ Pos.Ec.'!R102,IF(Foglio2!$J$3=Foglio2!$E$6,'Assistenti_Amm.vo 2^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2">
      <c r="B103" s="245">
        <f t="shared" si="238"/>
        <v>39643</v>
      </c>
      <c r="C103" s="454"/>
      <c r="D103" s="454"/>
      <c r="E103" s="264" t="s">
        <v>4</v>
      </c>
      <c r="F103" s="265"/>
      <c r="G103" s="256">
        <f t="shared" ref="G103:N103" si="249">G102*1936.27</f>
        <v>0</v>
      </c>
      <c r="H103" s="256">
        <f t="shared" si="249"/>
        <v>0</v>
      </c>
      <c r="I103" s="256">
        <f t="shared" si="249"/>
        <v>0</v>
      </c>
      <c r="J103" s="256">
        <f t="shared" si="249"/>
        <v>0</v>
      </c>
      <c r="K103" s="256">
        <f t="shared" si="249"/>
        <v>0</v>
      </c>
      <c r="L103" s="257">
        <f t="shared" si="249"/>
        <v>0</v>
      </c>
      <c r="M103" s="256">
        <f t="shared" si="249"/>
        <v>0</v>
      </c>
      <c r="N103" s="258">
        <f t="shared" si="249"/>
        <v>0</v>
      </c>
      <c r="O103" s="183"/>
      <c r="P103" s="184">
        <f t="shared" ref="P103:V103" si="250">P102*1936.27</f>
        <v>0</v>
      </c>
      <c r="Q103" s="184">
        <f t="shared" si="250"/>
        <v>0</v>
      </c>
      <c r="R103" s="184">
        <f t="shared" si="250"/>
        <v>0</v>
      </c>
      <c r="S103" s="184">
        <f t="shared" si="250"/>
        <v>0</v>
      </c>
      <c r="T103" s="184">
        <f t="shared" si="250"/>
        <v>0</v>
      </c>
      <c r="U103" s="184">
        <f t="shared" si="250"/>
        <v>0</v>
      </c>
      <c r="V103" s="184">
        <f t="shared" si="250"/>
        <v>0</v>
      </c>
    </row>
    <row r="104" spans="1:23" ht="12.75" customHeight="1" x14ac:dyDescent="0.2">
      <c r="A104" s="104">
        <f>IF(Foglio2!$J$7=1,TRUNC(V104,0),TRUNC(U104,0))</f>
        <v>0</v>
      </c>
      <c r="B104" s="245">
        <f t="shared" ref="B104" si="251">C106</f>
        <v>39814</v>
      </c>
      <c r="C104" s="452">
        <v>39814</v>
      </c>
      <c r="D104" s="452">
        <v>40268</v>
      </c>
      <c r="E104" s="246" t="s">
        <v>3</v>
      </c>
      <c r="F104" s="247">
        <v>0</v>
      </c>
      <c r="G104" s="248">
        <f>IF(Foglio2!$J$3=Foglio2!$E$5,'Assistenti_Tecnici 2^ Pos.Ec.'!E104,IF(Foglio2!$J$3=Foglio2!$E$6,'Assistenti_Amm.vo 2^ Pos.Ec.'!E104,0))</f>
        <v>0</v>
      </c>
      <c r="H104" s="248">
        <f>IF(Foglio2!$J$3=Foglio2!$E$5,'Assistenti_Tecnici 2^ Pos.Ec.'!F104,IF(Foglio2!$J$3=Foglio2!$E$6,'Assistenti_Amm.vo 2^ Pos.Ec.'!F104,0))</f>
        <v>0</v>
      </c>
      <c r="I104" s="248">
        <f>IF(Foglio2!$J$3=Foglio2!$E$5,'Assistenti_Tecnici 2^ Pos.Ec.'!G104,IF(Foglio2!$J$3=Foglio2!$E$6,'Assistenti_Amm.vo 2^ Pos.Ec.'!G104,0))</f>
        <v>0</v>
      </c>
      <c r="J104" s="248">
        <f>IF(Foglio2!$J$3=Foglio2!$E$5,'Assistenti_Tecnici 2^ Pos.Ec.'!H104,IF(Foglio2!$J$3=Foglio2!$E$6,'Assistenti_Amm.vo 2^ Pos.Ec.'!H104,0))</f>
        <v>0</v>
      </c>
      <c r="K104" s="248">
        <f>IF(Foglio2!$J$3=Foglio2!$E$5,'Assistenti_Tecnici 2^ Pos.Ec.'!I104,IF(Foglio2!$J$3=Foglio2!$E$6,'Assistenti_Amm.vo 2^ Pos.Ec.'!I104,0))</f>
        <v>0</v>
      </c>
      <c r="L104" s="248">
        <f>IF(Foglio2!$J$3=Foglio2!$E$5,'Assistenti_Tecnici 2^ Pos.Ec.'!J104,IF(Foglio2!$J$3=Foglio2!$E$6,'Assistenti_Amm.vo 2^ Pos.Ec.'!J104,0))</f>
        <v>0</v>
      </c>
      <c r="M104" s="249">
        <f>IF(Foglio2!$J$3=Foglio2!$E$5,'Assistenti_Tecnici 2^ Pos.Ec.'!K104,IF(Foglio2!$J$3=Foglio2!$E$6,'Assistenti_Amm.vo 2^ Pos.Ec.'!K104,0))</f>
        <v>0</v>
      </c>
      <c r="N104" s="250">
        <f>IF(Foglio2!$J$3=Foglio2!$E$5,'Assistenti_Tecnici 2^ Pos.Ec.'!L104,IF(Foglio2!$J$3=Foglio2!$E$6,'Assistenti_Amm.vo 2^ Pos.Ec.'!L104,0))</f>
        <v>0</v>
      </c>
      <c r="O104" s="251"/>
      <c r="P104" s="252">
        <f>IF(Foglio2!$J$3=Foglio2!$E$5,'Assistenti_Tecnici 2^ Pos.Ec.'!N104,IF(Foglio2!$J$3=Foglio2!$E$6,'Assistenti_Amm.vo 2^ Pos.Ec.'!N104,0))</f>
        <v>0</v>
      </c>
      <c r="Q104" s="252">
        <f>IF(Foglio2!$J$3=Foglio2!$E$5,'Assistenti_Tecnici 2^ Pos.Ec.'!O104,IF(Foglio2!$J$3=Foglio2!$E$6,'Assistenti_Amm.vo 2^ Pos.Ec.'!O104,0))</f>
        <v>0</v>
      </c>
      <c r="R104" s="252">
        <f>IF(Foglio2!$J$3=Foglio2!$E$5,'Assistenti_Tecnici 2^ Pos.Ec.'!P104,IF(Foglio2!$J$3=Foglio2!$E$6,'Assistenti_Amm.vo 2^ Pos.Ec.'!P104,0))</f>
        <v>0</v>
      </c>
      <c r="S104" s="252">
        <f>IF(Foglio2!$J$3=Foglio2!$E$5,'Assistenti_Tecnici 2^ Pos.Ec.'!Q104,IF(Foglio2!$J$3=Foglio2!$E$6,'Assistenti_Amm.vo 2^ Pos.Ec.'!Q104,0))</f>
        <v>0</v>
      </c>
      <c r="T104" s="252">
        <f>IF(Foglio2!$J$3=Foglio2!$E$5,'Assistenti_Tecnici 2^ Pos.Ec.'!R104,IF(Foglio2!$J$3=Foglio2!$E$6,'Assistenti_Amm.vo 2^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2">
      <c r="B105" s="245">
        <f t="shared" ref="B105" si="255">B104+1</f>
        <v>39815</v>
      </c>
      <c r="C105" s="453"/>
      <c r="D105" s="453"/>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V105" si="257">P104*1936.27</f>
        <v>0</v>
      </c>
      <c r="Q105" s="184">
        <f t="shared" si="257"/>
        <v>0</v>
      </c>
      <c r="R105" s="184">
        <f t="shared" si="257"/>
        <v>0</v>
      </c>
      <c r="S105" s="184">
        <f t="shared" si="257"/>
        <v>0</v>
      </c>
      <c r="T105" s="184">
        <f t="shared" si="257"/>
        <v>0</v>
      </c>
      <c r="U105" s="184">
        <f t="shared" si="257"/>
        <v>0</v>
      </c>
      <c r="V105" s="184">
        <f t="shared" si="257"/>
        <v>0</v>
      </c>
    </row>
    <row r="106" spans="1:23" ht="12.75" customHeight="1" x14ac:dyDescent="0.2">
      <c r="A106" s="104">
        <f>IF(Foglio2!$J$7=1,TRUNC(V106,0),TRUNC(U106,0))</f>
        <v>0</v>
      </c>
      <c r="B106" s="245">
        <f t="shared" si="238"/>
        <v>39816</v>
      </c>
      <c r="C106" s="389">
        <v>39814</v>
      </c>
      <c r="D106" s="389">
        <v>40268</v>
      </c>
      <c r="E106" s="259" t="s">
        <v>3</v>
      </c>
      <c r="F106" s="260">
        <v>3</v>
      </c>
      <c r="G106" s="248">
        <f>IF(Foglio2!$J$3=Foglio2!$E$5,'Assistenti_Tecnici 2^ Pos.Ec.'!E106,IF(Foglio2!$J$3=Foglio2!$E$6,'Assistenti_Amm.vo 2^ Pos.Ec.'!E106,0))</f>
        <v>0</v>
      </c>
      <c r="H106" s="248">
        <f>IF(Foglio2!$J$3=Foglio2!$E$5,'Assistenti_Tecnici 2^ Pos.Ec.'!F106,IF(Foglio2!$J$3=Foglio2!$E$6,'Assistenti_Amm.vo 2^ Pos.Ec.'!F106,0))</f>
        <v>0</v>
      </c>
      <c r="I106" s="248">
        <f>IF(Foglio2!$J$3=Foglio2!$E$5,'Assistenti_Tecnici 2^ Pos.Ec.'!G106,IF(Foglio2!$J$3=Foglio2!$E$6,'Assistenti_Amm.vo 2^ Pos.Ec.'!G106,0))</f>
        <v>0</v>
      </c>
      <c r="J106" s="248">
        <f>IF(Foglio2!$J$3=Foglio2!$E$5,'Assistenti_Tecnici 2^ Pos.Ec.'!H106,IF(Foglio2!$J$3=Foglio2!$E$6,'Assistenti_Amm.vo 2^ Pos.Ec.'!H106,0))</f>
        <v>0</v>
      </c>
      <c r="K106" s="248">
        <f>IF(Foglio2!$J$3=Foglio2!$E$5,'Assistenti_Tecnici 2^ Pos.Ec.'!I106,IF(Foglio2!$J$3=Foglio2!$E$6,'Assistenti_Amm.vo 2^ Pos.Ec.'!I106,0))</f>
        <v>0</v>
      </c>
      <c r="L106" s="248">
        <f>IF(Foglio2!$J$3=Foglio2!$E$5,'Assistenti_Tecnici 2^ Pos.Ec.'!J106,IF(Foglio2!$J$3=Foglio2!$E$6,'Assistenti_Amm.vo 2^ Pos.Ec.'!J106,0))</f>
        <v>0</v>
      </c>
      <c r="M106" s="249">
        <f>IF(Foglio2!$J$3=Foglio2!$E$5,'Assistenti_Tecnici 2^ Pos.Ec.'!K106,IF(Foglio2!$J$3=Foglio2!$E$6,'Assistenti_Amm.vo 2^ Pos.Ec.'!K106,0))</f>
        <v>0</v>
      </c>
      <c r="N106" s="250">
        <f>IF(Foglio2!$J$3=Foglio2!$E$5,'Assistenti_Tecnici 2^ Pos.Ec.'!L106,IF(Foglio2!$J$3=Foglio2!$E$6,'Assistenti_Amm.vo 2^ Pos.Ec.'!L106,0))</f>
        <v>0</v>
      </c>
      <c r="O106" s="251"/>
      <c r="P106" s="252">
        <f>IF(Foglio2!$J$3=Foglio2!$E$5,'Assistenti_Tecnici 2^ Pos.Ec.'!N106,IF(Foglio2!$J$3=Foglio2!$E$6,'Assistenti_Amm.vo 2^ Pos.Ec.'!N106,0))</f>
        <v>0</v>
      </c>
      <c r="Q106" s="252">
        <f>IF(Foglio2!$J$3=Foglio2!$E$5,'Assistenti_Tecnici 2^ Pos.Ec.'!O106,IF(Foglio2!$J$3=Foglio2!$E$6,'Assistenti_Amm.vo 2^ Pos.Ec.'!O106,0))</f>
        <v>0</v>
      </c>
      <c r="R106" s="252">
        <f>IF(Foglio2!$J$3=Foglio2!$E$5,'Assistenti_Tecnici 2^ Pos.Ec.'!P106,IF(Foglio2!$J$3=Foglio2!$E$6,'Assistenti_Amm.vo 2^ Pos.Ec.'!P106,0))</f>
        <v>0</v>
      </c>
      <c r="S106" s="252">
        <f>IF(Foglio2!$J$3=Foglio2!$E$5,'Assistenti_Tecnici 2^ Pos.Ec.'!Q106,IF(Foglio2!$J$3=Foglio2!$E$6,'Assistenti_Amm.vo 2^ Pos.Ec.'!Q106,0))</f>
        <v>0</v>
      </c>
      <c r="T106" s="252">
        <f>IF(Foglio2!$J$3=Foglio2!$E$5,'Assistenti_Tecnici 2^ Pos.Ec.'!R106,IF(Foglio2!$J$3=Foglio2!$E$6,'Assistenti_Amm.vo 2^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2">
      <c r="B107" s="245">
        <f t="shared" si="238"/>
        <v>39817</v>
      </c>
      <c r="C107" s="389"/>
      <c r="D107" s="389"/>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V107" si="262">P106*1936.27</f>
        <v>0</v>
      </c>
      <c r="Q107" s="184">
        <f t="shared" si="262"/>
        <v>0</v>
      </c>
      <c r="R107" s="184">
        <f t="shared" si="262"/>
        <v>0</v>
      </c>
      <c r="S107" s="184">
        <f t="shared" si="262"/>
        <v>0</v>
      </c>
      <c r="T107" s="184">
        <f t="shared" si="262"/>
        <v>0</v>
      </c>
      <c r="U107" s="184">
        <f t="shared" si="262"/>
        <v>0</v>
      </c>
      <c r="V107" s="184">
        <f t="shared" si="262"/>
        <v>0</v>
      </c>
    </row>
    <row r="108" spans="1:23" ht="12.75" customHeight="1" x14ac:dyDescent="0.2">
      <c r="A108" s="104">
        <f>IF(Foglio2!$J$7=1,TRUNC(V108,0),TRUNC(U108,0))</f>
        <v>0</v>
      </c>
      <c r="B108" s="245">
        <f t="shared" si="238"/>
        <v>39818</v>
      </c>
      <c r="C108" s="389"/>
      <c r="D108" s="389"/>
      <c r="E108" s="259" t="s">
        <v>3</v>
      </c>
      <c r="F108" s="260">
        <v>9</v>
      </c>
      <c r="G108" s="248">
        <f>IF(Foglio2!$J$3=Foglio2!$E$5,'Assistenti_Tecnici 2^ Pos.Ec.'!E108,IF(Foglio2!$J$3=Foglio2!$E$6,'Assistenti_Amm.vo 2^ Pos.Ec.'!E108,0))</f>
        <v>0</v>
      </c>
      <c r="H108" s="248">
        <f>IF(Foglio2!$J$3=Foglio2!$E$5,'Assistenti_Tecnici 2^ Pos.Ec.'!F108,IF(Foglio2!$J$3=Foglio2!$E$6,'Assistenti_Amm.vo 2^ Pos.Ec.'!F108,0))</f>
        <v>0</v>
      </c>
      <c r="I108" s="248">
        <f>IF(Foglio2!$J$3=Foglio2!$E$5,'Assistenti_Tecnici 2^ Pos.Ec.'!G108,IF(Foglio2!$J$3=Foglio2!$E$6,'Assistenti_Amm.vo 2^ Pos.Ec.'!G108,0))</f>
        <v>0</v>
      </c>
      <c r="J108" s="248">
        <f>IF(Foglio2!$J$3=Foglio2!$E$5,'Assistenti_Tecnici 2^ Pos.Ec.'!H108,IF(Foglio2!$J$3=Foglio2!$E$6,'Assistenti_Amm.vo 2^ Pos.Ec.'!H108,0))</f>
        <v>0</v>
      </c>
      <c r="K108" s="248">
        <f>IF(Foglio2!$J$3=Foglio2!$E$5,'Assistenti_Tecnici 2^ Pos.Ec.'!I108,IF(Foglio2!$J$3=Foglio2!$E$6,'Assistenti_Amm.vo 2^ Pos.Ec.'!I108,0))</f>
        <v>0</v>
      </c>
      <c r="L108" s="248">
        <f>IF(Foglio2!$J$3=Foglio2!$E$5,'Assistenti_Tecnici 2^ Pos.Ec.'!J108,IF(Foglio2!$J$3=Foglio2!$E$6,'Assistenti_Amm.vo 2^ Pos.Ec.'!J108,0))</f>
        <v>0</v>
      </c>
      <c r="M108" s="249">
        <f>IF(Foglio2!$J$3=Foglio2!$E$5,'Assistenti_Tecnici 2^ Pos.Ec.'!K108,IF(Foglio2!$J$3=Foglio2!$E$6,'Assistenti_Amm.vo 2^ Pos.Ec.'!K108,0))</f>
        <v>0</v>
      </c>
      <c r="N108" s="250">
        <f>IF(Foglio2!$J$3=Foglio2!$E$5,'Assistenti_Tecnici 2^ Pos.Ec.'!L108,IF(Foglio2!$J$3=Foglio2!$E$6,'Assistenti_Amm.vo 2^ Pos.Ec.'!L108,0))</f>
        <v>0</v>
      </c>
      <c r="O108" s="251"/>
      <c r="P108" s="252">
        <f>IF(Foglio2!$J$3=Foglio2!$E$5,'Assistenti_Tecnici 2^ Pos.Ec.'!N108,IF(Foglio2!$J$3=Foglio2!$E$6,'Assistenti_Amm.vo 2^ Pos.Ec.'!N108,0))</f>
        <v>0</v>
      </c>
      <c r="Q108" s="252">
        <f>IF(Foglio2!$J$3=Foglio2!$E$5,'Assistenti_Tecnici 2^ Pos.Ec.'!O108,IF(Foglio2!$J$3=Foglio2!$E$6,'Assistenti_Amm.vo 2^ Pos.Ec.'!O108,0))</f>
        <v>0</v>
      </c>
      <c r="R108" s="252">
        <f>IF(Foglio2!$J$3=Foglio2!$E$5,'Assistenti_Tecnici 2^ Pos.Ec.'!P108,IF(Foglio2!$J$3=Foglio2!$E$6,'Assistenti_Amm.vo 2^ Pos.Ec.'!P108,0))</f>
        <v>0</v>
      </c>
      <c r="S108" s="252">
        <f>IF(Foglio2!$J$3=Foglio2!$E$5,'Assistenti_Tecnici 2^ Pos.Ec.'!Q108,IF(Foglio2!$J$3=Foglio2!$E$6,'Assistenti_Amm.vo 2^ Pos.Ec.'!Q108,0))</f>
        <v>0</v>
      </c>
      <c r="T108" s="252">
        <f>IF(Foglio2!$J$3=Foglio2!$E$5,'Assistenti_Tecnici 2^ Pos.Ec.'!R108,IF(Foglio2!$J$3=Foglio2!$E$6,'Assistenti_Amm.vo 2^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2">
      <c r="B109" s="245">
        <f t="shared" si="238"/>
        <v>39819</v>
      </c>
      <c r="C109" s="389"/>
      <c r="D109" s="389"/>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V109" si="267">P108*1936.27</f>
        <v>0</v>
      </c>
      <c r="Q109" s="184">
        <f t="shared" si="267"/>
        <v>0</v>
      </c>
      <c r="R109" s="184">
        <f t="shared" si="267"/>
        <v>0</v>
      </c>
      <c r="S109" s="184">
        <f t="shared" si="267"/>
        <v>0</v>
      </c>
      <c r="T109" s="184">
        <f t="shared" si="267"/>
        <v>0</v>
      </c>
      <c r="U109" s="184">
        <f t="shared" si="267"/>
        <v>0</v>
      </c>
      <c r="V109" s="184">
        <f t="shared" si="267"/>
        <v>0</v>
      </c>
    </row>
    <row r="110" spans="1:23" ht="12.75" customHeight="1" x14ac:dyDescent="0.2">
      <c r="A110" s="104">
        <f>IF(Foglio2!$J$7=1,TRUNC(V110,0),TRUNC(U110,0))</f>
        <v>0</v>
      </c>
      <c r="B110" s="245">
        <f t="shared" si="238"/>
        <v>39820</v>
      </c>
      <c r="C110" s="389"/>
      <c r="D110" s="389"/>
      <c r="E110" s="259" t="s">
        <v>3</v>
      </c>
      <c r="F110" s="260">
        <v>15</v>
      </c>
      <c r="G110" s="248">
        <f>IF(Foglio2!$J$3=Foglio2!$E$5,'Assistenti_Tecnici 2^ Pos.Ec.'!E110,IF(Foglio2!$J$3=Foglio2!$E$6,'Assistenti_Amm.vo 2^ Pos.Ec.'!E110,0))</f>
        <v>0</v>
      </c>
      <c r="H110" s="248">
        <f>IF(Foglio2!$J$3=Foglio2!$E$5,'Assistenti_Tecnici 2^ Pos.Ec.'!F110,IF(Foglio2!$J$3=Foglio2!$E$6,'Assistenti_Amm.vo 2^ Pos.Ec.'!F110,0))</f>
        <v>0</v>
      </c>
      <c r="I110" s="248">
        <f>IF(Foglio2!$J$3=Foglio2!$E$5,'Assistenti_Tecnici 2^ Pos.Ec.'!G110,IF(Foglio2!$J$3=Foglio2!$E$6,'Assistenti_Amm.vo 2^ Pos.Ec.'!G110,0))</f>
        <v>0</v>
      </c>
      <c r="J110" s="248">
        <f>IF(Foglio2!$J$3=Foglio2!$E$5,'Assistenti_Tecnici 2^ Pos.Ec.'!H110,IF(Foglio2!$J$3=Foglio2!$E$6,'Assistenti_Amm.vo 2^ Pos.Ec.'!H110,0))</f>
        <v>0</v>
      </c>
      <c r="K110" s="248">
        <f>IF(Foglio2!$J$3=Foglio2!$E$5,'Assistenti_Tecnici 2^ Pos.Ec.'!I110,IF(Foglio2!$J$3=Foglio2!$E$6,'Assistenti_Amm.vo 2^ Pos.Ec.'!I110,0))</f>
        <v>0</v>
      </c>
      <c r="L110" s="248">
        <f>IF(Foglio2!$J$3=Foglio2!$E$5,'Assistenti_Tecnici 2^ Pos.Ec.'!J110,IF(Foglio2!$J$3=Foglio2!$E$6,'Assistenti_Amm.vo 2^ Pos.Ec.'!J110,0))</f>
        <v>0</v>
      </c>
      <c r="M110" s="249">
        <f>IF(Foglio2!$J$3=Foglio2!$E$5,'Assistenti_Tecnici 2^ Pos.Ec.'!K110,IF(Foglio2!$J$3=Foglio2!$E$6,'Assistenti_Amm.vo 2^ Pos.Ec.'!K110,0))</f>
        <v>0</v>
      </c>
      <c r="N110" s="250">
        <f>IF(Foglio2!$J$3=Foglio2!$E$5,'Assistenti_Tecnici 2^ Pos.Ec.'!L110,IF(Foglio2!$J$3=Foglio2!$E$6,'Assistenti_Amm.vo 2^ Pos.Ec.'!L110,0))</f>
        <v>0</v>
      </c>
      <c r="O110" s="251"/>
      <c r="P110" s="252">
        <f>IF(Foglio2!$J$3=Foglio2!$E$5,'Assistenti_Tecnici 2^ Pos.Ec.'!N110,IF(Foglio2!$J$3=Foglio2!$E$6,'Assistenti_Amm.vo 2^ Pos.Ec.'!N110,0))</f>
        <v>0</v>
      </c>
      <c r="Q110" s="252">
        <f>IF(Foglio2!$J$3=Foglio2!$E$5,'Assistenti_Tecnici 2^ Pos.Ec.'!O110,IF(Foglio2!$J$3=Foglio2!$E$6,'Assistenti_Amm.vo 2^ Pos.Ec.'!O110,0))</f>
        <v>0</v>
      </c>
      <c r="R110" s="252">
        <f>IF(Foglio2!$J$3=Foglio2!$E$5,'Assistenti_Tecnici 2^ Pos.Ec.'!P110,IF(Foglio2!$J$3=Foglio2!$E$6,'Assistenti_Amm.vo 2^ Pos.Ec.'!P110,0))</f>
        <v>0</v>
      </c>
      <c r="S110" s="252">
        <f>IF(Foglio2!$J$3=Foglio2!$E$5,'Assistenti_Tecnici 2^ Pos.Ec.'!Q110,IF(Foglio2!$J$3=Foglio2!$E$6,'Assistenti_Amm.vo 2^ Pos.Ec.'!Q110,0))</f>
        <v>0</v>
      </c>
      <c r="T110" s="252">
        <f>IF(Foglio2!$J$3=Foglio2!$E$5,'Assistenti_Tecnici 2^ Pos.Ec.'!R110,IF(Foglio2!$J$3=Foglio2!$E$6,'Assistenti_Amm.vo 2^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2">
      <c r="B111" s="245">
        <f t="shared" si="238"/>
        <v>39821</v>
      </c>
      <c r="C111" s="389"/>
      <c r="D111" s="389"/>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V111" si="272">P110*1936.27</f>
        <v>0</v>
      </c>
      <c r="Q111" s="184">
        <f t="shared" si="272"/>
        <v>0</v>
      </c>
      <c r="R111" s="184">
        <f t="shared" si="272"/>
        <v>0</v>
      </c>
      <c r="S111" s="184">
        <f t="shared" si="272"/>
        <v>0</v>
      </c>
      <c r="T111" s="184">
        <f t="shared" si="272"/>
        <v>0</v>
      </c>
      <c r="U111" s="184">
        <f t="shared" si="272"/>
        <v>0</v>
      </c>
      <c r="V111" s="184">
        <f t="shared" si="272"/>
        <v>0</v>
      </c>
    </row>
    <row r="112" spans="1:23" ht="12.75" customHeight="1" x14ac:dyDescent="0.2">
      <c r="A112" s="104">
        <f>IF(Foglio2!$J$7=1,TRUNC(V112,0),TRUNC(U112,0))</f>
        <v>0</v>
      </c>
      <c r="B112" s="245">
        <f t="shared" si="238"/>
        <v>39822</v>
      </c>
      <c r="C112" s="389"/>
      <c r="D112" s="389"/>
      <c r="E112" s="259" t="s">
        <v>3</v>
      </c>
      <c r="F112" s="260">
        <v>21</v>
      </c>
      <c r="G112" s="248">
        <f>IF(Foglio2!$J$3=Foglio2!$E$5,'Assistenti_Tecnici 2^ Pos.Ec.'!E112,IF(Foglio2!$J$3=Foglio2!$E$6,'Assistenti_Amm.vo 2^ Pos.Ec.'!E112,0))</f>
        <v>0</v>
      </c>
      <c r="H112" s="248">
        <f>IF(Foglio2!$J$3=Foglio2!$E$5,'Assistenti_Tecnici 2^ Pos.Ec.'!F112,IF(Foglio2!$J$3=Foglio2!$E$6,'Assistenti_Amm.vo 2^ Pos.Ec.'!F112,0))</f>
        <v>0</v>
      </c>
      <c r="I112" s="248">
        <f>IF(Foglio2!$J$3=Foglio2!$E$5,'Assistenti_Tecnici 2^ Pos.Ec.'!G112,IF(Foglio2!$J$3=Foglio2!$E$6,'Assistenti_Amm.vo 2^ Pos.Ec.'!G112,0))</f>
        <v>0</v>
      </c>
      <c r="J112" s="248">
        <f>IF(Foglio2!$J$3=Foglio2!$E$5,'Assistenti_Tecnici 2^ Pos.Ec.'!H112,IF(Foglio2!$J$3=Foglio2!$E$6,'Assistenti_Amm.vo 2^ Pos.Ec.'!H112,0))</f>
        <v>0</v>
      </c>
      <c r="K112" s="248">
        <f>IF(Foglio2!$J$3=Foglio2!$E$5,'Assistenti_Tecnici 2^ Pos.Ec.'!I112,IF(Foglio2!$J$3=Foglio2!$E$6,'Assistenti_Amm.vo 2^ Pos.Ec.'!I112,0))</f>
        <v>0</v>
      </c>
      <c r="L112" s="248">
        <f>IF(Foglio2!$J$3=Foglio2!$E$5,'Assistenti_Tecnici 2^ Pos.Ec.'!J112,IF(Foglio2!$J$3=Foglio2!$E$6,'Assistenti_Amm.vo 2^ Pos.Ec.'!J112,0))</f>
        <v>0</v>
      </c>
      <c r="M112" s="249">
        <f>IF(Foglio2!$J$3=Foglio2!$E$5,'Assistenti_Tecnici 2^ Pos.Ec.'!K112,IF(Foglio2!$J$3=Foglio2!$E$6,'Assistenti_Amm.vo 2^ Pos.Ec.'!K112,0))</f>
        <v>0</v>
      </c>
      <c r="N112" s="250">
        <f>IF(Foglio2!$J$3=Foglio2!$E$5,'Assistenti_Tecnici 2^ Pos.Ec.'!L112,IF(Foglio2!$J$3=Foglio2!$E$6,'Assistenti_Amm.vo 2^ Pos.Ec.'!L112,0))</f>
        <v>0</v>
      </c>
      <c r="O112" s="251"/>
      <c r="P112" s="252">
        <f>IF(Foglio2!$J$3=Foglio2!$E$5,'Assistenti_Tecnici 2^ Pos.Ec.'!N112,IF(Foglio2!$J$3=Foglio2!$E$6,'Assistenti_Amm.vo 2^ Pos.Ec.'!N112,0))</f>
        <v>0</v>
      </c>
      <c r="Q112" s="252">
        <f>IF(Foglio2!$J$3=Foglio2!$E$5,'Assistenti_Tecnici 2^ Pos.Ec.'!O112,IF(Foglio2!$J$3=Foglio2!$E$6,'Assistenti_Amm.vo 2^ Pos.Ec.'!O112,0))</f>
        <v>0</v>
      </c>
      <c r="R112" s="252">
        <f>IF(Foglio2!$J$3=Foglio2!$E$5,'Assistenti_Tecnici 2^ Pos.Ec.'!P112,IF(Foglio2!$J$3=Foglio2!$E$6,'Assistenti_Amm.vo 2^ Pos.Ec.'!P112,0))</f>
        <v>0</v>
      </c>
      <c r="S112" s="252">
        <f>IF(Foglio2!$J$3=Foglio2!$E$5,'Assistenti_Tecnici 2^ Pos.Ec.'!Q112,IF(Foglio2!$J$3=Foglio2!$E$6,'Assistenti_Amm.vo 2^ Pos.Ec.'!Q112,0))</f>
        <v>0</v>
      </c>
      <c r="T112" s="252">
        <f>IF(Foglio2!$J$3=Foglio2!$E$5,'Assistenti_Tecnici 2^ Pos.Ec.'!R112,IF(Foglio2!$J$3=Foglio2!$E$6,'Assistenti_Amm.vo 2^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2">
      <c r="B113" s="245">
        <f t="shared" si="238"/>
        <v>39823</v>
      </c>
      <c r="C113" s="389"/>
      <c r="D113" s="389"/>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V113" si="277">P112*1936.27</f>
        <v>0</v>
      </c>
      <c r="Q113" s="184">
        <f t="shared" si="277"/>
        <v>0</v>
      </c>
      <c r="R113" s="184">
        <f t="shared" si="277"/>
        <v>0</v>
      </c>
      <c r="S113" s="184">
        <f t="shared" si="277"/>
        <v>0</v>
      </c>
      <c r="T113" s="184">
        <f t="shared" si="277"/>
        <v>0</v>
      </c>
      <c r="U113" s="184">
        <f t="shared" si="277"/>
        <v>0</v>
      </c>
      <c r="V113" s="184">
        <f t="shared" si="277"/>
        <v>0</v>
      </c>
    </row>
    <row r="114" spans="1:23" ht="12.75" customHeight="1" x14ac:dyDescent="0.2">
      <c r="A114" s="104">
        <f>IF(Foglio2!$J$7=1,TRUNC(V114,0),TRUNC(U114,0))</f>
        <v>0</v>
      </c>
      <c r="B114" s="245">
        <f t="shared" si="238"/>
        <v>39824</v>
      </c>
      <c r="C114" s="389"/>
      <c r="D114" s="389"/>
      <c r="E114" s="259" t="s">
        <v>3</v>
      </c>
      <c r="F114" s="260">
        <v>28</v>
      </c>
      <c r="G114" s="248">
        <f>IF(Foglio2!$J$3=Foglio2!$E$5,'Assistenti_Tecnici 2^ Pos.Ec.'!E114,IF(Foglio2!$J$3=Foglio2!$E$6,'Assistenti_Amm.vo 2^ Pos.Ec.'!E114,0))</f>
        <v>0</v>
      </c>
      <c r="H114" s="248">
        <f>IF(Foglio2!$J$3=Foglio2!$E$5,'Assistenti_Tecnici 2^ Pos.Ec.'!F114,IF(Foglio2!$J$3=Foglio2!$E$6,'Assistenti_Amm.vo 2^ Pos.Ec.'!F114,0))</f>
        <v>0</v>
      </c>
      <c r="I114" s="248">
        <f>IF(Foglio2!$J$3=Foglio2!$E$5,'Assistenti_Tecnici 2^ Pos.Ec.'!G114,IF(Foglio2!$J$3=Foglio2!$E$6,'Assistenti_Amm.vo 2^ Pos.Ec.'!G114,0))</f>
        <v>0</v>
      </c>
      <c r="J114" s="248">
        <f>IF(Foglio2!$J$3=Foglio2!$E$5,'Assistenti_Tecnici 2^ Pos.Ec.'!H114,IF(Foglio2!$J$3=Foglio2!$E$6,'Assistenti_Amm.vo 2^ Pos.Ec.'!H114,0))</f>
        <v>0</v>
      </c>
      <c r="K114" s="248">
        <f>IF(Foglio2!$J$3=Foglio2!$E$5,'Assistenti_Tecnici 2^ Pos.Ec.'!I114,IF(Foglio2!$J$3=Foglio2!$E$6,'Assistenti_Amm.vo 2^ Pos.Ec.'!I114,0))</f>
        <v>0</v>
      </c>
      <c r="L114" s="248">
        <f>IF(Foglio2!$J$3=Foglio2!$E$5,'Assistenti_Tecnici 2^ Pos.Ec.'!J114,IF(Foglio2!$J$3=Foglio2!$E$6,'Assistenti_Amm.vo 2^ Pos.Ec.'!J114,0))</f>
        <v>0</v>
      </c>
      <c r="M114" s="249">
        <f>IF(Foglio2!$J$3=Foglio2!$E$5,'Assistenti_Tecnici 2^ Pos.Ec.'!K114,IF(Foglio2!$J$3=Foglio2!$E$6,'Assistenti_Amm.vo 2^ Pos.Ec.'!K114,0))</f>
        <v>0</v>
      </c>
      <c r="N114" s="250">
        <f>IF(Foglio2!$J$3=Foglio2!$E$5,'Assistenti_Tecnici 2^ Pos.Ec.'!L114,IF(Foglio2!$J$3=Foglio2!$E$6,'Assistenti_Amm.vo 2^ Pos.Ec.'!L114,0))</f>
        <v>0</v>
      </c>
      <c r="O114" s="251"/>
      <c r="P114" s="252">
        <f>IF(Foglio2!$J$3=Foglio2!$E$5,'Assistenti_Tecnici 2^ Pos.Ec.'!N114,IF(Foglio2!$J$3=Foglio2!$E$6,'Assistenti_Amm.vo 2^ Pos.Ec.'!N114,0))</f>
        <v>0</v>
      </c>
      <c r="Q114" s="252">
        <f>IF(Foglio2!$J$3=Foglio2!$E$5,'Assistenti_Tecnici 2^ Pos.Ec.'!O114,IF(Foglio2!$J$3=Foglio2!$E$6,'Assistenti_Amm.vo 2^ Pos.Ec.'!O114,0))</f>
        <v>0</v>
      </c>
      <c r="R114" s="252">
        <f>IF(Foglio2!$J$3=Foglio2!$E$5,'Assistenti_Tecnici 2^ Pos.Ec.'!P114,IF(Foglio2!$J$3=Foglio2!$E$6,'Assistenti_Amm.vo 2^ Pos.Ec.'!P114,0))</f>
        <v>0</v>
      </c>
      <c r="S114" s="252">
        <f>IF(Foglio2!$J$3=Foglio2!$E$5,'Assistenti_Tecnici 2^ Pos.Ec.'!Q114,IF(Foglio2!$J$3=Foglio2!$E$6,'Assistenti_Amm.vo 2^ Pos.Ec.'!Q114,0))</f>
        <v>0</v>
      </c>
      <c r="T114" s="252">
        <f>IF(Foglio2!$J$3=Foglio2!$E$5,'Assistenti_Tecnici 2^ Pos.Ec.'!R114,IF(Foglio2!$J$3=Foglio2!$E$6,'Assistenti_Amm.vo 2^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2">
      <c r="B115" s="245">
        <f t="shared" si="238"/>
        <v>39825</v>
      </c>
      <c r="C115" s="389"/>
      <c r="D115" s="389"/>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15"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2">
      <c r="A116" s="104">
        <f>IF(Foglio2!$J$7=1,TRUNC(V116,0),TRUNC(U116,0))</f>
        <v>0</v>
      </c>
      <c r="B116" s="245">
        <f t="shared" si="238"/>
        <v>39826</v>
      </c>
      <c r="C116" s="389"/>
      <c r="D116" s="389"/>
      <c r="E116" s="259" t="s">
        <v>3</v>
      </c>
      <c r="F116" s="260">
        <v>35</v>
      </c>
      <c r="G116" s="248">
        <f>IF(Foglio2!$J$3=Foglio2!$E$5,'Assistenti_Tecnici 2^ Pos.Ec.'!E116,IF(Foglio2!$J$3=Foglio2!$E$6,'Assistenti_Amm.vo 2^ Pos.Ec.'!E116,0))</f>
        <v>0</v>
      </c>
      <c r="H116" s="248">
        <f>IF(Foglio2!$J$3=Foglio2!$E$5,'Assistenti_Tecnici 2^ Pos.Ec.'!F116,IF(Foglio2!$J$3=Foglio2!$E$6,'Assistenti_Amm.vo 2^ Pos.Ec.'!F116,0))</f>
        <v>0</v>
      </c>
      <c r="I116" s="248">
        <f>IF(Foglio2!$J$3=Foglio2!$E$5,'Assistenti_Tecnici 2^ Pos.Ec.'!G116,IF(Foglio2!$J$3=Foglio2!$E$6,'Assistenti_Amm.vo 2^ Pos.Ec.'!G116,0))</f>
        <v>0</v>
      </c>
      <c r="J116" s="248">
        <f>IF(Foglio2!$J$3=Foglio2!$E$5,'Assistenti_Tecnici 2^ Pos.Ec.'!H116,IF(Foglio2!$J$3=Foglio2!$E$6,'Assistenti_Amm.vo 2^ Pos.Ec.'!H116,0))</f>
        <v>0</v>
      </c>
      <c r="K116" s="248">
        <f>IF(Foglio2!$J$3=Foglio2!$E$5,'Assistenti_Tecnici 2^ Pos.Ec.'!I116,IF(Foglio2!$J$3=Foglio2!$E$6,'Assistenti_Amm.vo 2^ Pos.Ec.'!I116,0))</f>
        <v>0</v>
      </c>
      <c r="L116" s="248">
        <f>IF(Foglio2!$J$3=Foglio2!$E$5,'Assistenti_Tecnici 2^ Pos.Ec.'!J116,IF(Foglio2!$J$3=Foglio2!$E$6,'Assistenti_Amm.vo 2^ Pos.Ec.'!J116,0))</f>
        <v>0</v>
      </c>
      <c r="M116" s="249">
        <f>IF(Foglio2!$J$3=Foglio2!$E$5,'Assistenti_Tecnici 2^ Pos.Ec.'!K116,IF(Foglio2!$J$3=Foglio2!$E$6,'Assistenti_Amm.vo 2^ Pos.Ec.'!K116,0))</f>
        <v>0</v>
      </c>
      <c r="N116" s="250">
        <f>IF(Foglio2!$J$3=Foglio2!$E$5,'Assistenti_Tecnici 2^ Pos.Ec.'!L116,IF(Foglio2!$J$3=Foglio2!$E$6,'Assistenti_Amm.vo 2^ Pos.Ec.'!L116,0))</f>
        <v>0</v>
      </c>
      <c r="O116" s="251"/>
      <c r="P116" s="252">
        <f>IF(Foglio2!$J$3=Foglio2!$E$5,'Assistenti_Tecnici 2^ Pos.Ec.'!N116,IF(Foglio2!$J$3=Foglio2!$E$6,'Assistenti_Amm.vo 2^ Pos.Ec.'!N116,0))</f>
        <v>0</v>
      </c>
      <c r="Q116" s="252">
        <f>IF(Foglio2!$J$3=Foglio2!$E$5,'Assistenti_Tecnici 2^ Pos.Ec.'!O116,IF(Foglio2!$J$3=Foglio2!$E$6,'Assistenti_Amm.vo 2^ Pos.Ec.'!O116,0))</f>
        <v>0</v>
      </c>
      <c r="R116" s="252">
        <f>IF(Foglio2!$J$3=Foglio2!$E$5,'Assistenti_Tecnici 2^ Pos.Ec.'!P116,IF(Foglio2!$J$3=Foglio2!$E$6,'Assistenti_Amm.vo 2^ Pos.Ec.'!P116,0))</f>
        <v>0</v>
      </c>
      <c r="S116" s="252">
        <f>IF(Foglio2!$J$3=Foglio2!$E$5,'Assistenti_Tecnici 2^ Pos.Ec.'!Q116,IF(Foglio2!$J$3=Foglio2!$E$6,'Assistenti_Amm.vo 2^ Pos.Ec.'!Q116,0))</f>
        <v>0</v>
      </c>
      <c r="T116" s="252">
        <f>IF(Foglio2!$J$3=Foglio2!$E$5,'Assistenti_Tecnici 2^ Pos.Ec.'!R116,IF(Foglio2!$J$3=Foglio2!$E$6,'Assistenti_Amm.vo 2^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2">
      <c r="B117" s="245">
        <f t="shared" si="238"/>
        <v>39827</v>
      </c>
      <c r="C117" s="454"/>
      <c r="D117" s="454"/>
      <c r="E117" s="264" t="s">
        <v>4</v>
      </c>
      <c r="F117" s="265"/>
      <c r="G117" s="256">
        <f t="shared" ref="G117:N117" si="286">G116*1936.27</f>
        <v>0</v>
      </c>
      <c r="H117" s="256">
        <f t="shared" si="286"/>
        <v>0</v>
      </c>
      <c r="I117" s="256">
        <f t="shared" si="286"/>
        <v>0</v>
      </c>
      <c r="J117" s="256">
        <f t="shared" si="286"/>
        <v>0</v>
      </c>
      <c r="K117" s="256">
        <f t="shared" si="286"/>
        <v>0</v>
      </c>
      <c r="L117" s="257">
        <f t="shared" si="286"/>
        <v>0</v>
      </c>
      <c r="M117" s="256">
        <f t="shared" si="286"/>
        <v>0</v>
      </c>
      <c r="N117" s="258">
        <f t="shared" si="286"/>
        <v>0</v>
      </c>
      <c r="O117" s="183"/>
      <c r="P117" s="184">
        <f t="shared" ref="P117:V117" si="287">P116*1936.27</f>
        <v>0</v>
      </c>
      <c r="Q117" s="184">
        <f t="shared" si="287"/>
        <v>0</v>
      </c>
      <c r="R117" s="184">
        <f t="shared" si="287"/>
        <v>0</v>
      </c>
      <c r="S117" s="184">
        <f t="shared" si="287"/>
        <v>0</v>
      </c>
      <c r="T117" s="184">
        <f t="shared" si="287"/>
        <v>0</v>
      </c>
      <c r="U117" s="184">
        <f t="shared" si="287"/>
        <v>0</v>
      </c>
      <c r="V117" s="184">
        <f t="shared" si="287"/>
        <v>0</v>
      </c>
    </row>
    <row r="118" spans="1:23" ht="12.75" customHeight="1" x14ac:dyDescent="0.2">
      <c r="A118" s="104">
        <f>IF(Foglio2!$J$7=1,TRUNC(V118,0),TRUNC(U118,0))</f>
        <v>0</v>
      </c>
      <c r="B118" s="245">
        <f t="shared" ref="B118" si="288">C120</f>
        <v>40269</v>
      </c>
      <c r="C118" s="452">
        <v>40269</v>
      </c>
      <c r="D118" s="452">
        <v>40359</v>
      </c>
      <c r="E118" s="246" t="s">
        <v>3</v>
      </c>
      <c r="F118" s="247">
        <v>0</v>
      </c>
      <c r="G118" s="248">
        <f>IF(Foglio2!$J$3=Foglio2!$E$5,'Assistenti_Tecnici 2^ Pos.Ec.'!E118,IF(Foglio2!$J$3=Foglio2!$E$6,'Assistenti_Amm.vo 2^ Pos.Ec.'!E118,0))</f>
        <v>0</v>
      </c>
      <c r="H118" s="248">
        <f>IF(Foglio2!$J$3=Foglio2!$E$5,'Assistenti_Tecnici 2^ Pos.Ec.'!F118,IF(Foglio2!$J$3=Foglio2!$E$6,'Assistenti_Amm.vo 2^ Pos.Ec.'!F118,0))</f>
        <v>0</v>
      </c>
      <c r="I118" s="248">
        <f>IF(Foglio2!$J$3=Foglio2!$E$5,'Assistenti_Tecnici 2^ Pos.Ec.'!G118,IF(Foglio2!$J$3=Foglio2!$E$6,'Assistenti_Amm.vo 2^ Pos.Ec.'!G118,0))</f>
        <v>0</v>
      </c>
      <c r="J118" s="248">
        <f>IF(Foglio2!$J$3=Foglio2!$E$5,'Assistenti_Tecnici 2^ Pos.Ec.'!H118,IF(Foglio2!$J$3=Foglio2!$E$6,'Assistenti_Amm.vo 2^ Pos.Ec.'!H118,0))</f>
        <v>0</v>
      </c>
      <c r="K118" s="248">
        <f>IF(Foglio2!$J$3=Foglio2!$E$5,'Assistenti_Tecnici 2^ Pos.Ec.'!I118,IF(Foglio2!$J$3=Foglio2!$E$6,'Assistenti_Amm.vo 2^ Pos.Ec.'!I118,0))</f>
        <v>0</v>
      </c>
      <c r="L118" s="248">
        <f>IF(Foglio2!$J$3=Foglio2!$E$5,'Assistenti_Tecnici 2^ Pos.Ec.'!J118,IF(Foglio2!$J$3=Foglio2!$E$6,'Assistenti_Amm.vo 2^ Pos.Ec.'!J118,0))</f>
        <v>0</v>
      </c>
      <c r="M118" s="249">
        <f>IF(Foglio2!$J$3=Foglio2!$E$5,'Assistenti_Tecnici 2^ Pos.Ec.'!K118,IF(Foglio2!$J$3=Foglio2!$E$6,'Assistenti_Amm.vo 2^ Pos.Ec.'!K118,0))</f>
        <v>0</v>
      </c>
      <c r="N118" s="250">
        <f>IF(Foglio2!$J$3=Foglio2!$E$5,'Assistenti_Tecnici 2^ Pos.Ec.'!L118,IF(Foglio2!$J$3=Foglio2!$E$6,'Assistenti_Amm.vo 2^ Pos.Ec.'!L118,0))</f>
        <v>0</v>
      </c>
      <c r="O118" s="251"/>
      <c r="P118" s="252">
        <f>IF(Foglio2!$J$3=Foglio2!$E$5,'Assistenti_Tecnici 2^ Pos.Ec.'!N118,IF(Foglio2!$J$3=Foglio2!$E$6,'Assistenti_Amm.vo 2^ Pos.Ec.'!N118,0))</f>
        <v>0</v>
      </c>
      <c r="Q118" s="252">
        <f>IF(Foglio2!$J$3=Foglio2!$E$5,'Assistenti_Tecnici 2^ Pos.Ec.'!O118,IF(Foglio2!$J$3=Foglio2!$E$6,'Assistenti_Amm.vo 2^ Pos.Ec.'!O118,0))</f>
        <v>0</v>
      </c>
      <c r="R118" s="252">
        <f>IF(Foglio2!$J$3=Foglio2!$E$5,'Assistenti_Tecnici 2^ Pos.Ec.'!P118,IF(Foglio2!$J$3=Foglio2!$E$6,'Assistenti_Amm.vo 2^ Pos.Ec.'!P118,0))</f>
        <v>0</v>
      </c>
      <c r="S118" s="252">
        <f>IF(Foglio2!$J$3=Foglio2!$E$5,'Assistenti_Tecnici 2^ Pos.Ec.'!Q118,IF(Foglio2!$J$3=Foglio2!$E$6,'Assistenti_Amm.vo 2^ Pos.Ec.'!Q118,0))</f>
        <v>0</v>
      </c>
      <c r="T118" s="252">
        <f>IF(Foglio2!$J$3=Foglio2!$E$5,'Assistenti_Tecnici 2^ Pos.Ec.'!R118,IF(Foglio2!$J$3=Foglio2!$E$6,'Assistenti_Amm.vo 2^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2">
      <c r="B119" s="245">
        <f t="shared" ref="B119" si="292">B118+1</f>
        <v>40270</v>
      </c>
      <c r="C119" s="453"/>
      <c r="D119" s="453"/>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V119" si="294">P118*1936.27</f>
        <v>0</v>
      </c>
      <c r="Q119" s="184">
        <f t="shared" si="294"/>
        <v>0</v>
      </c>
      <c r="R119" s="184">
        <f t="shared" si="294"/>
        <v>0</v>
      </c>
      <c r="S119" s="184">
        <f t="shared" si="294"/>
        <v>0</v>
      </c>
      <c r="T119" s="184">
        <f t="shared" si="294"/>
        <v>0</v>
      </c>
      <c r="U119" s="184">
        <f t="shared" si="294"/>
        <v>0</v>
      </c>
      <c r="V119" s="184">
        <f t="shared" si="294"/>
        <v>0</v>
      </c>
    </row>
    <row r="120" spans="1:23" ht="12.75" customHeight="1" x14ac:dyDescent="0.2">
      <c r="A120" s="104">
        <f>IF(Foglio2!$J$7=1,TRUNC(V120,0),TRUNC(U120,0))</f>
        <v>0</v>
      </c>
      <c r="B120" s="245">
        <f t="shared" si="238"/>
        <v>40271</v>
      </c>
      <c r="C120" s="389">
        <v>40269</v>
      </c>
      <c r="D120" s="389">
        <v>40359</v>
      </c>
      <c r="E120" s="259" t="s">
        <v>3</v>
      </c>
      <c r="F120" s="260">
        <v>3</v>
      </c>
      <c r="G120" s="248">
        <f>IF(Foglio2!$J$3=Foglio2!$E$5,'Assistenti_Tecnici 2^ Pos.Ec.'!E120,IF(Foglio2!$J$3=Foglio2!$E$6,'Assistenti_Amm.vo 2^ Pos.Ec.'!E120,0))</f>
        <v>0</v>
      </c>
      <c r="H120" s="248">
        <f>IF(Foglio2!$J$3=Foglio2!$E$5,'Assistenti_Tecnici 2^ Pos.Ec.'!F120,IF(Foglio2!$J$3=Foglio2!$E$6,'Assistenti_Amm.vo 2^ Pos.Ec.'!F120,0))</f>
        <v>0</v>
      </c>
      <c r="I120" s="248">
        <f>IF(Foglio2!$J$3=Foglio2!$E$5,'Assistenti_Tecnici 2^ Pos.Ec.'!G120,IF(Foglio2!$J$3=Foglio2!$E$6,'Assistenti_Amm.vo 2^ Pos.Ec.'!G120,0))</f>
        <v>0</v>
      </c>
      <c r="J120" s="248">
        <f>IF(Foglio2!$J$3=Foglio2!$E$5,'Assistenti_Tecnici 2^ Pos.Ec.'!H120,IF(Foglio2!$J$3=Foglio2!$E$6,'Assistenti_Amm.vo 2^ Pos.Ec.'!H120,0))</f>
        <v>0</v>
      </c>
      <c r="K120" s="248">
        <f>IF(Foglio2!$J$3=Foglio2!$E$5,'Assistenti_Tecnici 2^ Pos.Ec.'!I120,IF(Foglio2!$J$3=Foglio2!$E$6,'Assistenti_Amm.vo 2^ Pos.Ec.'!I120,0))</f>
        <v>0</v>
      </c>
      <c r="L120" s="248">
        <f>IF(Foglio2!$J$3=Foglio2!$E$5,'Assistenti_Tecnici 2^ Pos.Ec.'!J120,IF(Foglio2!$J$3=Foglio2!$E$6,'Assistenti_Amm.vo 2^ Pos.Ec.'!J120,0))</f>
        <v>0</v>
      </c>
      <c r="M120" s="249">
        <f>IF(Foglio2!$J$3=Foglio2!$E$5,'Assistenti_Tecnici 2^ Pos.Ec.'!K120,IF(Foglio2!$J$3=Foglio2!$E$6,'Assistenti_Amm.vo 2^ Pos.Ec.'!K120,0))</f>
        <v>0</v>
      </c>
      <c r="N120" s="250">
        <f>IF(Foglio2!$J$3=Foglio2!$E$5,'Assistenti_Tecnici 2^ Pos.Ec.'!L120,IF(Foglio2!$J$3=Foglio2!$E$6,'Assistenti_Amm.vo 2^ Pos.Ec.'!L120,0))</f>
        <v>0</v>
      </c>
      <c r="O120" s="251"/>
      <c r="P120" s="252">
        <f>IF(Foglio2!$J$3=Foglio2!$E$5,'Assistenti_Tecnici 2^ Pos.Ec.'!N120,IF(Foglio2!$J$3=Foglio2!$E$6,'Assistenti_Amm.vo 2^ Pos.Ec.'!N120,0))</f>
        <v>0</v>
      </c>
      <c r="Q120" s="252">
        <f>IF(Foglio2!$J$3=Foglio2!$E$5,'Assistenti_Tecnici 2^ Pos.Ec.'!O120,IF(Foglio2!$J$3=Foglio2!$E$6,'Assistenti_Amm.vo 2^ Pos.Ec.'!O120,0))</f>
        <v>0</v>
      </c>
      <c r="R120" s="252">
        <f>IF(Foglio2!$J$3=Foglio2!$E$5,'Assistenti_Tecnici 2^ Pos.Ec.'!P120,IF(Foglio2!$J$3=Foglio2!$E$6,'Assistenti_Amm.vo 2^ Pos.Ec.'!P120,0))</f>
        <v>0</v>
      </c>
      <c r="S120" s="252">
        <f>IF(Foglio2!$J$3=Foglio2!$E$5,'Assistenti_Tecnici 2^ Pos.Ec.'!Q120,IF(Foglio2!$J$3=Foglio2!$E$6,'Assistenti_Amm.vo 2^ Pos.Ec.'!Q120,0))</f>
        <v>0</v>
      </c>
      <c r="T120" s="252">
        <f>IF(Foglio2!$J$3=Foglio2!$E$5,'Assistenti_Tecnici 2^ Pos.Ec.'!R120,IF(Foglio2!$J$3=Foglio2!$E$6,'Assistenti_Amm.vo 2^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2">
      <c r="B121" s="245">
        <f t="shared" si="238"/>
        <v>40272</v>
      </c>
      <c r="C121" s="389"/>
      <c r="D121" s="389"/>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V121" si="299">P120*1936.27</f>
        <v>0</v>
      </c>
      <c r="Q121" s="184">
        <f t="shared" si="299"/>
        <v>0</v>
      </c>
      <c r="R121" s="184">
        <f t="shared" si="299"/>
        <v>0</v>
      </c>
      <c r="S121" s="184">
        <f t="shared" si="299"/>
        <v>0</v>
      </c>
      <c r="T121" s="184">
        <f t="shared" si="299"/>
        <v>0</v>
      </c>
      <c r="U121" s="184">
        <f t="shared" si="299"/>
        <v>0</v>
      </c>
      <c r="V121" s="184">
        <f t="shared" si="299"/>
        <v>0</v>
      </c>
    </row>
    <row r="122" spans="1:23" ht="12.75" customHeight="1" x14ac:dyDescent="0.2">
      <c r="A122" s="104">
        <f>IF(Foglio2!$J$7=1,TRUNC(V122,0),TRUNC(U122,0))</f>
        <v>0</v>
      </c>
      <c r="B122" s="245">
        <f t="shared" si="238"/>
        <v>40273</v>
      </c>
      <c r="C122" s="389"/>
      <c r="D122" s="389"/>
      <c r="E122" s="259" t="s">
        <v>3</v>
      </c>
      <c r="F122" s="260">
        <v>9</v>
      </c>
      <c r="G122" s="248">
        <f>IF(Foglio2!$J$3=Foglio2!$E$5,'Assistenti_Tecnici 2^ Pos.Ec.'!E122,IF(Foglio2!$J$3=Foglio2!$E$6,'Assistenti_Amm.vo 2^ Pos.Ec.'!E122,0))</f>
        <v>0</v>
      </c>
      <c r="H122" s="248">
        <f>IF(Foglio2!$J$3=Foglio2!$E$5,'Assistenti_Tecnici 2^ Pos.Ec.'!F122,IF(Foglio2!$J$3=Foglio2!$E$6,'Assistenti_Amm.vo 2^ Pos.Ec.'!F122,0))</f>
        <v>0</v>
      </c>
      <c r="I122" s="248">
        <f>IF(Foglio2!$J$3=Foglio2!$E$5,'Assistenti_Tecnici 2^ Pos.Ec.'!G122,IF(Foglio2!$J$3=Foglio2!$E$6,'Assistenti_Amm.vo 2^ Pos.Ec.'!G122,0))</f>
        <v>0</v>
      </c>
      <c r="J122" s="248">
        <f>IF(Foglio2!$J$3=Foglio2!$E$5,'Assistenti_Tecnici 2^ Pos.Ec.'!H122,IF(Foglio2!$J$3=Foglio2!$E$6,'Assistenti_Amm.vo 2^ Pos.Ec.'!H122,0))</f>
        <v>0</v>
      </c>
      <c r="K122" s="248">
        <f>IF(Foglio2!$J$3=Foglio2!$E$5,'Assistenti_Tecnici 2^ Pos.Ec.'!I122,IF(Foglio2!$J$3=Foglio2!$E$6,'Assistenti_Amm.vo 2^ Pos.Ec.'!I122,0))</f>
        <v>0</v>
      </c>
      <c r="L122" s="248">
        <f>IF(Foglio2!$J$3=Foglio2!$E$5,'Assistenti_Tecnici 2^ Pos.Ec.'!J122,IF(Foglio2!$J$3=Foglio2!$E$6,'Assistenti_Amm.vo 2^ Pos.Ec.'!J122,0))</f>
        <v>0</v>
      </c>
      <c r="M122" s="249">
        <f>IF(Foglio2!$J$3=Foglio2!$E$5,'Assistenti_Tecnici 2^ Pos.Ec.'!K122,IF(Foglio2!$J$3=Foglio2!$E$6,'Assistenti_Amm.vo 2^ Pos.Ec.'!K122,0))</f>
        <v>0</v>
      </c>
      <c r="N122" s="250">
        <f>IF(Foglio2!$J$3=Foglio2!$E$5,'Assistenti_Tecnici 2^ Pos.Ec.'!L122,IF(Foglio2!$J$3=Foglio2!$E$6,'Assistenti_Amm.vo 2^ Pos.Ec.'!L122,0))</f>
        <v>0</v>
      </c>
      <c r="O122" s="251"/>
      <c r="P122" s="252">
        <f>IF(Foglio2!$J$3=Foglio2!$E$5,'Assistenti_Tecnici 2^ Pos.Ec.'!N122,IF(Foglio2!$J$3=Foglio2!$E$6,'Assistenti_Amm.vo 2^ Pos.Ec.'!N122,0))</f>
        <v>0</v>
      </c>
      <c r="Q122" s="252">
        <f>IF(Foglio2!$J$3=Foglio2!$E$5,'Assistenti_Tecnici 2^ Pos.Ec.'!O122,IF(Foglio2!$J$3=Foglio2!$E$6,'Assistenti_Amm.vo 2^ Pos.Ec.'!O122,0))</f>
        <v>0</v>
      </c>
      <c r="R122" s="252">
        <f>IF(Foglio2!$J$3=Foglio2!$E$5,'Assistenti_Tecnici 2^ Pos.Ec.'!P122,IF(Foglio2!$J$3=Foglio2!$E$6,'Assistenti_Amm.vo 2^ Pos.Ec.'!P122,0))</f>
        <v>0</v>
      </c>
      <c r="S122" s="252">
        <f>IF(Foglio2!$J$3=Foglio2!$E$5,'Assistenti_Tecnici 2^ Pos.Ec.'!Q122,IF(Foglio2!$J$3=Foglio2!$E$6,'Assistenti_Amm.vo 2^ Pos.Ec.'!Q122,0))</f>
        <v>0</v>
      </c>
      <c r="T122" s="252">
        <f>IF(Foglio2!$J$3=Foglio2!$E$5,'Assistenti_Tecnici 2^ Pos.Ec.'!R122,IF(Foglio2!$J$3=Foglio2!$E$6,'Assistenti_Amm.vo 2^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2">
      <c r="B123" s="245">
        <f t="shared" si="238"/>
        <v>40274</v>
      </c>
      <c r="C123" s="389"/>
      <c r="D123" s="389"/>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V123" si="304">P122*1936.27</f>
        <v>0</v>
      </c>
      <c r="Q123" s="184">
        <f t="shared" si="304"/>
        <v>0</v>
      </c>
      <c r="R123" s="184">
        <f t="shared" si="304"/>
        <v>0</v>
      </c>
      <c r="S123" s="184">
        <f t="shared" si="304"/>
        <v>0</v>
      </c>
      <c r="T123" s="184">
        <f t="shared" si="304"/>
        <v>0</v>
      </c>
      <c r="U123" s="184">
        <f t="shared" si="304"/>
        <v>0</v>
      </c>
      <c r="V123" s="184">
        <f t="shared" si="304"/>
        <v>0</v>
      </c>
    </row>
    <row r="124" spans="1:23" ht="12.75" customHeight="1" x14ac:dyDescent="0.2">
      <c r="A124" s="104">
        <f>IF(Foglio2!$J$7=1,TRUNC(V124,0),TRUNC(U124,0))</f>
        <v>0</v>
      </c>
      <c r="B124" s="245">
        <f t="shared" si="238"/>
        <v>40275</v>
      </c>
      <c r="C124" s="389"/>
      <c r="D124" s="389"/>
      <c r="E124" s="259" t="s">
        <v>3</v>
      </c>
      <c r="F124" s="260">
        <v>15</v>
      </c>
      <c r="G124" s="248">
        <f>IF(Foglio2!$J$3=Foglio2!$E$5,'Assistenti_Tecnici 2^ Pos.Ec.'!E124,IF(Foglio2!$J$3=Foglio2!$E$6,'Assistenti_Amm.vo 2^ Pos.Ec.'!E124,0))</f>
        <v>0</v>
      </c>
      <c r="H124" s="248">
        <f>IF(Foglio2!$J$3=Foglio2!$E$5,'Assistenti_Tecnici 2^ Pos.Ec.'!F124,IF(Foglio2!$J$3=Foglio2!$E$6,'Assistenti_Amm.vo 2^ Pos.Ec.'!F124,0))</f>
        <v>0</v>
      </c>
      <c r="I124" s="248">
        <f>IF(Foglio2!$J$3=Foglio2!$E$5,'Assistenti_Tecnici 2^ Pos.Ec.'!G124,IF(Foglio2!$J$3=Foglio2!$E$6,'Assistenti_Amm.vo 2^ Pos.Ec.'!G124,0))</f>
        <v>0</v>
      </c>
      <c r="J124" s="248">
        <f>IF(Foglio2!$J$3=Foglio2!$E$5,'Assistenti_Tecnici 2^ Pos.Ec.'!H124,IF(Foglio2!$J$3=Foglio2!$E$6,'Assistenti_Amm.vo 2^ Pos.Ec.'!H124,0))</f>
        <v>0</v>
      </c>
      <c r="K124" s="248">
        <f>IF(Foglio2!$J$3=Foglio2!$E$5,'Assistenti_Tecnici 2^ Pos.Ec.'!I124,IF(Foglio2!$J$3=Foglio2!$E$6,'Assistenti_Amm.vo 2^ Pos.Ec.'!I124,0))</f>
        <v>0</v>
      </c>
      <c r="L124" s="248">
        <f>IF(Foglio2!$J$3=Foglio2!$E$5,'Assistenti_Tecnici 2^ Pos.Ec.'!J124,IF(Foglio2!$J$3=Foglio2!$E$6,'Assistenti_Amm.vo 2^ Pos.Ec.'!J124,0))</f>
        <v>0</v>
      </c>
      <c r="M124" s="249">
        <f>IF(Foglio2!$J$3=Foglio2!$E$5,'Assistenti_Tecnici 2^ Pos.Ec.'!K124,IF(Foglio2!$J$3=Foglio2!$E$6,'Assistenti_Amm.vo 2^ Pos.Ec.'!K124,0))</f>
        <v>0</v>
      </c>
      <c r="N124" s="250">
        <f>IF(Foglio2!$J$3=Foglio2!$E$5,'Assistenti_Tecnici 2^ Pos.Ec.'!L124,IF(Foglio2!$J$3=Foglio2!$E$6,'Assistenti_Amm.vo 2^ Pos.Ec.'!L124,0))</f>
        <v>0</v>
      </c>
      <c r="O124" s="251"/>
      <c r="P124" s="252">
        <f>IF(Foglio2!$J$3=Foglio2!$E$5,'Assistenti_Tecnici 2^ Pos.Ec.'!N124,IF(Foglio2!$J$3=Foglio2!$E$6,'Assistenti_Amm.vo 2^ Pos.Ec.'!N124,0))</f>
        <v>0</v>
      </c>
      <c r="Q124" s="252">
        <f>IF(Foglio2!$J$3=Foglio2!$E$5,'Assistenti_Tecnici 2^ Pos.Ec.'!O124,IF(Foglio2!$J$3=Foglio2!$E$6,'Assistenti_Amm.vo 2^ Pos.Ec.'!O124,0))</f>
        <v>0</v>
      </c>
      <c r="R124" s="252">
        <f>IF(Foglio2!$J$3=Foglio2!$E$5,'Assistenti_Tecnici 2^ Pos.Ec.'!P124,IF(Foglio2!$J$3=Foglio2!$E$6,'Assistenti_Amm.vo 2^ Pos.Ec.'!P124,0))</f>
        <v>0</v>
      </c>
      <c r="S124" s="252">
        <f>IF(Foglio2!$J$3=Foglio2!$E$5,'Assistenti_Tecnici 2^ Pos.Ec.'!Q124,IF(Foglio2!$J$3=Foglio2!$E$6,'Assistenti_Amm.vo 2^ Pos.Ec.'!Q124,0))</f>
        <v>0</v>
      </c>
      <c r="T124" s="252">
        <f>IF(Foglio2!$J$3=Foglio2!$E$5,'Assistenti_Tecnici 2^ Pos.Ec.'!R124,IF(Foglio2!$J$3=Foglio2!$E$6,'Assistenti_Amm.vo 2^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2">
      <c r="B125" s="245">
        <f t="shared" si="238"/>
        <v>40276</v>
      </c>
      <c r="C125" s="389"/>
      <c r="D125" s="389"/>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V125" si="309">P124*1936.27</f>
        <v>0</v>
      </c>
      <c r="Q125" s="184">
        <f t="shared" si="309"/>
        <v>0</v>
      </c>
      <c r="R125" s="184">
        <f t="shared" si="309"/>
        <v>0</v>
      </c>
      <c r="S125" s="184">
        <f t="shared" si="309"/>
        <v>0</v>
      </c>
      <c r="T125" s="184">
        <f t="shared" si="309"/>
        <v>0</v>
      </c>
      <c r="U125" s="184">
        <f t="shared" si="309"/>
        <v>0</v>
      </c>
      <c r="V125" s="184">
        <f t="shared" si="309"/>
        <v>0</v>
      </c>
    </row>
    <row r="126" spans="1:23" ht="12.75" customHeight="1" x14ac:dyDescent="0.2">
      <c r="A126" s="104">
        <f>IF(Foglio2!$J$7=1,TRUNC(V126,0),TRUNC(U126,0))</f>
        <v>0</v>
      </c>
      <c r="B126" s="245">
        <f t="shared" si="238"/>
        <v>40277</v>
      </c>
      <c r="C126" s="389"/>
      <c r="D126" s="389"/>
      <c r="E126" s="259" t="s">
        <v>3</v>
      </c>
      <c r="F126" s="260">
        <v>21</v>
      </c>
      <c r="G126" s="248">
        <f>IF(Foglio2!$J$3=Foglio2!$E$5,'Assistenti_Tecnici 2^ Pos.Ec.'!E126,IF(Foglio2!$J$3=Foglio2!$E$6,'Assistenti_Amm.vo 2^ Pos.Ec.'!E126,0))</f>
        <v>0</v>
      </c>
      <c r="H126" s="248">
        <f>IF(Foglio2!$J$3=Foglio2!$E$5,'Assistenti_Tecnici 2^ Pos.Ec.'!F126,IF(Foglio2!$J$3=Foglio2!$E$6,'Assistenti_Amm.vo 2^ Pos.Ec.'!F126,0))</f>
        <v>0</v>
      </c>
      <c r="I126" s="248">
        <f>IF(Foglio2!$J$3=Foglio2!$E$5,'Assistenti_Tecnici 2^ Pos.Ec.'!G126,IF(Foglio2!$J$3=Foglio2!$E$6,'Assistenti_Amm.vo 2^ Pos.Ec.'!G126,0))</f>
        <v>0</v>
      </c>
      <c r="J126" s="248">
        <f>IF(Foglio2!$J$3=Foglio2!$E$5,'Assistenti_Tecnici 2^ Pos.Ec.'!H126,IF(Foglio2!$J$3=Foglio2!$E$6,'Assistenti_Amm.vo 2^ Pos.Ec.'!H126,0))</f>
        <v>0</v>
      </c>
      <c r="K126" s="248">
        <f>IF(Foglio2!$J$3=Foglio2!$E$5,'Assistenti_Tecnici 2^ Pos.Ec.'!I126,IF(Foglio2!$J$3=Foglio2!$E$6,'Assistenti_Amm.vo 2^ Pos.Ec.'!I126,0))</f>
        <v>0</v>
      </c>
      <c r="L126" s="248">
        <f>IF(Foglio2!$J$3=Foglio2!$E$5,'Assistenti_Tecnici 2^ Pos.Ec.'!J126,IF(Foglio2!$J$3=Foglio2!$E$6,'Assistenti_Amm.vo 2^ Pos.Ec.'!J126,0))</f>
        <v>0</v>
      </c>
      <c r="M126" s="249">
        <f>IF(Foglio2!$J$3=Foglio2!$E$5,'Assistenti_Tecnici 2^ Pos.Ec.'!K126,IF(Foglio2!$J$3=Foglio2!$E$6,'Assistenti_Amm.vo 2^ Pos.Ec.'!K126,0))</f>
        <v>0</v>
      </c>
      <c r="N126" s="250">
        <f>IF(Foglio2!$J$3=Foglio2!$E$5,'Assistenti_Tecnici 2^ Pos.Ec.'!L126,IF(Foglio2!$J$3=Foglio2!$E$6,'Assistenti_Amm.vo 2^ Pos.Ec.'!L126,0))</f>
        <v>0</v>
      </c>
      <c r="O126" s="251"/>
      <c r="P126" s="252">
        <f>IF(Foglio2!$J$3=Foglio2!$E$5,'Assistenti_Tecnici 2^ Pos.Ec.'!N126,IF(Foglio2!$J$3=Foglio2!$E$6,'Assistenti_Amm.vo 2^ Pos.Ec.'!N126,0))</f>
        <v>0</v>
      </c>
      <c r="Q126" s="252">
        <f>IF(Foglio2!$J$3=Foglio2!$E$5,'Assistenti_Tecnici 2^ Pos.Ec.'!O126,IF(Foglio2!$J$3=Foglio2!$E$6,'Assistenti_Amm.vo 2^ Pos.Ec.'!O126,0))</f>
        <v>0</v>
      </c>
      <c r="R126" s="252">
        <f>IF(Foglio2!$J$3=Foglio2!$E$5,'Assistenti_Tecnici 2^ Pos.Ec.'!P126,IF(Foglio2!$J$3=Foglio2!$E$6,'Assistenti_Amm.vo 2^ Pos.Ec.'!P126,0))</f>
        <v>0</v>
      </c>
      <c r="S126" s="252">
        <f>IF(Foglio2!$J$3=Foglio2!$E$5,'Assistenti_Tecnici 2^ Pos.Ec.'!Q126,IF(Foglio2!$J$3=Foglio2!$E$6,'Assistenti_Amm.vo 2^ Pos.Ec.'!Q126,0))</f>
        <v>0</v>
      </c>
      <c r="T126" s="252">
        <f>IF(Foglio2!$J$3=Foglio2!$E$5,'Assistenti_Tecnici 2^ Pos.Ec.'!R126,IF(Foglio2!$J$3=Foglio2!$E$6,'Assistenti_Amm.vo 2^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2">
      <c r="B127" s="245">
        <f t="shared" si="238"/>
        <v>40278</v>
      </c>
      <c r="C127" s="389"/>
      <c r="D127" s="389"/>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V127" si="314">P126*1936.27</f>
        <v>0</v>
      </c>
      <c r="Q127" s="184">
        <f t="shared" si="314"/>
        <v>0</v>
      </c>
      <c r="R127" s="184">
        <f t="shared" si="314"/>
        <v>0</v>
      </c>
      <c r="S127" s="184">
        <f t="shared" si="314"/>
        <v>0</v>
      </c>
      <c r="T127" s="184">
        <f t="shared" si="314"/>
        <v>0</v>
      </c>
      <c r="U127" s="184">
        <f t="shared" si="314"/>
        <v>0</v>
      </c>
      <c r="V127" s="184">
        <f t="shared" si="314"/>
        <v>0</v>
      </c>
    </row>
    <row r="128" spans="1:23" ht="12.75" customHeight="1" x14ac:dyDescent="0.2">
      <c r="A128" s="104">
        <f>IF(Foglio2!$J$7=1,TRUNC(V128,0),TRUNC(U128,0))</f>
        <v>0</v>
      </c>
      <c r="B128" s="245">
        <f t="shared" si="238"/>
        <v>40279</v>
      </c>
      <c r="C128" s="389"/>
      <c r="D128" s="389"/>
      <c r="E128" s="259" t="s">
        <v>3</v>
      </c>
      <c r="F128" s="260">
        <v>28</v>
      </c>
      <c r="G128" s="248">
        <f>IF(Foglio2!$J$3=Foglio2!$E$5,'Assistenti_Tecnici 2^ Pos.Ec.'!E128,IF(Foglio2!$J$3=Foglio2!$E$6,'Assistenti_Amm.vo 2^ Pos.Ec.'!E128,0))</f>
        <v>0</v>
      </c>
      <c r="H128" s="248">
        <f>IF(Foglio2!$J$3=Foglio2!$E$5,'Assistenti_Tecnici 2^ Pos.Ec.'!F128,IF(Foglio2!$J$3=Foglio2!$E$6,'Assistenti_Amm.vo 2^ Pos.Ec.'!F128,0))</f>
        <v>0</v>
      </c>
      <c r="I128" s="248">
        <f>IF(Foglio2!$J$3=Foglio2!$E$5,'Assistenti_Tecnici 2^ Pos.Ec.'!G128,IF(Foglio2!$J$3=Foglio2!$E$6,'Assistenti_Amm.vo 2^ Pos.Ec.'!G128,0))</f>
        <v>0</v>
      </c>
      <c r="J128" s="248">
        <f>IF(Foglio2!$J$3=Foglio2!$E$5,'Assistenti_Tecnici 2^ Pos.Ec.'!H128,IF(Foglio2!$J$3=Foglio2!$E$6,'Assistenti_Amm.vo 2^ Pos.Ec.'!H128,0))</f>
        <v>0</v>
      </c>
      <c r="K128" s="248">
        <f>IF(Foglio2!$J$3=Foglio2!$E$5,'Assistenti_Tecnici 2^ Pos.Ec.'!I128,IF(Foglio2!$J$3=Foglio2!$E$6,'Assistenti_Amm.vo 2^ Pos.Ec.'!I128,0))</f>
        <v>0</v>
      </c>
      <c r="L128" s="248">
        <f>IF(Foglio2!$J$3=Foglio2!$E$5,'Assistenti_Tecnici 2^ Pos.Ec.'!J128,IF(Foglio2!$J$3=Foglio2!$E$6,'Assistenti_Amm.vo 2^ Pos.Ec.'!J128,0))</f>
        <v>0</v>
      </c>
      <c r="M128" s="249">
        <f>IF(Foglio2!$J$3=Foglio2!$E$5,'Assistenti_Tecnici 2^ Pos.Ec.'!K128,IF(Foglio2!$J$3=Foglio2!$E$6,'Assistenti_Amm.vo 2^ Pos.Ec.'!K128,0))</f>
        <v>0</v>
      </c>
      <c r="N128" s="250">
        <f>IF(Foglio2!$J$3=Foglio2!$E$5,'Assistenti_Tecnici 2^ Pos.Ec.'!L128,IF(Foglio2!$J$3=Foglio2!$E$6,'Assistenti_Amm.vo 2^ Pos.Ec.'!L128,0))</f>
        <v>0</v>
      </c>
      <c r="O128" s="251"/>
      <c r="P128" s="252">
        <f>IF(Foglio2!$J$3=Foglio2!$E$5,'Assistenti_Tecnici 2^ Pos.Ec.'!N128,IF(Foglio2!$J$3=Foglio2!$E$6,'Assistenti_Amm.vo 2^ Pos.Ec.'!N128,0))</f>
        <v>0</v>
      </c>
      <c r="Q128" s="252">
        <f>IF(Foglio2!$J$3=Foglio2!$E$5,'Assistenti_Tecnici 2^ Pos.Ec.'!O128,IF(Foglio2!$J$3=Foglio2!$E$6,'Assistenti_Amm.vo 2^ Pos.Ec.'!O128,0))</f>
        <v>0</v>
      </c>
      <c r="R128" s="252">
        <f>IF(Foglio2!$J$3=Foglio2!$E$5,'Assistenti_Tecnici 2^ Pos.Ec.'!P128,IF(Foglio2!$J$3=Foglio2!$E$6,'Assistenti_Amm.vo 2^ Pos.Ec.'!P128,0))</f>
        <v>0</v>
      </c>
      <c r="S128" s="252">
        <f>IF(Foglio2!$J$3=Foglio2!$E$5,'Assistenti_Tecnici 2^ Pos.Ec.'!Q128,IF(Foglio2!$J$3=Foglio2!$E$6,'Assistenti_Amm.vo 2^ Pos.Ec.'!Q128,0))</f>
        <v>0</v>
      </c>
      <c r="T128" s="252">
        <f>IF(Foglio2!$J$3=Foglio2!$E$5,'Assistenti_Tecnici 2^ Pos.Ec.'!R128,IF(Foglio2!$J$3=Foglio2!$E$6,'Assistenti_Amm.vo 2^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2">
      <c r="B129" s="245">
        <f t="shared" si="238"/>
        <v>40280</v>
      </c>
      <c r="C129" s="389"/>
      <c r="D129" s="389"/>
      <c r="E129" s="254" t="s">
        <v>4</v>
      </c>
      <c r="F129" s="255">
        <v>34</v>
      </c>
      <c r="G129" s="256">
        <f t="shared" ref="G129:N129" si="318">G128*1936.27</f>
        <v>0</v>
      </c>
      <c r="H129" s="256">
        <f t="shared" si="318"/>
        <v>0</v>
      </c>
      <c r="I129" s="256">
        <f t="shared" si="318"/>
        <v>0</v>
      </c>
      <c r="J129" s="256">
        <f t="shared" si="318"/>
        <v>0</v>
      </c>
      <c r="K129" s="256">
        <f t="shared" si="318"/>
        <v>0</v>
      </c>
      <c r="L129" s="257">
        <f t="shared" si="318"/>
        <v>0</v>
      </c>
      <c r="M129" s="256">
        <f t="shared" si="318"/>
        <v>0</v>
      </c>
      <c r="N129" s="258">
        <f t="shared" si="318"/>
        <v>0</v>
      </c>
      <c r="O129" s="183"/>
      <c r="P129" s="184">
        <f t="shared" ref="P129:V129" si="319">P128*1936.27</f>
        <v>0</v>
      </c>
      <c r="Q129" s="184">
        <f t="shared" si="319"/>
        <v>0</v>
      </c>
      <c r="R129" s="184">
        <f t="shared" si="319"/>
        <v>0</v>
      </c>
      <c r="S129" s="184">
        <f t="shared" si="319"/>
        <v>0</v>
      </c>
      <c r="T129" s="184">
        <f t="shared" si="319"/>
        <v>0</v>
      </c>
      <c r="U129" s="184">
        <f t="shared" si="319"/>
        <v>0</v>
      </c>
      <c r="V129" s="184">
        <f t="shared" si="319"/>
        <v>0</v>
      </c>
    </row>
    <row r="130" spans="1:23" ht="12.75" customHeight="1" x14ac:dyDescent="0.2">
      <c r="A130" s="104">
        <f>IF(Foglio2!$J$7=1,TRUNC(V130,0),TRUNC(U130,0))</f>
        <v>0</v>
      </c>
      <c r="B130" s="245">
        <f t="shared" si="238"/>
        <v>40281</v>
      </c>
      <c r="C130" s="389"/>
      <c r="D130" s="389"/>
      <c r="E130" s="259" t="s">
        <v>3</v>
      </c>
      <c r="F130" s="260">
        <v>35</v>
      </c>
      <c r="G130" s="248">
        <f>IF(Foglio2!$J$3=Foglio2!$E$5,'Assistenti_Tecnici 2^ Pos.Ec.'!E130,IF(Foglio2!$J$3=Foglio2!$E$6,'Assistenti_Amm.vo 2^ Pos.Ec.'!E130,0))</f>
        <v>0</v>
      </c>
      <c r="H130" s="248">
        <f>IF(Foglio2!$J$3=Foglio2!$E$5,'Assistenti_Tecnici 2^ Pos.Ec.'!F130,IF(Foglio2!$J$3=Foglio2!$E$6,'Assistenti_Amm.vo 2^ Pos.Ec.'!F130,0))</f>
        <v>0</v>
      </c>
      <c r="I130" s="248">
        <f>IF(Foglio2!$J$3=Foglio2!$E$5,'Assistenti_Tecnici 2^ Pos.Ec.'!G130,IF(Foglio2!$J$3=Foglio2!$E$6,'Assistenti_Amm.vo 2^ Pos.Ec.'!G130,0))</f>
        <v>0</v>
      </c>
      <c r="J130" s="248">
        <f>IF(Foglio2!$J$3=Foglio2!$E$5,'Assistenti_Tecnici 2^ Pos.Ec.'!H130,IF(Foglio2!$J$3=Foglio2!$E$6,'Assistenti_Amm.vo 2^ Pos.Ec.'!H130,0))</f>
        <v>0</v>
      </c>
      <c r="K130" s="248">
        <f>IF(Foglio2!$J$3=Foglio2!$E$5,'Assistenti_Tecnici 2^ Pos.Ec.'!I130,IF(Foglio2!$J$3=Foglio2!$E$6,'Assistenti_Amm.vo 2^ Pos.Ec.'!I130,0))</f>
        <v>0</v>
      </c>
      <c r="L130" s="248">
        <f>IF(Foglio2!$J$3=Foglio2!$E$5,'Assistenti_Tecnici 2^ Pos.Ec.'!J130,IF(Foglio2!$J$3=Foglio2!$E$6,'Assistenti_Amm.vo 2^ Pos.Ec.'!J130,0))</f>
        <v>0</v>
      </c>
      <c r="M130" s="249">
        <f>IF(Foglio2!$J$3=Foglio2!$E$5,'Assistenti_Tecnici 2^ Pos.Ec.'!K130,IF(Foglio2!$J$3=Foglio2!$E$6,'Assistenti_Amm.vo 2^ Pos.Ec.'!K130,0))</f>
        <v>0</v>
      </c>
      <c r="N130" s="250">
        <f>IF(Foglio2!$J$3=Foglio2!$E$5,'Assistenti_Tecnici 2^ Pos.Ec.'!L130,IF(Foglio2!$J$3=Foglio2!$E$6,'Assistenti_Amm.vo 2^ Pos.Ec.'!L130,0))</f>
        <v>0</v>
      </c>
      <c r="O130" s="251"/>
      <c r="P130" s="252">
        <f>IF(Foglio2!$J$3=Foglio2!$E$5,'Assistenti_Tecnici 2^ Pos.Ec.'!N130,IF(Foglio2!$J$3=Foglio2!$E$6,'Assistenti_Amm.vo 2^ Pos.Ec.'!N130,0))</f>
        <v>0</v>
      </c>
      <c r="Q130" s="252">
        <f>IF(Foglio2!$J$3=Foglio2!$E$5,'Assistenti_Tecnici 2^ Pos.Ec.'!O130,IF(Foglio2!$J$3=Foglio2!$E$6,'Assistenti_Amm.vo 2^ Pos.Ec.'!O130,0))</f>
        <v>0</v>
      </c>
      <c r="R130" s="252">
        <f>IF(Foglio2!$J$3=Foglio2!$E$5,'Assistenti_Tecnici 2^ Pos.Ec.'!P130,IF(Foglio2!$J$3=Foglio2!$E$6,'Assistenti_Amm.vo 2^ Pos.Ec.'!P130,0))</f>
        <v>0</v>
      </c>
      <c r="S130" s="252">
        <f>IF(Foglio2!$J$3=Foglio2!$E$5,'Assistenti_Tecnici 2^ Pos.Ec.'!Q130,IF(Foglio2!$J$3=Foglio2!$E$6,'Assistenti_Amm.vo 2^ Pos.Ec.'!Q130,0))</f>
        <v>0</v>
      </c>
      <c r="T130" s="252">
        <f>IF(Foglio2!$J$3=Foglio2!$E$5,'Assistenti_Tecnici 2^ Pos.Ec.'!R130,IF(Foglio2!$J$3=Foglio2!$E$6,'Assistenti_Amm.vo 2^ Pos.Ec.'!R130,0))</f>
        <v>0</v>
      </c>
      <c r="U130" s="252">
        <f t="shared" ref="U130" si="320">(P130)/12*0.8</f>
        <v>0</v>
      </c>
      <c r="V130" s="252">
        <f t="shared" ref="V130" si="321">(P130+R130)/12*0.8</f>
        <v>0</v>
      </c>
      <c r="W130" s="253" t="str">
        <f t="shared" ref="W130" si="322">"Fascia Da "&amp;F130&amp;" a "&amp;F131&amp;" Decorrenza "&amp;DAY(C118)&amp;"/"&amp;MONTH(C118)&amp;"/"&amp;YEAR(C118)</f>
        <v>Fascia Da 35 a  Decorrenza 1/4/2010</v>
      </c>
    </row>
    <row r="131" spans="1:23" ht="9" customHeight="1" x14ac:dyDescent="0.2">
      <c r="B131" s="245">
        <f t="shared" si="238"/>
        <v>40282</v>
      </c>
      <c r="C131" s="454"/>
      <c r="D131" s="454"/>
      <c r="E131" s="264" t="s">
        <v>4</v>
      </c>
      <c r="F131" s="265"/>
      <c r="G131" s="256">
        <f t="shared" ref="G131:N131" si="323">G130*1936.27</f>
        <v>0</v>
      </c>
      <c r="H131" s="256">
        <f t="shared" si="323"/>
        <v>0</v>
      </c>
      <c r="I131" s="256">
        <f t="shared" si="323"/>
        <v>0</v>
      </c>
      <c r="J131" s="256">
        <f t="shared" si="323"/>
        <v>0</v>
      </c>
      <c r="K131" s="256">
        <f t="shared" si="323"/>
        <v>0</v>
      </c>
      <c r="L131" s="257">
        <f t="shared" si="323"/>
        <v>0</v>
      </c>
      <c r="M131" s="256">
        <f t="shared" si="323"/>
        <v>0</v>
      </c>
      <c r="N131" s="258">
        <f t="shared" si="323"/>
        <v>0</v>
      </c>
      <c r="O131" s="183"/>
      <c r="P131" s="184">
        <f t="shared" ref="P131:V131" si="324">P130*1936.27</f>
        <v>0</v>
      </c>
      <c r="Q131" s="184">
        <f t="shared" si="324"/>
        <v>0</v>
      </c>
      <c r="R131" s="184">
        <f t="shared" si="324"/>
        <v>0</v>
      </c>
      <c r="S131" s="184">
        <f t="shared" si="324"/>
        <v>0</v>
      </c>
      <c r="T131" s="184">
        <f t="shared" si="324"/>
        <v>0</v>
      </c>
      <c r="U131" s="184">
        <f t="shared" si="324"/>
        <v>0</v>
      </c>
      <c r="V131" s="184">
        <f t="shared" si="324"/>
        <v>0</v>
      </c>
    </row>
    <row r="132" spans="1:23" ht="12.75" customHeight="1" x14ac:dyDescent="0.2">
      <c r="A132" s="104">
        <f>IF(Foglio2!$J$7=1,TRUNC(V132,0),TRUNC(U132,0))</f>
        <v>0</v>
      </c>
      <c r="B132" s="245">
        <f t="shared" ref="B132" si="325">C134</f>
        <v>40360</v>
      </c>
      <c r="C132" s="452">
        <v>40360</v>
      </c>
      <c r="D132" s="452">
        <v>40543</v>
      </c>
      <c r="E132" s="246" t="s">
        <v>3</v>
      </c>
      <c r="F132" s="247">
        <v>0</v>
      </c>
      <c r="G132" s="248">
        <f>IF(Foglio2!$J$3=Foglio2!$E$5,'Assistenti_Tecnici 2^ Pos.Ec.'!E132,IF(Foglio2!$J$3=Foglio2!$E$6,'Assistenti_Amm.vo 2^ Pos.Ec.'!E132,0))</f>
        <v>0</v>
      </c>
      <c r="H132" s="248">
        <f>IF(Foglio2!$J$3=Foglio2!$E$5,'Assistenti_Tecnici 2^ Pos.Ec.'!F132,IF(Foglio2!$J$3=Foglio2!$E$6,'Assistenti_Amm.vo 2^ Pos.Ec.'!F132,0))</f>
        <v>0</v>
      </c>
      <c r="I132" s="248">
        <f>IF(Foglio2!$J$3=Foglio2!$E$5,'Assistenti_Tecnici 2^ Pos.Ec.'!G132,IF(Foglio2!$J$3=Foglio2!$E$6,'Assistenti_Amm.vo 2^ Pos.Ec.'!G132,0))</f>
        <v>0</v>
      </c>
      <c r="J132" s="248">
        <f>IF(Foglio2!$J$3=Foglio2!$E$5,'Assistenti_Tecnici 2^ Pos.Ec.'!H132,IF(Foglio2!$J$3=Foglio2!$E$6,'Assistenti_Amm.vo 2^ Pos.Ec.'!H132,0))</f>
        <v>0</v>
      </c>
      <c r="K132" s="248">
        <f>IF(Foglio2!$J$3=Foglio2!$E$5,'Assistenti_Tecnici 2^ Pos.Ec.'!I132,IF(Foglio2!$J$3=Foglio2!$E$6,'Assistenti_Amm.vo 2^ Pos.Ec.'!I132,0))</f>
        <v>0</v>
      </c>
      <c r="L132" s="248">
        <f>IF(Foglio2!$J$3=Foglio2!$E$5,'Assistenti_Tecnici 2^ Pos.Ec.'!J132,IF(Foglio2!$J$3=Foglio2!$E$6,'Assistenti_Amm.vo 2^ Pos.Ec.'!J132,0))</f>
        <v>0</v>
      </c>
      <c r="M132" s="249">
        <f>IF(Foglio2!$J$3=Foglio2!$E$5,'Assistenti_Tecnici 2^ Pos.Ec.'!K132,IF(Foglio2!$J$3=Foglio2!$E$6,'Assistenti_Amm.vo 2^ Pos.Ec.'!K132,0))</f>
        <v>0</v>
      </c>
      <c r="N132" s="250">
        <f>IF(Foglio2!$J$3=Foglio2!$E$5,'Assistenti_Tecnici 2^ Pos.Ec.'!L132,IF(Foglio2!$J$3=Foglio2!$E$6,'Assistenti_Amm.vo 2^ Pos.Ec.'!L132,0))</f>
        <v>0</v>
      </c>
      <c r="O132" s="251"/>
      <c r="P132" s="252">
        <f>IF(Foglio2!$J$3=Foglio2!$E$5,'Assistenti_Tecnici 2^ Pos.Ec.'!N132,IF(Foglio2!$J$3=Foglio2!$E$6,'Assistenti_Amm.vo 2^ Pos.Ec.'!N132,0))</f>
        <v>0</v>
      </c>
      <c r="Q132" s="252">
        <f>IF(Foglio2!$J$3=Foglio2!$E$5,'Assistenti_Tecnici 2^ Pos.Ec.'!O132,IF(Foglio2!$J$3=Foglio2!$E$6,'Assistenti_Amm.vo 2^ Pos.Ec.'!O132,0))</f>
        <v>0</v>
      </c>
      <c r="R132" s="252">
        <f>IF(Foglio2!$J$3=Foglio2!$E$5,'Assistenti_Tecnici 2^ Pos.Ec.'!P132,IF(Foglio2!$J$3=Foglio2!$E$6,'Assistenti_Amm.vo 2^ Pos.Ec.'!P132,0))</f>
        <v>0</v>
      </c>
      <c r="S132" s="252">
        <f>IF(Foglio2!$J$3=Foglio2!$E$5,'Assistenti_Tecnici 2^ Pos.Ec.'!Q132,IF(Foglio2!$J$3=Foglio2!$E$6,'Assistenti_Amm.vo 2^ Pos.Ec.'!Q132,0))</f>
        <v>0</v>
      </c>
      <c r="T132" s="252">
        <f>IF(Foglio2!$J$3=Foglio2!$E$5,'Assistenti_Tecnici 2^ Pos.Ec.'!R132,IF(Foglio2!$J$3=Foglio2!$E$6,'Assistenti_Amm.vo 2^ Pos.Ec.'!R132,0))</f>
        <v>0</v>
      </c>
      <c r="U132" s="252">
        <f t="shared" ref="U132" si="326">(P132)/12*0.8</f>
        <v>0</v>
      </c>
      <c r="V132" s="252">
        <f t="shared" ref="V132" si="327">(P132+R132)/12*0.8</f>
        <v>0</v>
      </c>
      <c r="W132" s="253" t="str">
        <f t="shared" ref="W132" si="328">"Fascia Da "&amp;F132&amp;" a "&amp;F133&amp;" Decorrenza "&amp;DAY(C132)&amp;"/"&amp;MONTH(C132)&amp;"/"&amp;YEAR(C132)</f>
        <v>Fascia Da 0 a 2 Decorrenza 1/7/2010</v>
      </c>
    </row>
    <row r="133" spans="1:23" ht="9" customHeight="1" x14ac:dyDescent="0.2">
      <c r="B133" s="245">
        <f t="shared" ref="B133" si="329">B132+1</f>
        <v>40361</v>
      </c>
      <c r="C133" s="453"/>
      <c r="D133" s="453"/>
      <c r="E133" s="254" t="s">
        <v>4</v>
      </c>
      <c r="F133" s="255">
        <v>2</v>
      </c>
      <c r="G133" s="256">
        <f t="shared" ref="G133:N133" si="330">G132*1936.27</f>
        <v>0</v>
      </c>
      <c r="H133" s="256">
        <f t="shared" si="330"/>
        <v>0</v>
      </c>
      <c r="I133" s="256">
        <f t="shared" si="330"/>
        <v>0</v>
      </c>
      <c r="J133" s="256">
        <f t="shared" si="330"/>
        <v>0</v>
      </c>
      <c r="K133" s="256">
        <f t="shared" si="330"/>
        <v>0</v>
      </c>
      <c r="L133" s="257">
        <f t="shared" si="330"/>
        <v>0</v>
      </c>
      <c r="M133" s="256">
        <f t="shared" si="330"/>
        <v>0</v>
      </c>
      <c r="N133" s="258">
        <f t="shared" si="330"/>
        <v>0</v>
      </c>
      <c r="O133" s="183"/>
      <c r="P133" s="184">
        <f t="shared" ref="P133:V133" si="331">P132*1936.27</f>
        <v>0</v>
      </c>
      <c r="Q133" s="184">
        <f t="shared" si="331"/>
        <v>0</v>
      </c>
      <c r="R133" s="184">
        <f t="shared" si="331"/>
        <v>0</v>
      </c>
      <c r="S133" s="184">
        <f t="shared" si="331"/>
        <v>0</v>
      </c>
      <c r="T133" s="184">
        <f t="shared" si="331"/>
        <v>0</v>
      </c>
      <c r="U133" s="184">
        <f t="shared" si="331"/>
        <v>0</v>
      </c>
      <c r="V133" s="184">
        <f t="shared" si="331"/>
        <v>0</v>
      </c>
    </row>
    <row r="134" spans="1:23" ht="12.75" customHeight="1" x14ac:dyDescent="0.2">
      <c r="A134" s="104">
        <f>IF(Foglio2!$J$7=1,TRUNC(V134,0),TRUNC(U134,0))</f>
        <v>0</v>
      </c>
      <c r="B134" s="245">
        <f t="shared" si="238"/>
        <v>40362</v>
      </c>
      <c r="C134" s="389">
        <v>40360</v>
      </c>
      <c r="D134" s="389">
        <v>40543</v>
      </c>
      <c r="E134" s="259" t="s">
        <v>3</v>
      </c>
      <c r="F134" s="260">
        <v>3</v>
      </c>
      <c r="G134" s="248">
        <f>IF(Foglio2!$J$3=Foglio2!$E$5,'Assistenti_Tecnici 2^ Pos.Ec.'!E134,IF(Foglio2!$J$3=Foglio2!$E$6,'Assistenti_Amm.vo 2^ Pos.Ec.'!E134,0))</f>
        <v>0</v>
      </c>
      <c r="H134" s="248">
        <f>IF(Foglio2!$J$3=Foglio2!$E$5,'Assistenti_Tecnici 2^ Pos.Ec.'!F134,IF(Foglio2!$J$3=Foglio2!$E$6,'Assistenti_Amm.vo 2^ Pos.Ec.'!F134,0))</f>
        <v>0</v>
      </c>
      <c r="I134" s="248">
        <f>IF(Foglio2!$J$3=Foglio2!$E$5,'Assistenti_Tecnici 2^ Pos.Ec.'!G134,IF(Foglio2!$J$3=Foglio2!$E$6,'Assistenti_Amm.vo 2^ Pos.Ec.'!G134,0))</f>
        <v>0</v>
      </c>
      <c r="J134" s="248">
        <f>IF(Foglio2!$J$3=Foglio2!$E$5,'Assistenti_Tecnici 2^ Pos.Ec.'!H134,IF(Foglio2!$J$3=Foglio2!$E$6,'Assistenti_Amm.vo 2^ Pos.Ec.'!H134,0))</f>
        <v>0</v>
      </c>
      <c r="K134" s="248">
        <f>IF(Foglio2!$J$3=Foglio2!$E$5,'Assistenti_Tecnici 2^ Pos.Ec.'!I134,IF(Foglio2!$J$3=Foglio2!$E$6,'Assistenti_Amm.vo 2^ Pos.Ec.'!I134,0))</f>
        <v>0</v>
      </c>
      <c r="L134" s="248">
        <f>IF(Foglio2!$J$3=Foglio2!$E$5,'Assistenti_Tecnici 2^ Pos.Ec.'!J134,IF(Foglio2!$J$3=Foglio2!$E$6,'Assistenti_Amm.vo 2^ Pos.Ec.'!J134,0))</f>
        <v>0</v>
      </c>
      <c r="M134" s="249">
        <f>IF(Foglio2!$J$3=Foglio2!$E$5,'Assistenti_Tecnici 2^ Pos.Ec.'!K134,IF(Foglio2!$J$3=Foglio2!$E$6,'Assistenti_Amm.vo 2^ Pos.Ec.'!K134,0))</f>
        <v>0</v>
      </c>
      <c r="N134" s="250">
        <f>IF(Foglio2!$J$3=Foglio2!$E$5,'Assistenti_Tecnici 2^ Pos.Ec.'!L134,IF(Foglio2!$J$3=Foglio2!$E$6,'Assistenti_Amm.vo 2^ Pos.Ec.'!L134,0))</f>
        <v>0</v>
      </c>
      <c r="O134" s="251"/>
      <c r="P134" s="252">
        <f>IF(Foglio2!$J$3=Foglio2!$E$5,'Assistenti_Tecnici 2^ Pos.Ec.'!N134,IF(Foglio2!$J$3=Foglio2!$E$6,'Assistenti_Amm.vo 2^ Pos.Ec.'!N134,0))</f>
        <v>0</v>
      </c>
      <c r="Q134" s="252">
        <f>IF(Foglio2!$J$3=Foglio2!$E$5,'Assistenti_Tecnici 2^ Pos.Ec.'!O134,IF(Foglio2!$J$3=Foglio2!$E$6,'Assistenti_Amm.vo 2^ Pos.Ec.'!O134,0))</f>
        <v>0</v>
      </c>
      <c r="R134" s="252">
        <f>IF(Foglio2!$J$3=Foglio2!$E$5,'Assistenti_Tecnici 2^ Pos.Ec.'!P134,IF(Foglio2!$J$3=Foglio2!$E$6,'Assistenti_Amm.vo 2^ Pos.Ec.'!P134,0))</f>
        <v>0</v>
      </c>
      <c r="S134" s="252">
        <f>IF(Foglio2!$J$3=Foglio2!$E$5,'Assistenti_Tecnici 2^ Pos.Ec.'!Q134,IF(Foglio2!$J$3=Foglio2!$E$6,'Assistenti_Amm.vo 2^ Pos.Ec.'!Q134,0))</f>
        <v>0</v>
      </c>
      <c r="T134" s="252">
        <f>IF(Foglio2!$J$3=Foglio2!$E$5,'Assistenti_Tecnici 2^ Pos.Ec.'!R134,IF(Foglio2!$J$3=Foglio2!$E$6,'Assistenti_Amm.vo 2^ Pos.Ec.'!R134,0))</f>
        <v>0</v>
      </c>
      <c r="U134" s="252">
        <f t="shared" ref="U134" si="332">(P134)/12*0.8</f>
        <v>0</v>
      </c>
      <c r="V134" s="252">
        <f t="shared" ref="V134" si="333">(P134+R134)/12*0.8</f>
        <v>0</v>
      </c>
      <c r="W134" s="253" t="str">
        <f t="shared" ref="W134" si="334">"Fascia Da "&amp;F134&amp;" a "&amp;F135&amp;" Decorrenza "&amp;DAY(C132)&amp;"/"&amp;MONTH(C132)&amp;"/"&amp;YEAR(C132)</f>
        <v>Fascia Da 3 a 8 Decorrenza 1/7/2010</v>
      </c>
    </row>
    <row r="135" spans="1:23" ht="9" customHeight="1" x14ac:dyDescent="0.2">
      <c r="B135" s="245">
        <f t="shared" si="238"/>
        <v>40363</v>
      </c>
      <c r="C135" s="389"/>
      <c r="D135" s="389"/>
      <c r="E135" s="254" t="s">
        <v>4</v>
      </c>
      <c r="F135" s="255">
        <v>8</v>
      </c>
      <c r="G135" s="256">
        <f t="shared" ref="G135:N135" si="335">G134*1936.27</f>
        <v>0</v>
      </c>
      <c r="H135" s="256">
        <f t="shared" si="335"/>
        <v>0</v>
      </c>
      <c r="I135" s="256">
        <f t="shared" si="335"/>
        <v>0</v>
      </c>
      <c r="J135" s="256">
        <f t="shared" si="335"/>
        <v>0</v>
      </c>
      <c r="K135" s="256">
        <f t="shared" si="335"/>
        <v>0</v>
      </c>
      <c r="L135" s="257">
        <f t="shared" si="335"/>
        <v>0</v>
      </c>
      <c r="M135" s="256">
        <f t="shared" si="335"/>
        <v>0</v>
      </c>
      <c r="N135" s="258">
        <f t="shared" si="335"/>
        <v>0</v>
      </c>
      <c r="O135" s="183"/>
      <c r="P135" s="184">
        <f t="shared" ref="P135:V135" si="336">P134*1936.27</f>
        <v>0</v>
      </c>
      <c r="Q135" s="184">
        <f t="shared" si="336"/>
        <v>0</v>
      </c>
      <c r="R135" s="184">
        <f t="shared" si="336"/>
        <v>0</v>
      </c>
      <c r="S135" s="184">
        <f t="shared" si="336"/>
        <v>0</v>
      </c>
      <c r="T135" s="184">
        <f t="shared" si="336"/>
        <v>0</v>
      </c>
      <c r="U135" s="184">
        <f t="shared" si="336"/>
        <v>0</v>
      </c>
      <c r="V135" s="184">
        <f t="shared" si="336"/>
        <v>0</v>
      </c>
    </row>
    <row r="136" spans="1:23" ht="12.75" customHeight="1" x14ac:dyDescent="0.2">
      <c r="A136" s="104">
        <f>IF(Foglio2!$J$7=1,TRUNC(V136,0),TRUNC(U136,0))</f>
        <v>0</v>
      </c>
      <c r="B136" s="245">
        <f t="shared" si="238"/>
        <v>40364</v>
      </c>
      <c r="C136" s="389"/>
      <c r="D136" s="389"/>
      <c r="E136" s="259" t="s">
        <v>3</v>
      </c>
      <c r="F136" s="260">
        <v>9</v>
      </c>
      <c r="G136" s="248">
        <f>IF(Foglio2!$J$3=Foglio2!$E$5,'Assistenti_Tecnici 2^ Pos.Ec.'!E136,IF(Foglio2!$J$3=Foglio2!$E$6,'Assistenti_Amm.vo 2^ Pos.Ec.'!E136,0))</f>
        <v>0</v>
      </c>
      <c r="H136" s="248">
        <f>IF(Foglio2!$J$3=Foglio2!$E$5,'Assistenti_Tecnici 2^ Pos.Ec.'!F136,IF(Foglio2!$J$3=Foglio2!$E$6,'Assistenti_Amm.vo 2^ Pos.Ec.'!F136,0))</f>
        <v>0</v>
      </c>
      <c r="I136" s="248">
        <f>IF(Foglio2!$J$3=Foglio2!$E$5,'Assistenti_Tecnici 2^ Pos.Ec.'!G136,IF(Foglio2!$J$3=Foglio2!$E$6,'Assistenti_Amm.vo 2^ Pos.Ec.'!G136,0))</f>
        <v>0</v>
      </c>
      <c r="J136" s="248">
        <f>IF(Foglio2!$J$3=Foglio2!$E$5,'Assistenti_Tecnici 2^ Pos.Ec.'!H136,IF(Foglio2!$J$3=Foglio2!$E$6,'Assistenti_Amm.vo 2^ Pos.Ec.'!H136,0))</f>
        <v>0</v>
      </c>
      <c r="K136" s="248">
        <f>IF(Foglio2!$J$3=Foglio2!$E$5,'Assistenti_Tecnici 2^ Pos.Ec.'!I136,IF(Foglio2!$J$3=Foglio2!$E$6,'Assistenti_Amm.vo 2^ Pos.Ec.'!I136,0))</f>
        <v>0</v>
      </c>
      <c r="L136" s="248">
        <f>IF(Foglio2!$J$3=Foglio2!$E$5,'Assistenti_Tecnici 2^ Pos.Ec.'!J136,IF(Foglio2!$J$3=Foglio2!$E$6,'Assistenti_Amm.vo 2^ Pos.Ec.'!J136,0))</f>
        <v>0</v>
      </c>
      <c r="M136" s="249">
        <f>IF(Foglio2!$J$3=Foglio2!$E$5,'Assistenti_Tecnici 2^ Pos.Ec.'!K136,IF(Foglio2!$J$3=Foglio2!$E$6,'Assistenti_Amm.vo 2^ Pos.Ec.'!K136,0))</f>
        <v>0</v>
      </c>
      <c r="N136" s="250">
        <f>IF(Foglio2!$J$3=Foglio2!$E$5,'Assistenti_Tecnici 2^ Pos.Ec.'!L136,IF(Foglio2!$J$3=Foglio2!$E$6,'Assistenti_Amm.vo 2^ Pos.Ec.'!L136,0))</f>
        <v>0</v>
      </c>
      <c r="O136" s="251"/>
      <c r="P136" s="252">
        <f>IF(Foglio2!$J$3=Foglio2!$E$5,'Assistenti_Tecnici 2^ Pos.Ec.'!N136,IF(Foglio2!$J$3=Foglio2!$E$6,'Assistenti_Amm.vo 2^ Pos.Ec.'!N136,0))</f>
        <v>0</v>
      </c>
      <c r="Q136" s="252">
        <f>IF(Foglio2!$J$3=Foglio2!$E$5,'Assistenti_Tecnici 2^ Pos.Ec.'!O136,IF(Foglio2!$J$3=Foglio2!$E$6,'Assistenti_Amm.vo 2^ Pos.Ec.'!O136,0))</f>
        <v>0</v>
      </c>
      <c r="R136" s="252">
        <f>IF(Foglio2!$J$3=Foglio2!$E$5,'Assistenti_Tecnici 2^ Pos.Ec.'!P136,IF(Foglio2!$J$3=Foglio2!$E$6,'Assistenti_Amm.vo 2^ Pos.Ec.'!P136,0))</f>
        <v>0</v>
      </c>
      <c r="S136" s="252">
        <f>IF(Foglio2!$J$3=Foglio2!$E$5,'Assistenti_Tecnici 2^ Pos.Ec.'!Q136,IF(Foglio2!$J$3=Foglio2!$E$6,'Assistenti_Amm.vo 2^ Pos.Ec.'!Q136,0))</f>
        <v>0</v>
      </c>
      <c r="T136" s="252">
        <f>IF(Foglio2!$J$3=Foglio2!$E$5,'Assistenti_Tecnici 2^ Pos.Ec.'!R136,IF(Foglio2!$J$3=Foglio2!$E$6,'Assistenti_Amm.vo 2^ Pos.Ec.'!R136,0))</f>
        <v>0</v>
      </c>
      <c r="U136" s="252">
        <f t="shared" ref="U136" si="337">(P136)/12*0.8</f>
        <v>0</v>
      </c>
      <c r="V136" s="252">
        <f t="shared" ref="V136" si="338">(P136+R136)/12*0.8</f>
        <v>0</v>
      </c>
      <c r="W136" s="253" t="str">
        <f t="shared" ref="W136" si="339">"Fascia Da "&amp;F136&amp;" a "&amp;F137&amp;" Decorrenza "&amp;DAY(C132)&amp;"/"&amp;MONTH(C132)&amp;"/"&amp;YEAR(C132)</f>
        <v>Fascia Da 9 a 14 Decorrenza 1/7/2010</v>
      </c>
    </row>
    <row r="137" spans="1:23" ht="9" customHeight="1" x14ac:dyDescent="0.2">
      <c r="B137" s="245">
        <f t="shared" si="238"/>
        <v>40365</v>
      </c>
      <c r="C137" s="389"/>
      <c r="D137" s="389"/>
      <c r="E137" s="254" t="s">
        <v>4</v>
      </c>
      <c r="F137" s="255">
        <v>14</v>
      </c>
      <c r="G137" s="256">
        <f t="shared" ref="G137:N137" si="340">G136*1936.27</f>
        <v>0</v>
      </c>
      <c r="H137" s="256">
        <f t="shared" si="340"/>
        <v>0</v>
      </c>
      <c r="I137" s="256">
        <f t="shared" si="340"/>
        <v>0</v>
      </c>
      <c r="J137" s="256">
        <f t="shared" si="340"/>
        <v>0</v>
      </c>
      <c r="K137" s="256">
        <f t="shared" si="340"/>
        <v>0</v>
      </c>
      <c r="L137" s="257">
        <f t="shared" si="340"/>
        <v>0</v>
      </c>
      <c r="M137" s="256">
        <f t="shared" si="340"/>
        <v>0</v>
      </c>
      <c r="N137" s="258">
        <f t="shared" si="340"/>
        <v>0</v>
      </c>
      <c r="O137" s="183"/>
      <c r="P137" s="184">
        <f t="shared" ref="P137:V137" si="341">P136*1936.27</f>
        <v>0</v>
      </c>
      <c r="Q137" s="184">
        <f t="shared" si="341"/>
        <v>0</v>
      </c>
      <c r="R137" s="184">
        <f t="shared" si="341"/>
        <v>0</v>
      </c>
      <c r="S137" s="184">
        <f t="shared" si="341"/>
        <v>0</v>
      </c>
      <c r="T137" s="184">
        <f t="shared" si="341"/>
        <v>0</v>
      </c>
      <c r="U137" s="184">
        <f t="shared" si="341"/>
        <v>0</v>
      </c>
      <c r="V137" s="184">
        <f t="shared" si="341"/>
        <v>0</v>
      </c>
    </row>
    <row r="138" spans="1:23" ht="12.75" customHeight="1" x14ac:dyDescent="0.2">
      <c r="A138" s="104">
        <f>IF(Foglio2!$J$7=1,TRUNC(V138,0),TRUNC(U138,0))</f>
        <v>0</v>
      </c>
      <c r="B138" s="245">
        <f t="shared" si="238"/>
        <v>40366</v>
      </c>
      <c r="C138" s="389"/>
      <c r="D138" s="389"/>
      <c r="E138" s="259" t="s">
        <v>3</v>
      </c>
      <c r="F138" s="260">
        <v>15</v>
      </c>
      <c r="G138" s="248">
        <f>IF(Foglio2!$J$3=Foglio2!$E$5,'Assistenti_Tecnici 2^ Pos.Ec.'!E138,IF(Foglio2!$J$3=Foglio2!$E$6,'Assistenti_Amm.vo 2^ Pos.Ec.'!E138,0))</f>
        <v>0</v>
      </c>
      <c r="H138" s="248">
        <f>IF(Foglio2!$J$3=Foglio2!$E$5,'Assistenti_Tecnici 2^ Pos.Ec.'!F138,IF(Foglio2!$J$3=Foglio2!$E$6,'Assistenti_Amm.vo 2^ Pos.Ec.'!F138,0))</f>
        <v>0</v>
      </c>
      <c r="I138" s="248">
        <f>IF(Foglio2!$J$3=Foglio2!$E$5,'Assistenti_Tecnici 2^ Pos.Ec.'!G138,IF(Foglio2!$J$3=Foglio2!$E$6,'Assistenti_Amm.vo 2^ Pos.Ec.'!G138,0))</f>
        <v>0</v>
      </c>
      <c r="J138" s="248">
        <f>IF(Foglio2!$J$3=Foglio2!$E$5,'Assistenti_Tecnici 2^ Pos.Ec.'!H138,IF(Foglio2!$J$3=Foglio2!$E$6,'Assistenti_Amm.vo 2^ Pos.Ec.'!H138,0))</f>
        <v>0</v>
      </c>
      <c r="K138" s="248">
        <f>IF(Foglio2!$J$3=Foglio2!$E$5,'Assistenti_Tecnici 2^ Pos.Ec.'!I138,IF(Foglio2!$J$3=Foglio2!$E$6,'Assistenti_Amm.vo 2^ Pos.Ec.'!I138,0))</f>
        <v>0</v>
      </c>
      <c r="L138" s="248">
        <f>IF(Foglio2!$J$3=Foglio2!$E$5,'Assistenti_Tecnici 2^ Pos.Ec.'!J138,IF(Foglio2!$J$3=Foglio2!$E$6,'Assistenti_Amm.vo 2^ Pos.Ec.'!J138,0))</f>
        <v>0</v>
      </c>
      <c r="M138" s="249">
        <f>IF(Foglio2!$J$3=Foglio2!$E$5,'Assistenti_Tecnici 2^ Pos.Ec.'!K138,IF(Foglio2!$J$3=Foglio2!$E$6,'Assistenti_Amm.vo 2^ Pos.Ec.'!K138,0))</f>
        <v>0</v>
      </c>
      <c r="N138" s="250">
        <f>IF(Foglio2!$J$3=Foglio2!$E$5,'Assistenti_Tecnici 2^ Pos.Ec.'!L138,IF(Foglio2!$J$3=Foglio2!$E$6,'Assistenti_Amm.vo 2^ Pos.Ec.'!L138,0))</f>
        <v>0</v>
      </c>
      <c r="O138" s="251"/>
      <c r="P138" s="252">
        <f>IF(Foglio2!$J$3=Foglio2!$E$5,'Assistenti_Tecnici 2^ Pos.Ec.'!N138,IF(Foglio2!$J$3=Foglio2!$E$6,'Assistenti_Amm.vo 2^ Pos.Ec.'!N138,0))</f>
        <v>0</v>
      </c>
      <c r="Q138" s="252">
        <f>IF(Foglio2!$J$3=Foglio2!$E$5,'Assistenti_Tecnici 2^ Pos.Ec.'!O138,IF(Foglio2!$J$3=Foglio2!$E$6,'Assistenti_Amm.vo 2^ Pos.Ec.'!O138,0))</f>
        <v>0</v>
      </c>
      <c r="R138" s="252">
        <f>IF(Foglio2!$J$3=Foglio2!$E$5,'Assistenti_Tecnici 2^ Pos.Ec.'!P138,IF(Foglio2!$J$3=Foglio2!$E$6,'Assistenti_Amm.vo 2^ Pos.Ec.'!P138,0))</f>
        <v>0</v>
      </c>
      <c r="S138" s="252">
        <f>IF(Foglio2!$J$3=Foglio2!$E$5,'Assistenti_Tecnici 2^ Pos.Ec.'!Q138,IF(Foglio2!$J$3=Foglio2!$E$6,'Assistenti_Amm.vo 2^ Pos.Ec.'!Q138,0))</f>
        <v>0</v>
      </c>
      <c r="T138" s="252">
        <f>IF(Foglio2!$J$3=Foglio2!$E$5,'Assistenti_Tecnici 2^ Pos.Ec.'!R138,IF(Foglio2!$J$3=Foglio2!$E$6,'Assistenti_Amm.vo 2^ Pos.Ec.'!R138,0))</f>
        <v>0</v>
      </c>
      <c r="U138" s="252">
        <f t="shared" ref="U138" si="342">(P138)/12*0.8</f>
        <v>0</v>
      </c>
      <c r="V138" s="252">
        <f t="shared" ref="V138" si="343">(P138+R138)/12*0.8</f>
        <v>0</v>
      </c>
      <c r="W138" s="253" t="str">
        <f t="shared" ref="W138" si="344">"Fascia Da "&amp;F138&amp;" a "&amp;F139&amp;" Decorrenza "&amp;DAY(C132)&amp;"/"&amp;MONTH(C132)&amp;"/"&amp;YEAR(C132)</f>
        <v>Fascia Da 15 a 20 Decorrenza 1/7/2010</v>
      </c>
    </row>
    <row r="139" spans="1:23" ht="9" customHeight="1" x14ac:dyDescent="0.2">
      <c r="B139" s="245">
        <f t="shared" si="238"/>
        <v>40367</v>
      </c>
      <c r="C139" s="389"/>
      <c r="D139" s="389"/>
      <c r="E139" s="254" t="s">
        <v>4</v>
      </c>
      <c r="F139" s="255">
        <v>20</v>
      </c>
      <c r="G139" s="256">
        <f t="shared" ref="G139:N139" si="345">G138*1936.27</f>
        <v>0</v>
      </c>
      <c r="H139" s="256">
        <f t="shared" si="345"/>
        <v>0</v>
      </c>
      <c r="I139" s="256">
        <f t="shared" si="345"/>
        <v>0</v>
      </c>
      <c r="J139" s="256">
        <f t="shared" si="345"/>
        <v>0</v>
      </c>
      <c r="K139" s="256">
        <f t="shared" si="345"/>
        <v>0</v>
      </c>
      <c r="L139" s="257">
        <f t="shared" si="345"/>
        <v>0</v>
      </c>
      <c r="M139" s="256">
        <f t="shared" si="345"/>
        <v>0</v>
      </c>
      <c r="N139" s="258">
        <f t="shared" si="345"/>
        <v>0</v>
      </c>
      <c r="O139" s="183"/>
      <c r="P139" s="184">
        <f t="shared" ref="P139:V139" si="346">P138*1936.27</f>
        <v>0</v>
      </c>
      <c r="Q139" s="184">
        <f t="shared" si="346"/>
        <v>0</v>
      </c>
      <c r="R139" s="184">
        <f t="shared" si="346"/>
        <v>0</v>
      </c>
      <c r="S139" s="184">
        <f t="shared" si="346"/>
        <v>0</v>
      </c>
      <c r="T139" s="184">
        <f t="shared" si="346"/>
        <v>0</v>
      </c>
      <c r="U139" s="184">
        <f t="shared" si="346"/>
        <v>0</v>
      </c>
      <c r="V139" s="184">
        <f t="shared" si="346"/>
        <v>0</v>
      </c>
    </row>
    <row r="140" spans="1:23" ht="12.75" customHeight="1" x14ac:dyDescent="0.2">
      <c r="A140" s="104">
        <f>IF(Foglio2!$J$7=1,TRUNC(V140,0),TRUNC(U140,0))</f>
        <v>0</v>
      </c>
      <c r="B140" s="245">
        <f t="shared" si="238"/>
        <v>40368</v>
      </c>
      <c r="C140" s="389"/>
      <c r="D140" s="389"/>
      <c r="E140" s="259" t="s">
        <v>3</v>
      </c>
      <c r="F140" s="260">
        <v>21</v>
      </c>
      <c r="G140" s="248">
        <f>IF(Foglio2!$J$3=Foglio2!$E$5,'Assistenti_Tecnici 2^ Pos.Ec.'!E140,IF(Foglio2!$J$3=Foglio2!$E$6,'Assistenti_Amm.vo 2^ Pos.Ec.'!E140,0))</f>
        <v>0</v>
      </c>
      <c r="H140" s="248">
        <f>IF(Foglio2!$J$3=Foglio2!$E$5,'Assistenti_Tecnici 2^ Pos.Ec.'!F140,IF(Foglio2!$J$3=Foglio2!$E$6,'Assistenti_Amm.vo 2^ Pos.Ec.'!F140,0))</f>
        <v>0</v>
      </c>
      <c r="I140" s="248">
        <f>IF(Foglio2!$J$3=Foglio2!$E$5,'Assistenti_Tecnici 2^ Pos.Ec.'!G140,IF(Foglio2!$J$3=Foglio2!$E$6,'Assistenti_Amm.vo 2^ Pos.Ec.'!G140,0))</f>
        <v>0</v>
      </c>
      <c r="J140" s="248">
        <f>IF(Foglio2!$J$3=Foglio2!$E$5,'Assistenti_Tecnici 2^ Pos.Ec.'!H140,IF(Foglio2!$J$3=Foglio2!$E$6,'Assistenti_Amm.vo 2^ Pos.Ec.'!H140,0))</f>
        <v>0</v>
      </c>
      <c r="K140" s="248">
        <f>IF(Foglio2!$J$3=Foglio2!$E$5,'Assistenti_Tecnici 2^ Pos.Ec.'!I140,IF(Foglio2!$J$3=Foglio2!$E$6,'Assistenti_Amm.vo 2^ Pos.Ec.'!I140,0))</f>
        <v>0</v>
      </c>
      <c r="L140" s="248">
        <f>IF(Foglio2!$J$3=Foglio2!$E$5,'Assistenti_Tecnici 2^ Pos.Ec.'!J140,IF(Foglio2!$J$3=Foglio2!$E$6,'Assistenti_Amm.vo 2^ Pos.Ec.'!J140,0))</f>
        <v>0</v>
      </c>
      <c r="M140" s="249">
        <f>IF(Foglio2!$J$3=Foglio2!$E$5,'Assistenti_Tecnici 2^ Pos.Ec.'!K140,IF(Foglio2!$J$3=Foglio2!$E$6,'Assistenti_Amm.vo 2^ Pos.Ec.'!K140,0))</f>
        <v>0</v>
      </c>
      <c r="N140" s="250">
        <f>IF(Foglio2!$J$3=Foglio2!$E$5,'Assistenti_Tecnici 2^ Pos.Ec.'!L140,IF(Foglio2!$J$3=Foglio2!$E$6,'Assistenti_Amm.vo 2^ Pos.Ec.'!L140,0))</f>
        <v>0</v>
      </c>
      <c r="O140" s="251"/>
      <c r="P140" s="252">
        <f>IF(Foglio2!$J$3=Foglio2!$E$5,'Assistenti_Tecnici 2^ Pos.Ec.'!N140,IF(Foglio2!$J$3=Foglio2!$E$6,'Assistenti_Amm.vo 2^ Pos.Ec.'!N140,0))</f>
        <v>0</v>
      </c>
      <c r="Q140" s="252">
        <f>IF(Foglio2!$J$3=Foglio2!$E$5,'Assistenti_Tecnici 2^ Pos.Ec.'!O140,IF(Foglio2!$J$3=Foglio2!$E$6,'Assistenti_Amm.vo 2^ Pos.Ec.'!O140,0))</f>
        <v>0</v>
      </c>
      <c r="R140" s="252">
        <f>IF(Foglio2!$J$3=Foglio2!$E$5,'Assistenti_Tecnici 2^ Pos.Ec.'!P140,IF(Foglio2!$J$3=Foglio2!$E$6,'Assistenti_Amm.vo 2^ Pos.Ec.'!P140,0))</f>
        <v>0</v>
      </c>
      <c r="S140" s="252">
        <f>IF(Foglio2!$J$3=Foglio2!$E$5,'Assistenti_Tecnici 2^ Pos.Ec.'!Q140,IF(Foglio2!$J$3=Foglio2!$E$6,'Assistenti_Amm.vo 2^ Pos.Ec.'!Q140,0))</f>
        <v>0</v>
      </c>
      <c r="T140" s="252">
        <f>IF(Foglio2!$J$3=Foglio2!$E$5,'Assistenti_Tecnici 2^ Pos.Ec.'!R140,IF(Foglio2!$J$3=Foglio2!$E$6,'Assistenti_Amm.vo 2^ Pos.Ec.'!R140,0))</f>
        <v>0</v>
      </c>
      <c r="U140" s="252">
        <f t="shared" ref="U140" si="347">(P140)/12*0.8</f>
        <v>0</v>
      </c>
      <c r="V140" s="252">
        <f t="shared" ref="V140" si="348">(P140+R140)/12*0.8</f>
        <v>0</v>
      </c>
      <c r="W140" s="253" t="str">
        <f t="shared" ref="W140" si="349">"Fascia Da "&amp;F140&amp;" a "&amp;F141&amp;" Decorrenza "&amp;DAY(C132)&amp;"/"&amp;MONTH(C132)&amp;"/"&amp;YEAR(C132)</f>
        <v>Fascia Da 21 a 27 Decorrenza 1/7/2010</v>
      </c>
    </row>
    <row r="141" spans="1:23" ht="9" customHeight="1" x14ac:dyDescent="0.2">
      <c r="B141" s="245">
        <f t="shared" si="238"/>
        <v>40369</v>
      </c>
      <c r="C141" s="389"/>
      <c r="D141" s="389"/>
      <c r="E141" s="254" t="s">
        <v>4</v>
      </c>
      <c r="F141" s="255">
        <v>27</v>
      </c>
      <c r="G141" s="256">
        <f t="shared" ref="G141:N141" si="350">G140*1936.27</f>
        <v>0</v>
      </c>
      <c r="H141" s="256">
        <f t="shared" si="350"/>
        <v>0</v>
      </c>
      <c r="I141" s="256">
        <f t="shared" si="350"/>
        <v>0</v>
      </c>
      <c r="J141" s="256">
        <f t="shared" si="350"/>
        <v>0</v>
      </c>
      <c r="K141" s="256">
        <f t="shared" si="350"/>
        <v>0</v>
      </c>
      <c r="L141" s="257">
        <f t="shared" si="350"/>
        <v>0</v>
      </c>
      <c r="M141" s="256">
        <f t="shared" si="350"/>
        <v>0</v>
      </c>
      <c r="N141" s="258">
        <f t="shared" si="350"/>
        <v>0</v>
      </c>
      <c r="O141" s="183"/>
      <c r="P141" s="184">
        <f t="shared" ref="P141:V141" si="351">P140*1936.27</f>
        <v>0</v>
      </c>
      <c r="Q141" s="184">
        <f t="shared" si="351"/>
        <v>0</v>
      </c>
      <c r="R141" s="184">
        <f t="shared" si="351"/>
        <v>0</v>
      </c>
      <c r="S141" s="184">
        <f t="shared" si="351"/>
        <v>0</v>
      </c>
      <c r="T141" s="184">
        <f t="shared" si="351"/>
        <v>0</v>
      </c>
      <c r="U141" s="184">
        <f t="shared" si="351"/>
        <v>0</v>
      </c>
      <c r="V141" s="184">
        <f t="shared" si="351"/>
        <v>0</v>
      </c>
    </row>
    <row r="142" spans="1:23" ht="12.75" customHeight="1" x14ac:dyDescent="0.2">
      <c r="A142" s="104">
        <f>IF(Foglio2!$J$7=1,TRUNC(V142,0),TRUNC(U142,0))</f>
        <v>0</v>
      </c>
      <c r="B142" s="245">
        <f t="shared" si="238"/>
        <v>40370</v>
      </c>
      <c r="C142" s="389"/>
      <c r="D142" s="389"/>
      <c r="E142" s="259" t="s">
        <v>3</v>
      </c>
      <c r="F142" s="260">
        <v>28</v>
      </c>
      <c r="G142" s="248">
        <f>IF(Foglio2!$J$3=Foglio2!$E$5,'Assistenti_Tecnici 2^ Pos.Ec.'!E142,IF(Foglio2!$J$3=Foglio2!$E$6,'Assistenti_Amm.vo 2^ Pos.Ec.'!E142,0))</f>
        <v>0</v>
      </c>
      <c r="H142" s="248">
        <f>IF(Foglio2!$J$3=Foglio2!$E$5,'Assistenti_Tecnici 2^ Pos.Ec.'!F142,IF(Foglio2!$J$3=Foglio2!$E$6,'Assistenti_Amm.vo 2^ Pos.Ec.'!F142,0))</f>
        <v>0</v>
      </c>
      <c r="I142" s="248">
        <f>IF(Foglio2!$J$3=Foglio2!$E$5,'Assistenti_Tecnici 2^ Pos.Ec.'!G142,IF(Foglio2!$J$3=Foglio2!$E$6,'Assistenti_Amm.vo 2^ Pos.Ec.'!G142,0))</f>
        <v>0</v>
      </c>
      <c r="J142" s="248">
        <f>IF(Foglio2!$J$3=Foglio2!$E$5,'Assistenti_Tecnici 2^ Pos.Ec.'!H142,IF(Foglio2!$J$3=Foglio2!$E$6,'Assistenti_Amm.vo 2^ Pos.Ec.'!H142,0))</f>
        <v>0</v>
      </c>
      <c r="K142" s="248">
        <f>IF(Foglio2!$J$3=Foglio2!$E$5,'Assistenti_Tecnici 2^ Pos.Ec.'!I142,IF(Foglio2!$J$3=Foglio2!$E$6,'Assistenti_Amm.vo 2^ Pos.Ec.'!I142,0))</f>
        <v>0</v>
      </c>
      <c r="L142" s="248">
        <f>IF(Foglio2!$J$3=Foglio2!$E$5,'Assistenti_Tecnici 2^ Pos.Ec.'!J142,IF(Foglio2!$J$3=Foglio2!$E$6,'Assistenti_Amm.vo 2^ Pos.Ec.'!J142,0))</f>
        <v>0</v>
      </c>
      <c r="M142" s="249">
        <f>IF(Foglio2!$J$3=Foglio2!$E$5,'Assistenti_Tecnici 2^ Pos.Ec.'!K142,IF(Foglio2!$J$3=Foglio2!$E$6,'Assistenti_Amm.vo 2^ Pos.Ec.'!K142,0))</f>
        <v>0</v>
      </c>
      <c r="N142" s="250">
        <f>IF(Foglio2!$J$3=Foglio2!$E$5,'Assistenti_Tecnici 2^ Pos.Ec.'!L142,IF(Foglio2!$J$3=Foglio2!$E$6,'Assistenti_Amm.vo 2^ Pos.Ec.'!L142,0))</f>
        <v>0</v>
      </c>
      <c r="O142" s="251"/>
      <c r="P142" s="252">
        <f>IF(Foglio2!$J$3=Foglio2!$E$5,'Assistenti_Tecnici 2^ Pos.Ec.'!N142,IF(Foglio2!$J$3=Foglio2!$E$6,'Assistenti_Amm.vo 2^ Pos.Ec.'!N142,0))</f>
        <v>0</v>
      </c>
      <c r="Q142" s="252">
        <f>IF(Foglio2!$J$3=Foglio2!$E$5,'Assistenti_Tecnici 2^ Pos.Ec.'!O142,IF(Foglio2!$J$3=Foglio2!$E$6,'Assistenti_Amm.vo 2^ Pos.Ec.'!O142,0))</f>
        <v>0</v>
      </c>
      <c r="R142" s="252">
        <f>IF(Foglio2!$J$3=Foglio2!$E$5,'Assistenti_Tecnici 2^ Pos.Ec.'!P142,IF(Foglio2!$J$3=Foglio2!$E$6,'Assistenti_Amm.vo 2^ Pos.Ec.'!P142,0))</f>
        <v>0</v>
      </c>
      <c r="S142" s="252">
        <f>IF(Foglio2!$J$3=Foglio2!$E$5,'Assistenti_Tecnici 2^ Pos.Ec.'!Q142,IF(Foglio2!$J$3=Foglio2!$E$6,'Assistenti_Amm.vo 2^ Pos.Ec.'!Q142,0))</f>
        <v>0</v>
      </c>
      <c r="T142" s="252">
        <f>IF(Foglio2!$J$3=Foglio2!$E$5,'Assistenti_Tecnici 2^ Pos.Ec.'!R142,IF(Foglio2!$J$3=Foglio2!$E$6,'Assistenti_Amm.vo 2^ Pos.Ec.'!R142,0))</f>
        <v>0</v>
      </c>
      <c r="U142" s="252">
        <f t="shared" ref="U142" si="352">(P142)/12*0.8</f>
        <v>0</v>
      </c>
      <c r="V142" s="252">
        <f t="shared" ref="V142" si="353">(P142+R142)/12*0.8</f>
        <v>0</v>
      </c>
      <c r="W142" s="253" t="str">
        <f t="shared" ref="W142" si="354">"Fascia Da "&amp;F142&amp;" a "&amp;F143&amp;" Decorrenza "&amp;DAY(C132)&amp;"/"&amp;MONTH(C132)&amp;"/"&amp;YEAR(C132)</f>
        <v>Fascia Da 28 a 34 Decorrenza 1/7/2010</v>
      </c>
    </row>
    <row r="143" spans="1:23" ht="9" customHeight="1" x14ac:dyDescent="0.2">
      <c r="B143" s="245">
        <f t="shared" si="238"/>
        <v>40371</v>
      </c>
      <c r="C143" s="389"/>
      <c r="D143" s="389"/>
      <c r="E143" s="254" t="s">
        <v>4</v>
      </c>
      <c r="F143" s="255">
        <v>34</v>
      </c>
      <c r="G143" s="256">
        <f t="shared" ref="G143:N143" si="355">G142*1936.27</f>
        <v>0</v>
      </c>
      <c r="H143" s="256">
        <f t="shared" si="355"/>
        <v>0</v>
      </c>
      <c r="I143" s="256">
        <f t="shared" si="355"/>
        <v>0</v>
      </c>
      <c r="J143" s="256">
        <f t="shared" si="355"/>
        <v>0</v>
      </c>
      <c r="K143" s="256">
        <f t="shared" si="355"/>
        <v>0</v>
      </c>
      <c r="L143" s="257">
        <f t="shared" si="355"/>
        <v>0</v>
      </c>
      <c r="M143" s="256">
        <f t="shared" si="355"/>
        <v>0</v>
      </c>
      <c r="N143" s="258">
        <f t="shared" si="355"/>
        <v>0</v>
      </c>
      <c r="O143" s="183"/>
      <c r="P143" s="184">
        <f t="shared" ref="P143:V143" si="356">P142*1936.27</f>
        <v>0</v>
      </c>
      <c r="Q143" s="184">
        <f t="shared" si="356"/>
        <v>0</v>
      </c>
      <c r="R143" s="184">
        <f t="shared" si="356"/>
        <v>0</v>
      </c>
      <c r="S143" s="184">
        <f t="shared" si="356"/>
        <v>0</v>
      </c>
      <c r="T143" s="184">
        <f t="shared" si="356"/>
        <v>0</v>
      </c>
      <c r="U143" s="184">
        <f t="shared" si="356"/>
        <v>0</v>
      </c>
      <c r="V143" s="184">
        <f t="shared" si="356"/>
        <v>0</v>
      </c>
    </row>
    <row r="144" spans="1:23" ht="12.75" customHeight="1" x14ac:dyDescent="0.2">
      <c r="A144" s="104">
        <f>IF(Foglio2!$J$7=1,TRUNC(V144,0),TRUNC(U144,0))</f>
        <v>0</v>
      </c>
      <c r="B144" s="245">
        <f t="shared" si="238"/>
        <v>40372</v>
      </c>
      <c r="C144" s="389"/>
      <c r="D144" s="389"/>
      <c r="E144" s="259" t="s">
        <v>3</v>
      </c>
      <c r="F144" s="260">
        <v>35</v>
      </c>
      <c r="G144" s="248">
        <f>IF(Foglio2!$J$3=Foglio2!$E$5,'Assistenti_Tecnici 2^ Pos.Ec.'!E144,IF(Foglio2!$J$3=Foglio2!$E$6,'Assistenti_Amm.vo 2^ Pos.Ec.'!E144,0))</f>
        <v>0</v>
      </c>
      <c r="H144" s="248">
        <f>IF(Foglio2!$J$3=Foglio2!$E$5,'Assistenti_Tecnici 2^ Pos.Ec.'!F144,IF(Foglio2!$J$3=Foglio2!$E$6,'Assistenti_Amm.vo 2^ Pos.Ec.'!F144,0))</f>
        <v>0</v>
      </c>
      <c r="I144" s="248">
        <f>IF(Foglio2!$J$3=Foglio2!$E$5,'Assistenti_Tecnici 2^ Pos.Ec.'!G144,IF(Foglio2!$J$3=Foglio2!$E$6,'Assistenti_Amm.vo 2^ Pos.Ec.'!G144,0))</f>
        <v>0</v>
      </c>
      <c r="J144" s="248">
        <f>IF(Foglio2!$J$3=Foglio2!$E$5,'Assistenti_Tecnici 2^ Pos.Ec.'!H144,IF(Foglio2!$J$3=Foglio2!$E$6,'Assistenti_Amm.vo 2^ Pos.Ec.'!H144,0))</f>
        <v>0</v>
      </c>
      <c r="K144" s="248">
        <f>IF(Foglio2!$J$3=Foglio2!$E$5,'Assistenti_Tecnici 2^ Pos.Ec.'!I144,IF(Foglio2!$J$3=Foglio2!$E$6,'Assistenti_Amm.vo 2^ Pos.Ec.'!I144,0))</f>
        <v>0</v>
      </c>
      <c r="L144" s="248">
        <f>IF(Foglio2!$J$3=Foglio2!$E$5,'Assistenti_Tecnici 2^ Pos.Ec.'!J144,IF(Foglio2!$J$3=Foglio2!$E$6,'Assistenti_Amm.vo 2^ Pos.Ec.'!J144,0))</f>
        <v>0</v>
      </c>
      <c r="M144" s="249">
        <f>IF(Foglio2!$J$3=Foglio2!$E$5,'Assistenti_Tecnici 2^ Pos.Ec.'!K144,IF(Foglio2!$J$3=Foglio2!$E$6,'Assistenti_Amm.vo 2^ Pos.Ec.'!K144,0))</f>
        <v>0</v>
      </c>
      <c r="N144" s="250">
        <f>IF(Foglio2!$J$3=Foglio2!$E$5,'Assistenti_Tecnici 2^ Pos.Ec.'!L144,IF(Foglio2!$J$3=Foglio2!$E$6,'Assistenti_Amm.vo 2^ Pos.Ec.'!L144,0))</f>
        <v>0</v>
      </c>
      <c r="O144" s="251"/>
      <c r="P144" s="252">
        <f>IF(Foglio2!$J$3=Foglio2!$E$5,'Assistenti_Tecnici 2^ Pos.Ec.'!N144,IF(Foglio2!$J$3=Foglio2!$E$6,'Assistenti_Amm.vo 2^ Pos.Ec.'!N144,0))</f>
        <v>0</v>
      </c>
      <c r="Q144" s="252">
        <f>IF(Foglio2!$J$3=Foglio2!$E$5,'Assistenti_Tecnici 2^ Pos.Ec.'!O144,IF(Foglio2!$J$3=Foglio2!$E$6,'Assistenti_Amm.vo 2^ Pos.Ec.'!O144,0))</f>
        <v>0</v>
      </c>
      <c r="R144" s="252">
        <f>IF(Foglio2!$J$3=Foglio2!$E$5,'Assistenti_Tecnici 2^ Pos.Ec.'!P144,IF(Foglio2!$J$3=Foglio2!$E$6,'Assistenti_Amm.vo 2^ Pos.Ec.'!P144,0))</f>
        <v>0</v>
      </c>
      <c r="S144" s="252">
        <f>IF(Foglio2!$J$3=Foglio2!$E$5,'Assistenti_Tecnici 2^ Pos.Ec.'!Q144,IF(Foglio2!$J$3=Foglio2!$E$6,'Assistenti_Amm.vo 2^ Pos.Ec.'!Q144,0))</f>
        <v>0</v>
      </c>
      <c r="T144" s="252">
        <f>IF(Foglio2!$J$3=Foglio2!$E$5,'Assistenti_Tecnici 2^ Pos.Ec.'!R144,IF(Foglio2!$J$3=Foglio2!$E$6,'Assistenti_Amm.vo 2^ Pos.Ec.'!R144,0))</f>
        <v>0</v>
      </c>
      <c r="U144" s="252">
        <f t="shared" ref="U144" si="357">(P144)/12*0.8</f>
        <v>0</v>
      </c>
      <c r="V144" s="252">
        <f t="shared" ref="V144" si="358">(P144+R144)/12*0.8</f>
        <v>0</v>
      </c>
      <c r="W144" s="253" t="str">
        <f t="shared" ref="W144" si="359">"Fascia Da "&amp;F144&amp;" a "&amp;F145&amp;" Decorrenza "&amp;DAY(C132)&amp;"/"&amp;MONTH(C132)&amp;"/"&amp;YEAR(C132)</f>
        <v>Fascia Da 35 a  Decorrenza 1/7/2010</v>
      </c>
    </row>
    <row r="145" spans="1:23" ht="9" customHeight="1" x14ac:dyDescent="0.2">
      <c r="B145" s="245">
        <f t="shared" si="238"/>
        <v>40373</v>
      </c>
      <c r="C145" s="454"/>
      <c r="D145" s="454"/>
      <c r="E145" s="264" t="s">
        <v>4</v>
      </c>
      <c r="F145" s="265"/>
      <c r="G145" s="256">
        <f t="shared" ref="G145:N145" si="360">G144*1936.27</f>
        <v>0</v>
      </c>
      <c r="H145" s="256">
        <f t="shared" si="360"/>
        <v>0</v>
      </c>
      <c r="I145" s="256">
        <f t="shared" si="360"/>
        <v>0</v>
      </c>
      <c r="J145" s="256">
        <f t="shared" si="360"/>
        <v>0</v>
      </c>
      <c r="K145" s="256">
        <f t="shared" si="360"/>
        <v>0</v>
      </c>
      <c r="L145" s="257">
        <f t="shared" si="360"/>
        <v>0</v>
      </c>
      <c r="M145" s="256">
        <f t="shared" si="360"/>
        <v>0</v>
      </c>
      <c r="N145" s="258">
        <f t="shared" si="360"/>
        <v>0</v>
      </c>
      <c r="O145" s="183"/>
      <c r="P145" s="184">
        <f t="shared" ref="P145:V145" si="361">P144*1936.27</f>
        <v>0</v>
      </c>
      <c r="Q145" s="184">
        <f t="shared" si="361"/>
        <v>0</v>
      </c>
      <c r="R145" s="184">
        <f t="shared" si="361"/>
        <v>0</v>
      </c>
      <c r="S145" s="184">
        <f t="shared" si="361"/>
        <v>0</v>
      </c>
      <c r="T145" s="184">
        <f t="shared" si="361"/>
        <v>0</v>
      </c>
      <c r="U145" s="184">
        <f t="shared" si="361"/>
        <v>0</v>
      </c>
      <c r="V145" s="184">
        <f t="shared" si="361"/>
        <v>0</v>
      </c>
    </row>
    <row r="146" spans="1:23" ht="12.75" customHeight="1" x14ac:dyDescent="0.2">
      <c r="A146" s="104">
        <f>IF(Foglio2!$J$7=1,TRUNC(V146,0),TRUNC(U146,0))</f>
        <v>0</v>
      </c>
      <c r="B146" s="245">
        <f t="shared" ref="B146" si="362">C148</f>
        <v>40544</v>
      </c>
      <c r="C146" s="452">
        <v>40544</v>
      </c>
      <c r="D146" s="452">
        <v>42369</v>
      </c>
      <c r="E146" s="246" t="s">
        <v>3</v>
      </c>
      <c r="F146" s="247">
        <v>0</v>
      </c>
      <c r="G146" s="248">
        <f>IF(Foglio2!$J$3=Foglio2!$E$5,'Assistenti_Tecnici 2^ Pos.Ec.'!E146,IF(Foglio2!$J$3=Foglio2!$E$6,'Assistenti_Amm.vo 2^ Pos.Ec.'!E146,0))</f>
        <v>0</v>
      </c>
      <c r="H146" s="248">
        <f>IF(Foglio2!$J$3=Foglio2!$E$5,'Assistenti_Tecnici 2^ Pos.Ec.'!F146,IF(Foglio2!$J$3=Foglio2!$E$6,'Assistenti_Amm.vo 2^ Pos.Ec.'!F146,0))</f>
        <v>0</v>
      </c>
      <c r="I146" s="248">
        <f>IF(Foglio2!$J$3=Foglio2!$E$5,'Assistenti_Tecnici 2^ Pos.Ec.'!G146,IF(Foglio2!$J$3=Foglio2!$E$6,'Assistenti_Amm.vo 2^ Pos.Ec.'!G146,0))</f>
        <v>0</v>
      </c>
      <c r="J146" s="248">
        <f>IF(Foglio2!$J$3=Foglio2!$E$5,'Assistenti_Tecnici 2^ Pos.Ec.'!H146,IF(Foglio2!$J$3=Foglio2!$E$6,'Assistenti_Amm.vo 2^ Pos.Ec.'!H146,0))</f>
        <v>0</v>
      </c>
      <c r="K146" s="248">
        <f>IF(Foglio2!$J$3=Foglio2!$E$5,'Assistenti_Tecnici 2^ Pos.Ec.'!I146,IF(Foglio2!$J$3=Foglio2!$E$6,'Assistenti_Amm.vo 2^ Pos.Ec.'!I146,0))</f>
        <v>0</v>
      </c>
      <c r="L146" s="248">
        <f>IF(Foglio2!$J$3=Foglio2!$E$5,'Assistenti_Tecnici 2^ Pos.Ec.'!J146,IF(Foglio2!$J$3=Foglio2!$E$6,'Assistenti_Amm.vo 2^ Pos.Ec.'!J146,0))</f>
        <v>0</v>
      </c>
      <c r="M146" s="249">
        <f>IF(Foglio2!$J$3=Foglio2!$E$5,'Assistenti_Tecnici 2^ Pos.Ec.'!K146,IF(Foglio2!$J$3=Foglio2!$E$6,'Assistenti_Amm.vo 2^ Pos.Ec.'!K146,0))</f>
        <v>0</v>
      </c>
      <c r="N146" s="250">
        <f>IF(Foglio2!$J$3=Foglio2!$E$5,'Assistenti_Tecnici 2^ Pos.Ec.'!L146,IF(Foglio2!$J$3=Foglio2!$E$6,'Assistenti_Amm.vo 2^ Pos.Ec.'!L146,0))</f>
        <v>0</v>
      </c>
      <c r="O146" s="251"/>
      <c r="P146" s="252">
        <f>IF(Foglio2!$J$3=Foglio2!$E$5,'Assistenti_Tecnici 2^ Pos.Ec.'!N146,IF(Foglio2!$J$3=Foglio2!$E$6,'Assistenti_Amm.vo 2^ Pos.Ec.'!N146,0))</f>
        <v>0</v>
      </c>
      <c r="Q146" s="252">
        <f>IF(Foglio2!$J$3=Foglio2!$E$5,'Assistenti_Tecnici 2^ Pos.Ec.'!O146,IF(Foglio2!$J$3=Foglio2!$E$6,'Assistenti_Amm.vo 2^ Pos.Ec.'!O146,0))</f>
        <v>0</v>
      </c>
      <c r="R146" s="252">
        <f>IF(Foglio2!$J$3=Foglio2!$E$5,'Assistenti_Tecnici 2^ Pos.Ec.'!P146,IF(Foglio2!$J$3=Foglio2!$E$6,'Assistenti_Amm.vo 2^ Pos.Ec.'!P146,0))</f>
        <v>0</v>
      </c>
      <c r="S146" s="252">
        <f>IF(Foglio2!$J$3=Foglio2!$E$5,'Assistenti_Tecnici 2^ Pos.Ec.'!Q146,IF(Foglio2!$J$3=Foglio2!$E$6,'Assistenti_Amm.vo 2^ Pos.Ec.'!Q146,0))</f>
        <v>0</v>
      </c>
      <c r="T146" s="252">
        <f>IF(Foglio2!$J$3=Foglio2!$E$5,'Assistenti_Tecnici 2^ Pos.Ec.'!R146,IF(Foglio2!$J$3=Foglio2!$E$6,'Assistenti_Amm.vo 2^ Pos.Ec.'!R146,0))</f>
        <v>0</v>
      </c>
      <c r="U146" s="252">
        <f t="shared" ref="U146" si="363">(P146)/12*0.8</f>
        <v>0</v>
      </c>
      <c r="V146" s="252">
        <f t="shared" ref="V146" si="364">(P146+R146)/12*0.8</f>
        <v>0</v>
      </c>
      <c r="W146" s="253" t="str">
        <f t="shared" ref="W146:W160" si="365">"Fascia Da "&amp;F146&amp;" a "&amp;F147&amp;" Decorrenza "&amp;DAY(C146)&amp;"/"&amp;MONTH(C146)&amp;"/"&amp;YEAR(C146)</f>
        <v>Fascia Da 0 a 2 Decorrenza 1/1/2011</v>
      </c>
    </row>
    <row r="147" spans="1:23" ht="9" customHeight="1" x14ac:dyDescent="0.2">
      <c r="B147" s="245">
        <f t="shared" ref="B147:B234" si="366">B146+1</f>
        <v>40545</v>
      </c>
      <c r="C147" s="453"/>
      <c r="D147" s="453"/>
      <c r="E147" s="254" t="s">
        <v>4</v>
      </c>
      <c r="F147" s="255">
        <v>2</v>
      </c>
      <c r="G147" s="256">
        <f t="shared" ref="G147:N147" si="367">G146*1936.27</f>
        <v>0</v>
      </c>
      <c r="H147" s="256">
        <f t="shared" si="367"/>
        <v>0</v>
      </c>
      <c r="I147" s="256">
        <f t="shared" si="367"/>
        <v>0</v>
      </c>
      <c r="J147" s="256">
        <f t="shared" si="367"/>
        <v>0</v>
      </c>
      <c r="K147" s="256">
        <f t="shared" si="367"/>
        <v>0</v>
      </c>
      <c r="L147" s="257">
        <f t="shared" si="367"/>
        <v>0</v>
      </c>
      <c r="M147" s="256">
        <f t="shared" si="367"/>
        <v>0</v>
      </c>
      <c r="N147" s="258">
        <f t="shared" si="367"/>
        <v>0</v>
      </c>
      <c r="O147" s="183"/>
      <c r="P147" s="184">
        <f t="shared" ref="P147:V147" si="368">P146*1936.27</f>
        <v>0</v>
      </c>
      <c r="Q147" s="184">
        <f t="shared" si="368"/>
        <v>0</v>
      </c>
      <c r="R147" s="184">
        <f t="shared" si="368"/>
        <v>0</v>
      </c>
      <c r="S147" s="184">
        <f t="shared" si="368"/>
        <v>0</v>
      </c>
      <c r="T147" s="184">
        <f t="shared" si="368"/>
        <v>0</v>
      </c>
      <c r="U147" s="184">
        <f t="shared" si="368"/>
        <v>0</v>
      </c>
      <c r="V147" s="184">
        <f t="shared" si="368"/>
        <v>0</v>
      </c>
    </row>
    <row r="148" spans="1:23" ht="12.75" customHeight="1" x14ac:dyDescent="0.2">
      <c r="A148" s="104">
        <f>IF(Foglio2!$J$7=1,TRUNC(V148,0),TRUNC(U148,0))</f>
        <v>0</v>
      </c>
      <c r="B148" s="245">
        <f t="shared" si="238"/>
        <v>40546</v>
      </c>
      <c r="C148" s="389">
        <v>40544</v>
      </c>
      <c r="D148" s="389">
        <v>42369</v>
      </c>
      <c r="E148" s="259" t="s">
        <v>3</v>
      </c>
      <c r="F148" s="260">
        <v>3</v>
      </c>
      <c r="G148" s="248">
        <f>IF(Foglio2!$J$3=Foglio2!$E$5,'Assistenti_Tecnici 2^ Pos.Ec.'!E148,IF(Foglio2!$J$3=Foglio2!$E$6,'Assistenti_Amm.vo 2^ Pos.Ec.'!E148,0))</f>
        <v>0</v>
      </c>
      <c r="H148" s="248">
        <f>IF(Foglio2!$J$3=Foglio2!$E$5,'Assistenti_Tecnici 2^ Pos.Ec.'!F148,IF(Foglio2!$J$3=Foglio2!$E$6,'Assistenti_Amm.vo 2^ Pos.Ec.'!F148,0))</f>
        <v>0</v>
      </c>
      <c r="I148" s="248">
        <f>IF(Foglio2!$J$3=Foglio2!$E$5,'Assistenti_Tecnici 2^ Pos.Ec.'!G148,IF(Foglio2!$J$3=Foglio2!$E$6,'Assistenti_Amm.vo 2^ Pos.Ec.'!G148,0))</f>
        <v>0</v>
      </c>
      <c r="J148" s="248">
        <f>IF(Foglio2!$J$3=Foglio2!$E$5,'Assistenti_Tecnici 2^ Pos.Ec.'!H148,IF(Foglio2!$J$3=Foglio2!$E$6,'Assistenti_Amm.vo 2^ Pos.Ec.'!H148,0))</f>
        <v>0</v>
      </c>
      <c r="K148" s="248">
        <f>IF(Foglio2!$J$3=Foglio2!$E$5,'Assistenti_Tecnici 2^ Pos.Ec.'!I148,IF(Foglio2!$J$3=Foglio2!$E$6,'Assistenti_Amm.vo 2^ Pos.Ec.'!I148,0))</f>
        <v>0</v>
      </c>
      <c r="L148" s="248">
        <f>IF(Foglio2!$J$3=Foglio2!$E$5,'Assistenti_Tecnici 2^ Pos.Ec.'!J148,IF(Foglio2!$J$3=Foglio2!$E$6,'Assistenti_Amm.vo 2^ Pos.Ec.'!J148,0))</f>
        <v>0</v>
      </c>
      <c r="M148" s="249">
        <f>IF(Foglio2!$J$3=Foglio2!$E$5,'Assistenti_Tecnici 2^ Pos.Ec.'!K148,IF(Foglio2!$J$3=Foglio2!$E$6,'Assistenti_Amm.vo 2^ Pos.Ec.'!K148,0))</f>
        <v>0</v>
      </c>
      <c r="N148" s="250">
        <f>IF(Foglio2!$J$3=Foglio2!$E$5,'Assistenti_Tecnici 2^ Pos.Ec.'!L148,IF(Foglio2!$J$3=Foglio2!$E$6,'Assistenti_Amm.vo 2^ Pos.Ec.'!L148,0))</f>
        <v>0</v>
      </c>
      <c r="O148" s="251"/>
      <c r="P148" s="252">
        <f>IF(Foglio2!$J$3=Foglio2!$E$5,'Assistenti_Tecnici 2^ Pos.Ec.'!N148,IF(Foglio2!$J$3=Foglio2!$E$6,'Assistenti_Amm.vo 2^ Pos.Ec.'!N148,0))</f>
        <v>0</v>
      </c>
      <c r="Q148" s="252">
        <f>IF(Foglio2!$J$3=Foglio2!$E$5,'Assistenti_Tecnici 2^ Pos.Ec.'!O148,IF(Foglio2!$J$3=Foglio2!$E$6,'Assistenti_Amm.vo 2^ Pos.Ec.'!O148,0))</f>
        <v>0</v>
      </c>
      <c r="R148" s="252">
        <f>IF(Foglio2!$J$3=Foglio2!$E$5,'Assistenti_Tecnici 2^ Pos.Ec.'!P148,IF(Foglio2!$J$3=Foglio2!$E$6,'Assistenti_Amm.vo 2^ Pos.Ec.'!P148,0))</f>
        <v>0</v>
      </c>
      <c r="S148" s="252">
        <f>IF(Foglio2!$J$3=Foglio2!$E$5,'Assistenti_Tecnici 2^ Pos.Ec.'!Q148,IF(Foglio2!$J$3=Foglio2!$E$6,'Assistenti_Amm.vo 2^ Pos.Ec.'!Q148,0))</f>
        <v>0</v>
      </c>
      <c r="T148" s="252">
        <f>IF(Foglio2!$J$3=Foglio2!$E$5,'Assistenti_Tecnici 2^ Pos.Ec.'!R148,IF(Foglio2!$J$3=Foglio2!$E$6,'Assistenti_Amm.vo 2^ Pos.Ec.'!R148,0))</f>
        <v>0</v>
      </c>
      <c r="U148" s="252">
        <f t="shared" ref="U148" si="369">(P148)/12*0.8</f>
        <v>0</v>
      </c>
      <c r="V148" s="252">
        <f t="shared" ref="V148" si="370">(P148+R148)/12*0.8</f>
        <v>0</v>
      </c>
      <c r="W148" s="253" t="str">
        <f t="shared" ref="W148" si="371">"Fascia Da "&amp;F148&amp;" a "&amp;F149&amp;" Decorrenza "&amp;DAY(C146)&amp;"/"&amp;MONTH(C146)&amp;"/"&amp;YEAR(C146)</f>
        <v>Fascia Da 3 a 8 Decorrenza 1/1/2011</v>
      </c>
    </row>
    <row r="149" spans="1:23" ht="9" customHeight="1" x14ac:dyDescent="0.2">
      <c r="B149" s="245">
        <f t="shared" si="238"/>
        <v>40547</v>
      </c>
      <c r="C149" s="389"/>
      <c r="D149" s="389"/>
      <c r="E149" s="254" t="s">
        <v>4</v>
      </c>
      <c r="F149" s="255">
        <v>8</v>
      </c>
      <c r="G149" s="256">
        <f t="shared" ref="G149:N149" si="372">G148*1936.27</f>
        <v>0</v>
      </c>
      <c r="H149" s="256">
        <f t="shared" si="372"/>
        <v>0</v>
      </c>
      <c r="I149" s="256">
        <f t="shared" si="372"/>
        <v>0</v>
      </c>
      <c r="J149" s="256">
        <f t="shared" si="372"/>
        <v>0</v>
      </c>
      <c r="K149" s="256">
        <f t="shared" si="372"/>
        <v>0</v>
      </c>
      <c r="L149" s="257">
        <f t="shared" si="372"/>
        <v>0</v>
      </c>
      <c r="M149" s="256">
        <f t="shared" si="372"/>
        <v>0</v>
      </c>
      <c r="N149" s="258">
        <f t="shared" si="372"/>
        <v>0</v>
      </c>
      <c r="O149" s="183"/>
      <c r="P149" s="184">
        <f t="shared" ref="P149:V149" si="373">P148*1936.27</f>
        <v>0</v>
      </c>
      <c r="Q149" s="184">
        <f t="shared" si="373"/>
        <v>0</v>
      </c>
      <c r="R149" s="184">
        <f t="shared" si="373"/>
        <v>0</v>
      </c>
      <c r="S149" s="184">
        <f t="shared" si="373"/>
        <v>0</v>
      </c>
      <c r="T149" s="184">
        <f t="shared" si="373"/>
        <v>0</v>
      </c>
      <c r="U149" s="184">
        <f t="shared" si="373"/>
        <v>0</v>
      </c>
      <c r="V149" s="184">
        <f t="shared" si="373"/>
        <v>0</v>
      </c>
    </row>
    <row r="150" spans="1:23" ht="12.75" customHeight="1" x14ac:dyDescent="0.2">
      <c r="A150" s="104">
        <f>IF(Foglio2!$J$7=1,TRUNC(V150,0),TRUNC(U150,0))</f>
        <v>0</v>
      </c>
      <c r="B150" s="245">
        <f t="shared" si="238"/>
        <v>40548</v>
      </c>
      <c r="C150" s="389"/>
      <c r="D150" s="389"/>
      <c r="E150" s="259" t="s">
        <v>3</v>
      </c>
      <c r="F150" s="260">
        <v>9</v>
      </c>
      <c r="G150" s="248">
        <f>IF(Foglio2!$J$3=Foglio2!$E$5,'Assistenti_Tecnici 2^ Pos.Ec.'!E150,IF(Foglio2!$J$3=Foglio2!$E$6,'Assistenti_Amm.vo 2^ Pos.Ec.'!E150,0))</f>
        <v>0</v>
      </c>
      <c r="H150" s="248">
        <f>IF(Foglio2!$J$3=Foglio2!$E$5,'Assistenti_Tecnici 2^ Pos.Ec.'!F150,IF(Foglio2!$J$3=Foglio2!$E$6,'Assistenti_Amm.vo 2^ Pos.Ec.'!F150,0))</f>
        <v>0</v>
      </c>
      <c r="I150" s="248">
        <f>IF(Foglio2!$J$3=Foglio2!$E$5,'Assistenti_Tecnici 2^ Pos.Ec.'!G150,IF(Foglio2!$J$3=Foglio2!$E$6,'Assistenti_Amm.vo 2^ Pos.Ec.'!G150,0))</f>
        <v>0</v>
      </c>
      <c r="J150" s="248">
        <f>IF(Foglio2!$J$3=Foglio2!$E$5,'Assistenti_Tecnici 2^ Pos.Ec.'!H150,IF(Foglio2!$J$3=Foglio2!$E$6,'Assistenti_Amm.vo 2^ Pos.Ec.'!H150,0))</f>
        <v>0</v>
      </c>
      <c r="K150" s="248">
        <f>IF(Foglio2!$J$3=Foglio2!$E$5,'Assistenti_Tecnici 2^ Pos.Ec.'!I150,IF(Foglio2!$J$3=Foglio2!$E$6,'Assistenti_Amm.vo 2^ Pos.Ec.'!I150,0))</f>
        <v>0</v>
      </c>
      <c r="L150" s="248">
        <f>IF(Foglio2!$J$3=Foglio2!$E$5,'Assistenti_Tecnici 2^ Pos.Ec.'!J150,IF(Foglio2!$J$3=Foglio2!$E$6,'Assistenti_Amm.vo 2^ Pos.Ec.'!J150,0))</f>
        <v>0</v>
      </c>
      <c r="M150" s="249">
        <f>IF(Foglio2!$J$3=Foglio2!$E$5,'Assistenti_Tecnici 2^ Pos.Ec.'!K150,IF(Foglio2!$J$3=Foglio2!$E$6,'Assistenti_Amm.vo 2^ Pos.Ec.'!K150,0))</f>
        <v>0</v>
      </c>
      <c r="N150" s="250">
        <f>IF(Foglio2!$J$3=Foglio2!$E$5,'Assistenti_Tecnici 2^ Pos.Ec.'!L150,IF(Foglio2!$J$3=Foglio2!$E$6,'Assistenti_Amm.vo 2^ Pos.Ec.'!L150,0))</f>
        <v>0</v>
      </c>
      <c r="O150" s="251"/>
      <c r="P150" s="252">
        <f>IF(Foglio2!$J$3=Foglio2!$E$5,'Assistenti_Tecnici 2^ Pos.Ec.'!N150,IF(Foglio2!$J$3=Foglio2!$E$6,'Assistenti_Amm.vo 2^ Pos.Ec.'!N150,0))</f>
        <v>0</v>
      </c>
      <c r="Q150" s="252">
        <f>IF(Foglio2!$J$3=Foglio2!$E$5,'Assistenti_Tecnici 2^ Pos.Ec.'!O150,IF(Foglio2!$J$3=Foglio2!$E$6,'Assistenti_Amm.vo 2^ Pos.Ec.'!O150,0))</f>
        <v>0</v>
      </c>
      <c r="R150" s="252">
        <f>IF(Foglio2!$J$3=Foglio2!$E$5,'Assistenti_Tecnici 2^ Pos.Ec.'!P150,IF(Foglio2!$J$3=Foglio2!$E$6,'Assistenti_Amm.vo 2^ Pos.Ec.'!P150,0))</f>
        <v>0</v>
      </c>
      <c r="S150" s="252">
        <f>IF(Foglio2!$J$3=Foglio2!$E$5,'Assistenti_Tecnici 2^ Pos.Ec.'!Q150,IF(Foglio2!$J$3=Foglio2!$E$6,'Assistenti_Amm.vo 2^ Pos.Ec.'!Q150,0))</f>
        <v>0</v>
      </c>
      <c r="T150" s="252">
        <f>IF(Foglio2!$J$3=Foglio2!$E$5,'Assistenti_Tecnici 2^ Pos.Ec.'!R150,IF(Foglio2!$J$3=Foglio2!$E$6,'Assistenti_Amm.vo 2^ Pos.Ec.'!R150,0))</f>
        <v>0</v>
      </c>
      <c r="U150" s="252">
        <f t="shared" ref="U150" si="374">(P150)/12*0.8</f>
        <v>0</v>
      </c>
      <c r="V150" s="252">
        <f t="shared" ref="V150" si="375">(P150+R150)/12*0.8</f>
        <v>0</v>
      </c>
      <c r="W150" s="253" t="str">
        <f t="shared" ref="W150" si="376">"Fascia Da "&amp;F150&amp;" a "&amp;F151&amp;" Decorrenza "&amp;DAY(C146)&amp;"/"&amp;MONTH(C146)&amp;"/"&amp;YEAR(C146)</f>
        <v>Fascia Da 9 a 14 Decorrenza 1/1/2011</v>
      </c>
    </row>
    <row r="151" spans="1:23" ht="9" customHeight="1" x14ac:dyDescent="0.2">
      <c r="B151" s="245">
        <f t="shared" si="238"/>
        <v>40549</v>
      </c>
      <c r="C151" s="389"/>
      <c r="D151" s="389"/>
      <c r="E151" s="254" t="s">
        <v>4</v>
      </c>
      <c r="F151" s="255">
        <v>14</v>
      </c>
      <c r="G151" s="256">
        <f t="shared" ref="G151:N151" si="377">G150*1936.27</f>
        <v>0</v>
      </c>
      <c r="H151" s="256">
        <f t="shared" si="377"/>
        <v>0</v>
      </c>
      <c r="I151" s="256">
        <f t="shared" si="377"/>
        <v>0</v>
      </c>
      <c r="J151" s="256">
        <f t="shared" si="377"/>
        <v>0</v>
      </c>
      <c r="K151" s="256">
        <f t="shared" si="377"/>
        <v>0</v>
      </c>
      <c r="L151" s="257">
        <f t="shared" si="377"/>
        <v>0</v>
      </c>
      <c r="M151" s="256">
        <f t="shared" si="377"/>
        <v>0</v>
      </c>
      <c r="N151" s="258">
        <f t="shared" si="377"/>
        <v>0</v>
      </c>
      <c r="O151" s="183"/>
      <c r="P151" s="184">
        <f t="shared" ref="P151:V151" si="378">P150*1936.27</f>
        <v>0</v>
      </c>
      <c r="Q151" s="184">
        <f t="shared" si="378"/>
        <v>0</v>
      </c>
      <c r="R151" s="184">
        <f t="shared" si="378"/>
        <v>0</v>
      </c>
      <c r="S151" s="184">
        <f t="shared" si="378"/>
        <v>0</v>
      </c>
      <c r="T151" s="184">
        <f t="shared" si="378"/>
        <v>0</v>
      </c>
      <c r="U151" s="184">
        <f t="shared" si="378"/>
        <v>0</v>
      </c>
      <c r="V151" s="184">
        <f t="shared" si="378"/>
        <v>0</v>
      </c>
    </row>
    <row r="152" spans="1:23" ht="12.75" customHeight="1" x14ac:dyDescent="0.2">
      <c r="A152" s="104">
        <f>IF(Foglio2!$J$7=1,TRUNC(V152,0),TRUNC(U152,0))</f>
        <v>0</v>
      </c>
      <c r="B152" s="245">
        <f t="shared" si="238"/>
        <v>40550</v>
      </c>
      <c r="C152" s="389"/>
      <c r="D152" s="389"/>
      <c r="E152" s="259" t="s">
        <v>3</v>
      </c>
      <c r="F152" s="260">
        <v>15</v>
      </c>
      <c r="G152" s="248">
        <f>IF(Foglio2!$J$3=Foglio2!$E$5,'Assistenti_Tecnici 2^ Pos.Ec.'!E152,IF(Foglio2!$J$3=Foglio2!$E$6,'Assistenti_Amm.vo 2^ Pos.Ec.'!E152,0))</f>
        <v>0</v>
      </c>
      <c r="H152" s="248">
        <f>IF(Foglio2!$J$3=Foglio2!$E$5,'Assistenti_Tecnici 2^ Pos.Ec.'!F152,IF(Foglio2!$J$3=Foglio2!$E$6,'Assistenti_Amm.vo 2^ Pos.Ec.'!F152,0))</f>
        <v>0</v>
      </c>
      <c r="I152" s="248">
        <f>IF(Foglio2!$J$3=Foglio2!$E$5,'Assistenti_Tecnici 2^ Pos.Ec.'!G152,IF(Foglio2!$J$3=Foglio2!$E$6,'Assistenti_Amm.vo 2^ Pos.Ec.'!G152,0))</f>
        <v>0</v>
      </c>
      <c r="J152" s="248">
        <f>IF(Foglio2!$J$3=Foglio2!$E$5,'Assistenti_Tecnici 2^ Pos.Ec.'!H152,IF(Foglio2!$J$3=Foglio2!$E$6,'Assistenti_Amm.vo 2^ Pos.Ec.'!H152,0))</f>
        <v>0</v>
      </c>
      <c r="K152" s="248">
        <f>IF(Foglio2!$J$3=Foglio2!$E$5,'Assistenti_Tecnici 2^ Pos.Ec.'!I152,IF(Foglio2!$J$3=Foglio2!$E$6,'Assistenti_Amm.vo 2^ Pos.Ec.'!I152,0))</f>
        <v>0</v>
      </c>
      <c r="L152" s="248">
        <f>IF(Foglio2!$J$3=Foglio2!$E$5,'Assistenti_Tecnici 2^ Pos.Ec.'!J152,IF(Foglio2!$J$3=Foglio2!$E$6,'Assistenti_Amm.vo 2^ Pos.Ec.'!J152,0))</f>
        <v>0</v>
      </c>
      <c r="M152" s="249">
        <f>IF(Foglio2!$J$3=Foglio2!$E$5,'Assistenti_Tecnici 2^ Pos.Ec.'!K152,IF(Foglio2!$J$3=Foglio2!$E$6,'Assistenti_Amm.vo 2^ Pos.Ec.'!K152,0))</f>
        <v>0</v>
      </c>
      <c r="N152" s="250">
        <f>IF(Foglio2!$J$3=Foglio2!$E$5,'Assistenti_Tecnici 2^ Pos.Ec.'!L152,IF(Foglio2!$J$3=Foglio2!$E$6,'Assistenti_Amm.vo 2^ Pos.Ec.'!L152,0))</f>
        <v>0</v>
      </c>
      <c r="O152" s="251"/>
      <c r="P152" s="252">
        <f>IF(Foglio2!$J$3=Foglio2!$E$5,'Assistenti_Tecnici 2^ Pos.Ec.'!N152,IF(Foglio2!$J$3=Foglio2!$E$6,'Assistenti_Amm.vo 2^ Pos.Ec.'!N152,0))</f>
        <v>0</v>
      </c>
      <c r="Q152" s="252">
        <f>IF(Foglio2!$J$3=Foglio2!$E$5,'Assistenti_Tecnici 2^ Pos.Ec.'!O152,IF(Foglio2!$J$3=Foglio2!$E$6,'Assistenti_Amm.vo 2^ Pos.Ec.'!O152,0))</f>
        <v>0</v>
      </c>
      <c r="R152" s="252">
        <f>IF(Foglio2!$J$3=Foglio2!$E$5,'Assistenti_Tecnici 2^ Pos.Ec.'!P152,IF(Foglio2!$J$3=Foglio2!$E$6,'Assistenti_Amm.vo 2^ Pos.Ec.'!P152,0))</f>
        <v>0</v>
      </c>
      <c r="S152" s="252">
        <f>IF(Foglio2!$J$3=Foglio2!$E$5,'Assistenti_Tecnici 2^ Pos.Ec.'!Q152,IF(Foglio2!$J$3=Foglio2!$E$6,'Assistenti_Amm.vo 2^ Pos.Ec.'!Q152,0))</f>
        <v>0</v>
      </c>
      <c r="T152" s="252">
        <f>IF(Foglio2!$J$3=Foglio2!$E$5,'Assistenti_Tecnici 2^ Pos.Ec.'!R152,IF(Foglio2!$J$3=Foglio2!$E$6,'Assistenti_Amm.vo 2^ Pos.Ec.'!R152,0))</f>
        <v>0</v>
      </c>
      <c r="U152" s="252">
        <f t="shared" ref="U152" si="379">(P152)/12*0.8</f>
        <v>0</v>
      </c>
      <c r="V152" s="252">
        <f t="shared" ref="V152" si="380">(P152+R152)/12*0.8</f>
        <v>0</v>
      </c>
      <c r="W152" s="253" t="str">
        <f t="shared" ref="W152" si="381">"Fascia Da "&amp;F152&amp;" a "&amp;F153&amp;" Decorrenza "&amp;DAY(C146)&amp;"/"&amp;MONTH(C146)&amp;"/"&amp;YEAR(C146)</f>
        <v>Fascia Da 15 a 20 Decorrenza 1/1/2011</v>
      </c>
    </row>
    <row r="153" spans="1:23" ht="9" customHeight="1" x14ac:dyDescent="0.2">
      <c r="B153" s="245">
        <f t="shared" si="238"/>
        <v>40551</v>
      </c>
      <c r="C153" s="389"/>
      <c r="D153" s="389"/>
      <c r="E153" s="254" t="s">
        <v>4</v>
      </c>
      <c r="F153" s="255">
        <v>20</v>
      </c>
      <c r="G153" s="256">
        <f t="shared" ref="G153:N153" si="382">G152*1936.27</f>
        <v>0</v>
      </c>
      <c r="H153" s="256">
        <f t="shared" si="382"/>
        <v>0</v>
      </c>
      <c r="I153" s="256">
        <f t="shared" si="382"/>
        <v>0</v>
      </c>
      <c r="J153" s="256">
        <f t="shared" si="382"/>
        <v>0</v>
      </c>
      <c r="K153" s="256">
        <f t="shared" si="382"/>
        <v>0</v>
      </c>
      <c r="L153" s="257">
        <f t="shared" si="382"/>
        <v>0</v>
      </c>
      <c r="M153" s="256">
        <f t="shared" si="382"/>
        <v>0</v>
      </c>
      <c r="N153" s="258">
        <f t="shared" si="382"/>
        <v>0</v>
      </c>
      <c r="O153" s="183"/>
      <c r="P153" s="184">
        <f t="shared" ref="P153:V153" si="383">P152*1936.27</f>
        <v>0</v>
      </c>
      <c r="Q153" s="184">
        <f t="shared" si="383"/>
        <v>0</v>
      </c>
      <c r="R153" s="184">
        <f t="shared" si="383"/>
        <v>0</v>
      </c>
      <c r="S153" s="184">
        <f t="shared" si="383"/>
        <v>0</v>
      </c>
      <c r="T153" s="184">
        <f t="shared" si="383"/>
        <v>0</v>
      </c>
      <c r="U153" s="184">
        <f t="shared" si="383"/>
        <v>0</v>
      </c>
      <c r="V153" s="184">
        <f t="shared" si="383"/>
        <v>0</v>
      </c>
    </row>
    <row r="154" spans="1:23" ht="12.75" customHeight="1" x14ac:dyDescent="0.2">
      <c r="A154" s="104">
        <f>IF(Foglio2!$J$7=1,TRUNC(V154,0),TRUNC(U154,0))</f>
        <v>0</v>
      </c>
      <c r="B154" s="245">
        <f t="shared" si="238"/>
        <v>40552</v>
      </c>
      <c r="C154" s="389"/>
      <c r="D154" s="389"/>
      <c r="E154" s="259" t="s">
        <v>3</v>
      </c>
      <c r="F154" s="260">
        <v>21</v>
      </c>
      <c r="G154" s="248">
        <f>IF(Foglio2!$J$3=Foglio2!$E$5,'Assistenti_Tecnici 2^ Pos.Ec.'!E154,IF(Foglio2!$J$3=Foglio2!$E$6,'Assistenti_Amm.vo 2^ Pos.Ec.'!E154,0))</f>
        <v>0</v>
      </c>
      <c r="H154" s="248">
        <f>IF(Foglio2!$J$3=Foglio2!$E$5,'Assistenti_Tecnici 2^ Pos.Ec.'!F154,IF(Foglio2!$J$3=Foglio2!$E$6,'Assistenti_Amm.vo 2^ Pos.Ec.'!F154,0))</f>
        <v>0</v>
      </c>
      <c r="I154" s="248">
        <f>IF(Foglio2!$J$3=Foglio2!$E$5,'Assistenti_Tecnici 2^ Pos.Ec.'!G154,IF(Foglio2!$J$3=Foglio2!$E$6,'Assistenti_Amm.vo 2^ Pos.Ec.'!G154,0))</f>
        <v>0</v>
      </c>
      <c r="J154" s="248">
        <f>IF(Foglio2!$J$3=Foglio2!$E$5,'Assistenti_Tecnici 2^ Pos.Ec.'!H154,IF(Foglio2!$J$3=Foglio2!$E$6,'Assistenti_Amm.vo 2^ Pos.Ec.'!H154,0))</f>
        <v>0</v>
      </c>
      <c r="K154" s="248">
        <f>IF(Foglio2!$J$3=Foglio2!$E$5,'Assistenti_Tecnici 2^ Pos.Ec.'!I154,IF(Foglio2!$J$3=Foglio2!$E$6,'Assistenti_Amm.vo 2^ Pos.Ec.'!I154,0))</f>
        <v>0</v>
      </c>
      <c r="L154" s="248">
        <f>IF(Foglio2!$J$3=Foglio2!$E$5,'Assistenti_Tecnici 2^ Pos.Ec.'!J154,IF(Foglio2!$J$3=Foglio2!$E$6,'Assistenti_Amm.vo 2^ Pos.Ec.'!J154,0))</f>
        <v>0</v>
      </c>
      <c r="M154" s="249">
        <f>IF(Foglio2!$J$3=Foglio2!$E$5,'Assistenti_Tecnici 2^ Pos.Ec.'!K154,IF(Foglio2!$J$3=Foglio2!$E$6,'Assistenti_Amm.vo 2^ Pos.Ec.'!K154,0))</f>
        <v>0</v>
      </c>
      <c r="N154" s="250">
        <f>IF(Foglio2!$J$3=Foglio2!$E$5,'Assistenti_Tecnici 2^ Pos.Ec.'!L154,IF(Foglio2!$J$3=Foglio2!$E$6,'Assistenti_Amm.vo 2^ Pos.Ec.'!L154,0))</f>
        <v>0</v>
      </c>
      <c r="O154" s="251"/>
      <c r="P154" s="252">
        <f>IF(Foglio2!$J$3=Foglio2!$E$5,'Assistenti_Tecnici 2^ Pos.Ec.'!N154,IF(Foglio2!$J$3=Foglio2!$E$6,'Assistenti_Amm.vo 2^ Pos.Ec.'!N154,0))</f>
        <v>0</v>
      </c>
      <c r="Q154" s="252">
        <f>IF(Foglio2!$J$3=Foglio2!$E$5,'Assistenti_Tecnici 2^ Pos.Ec.'!O154,IF(Foglio2!$J$3=Foglio2!$E$6,'Assistenti_Amm.vo 2^ Pos.Ec.'!O154,0))</f>
        <v>0</v>
      </c>
      <c r="R154" s="252">
        <f>IF(Foglio2!$J$3=Foglio2!$E$5,'Assistenti_Tecnici 2^ Pos.Ec.'!P154,IF(Foglio2!$J$3=Foglio2!$E$6,'Assistenti_Amm.vo 2^ Pos.Ec.'!P154,0))</f>
        <v>0</v>
      </c>
      <c r="S154" s="252">
        <f>IF(Foglio2!$J$3=Foglio2!$E$5,'Assistenti_Tecnici 2^ Pos.Ec.'!Q154,IF(Foglio2!$J$3=Foglio2!$E$6,'Assistenti_Amm.vo 2^ Pos.Ec.'!Q154,0))</f>
        <v>0</v>
      </c>
      <c r="T154" s="252">
        <f>IF(Foglio2!$J$3=Foglio2!$E$5,'Assistenti_Tecnici 2^ Pos.Ec.'!R154,IF(Foglio2!$J$3=Foglio2!$E$6,'Assistenti_Amm.vo 2^ Pos.Ec.'!R154,0))</f>
        <v>0</v>
      </c>
      <c r="U154" s="252">
        <f t="shared" ref="U154" si="384">(P154)/12*0.8</f>
        <v>0</v>
      </c>
      <c r="V154" s="252">
        <f t="shared" ref="V154" si="385">(P154+R154)/12*0.8</f>
        <v>0</v>
      </c>
      <c r="W154" s="253" t="str">
        <f t="shared" ref="W154" si="386">"Fascia Da "&amp;F154&amp;" a "&amp;F155&amp;" Decorrenza "&amp;DAY(C146)&amp;"/"&amp;MONTH(C146)&amp;"/"&amp;YEAR(C146)</f>
        <v>Fascia Da 21 a 27 Decorrenza 1/1/2011</v>
      </c>
    </row>
    <row r="155" spans="1:23" ht="9" customHeight="1" x14ac:dyDescent="0.2">
      <c r="B155" s="245">
        <f t="shared" si="238"/>
        <v>40553</v>
      </c>
      <c r="C155" s="389"/>
      <c r="D155" s="389"/>
      <c r="E155" s="254" t="s">
        <v>4</v>
      </c>
      <c r="F155" s="255">
        <v>27</v>
      </c>
      <c r="G155" s="256">
        <f t="shared" ref="G155:N155" si="387">G154*1936.27</f>
        <v>0</v>
      </c>
      <c r="H155" s="256">
        <f t="shared" si="387"/>
        <v>0</v>
      </c>
      <c r="I155" s="256">
        <f t="shared" si="387"/>
        <v>0</v>
      </c>
      <c r="J155" s="256">
        <f t="shared" si="387"/>
        <v>0</v>
      </c>
      <c r="K155" s="256">
        <f t="shared" si="387"/>
        <v>0</v>
      </c>
      <c r="L155" s="257">
        <f t="shared" si="387"/>
        <v>0</v>
      </c>
      <c r="M155" s="256">
        <f t="shared" si="387"/>
        <v>0</v>
      </c>
      <c r="N155" s="258">
        <f t="shared" si="387"/>
        <v>0</v>
      </c>
      <c r="O155" s="183"/>
      <c r="P155" s="184">
        <f t="shared" ref="P155:V155" si="388">P154*1936.27</f>
        <v>0</v>
      </c>
      <c r="Q155" s="184">
        <f t="shared" si="388"/>
        <v>0</v>
      </c>
      <c r="R155" s="184">
        <f t="shared" si="388"/>
        <v>0</v>
      </c>
      <c r="S155" s="184">
        <f t="shared" si="388"/>
        <v>0</v>
      </c>
      <c r="T155" s="184">
        <f t="shared" si="388"/>
        <v>0</v>
      </c>
      <c r="U155" s="184">
        <f t="shared" si="388"/>
        <v>0</v>
      </c>
      <c r="V155" s="184">
        <f t="shared" si="388"/>
        <v>0</v>
      </c>
    </row>
    <row r="156" spans="1:23" ht="12.75" customHeight="1" x14ac:dyDescent="0.2">
      <c r="A156" s="104">
        <f>IF(Foglio2!$J$7=1,TRUNC(V156,0),TRUNC(U156,0))</f>
        <v>0</v>
      </c>
      <c r="B156" s="245">
        <f t="shared" si="238"/>
        <v>40554</v>
      </c>
      <c r="C156" s="389"/>
      <c r="D156" s="389"/>
      <c r="E156" s="259" t="s">
        <v>3</v>
      </c>
      <c r="F156" s="260">
        <v>28</v>
      </c>
      <c r="G156" s="248">
        <f>IF(Foglio2!$J$3=Foglio2!$E$5,'Assistenti_Tecnici 2^ Pos.Ec.'!E156,IF(Foglio2!$J$3=Foglio2!$E$6,'Assistenti_Amm.vo 2^ Pos.Ec.'!E156,0))</f>
        <v>0</v>
      </c>
      <c r="H156" s="248">
        <f>IF(Foglio2!$J$3=Foglio2!$E$5,'Assistenti_Tecnici 2^ Pos.Ec.'!F156,IF(Foglio2!$J$3=Foglio2!$E$6,'Assistenti_Amm.vo 2^ Pos.Ec.'!F156,0))</f>
        <v>0</v>
      </c>
      <c r="I156" s="248">
        <f>IF(Foglio2!$J$3=Foglio2!$E$5,'Assistenti_Tecnici 2^ Pos.Ec.'!G156,IF(Foglio2!$J$3=Foglio2!$E$6,'Assistenti_Amm.vo 2^ Pos.Ec.'!G156,0))</f>
        <v>0</v>
      </c>
      <c r="J156" s="248">
        <f>IF(Foglio2!$J$3=Foglio2!$E$5,'Assistenti_Tecnici 2^ Pos.Ec.'!H156,IF(Foglio2!$J$3=Foglio2!$E$6,'Assistenti_Amm.vo 2^ Pos.Ec.'!H156,0))</f>
        <v>0</v>
      </c>
      <c r="K156" s="248">
        <f>IF(Foglio2!$J$3=Foglio2!$E$5,'Assistenti_Tecnici 2^ Pos.Ec.'!I156,IF(Foglio2!$J$3=Foglio2!$E$6,'Assistenti_Amm.vo 2^ Pos.Ec.'!I156,0))</f>
        <v>0</v>
      </c>
      <c r="L156" s="248">
        <f>IF(Foglio2!$J$3=Foglio2!$E$5,'Assistenti_Tecnici 2^ Pos.Ec.'!J156,IF(Foglio2!$J$3=Foglio2!$E$6,'Assistenti_Amm.vo 2^ Pos.Ec.'!J156,0))</f>
        <v>0</v>
      </c>
      <c r="M156" s="249">
        <f>IF(Foglio2!$J$3=Foglio2!$E$5,'Assistenti_Tecnici 2^ Pos.Ec.'!K156,IF(Foglio2!$J$3=Foglio2!$E$6,'Assistenti_Amm.vo 2^ Pos.Ec.'!K156,0))</f>
        <v>0</v>
      </c>
      <c r="N156" s="250">
        <f>IF(Foglio2!$J$3=Foglio2!$E$5,'Assistenti_Tecnici 2^ Pos.Ec.'!L156,IF(Foglio2!$J$3=Foglio2!$E$6,'Assistenti_Amm.vo 2^ Pos.Ec.'!L156,0))</f>
        <v>0</v>
      </c>
      <c r="O156" s="251"/>
      <c r="P156" s="252">
        <f>IF(Foglio2!$J$3=Foglio2!$E$5,'Assistenti_Tecnici 2^ Pos.Ec.'!N156,IF(Foglio2!$J$3=Foglio2!$E$6,'Assistenti_Amm.vo 2^ Pos.Ec.'!N156,0))</f>
        <v>0</v>
      </c>
      <c r="Q156" s="252">
        <f>IF(Foglio2!$J$3=Foglio2!$E$5,'Assistenti_Tecnici 2^ Pos.Ec.'!O156,IF(Foglio2!$J$3=Foglio2!$E$6,'Assistenti_Amm.vo 2^ Pos.Ec.'!O156,0))</f>
        <v>0</v>
      </c>
      <c r="R156" s="252">
        <f>IF(Foglio2!$J$3=Foglio2!$E$5,'Assistenti_Tecnici 2^ Pos.Ec.'!P156,IF(Foglio2!$J$3=Foglio2!$E$6,'Assistenti_Amm.vo 2^ Pos.Ec.'!P156,0))</f>
        <v>0</v>
      </c>
      <c r="S156" s="252">
        <f>IF(Foglio2!$J$3=Foglio2!$E$5,'Assistenti_Tecnici 2^ Pos.Ec.'!Q156,IF(Foglio2!$J$3=Foglio2!$E$6,'Assistenti_Amm.vo 2^ Pos.Ec.'!Q156,0))</f>
        <v>0</v>
      </c>
      <c r="T156" s="252">
        <f>IF(Foglio2!$J$3=Foglio2!$E$5,'Assistenti_Tecnici 2^ Pos.Ec.'!R156,IF(Foglio2!$J$3=Foglio2!$E$6,'Assistenti_Amm.vo 2^ Pos.Ec.'!R156,0))</f>
        <v>0</v>
      </c>
      <c r="U156" s="252">
        <f t="shared" ref="U156" si="389">(P156)/12*0.8</f>
        <v>0</v>
      </c>
      <c r="V156" s="252">
        <f t="shared" ref="V156" si="390">(P156+R156)/12*0.8</f>
        <v>0</v>
      </c>
      <c r="W156" s="253" t="str">
        <f t="shared" ref="W156" si="391">"Fascia Da "&amp;F156&amp;" a "&amp;F157&amp;" Decorrenza "&amp;DAY(C146)&amp;"/"&amp;MONTH(C146)&amp;"/"&amp;YEAR(C146)</f>
        <v>Fascia Da 28 a 34 Decorrenza 1/1/2011</v>
      </c>
    </row>
    <row r="157" spans="1:23" ht="9" customHeight="1" x14ac:dyDescent="0.2">
      <c r="B157" s="245">
        <f t="shared" si="238"/>
        <v>40555</v>
      </c>
      <c r="C157" s="389"/>
      <c r="D157" s="389"/>
      <c r="E157" s="254" t="s">
        <v>4</v>
      </c>
      <c r="F157" s="255">
        <v>34</v>
      </c>
      <c r="G157" s="256">
        <f t="shared" ref="G157:N157" si="392">G156*1936.27</f>
        <v>0</v>
      </c>
      <c r="H157" s="256">
        <f t="shared" si="392"/>
        <v>0</v>
      </c>
      <c r="I157" s="256">
        <f t="shared" si="392"/>
        <v>0</v>
      </c>
      <c r="J157" s="256">
        <f t="shared" si="392"/>
        <v>0</v>
      </c>
      <c r="K157" s="256">
        <f t="shared" si="392"/>
        <v>0</v>
      </c>
      <c r="L157" s="257">
        <f t="shared" si="392"/>
        <v>0</v>
      </c>
      <c r="M157" s="256">
        <f t="shared" si="392"/>
        <v>0</v>
      </c>
      <c r="N157" s="258">
        <f t="shared" si="392"/>
        <v>0</v>
      </c>
      <c r="O157" s="183"/>
      <c r="P157" s="184">
        <f t="shared" ref="P157:V157" si="393">P156*1936.27</f>
        <v>0</v>
      </c>
      <c r="Q157" s="184">
        <f t="shared" si="393"/>
        <v>0</v>
      </c>
      <c r="R157" s="184">
        <f t="shared" si="393"/>
        <v>0</v>
      </c>
      <c r="S157" s="184">
        <f t="shared" si="393"/>
        <v>0</v>
      </c>
      <c r="T157" s="184">
        <f t="shared" si="393"/>
        <v>0</v>
      </c>
      <c r="U157" s="184">
        <f t="shared" si="393"/>
        <v>0</v>
      </c>
      <c r="V157" s="184">
        <f t="shared" si="393"/>
        <v>0</v>
      </c>
    </row>
    <row r="158" spans="1:23" ht="12.75" customHeight="1" x14ac:dyDescent="0.2">
      <c r="A158" s="104">
        <f>IF(Foglio2!$J$7=1,TRUNC(V158,0),TRUNC(U158,0))</f>
        <v>0</v>
      </c>
      <c r="B158" s="245">
        <f t="shared" si="238"/>
        <v>40556</v>
      </c>
      <c r="C158" s="389"/>
      <c r="D158" s="389"/>
      <c r="E158" s="259" t="s">
        <v>3</v>
      </c>
      <c r="F158" s="260">
        <v>35</v>
      </c>
      <c r="G158" s="248">
        <f>IF(Foglio2!$J$3=Foglio2!$E$5,'Assistenti_Tecnici 2^ Pos.Ec.'!E158,IF(Foglio2!$J$3=Foglio2!$E$6,'Assistenti_Amm.vo 2^ Pos.Ec.'!E158,0))</f>
        <v>0</v>
      </c>
      <c r="H158" s="248">
        <f>IF(Foglio2!$J$3=Foglio2!$E$5,'Assistenti_Tecnici 2^ Pos.Ec.'!F158,IF(Foglio2!$J$3=Foglio2!$E$6,'Assistenti_Amm.vo 2^ Pos.Ec.'!F158,0))</f>
        <v>0</v>
      </c>
      <c r="I158" s="248">
        <f>IF(Foglio2!$J$3=Foglio2!$E$5,'Assistenti_Tecnici 2^ Pos.Ec.'!G158,IF(Foglio2!$J$3=Foglio2!$E$6,'Assistenti_Amm.vo 2^ Pos.Ec.'!G158,0))</f>
        <v>0</v>
      </c>
      <c r="J158" s="248">
        <f>IF(Foglio2!$J$3=Foglio2!$E$5,'Assistenti_Tecnici 2^ Pos.Ec.'!H158,IF(Foglio2!$J$3=Foglio2!$E$6,'Assistenti_Amm.vo 2^ Pos.Ec.'!H158,0))</f>
        <v>0</v>
      </c>
      <c r="K158" s="248">
        <f>IF(Foglio2!$J$3=Foglio2!$E$5,'Assistenti_Tecnici 2^ Pos.Ec.'!I158,IF(Foglio2!$J$3=Foglio2!$E$6,'Assistenti_Amm.vo 2^ Pos.Ec.'!I158,0))</f>
        <v>0</v>
      </c>
      <c r="L158" s="248">
        <f>IF(Foglio2!$J$3=Foglio2!$E$5,'Assistenti_Tecnici 2^ Pos.Ec.'!J158,IF(Foglio2!$J$3=Foglio2!$E$6,'Assistenti_Amm.vo 2^ Pos.Ec.'!J158,0))</f>
        <v>0</v>
      </c>
      <c r="M158" s="249">
        <f>IF(Foglio2!$J$3=Foglio2!$E$5,'Assistenti_Tecnici 2^ Pos.Ec.'!K158,IF(Foglio2!$J$3=Foglio2!$E$6,'Assistenti_Amm.vo 2^ Pos.Ec.'!K158,0))</f>
        <v>0</v>
      </c>
      <c r="N158" s="250">
        <f>IF(Foglio2!$J$3=Foglio2!$E$5,'Assistenti_Tecnici 2^ Pos.Ec.'!L158,IF(Foglio2!$J$3=Foglio2!$E$6,'Assistenti_Amm.vo 2^ Pos.Ec.'!L158,0))</f>
        <v>0</v>
      </c>
      <c r="O158" s="251"/>
      <c r="P158" s="252">
        <f>IF(Foglio2!$J$3=Foglio2!$E$5,'Assistenti_Tecnici 2^ Pos.Ec.'!N158,IF(Foglio2!$J$3=Foglio2!$E$6,'Assistenti_Amm.vo 2^ Pos.Ec.'!N158,0))</f>
        <v>0</v>
      </c>
      <c r="Q158" s="252">
        <f>IF(Foglio2!$J$3=Foglio2!$E$5,'Assistenti_Tecnici 2^ Pos.Ec.'!O158,IF(Foglio2!$J$3=Foglio2!$E$6,'Assistenti_Amm.vo 2^ Pos.Ec.'!O158,0))</f>
        <v>0</v>
      </c>
      <c r="R158" s="252">
        <f>IF(Foglio2!$J$3=Foglio2!$E$5,'Assistenti_Tecnici 2^ Pos.Ec.'!P158,IF(Foglio2!$J$3=Foglio2!$E$6,'Assistenti_Amm.vo 2^ Pos.Ec.'!P158,0))</f>
        <v>0</v>
      </c>
      <c r="S158" s="252">
        <f>IF(Foglio2!$J$3=Foglio2!$E$5,'Assistenti_Tecnici 2^ Pos.Ec.'!Q158,IF(Foglio2!$J$3=Foglio2!$E$6,'Assistenti_Amm.vo 2^ Pos.Ec.'!Q158,0))</f>
        <v>0</v>
      </c>
      <c r="T158" s="252">
        <f>IF(Foglio2!$J$3=Foglio2!$E$5,'Assistenti_Tecnici 2^ Pos.Ec.'!R158,IF(Foglio2!$J$3=Foglio2!$E$6,'Assistenti_Amm.vo 2^ Pos.Ec.'!R158,0))</f>
        <v>0</v>
      </c>
      <c r="U158" s="252">
        <f t="shared" ref="U158" si="394">(P158)/12*0.8</f>
        <v>0</v>
      </c>
      <c r="V158" s="252">
        <f t="shared" ref="V158" si="395">(P158+R158)/12*0.8</f>
        <v>0</v>
      </c>
      <c r="W158" s="253" t="str">
        <f t="shared" ref="W158" si="396">"Fascia Da "&amp;F158&amp;" a "&amp;F159&amp;" Decorrenza "&amp;DAY(C146)&amp;"/"&amp;MONTH(C146)&amp;"/"&amp;YEAR(C146)</f>
        <v>Fascia Da 35 a  Decorrenza 1/1/2011</v>
      </c>
    </row>
    <row r="159" spans="1:23" ht="9" customHeight="1" x14ac:dyDescent="0.2">
      <c r="B159" s="245">
        <f t="shared" si="238"/>
        <v>40557</v>
      </c>
      <c r="C159" s="454"/>
      <c r="D159" s="454"/>
      <c r="E159" s="264" t="s">
        <v>4</v>
      </c>
      <c r="F159" s="265"/>
      <c r="G159" s="256">
        <f t="shared" ref="G159:N159" si="397">G158*1936.27</f>
        <v>0</v>
      </c>
      <c r="H159" s="256">
        <f t="shared" si="397"/>
        <v>0</v>
      </c>
      <c r="I159" s="256">
        <f t="shared" si="397"/>
        <v>0</v>
      </c>
      <c r="J159" s="256">
        <f t="shared" si="397"/>
        <v>0</v>
      </c>
      <c r="K159" s="256">
        <f t="shared" si="397"/>
        <v>0</v>
      </c>
      <c r="L159" s="257">
        <f t="shared" si="397"/>
        <v>0</v>
      </c>
      <c r="M159" s="256">
        <f t="shared" si="397"/>
        <v>0</v>
      </c>
      <c r="N159" s="258">
        <f t="shared" si="397"/>
        <v>0</v>
      </c>
      <c r="O159" s="183"/>
      <c r="P159" s="184">
        <f t="shared" ref="P159:V159" si="398">P158*1936.27</f>
        <v>0</v>
      </c>
      <c r="Q159" s="184">
        <f t="shared" si="398"/>
        <v>0</v>
      </c>
      <c r="R159" s="184">
        <f t="shared" si="398"/>
        <v>0</v>
      </c>
      <c r="S159" s="184">
        <f t="shared" si="398"/>
        <v>0</v>
      </c>
      <c r="T159" s="184">
        <f t="shared" si="398"/>
        <v>0</v>
      </c>
      <c r="U159" s="184">
        <f t="shared" si="398"/>
        <v>0</v>
      </c>
      <c r="V159" s="184">
        <f t="shared" si="398"/>
        <v>0</v>
      </c>
    </row>
    <row r="160" spans="1:23" ht="12.75" customHeight="1" x14ac:dyDescent="0.2">
      <c r="A160" s="104">
        <f>IF(Foglio2!$J$7=1,TRUNC(V160,0),TRUNC(U160,0))</f>
        <v>0</v>
      </c>
      <c r="B160" s="245">
        <f t="shared" ref="B160" si="399">C162</f>
        <v>42370</v>
      </c>
      <c r="C160" s="452">
        <v>42370</v>
      </c>
      <c r="D160" s="452">
        <v>42735</v>
      </c>
      <c r="E160" s="246" t="s">
        <v>3</v>
      </c>
      <c r="F160" s="247">
        <v>0</v>
      </c>
      <c r="G160" s="248">
        <f>IF(Foglio2!$J$3=Foglio2!$E$5,'Assistenti_Tecnici 2^ Pos.Ec.'!E160,IF(Foglio2!$J$3=Foglio2!$E$6,'Assistenti_Amm.vo 2^ Pos.Ec.'!E160,0))</f>
        <v>0</v>
      </c>
      <c r="H160" s="248">
        <f>IF(Foglio2!$J$3=Foglio2!$E$5,'Assistenti_Tecnici 2^ Pos.Ec.'!F160,IF(Foglio2!$J$3=Foglio2!$E$6,'Assistenti_Amm.vo 2^ Pos.Ec.'!F160,0))</f>
        <v>0</v>
      </c>
      <c r="I160" s="248">
        <f>IF(Foglio2!$J$3=Foglio2!$E$5,'Assistenti_Tecnici 2^ Pos.Ec.'!G160,IF(Foglio2!$J$3=Foglio2!$E$6,'Assistenti_Amm.vo 2^ Pos.Ec.'!G160,0))</f>
        <v>0</v>
      </c>
      <c r="J160" s="248">
        <f>IF(Foglio2!$J$3=Foglio2!$E$5,'Assistenti_Tecnici 2^ Pos.Ec.'!H160,IF(Foglio2!$J$3=Foglio2!$E$6,'Assistenti_Amm.vo 2^ Pos.Ec.'!H160,0))</f>
        <v>0</v>
      </c>
      <c r="K160" s="248">
        <f>IF(Foglio2!$J$3=Foglio2!$E$5,'Assistenti_Tecnici 2^ Pos.Ec.'!I160,IF(Foglio2!$J$3=Foglio2!$E$6,'Assistenti_Amm.vo 2^ Pos.Ec.'!I160,0))</f>
        <v>0</v>
      </c>
      <c r="L160" s="248">
        <f>IF(Foglio2!$J$3=Foglio2!$E$5,'Assistenti_Tecnici 2^ Pos.Ec.'!J160,IF(Foglio2!$J$3=Foglio2!$E$6,'Assistenti_Amm.vo 2^ Pos.Ec.'!J160,0))</f>
        <v>0</v>
      </c>
      <c r="M160" s="249">
        <f>IF(Foglio2!$J$3=Foglio2!$E$5,'Assistenti_Tecnici 2^ Pos.Ec.'!K160,IF(Foglio2!$J$3=Foglio2!$E$6,'Assistenti_Amm.vo 2^ Pos.Ec.'!K160,0))</f>
        <v>0</v>
      </c>
      <c r="N160" s="250">
        <f>IF(Foglio2!$J$3=Foglio2!$E$5,'Assistenti_Tecnici 2^ Pos.Ec.'!L160,IF(Foglio2!$J$3=Foglio2!$E$6,'Assistenti_Amm.vo 2^ Pos.Ec.'!L160,0))</f>
        <v>0</v>
      </c>
      <c r="O160" s="251"/>
      <c r="P160" s="252">
        <f>IF(Foglio2!$J$3=Foglio2!$E$5,'Assistenti_Tecnici 2^ Pos.Ec.'!N160,IF(Foglio2!$J$3=Foglio2!$E$6,'Assistenti_Amm.vo 2^ Pos.Ec.'!N160,0))</f>
        <v>0</v>
      </c>
      <c r="Q160" s="252">
        <f>IF(Foglio2!$J$3=Foglio2!$E$5,'Assistenti_Tecnici 2^ Pos.Ec.'!O160,IF(Foglio2!$J$3=Foglio2!$E$6,'Assistenti_Amm.vo 2^ Pos.Ec.'!O160,0))</f>
        <v>0</v>
      </c>
      <c r="R160" s="252">
        <f>IF(Foglio2!$J$3=Foglio2!$E$5,'Assistenti_Tecnici 2^ Pos.Ec.'!P160,IF(Foglio2!$J$3=Foglio2!$E$6,'Assistenti_Amm.vo 2^ Pos.Ec.'!P160,0))</f>
        <v>0</v>
      </c>
      <c r="S160" s="252">
        <f>IF(Foglio2!$J$3=Foglio2!$E$5,'Assistenti_Tecnici 2^ Pos.Ec.'!Q160,IF(Foglio2!$J$3=Foglio2!$E$6,'Assistenti_Amm.vo 2^ Pos.Ec.'!Q160,0))</f>
        <v>0</v>
      </c>
      <c r="T160" s="252">
        <f>IF(Foglio2!$J$3=Foglio2!$E$5,'Assistenti_Tecnici 2^ Pos.Ec.'!R160,IF(Foglio2!$J$3=Foglio2!$E$6,'Assistenti_Amm.vo 2^ Pos.Ec.'!R160,0))</f>
        <v>0</v>
      </c>
      <c r="U160" s="252">
        <f t="shared" ref="U160" si="400">(P160)/12*0.8</f>
        <v>0</v>
      </c>
      <c r="V160" s="252">
        <f t="shared" ref="V160" si="401">(P160+R160)/12*0.8</f>
        <v>0</v>
      </c>
      <c r="W160" s="253" t="str">
        <f t="shared" si="365"/>
        <v>Fascia Da 0 a 8 Decorrenza 1/1/2016</v>
      </c>
    </row>
    <row r="161" spans="1:23" ht="9" customHeight="1" x14ac:dyDescent="0.2">
      <c r="B161" s="245">
        <f t="shared" si="366"/>
        <v>42371</v>
      </c>
      <c r="C161" s="453"/>
      <c r="D161" s="453"/>
      <c r="E161" s="254" t="s">
        <v>4</v>
      </c>
      <c r="F161" s="255">
        <v>8</v>
      </c>
      <c r="G161" s="256">
        <f t="shared" ref="G161:N161" si="402">G160*1936.27</f>
        <v>0</v>
      </c>
      <c r="H161" s="256">
        <f t="shared" si="402"/>
        <v>0</v>
      </c>
      <c r="I161" s="256">
        <f t="shared" si="402"/>
        <v>0</v>
      </c>
      <c r="J161" s="256">
        <f t="shared" si="402"/>
        <v>0</v>
      </c>
      <c r="K161" s="256">
        <f t="shared" si="402"/>
        <v>0</v>
      </c>
      <c r="L161" s="257">
        <f t="shared" si="402"/>
        <v>0</v>
      </c>
      <c r="M161" s="256">
        <f t="shared" si="402"/>
        <v>0</v>
      </c>
      <c r="N161" s="258">
        <f t="shared" si="402"/>
        <v>0</v>
      </c>
      <c r="O161" s="183"/>
      <c r="P161" s="184">
        <f t="shared" ref="P161:V161" si="403">P160*1936.27</f>
        <v>0</v>
      </c>
      <c r="Q161" s="184">
        <f t="shared" si="403"/>
        <v>0</v>
      </c>
      <c r="R161" s="184">
        <f t="shared" si="403"/>
        <v>0</v>
      </c>
      <c r="S161" s="184">
        <f t="shared" si="403"/>
        <v>0</v>
      </c>
      <c r="T161" s="184">
        <f t="shared" si="403"/>
        <v>0</v>
      </c>
      <c r="U161" s="184">
        <f t="shared" si="403"/>
        <v>0</v>
      </c>
      <c r="V161" s="184">
        <f t="shared" si="403"/>
        <v>0</v>
      </c>
    </row>
    <row r="162" spans="1:23" ht="12.75" customHeight="1" x14ac:dyDescent="0.2">
      <c r="A162" s="104">
        <f>IF(Foglio2!$J$7=1,TRUNC(V162,0),TRUNC(U162,0))</f>
        <v>0</v>
      </c>
      <c r="B162" s="245">
        <f t="shared" si="366"/>
        <v>42372</v>
      </c>
      <c r="C162" s="492">
        <v>42370</v>
      </c>
      <c r="D162" s="492">
        <v>42735</v>
      </c>
      <c r="E162" s="259" t="s">
        <v>3</v>
      </c>
      <c r="F162" s="260">
        <v>9</v>
      </c>
      <c r="G162" s="248">
        <f>IF(Foglio2!$J$3=Foglio2!$E$5,'Assistenti_Tecnici 2^ Pos.Ec.'!E162,IF(Foglio2!$J$3=Foglio2!$E$6,'Assistenti_Amm.vo 2^ Pos.Ec.'!E162,0))</f>
        <v>0</v>
      </c>
      <c r="H162" s="248">
        <f>IF(Foglio2!$J$3=Foglio2!$E$5,'Assistenti_Tecnici 2^ Pos.Ec.'!F162,IF(Foglio2!$J$3=Foglio2!$E$6,'Assistenti_Amm.vo 2^ Pos.Ec.'!F162,0))</f>
        <v>0</v>
      </c>
      <c r="I162" s="248">
        <f>IF(Foglio2!$J$3=Foglio2!$E$5,'Assistenti_Tecnici 2^ Pos.Ec.'!G162,IF(Foglio2!$J$3=Foglio2!$E$6,'Assistenti_Amm.vo 2^ Pos.Ec.'!G162,0))</f>
        <v>0</v>
      </c>
      <c r="J162" s="248">
        <f>IF(Foglio2!$J$3=Foglio2!$E$5,'Assistenti_Tecnici 2^ Pos.Ec.'!H162,IF(Foglio2!$J$3=Foglio2!$E$6,'Assistenti_Amm.vo 2^ Pos.Ec.'!H162,0))</f>
        <v>0</v>
      </c>
      <c r="K162" s="248">
        <f>IF(Foglio2!$J$3=Foglio2!$E$5,'Assistenti_Tecnici 2^ Pos.Ec.'!I162,IF(Foglio2!$J$3=Foglio2!$E$6,'Assistenti_Amm.vo 2^ Pos.Ec.'!I162,0))</f>
        <v>0</v>
      </c>
      <c r="L162" s="248">
        <f>IF(Foglio2!$J$3=Foglio2!$E$5,'Assistenti_Tecnici 2^ Pos.Ec.'!J162,IF(Foglio2!$J$3=Foglio2!$E$6,'Assistenti_Amm.vo 2^ Pos.Ec.'!J162,0))</f>
        <v>0</v>
      </c>
      <c r="M162" s="249">
        <f>IF(Foglio2!$J$3=Foglio2!$E$5,'Assistenti_Tecnici 2^ Pos.Ec.'!K162,IF(Foglio2!$J$3=Foglio2!$E$6,'Assistenti_Amm.vo 2^ Pos.Ec.'!K162,0))</f>
        <v>0</v>
      </c>
      <c r="N162" s="250">
        <f>IF(Foglio2!$J$3=Foglio2!$E$5,'Assistenti_Tecnici 2^ Pos.Ec.'!L162,IF(Foglio2!$J$3=Foglio2!$E$6,'Assistenti_Amm.vo 2^ Pos.Ec.'!L162,0))</f>
        <v>0</v>
      </c>
      <c r="O162" s="251"/>
      <c r="P162" s="252">
        <f>IF(Foglio2!$J$3=Foglio2!$E$5,'Assistenti_Tecnici 2^ Pos.Ec.'!N162,IF(Foglio2!$J$3=Foglio2!$E$6,'Assistenti_Amm.vo 2^ Pos.Ec.'!N162,0))</f>
        <v>0</v>
      </c>
      <c r="Q162" s="252">
        <f>IF(Foglio2!$J$3=Foglio2!$E$5,'Assistenti_Tecnici 2^ Pos.Ec.'!O162,IF(Foglio2!$J$3=Foglio2!$E$6,'Assistenti_Amm.vo 2^ Pos.Ec.'!O162,0))</f>
        <v>0</v>
      </c>
      <c r="R162" s="252">
        <f>IF(Foglio2!$J$3=Foglio2!$E$5,'Assistenti_Tecnici 2^ Pos.Ec.'!P162,IF(Foglio2!$J$3=Foglio2!$E$6,'Assistenti_Amm.vo 2^ Pos.Ec.'!P162,0))</f>
        <v>0</v>
      </c>
      <c r="S162" s="252">
        <f>IF(Foglio2!$J$3=Foglio2!$E$5,'Assistenti_Tecnici 2^ Pos.Ec.'!Q162,IF(Foglio2!$J$3=Foglio2!$E$6,'Assistenti_Amm.vo 2^ Pos.Ec.'!Q162,0))</f>
        <v>0</v>
      </c>
      <c r="T162" s="252">
        <f>IF(Foglio2!$J$3=Foglio2!$E$5,'Assistenti_Tecnici 2^ Pos.Ec.'!R162,IF(Foglio2!$J$3=Foglio2!$E$6,'Assistenti_Amm.vo 2^ Pos.Ec.'!R162,0))</f>
        <v>0</v>
      </c>
      <c r="U162" s="252">
        <f t="shared" ref="U162" si="404">(P162)/12*0.8</f>
        <v>0</v>
      </c>
      <c r="V162" s="252">
        <f t="shared" ref="V162" si="405">(P162+R162)/12*0.8</f>
        <v>0</v>
      </c>
      <c r="W162" s="253" t="str">
        <f t="shared" ref="W162" si="406">"Fascia Da "&amp;F162&amp;" a "&amp;F163&amp;" Decorrenza "&amp;DAY(C160)&amp;"/"&amp;MONTH(C160)&amp;"/"&amp;YEAR(C160)</f>
        <v>Fascia Da 9 a 14 Decorrenza 1/1/2016</v>
      </c>
    </row>
    <row r="163" spans="1:23" ht="9" customHeight="1" x14ac:dyDescent="0.2">
      <c r="B163" s="245">
        <f t="shared" si="366"/>
        <v>42373</v>
      </c>
      <c r="C163" s="492"/>
      <c r="D163" s="492"/>
      <c r="E163" s="254" t="s">
        <v>4</v>
      </c>
      <c r="F163" s="255">
        <v>14</v>
      </c>
      <c r="G163" s="256">
        <f t="shared" ref="G163:N163" si="407">G162*1936.27</f>
        <v>0</v>
      </c>
      <c r="H163" s="256">
        <f t="shared" si="407"/>
        <v>0</v>
      </c>
      <c r="I163" s="256">
        <f t="shared" si="407"/>
        <v>0</v>
      </c>
      <c r="J163" s="256">
        <f t="shared" si="407"/>
        <v>0</v>
      </c>
      <c r="K163" s="256">
        <f t="shared" si="407"/>
        <v>0</v>
      </c>
      <c r="L163" s="257">
        <f t="shared" si="407"/>
        <v>0</v>
      </c>
      <c r="M163" s="256">
        <f t="shared" si="407"/>
        <v>0</v>
      </c>
      <c r="N163" s="258">
        <f t="shared" si="407"/>
        <v>0</v>
      </c>
      <c r="O163" s="183"/>
      <c r="P163" s="184">
        <f t="shared" ref="P163:V163" si="408">P162*1936.27</f>
        <v>0</v>
      </c>
      <c r="Q163" s="184">
        <f t="shared" si="408"/>
        <v>0</v>
      </c>
      <c r="R163" s="184">
        <f t="shared" si="408"/>
        <v>0</v>
      </c>
      <c r="S163" s="184">
        <f t="shared" si="408"/>
        <v>0</v>
      </c>
      <c r="T163" s="184">
        <f t="shared" si="408"/>
        <v>0</v>
      </c>
      <c r="U163" s="184">
        <f t="shared" si="408"/>
        <v>0</v>
      </c>
      <c r="V163" s="184">
        <f t="shared" si="408"/>
        <v>0</v>
      </c>
    </row>
    <row r="164" spans="1:23" ht="12.75" customHeight="1" x14ac:dyDescent="0.2">
      <c r="A164" s="104">
        <f>IF(Foglio2!$J$7=1,TRUNC(V164,0),TRUNC(U164,0))</f>
        <v>0</v>
      </c>
      <c r="B164" s="245">
        <f t="shared" si="366"/>
        <v>42374</v>
      </c>
      <c r="C164" s="492"/>
      <c r="D164" s="492"/>
      <c r="E164" s="259" t="s">
        <v>3</v>
      </c>
      <c r="F164" s="260">
        <v>15</v>
      </c>
      <c r="G164" s="248">
        <f>IF(Foglio2!$J$3=Foglio2!$E$5,'Assistenti_Tecnici 2^ Pos.Ec.'!E164,IF(Foglio2!$J$3=Foglio2!$E$6,'Assistenti_Amm.vo 2^ Pos.Ec.'!E164,0))</f>
        <v>0</v>
      </c>
      <c r="H164" s="248">
        <f>IF(Foglio2!$J$3=Foglio2!$E$5,'Assistenti_Tecnici 2^ Pos.Ec.'!F164,IF(Foglio2!$J$3=Foglio2!$E$6,'Assistenti_Amm.vo 2^ Pos.Ec.'!F164,0))</f>
        <v>0</v>
      </c>
      <c r="I164" s="248">
        <f>IF(Foglio2!$J$3=Foglio2!$E$5,'Assistenti_Tecnici 2^ Pos.Ec.'!G164,IF(Foglio2!$J$3=Foglio2!$E$6,'Assistenti_Amm.vo 2^ Pos.Ec.'!G164,0))</f>
        <v>0</v>
      </c>
      <c r="J164" s="248">
        <f>IF(Foglio2!$J$3=Foglio2!$E$5,'Assistenti_Tecnici 2^ Pos.Ec.'!H164,IF(Foglio2!$J$3=Foglio2!$E$6,'Assistenti_Amm.vo 2^ Pos.Ec.'!H164,0))</f>
        <v>0</v>
      </c>
      <c r="K164" s="248">
        <f>IF(Foglio2!$J$3=Foglio2!$E$5,'Assistenti_Tecnici 2^ Pos.Ec.'!I164,IF(Foglio2!$J$3=Foglio2!$E$6,'Assistenti_Amm.vo 2^ Pos.Ec.'!I164,0))</f>
        <v>0</v>
      </c>
      <c r="L164" s="248">
        <f>IF(Foglio2!$J$3=Foglio2!$E$5,'Assistenti_Tecnici 2^ Pos.Ec.'!J164,IF(Foglio2!$J$3=Foglio2!$E$6,'Assistenti_Amm.vo 2^ Pos.Ec.'!J164,0))</f>
        <v>0</v>
      </c>
      <c r="M164" s="249">
        <f>IF(Foglio2!$J$3=Foglio2!$E$5,'Assistenti_Tecnici 2^ Pos.Ec.'!K164,IF(Foglio2!$J$3=Foglio2!$E$6,'Assistenti_Amm.vo 2^ Pos.Ec.'!K164,0))</f>
        <v>0</v>
      </c>
      <c r="N164" s="250">
        <f>IF(Foglio2!$J$3=Foglio2!$E$5,'Assistenti_Tecnici 2^ Pos.Ec.'!L164,IF(Foglio2!$J$3=Foglio2!$E$6,'Assistenti_Amm.vo 2^ Pos.Ec.'!L164,0))</f>
        <v>0</v>
      </c>
      <c r="O164" s="251"/>
      <c r="P164" s="252">
        <f>IF(Foglio2!$J$3=Foglio2!$E$5,'Assistenti_Tecnici 2^ Pos.Ec.'!N164,IF(Foglio2!$J$3=Foglio2!$E$6,'Assistenti_Amm.vo 2^ Pos.Ec.'!N164,0))</f>
        <v>0</v>
      </c>
      <c r="Q164" s="252">
        <f>IF(Foglio2!$J$3=Foglio2!$E$5,'Assistenti_Tecnici 2^ Pos.Ec.'!O164,IF(Foglio2!$J$3=Foglio2!$E$6,'Assistenti_Amm.vo 2^ Pos.Ec.'!O164,0))</f>
        <v>0</v>
      </c>
      <c r="R164" s="252">
        <f>IF(Foglio2!$J$3=Foglio2!$E$5,'Assistenti_Tecnici 2^ Pos.Ec.'!P164,IF(Foglio2!$J$3=Foglio2!$E$6,'Assistenti_Amm.vo 2^ Pos.Ec.'!P164,0))</f>
        <v>0</v>
      </c>
      <c r="S164" s="252">
        <f>IF(Foglio2!$J$3=Foglio2!$E$5,'Assistenti_Tecnici 2^ Pos.Ec.'!Q164,IF(Foglio2!$J$3=Foglio2!$E$6,'Assistenti_Amm.vo 2^ Pos.Ec.'!Q164,0))</f>
        <v>0</v>
      </c>
      <c r="T164" s="252">
        <f>IF(Foglio2!$J$3=Foglio2!$E$5,'Assistenti_Tecnici 2^ Pos.Ec.'!R164,IF(Foglio2!$J$3=Foglio2!$E$6,'Assistenti_Amm.vo 2^ Pos.Ec.'!R164,0))</f>
        <v>0</v>
      </c>
      <c r="U164" s="252">
        <f t="shared" ref="U164" si="409">(P164)/12*0.8</f>
        <v>0</v>
      </c>
      <c r="V164" s="252">
        <f t="shared" ref="V164" si="410">(P164+R164)/12*0.8</f>
        <v>0</v>
      </c>
      <c r="W164" s="253" t="str">
        <f t="shared" ref="W164" si="411">"Fascia Da "&amp;F164&amp;" a "&amp;F165&amp;" Decorrenza "&amp;DAY(C160)&amp;"/"&amp;MONTH(C160)&amp;"/"&amp;YEAR(C160)</f>
        <v>Fascia Da 15 a 20 Decorrenza 1/1/2016</v>
      </c>
    </row>
    <row r="165" spans="1:23" ht="9" customHeight="1" x14ac:dyDescent="0.2">
      <c r="B165" s="245">
        <f t="shared" si="366"/>
        <v>42375</v>
      </c>
      <c r="C165" s="492"/>
      <c r="D165" s="492"/>
      <c r="E165" s="254" t="s">
        <v>4</v>
      </c>
      <c r="F165" s="255">
        <v>20</v>
      </c>
      <c r="G165" s="256">
        <f t="shared" ref="G165:N165" si="412">G164*1936.27</f>
        <v>0</v>
      </c>
      <c r="H165" s="256">
        <f t="shared" si="412"/>
        <v>0</v>
      </c>
      <c r="I165" s="256">
        <f t="shared" si="412"/>
        <v>0</v>
      </c>
      <c r="J165" s="256">
        <f t="shared" si="412"/>
        <v>0</v>
      </c>
      <c r="K165" s="256">
        <f t="shared" si="412"/>
        <v>0</v>
      </c>
      <c r="L165" s="257">
        <f t="shared" si="412"/>
        <v>0</v>
      </c>
      <c r="M165" s="256">
        <f t="shared" si="412"/>
        <v>0</v>
      </c>
      <c r="N165" s="258">
        <f t="shared" si="412"/>
        <v>0</v>
      </c>
      <c r="O165" s="183"/>
      <c r="P165" s="184">
        <f t="shared" ref="P165:V165" si="413">P164*1936.27</f>
        <v>0</v>
      </c>
      <c r="Q165" s="184">
        <f t="shared" si="413"/>
        <v>0</v>
      </c>
      <c r="R165" s="184">
        <f t="shared" si="413"/>
        <v>0</v>
      </c>
      <c r="S165" s="184">
        <f t="shared" si="413"/>
        <v>0</v>
      </c>
      <c r="T165" s="184">
        <f t="shared" si="413"/>
        <v>0</v>
      </c>
      <c r="U165" s="184">
        <f t="shared" si="413"/>
        <v>0</v>
      </c>
      <c r="V165" s="184">
        <f t="shared" si="413"/>
        <v>0</v>
      </c>
    </row>
    <row r="166" spans="1:23" ht="12.75" customHeight="1" x14ac:dyDescent="0.2">
      <c r="A166" s="104">
        <f>IF(Foglio2!$J$7=1,TRUNC(V166,0),TRUNC(U166,0))</f>
        <v>0</v>
      </c>
      <c r="B166" s="245">
        <f t="shared" si="366"/>
        <v>42376</v>
      </c>
      <c r="C166" s="492"/>
      <c r="D166" s="492"/>
      <c r="E166" s="259" t="s">
        <v>3</v>
      </c>
      <c r="F166" s="260">
        <v>21</v>
      </c>
      <c r="G166" s="248">
        <f>IF(Foglio2!$J$3=Foglio2!$E$5,'Assistenti_Tecnici 2^ Pos.Ec.'!E166,IF(Foglio2!$J$3=Foglio2!$E$6,'Assistenti_Amm.vo 2^ Pos.Ec.'!E166,0))</f>
        <v>0</v>
      </c>
      <c r="H166" s="248">
        <f>IF(Foglio2!$J$3=Foglio2!$E$5,'Assistenti_Tecnici 2^ Pos.Ec.'!F166,IF(Foglio2!$J$3=Foglio2!$E$6,'Assistenti_Amm.vo 2^ Pos.Ec.'!F166,0))</f>
        <v>0</v>
      </c>
      <c r="I166" s="248">
        <f>IF(Foglio2!$J$3=Foglio2!$E$5,'Assistenti_Tecnici 2^ Pos.Ec.'!G166,IF(Foglio2!$J$3=Foglio2!$E$6,'Assistenti_Amm.vo 2^ Pos.Ec.'!G166,0))</f>
        <v>0</v>
      </c>
      <c r="J166" s="248">
        <f>IF(Foglio2!$J$3=Foglio2!$E$5,'Assistenti_Tecnici 2^ Pos.Ec.'!H166,IF(Foglio2!$J$3=Foglio2!$E$6,'Assistenti_Amm.vo 2^ Pos.Ec.'!H166,0))</f>
        <v>0</v>
      </c>
      <c r="K166" s="248">
        <f>IF(Foglio2!$J$3=Foglio2!$E$5,'Assistenti_Tecnici 2^ Pos.Ec.'!I166,IF(Foglio2!$J$3=Foglio2!$E$6,'Assistenti_Amm.vo 2^ Pos.Ec.'!I166,0))</f>
        <v>0</v>
      </c>
      <c r="L166" s="248">
        <f>IF(Foglio2!$J$3=Foglio2!$E$5,'Assistenti_Tecnici 2^ Pos.Ec.'!J166,IF(Foglio2!$J$3=Foglio2!$E$6,'Assistenti_Amm.vo 2^ Pos.Ec.'!J166,0))</f>
        <v>0</v>
      </c>
      <c r="M166" s="249">
        <f>IF(Foglio2!$J$3=Foglio2!$E$5,'Assistenti_Tecnici 2^ Pos.Ec.'!K166,IF(Foglio2!$J$3=Foglio2!$E$6,'Assistenti_Amm.vo 2^ Pos.Ec.'!K166,0))</f>
        <v>0</v>
      </c>
      <c r="N166" s="250">
        <f>IF(Foglio2!$J$3=Foglio2!$E$5,'Assistenti_Tecnici 2^ Pos.Ec.'!L166,IF(Foglio2!$J$3=Foglio2!$E$6,'Assistenti_Amm.vo 2^ Pos.Ec.'!L166,0))</f>
        <v>0</v>
      </c>
      <c r="O166" s="251"/>
      <c r="P166" s="252">
        <f>IF(Foglio2!$J$3=Foglio2!$E$5,'Assistenti_Tecnici 2^ Pos.Ec.'!N166,IF(Foglio2!$J$3=Foglio2!$E$6,'Assistenti_Amm.vo 2^ Pos.Ec.'!N166,0))</f>
        <v>0</v>
      </c>
      <c r="Q166" s="252">
        <f>IF(Foglio2!$J$3=Foglio2!$E$5,'Assistenti_Tecnici 2^ Pos.Ec.'!O166,IF(Foglio2!$J$3=Foglio2!$E$6,'Assistenti_Amm.vo 2^ Pos.Ec.'!O166,0))</f>
        <v>0</v>
      </c>
      <c r="R166" s="252">
        <f>IF(Foglio2!$J$3=Foglio2!$E$5,'Assistenti_Tecnici 2^ Pos.Ec.'!P166,IF(Foglio2!$J$3=Foglio2!$E$6,'Assistenti_Amm.vo 2^ Pos.Ec.'!P166,0))</f>
        <v>0</v>
      </c>
      <c r="S166" s="252">
        <f>IF(Foglio2!$J$3=Foglio2!$E$5,'Assistenti_Tecnici 2^ Pos.Ec.'!Q166,IF(Foglio2!$J$3=Foglio2!$E$6,'Assistenti_Amm.vo 2^ Pos.Ec.'!Q166,0))</f>
        <v>0</v>
      </c>
      <c r="T166" s="252">
        <f>IF(Foglio2!$J$3=Foglio2!$E$5,'Assistenti_Tecnici 2^ Pos.Ec.'!R166,IF(Foglio2!$J$3=Foglio2!$E$6,'Assistenti_Amm.vo 2^ Pos.Ec.'!R166,0))</f>
        <v>0</v>
      </c>
      <c r="U166" s="252">
        <f t="shared" ref="U166" si="414">(P166)/12*0.8</f>
        <v>0</v>
      </c>
      <c r="V166" s="252">
        <f t="shared" ref="V166" si="415">(P166+R166)/12*0.8</f>
        <v>0</v>
      </c>
      <c r="W166" s="253" t="str">
        <f t="shared" ref="W166" si="416">"Fascia Da "&amp;F166&amp;" a "&amp;F167&amp;" Decorrenza "&amp;DAY(C160)&amp;"/"&amp;MONTH(C160)&amp;"/"&amp;YEAR(C160)</f>
        <v>Fascia Da 21 a 27 Decorrenza 1/1/2016</v>
      </c>
    </row>
    <row r="167" spans="1:23" ht="9" customHeight="1" x14ac:dyDescent="0.2">
      <c r="B167" s="245">
        <f t="shared" si="366"/>
        <v>42377</v>
      </c>
      <c r="C167" s="492"/>
      <c r="D167" s="492"/>
      <c r="E167" s="254" t="s">
        <v>4</v>
      </c>
      <c r="F167" s="255">
        <v>27</v>
      </c>
      <c r="G167" s="256">
        <f t="shared" ref="G167:N167" si="417">G166*1936.27</f>
        <v>0</v>
      </c>
      <c r="H167" s="256">
        <f t="shared" si="417"/>
        <v>0</v>
      </c>
      <c r="I167" s="256">
        <f t="shared" si="417"/>
        <v>0</v>
      </c>
      <c r="J167" s="256">
        <f t="shared" si="417"/>
        <v>0</v>
      </c>
      <c r="K167" s="256">
        <f t="shared" si="417"/>
        <v>0</v>
      </c>
      <c r="L167" s="257">
        <f t="shared" si="417"/>
        <v>0</v>
      </c>
      <c r="M167" s="256">
        <f t="shared" si="417"/>
        <v>0</v>
      </c>
      <c r="N167" s="258">
        <f t="shared" si="417"/>
        <v>0</v>
      </c>
      <c r="O167" s="183"/>
      <c r="P167" s="184">
        <f t="shared" ref="P167:V167" si="418">P166*1936.27</f>
        <v>0</v>
      </c>
      <c r="Q167" s="184">
        <f t="shared" si="418"/>
        <v>0</v>
      </c>
      <c r="R167" s="184">
        <f t="shared" si="418"/>
        <v>0</v>
      </c>
      <c r="S167" s="184">
        <f t="shared" si="418"/>
        <v>0</v>
      </c>
      <c r="T167" s="184">
        <f t="shared" si="418"/>
        <v>0</v>
      </c>
      <c r="U167" s="184">
        <f t="shared" si="418"/>
        <v>0</v>
      </c>
      <c r="V167" s="184">
        <f t="shared" si="418"/>
        <v>0</v>
      </c>
    </row>
    <row r="168" spans="1:23" ht="12.75" customHeight="1" x14ac:dyDescent="0.2">
      <c r="A168" s="104">
        <f>IF(Foglio2!$J$7=1,TRUNC(V168,0),TRUNC(U168,0))</f>
        <v>0</v>
      </c>
      <c r="B168" s="245">
        <f t="shared" si="366"/>
        <v>42378</v>
      </c>
      <c r="C168" s="492"/>
      <c r="D168" s="492"/>
      <c r="E168" s="259" t="s">
        <v>3</v>
      </c>
      <c r="F168" s="260">
        <v>28</v>
      </c>
      <c r="G168" s="248">
        <f>IF(Foglio2!$J$3=Foglio2!$E$5,'Assistenti_Tecnici 2^ Pos.Ec.'!E168,IF(Foglio2!$J$3=Foglio2!$E$6,'Assistenti_Amm.vo 2^ Pos.Ec.'!E168,0))</f>
        <v>0</v>
      </c>
      <c r="H168" s="248">
        <f>IF(Foglio2!$J$3=Foglio2!$E$5,'Assistenti_Tecnici 2^ Pos.Ec.'!F168,IF(Foglio2!$J$3=Foglio2!$E$6,'Assistenti_Amm.vo 2^ Pos.Ec.'!F168,0))</f>
        <v>0</v>
      </c>
      <c r="I168" s="248">
        <f>IF(Foglio2!$J$3=Foglio2!$E$5,'Assistenti_Tecnici 2^ Pos.Ec.'!G168,IF(Foglio2!$J$3=Foglio2!$E$6,'Assistenti_Amm.vo 2^ Pos.Ec.'!G168,0))</f>
        <v>0</v>
      </c>
      <c r="J168" s="248">
        <f>IF(Foglio2!$J$3=Foglio2!$E$5,'Assistenti_Tecnici 2^ Pos.Ec.'!H168,IF(Foglio2!$J$3=Foglio2!$E$6,'Assistenti_Amm.vo 2^ Pos.Ec.'!H168,0))</f>
        <v>0</v>
      </c>
      <c r="K168" s="248">
        <f>IF(Foglio2!$J$3=Foglio2!$E$5,'Assistenti_Tecnici 2^ Pos.Ec.'!I168,IF(Foglio2!$J$3=Foglio2!$E$6,'Assistenti_Amm.vo 2^ Pos.Ec.'!I168,0))</f>
        <v>0</v>
      </c>
      <c r="L168" s="248">
        <f>IF(Foglio2!$J$3=Foglio2!$E$5,'Assistenti_Tecnici 2^ Pos.Ec.'!J168,IF(Foglio2!$J$3=Foglio2!$E$6,'Assistenti_Amm.vo 2^ Pos.Ec.'!J168,0))</f>
        <v>0</v>
      </c>
      <c r="M168" s="249">
        <f>IF(Foglio2!$J$3=Foglio2!$E$5,'Assistenti_Tecnici 2^ Pos.Ec.'!K168,IF(Foglio2!$J$3=Foglio2!$E$6,'Assistenti_Amm.vo 2^ Pos.Ec.'!K168,0))</f>
        <v>0</v>
      </c>
      <c r="N168" s="250">
        <f>IF(Foglio2!$J$3=Foglio2!$E$5,'Assistenti_Tecnici 2^ Pos.Ec.'!L168,IF(Foglio2!$J$3=Foglio2!$E$6,'Assistenti_Amm.vo 2^ Pos.Ec.'!L168,0))</f>
        <v>0</v>
      </c>
      <c r="O168" s="251"/>
      <c r="P168" s="252">
        <f>IF(Foglio2!$J$3=Foglio2!$E$5,'Assistenti_Tecnici 2^ Pos.Ec.'!N168,IF(Foglio2!$J$3=Foglio2!$E$6,'Assistenti_Amm.vo 2^ Pos.Ec.'!N168,0))</f>
        <v>0</v>
      </c>
      <c r="Q168" s="252">
        <f>IF(Foglio2!$J$3=Foglio2!$E$5,'Assistenti_Tecnici 2^ Pos.Ec.'!O168,IF(Foglio2!$J$3=Foglio2!$E$6,'Assistenti_Amm.vo 2^ Pos.Ec.'!O168,0))</f>
        <v>0</v>
      </c>
      <c r="R168" s="252">
        <f>IF(Foglio2!$J$3=Foglio2!$E$5,'Assistenti_Tecnici 2^ Pos.Ec.'!P168,IF(Foglio2!$J$3=Foglio2!$E$6,'Assistenti_Amm.vo 2^ Pos.Ec.'!P168,0))</f>
        <v>0</v>
      </c>
      <c r="S168" s="252">
        <f>IF(Foglio2!$J$3=Foglio2!$E$5,'Assistenti_Tecnici 2^ Pos.Ec.'!Q168,IF(Foglio2!$J$3=Foglio2!$E$6,'Assistenti_Amm.vo 2^ Pos.Ec.'!Q168,0))</f>
        <v>0</v>
      </c>
      <c r="T168" s="252">
        <f>IF(Foglio2!$J$3=Foglio2!$E$5,'Assistenti_Tecnici 2^ Pos.Ec.'!R168,IF(Foglio2!$J$3=Foglio2!$E$6,'Assistenti_Amm.vo 2^ Pos.Ec.'!R168,0))</f>
        <v>0</v>
      </c>
      <c r="U168" s="252">
        <f t="shared" ref="U168" si="419">(P168)/12*0.8</f>
        <v>0</v>
      </c>
      <c r="V168" s="252">
        <f t="shared" ref="V168" si="420">(P168+R168)/12*0.8</f>
        <v>0</v>
      </c>
      <c r="W168" s="253" t="str">
        <f t="shared" ref="W168" si="421">"Fascia Da "&amp;F168&amp;" a "&amp;F169&amp;" Decorrenza "&amp;DAY(C160)&amp;"/"&amp;MONTH(C160)&amp;"/"&amp;YEAR(C160)</f>
        <v>Fascia Da 28 a 34 Decorrenza 1/1/2016</v>
      </c>
    </row>
    <row r="169" spans="1:23" ht="9" customHeight="1" x14ac:dyDescent="0.2">
      <c r="B169" s="245">
        <f t="shared" si="366"/>
        <v>42379</v>
      </c>
      <c r="C169" s="492"/>
      <c r="D169" s="492"/>
      <c r="E169" s="254" t="s">
        <v>4</v>
      </c>
      <c r="F169" s="255">
        <v>34</v>
      </c>
      <c r="G169" s="256">
        <f t="shared" ref="G169:N169" si="422">G168*1936.27</f>
        <v>0</v>
      </c>
      <c r="H169" s="256">
        <f t="shared" si="422"/>
        <v>0</v>
      </c>
      <c r="I169" s="256">
        <f t="shared" si="422"/>
        <v>0</v>
      </c>
      <c r="J169" s="256">
        <f t="shared" si="422"/>
        <v>0</v>
      </c>
      <c r="K169" s="256">
        <f t="shared" si="422"/>
        <v>0</v>
      </c>
      <c r="L169" s="257">
        <f t="shared" si="422"/>
        <v>0</v>
      </c>
      <c r="M169" s="256">
        <f t="shared" si="422"/>
        <v>0</v>
      </c>
      <c r="N169" s="258">
        <f t="shared" si="422"/>
        <v>0</v>
      </c>
      <c r="O169" s="183"/>
      <c r="P169" s="184">
        <f t="shared" ref="P169:V169" si="423">P168*1936.27</f>
        <v>0</v>
      </c>
      <c r="Q169" s="184">
        <f t="shared" si="423"/>
        <v>0</v>
      </c>
      <c r="R169" s="184">
        <f t="shared" si="423"/>
        <v>0</v>
      </c>
      <c r="S169" s="184">
        <f t="shared" si="423"/>
        <v>0</v>
      </c>
      <c r="T169" s="184">
        <f t="shared" si="423"/>
        <v>0</v>
      </c>
      <c r="U169" s="184">
        <f t="shared" si="423"/>
        <v>0</v>
      </c>
      <c r="V169" s="184">
        <f t="shared" si="423"/>
        <v>0</v>
      </c>
    </row>
    <row r="170" spans="1:23" ht="12.75" customHeight="1" x14ac:dyDescent="0.2">
      <c r="A170" s="104">
        <f>IF(Foglio2!$J$7=1,TRUNC(V170,0),TRUNC(U170,0))</f>
        <v>0</v>
      </c>
      <c r="B170" s="245">
        <f t="shared" si="366"/>
        <v>42380</v>
      </c>
      <c r="C170" s="492"/>
      <c r="D170" s="492"/>
      <c r="E170" s="259" t="s">
        <v>3</v>
      </c>
      <c r="F170" s="260">
        <v>35</v>
      </c>
      <c r="G170" s="248">
        <f>IF(Foglio2!$J$3=Foglio2!$E$5,'Assistenti_Tecnici 2^ Pos.Ec.'!E170,IF(Foglio2!$J$3=Foglio2!$E$6,'Assistenti_Amm.vo 2^ Pos.Ec.'!E170,0))</f>
        <v>0</v>
      </c>
      <c r="H170" s="248">
        <f>IF(Foglio2!$J$3=Foglio2!$E$5,'Assistenti_Tecnici 2^ Pos.Ec.'!F170,IF(Foglio2!$J$3=Foglio2!$E$6,'Assistenti_Amm.vo 2^ Pos.Ec.'!F170,0))</f>
        <v>0</v>
      </c>
      <c r="I170" s="248">
        <f>IF(Foglio2!$J$3=Foglio2!$E$5,'Assistenti_Tecnici 2^ Pos.Ec.'!G170,IF(Foglio2!$J$3=Foglio2!$E$6,'Assistenti_Amm.vo 2^ Pos.Ec.'!G170,0))</f>
        <v>0</v>
      </c>
      <c r="J170" s="248">
        <f>IF(Foglio2!$J$3=Foglio2!$E$5,'Assistenti_Tecnici 2^ Pos.Ec.'!H170,IF(Foglio2!$J$3=Foglio2!$E$6,'Assistenti_Amm.vo 2^ Pos.Ec.'!H170,0))</f>
        <v>0</v>
      </c>
      <c r="K170" s="248">
        <f>IF(Foglio2!$J$3=Foglio2!$E$5,'Assistenti_Tecnici 2^ Pos.Ec.'!I170,IF(Foglio2!$J$3=Foglio2!$E$6,'Assistenti_Amm.vo 2^ Pos.Ec.'!I170,0))</f>
        <v>0</v>
      </c>
      <c r="L170" s="248">
        <f>IF(Foglio2!$J$3=Foglio2!$E$5,'Assistenti_Tecnici 2^ Pos.Ec.'!J170,IF(Foglio2!$J$3=Foglio2!$E$6,'Assistenti_Amm.vo 2^ Pos.Ec.'!J170,0))</f>
        <v>0</v>
      </c>
      <c r="M170" s="249">
        <f>IF(Foglio2!$J$3=Foglio2!$E$5,'Assistenti_Tecnici 2^ Pos.Ec.'!K170,IF(Foglio2!$J$3=Foglio2!$E$6,'Assistenti_Amm.vo 2^ Pos.Ec.'!K170,0))</f>
        <v>0</v>
      </c>
      <c r="N170" s="250">
        <f>IF(Foglio2!$J$3=Foglio2!$E$5,'Assistenti_Tecnici 2^ Pos.Ec.'!L170,IF(Foglio2!$J$3=Foglio2!$E$6,'Assistenti_Amm.vo 2^ Pos.Ec.'!L170,0))</f>
        <v>0</v>
      </c>
      <c r="O170" s="251"/>
      <c r="P170" s="252">
        <f>IF(Foglio2!$J$3=Foglio2!$E$5,'Assistenti_Tecnici 2^ Pos.Ec.'!N170,IF(Foglio2!$J$3=Foglio2!$E$6,'Assistenti_Amm.vo 2^ Pos.Ec.'!N170,0))</f>
        <v>0</v>
      </c>
      <c r="Q170" s="252">
        <f>IF(Foglio2!$J$3=Foglio2!$E$5,'Assistenti_Tecnici 2^ Pos.Ec.'!O170,IF(Foglio2!$J$3=Foglio2!$E$6,'Assistenti_Amm.vo 2^ Pos.Ec.'!O170,0))</f>
        <v>0</v>
      </c>
      <c r="R170" s="252">
        <f>IF(Foglio2!$J$3=Foglio2!$E$5,'Assistenti_Tecnici 2^ Pos.Ec.'!P170,IF(Foglio2!$J$3=Foglio2!$E$6,'Assistenti_Amm.vo 2^ Pos.Ec.'!P170,0))</f>
        <v>0</v>
      </c>
      <c r="S170" s="252">
        <f>IF(Foglio2!$J$3=Foglio2!$E$5,'Assistenti_Tecnici 2^ Pos.Ec.'!Q170,IF(Foglio2!$J$3=Foglio2!$E$6,'Assistenti_Amm.vo 2^ Pos.Ec.'!Q170,0))</f>
        <v>0</v>
      </c>
      <c r="T170" s="252">
        <f>IF(Foglio2!$J$3=Foglio2!$E$5,'Assistenti_Tecnici 2^ Pos.Ec.'!R170,IF(Foglio2!$J$3=Foglio2!$E$6,'Assistenti_Amm.vo 2^ Pos.Ec.'!R170,0))</f>
        <v>0</v>
      </c>
      <c r="U170" s="252">
        <f t="shared" ref="U170" si="424">(P170)/12*0.8</f>
        <v>0</v>
      </c>
      <c r="V170" s="252">
        <f t="shared" ref="V170" si="425">(P170+R170)/12*0.8</f>
        <v>0</v>
      </c>
      <c r="W170" s="253" t="str">
        <f t="shared" ref="W170" si="426">"Fascia Da "&amp;F170&amp;" a "&amp;F171&amp;" Decorrenza "&amp;DAY(C160)&amp;"/"&amp;MONTH(C160)&amp;"/"&amp;YEAR(C160)</f>
        <v>Fascia Da 35 a  Decorrenza 1/1/2016</v>
      </c>
    </row>
    <row r="171" spans="1:23" ht="9" customHeight="1" x14ac:dyDescent="0.2">
      <c r="B171" s="245">
        <f t="shared" si="366"/>
        <v>42381</v>
      </c>
      <c r="C171" s="493"/>
      <c r="D171" s="493"/>
      <c r="E171" s="264" t="s">
        <v>4</v>
      </c>
      <c r="F171" s="265"/>
      <c r="G171" s="256">
        <f t="shared" ref="G171:N171" si="427">G170*1936.27</f>
        <v>0</v>
      </c>
      <c r="H171" s="256">
        <f t="shared" si="427"/>
        <v>0</v>
      </c>
      <c r="I171" s="256">
        <f t="shared" si="427"/>
        <v>0</v>
      </c>
      <c r="J171" s="256">
        <f t="shared" si="427"/>
        <v>0</v>
      </c>
      <c r="K171" s="256">
        <f t="shared" si="427"/>
        <v>0</v>
      </c>
      <c r="L171" s="257">
        <f t="shared" si="427"/>
        <v>0</v>
      </c>
      <c r="M171" s="256">
        <f t="shared" si="427"/>
        <v>0</v>
      </c>
      <c r="N171" s="258">
        <f t="shared" si="427"/>
        <v>0</v>
      </c>
      <c r="O171" s="183"/>
      <c r="P171" s="184">
        <f t="shared" ref="P171:V171" si="428">P170*1936.27</f>
        <v>0</v>
      </c>
      <c r="Q171" s="184">
        <f t="shared" si="428"/>
        <v>0</v>
      </c>
      <c r="R171" s="184">
        <f t="shared" si="428"/>
        <v>0</v>
      </c>
      <c r="S171" s="184">
        <f t="shared" si="428"/>
        <v>0</v>
      </c>
      <c r="T171" s="184">
        <f t="shared" si="428"/>
        <v>0</v>
      </c>
      <c r="U171" s="184">
        <f t="shared" si="428"/>
        <v>0</v>
      </c>
      <c r="V171" s="184">
        <f t="shared" si="428"/>
        <v>0</v>
      </c>
    </row>
    <row r="172" spans="1:23" ht="12.75" customHeight="1" x14ac:dyDescent="0.2">
      <c r="A172" s="104">
        <f>IF(Foglio2!$J$7=1,TRUNC(V172,0),TRUNC(U172,0))</f>
        <v>0</v>
      </c>
      <c r="B172" s="245">
        <f t="shared" ref="B172:B196" si="429">C174</f>
        <v>42736</v>
      </c>
      <c r="C172" s="452">
        <v>42736</v>
      </c>
      <c r="D172" s="452">
        <v>43159</v>
      </c>
      <c r="E172" s="246" t="s">
        <v>3</v>
      </c>
      <c r="F172" s="247">
        <v>0</v>
      </c>
      <c r="G172" s="248">
        <f>IF(Foglio2!$J$3=Foglio2!$E$5,'Assistenti_Tecnici 2^ Pos.Ec.'!E172,IF(Foglio2!$J$3=Foglio2!$E$6,'Assistenti_Amm.vo 2^ Pos.Ec.'!E172,0))</f>
        <v>0</v>
      </c>
      <c r="H172" s="248">
        <f>IF(Foglio2!$J$3=Foglio2!$E$5,'Assistenti_Tecnici 2^ Pos.Ec.'!F172,IF(Foglio2!$J$3=Foglio2!$E$6,'Assistenti_Amm.vo 2^ Pos.Ec.'!F172,0))</f>
        <v>0</v>
      </c>
      <c r="I172" s="248">
        <f>IF(Foglio2!$J$3=Foglio2!$E$5,'Assistenti_Tecnici 2^ Pos.Ec.'!G172,IF(Foglio2!$J$3=Foglio2!$E$6,'Assistenti_Amm.vo 2^ Pos.Ec.'!G172,0))</f>
        <v>0</v>
      </c>
      <c r="J172" s="248">
        <f>IF(Foglio2!$J$3=Foglio2!$E$5,'Assistenti_Tecnici 2^ Pos.Ec.'!H172,IF(Foglio2!$J$3=Foglio2!$E$6,'Assistenti_Amm.vo 2^ Pos.Ec.'!H172,0))</f>
        <v>0</v>
      </c>
      <c r="K172" s="248">
        <f>IF(Foglio2!$J$3=Foglio2!$E$5,'Assistenti_Tecnici 2^ Pos.Ec.'!I172,IF(Foglio2!$J$3=Foglio2!$E$6,'Assistenti_Amm.vo 2^ Pos.Ec.'!I172,0))</f>
        <v>0</v>
      </c>
      <c r="L172" s="248">
        <f>IF(Foglio2!$J$3=Foglio2!$E$5,'Assistenti_Tecnici 2^ Pos.Ec.'!J172,IF(Foglio2!$J$3=Foglio2!$E$6,'Assistenti_Amm.vo 2^ Pos.Ec.'!J172,0))</f>
        <v>0</v>
      </c>
      <c r="M172" s="249">
        <f>IF(Foglio2!$J$3=Foglio2!$E$5,'Assistenti_Tecnici 2^ Pos.Ec.'!K172,IF(Foglio2!$J$3=Foglio2!$E$6,'Assistenti_Amm.vo 2^ Pos.Ec.'!K172,0))</f>
        <v>0</v>
      </c>
      <c r="N172" s="250">
        <f>IF(Foglio2!$J$3=Foglio2!$E$5,'Assistenti_Tecnici 2^ Pos.Ec.'!L172,IF(Foglio2!$J$3=Foglio2!$E$6,'Assistenti_Amm.vo 2^ Pos.Ec.'!L172,0))</f>
        <v>0</v>
      </c>
      <c r="O172" s="251"/>
      <c r="P172" s="252">
        <f>IF(Foglio2!$J$3=Foglio2!$E$5,'Assistenti_Tecnici 2^ Pos.Ec.'!N172,IF(Foglio2!$J$3=Foglio2!$E$6,'Assistenti_Amm.vo 2^ Pos.Ec.'!N172,0))</f>
        <v>0</v>
      </c>
      <c r="Q172" s="252">
        <f>IF(Foglio2!$J$3=Foglio2!$E$5,'Assistenti_Tecnici 2^ Pos.Ec.'!O172,IF(Foglio2!$J$3=Foglio2!$E$6,'Assistenti_Amm.vo 2^ Pos.Ec.'!O172,0))</f>
        <v>0</v>
      </c>
      <c r="R172" s="252">
        <f>IF(Foglio2!$J$3=Foglio2!$E$5,'Assistenti_Tecnici 2^ Pos.Ec.'!P172,IF(Foglio2!$J$3=Foglio2!$E$6,'Assistenti_Amm.vo 2^ Pos.Ec.'!P172,0))</f>
        <v>0</v>
      </c>
      <c r="S172" s="252">
        <f>IF(Foglio2!$J$3=Foglio2!$E$5,'Assistenti_Tecnici 2^ Pos.Ec.'!Q172,IF(Foglio2!$J$3=Foglio2!$E$6,'Assistenti_Amm.vo 2^ Pos.Ec.'!Q172,0))</f>
        <v>0</v>
      </c>
      <c r="T172" s="252">
        <f>IF(Foglio2!$J$3=Foglio2!$E$5,'Assistenti_Tecnici 2^ Pos.Ec.'!R172,IF(Foglio2!$J$3=Foglio2!$E$6,'Assistenti_Amm.vo 2^ Pos.Ec.'!R172,0))</f>
        <v>0</v>
      </c>
      <c r="U172" s="252">
        <f t="shared" ref="U172" si="430">(P172)/12*0.8</f>
        <v>0</v>
      </c>
      <c r="V172" s="252">
        <f t="shared" ref="V172" si="431">(P172+R172)/12*0.8</f>
        <v>0</v>
      </c>
      <c r="W172" s="253" t="str">
        <f t="shared" ref="W172:W196" si="432">"Fascia Da "&amp;F172&amp;" a "&amp;F173&amp;" Decorrenza "&amp;DAY(C172)&amp;"/"&amp;MONTH(C172)&amp;"/"&amp;YEAR(C172)</f>
        <v>Fascia Da 0 a 8 Decorrenza 1/1/2017</v>
      </c>
    </row>
    <row r="173" spans="1:23" ht="9" customHeight="1" x14ac:dyDescent="0.2">
      <c r="B173" s="245">
        <f t="shared" si="366"/>
        <v>42737</v>
      </c>
      <c r="C173" s="453"/>
      <c r="D173" s="453"/>
      <c r="E173" s="254" t="s">
        <v>4</v>
      </c>
      <c r="F173" s="255">
        <v>8</v>
      </c>
      <c r="G173" s="256">
        <f t="shared" ref="G173:N173" si="433">G172*1936.27</f>
        <v>0</v>
      </c>
      <c r="H173" s="256">
        <f t="shared" si="433"/>
        <v>0</v>
      </c>
      <c r="I173" s="256">
        <f t="shared" si="433"/>
        <v>0</v>
      </c>
      <c r="J173" s="256">
        <f t="shared" si="433"/>
        <v>0</v>
      </c>
      <c r="K173" s="256">
        <f t="shared" si="433"/>
        <v>0</v>
      </c>
      <c r="L173" s="257">
        <f t="shared" si="433"/>
        <v>0</v>
      </c>
      <c r="M173" s="256">
        <f t="shared" si="433"/>
        <v>0</v>
      </c>
      <c r="N173" s="258">
        <f t="shared" si="433"/>
        <v>0</v>
      </c>
      <c r="O173" s="183"/>
      <c r="P173" s="184">
        <f t="shared" ref="P173:V173" si="434">P172*1936.27</f>
        <v>0</v>
      </c>
      <c r="Q173" s="184">
        <f t="shared" si="434"/>
        <v>0</v>
      </c>
      <c r="R173" s="184">
        <f t="shared" si="434"/>
        <v>0</v>
      </c>
      <c r="S173" s="184">
        <f t="shared" si="434"/>
        <v>0</v>
      </c>
      <c r="T173" s="184">
        <f t="shared" si="434"/>
        <v>0</v>
      </c>
      <c r="U173" s="184">
        <f t="shared" si="434"/>
        <v>0</v>
      </c>
      <c r="V173" s="184">
        <f t="shared" si="434"/>
        <v>0</v>
      </c>
    </row>
    <row r="174" spans="1:23" ht="12.75" customHeight="1" x14ac:dyDescent="0.2">
      <c r="A174" s="104">
        <f>IF(Foglio2!$J$7=1,TRUNC(V174,0),TRUNC(U174,0))</f>
        <v>0</v>
      </c>
      <c r="B174" s="245">
        <f t="shared" si="366"/>
        <v>42738</v>
      </c>
      <c r="C174" s="498">
        <v>42736</v>
      </c>
      <c r="D174" s="498">
        <v>43159</v>
      </c>
      <c r="E174" s="259" t="s">
        <v>3</v>
      </c>
      <c r="F174" s="260">
        <v>9</v>
      </c>
      <c r="G174" s="248">
        <f>IF(Foglio2!$J$3=Foglio2!$E$5,'Assistenti_Tecnici 2^ Pos.Ec.'!E174,IF(Foglio2!$J$3=Foglio2!$E$6,'Assistenti_Amm.vo 2^ Pos.Ec.'!E174,0))</f>
        <v>0</v>
      </c>
      <c r="H174" s="248">
        <f>IF(Foglio2!$J$3=Foglio2!$E$5,'Assistenti_Tecnici 2^ Pos.Ec.'!F174,IF(Foglio2!$J$3=Foglio2!$E$6,'Assistenti_Amm.vo 2^ Pos.Ec.'!F174,0))</f>
        <v>0</v>
      </c>
      <c r="I174" s="248">
        <f>IF(Foglio2!$J$3=Foglio2!$E$5,'Assistenti_Tecnici 2^ Pos.Ec.'!G174,IF(Foglio2!$J$3=Foglio2!$E$6,'Assistenti_Amm.vo 2^ Pos.Ec.'!G174,0))</f>
        <v>0</v>
      </c>
      <c r="J174" s="248">
        <f>IF(Foglio2!$J$3=Foglio2!$E$5,'Assistenti_Tecnici 2^ Pos.Ec.'!H174,IF(Foglio2!$J$3=Foglio2!$E$6,'Assistenti_Amm.vo 2^ Pos.Ec.'!H174,0))</f>
        <v>0</v>
      </c>
      <c r="K174" s="248">
        <f>IF(Foglio2!$J$3=Foglio2!$E$5,'Assistenti_Tecnici 2^ Pos.Ec.'!I174,IF(Foglio2!$J$3=Foglio2!$E$6,'Assistenti_Amm.vo 2^ Pos.Ec.'!I174,0))</f>
        <v>0</v>
      </c>
      <c r="L174" s="248">
        <f>IF(Foglio2!$J$3=Foglio2!$E$5,'Assistenti_Tecnici 2^ Pos.Ec.'!J174,IF(Foglio2!$J$3=Foglio2!$E$6,'Assistenti_Amm.vo 2^ Pos.Ec.'!J174,0))</f>
        <v>0</v>
      </c>
      <c r="M174" s="249">
        <f>IF(Foglio2!$J$3=Foglio2!$E$5,'Assistenti_Tecnici 2^ Pos.Ec.'!K174,IF(Foglio2!$J$3=Foglio2!$E$6,'Assistenti_Amm.vo 2^ Pos.Ec.'!K174,0))</f>
        <v>0</v>
      </c>
      <c r="N174" s="250">
        <f>IF(Foglio2!$J$3=Foglio2!$E$5,'Assistenti_Tecnici 2^ Pos.Ec.'!L174,IF(Foglio2!$J$3=Foglio2!$E$6,'Assistenti_Amm.vo 2^ Pos.Ec.'!L174,0))</f>
        <v>0</v>
      </c>
      <c r="O174" s="251"/>
      <c r="P174" s="252">
        <f>IF(Foglio2!$J$3=Foglio2!$E$5,'Assistenti_Tecnici 2^ Pos.Ec.'!N174,IF(Foglio2!$J$3=Foglio2!$E$6,'Assistenti_Amm.vo 2^ Pos.Ec.'!N174,0))</f>
        <v>0</v>
      </c>
      <c r="Q174" s="252">
        <f>IF(Foglio2!$J$3=Foglio2!$E$5,'Assistenti_Tecnici 2^ Pos.Ec.'!O174,IF(Foglio2!$J$3=Foglio2!$E$6,'Assistenti_Amm.vo 2^ Pos.Ec.'!O174,0))</f>
        <v>0</v>
      </c>
      <c r="R174" s="252">
        <f>IF(Foglio2!$J$3=Foglio2!$E$5,'Assistenti_Tecnici 2^ Pos.Ec.'!P174,IF(Foglio2!$J$3=Foglio2!$E$6,'Assistenti_Amm.vo 2^ Pos.Ec.'!P174,0))</f>
        <v>0</v>
      </c>
      <c r="S174" s="252">
        <f>IF(Foglio2!$J$3=Foglio2!$E$5,'Assistenti_Tecnici 2^ Pos.Ec.'!Q174,IF(Foglio2!$J$3=Foglio2!$E$6,'Assistenti_Amm.vo 2^ Pos.Ec.'!Q174,0))</f>
        <v>0</v>
      </c>
      <c r="T174" s="252">
        <f>IF(Foglio2!$J$3=Foglio2!$E$5,'Assistenti_Tecnici 2^ Pos.Ec.'!R174,IF(Foglio2!$J$3=Foglio2!$E$6,'Assistenti_Amm.vo 2^ Pos.Ec.'!R174,0))</f>
        <v>0</v>
      </c>
      <c r="U174" s="252">
        <f t="shared" ref="U174" si="435">(P174)/12*0.8</f>
        <v>0</v>
      </c>
      <c r="V174" s="252">
        <f t="shared" ref="V174" si="436">(P174+R174)/12*0.8</f>
        <v>0</v>
      </c>
      <c r="W174" s="253" t="str">
        <f t="shared" ref="W174:W198" si="437">"Fascia Da "&amp;F174&amp;" a "&amp;F175&amp;" Decorrenza "&amp;DAY(C172)&amp;"/"&amp;MONTH(C172)&amp;"/"&amp;YEAR(C172)</f>
        <v>Fascia Da 9 a 14 Decorrenza 1/1/2017</v>
      </c>
    </row>
    <row r="175" spans="1:23" ht="9" customHeight="1" x14ac:dyDescent="0.2">
      <c r="B175" s="245">
        <f t="shared" si="366"/>
        <v>42739</v>
      </c>
      <c r="C175" s="498"/>
      <c r="D175" s="498"/>
      <c r="E175" s="254" t="s">
        <v>4</v>
      </c>
      <c r="F175" s="255">
        <v>14</v>
      </c>
      <c r="G175" s="256">
        <f t="shared" ref="G175:N175" si="438">G174*1936.27</f>
        <v>0</v>
      </c>
      <c r="H175" s="256">
        <f t="shared" si="438"/>
        <v>0</v>
      </c>
      <c r="I175" s="256">
        <f t="shared" si="438"/>
        <v>0</v>
      </c>
      <c r="J175" s="256">
        <f t="shared" si="438"/>
        <v>0</v>
      </c>
      <c r="K175" s="256">
        <f t="shared" si="438"/>
        <v>0</v>
      </c>
      <c r="L175" s="257">
        <f t="shared" si="438"/>
        <v>0</v>
      </c>
      <c r="M175" s="256">
        <f t="shared" si="438"/>
        <v>0</v>
      </c>
      <c r="N175" s="258">
        <f t="shared" si="438"/>
        <v>0</v>
      </c>
      <c r="O175" s="183"/>
      <c r="P175" s="184">
        <f t="shared" ref="P175:V175" si="439">P174*1936.27</f>
        <v>0</v>
      </c>
      <c r="Q175" s="184">
        <f t="shared" si="439"/>
        <v>0</v>
      </c>
      <c r="R175" s="184">
        <f t="shared" si="439"/>
        <v>0</v>
      </c>
      <c r="S175" s="184">
        <f t="shared" si="439"/>
        <v>0</v>
      </c>
      <c r="T175" s="184">
        <f t="shared" si="439"/>
        <v>0</v>
      </c>
      <c r="U175" s="184">
        <f t="shared" si="439"/>
        <v>0</v>
      </c>
      <c r="V175" s="184">
        <f t="shared" si="439"/>
        <v>0</v>
      </c>
    </row>
    <row r="176" spans="1:23" ht="12.75" customHeight="1" x14ac:dyDescent="0.2">
      <c r="A176" s="104">
        <f>IF(Foglio2!$J$7=1,TRUNC(V176,0),TRUNC(U176,0))</f>
        <v>0</v>
      </c>
      <c r="B176" s="245">
        <f t="shared" si="366"/>
        <v>42740</v>
      </c>
      <c r="C176" s="498"/>
      <c r="D176" s="498"/>
      <c r="E176" s="259" t="s">
        <v>3</v>
      </c>
      <c r="F176" s="260">
        <v>15</v>
      </c>
      <c r="G176" s="248">
        <f>IF(Foglio2!$J$3=Foglio2!$E$5,'Assistenti_Tecnici 2^ Pos.Ec.'!E176,IF(Foglio2!$J$3=Foglio2!$E$6,'Assistenti_Amm.vo 2^ Pos.Ec.'!E176,0))</f>
        <v>0</v>
      </c>
      <c r="H176" s="248">
        <f>IF(Foglio2!$J$3=Foglio2!$E$5,'Assistenti_Tecnici 2^ Pos.Ec.'!F176,IF(Foglio2!$J$3=Foglio2!$E$6,'Assistenti_Amm.vo 2^ Pos.Ec.'!F176,0))</f>
        <v>0</v>
      </c>
      <c r="I176" s="248">
        <f>IF(Foglio2!$J$3=Foglio2!$E$5,'Assistenti_Tecnici 2^ Pos.Ec.'!G176,IF(Foglio2!$J$3=Foglio2!$E$6,'Assistenti_Amm.vo 2^ Pos.Ec.'!G176,0))</f>
        <v>0</v>
      </c>
      <c r="J176" s="248">
        <f>IF(Foglio2!$J$3=Foglio2!$E$5,'Assistenti_Tecnici 2^ Pos.Ec.'!H176,IF(Foglio2!$J$3=Foglio2!$E$6,'Assistenti_Amm.vo 2^ Pos.Ec.'!H176,0))</f>
        <v>0</v>
      </c>
      <c r="K176" s="248">
        <f>IF(Foglio2!$J$3=Foglio2!$E$5,'Assistenti_Tecnici 2^ Pos.Ec.'!I176,IF(Foglio2!$J$3=Foglio2!$E$6,'Assistenti_Amm.vo 2^ Pos.Ec.'!I176,0))</f>
        <v>0</v>
      </c>
      <c r="L176" s="248">
        <f>IF(Foglio2!$J$3=Foglio2!$E$5,'Assistenti_Tecnici 2^ Pos.Ec.'!J176,IF(Foglio2!$J$3=Foglio2!$E$6,'Assistenti_Amm.vo 2^ Pos.Ec.'!J176,0))</f>
        <v>0</v>
      </c>
      <c r="M176" s="249">
        <f>IF(Foglio2!$J$3=Foglio2!$E$5,'Assistenti_Tecnici 2^ Pos.Ec.'!K176,IF(Foglio2!$J$3=Foglio2!$E$6,'Assistenti_Amm.vo 2^ Pos.Ec.'!K176,0))</f>
        <v>0</v>
      </c>
      <c r="N176" s="250">
        <f>IF(Foglio2!$J$3=Foglio2!$E$5,'Assistenti_Tecnici 2^ Pos.Ec.'!L176,IF(Foglio2!$J$3=Foglio2!$E$6,'Assistenti_Amm.vo 2^ Pos.Ec.'!L176,0))</f>
        <v>0</v>
      </c>
      <c r="O176" s="251"/>
      <c r="P176" s="252">
        <f>IF(Foglio2!$J$3=Foglio2!$E$5,'Assistenti_Tecnici 2^ Pos.Ec.'!N176,IF(Foglio2!$J$3=Foglio2!$E$6,'Assistenti_Amm.vo 2^ Pos.Ec.'!N176,0))</f>
        <v>0</v>
      </c>
      <c r="Q176" s="252">
        <f>IF(Foglio2!$J$3=Foglio2!$E$5,'Assistenti_Tecnici 2^ Pos.Ec.'!O176,IF(Foglio2!$J$3=Foglio2!$E$6,'Assistenti_Amm.vo 2^ Pos.Ec.'!O176,0))</f>
        <v>0</v>
      </c>
      <c r="R176" s="252">
        <f>IF(Foglio2!$J$3=Foglio2!$E$5,'Assistenti_Tecnici 2^ Pos.Ec.'!P176,IF(Foglio2!$J$3=Foglio2!$E$6,'Assistenti_Amm.vo 2^ Pos.Ec.'!P176,0))</f>
        <v>0</v>
      </c>
      <c r="S176" s="252">
        <f>IF(Foglio2!$J$3=Foglio2!$E$5,'Assistenti_Tecnici 2^ Pos.Ec.'!Q176,IF(Foglio2!$J$3=Foglio2!$E$6,'Assistenti_Amm.vo 2^ Pos.Ec.'!Q176,0))</f>
        <v>0</v>
      </c>
      <c r="T176" s="252">
        <f>IF(Foglio2!$J$3=Foglio2!$E$5,'Assistenti_Tecnici 2^ Pos.Ec.'!R176,IF(Foglio2!$J$3=Foglio2!$E$6,'Assistenti_Amm.vo 2^ Pos.Ec.'!R176,0))</f>
        <v>0</v>
      </c>
      <c r="U176" s="252">
        <f t="shared" ref="U176" si="440">(P176)/12*0.8</f>
        <v>0</v>
      </c>
      <c r="V176" s="252">
        <f t="shared" ref="V176" si="441">(P176+R176)/12*0.8</f>
        <v>0</v>
      </c>
      <c r="W176" s="253" t="str">
        <f t="shared" ref="W176:W200" si="442">"Fascia Da "&amp;F176&amp;" a "&amp;F177&amp;" Decorrenza "&amp;DAY(C172)&amp;"/"&amp;MONTH(C172)&amp;"/"&amp;YEAR(C172)</f>
        <v>Fascia Da 15 a 20 Decorrenza 1/1/2017</v>
      </c>
    </row>
    <row r="177" spans="1:23" ht="9" customHeight="1" x14ac:dyDescent="0.2">
      <c r="B177" s="245">
        <f t="shared" si="366"/>
        <v>42741</v>
      </c>
      <c r="C177" s="498"/>
      <c r="D177" s="498"/>
      <c r="E177" s="254" t="s">
        <v>4</v>
      </c>
      <c r="F177" s="255">
        <v>20</v>
      </c>
      <c r="G177" s="256">
        <f t="shared" ref="G177:N177" si="443">G176*1936.27</f>
        <v>0</v>
      </c>
      <c r="H177" s="256">
        <f t="shared" si="443"/>
        <v>0</v>
      </c>
      <c r="I177" s="256">
        <f t="shared" si="443"/>
        <v>0</v>
      </c>
      <c r="J177" s="256">
        <f t="shared" si="443"/>
        <v>0</v>
      </c>
      <c r="K177" s="256">
        <f t="shared" si="443"/>
        <v>0</v>
      </c>
      <c r="L177" s="257">
        <f t="shared" si="443"/>
        <v>0</v>
      </c>
      <c r="M177" s="256">
        <f t="shared" si="443"/>
        <v>0</v>
      </c>
      <c r="N177" s="258">
        <f t="shared" si="443"/>
        <v>0</v>
      </c>
      <c r="O177" s="183"/>
      <c r="P177" s="184">
        <f t="shared" ref="P177:V177" si="444">P176*1936.27</f>
        <v>0</v>
      </c>
      <c r="Q177" s="184">
        <f t="shared" si="444"/>
        <v>0</v>
      </c>
      <c r="R177" s="184">
        <f t="shared" si="444"/>
        <v>0</v>
      </c>
      <c r="S177" s="184">
        <f t="shared" si="444"/>
        <v>0</v>
      </c>
      <c r="T177" s="184">
        <f t="shared" si="444"/>
        <v>0</v>
      </c>
      <c r="U177" s="184">
        <f t="shared" si="444"/>
        <v>0</v>
      </c>
      <c r="V177" s="184">
        <f t="shared" si="444"/>
        <v>0</v>
      </c>
    </row>
    <row r="178" spans="1:23" ht="12.75" customHeight="1" x14ac:dyDescent="0.2">
      <c r="A178" s="104">
        <f>IF(Foglio2!$J$7=1,TRUNC(V178,0),TRUNC(U178,0))</f>
        <v>0</v>
      </c>
      <c r="B178" s="245">
        <f t="shared" si="366"/>
        <v>42742</v>
      </c>
      <c r="C178" s="498"/>
      <c r="D178" s="498"/>
      <c r="E178" s="259" t="s">
        <v>3</v>
      </c>
      <c r="F178" s="260">
        <v>21</v>
      </c>
      <c r="G178" s="248">
        <f>IF(Foglio2!$J$3=Foglio2!$E$5,'Assistenti_Tecnici 2^ Pos.Ec.'!E178,IF(Foglio2!$J$3=Foglio2!$E$6,'Assistenti_Amm.vo 2^ Pos.Ec.'!E178,0))</f>
        <v>0</v>
      </c>
      <c r="H178" s="248">
        <f>IF(Foglio2!$J$3=Foglio2!$E$5,'Assistenti_Tecnici 2^ Pos.Ec.'!F178,IF(Foglio2!$J$3=Foglio2!$E$6,'Assistenti_Amm.vo 2^ Pos.Ec.'!F178,0))</f>
        <v>0</v>
      </c>
      <c r="I178" s="248">
        <f>IF(Foglio2!$J$3=Foglio2!$E$5,'Assistenti_Tecnici 2^ Pos.Ec.'!G178,IF(Foglio2!$J$3=Foglio2!$E$6,'Assistenti_Amm.vo 2^ Pos.Ec.'!G178,0))</f>
        <v>0</v>
      </c>
      <c r="J178" s="248">
        <f>IF(Foglio2!$J$3=Foglio2!$E$5,'Assistenti_Tecnici 2^ Pos.Ec.'!H178,IF(Foglio2!$J$3=Foglio2!$E$6,'Assistenti_Amm.vo 2^ Pos.Ec.'!H178,0))</f>
        <v>0</v>
      </c>
      <c r="K178" s="248">
        <f>IF(Foglio2!$J$3=Foglio2!$E$5,'Assistenti_Tecnici 2^ Pos.Ec.'!I178,IF(Foglio2!$J$3=Foglio2!$E$6,'Assistenti_Amm.vo 2^ Pos.Ec.'!I178,0))</f>
        <v>0</v>
      </c>
      <c r="L178" s="248">
        <f>IF(Foglio2!$J$3=Foglio2!$E$5,'Assistenti_Tecnici 2^ Pos.Ec.'!J178,IF(Foglio2!$J$3=Foglio2!$E$6,'Assistenti_Amm.vo 2^ Pos.Ec.'!J178,0))</f>
        <v>0</v>
      </c>
      <c r="M178" s="249">
        <f>IF(Foglio2!$J$3=Foglio2!$E$5,'Assistenti_Tecnici 2^ Pos.Ec.'!K178,IF(Foglio2!$J$3=Foglio2!$E$6,'Assistenti_Amm.vo 2^ Pos.Ec.'!K178,0))</f>
        <v>0</v>
      </c>
      <c r="N178" s="250">
        <f>IF(Foglio2!$J$3=Foglio2!$E$5,'Assistenti_Tecnici 2^ Pos.Ec.'!L178,IF(Foglio2!$J$3=Foglio2!$E$6,'Assistenti_Amm.vo 2^ Pos.Ec.'!L178,0))</f>
        <v>0</v>
      </c>
      <c r="O178" s="251"/>
      <c r="P178" s="252">
        <f>IF(Foglio2!$J$3=Foglio2!$E$5,'Assistenti_Tecnici 2^ Pos.Ec.'!N178,IF(Foglio2!$J$3=Foglio2!$E$6,'Assistenti_Amm.vo 2^ Pos.Ec.'!N178,0))</f>
        <v>0</v>
      </c>
      <c r="Q178" s="252">
        <f>IF(Foglio2!$J$3=Foglio2!$E$5,'Assistenti_Tecnici 2^ Pos.Ec.'!O178,IF(Foglio2!$J$3=Foglio2!$E$6,'Assistenti_Amm.vo 2^ Pos.Ec.'!O178,0))</f>
        <v>0</v>
      </c>
      <c r="R178" s="252">
        <f>IF(Foglio2!$J$3=Foglio2!$E$5,'Assistenti_Tecnici 2^ Pos.Ec.'!P178,IF(Foglio2!$J$3=Foglio2!$E$6,'Assistenti_Amm.vo 2^ Pos.Ec.'!P178,0))</f>
        <v>0</v>
      </c>
      <c r="S178" s="252">
        <f>IF(Foglio2!$J$3=Foglio2!$E$5,'Assistenti_Tecnici 2^ Pos.Ec.'!Q178,IF(Foglio2!$J$3=Foglio2!$E$6,'Assistenti_Amm.vo 2^ Pos.Ec.'!Q178,0))</f>
        <v>0</v>
      </c>
      <c r="T178" s="252">
        <f>IF(Foglio2!$J$3=Foglio2!$E$5,'Assistenti_Tecnici 2^ Pos.Ec.'!R178,IF(Foglio2!$J$3=Foglio2!$E$6,'Assistenti_Amm.vo 2^ Pos.Ec.'!R178,0))</f>
        <v>0</v>
      </c>
      <c r="U178" s="252">
        <f t="shared" ref="U178" si="445">(P178)/12*0.8</f>
        <v>0</v>
      </c>
      <c r="V178" s="252">
        <f t="shared" ref="V178" si="446">(P178+R178)/12*0.8</f>
        <v>0</v>
      </c>
      <c r="W178" s="253" t="str">
        <f t="shared" ref="W178:W202" si="447">"Fascia Da "&amp;F178&amp;" a "&amp;F179&amp;" Decorrenza "&amp;DAY(C172)&amp;"/"&amp;MONTH(C172)&amp;"/"&amp;YEAR(C172)</f>
        <v>Fascia Da 21 a 27 Decorrenza 1/1/2017</v>
      </c>
    </row>
    <row r="179" spans="1:23" ht="9" customHeight="1" x14ac:dyDescent="0.2">
      <c r="B179" s="245">
        <f t="shared" si="366"/>
        <v>42743</v>
      </c>
      <c r="C179" s="498"/>
      <c r="D179" s="498"/>
      <c r="E179" s="254" t="s">
        <v>4</v>
      </c>
      <c r="F179" s="255">
        <v>27</v>
      </c>
      <c r="G179" s="256">
        <f t="shared" ref="G179:N179" si="448">G178*1936.27</f>
        <v>0</v>
      </c>
      <c r="H179" s="256">
        <f t="shared" si="448"/>
        <v>0</v>
      </c>
      <c r="I179" s="256">
        <f t="shared" si="448"/>
        <v>0</v>
      </c>
      <c r="J179" s="256">
        <f t="shared" si="448"/>
        <v>0</v>
      </c>
      <c r="K179" s="256">
        <f t="shared" si="448"/>
        <v>0</v>
      </c>
      <c r="L179" s="257">
        <f t="shared" si="448"/>
        <v>0</v>
      </c>
      <c r="M179" s="256">
        <f t="shared" si="448"/>
        <v>0</v>
      </c>
      <c r="N179" s="258">
        <f t="shared" si="448"/>
        <v>0</v>
      </c>
      <c r="O179" s="183"/>
      <c r="P179" s="184">
        <f t="shared" ref="P179:V179" si="449">P178*1936.27</f>
        <v>0</v>
      </c>
      <c r="Q179" s="184">
        <f t="shared" si="449"/>
        <v>0</v>
      </c>
      <c r="R179" s="184">
        <f t="shared" si="449"/>
        <v>0</v>
      </c>
      <c r="S179" s="184">
        <f t="shared" si="449"/>
        <v>0</v>
      </c>
      <c r="T179" s="184">
        <f t="shared" si="449"/>
        <v>0</v>
      </c>
      <c r="U179" s="184">
        <f t="shared" si="449"/>
        <v>0</v>
      </c>
      <c r="V179" s="184">
        <f t="shared" si="449"/>
        <v>0</v>
      </c>
    </row>
    <row r="180" spans="1:23" ht="12.75" customHeight="1" x14ac:dyDescent="0.2">
      <c r="A180" s="104">
        <f>IF(Foglio2!$J$7=1,TRUNC(V180,0),TRUNC(U180,0))</f>
        <v>0</v>
      </c>
      <c r="B180" s="245">
        <f t="shared" si="366"/>
        <v>42744</v>
      </c>
      <c r="C180" s="498"/>
      <c r="D180" s="498"/>
      <c r="E180" s="259" t="s">
        <v>3</v>
      </c>
      <c r="F180" s="260">
        <v>28</v>
      </c>
      <c r="G180" s="248">
        <f>IF(Foglio2!$J$3=Foglio2!$E$5,'Assistenti_Tecnici 2^ Pos.Ec.'!E180,IF(Foglio2!$J$3=Foglio2!$E$6,'Assistenti_Amm.vo 2^ Pos.Ec.'!E180,0))</f>
        <v>0</v>
      </c>
      <c r="H180" s="248">
        <f>IF(Foglio2!$J$3=Foglio2!$E$5,'Assistenti_Tecnici 2^ Pos.Ec.'!F180,IF(Foglio2!$J$3=Foglio2!$E$6,'Assistenti_Amm.vo 2^ Pos.Ec.'!F180,0))</f>
        <v>0</v>
      </c>
      <c r="I180" s="248">
        <f>IF(Foglio2!$J$3=Foglio2!$E$5,'Assistenti_Tecnici 2^ Pos.Ec.'!G180,IF(Foglio2!$J$3=Foglio2!$E$6,'Assistenti_Amm.vo 2^ Pos.Ec.'!G180,0))</f>
        <v>0</v>
      </c>
      <c r="J180" s="248">
        <f>IF(Foglio2!$J$3=Foglio2!$E$5,'Assistenti_Tecnici 2^ Pos.Ec.'!H180,IF(Foglio2!$J$3=Foglio2!$E$6,'Assistenti_Amm.vo 2^ Pos.Ec.'!H180,0))</f>
        <v>0</v>
      </c>
      <c r="K180" s="248">
        <f>IF(Foglio2!$J$3=Foglio2!$E$5,'Assistenti_Tecnici 2^ Pos.Ec.'!I180,IF(Foglio2!$J$3=Foglio2!$E$6,'Assistenti_Amm.vo 2^ Pos.Ec.'!I180,0))</f>
        <v>0</v>
      </c>
      <c r="L180" s="248">
        <f>IF(Foglio2!$J$3=Foglio2!$E$5,'Assistenti_Tecnici 2^ Pos.Ec.'!J180,IF(Foglio2!$J$3=Foglio2!$E$6,'Assistenti_Amm.vo 2^ Pos.Ec.'!J180,0))</f>
        <v>0</v>
      </c>
      <c r="M180" s="249">
        <f>IF(Foglio2!$J$3=Foglio2!$E$5,'Assistenti_Tecnici 2^ Pos.Ec.'!K180,IF(Foglio2!$J$3=Foglio2!$E$6,'Assistenti_Amm.vo 2^ Pos.Ec.'!K180,0))</f>
        <v>0</v>
      </c>
      <c r="N180" s="250">
        <f>IF(Foglio2!$J$3=Foglio2!$E$5,'Assistenti_Tecnici 2^ Pos.Ec.'!L180,IF(Foglio2!$J$3=Foglio2!$E$6,'Assistenti_Amm.vo 2^ Pos.Ec.'!L180,0))</f>
        <v>0</v>
      </c>
      <c r="O180" s="251"/>
      <c r="P180" s="252">
        <f>IF(Foglio2!$J$3=Foglio2!$E$5,'Assistenti_Tecnici 2^ Pos.Ec.'!N180,IF(Foglio2!$J$3=Foglio2!$E$6,'Assistenti_Amm.vo 2^ Pos.Ec.'!N180,0))</f>
        <v>0</v>
      </c>
      <c r="Q180" s="252">
        <f>IF(Foglio2!$J$3=Foglio2!$E$5,'Assistenti_Tecnici 2^ Pos.Ec.'!O180,IF(Foglio2!$J$3=Foglio2!$E$6,'Assistenti_Amm.vo 2^ Pos.Ec.'!O180,0))</f>
        <v>0</v>
      </c>
      <c r="R180" s="252">
        <f>IF(Foglio2!$J$3=Foglio2!$E$5,'Assistenti_Tecnici 2^ Pos.Ec.'!P180,IF(Foglio2!$J$3=Foglio2!$E$6,'Assistenti_Amm.vo 2^ Pos.Ec.'!P180,0))</f>
        <v>0</v>
      </c>
      <c r="S180" s="252">
        <f>IF(Foglio2!$J$3=Foglio2!$E$5,'Assistenti_Tecnici 2^ Pos.Ec.'!Q180,IF(Foglio2!$J$3=Foglio2!$E$6,'Assistenti_Amm.vo 2^ Pos.Ec.'!Q180,0))</f>
        <v>0</v>
      </c>
      <c r="T180" s="252">
        <f>IF(Foglio2!$J$3=Foglio2!$E$5,'Assistenti_Tecnici 2^ Pos.Ec.'!R180,IF(Foglio2!$J$3=Foglio2!$E$6,'Assistenti_Amm.vo 2^ Pos.Ec.'!R180,0))</f>
        <v>0</v>
      </c>
      <c r="U180" s="252">
        <f t="shared" ref="U180" si="450">(P180)/12*0.8</f>
        <v>0</v>
      </c>
      <c r="V180" s="252">
        <f t="shared" ref="V180" si="451">(P180+R180)/12*0.8</f>
        <v>0</v>
      </c>
      <c r="W180" s="253" t="str">
        <f t="shared" ref="W180:W204" si="452">"Fascia Da "&amp;F180&amp;" a "&amp;F181&amp;" Decorrenza "&amp;DAY(C172)&amp;"/"&amp;MONTH(C172)&amp;"/"&amp;YEAR(C172)</f>
        <v>Fascia Da 28 a 34 Decorrenza 1/1/2017</v>
      </c>
    </row>
    <row r="181" spans="1:23" ht="9" customHeight="1" x14ac:dyDescent="0.2">
      <c r="B181" s="245">
        <f t="shared" si="366"/>
        <v>42745</v>
      </c>
      <c r="C181" s="498"/>
      <c r="D181" s="498"/>
      <c r="E181" s="254" t="s">
        <v>4</v>
      </c>
      <c r="F181" s="255">
        <v>34</v>
      </c>
      <c r="G181" s="256">
        <f t="shared" ref="G181:N181" si="453">G180*1936.27</f>
        <v>0</v>
      </c>
      <c r="H181" s="256">
        <f t="shared" si="453"/>
        <v>0</v>
      </c>
      <c r="I181" s="256">
        <f t="shared" si="453"/>
        <v>0</v>
      </c>
      <c r="J181" s="256">
        <f t="shared" si="453"/>
        <v>0</v>
      </c>
      <c r="K181" s="256">
        <f t="shared" si="453"/>
        <v>0</v>
      </c>
      <c r="L181" s="257">
        <f t="shared" si="453"/>
        <v>0</v>
      </c>
      <c r="M181" s="256">
        <f t="shared" si="453"/>
        <v>0</v>
      </c>
      <c r="N181" s="258">
        <f t="shared" si="453"/>
        <v>0</v>
      </c>
      <c r="O181" s="183"/>
      <c r="P181" s="184">
        <f t="shared" ref="P181:V181" si="454">P180*1936.27</f>
        <v>0</v>
      </c>
      <c r="Q181" s="184">
        <f t="shared" si="454"/>
        <v>0</v>
      </c>
      <c r="R181" s="184">
        <f t="shared" si="454"/>
        <v>0</v>
      </c>
      <c r="S181" s="184">
        <f t="shared" si="454"/>
        <v>0</v>
      </c>
      <c r="T181" s="184">
        <f t="shared" si="454"/>
        <v>0</v>
      </c>
      <c r="U181" s="184">
        <f t="shared" si="454"/>
        <v>0</v>
      </c>
      <c r="V181" s="184">
        <f t="shared" si="454"/>
        <v>0</v>
      </c>
    </row>
    <row r="182" spans="1:23" ht="12.75" customHeight="1" x14ac:dyDescent="0.2">
      <c r="A182" s="104">
        <f>IF(Foglio2!$J$7=1,TRUNC(V182,0),TRUNC(U182,0))</f>
        <v>0</v>
      </c>
      <c r="B182" s="245">
        <f t="shared" si="366"/>
        <v>42746</v>
      </c>
      <c r="C182" s="498"/>
      <c r="D182" s="498"/>
      <c r="E182" s="259" t="s">
        <v>3</v>
      </c>
      <c r="F182" s="260">
        <v>35</v>
      </c>
      <c r="G182" s="248">
        <f>IF(Foglio2!$J$3=Foglio2!$E$5,'Assistenti_Tecnici 2^ Pos.Ec.'!E182,IF(Foglio2!$J$3=Foglio2!$E$6,'Assistenti_Amm.vo 2^ Pos.Ec.'!E182,0))</f>
        <v>0</v>
      </c>
      <c r="H182" s="248">
        <f>IF(Foglio2!$J$3=Foglio2!$E$5,'Assistenti_Tecnici 2^ Pos.Ec.'!F182,IF(Foglio2!$J$3=Foglio2!$E$6,'Assistenti_Amm.vo 2^ Pos.Ec.'!F182,0))</f>
        <v>0</v>
      </c>
      <c r="I182" s="248">
        <f>IF(Foglio2!$J$3=Foglio2!$E$5,'Assistenti_Tecnici 2^ Pos.Ec.'!G182,IF(Foglio2!$J$3=Foglio2!$E$6,'Assistenti_Amm.vo 2^ Pos.Ec.'!G182,0))</f>
        <v>0</v>
      </c>
      <c r="J182" s="248">
        <f>IF(Foglio2!$J$3=Foglio2!$E$5,'Assistenti_Tecnici 2^ Pos.Ec.'!H182,IF(Foglio2!$J$3=Foglio2!$E$6,'Assistenti_Amm.vo 2^ Pos.Ec.'!H182,0))</f>
        <v>0</v>
      </c>
      <c r="K182" s="248">
        <f>IF(Foglio2!$J$3=Foglio2!$E$5,'Assistenti_Tecnici 2^ Pos.Ec.'!I182,IF(Foglio2!$J$3=Foglio2!$E$6,'Assistenti_Amm.vo 2^ Pos.Ec.'!I182,0))</f>
        <v>0</v>
      </c>
      <c r="L182" s="248">
        <f>IF(Foglio2!$J$3=Foglio2!$E$5,'Assistenti_Tecnici 2^ Pos.Ec.'!J182,IF(Foglio2!$J$3=Foglio2!$E$6,'Assistenti_Amm.vo 2^ Pos.Ec.'!J182,0))</f>
        <v>0</v>
      </c>
      <c r="M182" s="249">
        <f>IF(Foglio2!$J$3=Foglio2!$E$5,'Assistenti_Tecnici 2^ Pos.Ec.'!K182,IF(Foglio2!$J$3=Foglio2!$E$6,'Assistenti_Amm.vo 2^ Pos.Ec.'!K182,0))</f>
        <v>0</v>
      </c>
      <c r="N182" s="250">
        <f>IF(Foglio2!$J$3=Foglio2!$E$5,'Assistenti_Tecnici 2^ Pos.Ec.'!L182,IF(Foglio2!$J$3=Foglio2!$E$6,'Assistenti_Amm.vo 2^ Pos.Ec.'!L182,0))</f>
        <v>0</v>
      </c>
      <c r="O182" s="251"/>
      <c r="P182" s="252">
        <f>IF(Foglio2!$J$3=Foglio2!$E$5,'Assistenti_Tecnici 2^ Pos.Ec.'!N182,IF(Foglio2!$J$3=Foglio2!$E$6,'Assistenti_Amm.vo 2^ Pos.Ec.'!N182,0))</f>
        <v>0</v>
      </c>
      <c r="Q182" s="252">
        <f>IF(Foglio2!$J$3=Foglio2!$E$5,'Assistenti_Tecnici 2^ Pos.Ec.'!O182,IF(Foglio2!$J$3=Foglio2!$E$6,'Assistenti_Amm.vo 2^ Pos.Ec.'!O182,0))</f>
        <v>0</v>
      </c>
      <c r="R182" s="252">
        <f>IF(Foglio2!$J$3=Foglio2!$E$5,'Assistenti_Tecnici 2^ Pos.Ec.'!P182,IF(Foglio2!$J$3=Foglio2!$E$6,'Assistenti_Amm.vo 2^ Pos.Ec.'!P182,0))</f>
        <v>0</v>
      </c>
      <c r="S182" s="252">
        <f>IF(Foglio2!$J$3=Foglio2!$E$5,'Assistenti_Tecnici 2^ Pos.Ec.'!Q182,IF(Foglio2!$J$3=Foglio2!$E$6,'Assistenti_Amm.vo 2^ Pos.Ec.'!Q182,0))</f>
        <v>0</v>
      </c>
      <c r="T182" s="252">
        <f>IF(Foglio2!$J$3=Foglio2!$E$5,'Assistenti_Tecnici 2^ Pos.Ec.'!R182,IF(Foglio2!$J$3=Foglio2!$E$6,'Assistenti_Amm.vo 2^ Pos.Ec.'!R182,0))</f>
        <v>0</v>
      </c>
      <c r="U182" s="252">
        <f t="shared" ref="U182" si="455">(P182)/12*0.8</f>
        <v>0</v>
      </c>
      <c r="V182" s="252">
        <f t="shared" ref="V182" si="456">(P182+R182)/12*0.8</f>
        <v>0</v>
      </c>
      <c r="W182" s="253" t="str">
        <f t="shared" ref="W182:W206" si="457">"Fascia Da "&amp;F182&amp;" a "&amp;F183&amp;" Decorrenza "&amp;DAY(C172)&amp;"/"&amp;MONTH(C172)&amp;"/"&amp;YEAR(C172)</f>
        <v>Fascia Da 35 a  Decorrenza 1/1/2017</v>
      </c>
    </row>
    <row r="183" spans="1:23" ht="9" customHeight="1" x14ac:dyDescent="0.2">
      <c r="B183" s="245">
        <f t="shared" si="366"/>
        <v>42747</v>
      </c>
      <c r="C183" s="499"/>
      <c r="D183" s="499"/>
      <c r="E183" s="264" t="s">
        <v>4</v>
      </c>
      <c r="F183" s="265"/>
      <c r="G183" s="256">
        <f t="shared" ref="G183:N183" si="458">G182*1936.27</f>
        <v>0</v>
      </c>
      <c r="H183" s="256">
        <f t="shared" si="458"/>
        <v>0</v>
      </c>
      <c r="I183" s="256">
        <f t="shared" si="458"/>
        <v>0</v>
      </c>
      <c r="J183" s="256">
        <f t="shared" si="458"/>
        <v>0</v>
      </c>
      <c r="K183" s="256">
        <f t="shared" si="458"/>
        <v>0</v>
      </c>
      <c r="L183" s="257">
        <f t="shared" si="458"/>
        <v>0</v>
      </c>
      <c r="M183" s="256">
        <f t="shared" si="458"/>
        <v>0</v>
      </c>
      <c r="N183" s="258">
        <f t="shared" si="458"/>
        <v>0</v>
      </c>
      <c r="O183" s="183"/>
      <c r="P183" s="184">
        <f t="shared" ref="P183:V183" si="459">P182*1936.27</f>
        <v>0</v>
      </c>
      <c r="Q183" s="184">
        <f t="shared" si="459"/>
        <v>0</v>
      </c>
      <c r="R183" s="184">
        <f t="shared" si="459"/>
        <v>0</v>
      </c>
      <c r="S183" s="184">
        <f t="shared" si="459"/>
        <v>0</v>
      </c>
      <c r="T183" s="184">
        <f t="shared" si="459"/>
        <v>0</v>
      </c>
      <c r="U183" s="184">
        <f t="shared" si="459"/>
        <v>0</v>
      </c>
      <c r="V183" s="184">
        <f t="shared" si="459"/>
        <v>0</v>
      </c>
    </row>
    <row r="184" spans="1:23" ht="12.75" customHeight="1" x14ac:dyDescent="0.2">
      <c r="A184" s="104">
        <f>IF(Foglio2!$J$7=1,TRUNC(V184,0),TRUNC(U184,0))</f>
        <v>0</v>
      </c>
      <c r="B184" s="245">
        <f t="shared" si="429"/>
        <v>43160</v>
      </c>
      <c r="C184" s="452">
        <v>43160</v>
      </c>
      <c r="D184" s="452">
        <v>43190</v>
      </c>
      <c r="E184" s="246" t="s">
        <v>3</v>
      </c>
      <c r="F184" s="247">
        <v>0</v>
      </c>
      <c r="G184" s="248">
        <f>IF(Foglio2!$J$3=Foglio2!$E$5,'Assistenti_Tecnici 2^ Pos.Ec.'!E184,IF(Foglio2!$J$3=Foglio2!$E$6,'Assistenti_Amm.vo 2^ Pos.Ec.'!E184,0))</f>
        <v>0</v>
      </c>
      <c r="H184" s="248">
        <f>IF(Foglio2!$J$3=Foglio2!$E$5,'Assistenti_Tecnici 2^ Pos.Ec.'!F184,IF(Foglio2!$J$3=Foglio2!$E$6,'Assistenti_Amm.vo 2^ Pos.Ec.'!F184,0))</f>
        <v>0</v>
      </c>
      <c r="I184" s="248">
        <f>IF(Foglio2!$J$3=Foglio2!$E$5,'Assistenti_Tecnici 2^ Pos.Ec.'!G184,IF(Foglio2!$J$3=Foglio2!$E$6,'Assistenti_Amm.vo 2^ Pos.Ec.'!G184,0))</f>
        <v>0</v>
      </c>
      <c r="J184" s="248">
        <f>IF(Foglio2!$J$3=Foglio2!$E$5,'Assistenti_Tecnici 2^ Pos.Ec.'!H184,IF(Foglio2!$J$3=Foglio2!$E$6,'Assistenti_Amm.vo 2^ Pos.Ec.'!H184,0))</f>
        <v>0</v>
      </c>
      <c r="K184" s="248">
        <f>IF(Foglio2!$J$3=Foglio2!$E$5,'Assistenti_Tecnici 2^ Pos.Ec.'!I184,IF(Foglio2!$J$3=Foglio2!$E$6,'Assistenti_Amm.vo 2^ Pos.Ec.'!I184,0))</f>
        <v>0</v>
      </c>
      <c r="L184" s="248">
        <f>IF(Foglio2!$J$3=Foglio2!$E$5,'Assistenti_Tecnici 2^ Pos.Ec.'!J184,IF(Foglio2!$J$3=Foglio2!$E$6,'Assistenti_Amm.vo 2^ Pos.Ec.'!J184,0))</f>
        <v>0</v>
      </c>
      <c r="M184" s="249">
        <f>IF(Foglio2!$J$3=Foglio2!$E$5,'Assistenti_Tecnici 2^ Pos.Ec.'!K184,IF(Foglio2!$J$3=Foglio2!$E$6,'Assistenti_Amm.vo 2^ Pos.Ec.'!K184,0))</f>
        <v>0</v>
      </c>
      <c r="N184" s="250">
        <f>IF(Foglio2!$J$3=Foglio2!$E$5,'Assistenti_Tecnici 2^ Pos.Ec.'!L184,IF(Foglio2!$J$3=Foglio2!$E$6,'Assistenti_Amm.vo 2^ Pos.Ec.'!L184,0))</f>
        <v>0</v>
      </c>
      <c r="O184" s="251"/>
      <c r="P184" s="252">
        <f>IF(Foglio2!$J$3=Foglio2!$E$5,'Assistenti_Tecnici 2^ Pos.Ec.'!N184,IF(Foglio2!$J$3=Foglio2!$E$6,'Assistenti_Amm.vo 2^ Pos.Ec.'!N184,0))</f>
        <v>0</v>
      </c>
      <c r="Q184" s="252">
        <f>IF(Foglio2!$J$3=Foglio2!$E$5,'Assistenti_Tecnici 2^ Pos.Ec.'!O184,IF(Foglio2!$J$3=Foglio2!$E$6,'Assistenti_Amm.vo 2^ Pos.Ec.'!O184,0))</f>
        <v>0</v>
      </c>
      <c r="R184" s="252">
        <f>IF(Foglio2!$J$3=Foglio2!$E$5,'Assistenti_Tecnici 2^ Pos.Ec.'!P184,IF(Foglio2!$J$3=Foglio2!$E$6,'Assistenti_Amm.vo 2^ Pos.Ec.'!P184,0))</f>
        <v>0</v>
      </c>
      <c r="S184" s="252">
        <f>IF(Foglio2!$J$3=Foglio2!$E$5,'Assistenti_Tecnici 2^ Pos.Ec.'!Q184,IF(Foglio2!$J$3=Foglio2!$E$6,'Assistenti_Amm.vo 2^ Pos.Ec.'!Q184,0))</f>
        <v>0</v>
      </c>
      <c r="T184" s="252">
        <f>IF(Foglio2!$J$3=Foglio2!$E$5,'Assistenti_Tecnici 2^ Pos.Ec.'!R184,IF(Foglio2!$J$3=Foglio2!$E$6,'Assistenti_Amm.vo 2^ Pos.Ec.'!R184,0))</f>
        <v>0</v>
      </c>
      <c r="U184" s="252">
        <f t="shared" ref="U184" si="460">(P184)/12*0.8</f>
        <v>0</v>
      </c>
      <c r="V184" s="252">
        <f t="shared" ref="V184" si="461">(P184+R184)/12*0.8</f>
        <v>0</v>
      </c>
      <c r="W184" s="253" t="str">
        <f t="shared" si="432"/>
        <v>Fascia Da 0 a 8 Decorrenza 1/3/2018</v>
      </c>
    </row>
    <row r="185" spans="1:23" ht="9" customHeight="1" x14ac:dyDescent="0.2">
      <c r="B185" s="245">
        <f t="shared" si="366"/>
        <v>43161</v>
      </c>
      <c r="C185" s="453"/>
      <c r="D185" s="453"/>
      <c r="E185" s="254" t="s">
        <v>4</v>
      </c>
      <c r="F185" s="255">
        <v>8</v>
      </c>
      <c r="G185" s="256">
        <f t="shared" ref="G185:N185" si="462">G184*1936.27</f>
        <v>0</v>
      </c>
      <c r="H185" s="256">
        <f t="shared" si="462"/>
        <v>0</v>
      </c>
      <c r="I185" s="256">
        <f t="shared" si="462"/>
        <v>0</v>
      </c>
      <c r="J185" s="256">
        <f t="shared" si="462"/>
        <v>0</v>
      </c>
      <c r="K185" s="256">
        <f t="shared" si="462"/>
        <v>0</v>
      </c>
      <c r="L185" s="257">
        <f t="shared" si="462"/>
        <v>0</v>
      </c>
      <c r="M185" s="256">
        <f t="shared" si="462"/>
        <v>0</v>
      </c>
      <c r="N185" s="258">
        <f t="shared" si="462"/>
        <v>0</v>
      </c>
      <c r="O185" s="183"/>
      <c r="P185" s="184">
        <f t="shared" ref="P185:V185" si="463">P184*1936.27</f>
        <v>0</v>
      </c>
      <c r="Q185" s="184">
        <f t="shared" si="463"/>
        <v>0</v>
      </c>
      <c r="R185" s="184">
        <f t="shared" si="463"/>
        <v>0</v>
      </c>
      <c r="S185" s="184">
        <f t="shared" si="463"/>
        <v>0</v>
      </c>
      <c r="T185" s="184">
        <f t="shared" si="463"/>
        <v>0</v>
      </c>
      <c r="U185" s="184">
        <f t="shared" si="463"/>
        <v>0</v>
      </c>
      <c r="V185" s="184">
        <f t="shared" si="463"/>
        <v>0</v>
      </c>
    </row>
    <row r="186" spans="1:23" ht="12.75" customHeight="1" x14ac:dyDescent="0.2">
      <c r="A186" s="104">
        <f>IF(Foglio2!$J$7=1,TRUNC(V186,0),TRUNC(U186,0))</f>
        <v>0</v>
      </c>
      <c r="B186" s="245">
        <f t="shared" si="366"/>
        <v>43162</v>
      </c>
      <c r="C186" s="492">
        <v>43160</v>
      </c>
      <c r="D186" s="492">
        <v>43190</v>
      </c>
      <c r="E186" s="259" t="s">
        <v>3</v>
      </c>
      <c r="F186" s="260">
        <v>9</v>
      </c>
      <c r="G186" s="248">
        <f>IF(Foglio2!$J$3=Foglio2!$E$5,'Assistenti_Tecnici 2^ Pos.Ec.'!E186,IF(Foglio2!$J$3=Foglio2!$E$6,'Assistenti_Amm.vo 2^ Pos.Ec.'!E186,0))</f>
        <v>0</v>
      </c>
      <c r="H186" s="248">
        <f>IF(Foglio2!$J$3=Foglio2!$E$5,'Assistenti_Tecnici 2^ Pos.Ec.'!F186,IF(Foglio2!$J$3=Foglio2!$E$6,'Assistenti_Amm.vo 2^ Pos.Ec.'!F186,0))</f>
        <v>0</v>
      </c>
      <c r="I186" s="248">
        <f>IF(Foglio2!$J$3=Foglio2!$E$5,'Assistenti_Tecnici 2^ Pos.Ec.'!G186,IF(Foglio2!$J$3=Foglio2!$E$6,'Assistenti_Amm.vo 2^ Pos.Ec.'!G186,0))</f>
        <v>0</v>
      </c>
      <c r="J186" s="248">
        <f>IF(Foglio2!$J$3=Foglio2!$E$5,'Assistenti_Tecnici 2^ Pos.Ec.'!H186,IF(Foglio2!$J$3=Foglio2!$E$6,'Assistenti_Amm.vo 2^ Pos.Ec.'!H186,0))</f>
        <v>0</v>
      </c>
      <c r="K186" s="248">
        <f>IF(Foglio2!$J$3=Foglio2!$E$5,'Assistenti_Tecnici 2^ Pos.Ec.'!I186,IF(Foglio2!$J$3=Foglio2!$E$6,'Assistenti_Amm.vo 2^ Pos.Ec.'!I186,0))</f>
        <v>0</v>
      </c>
      <c r="L186" s="248">
        <f>IF(Foglio2!$J$3=Foglio2!$E$5,'Assistenti_Tecnici 2^ Pos.Ec.'!J186,IF(Foglio2!$J$3=Foglio2!$E$6,'Assistenti_Amm.vo 2^ Pos.Ec.'!J186,0))</f>
        <v>0</v>
      </c>
      <c r="M186" s="248">
        <f>IF(Foglio2!$J$3=Foglio2!$E$5,'Assistenti_Tecnici 2^ Pos.Ec.'!K186,IF(Foglio2!$J$3=Foglio2!$E$6,'Assistenti_Amm.vo 2^ Pos.Ec.'!K186,0))</f>
        <v>0</v>
      </c>
      <c r="N186" s="250">
        <f>IF(Foglio2!$J$3=Foglio2!$E$5,'Assistenti_Tecnici 2^ Pos.Ec.'!L186,IF(Foglio2!$J$3=Foglio2!$E$6,'Assistenti_Amm.vo 2^ Pos.Ec.'!L186,0))</f>
        <v>0</v>
      </c>
      <c r="O186" s="251"/>
      <c r="P186" s="252">
        <f>IF(Foglio2!$J$3=Foglio2!$E$5,'Assistenti_Tecnici 2^ Pos.Ec.'!N186,IF(Foglio2!$J$3=Foglio2!$E$6,'Assistenti_Amm.vo 2^ Pos.Ec.'!N186,0))</f>
        <v>0</v>
      </c>
      <c r="Q186" s="252">
        <f>IF(Foglio2!$J$3=Foglio2!$E$5,'Assistenti_Tecnici 2^ Pos.Ec.'!O186,IF(Foglio2!$J$3=Foglio2!$E$6,'Assistenti_Amm.vo 2^ Pos.Ec.'!O186,0))</f>
        <v>0</v>
      </c>
      <c r="R186" s="252">
        <f>IF(Foglio2!$J$3=Foglio2!$E$5,'Assistenti_Tecnici 2^ Pos.Ec.'!P186,IF(Foglio2!$J$3=Foglio2!$E$6,'Assistenti_Amm.vo 2^ Pos.Ec.'!P186,0))</f>
        <v>0</v>
      </c>
      <c r="S186" s="252">
        <f>IF(Foglio2!$J$3=Foglio2!$E$5,'Assistenti_Tecnici 2^ Pos.Ec.'!Q186,IF(Foglio2!$J$3=Foglio2!$E$6,'Assistenti_Amm.vo 2^ Pos.Ec.'!Q186,0))</f>
        <v>0</v>
      </c>
      <c r="T186" s="252">
        <f>IF(Foglio2!$J$3=Foglio2!$E$5,'Assistenti_Tecnici 2^ Pos.Ec.'!R186,IF(Foglio2!$J$3=Foglio2!$E$6,'Assistenti_Amm.vo 2^ Pos.Ec.'!R186,0))</f>
        <v>0</v>
      </c>
      <c r="U186" s="252">
        <f t="shared" ref="U186" si="464">(P186)/12*0.8</f>
        <v>0</v>
      </c>
      <c r="V186" s="252">
        <f t="shared" ref="V186" si="465">(P186+R186)/12*0.8</f>
        <v>0</v>
      </c>
      <c r="W186" s="253" t="str">
        <f t="shared" si="437"/>
        <v>Fascia Da 9 a 14 Decorrenza 1/3/2018</v>
      </c>
    </row>
    <row r="187" spans="1:23" ht="9" customHeight="1" x14ac:dyDescent="0.2">
      <c r="B187" s="245">
        <f t="shared" si="366"/>
        <v>43163</v>
      </c>
      <c r="C187" s="492"/>
      <c r="D187" s="492"/>
      <c r="E187" s="254" t="s">
        <v>4</v>
      </c>
      <c r="F187" s="255">
        <v>14</v>
      </c>
      <c r="G187" s="267">
        <f t="shared" ref="G187:N187" si="466">G186*1936.27</f>
        <v>0</v>
      </c>
      <c r="H187" s="256">
        <f t="shared" si="466"/>
        <v>0</v>
      </c>
      <c r="I187" s="256">
        <f t="shared" si="466"/>
        <v>0</v>
      </c>
      <c r="J187" s="267">
        <f t="shared" si="466"/>
        <v>0</v>
      </c>
      <c r="K187" s="267">
        <f t="shared" si="466"/>
        <v>0</v>
      </c>
      <c r="L187" s="257">
        <f t="shared" si="466"/>
        <v>0</v>
      </c>
      <c r="M187" s="267">
        <f t="shared" si="466"/>
        <v>0</v>
      </c>
      <c r="N187" s="267">
        <f t="shared" si="466"/>
        <v>0</v>
      </c>
      <c r="O187" s="183"/>
      <c r="P187" s="184">
        <f t="shared" ref="P187:V187" si="467">P186*1936.27</f>
        <v>0</v>
      </c>
      <c r="Q187" s="184">
        <f t="shared" si="467"/>
        <v>0</v>
      </c>
      <c r="R187" s="184">
        <f t="shared" si="467"/>
        <v>0</v>
      </c>
      <c r="S187" s="184">
        <f t="shared" si="467"/>
        <v>0</v>
      </c>
      <c r="T187" s="184">
        <f t="shared" si="467"/>
        <v>0</v>
      </c>
      <c r="U187" s="184">
        <f t="shared" si="467"/>
        <v>0</v>
      </c>
      <c r="V187" s="184">
        <f t="shared" si="467"/>
        <v>0</v>
      </c>
    </row>
    <row r="188" spans="1:23" ht="12.75" customHeight="1" x14ac:dyDescent="0.2">
      <c r="A188" s="104">
        <f>IF(Foglio2!$J$7=1,TRUNC(V188,0),TRUNC(U188,0))</f>
        <v>0</v>
      </c>
      <c r="B188" s="245">
        <f t="shared" si="366"/>
        <v>43164</v>
      </c>
      <c r="C188" s="492"/>
      <c r="D188" s="492"/>
      <c r="E188" s="259" t="s">
        <v>3</v>
      </c>
      <c r="F188" s="260">
        <v>15</v>
      </c>
      <c r="G188" s="248">
        <f>IF(Foglio2!$J$3=Foglio2!$E$5,'Assistenti_Tecnici 2^ Pos.Ec.'!E188,IF(Foglio2!$J$3=Foglio2!$E$6,'Assistenti_Amm.vo 2^ Pos.Ec.'!E188,0))</f>
        <v>0</v>
      </c>
      <c r="H188" s="248">
        <f>IF(Foglio2!$J$3=Foglio2!$E$5,'Assistenti_Tecnici 2^ Pos.Ec.'!F188,IF(Foglio2!$J$3=Foglio2!$E$6,'Assistenti_Amm.vo 2^ Pos.Ec.'!F188,0))</f>
        <v>0</v>
      </c>
      <c r="I188" s="248">
        <f>IF(Foglio2!$J$3=Foglio2!$E$5,'Assistenti_Tecnici 2^ Pos.Ec.'!G188,IF(Foglio2!$J$3=Foglio2!$E$6,'Assistenti_Amm.vo 2^ Pos.Ec.'!G188,0))</f>
        <v>0</v>
      </c>
      <c r="J188" s="248">
        <f>IF(Foglio2!$J$3=Foglio2!$E$5,'Assistenti_Tecnici 2^ Pos.Ec.'!H188,IF(Foglio2!$J$3=Foglio2!$E$6,'Assistenti_Amm.vo 2^ Pos.Ec.'!H188,0))</f>
        <v>0</v>
      </c>
      <c r="K188" s="248">
        <f>IF(Foglio2!$J$3=Foglio2!$E$5,'Assistenti_Tecnici 2^ Pos.Ec.'!I188,IF(Foglio2!$J$3=Foglio2!$E$6,'Assistenti_Amm.vo 2^ Pos.Ec.'!I188,0))</f>
        <v>0</v>
      </c>
      <c r="L188" s="248">
        <f>IF(Foglio2!$J$3=Foglio2!$E$5,'Assistenti_Tecnici 2^ Pos.Ec.'!J188,IF(Foglio2!$J$3=Foglio2!$E$6,'Assistenti_Amm.vo 2^ Pos.Ec.'!J188,0))</f>
        <v>0</v>
      </c>
      <c r="M188" s="248">
        <f>IF(Foglio2!$J$3=Foglio2!$E$5,'Assistenti_Tecnici 2^ Pos.Ec.'!K188,IF(Foglio2!$J$3=Foglio2!$E$6,'Assistenti_Amm.vo 2^ Pos.Ec.'!K188,0))</f>
        <v>0</v>
      </c>
      <c r="N188" s="250">
        <f>IF(Foglio2!$J$3=Foglio2!$E$5,'Assistenti_Tecnici 2^ Pos.Ec.'!L188,IF(Foglio2!$J$3=Foglio2!$E$6,'Assistenti_Amm.vo 2^ Pos.Ec.'!L188,0))</f>
        <v>0</v>
      </c>
      <c r="O188" s="251"/>
      <c r="P188" s="252">
        <f>IF(Foglio2!$J$3=Foglio2!$E$5,'Assistenti_Tecnici 2^ Pos.Ec.'!N188,IF(Foglio2!$J$3=Foglio2!$E$6,'Assistenti_Amm.vo 2^ Pos.Ec.'!N188,0))</f>
        <v>0</v>
      </c>
      <c r="Q188" s="252">
        <f>IF(Foglio2!$J$3=Foglio2!$E$5,'Assistenti_Tecnici 2^ Pos.Ec.'!O188,IF(Foglio2!$J$3=Foglio2!$E$6,'Assistenti_Amm.vo 2^ Pos.Ec.'!O188,0))</f>
        <v>0</v>
      </c>
      <c r="R188" s="252">
        <f>IF(Foglio2!$J$3=Foglio2!$E$5,'Assistenti_Tecnici 2^ Pos.Ec.'!P188,IF(Foglio2!$J$3=Foglio2!$E$6,'Assistenti_Amm.vo 2^ Pos.Ec.'!P188,0))</f>
        <v>0</v>
      </c>
      <c r="S188" s="252">
        <f>IF(Foglio2!$J$3=Foglio2!$E$5,'Assistenti_Tecnici 2^ Pos.Ec.'!Q188,IF(Foglio2!$J$3=Foglio2!$E$6,'Assistenti_Amm.vo 2^ Pos.Ec.'!Q188,0))</f>
        <v>0</v>
      </c>
      <c r="T188" s="252">
        <f>IF(Foglio2!$J$3=Foglio2!$E$5,'Assistenti_Tecnici 2^ Pos.Ec.'!R188,IF(Foglio2!$J$3=Foglio2!$E$6,'Assistenti_Amm.vo 2^ Pos.Ec.'!R188,0))</f>
        <v>0</v>
      </c>
      <c r="U188" s="252">
        <f t="shared" ref="U188" si="468">(P188)/12*0.8</f>
        <v>0</v>
      </c>
      <c r="V188" s="252">
        <f t="shared" ref="V188" si="469">(P188+R188)/12*0.8</f>
        <v>0</v>
      </c>
      <c r="W188" s="253" t="str">
        <f t="shared" si="442"/>
        <v>Fascia Da 15 a 20 Decorrenza 1/3/2018</v>
      </c>
    </row>
    <row r="189" spans="1:23" ht="9" customHeight="1" x14ac:dyDescent="0.2">
      <c r="B189" s="245">
        <f t="shared" si="366"/>
        <v>43165</v>
      </c>
      <c r="C189" s="492"/>
      <c r="D189" s="492"/>
      <c r="E189" s="254" t="s">
        <v>4</v>
      </c>
      <c r="F189" s="255">
        <v>20</v>
      </c>
      <c r="G189" s="267">
        <f t="shared" ref="G189:N189" si="470">G188*1936.27</f>
        <v>0</v>
      </c>
      <c r="H189" s="256">
        <f t="shared" si="470"/>
        <v>0</v>
      </c>
      <c r="I189" s="256">
        <f t="shared" si="470"/>
        <v>0</v>
      </c>
      <c r="J189" s="267">
        <f t="shared" si="470"/>
        <v>0</v>
      </c>
      <c r="K189" s="267">
        <f t="shared" si="470"/>
        <v>0</v>
      </c>
      <c r="L189" s="257">
        <f t="shared" si="470"/>
        <v>0</v>
      </c>
      <c r="M189" s="267">
        <f t="shared" si="470"/>
        <v>0</v>
      </c>
      <c r="N189" s="267">
        <f t="shared" si="470"/>
        <v>0</v>
      </c>
      <c r="O189" s="183"/>
      <c r="P189" s="184">
        <f t="shared" ref="P189:V189" si="471">P188*1936.27</f>
        <v>0</v>
      </c>
      <c r="Q189" s="184">
        <f t="shared" si="471"/>
        <v>0</v>
      </c>
      <c r="R189" s="184">
        <f t="shared" si="471"/>
        <v>0</v>
      </c>
      <c r="S189" s="184">
        <f t="shared" si="471"/>
        <v>0</v>
      </c>
      <c r="T189" s="184">
        <f t="shared" si="471"/>
        <v>0</v>
      </c>
      <c r="U189" s="184">
        <f t="shared" si="471"/>
        <v>0</v>
      </c>
      <c r="V189" s="184">
        <f t="shared" si="471"/>
        <v>0</v>
      </c>
    </row>
    <row r="190" spans="1:23" ht="12.75" customHeight="1" x14ac:dyDescent="0.2">
      <c r="A190" s="104">
        <f>IF(Foglio2!$J$7=1,TRUNC(V190,0),TRUNC(U190,0))</f>
        <v>0</v>
      </c>
      <c r="B190" s="245">
        <f t="shared" si="366"/>
        <v>43166</v>
      </c>
      <c r="C190" s="492"/>
      <c r="D190" s="492"/>
      <c r="E190" s="259" t="s">
        <v>3</v>
      </c>
      <c r="F190" s="260">
        <v>21</v>
      </c>
      <c r="G190" s="248">
        <f>IF(Foglio2!$J$3=Foglio2!$E$5,'Assistenti_Tecnici 2^ Pos.Ec.'!E190,IF(Foglio2!$J$3=Foglio2!$E$6,'Assistenti_Amm.vo 2^ Pos.Ec.'!E190,0))</f>
        <v>0</v>
      </c>
      <c r="H190" s="248">
        <f>IF(Foglio2!$J$3=Foglio2!$E$5,'Assistenti_Tecnici 2^ Pos.Ec.'!F190,IF(Foglio2!$J$3=Foglio2!$E$6,'Assistenti_Amm.vo 2^ Pos.Ec.'!F190,0))</f>
        <v>0</v>
      </c>
      <c r="I190" s="248">
        <f>IF(Foglio2!$J$3=Foglio2!$E$5,'Assistenti_Tecnici 2^ Pos.Ec.'!G190,IF(Foglio2!$J$3=Foglio2!$E$6,'Assistenti_Amm.vo 2^ Pos.Ec.'!G190,0))</f>
        <v>0</v>
      </c>
      <c r="J190" s="248">
        <f>IF(Foglio2!$J$3=Foglio2!$E$5,'Assistenti_Tecnici 2^ Pos.Ec.'!H190,IF(Foglio2!$J$3=Foglio2!$E$6,'Assistenti_Amm.vo 2^ Pos.Ec.'!H190,0))</f>
        <v>0</v>
      </c>
      <c r="K190" s="248">
        <f>IF(Foglio2!$J$3=Foglio2!$E$5,'Assistenti_Tecnici 2^ Pos.Ec.'!I190,IF(Foglio2!$J$3=Foglio2!$E$6,'Assistenti_Amm.vo 2^ Pos.Ec.'!I190,0))</f>
        <v>0</v>
      </c>
      <c r="L190" s="248">
        <f>IF(Foglio2!$J$3=Foglio2!$E$5,'Assistenti_Tecnici 2^ Pos.Ec.'!J190,IF(Foglio2!$J$3=Foglio2!$E$6,'Assistenti_Amm.vo 2^ Pos.Ec.'!J190,0))</f>
        <v>0</v>
      </c>
      <c r="M190" s="248">
        <f>IF(Foglio2!$J$3=Foglio2!$E$5,'Assistenti_Tecnici 2^ Pos.Ec.'!K190,IF(Foglio2!$J$3=Foglio2!$E$6,'Assistenti_Amm.vo 2^ Pos.Ec.'!K190,0))</f>
        <v>0</v>
      </c>
      <c r="N190" s="250">
        <f>IF(Foglio2!$J$3=Foglio2!$E$5,'Assistenti_Tecnici 2^ Pos.Ec.'!L190,IF(Foglio2!$J$3=Foglio2!$E$6,'Assistenti_Amm.vo 2^ Pos.Ec.'!L190,0))</f>
        <v>0</v>
      </c>
      <c r="O190" s="251"/>
      <c r="P190" s="252">
        <f>IF(Foglio2!$J$3=Foglio2!$E$5,'Assistenti_Tecnici 2^ Pos.Ec.'!N190,IF(Foglio2!$J$3=Foglio2!$E$6,'Assistenti_Amm.vo 2^ Pos.Ec.'!N190,0))</f>
        <v>0</v>
      </c>
      <c r="Q190" s="252">
        <f>IF(Foglio2!$J$3=Foglio2!$E$5,'Assistenti_Tecnici 2^ Pos.Ec.'!O190,IF(Foglio2!$J$3=Foglio2!$E$6,'Assistenti_Amm.vo 2^ Pos.Ec.'!O190,0))</f>
        <v>0</v>
      </c>
      <c r="R190" s="252">
        <f>IF(Foglio2!$J$3=Foglio2!$E$5,'Assistenti_Tecnici 2^ Pos.Ec.'!P190,IF(Foglio2!$J$3=Foglio2!$E$6,'Assistenti_Amm.vo 2^ Pos.Ec.'!P190,0))</f>
        <v>0</v>
      </c>
      <c r="S190" s="252">
        <f>IF(Foglio2!$J$3=Foglio2!$E$5,'Assistenti_Tecnici 2^ Pos.Ec.'!Q190,IF(Foglio2!$J$3=Foglio2!$E$6,'Assistenti_Amm.vo 2^ Pos.Ec.'!Q190,0))</f>
        <v>0</v>
      </c>
      <c r="T190" s="252">
        <f>IF(Foglio2!$J$3=Foglio2!$E$5,'Assistenti_Tecnici 2^ Pos.Ec.'!R190,IF(Foglio2!$J$3=Foglio2!$E$6,'Assistenti_Amm.vo 2^ Pos.Ec.'!R190,0))</f>
        <v>0</v>
      </c>
      <c r="U190" s="252">
        <f t="shared" ref="U190" si="472">(P190)/12*0.8</f>
        <v>0</v>
      </c>
      <c r="V190" s="252">
        <f t="shared" ref="V190" si="473">(P190+R190)/12*0.8</f>
        <v>0</v>
      </c>
      <c r="W190" s="253" t="str">
        <f t="shared" si="447"/>
        <v>Fascia Da 21 a 27 Decorrenza 1/3/2018</v>
      </c>
    </row>
    <row r="191" spans="1:23" ht="9" customHeight="1" x14ac:dyDescent="0.2">
      <c r="B191" s="245">
        <f t="shared" si="366"/>
        <v>43167</v>
      </c>
      <c r="C191" s="492"/>
      <c r="D191" s="492"/>
      <c r="E191" s="254" t="s">
        <v>4</v>
      </c>
      <c r="F191" s="255">
        <v>27</v>
      </c>
      <c r="G191" s="267">
        <f t="shared" ref="G191:N191" si="474">G190*1936.27</f>
        <v>0</v>
      </c>
      <c r="H191" s="256">
        <f t="shared" si="474"/>
        <v>0</v>
      </c>
      <c r="I191" s="256">
        <f t="shared" si="474"/>
        <v>0</v>
      </c>
      <c r="J191" s="267">
        <f t="shared" si="474"/>
        <v>0</v>
      </c>
      <c r="K191" s="267">
        <f t="shared" si="474"/>
        <v>0</v>
      </c>
      <c r="L191" s="257">
        <f t="shared" si="474"/>
        <v>0</v>
      </c>
      <c r="M191" s="267">
        <f t="shared" si="474"/>
        <v>0</v>
      </c>
      <c r="N191" s="267">
        <f t="shared" si="474"/>
        <v>0</v>
      </c>
      <c r="O191" s="183"/>
      <c r="P191" s="184">
        <f t="shared" ref="P191:V191" si="475">P190*1936.27</f>
        <v>0</v>
      </c>
      <c r="Q191" s="184">
        <f t="shared" si="475"/>
        <v>0</v>
      </c>
      <c r="R191" s="184">
        <f t="shared" si="475"/>
        <v>0</v>
      </c>
      <c r="S191" s="184">
        <f t="shared" si="475"/>
        <v>0</v>
      </c>
      <c r="T191" s="184">
        <f t="shared" si="475"/>
        <v>0</v>
      </c>
      <c r="U191" s="184">
        <f t="shared" si="475"/>
        <v>0</v>
      </c>
      <c r="V191" s="184">
        <f t="shared" si="475"/>
        <v>0</v>
      </c>
    </row>
    <row r="192" spans="1:23" ht="12.75" customHeight="1" x14ac:dyDescent="0.2">
      <c r="A192" s="104">
        <f>IF(Foglio2!$J$7=1,TRUNC(V192,0),TRUNC(U192,0))</f>
        <v>0</v>
      </c>
      <c r="B192" s="245">
        <f t="shared" si="366"/>
        <v>43168</v>
      </c>
      <c r="C192" s="492"/>
      <c r="D192" s="492"/>
      <c r="E192" s="259" t="s">
        <v>3</v>
      </c>
      <c r="F192" s="260">
        <v>28</v>
      </c>
      <c r="G192" s="248">
        <f>IF(Foglio2!$J$3=Foglio2!$E$5,'Assistenti_Tecnici 2^ Pos.Ec.'!E192,IF(Foglio2!$J$3=Foglio2!$E$6,'Assistenti_Amm.vo 2^ Pos.Ec.'!E192,0))</f>
        <v>0</v>
      </c>
      <c r="H192" s="248">
        <f>IF(Foglio2!$J$3=Foglio2!$E$5,'Assistenti_Tecnici 2^ Pos.Ec.'!F192,IF(Foglio2!$J$3=Foglio2!$E$6,'Assistenti_Amm.vo 2^ Pos.Ec.'!F192,0))</f>
        <v>0</v>
      </c>
      <c r="I192" s="248">
        <f>IF(Foglio2!$J$3=Foglio2!$E$5,'Assistenti_Tecnici 2^ Pos.Ec.'!G192,IF(Foglio2!$J$3=Foglio2!$E$6,'Assistenti_Amm.vo 2^ Pos.Ec.'!G192,0))</f>
        <v>0</v>
      </c>
      <c r="J192" s="248">
        <f>IF(Foglio2!$J$3=Foglio2!$E$5,'Assistenti_Tecnici 2^ Pos.Ec.'!H192,IF(Foglio2!$J$3=Foglio2!$E$6,'Assistenti_Amm.vo 2^ Pos.Ec.'!H192,0))</f>
        <v>0</v>
      </c>
      <c r="K192" s="248">
        <f>IF(Foglio2!$J$3=Foglio2!$E$5,'Assistenti_Tecnici 2^ Pos.Ec.'!I192,IF(Foglio2!$J$3=Foglio2!$E$6,'Assistenti_Amm.vo 2^ Pos.Ec.'!I192,0))</f>
        <v>0</v>
      </c>
      <c r="L192" s="248">
        <f>IF(Foglio2!$J$3=Foglio2!$E$5,'Assistenti_Tecnici 2^ Pos.Ec.'!J192,IF(Foglio2!$J$3=Foglio2!$E$6,'Assistenti_Amm.vo 2^ Pos.Ec.'!J192,0))</f>
        <v>0</v>
      </c>
      <c r="M192" s="248">
        <f>IF(Foglio2!$J$3=Foglio2!$E$5,'Assistenti_Tecnici 2^ Pos.Ec.'!K192,IF(Foglio2!$J$3=Foglio2!$E$6,'Assistenti_Amm.vo 2^ Pos.Ec.'!K192,0))</f>
        <v>0</v>
      </c>
      <c r="N192" s="250">
        <f>IF(Foglio2!$J$3=Foglio2!$E$5,'Assistenti_Tecnici 2^ Pos.Ec.'!L192,IF(Foglio2!$J$3=Foglio2!$E$6,'Assistenti_Amm.vo 2^ Pos.Ec.'!L192,0))</f>
        <v>0</v>
      </c>
      <c r="O192" s="251"/>
      <c r="P192" s="252">
        <f>IF(Foglio2!$J$3=Foglio2!$E$5,'Assistenti_Tecnici 2^ Pos.Ec.'!N192,IF(Foglio2!$J$3=Foglio2!$E$6,'Assistenti_Amm.vo 2^ Pos.Ec.'!N192,0))</f>
        <v>0</v>
      </c>
      <c r="Q192" s="252">
        <f>IF(Foglio2!$J$3=Foglio2!$E$5,'Assistenti_Tecnici 2^ Pos.Ec.'!O192,IF(Foglio2!$J$3=Foglio2!$E$6,'Assistenti_Amm.vo 2^ Pos.Ec.'!O192,0))</f>
        <v>0</v>
      </c>
      <c r="R192" s="252">
        <f>IF(Foglio2!$J$3=Foglio2!$E$5,'Assistenti_Tecnici 2^ Pos.Ec.'!P192,IF(Foglio2!$J$3=Foglio2!$E$6,'Assistenti_Amm.vo 2^ Pos.Ec.'!P192,0))</f>
        <v>0</v>
      </c>
      <c r="S192" s="252">
        <f>IF(Foglio2!$J$3=Foglio2!$E$5,'Assistenti_Tecnici 2^ Pos.Ec.'!Q192,IF(Foglio2!$J$3=Foglio2!$E$6,'Assistenti_Amm.vo 2^ Pos.Ec.'!Q192,0))</f>
        <v>0</v>
      </c>
      <c r="T192" s="252">
        <f>IF(Foglio2!$J$3=Foglio2!$E$5,'Assistenti_Tecnici 2^ Pos.Ec.'!R192,IF(Foglio2!$J$3=Foglio2!$E$6,'Assistenti_Amm.vo 2^ Pos.Ec.'!R192,0))</f>
        <v>0</v>
      </c>
      <c r="U192" s="252">
        <f t="shared" ref="U192" si="476">(P192)/12*0.8</f>
        <v>0</v>
      </c>
      <c r="V192" s="252">
        <f t="shared" ref="V192" si="477">(P192+R192)/12*0.8</f>
        <v>0</v>
      </c>
      <c r="W192" s="253" t="str">
        <f t="shared" si="452"/>
        <v>Fascia Da 28 a 34 Decorrenza 1/3/2018</v>
      </c>
    </row>
    <row r="193" spans="1:23" ht="9" customHeight="1" x14ac:dyDescent="0.2">
      <c r="B193" s="245">
        <f t="shared" si="366"/>
        <v>43169</v>
      </c>
      <c r="C193" s="492"/>
      <c r="D193" s="492"/>
      <c r="E193" s="254" t="s">
        <v>4</v>
      </c>
      <c r="F193" s="255">
        <v>34</v>
      </c>
      <c r="G193" s="267">
        <f t="shared" ref="G193:N193" si="478">G192*1936.27</f>
        <v>0</v>
      </c>
      <c r="H193" s="256">
        <f t="shared" si="478"/>
        <v>0</v>
      </c>
      <c r="I193" s="256">
        <f t="shared" si="478"/>
        <v>0</v>
      </c>
      <c r="J193" s="267">
        <f t="shared" si="478"/>
        <v>0</v>
      </c>
      <c r="K193" s="267">
        <f t="shared" si="478"/>
        <v>0</v>
      </c>
      <c r="L193" s="257">
        <f t="shared" si="478"/>
        <v>0</v>
      </c>
      <c r="M193" s="267">
        <f t="shared" si="478"/>
        <v>0</v>
      </c>
      <c r="N193" s="267">
        <f t="shared" si="478"/>
        <v>0</v>
      </c>
      <c r="O193" s="183"/>
      <c r="P193" s="184">
        <f t="shared" ref="P193:V193" si="479">P192*1936.27</f>
        <v>0</v>
      </c>
      <c r="Q193" s="184">
        <f t="shared" si="479"/>
        <v>0</v>
      </c>
      <c r="R193" s="184">
        <f t="shared" si="479"/>
        <v>0</v>
      </c>
      <c r="S193" s="184">
        <f t="shared" si="479"/>
        <v>0</v>
      </c>
      <c r="T193" s="184">
        <f t="shared" si="479"/>
        <v>0</v>
      </c>
      <c r="U193" s="184">
        <f t="shared" si="479"/>
        <v>0</v>
      </c>
      <c r="V193" s="184">
        <f t="shared" si="479"/>
        <v>0</v>
      </c>
    </row>
    <row r="194" spans="1:23" ht="12.75" customHeight="1" x14ac:dyDescent="0.2">
      <c r="A194" s="104">
        <f>IF(Foglio2!$J$7=1,TRUNC(V194,0),TRUNC(U194,0))</f>
        <v>0</v>
      </c>
      <c r="B194" s="245">
        <f t="shared" si="366"/>
        <v>43170</v>
      </c>
      <c r="C194" s="492"/>
      <c r="D194" s="492"/>
      <c r="E194" s="259" t="s">
        <v>3</v>
      </c>
      <c r="F194" s="260">
        <v>35</v>
      </c>
      <c r="G194" s="248">
        <f>IF(Foglio2!$J$3=Foglio2!$E$5,'Assistenti_Tecnici 2^ Pos.Ec.'!E194,IF(Foglio2!$J$3=Foglio2!$E$6,'Assistenti_Amm.vo 2^ Pos.Ec.'!E194,0))</f>
        <v>0</v>
      </c>
      <c r="H194" s="248">
        <f>IF(Foglio2!$J$3=Foglio2!$E$5,'Assistenti_Tecnici 2^ Pos.Ec.'!F194,IF(Foglio2!$J$3=Foglio2!$E$6,'Assistenti_Amm.vo 2^ Pos.Ec.'!F194,0))</f>
        <v>0</v>
      </c>
      <c r="I194" s="248">
        <f>IF(Foglio2!$J$3=Foglio2!$E$5,'Assistenti_Tecnici 2^ Pos.Ec.'!G194,IF(Foglio2!$J$3=Foglio2!$E$6,'Assistenti_Amm.vo 2^ Pos.Ec.'!G194,0))</f>
        <v>0</v>
      </c>
      <c r="J194" s="248">
        <f>IF(Foglio2!$J$3=Foglio2!$E$5,'Assistenti_Tecnici 2^ Pos.Ec.'!H194,IF(Foglio2!$J$3=Foglio2!$E$6,'Assistenti_Amm.vo 2^ Pos.Ec.'!H194,0))</f>
        <v>0</v>
      </c>
      <c r="K194" s="248">
        <f>IF(Foglio2!$J$3=Foglio2!$E$5,'Assistenti_Tecnici 2^ Pos.Ec.'!I194,IF(Foglio2!$J$3=Foglio2!$E$6,'Assistenti_Amm.vo 2^ Pos.Ec.'!I194,0))</f>
        <v>0</v>
      </c>
      <c r="L194" s="248">
        <f>IF(Foglio2!$J$3=Foglio2!$E$5,'Assistenti_Tecnici 2^ Pos.Ec.'!J194,IF(Foglio2!$J$3=Foglio2!$E$6,'Assistenti_Amm.vo 2^ Pos.Ec.'!J194,0))</f>
        <v>0</v>
      </c>
      <c r="M194" s="248">
        <f>IF(Foglio2!$J$3=Foglio2!$E$5,'Assistenti_Tecnici 2^ Pos.Ec.'!K194,IF(Foglio2!$J$3=Foglio2!$E$6,'Assistenti_Amm.vo 2^ Pos.Ec.'!K194,0))</f>
        <v>0</v>
      </c>
      <c r="N194" s="250">
        <f>IF(Foglio2!$J$3=Foglio2!$E$5,'Assistenti_Tecnici 2^ Pos.Ec.'!L194,IF(Foglio2!$J$3=Foglio2!$E$6,'Assistenti_Amm.vo 2^ Pos.Ec.'!L194,0))</f>
        <v>0</v>
      </c>
      <c r="O194" s="251"/>
      <c r="P194" s="252">
        <f>IF(Foglio2!$J$3=Foglio2!$E$5,'Assistenti_Tecnici 2^ Pos.Ec.'!N194,IF(Foglio2!$J$3=Foglio2!$E$6,'Assistenti_Amm.vo 2^ Pos.Ec.'!N194,0))</f>
        <v>0</v>
      </c>
      <c r="Q194" s="252">
        <f>IF(Foglio2!$J$3=Foglio2!$E$5,'Assistenti_Tecnici 2^ Pos.Ec.'!O194,IF(Foglio2!$J$3=Foglio2!$E$6,'Assistenti_Amm.vo 2^ Pos.Ec.'!O194,0))</f>
        <v>0</v>
      </c>
      <c r="R194" s="252">
        <f>IF(Foglio2!$J$3=Foglio2!$E$5,'Assistenti_Tecnici 2^ Pos.Ec.'!P194,IF(Foglio2!$J$3=Foglio2!$E$6,'Assistenti_Amm.vo 2^ Pos.Ec.'!P194,0))</f>
        <v>0</v>
      </c>
      <c r="S194" s="252">
        <f>IF(Foglio2!$J$3=Foglio2!$E$5,'Assistenti_Tecnici 2^ Pos.Ec.'!Q194,IF(Foglio2!$J$3=Foglio2!$E$6,'Assistenti_Amm.vo 2^ Pos.Ec.'!Q194,0))</f>
        <v>0</v>
      </c>
      <c r="T194" s="252">
        <f>IF(Foglio2!$J$3=Foglio2!$E$5,'Assistenti_Tecnici 2^ Pos.Ec.'!R194,IF(Foglio2!$J$3=Foglio2!$E$6,'Assistenti_Amm.vo 2^ Pos.Ec.'!R194,0))</f>
        <v>0</v>
      </c>
      <c r="U194" s="252">
        <f t="shared" ref="U194" si="480">(P194)/12*0.8</f>
        <v>0</v>
      </c>
      <c r="V194" s="252">
        <f t="shared" ref="V194" si="481">(P194+R194)/12*0.8</f>
        <v>0</v>
      </c>
      <c r="W194" s="253" t="str">
        <f t="shared" si="457"/>
        <v>Fascia Da 35 a  Decorrenza 1/3/2018</v>
      </c>
    </row>
    <row r="195" spans="1:23" ht="9" customHeight="1" x14ac:dyDescent="0.2">
      <c r="B195" s="245">
        <f t="shared" si="366"/>
        <v>43171</v>
      </c>
      <c r="C195" s="493"/>
      <c r="D195" s="493"/>
      <c r="E195" s="264" t="s">
        <v>4</v>
      </c>
      <c r="F195" s="265"/>
      <c r="G195" s="267">
        <f t="shared" ref="G195:N195" si="482">G194*1936.27</f>
        <v>0</v>
      </c>
      <c r="H195" s="267">
        <f t="shared" si="482"/>
        <v>0</v>
      </c>
      <c r="I195" s="267">
        <f t="shared" si="482"/>
        <v>0</v>
      </c>
      <c r="J195" s="267">
        <f t="shared" si="482"/>
        <v>0</v>
      </c>
      <c r="K195" s="267">
        <f t="shared" si="482"/>
        <v>0</v>
      </c>
      <c r="L195" s="267">
        <f t="shared" si="482"/>
        <v>0</v>
      </c>
      <c r="M195" s="267">
        <f t="shared" si="482"/>
        <v>0</v>
      </c>
      <c r="N195" s="267">
        <f t="shared" si="482"/>
        <v>0</v>
      </c>
      <c r="O195" s="183"/>
      <c r="P195" s="269">
        <f t="shared" ref="P195:V195" si="483">P194*1936.27</f>
        <v>0</v>
      </c>
      <c r="Q195" s="269">
        <f t="shared" si="483"/>
        <v>0</v>
      </c>
      <c r="R195" s="184">
        <f t="shared" si="483"/>
        <v>0</v>
      </c>
      <c r="S195" s="269">
        <f t="shared" si="483"/>
        <v>0</v>
      </c>
      <c r="T195" s="184">
        <f t="shared" si="483"/>
        <v>0</v>
      </c>
      <c r="U195" s="184">
        <f t="shared" si="483"/>
        <v>0</v>
      </c>
      <c r="V195" s="184">
        <f t="shared" si="483"/>
        <v>0</v>
      </c>
    </row>
    <row r="196" spans="1:23" ht="12.75" customHeight="1" x14ac:dyDescent="0.2">
      <c r="A196" s="104">
        <f>IF(Foglio2!$J$7=1,TRUNC(V196,0),TRUNC(U196,0))</f>
        <v>0</v>
      </c>
      <c r="B196" s="245">
        <f t="shared" si="429"/>
        <v>43191</v>
      </c>
      <c r="C196" s="452">
        <v>43191</v>
      </c>
      <c r="D196" s="452">
        <v>43465</v>
      </c>
      <c r="E196" s="246" t="s">
        <v>3</v>
      </c>
      <c r="F196" s="247">
        <v>0</v>
      </c>
      <c r="G196" s="248">
        <f>IF(Foglio2!$J$3=Foglio2!$E$5,'Assistenti_Tecnici 2^ Pos.Ec.'!E196,IF(Foglio2!$J$3=Foglio2!$E$6,'Assistenti_Amm.vo 2^ Pos.Ec.'!E196,0))</f>
        <v>0</v>
      </c>
      <c r="H196" s="248">
        <f>IF(Foglio2!$J$3=Foglio2!$E$5,'Assistenti_Tecnici 2^ Pos.Ec.'!F196,IF(Foglio2!$J$3=Foglio2!$E$6,'Assistenti_Amm.vo 2^ Pos.Ec.'!F196,0))</f>
        <v>0</v>
      </c>
      <c r="I196" s="248">
        <f>IF(Foglio2!$J$3=Foglio2!$E$5,'Assistenti_Tecnici 2^ Pos.Ec.'!G196,IF(Foglio2!$J$3=Foglio2!$E$6,'Assistenti_Amm.vo 2^ Pos.Ec.'!G196,0))</f>
        <v>0</v>
      </c>
      <c r="J196" s="248">
        <f>IF(Foglio2!$J$3=Foglio2!$E$5,'Assistenti_Tecnici 2^ Pos.Ec.'!H196,IF(Foglio2!$J$3=Foglio2!$E$6,'Assistenti_Amm.vo 2^ Pos.Ec.'!H196,0))</f>
        <v>0</v>
      </c>
      <c r="K196" s="248">
        <f>IF(Foglio2!$J$3=Foglio2!$E$5,'Assistenti_Tecnici 2^ Pos.Ec.'!I196,IF(Foglio2!$J$3=Foglio2!$E$6,'Assistenti_Amm.vo 2^ Pos.Ec.'!I196,0))</f>
        <v>0</v>
      </c>
      <c r="L196" s="248">
        <f>IF(Foglio2!$J$3=Foglio2!$E$5,'Assistenti_Tecnici 2^ Pos.Ec.'!J196,IF(Foglio2!$J$3=Foglio2!$E$6,'Assistenti_Amm.vo 2^ Pos.Ec.'!J196,0))</f>
        <v>0</v>
      </c>
      <c r="M196" s="248">
        <f>IF(Foglio2!$J$3=Foglio2!$E$5,'Assistenti_Tecnici 2^ Pos.Ec.'!K196,IF(Foglio2!$J$3=Foglio2!$E$6,'Assistenti_Amm.vo 2^ Pos.Ec.'!K196,0))</f>
        <v>0</v>
      </c>
      <c r="N196" s="250">
        <f>IF(Foglio2!$J$3=Foglio2!$E$5,'Assistenti_Tecnici 2^ Pos.Ec.'!L196,IF(Foglio2!$J$3=Foglio2!$E$6,'Assistenti_Amm.vo 2^ Pos.Ec.'!L196,0))</f>
        <v>0</v>
      </c>
      <c r="O196" s="251"/>
      <c r="P196" s="252">
        <f>IF(Foglio2!$J$3=Foglio2!$E$5,'Assistenti_Tecnici 2^ Pos.Ec.'!N196,IF(Foglio2!$J$3=Foglio2!$E$6,'Assistenti_Amm.vo 2^ Pos.Ec.'!N196,0))</f>
        <v>0</v>
      </c>
      <c r="Q196" s="252">
        <f>IF(Foglio2!$J$3=Foglio2!$E$5,'Assistenti_Tecnici 2^ Pos.Ec.'!O196,IF(Foglio2!$J$3=Foglio2!$E$6,'Assistenti_Amm.vo 2^ Pos.Ec.'!O196,0))</f>
        <v>0</v>
      </c>
      <c r="R196" s="252">
        <f>IF(Foglio2!$J$3=Foglio2!$E$5,'Assistenti_Tecnici 2^ Pos.Ec.'!P196,IF(Foglio2!$J$3=Foglio2!$E$6,'Assistenti_Amm.vo 2^ Pos.Ec.'!P196,0))</f>
        <v>0</v>
      </c>
      <c r="S196" s="252">
        <f>IF(Foglio2!$J$3=Foglio2!$E$5,'Assistenti_Tecnici 2^ Pos.Ec.'!Q196,IF(Foglio2!$J$3=Foglio2!$E$6,'Assistenti_Amm.vo 2^ Pos.Ec.'!Q196,0))</f>
        <v>0</v>
      </c>
      <c r="T196" s="252">
        <f>IF(Foglio2!$J$3=Foglio2!$E$5,'Assistenti_Tecnici 2^ Pos.Ec.'!R196,IF(Foglio2!$J$3=Foglio2!$E$6,'Assistenti_Amm.vo 2^ Pos.Ec.'!R196,0))</f>
        <v>0</v>
      </c>
      <c r="U196" s="252">
        <f t="shared" ref="U196" si="484">(P196)/12*0.8</f>
        <v>0</v>
      </c>
      <c r="V196" s="252">
        <f t="shared" ref="V196" si="485">(P196+R196)/12*0.8</f>
        <v>0</v>
      </c>
      <c r="W196" s="253" t="str">
        <f t="shared" si="432"/>
        <v>Fascia Da 0 a 8 Decorrenza 1/4/2018</v>
      </c>
    </row>
    <row r="197" spans="1:23" ht="9" customHeight="1" x14ac:dyDescent="0.2">
      <c r="B197" s="245">
        <f t="shared" si="366"/>
        <v>43192</v>
      </c>
      <c r="C197" s="453"/>
      <c r="D197" s="453"/>
      <c r="E197" s="254" t="s">
        <v>4</v>
      </c>
      <c r="F197" s="255">
        <v>8</v>
      </c>
      <c r="G197" s="267">
        <f t="shared" ref="G197:N197" si="486">G196*1936.27</f>
        <v>0</v>
      </c>
      <c r="H197" s="256">
        <f t="shared" si="486"/>
        <v>0</v>
      </c>
      <c r="I197" s="256">
        <f t="shared" si="486"/>
        <v>0</v>
      </c>
      <c r="J197" s="267">
        <f t="shared" si="486"/>
        <v>0</v>
      </c>
      <c r="K197" s="267">
        <f t="shared" si="486"/>
        <v>0</v>
      </c>
      <c r="L197" s="257">
        <f t="shared" si="486"/>
        <v>0</v>
      </c>
      <c r="M197" s="267">
        <f t="shared" si="486"/>
        <v>0</v>
      </c>
      <c r="N197" s="267">
        <f t="shared" si="486"/>
        <v>0</v>
      </c>
      <c r="O197" s="183"/>
      <c r="P197" s="184">
        <f t="shared" ref="P197:V197" si="487">P196*1936.27</f>
        <v>0</v>
      </c>
      <c r="Q197" s="184">
        <f t="shared" si="487"/>
        <v>0</v>
      </c>
      <c r="R197" s="184">
        <f t="shared" si="487"/>
        <v>0</v>
      </c>
      <c r="S197" s="184">
        <f t="shared" si="487"/>
        <v>0</v>
      </c>
      <c r="T197" s="184">
        <f t="shared" si="487"/>
        <v>0</v>
      </c>
      <c r="U197" s="184">
        <f t="shared" si="487"/>
        <v>0</v>
      </c>
      <c r="V197" s="184">
        <f t="shared" si="487"/>
        <v>0</v>
      </c>
    </row>
    <row r="198" spans="1:23" ht="12.75" customHeight="1" x14ac:dyDescent="0.2">
      <c r="A198" s="104">
        <f>IF(Foglio2!$J$7=1,TRUNC(V198,0),TRUNC(U198,0))</f>
        <v>0</v>
      </c>
      <c r="B198" s="245">
        <f t="shared" si="366"/>
        <v>43193</v>
      </c>
      <c r="C198" s="492">
        <v>43191</v>
      </c>
      <c r="D198" s="492">
        <f>D196</f>
        <v>43465</v>
      </c>
      <c r="E198" s="259" t="s">
        <v>3</v>
      </c>
      <c r="F198" s="260">
        <v>9</v>
      </c>
      <c r="G198" s="248">
        <f>IF(Foglio2!$J$3=Foglio2!$E$5,'Assistenti_Tecnici 2^ Pos.Ec.'!E198,IF(Foglio2!$J$3=Foglio2!$E$6,'Assistenti_Amm.vo 2^ Pos.Ec.'!E198,0))</f>
        <v>0</v>
      </c>
      <c r="H198" s="248">
        <f>IF(Foglio2!$J$3=Foglio2!$E$5,'Assistenti_Tecnici 2^ Pos.Ec.'!F198,IF(Foglio2!$J$3=Foglio2!$E$6,'Assistenti_Amm.vo 2^ Pos.Ec.'!F198,0))</f>
        <v>0</v>
      </c>
      <c r="I198" s="248">
        <f>IF(Foglio2!$J$3=Foglio2!$E$5,'Assistenti_Tecnici 2^ Pos.Ec.'!G198,IF(Foglio2!$J$3=Foglio2!$E$6,'Assistenti_Amm.vo 2^ Pos.Ec.'!G198,0))</f>
        <v>0</v>
      </c>
      <c r="J198" s="248">
        <f>IF(Foglio2!$J$3=Foglio2!$E$5,'Assistenti_Tecnici 2^ Pos.Ec.'!H198,IF(Foglio2!$J$3=Foglio2!$E$6,'Assistenti_Amm.vo 2^ Pos.Ec.'!H198,0))</f>
        <v>0</v>
      </c>
      <c r="K198" s="248">
        <f>IF(Foglio2!$J$3=Foglio2!$E$5,'Assistenti_Tecnici 2^ Pos.Ec.'!I198,IF(Foglio2!$J$3=Foglio2!$E$6,'Assistenti_Amm.vo 2^ Pos.Ec.'!I198,0))</f>
        <v>0</v>
      </c>
      <c r="L198" s="248">
        <f>IF(Foglio2!$J$3=Foglio2!$E$5,'Assistenti_Tecnici 2^ Pos.Ec.'!J198,IF(Foglio2!$J$3=Foglio2!$E$6,'Assistenti_Amm.vo 2^ Pos.Ec.'!J198,0))</f>
        <v>0</v>
      </c>
      <c r="M198" s="248">
        <f>IF(Foglio2!$J$3=Foglio2!$E$5,'Assistenti_Tecnici 2^ Pos.Ec.'!K198,IF(Foglio2!$J$3=Foglio2!$E$6,'Assistenti_Amm.vo 2^ Pos.Ec.'!K198,0))</f>
        <v>0</v>
      </c>
      <c r="N198" s="250">
        <f>IF(Foglio2!$J$3=Foglio2!$E$5,'Assistenti_Tecnici 2^ Pos.Ec.'!L198,IF(Foglio2!$J$3=Foglio2!$E$6,'Assistenti_Amm.vo 2^ Pos.Ec.'!L198,0))</f>
        <v>0</v>
      </c>
      <c r="O198" s="251"/>
      <c r="P198" s="252">
        <f>IF(Foglio2!$J$3=Foglio2!$E$5,'Assistenti_Tecnici 2^ Pos.Ec.'!N198,IF(Foglio2!$J$3=Foglio2!$E$6,'Assistenti_Amm.vo 2^ Pos.Ec.'!N198,0))</f>
        <v>0</v>
      </c>
      <c r="Q198" s="252">
        <f>IF(Foglio2!$J$3=Foglio2!$E$5,'Assistenti_Tecnici 2^ Pos.Ec.'!O198,IF(Foglio2!$J$3=Foglio2!$E$6,'Assistenti_Amm.vo 2^ Pos.Ec.'!O198,0))</f>
        <v>0</v>
      </c>
      <c r="R198" s="252">
        <f>IF(Foglio2!$J$3=Foglio2!$E$5,'Assistenti_Tecnici 2^ Pos.Ec.'!P198,IF(Foglio2!$J$3=Foglio2!$E$6,'Assistenti_Amm.vo 2^ Pos.Ec.'!P198,0))</f>
        <v>0</v>
      </c>
      <c r="S198" s="252">
        <f>IF(Foglio2!$J$3=Foglio2!$E$5,'Assistenti_Tecnici 2^ Pos.Ec.'!Q198,IF(Foglio2!$J$3=Foglio2!$E$6,'Assistenti_Amm.vo 2^ Pos.Ec.'!Q198,0))</f>
        <v>0</v>
      </c>
      <c r="T198" s="252">
        <f>IF(Foglio2!$J$3=Foglio2!$E$5,'Assistenti_Tecnici 2^ Pos.Ec.'!R198,IF(Foglio2!$J$3=Foglio2!$E$6,'Assistenti_Amm.vo 2^ Pos.Ec.'!R198,0))</f>
        <v>0</v>
      </c>
      <c r="U198" s="252">
        <f t="shared" ref="U198" si="488">(P198)/12*0.8</f>
        <v>0</v>
      </c>
      <c r="V198" s="252">
        <f t="shared" ref="V198" si="489">(P198+R198)/12*0.8</f>
        <v>0</v>
      </c>
      <c r="W198" s="253" t="str">
        <f t="shared" si="437"/>
        <v>Fascia Da 9 a 14 Decorrenza 1/4/2018</v>
      </c>
    </row>
    <row r="199" spans="1:23" ht="9" customHeight="1" x14ac:dyDescent="0.2">
      <c r="B199" s="245">
        <f t="shared" si="366"/>
        <v>43194</v>
      </c>
      <c r="C199" s="492"/>
      <c r="D199" s="492"/>
      <c r="E199" s="254" t="s">
        <v>4</v>
      </c>
      <c r="F199" s="255">
        <v>14</v>
      </c>
      <c r="G199" s="267">
        <f t="shared" ref="G199:N199" si="490">G198*1936.27</f>
        <v>0</v>
      </c>
      <c r="H199" s="256">
        <f t="shared" si="490"/>
        <v>0</v>
      </c>
      <c r="I199" s="256">
        <f t="shared" si="490"/>
        <v>0</v>
      </c>
      <c r="J199" s="267">
        <f t="shared" si="490"/>
        <v>0</v>
      </c>
      <c r="K199" s="267">
        <f t="shared" si="490"/>
        <v>0</v>
      </c>
      <c r="L199" s="257">
        <f t="shared" si="490"/>
        <v>0</v>
      </c>
      <c r="M199" s="267">
        <f t="shared" si="490"/>
        <v>0</v>
      </c>
      <c r="N199" s="267">
        <f t="shared" si="490"/>
        <v>0</v>
      </c>
      <c r="O199" s="183"/>
      <c r="P199" s="184">
        <f t="shared" ref="P199:V199" si="491">P198*1936.27</f>
        <v>0</v>
      </c>
      <c r="Q199" s="184">
        <f t="shared" si="491"/>
        <v>0</v>
      </c>
      <c r="R199" s="184">
        <f t="shared" si="491"/>
        <v>0</v>
      </c>
      <c r="S199" s="184">
        <f t="shared" si="491"/>
        <v>0</v>
      </c>
      <c r="T199" s="184">
        <f t="shared" si="491"/>
        <v>0</v>
      </c>
      <c r="U199" s="184">
        <f t="shared" si="491"/>
        <v>0</v>
      </c>
      <c r="V199" s="184">
        <f t="shared" si="491"/>
        <v>0</v>
      </c>
    </row>
    <row r="200" spans="1:23" ht="12.75" customHeight="1" x14ac:dyDescent="0.2">
      <c r="A200" s="104">
        <f>IF(Foglio2!$J$7=1,TRUNC(V200,0),TRUNC(U200,0))</f>
        <v>0</v>
      </c>
      <c r="B200" s="245">
        <f t="shared" si="366"/>
        <v>43195</v>
      </c>
      <c r="C200" s="492"/>
      <c r="D200" s="492"/>
      <c r="E200" s="259" t="s">
        <v>3</v>
      </c>
      <c r="F200" s="260">
        <v>15</v>
      </c>
      <c r="G200" s="248">
        <f>IF(Foglio2!$J$3=Foglio2!$E$5,'Assistenti_Tecnici 2^ Pos.Ec.'!E200,IF(Foglio2!$J$3=Foglio2!$E$6,'Assistenti_Amm.vo 2^ Pos.Ec.'!E200,0))</f>
        <v>0</v>
      </c>
      <c r="H200" s="248">
        <f>IF(Foglio2!$J$3=Foglio2!$E$5,'Assistenti_Tecnici 2^ Pos.Ec.'!F200,IF(Foglio2!$J$3=Foglio2!$E$6,'Assistenti_Amm.vo 2^ Pos.Ec.'!F200,0))</f>
        <v>0</v>
      </c>
      <c r="I200" s="248">
        <f>IF(Foglio2!$J$3=Foglio2!$E$5,'Assistenti_Tecnici 2^ Pos.Ec.'!G200,IF(Foglio2!$J$3=Foglio2!$E$6,'Assistenti_Amm.vo 2^ Pos.Ec.'!G200,0))</f>
        <v>0</v>
      </c>
      <c r="J200" s="248">
        <f>IF(Foglio2!$J$3=Foglio2!$E$5,'Assistenti_Tecnici 2^ Pos.Ec.'!H200,IF(Foglio2!$J$3=Foglio2!$E$6,'Assistenti_Amm.vo 2^ Pos.Ec.'!H200,0))</f>
        <v>0</v>
      </c>
      <c r="K200" s="248">
        <f>IF(Foglio2!$J$3=Foglio2!$E$5,'Assistenti_Tecnici 2^ Pos.Ec.'!I200,IF(Foglio2!$J$3=Foglio2!$E$6,'Assistenti_Amm.vo 2^ Pos.Ec.'!I200,0))</f>
        <v>0</v>
      </c>
      <c r="L200" s="248">
        <f>IF(Foglio2!$J$3=Foglio2!$E$5,'Assistenti_Tecnici 2^ Pos.Ec.'!J200,IF(Foglio2!$J$3=Foglio2!$E$6,'Assistenti_Amm.vo 2^ Pos.Ec.'!J200,0))</f>
        <v>0</v>
      </c>
      <c r="M200" s="248">
        <f>IF(Foglio2!$J$3=Foglio2!$E$5,'Assistenti_Tecnici 2^ Pos.Ec.'!K200,IF(Foglio2!$J$3=Foglio2!$E$6,'Assistenti_Amm.vo 2^ Pos.Ec.'!K200,0))</f>
        <v>0</v>
      </c>
      <c r="N200" s="250">
        <f>IF(Foglio2!$J$3=Foglio2!$E$5,'Assistenti_Tecnici 2^ Pos.Ec.'!L200,IF(Foglio2!$J$3=Foglio2!$E$6,'Assistenti_Amm.vo 2^ Pos.Ec.'!L200,0))</f>
        <v>0</v>
      </c>
      <c r="O200" s="251"/>
      <c r="P200" s="252">
        <f>IF(Foglio2!$J$3=Foglio2!$E$5,'Assistenti_Tecnici 2^ Pos.Ec.'!N200,IF(Foglio2!$J$3=Foglio2!$E$6,'Assistenti_Amm.vo 2^ Pos.Ec.'!N200,0))</f>
        <v>0</v>
      </c>
      <c r="Q200" s="252">
        <f>IF(Foglio2!$J$3=Foglio2!$E$5,'Assistenti_Tecnici 2^ Pos.Ec.'!O200,IF(Foglio2!$J$3=Foglio2!$E$6,'Assistenti_Amm.vo 2^ Pos.Ec.'!O200,0))</f>
        <v>0</v>
      </c>
      <c r="R200" s="252">
        <f>IF(Foglio2!$J$3=Foglio2!$E$5,'Assistenti_Tecnici 2^ Pos.Ec.'!P200,IF(Foglio2!$J$3=Foglio2!$E$6,'Assistenti_Amm.vo 2^ Pos.Ec.'!P200,0))</f>
        <v>0</v>
      </c>
      <c r="S200" s="252">
        <f>IF(Foglio2!$J$3=Foglio2!$E$5,'Assistenti_Tecnici 2^ Pos.Ec.'!Q200,IF(Foglio2!$J$3=Foglio2!$E$6,'Assistenti_Amm.vo 2^ Pos.Ec.'!Q200,0))</f>
        <v>0</v>
      </c>
      <c r="T200" s="252">
        <f>IF(Foglio2!$J$3=Foglio2!$E$5,'Assistenti_Tecnici 2^ Pos.Ec.'!R200,IF(Foglio2!$J$3=Foglio2!$E$6,'Assistenti_Amm.vo 2^ Pos.Ec.'!R200,0))</f>
        <v>0</v>
      </c>
      <c r="U200" s="252">
        <f t="shared" ref="U200" si="492">(P200)/12*0.8</f>
        <v>0</v>
      </c>
      <c r="V200" s="252">
        <f t="shared" ref="V200" si="493">(P200+R200)/12*0.8</f>
        <v>0</v>
      </c>
      <c r="W200" s="253" t="str">
        <f t="shared" si="442"/>
        <v>Fascia Da 15 a 20 Decorrenza 1/4/2018</v>
      </c>
    </row>
    <row r="201" spans="1:23" ht="9" customHeight="1" x14ac:dyDescent="0.2">
      <c r="B201" s="245">
        <f t="shared" si="366"/>
        <v>43196</v>
      </c>
      <c r="C201" s="492"/>
      <c r="D201" s="492"/>
      <c r="E201" s="254" t="s">
        <v>4</v>
      </c>
      <c r="F201" s="255">
        <v>20</v>
      </c>
      <c r="G201" s="267">
        <f t="shared" ref="G201:N201" si="494">G200*1936.27</f>
        <v>0</v>
      </c>
      <c r="H201" s="256">
        <f t="shared" si="494"/>
        <v>0</v>
      </c>
      <c r="I201" s="256">
        <f t="shared" si="494"/>
        <v>0</v>
      </c>
      <c r="J201" s="267">
        <f t="shared" si="494"/>
        <v>0</v>
      </c>
      <c r="K201" s="267">
        <f t="shared" si="494"/>
        <v>0</v>
      </c>
      <c r="L201" s="257">
        <f t="shared" si="494"/>
        <v>0</v>
      </c>
      <c r="M201" s="267">
        <f t="shared" si="494"/>
        <v>0</v>
      </c>
      <c r="N201" s="267">
        <f t="shared" si="494"/>
        <v>0</v>
      </c>
      <c r="O201" s="183"/>
      <c r="P201" s="184">
        <f t="shared" ref="P201:V201" si="495">P200*1936.27</f>
        <v>0</v>
      </c>
      <c r="Q201" s="184">
        <f t="shared" si="495"/>
        <v>0</v>
      </c>
      <c r="R201" s="184">
        <f t="shared" si="495"/>
        <v>0</v>
      </c>
      <c r="S201" s="184">
        <f t="shared" si="495"/>
        <v>0</v>
      </c>
      <c r="T201" s="184">
        <f t="shared" si="495"/>
        <v>0</v>
      </c>
      <c r="U201" s="184">
        <f t="shared" si="495"/>
        <v>0</v>
      </c>
      <c r="V201" s="184">
        <f t="shared" si="495"/>
        <v>0</v>
      </c>
    </row>
    <row r="202" spans="1:23" ht="12.75" customHeight="1" x14ac:dyDescent="0.2">
      <c r="A202" s="104">
        <f>IF(Foglio2!$J$7=1,TRUNC(V202,0),TRUNC(U202,0))</f>
        <v>0</v>
      </c>
      <c r="B202" s="245">
        <f t="shared" si="366"/>
        <v>43197</v>
      </c>
      <c r="C202" s="492"/>
      <c r="D202" s="492"/>
      <c r="E202" s="259" t="s">
        <v>3</v>
      </c>
      <c r="F202" s="260">
        <v>21</v>
      </c>
      <c r="G202" s="248">
        <f>IF(Foglio2!$J$3=Foglio2!$E$5,'Assistenti_Tecnici 2^ Pos.Ec.'!E202,IF(Foglio2!$J$3=Foglio2!$E$6,'Assistenti_Amm.vo 2^ Pos.Ec.'!E202,0))</f>
        <v>0</v>
      </c>
      <c r="H202" s="248">
        <f>IF(Foglio2!$J$3=Foglio2!$E$5,'Assistenti_Tecnici 2^ Pos.Ec.'!F202,IF(Foglio2!$J$3=Foglio2!$E$6,'Assistenti_Amm.vo 2^ Pos.Ec.'!F202,0))</f>
        <v>0</v>
      </c>
      <c r="I202" s="248">
        <f>IF(Foglio2!$J$3=Foglio2!$E$5,'Assistenti_Tecnici 2^ Pos.Ec.'!G202,IF(Foglio2!$J$3=Foglio2!$E$6,'Assistenti_Amm.vo 2^ Pos.Ec.'!G202,0))</f>
        <v>0</v>
      </c>
      <c r="J202" s="248">
        <f>IF(Foglio2!$J$3=Foglio2!$E$5,'Assistenti_Tecnici 2^ Pos.Ec.'!H202,IF(Foglio2!$J$3=Foglio2!$E$6,'Assistenti_Amm.vo 2^ Pos.Ec.'!H202,0))</f>
        <v>0</v>
      </c>
      <c r="K202" s="248">
        <f>IF(Foglio2!$J$3=Foglio2!$E$5,'Assistenti_Tecnici 2^ Pos.Ec.'!I202,IF(Foglio2!$J$3=Foglio2!$E$6,'Assistenti_Amm.vo 2^ Pos.Ec.'!I202,0))</f>
        <v>0</v>
      </c>
      <c r="L202" s="248">
        <f>IF(Foglio2!$J$3=Foglio2!$E$5,'Assistenti_Tecnici 2^ Pos.Ec.'!J202,IF(Foglio2!$J$3=Foglio2!$E$6,'Assistenti_Amm.vo 2^ Pos.Ec.'!J202,0))</f>
        <v>0</v>
      </c>
      <c r="M202" s="248">
        <f>IF(Foglio2!$J$3=Foglio2!$E$5,'Assistenti_Tecnici 2^ Pos.Ec.'!K202,IF(Foglio2!$J$3=Foglio2!$E$6,'Assistenti_Amm.vo 2^ Pos.Ec.'!K202,0))</f>
        <v>0</v>
      </c>
      <c r="N202" s="250">
        <f>IF(Foglio2!$J$3=Foglio2!$E$5,'Assistenti_Tecnici 2^ Pos.Ec.'!L202,IF(Foglio2!$J$3=Foglio2!$E$6,'Assistenti_Amm.vo 2^ Pos.Ec.'!L202,0))</f>
        <v>0</v>
      </c>
      <c r="O202" s="251"/>
      <c r="P202" s="252">
        <f>IF(Foglio2!$J$3=Foglio2!$E$5,'Assistenti_Tecnici 2^ Pos.Ec.'!N202,IF(Foglio2!$J$3=Foglio2!$E$6,'Assistenti_Amm.vo 2^ Pos.Ec.'!N202,0))</f>
        <v>0</v>
      </c>
      <c r="Q202" s="252">
        <f>IF(Foglio2!$J$3=Foglio2!$E$5,'Assistenti_Tecnici 2^ Pos.Ec.'!O202,IF(Foglio2!$J$3=Foglio2!$E$6,'Assistenti_Amm.vo 2^ Pos.Ec.'!O202,0))</f>
        <v>0</v>
      </c>
      <c r="R202" s="252">
        <f>IF(Foglio2!$J$3=Foglio2!$E$5,'Assistenti_Tecnici 2^ Pos.Ec.'!P202,IF(Foglio2!$J$3=Foglio2!$E$6,'Assistenti_Amm.vo 2^ Pos.Ec.'!P202,0))</f>
        <v>0</v>
      </c>
      <c r="S202" s="252">
        <f>IF(Foglio2!$J$3=Foglio2!$E$5,'Assistenti_Tecnici 2^ Pos.Ec.'!Q202,IF(Foglio2!$J$3=Foglio2!$E$6,'Assistenti_Amm.vo 2^ Pos.Ec.'!Q202,0))</f>
        <v>0</v>
      </c>
      <c r="T202" s="252">
        <f>IF(Foglio2!$J$3=Foglio2!$E$5,'Assistenti_Tecnici 2^ Pos.Ec.'!R202,IF(Foglio2!$J$3=Foglio2!$E$6,'Assistenti_Amm.vo 2^ Pos.Ec.'!R202,0))</f>
        <v>0</v>
      </c>
      <c r="U202" s="252">
        <f t="shared" ref="U202" si="496">(P202)/12*0.8</f>
        <v>0</v>
      </c>
      <c r="V202" s="252">
        <f t="shared" ref="V202" si="497">(P202+R202)/12*0.8</f>
        <v>0</v>
      </c>
      <c r="W202" s="253" t="str">
        <f t="shared" si="447"/>
        <v>Fascia Da 21 a 27 Decorrenza 1/4/2018</v>
      </c>
    </row>
    <row r="203" spans="1:23" ht="9" customHeight="1" x14ac:dyDescent="0.2">
      <c r="B203" s="245">
        <f t="shared" si="366"/>
        <v>43198</v>
      </c>
      <c r="C203" s="492"/>
      <c r="D203" s="492"/>
      <c r="E203" s="254" t="s">
        <v>4</v>
      </c>
      <c r="F203" s="255">
        <v>27</v>
      </c>
      <c r="G203" s="267">
        <f t="shared" ref="G203:N203" si="498">G202*1936.27</f>
        <v>0</v>
      </c>
      <c r="H203" s="256">
        <f t="shared" si="498"/>
        <v>0</v>
      </c>
      <c r="I203" s="256">
        <f t="shared" si="498"/>
        <v>0</v>
      </c>
      <c r="J203" s="267">
        <f t="shared" si="498"/>
        <v>0</v>
      </c>
      <c r="K203" s="267">
        <f t="shared" si="498"/>
        <v>0</v>
      </c>
      <c r="L203" s="257">
        <f t="shared" si="498"/>
        <v>0</v>
      </c>
      <c r="M203" s="267">
        <f t="shared" si="498"/>
        <v>0</v>
      </c>
      <c r="N203" s="267">
        <f t="shared" si="498"/>
        <v>0</v>
      </c>
      <c r="O203" s="183"/>
      <c r="P203" s="184">
        <f t="shared" ref="P203:V203" si="499">P202*1936.27</f>
        <v>0</v>
      </c>
      <c r="Q203" s="184">
        <f t="shared" si="499"/>
        <v>0</v>
      </c>
      <c r="R203" s="184">
        <f t="shared" si="499"/>
        <v>0</v>
      </c>
      <c r="S203" s="184">
        <f t="shared" si="499"/>
        <v>0</v>
      </c>
      <c r="T203" s="184">
        <f t="shared" si="499"/>
        <v>0</v>
      </c>
      <c r="U203" s="184">
        <f t="shared" si="499"/>
        <v>0</v>
      </c>
      <c r="V203" s="184">
        <f t="shared" si="499"/>
        <v>0</v>
      </c>
    </row>
    <row r="204" spans="1:23" ht="12.75" customHeight="1" x14ac:dyDescent="0.2">
      <c r="A204" s="104">
        <f>IF(Foglio2!$J$7=1,TRUNC(V204,0),TRUNC(U204,0))</f>
        <v>0</v>
      </c>
      <c r="B204" s="245">
        <f t="shared" si="366"/>
        <v>43199</v>
      </c>
      <c r="C204" s="492"/>
      <c r="D204" s="492"/>
      <c r="E204" s="259" t="s">
        <v>3</v>
      </c>
      <c r="F204" s="260">
        <v>28</v>
      </c>
      <c r="G204" s="248">
        <f>IF(Foglio2!$J$3=Foglio2!$E$5,'Assistenti_Tecnici 2^ Pos.Ec.'!E204,IF(Foglio2!$J$3=Foglio2!$E$6,'Assistenti_Amm.vo 2^ Pos.Ec.'!E204,0))</f>
        <v>0</v>
      </c>
      <c r="H204" s="248">
        <f>IF(Foglio2!$J$3=Foglio2!$E$5,'Assistenti_Tecnici 2^ Pos.Ec.'!F204,IF(Foglio2!$J$3=Foglio2!$E$6,'Assistenti_Amm.vo 2^ Pos.Ec.'!F204,0))</f>
        <v>0</v>
      </c>
      <c r="I204" s="248">
        <f>IF(Foglio2!$J$3=Foglio2!$E$5,'Assistenti_Tecnici 2^ Pos.Ec.'!G204,IF(Foglio2!$J$3=Foglio2!$E$6,'Assistenti_Amm.vo 2^ Pos.Ec.'!G204,0))</f>
        <v>0</v>
      </c>
      <c r="J204" s="248">
        <f>IF(Foglio2!$J$3=Foglio2!$E$5,'Assistenti_Tecnici 2^ Pos.Ec.'!H204,IF(Foglio2!$J$3=Foglio2!$E$6,'Assistenti_Amm.vo 2^ Pos.Ec.'!H204,0))</f>
        <v>0</v>
      </c>
      <c r="K204" s="248">
        <f>IF(Foglio2!$J$3=Foglio2!$E$5,'Assistenti_Tecnici 2^ Pos.Ec.'!I204,IF(Foglio2!$J$3=Foglio2!$E$6,'Assistenti_Amm.vo 2^ Pos.Ec.'!I204,0))</f>
        <v>0</v>
      </c>
      <c r="L204" s="248">
        <f>IF(Foglio2!$J$3=Foglio2!$E$5,'Assistenti_Tecnici 2^ Pos.Ec.'!J204,IF(Foglio2!$J$3=Foglio2!$E$6,'Assistenti_Amm.vo 2^ Pos.Ec.'!J204,0))</f>
        <v>0</v>
      </c>
      <c r="M204" s="248">
        <f>IF(Foglio2!$J$3=Foglio2!$E$5,'Assistenti_Tecnici 2^ Pos.Ec.'!K204,IF(Foglio2!$J$3=Foglio2!$E$6,'Assistenti_Amm.vo 2^ Pos.Ec.'!K204,0))</f>
        <v>0</v>
      </c>
      <c r="N204" s="250">
        <f>IF(Foglio2!$J$3=Foglio2!$E$5,'Assistenti_Tecnici 2^ Pos.Ec.'!L204,IF(Foglio2!$J$3=Foglio2!$E$6,'Assistenti_Amm.vo 2^ Pos.Ec.'!L204,0))</f>
        <v>0</v>
      </c>
      <c r="O204" s="251"/>
      <c r="P204" s="252">
        <f>IF(Foglio2!$J$3=Foglio2!$E$5,'Assistenti_Tecnici 2^ Pos.Ec.'!N204,IF(Foglio2!$J$3=Foglio2!$E$6,'Assistenti_Amm.vo 2^ Pos.Ec.'!N204,0))</f>
        <v>0</v>
      </c>
      <c r="Q204" s="252">
        <f>IF(Foglio2!$J$3=Foglio2!$E$5,'Assistenti_Tecnici 2^ Pos.Ec.'!O204,IF(Foglio2!$J$3=Foglio2!$E$6,'Assistenti_Amm.vo 2^ Pos.Ec.'!O204,0))</f>
        <v>0</v>
      </c>
      <c r="R204" s="252">
        <f>IF(Foglio2!$J$3=Foglio2!$E$5,'Assistenti_Tecnici 2^ Pos.Ec.'!P204,IF(Foglio2!$J$3=Foglio2!$E$6,'Assistenti_Amm.vo 2^ Pos.Ec.'!P204,0))</f>
        <v>0</v>
      </c>
      <c r="S204" s="252">
        <f>IF(Foglio2!$J$3=Foglio2!$E$5,'Assistenti_Tecnici 2^ Pos.Ec.'!Q204,IF(Foglio2!$J$3=Foglio2!$E$6,'Assistenti_Amm.vo 2^ Pos.Ec.'!Q204,0))</f>
        <v>0</v>
      </c>
      <c r="T204" s="252">
        <f>IF(Foglio2!$J$3=Foglio2!$E$5,'Assistenti_Tecnici 2^ Pos.Ec.'!R204,IF(Foglio2!$J$3=Foglio2!$E$6,'Assistenti_Amm.vo 2^ Pos.Ec.'!R204,0))</f>
        <v>0</v>
      </c>
      <c r="U204" s="252">
        <f t="shared" ref="U204" si="500">(P204)/12*0.8</f>
        <v>0</v>
      </c>
      <c r="V204" s="252">
        <f t="shared" ref="V204" si="501">(P204+R204)/12*0.8</f>
        <v>0</v>
      </c>
      <c r="W204" s="253" t="str">
        <f t="shared" si="452"/>
        <v>Fascia Da 28 a 34 Decorrenza 1/4/2018</v>
      </c>
    </row>
    <row r="205" spans="1:23" ht="9" customHeight="1" x14ac:dyDescent="0.2">
      <c r="B205" s="245">
        <f t="shared" si="366"/>
        <v>43200</v>
      </c>
      <c r="C205" s="492"/>
      <c r="D205" s="492"/>
      <c r="E205" s="254" t="s">
        <v>4</v>
      </c>
      <c r="F205" s="255">
        <v>34</v>
      </c>
      <c r="G205" s="267">
        <f t="shared" ref="G205:N205" si="502">G204*1936.27</f>
        <v>0</v>
      </c>
      <c r="H205" s="256">
        <f t="shared" si="502"/>
        <v>0</v>
      </c>
      <c r="I205" s="256">
        <f t="shared" si="502"/>
        <v>0</v>
      </c>
      <c r="J205" s="267">
        <f t="shared" si="502"/>
        <v>0</v>
      </c>
      <c r="K205" s="267">
        <f t="shared" si="502"/>
        <v>0</v>
      </c>
      <c r="L205" s="257">
        <f t="shared" si="502"/>
        <v>0</v>
      </c>
      <c r="M205" s="267">
        <f t="shared" si="502"/>
        <v>0</v>
      </c>
      <c r="N205" s="267">
        <f t="shared" si="502"/>
        <v>0</v>
      </c>
      <c r="O205" s="183"/>
      <c r="P205" s="184">
        <f t="shared" ref="P205:V205" si="503">P204*1936.27</f>
        <v>0</v>
      </c>
      <c r="Q205" s="184">
        <f t="shared" si="503"/>
        <v>0</v>
      </c>
      <c r="R205" s="184">
        <f t="shared" si="503"/>
        <v>0</v>
      </c>
      <c r="S205" s="184">
        <f t="shared" si="503"/>
        <v>0</v>
      </c>
      <c r="T205" s="184">
        <f t="shared" si="503"/>
        <v>0</v>
      </c>
      <c r="U205" s="184">
        <f t="shared" si="503"/>
        <v>0</v>
      </c>
      <c r="V205" s="184">
        <f t="shared" si="503"/>
        <v>0</v>
      </c>
    </row>
    <row r="206" spans="1:23" ht="12.75" customHeight="1" x14ac:dyDescent="0.2">
      <c r="A206" s="104">
        <f>IF(Foglio2!$J$7=1,TRUNC(V206,0),TRUNC(U206,0))</f>
        <v>0</v>
      </c>
      <c r="B206" s="245">
        <f t="shared" si="366"/>
        <v>43201</v>
      </c>
      <c r="C206" s="492"/>
      <c r="D206" s="492"/>
      <c r="E206" s="259" t="s">
        <v>3</v>
      </c>
      <c r="F206" s="260">
        <v>35</v>
      </c>
      <c r="G206" s="248">
        <f>IF(Foglio2!$J$3=Foglio2!$E$5,'Assistenti_Tecnici 2^ Pos.Ec.'!E206,IF(Foglio2!$J$3=Foglio2!$E$6,'Assistenti_Amm.vo 2^ Pos.Ec.'!E206,0))</f>
        <v>0</v>
      </c>
      <c r="H206" s="248">
        <f>IF(Foglio2!$J$3=Foglio2!$E$5,'Assistenti_Tecnici 2^ Pos.Ec.'!F206,IF(Foglio2!$J$3=Foglio2!$E$6,'Assistenti_Amm.vo 2^ Pos.Ec.'!F206,0))</f>
        <v>0</v>
      </c>
      <c r="I206" s="248">
        <f>IF(Foglio2!$J$3=Foglio2!$E$5,'Assistenti_Tecnici 2^ Pos.Ec.'!G206,IF(Foglio2!$J$3=Foglio2!$E$6,'Assistenti_Amm.vo 2^ Pos.Ec.'!G206,0))</f>
        <v>0</v>
      </c>
      <c r="J206" s="248">
        <f>IF(Foglio2!$J$3=Foglio2!$E$5,'Assistenti_Tecnici 2^ Pos.Ec.'!H206,IF(Foglio2!$J$3=Foglio2!$E$6,'Assistenti_Amm.vo 2^ Pos.Ec.'!H206,0))</f>
        <v>0</v>
      </c>
      <c r="K206" s="248">
        <f>IF(Foglio2!$J$3=Foglio2!$E$5,'Assistenti_Tecnici 2^ Pos.Ec.'!I206,IF(Foglio2!$J$3=Foglio2!$E$6,'Assistenti_Amm.vo 2^ Pos.Ec.'!I206,0))</f>
        <v>0</v>
      </c>
      <c r="L206" s="248">
        <f>IF(Foglio2!$J$3=Foglio2!$E$5,'Assistenti_Tecnici 2^ Pos.Ec.'!J206,IF(Foglio2!$J$3=Foglio2!$E$6,'Assistenti_Amm.vo 2^ Pos.Ec.'!J206,0))</f>
        <v>0</v>
      </c>
      <c r="M206" s="248">
        <f>IF(Foglio2!$J$3=Foglio2!$E$5,'Assistenti_Tecnici 2^ Pos.Ec.'!K206,IF(Foglio2!$J$3=Foglio2!$E$6,'Assistenti_Amm.vo 2^ Pos.Ec.'!K206,0))</f>
        <v>0</v>
      </c>
      <c r="N206" s="250">
        <f>IF(Foglio2!$J$3=Foglio2!$E$5,'Assistenti_Tecnici 2^ Pos.Ec.'!L206,IF(Foglio2!$J$3=Foglio2!$E$6,'Assistenti_Amm.vo 2^ Pos.Ec.'!L206,0))</f>
        <v>0</v>
      </c>
      <c r="O206" s="251"/>
      <c r="P206" s="252">
        <f>IF(Foglio2!$J$3=Foglio2!$E$5,'Assistenti_Tecnici 2^ Pos.Ec.'!N206,IF(Foglio2!$J$3=Foglio2!$E$6,'Assistenti_Amm.vo 2^ Pos.Ec.'!N206,0))</f>
        <v>0</v>
      </c>
      <c r="Q206" s="252">
        <f>IF(Foglio2!$J$3=Foglio2!$E$5,'Assistenti_Tecnici 2^ Pos.Ec.'!O206,IF(Foglio2!$J$3=Foglio2!$E$6,'Assistenti_Amm.vo 2^ Pos.Ec.'!O206,0))</f>
        <v>0</v>
      </c>
      <c r="R206" s="252">
        <f>IF(Foglio2!$J$3=Foglio2!$E$5,'Assistenti_Tecnici 2^ Pos.Ec.'!P206,IF(Foglio2!$J$3=Foglio2!$E$6,'Assistenti_Amm.vo 2^ Pos.Ec.'!P206,0))</f>
        <v>0</v>
      </c>
      <c r="S206" s="252">
        <f>IF(Foglio2!$J$3=Foglio2!$E$5,'Assistenti_Tecnici 2^ Pos.Ec.'!Q206,IF(Foglio2!$J$3=Foglio2!$E$6,'Assistenti_Amm.vo 2^ Pos.Ec.'!Q206,0))</f>
        <v>0</v>
      </c>
      <c r="T206" s="252">
        <f>IF(Foglio2!$J$3=Foglio2!$E$5,'Assistenti_Tecnici 2^ Pos.Ec.'!R206,IF(Foglio2!$J$3=Foglio2!$E$6,'Assistenti_Amm.vo 2^ Pos.Ec.'!R206,0))</f>
        <v>0</v>
      </c>
      <c r="U206" s="252">
        <f t="shared" ref="U206" si="504">(P206)/12*0.8</f>
        <v>0</v>
      </c>
      <c r="V206" s="252">
        <f t="shared" ref="V206" si="505">(P206+R206)/12*0.8</f>
        <v>0</v>
      </c>
      <c r="W206" s="253" t="str">
        <f t="shared" si="457"/>
        <v>Fascia Da 35 a  Decorrenza 1/4/2018</v>
      </c>
    </row>
    <row r="207" spans="1:23" ht="9" customHeight="1" x14ac:dyDescent="0.2">
      <c r="B207" s="245">
        <f t="shared" si="366"/>
        <v>43202</v>
      </c>
      <c r="C207" s="493"/>
      <c r="D207" s="493"/>
      <c r="E207" s="264" t="s">
        <v>4</v>
      </c>
      <c r="F207" s="265"/>
      <c r="G207" s="267">
        <f t="shared" ref="G207:N207" si="506">G206*1936.27</f>
        <v>0</v>
      </c>
      <c r="H207" s="267">
        <f t="shared" si="506"/>
        <v>0</v>
      </c>
      <c r="I207" s="267">
        <f t="shared" si="506"/>
        <v>0</v>
      </c>
      <c r="J207" s="267">
        <f t="shared" si="506"/>
        <v>0</v>
      </c>
      <c r="K207" s="267">
        <f t="shared" si="506"/>
        <v>0</v>
      </c>
      <c r="L207" s="267">
        <f t="shared" si="506"/>
        <v>0</v>
      </c>
      <c r="M207" s="267">
        <f t="shared" si="506"/>
        <v>0</v>
      </c>
      <c r="N207" s="267">
        <f t="shared" si="506"/>
        <v>0</v>
      </c>
      <c r="O207" s="183"/>
      <c r="P207" s="269">
        <f t="shared" ref="P207:V207" si="507">P206*1936.27</f>
        <v>0</v>
      </c>
      <c r="Q207" s="269">
        <f t="shared" si="507"/>
        <v>0</v>
      </c>
      <c r="R207" s="269">
        <f t="shared" si="507"/>
        <v>0</v>
      </c>
      <c r="S207" s="269">
        <f t="shared" si="507"/>
        <v>0</v>
      </c>
      <c r="T207" s="184">
        <f t="shared" si="507"/>
        <v>0</v>
      </c>
      <c r="U207" s="184">
        <f t="shared" si="507"/>
        <v>0</v>
      </c>
      <c r="V207" s="184">
        <f t="shared" si="507"/>
        <v>0</v>
      </c>
    </row>
    <row r="208" spans="1:23" ht="12.75" customHeight="1" x14ac:dyDescent="0.2">
      <c r="A208" s="104">
        <f>IF(Foglio2!$J$7=1,TRUNC(V208,0),TRUNC(U208,0))</f>
        <v>0</v>
      </c>
      <c r="B208" s="245">
        <f t="shared" ref="B208" si="508">C210</f>
        <v>43466</v>
      </c>
      <c r="C208" s="452">
        <f>D196+1</f>
        <v>43466</v>
      </c>
      <c r="D208" s="452">
        <v>43830</v>
      </c>
      <c r="E208" s="246" t="s">
        <v>3</v>
      </c>
      <c r="F208" s="247">
        <v>0</v>
      </c>
      <c r="G208" s="248">
        <f>IF(Foglio2!$J$3=Foglio2!$E$5,'Assistenti_Tecnici 2^ Pos.Ec.'!E208,IF(Foglio2!$J$3=Foglio2!$E$6,'Assistenti_Amm.vo 2^ Pos.Ec.'!E208,0))</f>
        <v>0</v>
      </c>
      <c r="H208" s="248">
        <f>IF(Foglio2!$J$3=Foglio2!$E$5,'Assistenti_Tecnici 2^ Pos.Ec.'!F208,IF(Foglio2!$J$3=Foglio2!$E$6,'Assistenti_Amm.vo 2^ Pos.Ec.'!F208,0))</f>
        <v>0</v>
      </c>
      <c r="I208" s="248">
        <f>IF(Foglio2!$J$3=Foglio2!$E$5,'Assistenti_Tecnici 2^ Pos.Ec.'!G208,IF(Foglio2!$J$3=Foglio2!$E$6,'Assistenti_Amm.vo 2^ Pos.Ec.'!G208,0))</f>
        <v>0</v>
      </c>
      <c r="J208" s="248">
        <f>IF(Foglio2!$J$3=Foglio2!$E$5,'Assistenti_Tecnici 2^ Pos.Ec.'!H208,IF(Foglio2!$J$3=Foglio2!$E$6,'Assistenti_Amm.vo 2^ Pos.Ec.'!H208,0))</f>
        <v>0</v>
      </c>
      <c r="K208" s="248">
        <f>IF(Foglio2!$J$3=Foglio2!$E$5,'Assistenti_Tecnici 2^ Pos.Ec.'!I208,IF(Foglio2!$J$3=Foglio2!$E$6,'Assistenti_Amm.vo 2^ Pos.Ec.'!I208,0))</f>
        <v>0</v>
      </c>
      <c r="L208" s="248">
        <f>IF(Foglio2!$J$3=Foglio2!$E$5,'Assistenti_Tecnici 2^ Pos.Ec.'!J208,IF(Foglio2!$J$3=Foglio2!$E$6,'Assistenti_Amm.vo 2^ Pos.Ec.'!J208,0))</f>
        <v>0</v>
      </c>
      <c r="M208" s="248">
        <f>IF(Foglio2!$J$3=Foglio2!$E$5,'Assistenti_Tecnici 2^ Pos.Ec.'!K208,IF(Foglio2!$J$3=Foglio2!$E$6,'Assistenti_Amm.vo 2^ Pos.Ec.'!K208,0))</f>
        <v>0</v>
      </c>
      <c r="N208" s="250">
        <f>IF(Foglio2!$J$3=Foglio2!$E$5,'Assistenti_Tecnici 2^ Pos.Ec.'!L208,IF(Foglio2!$J$3=Foglio2!$E$6,'Assistenti_Amm.vo 2^ Pos.Ec.'!L208,0))</f>
        <v>0</v>
      </c>
      <c r="O208" s="251"/>
      <c r="P208" s="252">
        <f>IF(Foglio2!$J$3=Foglio2!$E$5,'Assistenti_Tecnici 2^ Pos.Ec.'!N208,IF(Foglio2!$J$3=Foglio2!$E$6,'Assistenti_Amm.vo 2^ Pos.Ec.'!N208,0))</f>
        <v>0</v>
      </c>
      <c r="Q208" s="252">
        <f>IF(Foglio2!$J$3=Foglio2!$E$5,'Assistenti_Tecnici 2^ Pos.Ec.'!O208,IF(Foglio2!$J$3=Foglio2!$E$6,'Assistenti_Amm.vo 2^ Pos.Ec.'!O208,0))</f>
        <v>0</v>
      </c>
      <c r="R208" s="252">
        <f>IF(Foglio2!$J$3=Foglio2!$E$5,'Assistenti_Tecnici 2^ Pos.Ec.'!P208,IF(Foglio2!$J$3=Foglio2!$E$6,'Assistenti_Amm.vo 2^ Pos.Ec.'!P208,0))</f>
        <v>0</v>
      </c>
      <c r="S208" s="252">
        <f>IF(Foglio2!$J$3=Foglio2!$E$5,'Assistenti_Tecnici 2^ Pos.Ec.'!Q208,IF(Foglio2!$J$3=Foglio2!$E$6,'Assistenti_Amm.vo 2^ Pos.Ec.'!Q208,0))</f>
        <v>0</v>
      </c>
      <c r="T208" s="252">
        <f>IF(Foglio2!$J$3=Foglio2!$E$5,'Assistenti_Tecnici 2^ Pos.Ec.'!R208,IF(Foglio2!$J$3=Foglio2!$E$6,'Assistenti_Amm.vo 2^ Pos.Ec.'!R208,0))</f>
        <v>0</v>
      </c>
      <c r="U208" s="252">
        <f t="shared" ref="U208" si="509">(P208)/12*0.8</f>
        <v>0</v>
      </c>
      <c r="V208" s="252">
        <f t="shared" ref="V208" si="510">(P208+R208)/12*0.8</f>
        <v>0</v>
      </c>
      <c r="W208" s="253" t="str">
        <f t="shared" ref="W208" si="511">"Fascia Da "&amp;F208&amp;" a "&amp;F209&amp;" Decorrenza "&amp;DAY(C208)&amp;"/"&amp;MONTH(C208)&amp;"/"&amp;YEAR(C208)</f>
        <v>Fascia Da 0 a 8 Decorrenza 1/1/2019</v>
      </c>
    </row>
    <row r="209" spans="1:23" ht="9" customHeight="1" x14ac:dyDescent="0.2">
      <c r="B209" s="245">
        <f t="shared" si="366"/>
        <v>43467</v>
      </c>
      <c r="C209" s="453"/>
      <c r="D209" s="453"/>
      <c r="E209" s="254" t="s">
        <v>4</v>
      </c>
      <c r="F209" s="255">
        <v>8</v>
      </c>
      <c r="G209" s="267">
        <f t="shared" ref="G209:N209" si="512">G208*1936.27</f>
        <v>0</v>
      </c>
      <c r="H209" s="256">
        <f t="shared" si="512"/>
        <v>0</v>
      </c>
      <c r="I209" s="256">
        <f t="shared" si="512"/>
        <v>0</v>
      </c>
      <c r="J209" s="267">
        <f t="shared" si="512"/>
        <v>0</v>
      </c>
      <c r="K209" s="267">
        <f t="shared" si="512"/>
        <v>0</v>
      </c>
      <c r="L209" s="257">
        <f t="shared" si="512"/>
        <v>0</v>
      </c>
      <c r="M209" s="267">
        <f t="shared" si="512"/>
        <v>0</v>
      </c>
      <c r="N209" s="267">
        <f t="shared" si="512"/>
        <v>0</v>
      </c>
      <c r="O209" s="183"/>
      <c r="P209" s="184">
        <f t="shared" ref="P209:V209" si="513">P208*1936.27</f>
        <v>0</v>
      </c>
      <c r="Q209" s="184">
        <f t="shared" si="513"/>
        <v>0</v>
      </c>
      <c r="R209" s="184">
        <f t="shared" si="513"/>
        <v>0</v>
      </c>
      <c r="S209" s="184">
        <f t="shared" si="513"/>
        <v>0</v>
      </c>
      <c r="T209" s="184">
        <f t="shared" si="513"/>
        <v>0</v>
      </c>
      <c r="U209" s="184">
        <f t="shared" si="513"/>
        <v>0</v>
      </c>
      <c r="V209" s="184">
        <f t="shared" si="513"/>
        <v>0</v>
      </c>
    </row>
    <row r="210" spans="1:23" ht="12.75" customHeight="1" x14ac:dyDescent="0.2">
      <c r="A210" s="104">
        <f>IF(Foglio2!$J$7=1,TRUNC(V210,0),TRUNC(U210,0))</f>
        <v>0</v>
      </c>
      <c r="B210" s="245">
        <f t="shared" si="366"/>
        <v>43468</v>
      </c>
      <c r="C210" s="492">
        <f>C208</f>
        <v>43466</v>
      </c>
      <c r="D210" s="492">
        <f>D208</f>
        <v>43830</v>
      </c>
      <c r="E210" s="259" t="s">
        <v>3</v>
      </c>
      <c r="F210" s="260">
        <v>9</v>
      </c>
      <c r="G210" s="248">
        <f>IF(Foglio2!$J$3=Foglio2!$E$5,'Assistenti_Tecnici 2^ Pos.Ec.'!E210,IF(Foglio2!$J$3=Foglio2!$E$6,'Assistenti_Amm.vo 2^ Pos.Ec.'!E210,0))</f>
        <v>0</v>
      </c>
      <c r="H210" s="248">
        <f>IF(Foglio2!$J$3=Foglio2!$E$5,'Assistenti_Tecnici 2^ Pos.Ec.'!F210,IF(Foglio2!$J$3=Foglio2!$E$6,'Assistenti_Amm.vo 2^ Pos.Ec.'!F210,0))</f>
        <v>0</v>
      </c>
      <c r="I210" s="248">
        <f>IF(Foglio2!$J$3=Foglio2!$E$5,'Assistenti_Tecnici 2^ Pos.Ec.'!G210,IF(Foglio2!$J$3=Foglio2!$E$6,'Assistenti_Amm.vo 2^ Pos.Ec.'!G210,0))</f>
        <v>0</v>
      </c>
      <c r="J210" s="248">
        <f>IF(Foglio2!$J$3=Foglio2!$E$5,'Assistenti_Tecnici 2^ Pos.Ec.'!H210,IF(Foglio2!$J$3=Foglio2!$E$6,'Assistenti_Amm.vo 2^ Pos.Ec.'!H210,0))</f>
        <v>0</v>
      </c>
      <c r="K210" s="248">
        <f>IF(Foglio2!$J$3=Foglio2!$E$5,'Assistenti_Tecnici 2^ Pos.Ec.'!I210,IF(Foglio2!$J$3=Foglio2!$E$6,'Assistenti_Amm.vo 2^ Pos.Ec.'!I210,0))</f>
        <v>0</v>
      </c>
      <c r="L210" s="248">
        <f>IF(Foglio2!$J$3=Foglio2!$E$5,'Assistenti_Tecnici 2^ Pos.Ec.'!J210,IF(Foglio2!$J$3=Foglio2!$E$6,'Assistenti_Amm.vo 2^ Pos.Ec.'!J210,0))</f>
        <v>0</v>
      </c>
      <c r="M210" s="248">
        <f>IF(Foglio2!$J$3=Foglio2!$E$5,'Assistenti_Tecnici 2^ Pos.Ec.'!K210,IF(Foglio2!$J$3=Foglio2!$E$6,'Assistenti_Amm.vo 2^ Pos.Ec.'!K210,0))</f>
        <v>0</v>
      </c>
      <c r="N210" s="250">
        <f>IF(Foglio2!$J$3=Foglio2!$E$5,'Assistenti_Tecnici 2^ Pos.Ec.'!L210,IF(Foglio2!$J$3=Foglio2!$E$6,'Assistenti_Amm.vo 2^ Pos.Ec.'!L210,0))</f>
        <v>0</v>
      </c>
      <c r="O210" s="251"/>
      <c r="P210" s="252">
        <f>IF(Foglio2!$J$3=Foglio2!$E$5,'Assistenti_Tecnici 2^ Pos.Ec.'!N210,IF(Foglio2!$J$3=Foglio2!$E$6,'Assistenti_Amm.vo 2^ Pos.Ec.'!N210,0))</f>
        <v>0</v>
      </c>
      <c r="Q210" s="252">
        <f>IF(Foglio2!$J$3=Foglio2!$E$5,'Assistenti_Tecnici 2^ Pos.Ec.'!O210,IF(Foglio2!$J$3=Foglio2!$E$6,'Assistenti_Amm.vo 2^ Pos.Ec.'!O210,0))</f>
        <v>0</v>
      </c>
      <c r="R210" s="252">
        <f>IF(Foglio2!$J$3=Foglio2!$E$5,'Assistenti_Tecnici 2^ Pos.Ec.'!P210,IF(Foglio2!$J$3=Foglio2!$E$6,'Assistenti_Amm.vo 2^ Pos.Ec.'!P210,0))</f>
        <v>0</v>
      </c>
      <c r="S210" s="252">
        <f>IF(Foglio2!$J$3=Foglio2!$E$5,'Assistenti_Tecnici 2^ Pos.Ec.'!Q210,IF(Foglio2!$J$3=Foglio2!$E$6,'Assistenti_Amm.vo 2^ Pos.Ec.'!Q210,0))</f>
        <v>0</v>
      </c>
      <c r="T210" s="252">
        <f>IF(Foglio2!$J$3=Foglio2!$E$5,'Assistenti_Tecnici 2^ Pos.Ec.'!R210,IF(Foglio2!$J$3=Foglio2!$E$6,'Assistenti_Amm.vo 2^ Pos.Ec.'!R210,0))</f>
        <v>0</v>
      </c>
      <c r="U210" s="252">
        <f t="shared" ref="U210" si="514">(P210)/12*0.8</f>
        <v>0</v>
      </c>
      <c r="V210" s="252">
        <f t="shared" ref="V210" si="515">(P210+R210)/12*0.8</f>
        <v>0</v>
      </c>
      <c r="W210" s="253" t="str">
        <f t="shared" ref="W210" si="516">"Fascia Da "&amp;F210&amp;" a "&amp;F211&amp;" Decorrenza "&amp;DAY(C208)&amp;"/"&amp;MONTH(C208)&amp;"/"&amp;YEAR(C208)</f>
        <v>Fascia Da 9 a 14 Decorrenza 1/1/2019</v>
      </c>
    </row>
    <row r="211" spans="1:23" ht="9" customHeight="1" x14ac:dyDescent="0.2">
      <c r="B211" s="245">
        <f t="shared" si="366"/>
        <v>43469</v>
      </c>
      <c r="C211" s="492"/>
      <c r="D211" s="492"/>
      <c r="E211" s="254" t="s">
        <v>4</v>
      </c>
      <c r="F211" s="255">
        <v>14</v>
      </c>
      <c r="G211" s="267">
        <f t="shared" ref="G211:N211" si="517">G210*1936.27</f>
        <v>0</v>
      </c>
      <c r="H211" s="256">
        <f t="shared" si="517"/>
        <v>0</v>
      </c>
      <c r="I211" s="256">
        <f t="shared" si="517"/>
        <v>0</v>
      </c>
      <c r="J211" s="267">
        <f t="shared" si="517"/>
        <v>0</v>
      </c>
      <c r="K211" s="267">
        <f t="shared" si="517"/>
        <v>0</v>
      </c>
      <c r="L211" s="257">
        <f t="shared" si="517"/>
        <v>0</v>
      </c>
      <c r="M211" s="267">
        <f t="shared" si="517"/>
        <v>0</v>
      </c>
      <c r="N211" s="267">
        <f t="shared" si="517"/>
        <v>0</v>
      </c>
      <c r="O211" s="183"/>
      <c r="P211" s="184">
        <f t="shared" ref="P211:V211" si="518">P210*1936.27</f>
        <v>0</v>
      </c>
      <c r="Q211" s="184">
        <f t="shared" si="518"/>
        <v>0</v>
      </c>
      <c r="R211" s="184">
        <f t="shared" si="518"/>
        <v>0</v>
      </c>
      <c r="S211" s="184">
        <f t="shared" si="518"/>
        <v>0</v>
      </c>
      <c r="T211" s="184">
        <f t="shared" si="518"/>
        <v>0</v>
      </c>
      <c r="U211" s="184">
        <f t="shared" si="518"/>
        <v>0</v>
      </c>
      <c r="V211" s="184">
        <f t="shared" si="518"/>
        <v>0</v>
      </c>
    </row>
    <row r="212" spans="1:23" ht="12.75" customHeight="1" x14ac:dyDescent="0.2">
      <c r="A212" s="104">
        <f>IF(Foglio2!$J$7=1,TRUNC(V212,0),TRUNC(U212,0))</f>
        <v>0</v>
      </c>
      <c r="B212" s="245">
        <f t="shared" si="366"/>
        <v>43470</v>
      </c>
      <c r="C212" s="492"/>
      <c r="D212" s="492"/>
      <c r="E212" s="259" t="s">
        <v>3</v>
      </c>
      <c r="F212" s="260">
        <v>15</v>
      </c>
      <c r="G212" s="248">
        <f>IF(Foglio2!$J$3=Foglio2!$E$5,'Assistenti_Tecnici 2^ Pos.Ec.'!E212,IF(Foglio2!$J$3=Foglio2!$E$6,'Assistenti_Amm.vo 2^ Pos.Ec.'!E212,0))</f>
        <v>0</v>
      </c>
      <c r="H212" s="248">
        <f>IF(Foglio2!$J$3=Foglio2!$E$5,'Assistenti_Tecnici 2^ Pos.Ec.'!F212,IF(Foglio2!$J$3=Foglio2!$E$6,'Assistenti_Amm.vo 2^ Pos.Ec.'!F212,0))</f>
        <v>0</v>
      </c>
      <c r="I212" s="248">
        <f>IF(Foglio2!$J$3=Foglio2!$E$5,'Assistenti_Tecnici 2^ Pos.Ec.'!G212,IF(Foglio2!$J$3=Foglio2!$E$6,'Assistenti_Amm.vo 2^ Pos.Ec.'!G212,0))</f>
        <v>0</v>
      </c>
      <c r="J212" s="248">
        <f>IF(Foglio2!$J$3=Foglio2!$E$5,'Assistenti_Tecnici 2^ Pos.Ec.'!H212,IF(Foglio2!$J$3=Foglio2!$E$6,'Assistenti_Amm.vo 2^ Pos.Ec.'!H212,0))</f>
        <v>0</v>
      </c>
      <c r="K212" s="248">
        <f>IF(Foglio2!$J$3=Foglio2!$E$5,'Assistenti_Tecnici 2^ Pos.Ec.'!I212,IF(Foglio2!$J$3=Foglio2!$E$6,'Assistenti_Amm.vo 2^ Pos.Ec.'!I212,0))</f>
        <v>0</v>
      </c>
      <c r="L212" s="248">
        <f>IF(Foglio2!$J$3=Foglio2!$E$5,'Assistenti_Tecnici 2^ Pos.Ec.'!J212,IF(Foglio2!$J$3=Foglio2!$E$6,'Assistenti_Amm.vo 2^ Pos.Ec.'!J212,0))</f>
        <v>0</v>
      </c>
      <c r="M212" s="248">
        <f>IF(Foglio2!$J$3=Foglio2!$E$5,'Assistenti_Tecnici 2^ Pos.Ec.'!K212,IF(Foglio2!$J$3=Foglio2!$E$6,'Assistenti_Amm.vo 2^ Pos.Ec.'!K212,0))</f>
        <v>0</v>
      </c>
      <c r="N212" s="250">
        <f>IF(Foglio2!$J$3=Foglio2!$E$5,'Assistenti_Tecnici 2^ Pos.Ec.'!L212,IF(Foglio2!$J$3=Foglio2!$E$6,'Assistenti_Amm.vo 2^ Pos.Ec.'!L212,0))</f>
        <v>0</v>
      </c>
      <c r="O212" s="251"/>
      <c r="P212" s="252">
        <f>IF(Foglio2!$J$3=Foglio2!$E$5,'Assistenti_Tecnici 2^ Pos.Ec.'!N212,IF(Foglio2!$J$3=Foglio2!$E$6,'Assistenti_Amm.vo 2^ Pos.Ec.'!N212,0))</f>
        <v>0</v>
      </c>
      <c r="Q212" s="252">
        <f>IF(Foglio2!$J$3=Foglio2!$E$5,'Assistenti_Tecnici 2^ Pos.Ec.'!O212,IF(Foglio2!$J$3=Foglio2!$E$6,'Assistenti_Amm.vo 2^ Pos.Ec.'!O212,0))</f>
        <v>0</v>
      </c>
      <c r="R212" s="252">
        <f>IF(Foglio2!$J$3=Foglio2!$E$5,'Assistenti_Tecnici 2^ Pos.Ec.'!P212,IF(Foglio2!$J$3=Foglio2!$E$6,'Assistenti_Amm.vo 2^ Pos.Ec.'!P212,0))</f>
        <v>0</v>
      </c>
      <c r="S212" s="252">
        <f>IF(Foglio2!$J$3=Foglio2!$E$5,'Assistenti_Tecnici 2^ Pos.Ec.'!Q212,IF(Foglio2!$J$3=Foglio2!$E$6,'Assistenti_Amm.vo 2^ Pos.Ec.'!Q212,0))</f>
        <v>0</v>
      </c>
      <c r="T212" s="252">
        <f>IF(Foglio2!$J$3=Foglio2!$E$5,'Assistenti_Tecnici 2^ Pos.Ec.'!R212,IF(Foglio2!$J$3=Foglio2!$E$6,'Assistenti_Amm.vo 2^ Pos.Ec.'!R212,0))</f>
        <v>0</v>
      </c>
      <c r="U212" s="252">
        <f t="shared" ref="U212" si="519">(P212)/12*0.8</f>
        <v>0</v>
      </c>
      <c r="V212" s="252">
        <f t="shared" ref="V212" si="520">(P212+R212)/12*0.8</f>
        <v>0</v>
      </c>
      <c r="W212" s="253" t="str">
        <f t="shared" ref="W212" si="521">"Fascia Da "&amp;F212&amp;" a "&amp;F213&amp;" Decorrenza "&amp;DAY(C208)&amp;"/"&amp;MONTH(C208)&amp;"/"&amp;YEAR(C208)</f>
        <v>Fascia Da 15 a 20 Decorrenza 1/1/2019</v>
      </c>
    </row>
    <row r="213" spans="1:23" ht="9" customHeight="1" x14ac:dyDescent="0.2">
      <c r="B213" s="245">
        <f t="shared" si="366"/>
        <v>43471</v>
      </c>
      <c r="C213" s="492"/>
      <c r="D213" s="492"/>
      <c r="E213" s="254" t="s">
        <v>4</v>
      </c>
      <c r="F213" s="255">
        <v>20</v>
      </c>
      <c r="G213" s="267">
        <f t="shared" ref="G213:N213" si="522">G212*1936.27</f>
        <v>0</v>
      </c>
      <c r="H213" s="256">
        <f t="shared" si="522"/>
        <v>0</v>
      </c>
      <c r="I213" s="256">
        <f t="shared" si="522"/>
        <v>0</v>
      </c>
      <c r="J213" s="267">
        <f t="shared" si="522"/>
        <v>0</v>
      </c>
      <c r="K213" s="267">
        <f t="shared" si="522"/>
        <v>0</v>
      </c>
      <c r="L213" s="257">
        <f t="shared" si="522"/>
        <v>0</v>
      </c>
      <c r="M213" s="267">
        <f t="shared" si="522"/>
        <v>0</v>
      </c>
      <c r="N213" s="267">
        <f t="shared" si="522"/>
        <v>0</v>
      </c>
      <c r="O213" s="183"/>
      <c r="P213" s="184">
        <f t="shared" ref="P213:V213" si="523">P212*1936.27</f>
        <v>0</v>
      </c>
      <c r="Q213" s="184">
        <f t="shared" si="523"/>
        <v>0</v>
      </c>
      <c r="R213" s="184">
        <f t="shared" si="523"/>
        <v>0</v>
      </c>
      <c r="S213" s="184">
        <f t="shared" si="523"/>
        <v>0</v>
      </c>
      <c r="T213" s="184">
        <f t="shared" si="523"/>
        <v>0</v>
      </c>
      <c r="U213" s="184">
        <f t="shared" si="523"/>
        <v>0</v>
      </c>
      <c r="V213" s="184">
        <f t="shared" si="523"/>
        <v>0</v>
      </c>
    </row>
    <row r="214" spans="1:23" ht="12.75" customHeight="1" x14ac:dyDescent="0.2">
      <c r="A214" s="104">
        <f>IF(Foglio2!$J$7=1,TRUNC(V214,0),TRUNC(U214,0))</f>
        <v>0</v>
      </c>
      <c r="B214" s="245">
        <f t="shared" si="366"/>
        <v>43472</v>
      </c>
      <c r="C214" s="492"/>
      <c r="D214" s="492"/>
      <c r="E214" s="259" t="s">
        <v>3</v>
      </c>
      <c r="F214" s="260">
        <v>21</v>
      </c>
      <c r="G214" s="248">
        <f>IF(Foglio2!$J$3=Foglio2!$E$5,'Assistenti_Tecnici 2^ Pos.Ec.'!E214,IF(Foglio2!$J$3=Foglio2!$E$6,'Assistenti_Amm.vo 2^ Pos.Ec.'!E214,0))</f>
        <v>0</v>
      </c>
      <c r="H214" s="248">
        <f>IF(Foglio2!$J$3=Foglio2!$E$5,'Assistenti_Tecnici 2^ Pos.Ec.'!F214,IF(Foglio2!$J$3=Foglio2!$E$6,'Assistenti_Amm.vo 2^ Pos.Ec.'!F214,0))</f>
        <v>0</v>
      </c>
      <c r="I214" s="248">
        <f>IF(Foglio2!$J$3=Foglio2!$E$5,'Assistenti_Tecnici 2^ Pos.Ec.'!G214,IF(Foglio2!$J$3=Foglio2!$E$6,'Assistenti_Amm.vo 2^ Pos.Ec.'!G214,0))</f>
        <v>0</v>
      </c>
      <c r="J214" s="248">
        <f>IF(Foglio2!$J$3=Foglio2!$E$5,'Assistenti_Tecnici 2^ Pos.Ec.'!H214,IF(Foglio2!$J$3=Foglio2!$E$6,'Assistenti_Amm.vo 2^ Pos.Ec.'!H214,0))</f>
        <v>0</v>
      </c>
      <c r="K214" s="248">
        <f>IF(Foglio2!$J$3=Foglio2!$E$5,'Assistenti_Tecnici 2^ Pos.Ec.'!I214,IF(Foglio2!$J$3=Foglio2!$E$6,'Assistenti_Amm.vo 2^ Pos.Ec.'!I214,0))</f>
        <v>0</v>
      </c>
      <c r="L214" s="248">
        <f>IF(Foglio2!$J$3=Foglio2!$E$5,'Assistenti_Tecnici 2^ Pos.Ec.'!J214,IF(Foglio2!$J$3=Foglio2!$E$6,'Assistenti_Amm.vo 2^ Pos.Ec.'!J214,0))</f>
        <v>0</v>
      </c>
      <c r="M214" s="248">
        <f>IF(Foglio2!$J$3=Foglio2!$E$5,'Assistenti_Tecnici 2^ Pos.Ec.'!K214,IF(Foglio2!$J$3=Foglio2!$E$6,'Assistenti_Amm.vo 2^ Pos.Ec.'!K214,0))</f>
        <v>0</v>
      </c>
      <c r="N214" s="250">
        <f>IF(Foglio2!$J$3=Foglio2!$E$5,'Assistenti_Tecnici 2^ Pos.Ec.'!L214,IF(Foglio2!$J$3=Foglio2!$E$6,'Assistenti_Amm.vo 2^ Pos.Ec.'!L214,0))</f>
        <v>0</v>
      </c>
      <c r="O214" s="251"/>
      <c r="P214" s="252">
        <f>IF(Foglio2!$J$3=Foglio2!$E$5,'Assistenti_Tecnici 2^ Pos.Ec.'!N214,IF(Foglio2!$J$3=Foglio2!$E$6,'Assistenti_Amm.vo 2^ Pos.Ec.'!N214,0))</f>
        <v>0</v>
      </c>
      <c r="Q214" s="252">
        <f>IF(Foglio2!$J$3=Foglio2!$E$5,'Assistenti_Tecnici 2^ Pos.Ec.'!O214,IF(Foglio2!$J$3=Foglio2!$E$6,'Assistenti_Amm.vo 2^ Pos.Ec.'!O214,0))</f>
        <v>0</v>
      </c>
      <c r="R214" s="252">
        <f>IF(Foglio2!$J$3=Foglio2!$E$5,'Assistenti_Tecnici 2^ Pos.Ec.'!P214,IF(Foglio2!$J$3=Foglio2!$E$6,'Assistenti_Amm.vo 2^ Pos.Ec.'!P214,0))</f>
        <v>0</v>
      </c>
      <c r="S214" s="252">
        <f>IF(Foglio2!$J$3=Foglio2!$E$5,'Assistenti_Tecnici 2^ Pos.Ec.'!Q214,IF(Foglio2!$J$3=Foglio2!$E$6,'Assistenti_Amm.vo 2^ Pos.Ec.'!Q214,0))</f>
        <v>0</v>
      </c>
      <c r="T214" s="252">
        <f>IF(Foglio2!$J$3=Foglio2!$E$5,'Assistenti_Tecnici 2^ Pos.Ec.'!R214,IF(Foglio2!$J$3=Foglio2!$E$6,'Assistenti_Amm.vo 2^ Pos.Ec.'!R214,0))</f>
        <v>0</v>
      </c>
      <c r="U214" s="252">
        <f t="shared" ref="U214" si="524">(P214)/12*0.8</f>
        <v>0</v>
      </c>
      <c r="V214" s="252">
        <f t="shared" ref="V214" si="525">(P214+R214)/12*0.8</f>
        <v>0</v>
      </c>
      <c r="W214" s="253" t="str">
        <f t="shared" ref="W214" si="526">"Fascia Da "&amp;F214&amp;" a "&amp;F215&amp;" Decorrenza "&amp;DAY(C208)&amp;"/"&amp;MONTH(C208)&amp;"/"&amp;YEAR(C208)</f>
        <v>Fascia Da 21 a 27 Decorrenza 1/1/2019</v>
      </c>
    </row>
    <row r="215" spans="1:23" ht="9" customHeight="1" x14ac:dyDescent="0.2">
      <c r="B215" s="245">
        <f t="shared" si="366"/>
        <v>43473</v>
      </c>
      <c r="C215" s="492"/>
      <c r="D215" s="492"/>
      <c r="E215" s="254" t="s">
        <v>4</v>
      </c>
      <c r="F215" s="255">
        <v>27</v>
      </c>
      <c r="G215" s="267">
        <f t="shared" ref="G215:N215" si="527">G214*1936.27</f>
        <v>0</v>
      </c>
      <c r="H215" s="256">
        <f t="shared" si="527"/>
        <v>0</v>
      </c>
      <c r="I215" s="256">
        <f t="shared" si="527"/>
        <v>0</v>
      </c>
      <c r="J215" s="267">
        <f t="shared" si="527"/>
        <v>0</v>
      </c>
      <c r="K215" s="267">
        <f t="shared" si="527"/>
        <v>0</v>
      </c>
      <c r="L215" s="257">
        <f t="shared" si="527"/>
        <v>0</v>
      </c>
      <c r="M215" s="267">
        <f t="shared" si="527"/>
        <v>0</v>
      </c>
      <c r="N215" s="267">
        <f t="shared" si="527"/>
        <v>0</v>
      </c>
      <c r="O215" s="183"/>
      <c r="P215" s="184">
        <f t="shared" ref="P215:V215" si="528">P214*1936.27</f>
        <v>0</v>
      </c>
      <c r="Q215" s="184">
        <f t="shared" si="528"/>
        <v>0</v>
      </c>
      <c r="R215" s="184">
        <f t="shared" si="528"/>
        <v>0</v>
      </c>
      <c r="S215" s="184">
        <f t="shared" si="528"/>
        <v>0</v>
      </c>
      <c r="T215" s="184">
        <f t="shared" si="528"/>
        <v>0</v>
      </c>
      <c r="U215" s="184">
        <f t="shared" si="528"/>
        <v>0</v>
      </c>
      <c r="V215" s="184">
        <f t="shared" si="528"/>
        <v>0</v>
      </c>
    </row>
    <row r="216" spans="1:23" ht="12.75" customHeight="1" x14ac:dyDescent="0.2">
      <c r="A216" s="104">
        <f>IF(Foglio2!$J$7=1,TRUNC(V216,0),TRUNC(U216,0))</f>
        <v>0</v>
      </c>
      <c r="B216" s="245">
        <f t="shared" si="366"/>
        <v>43474</v>
      </c>
      <c r="C216" s="492"/>
      <c r="D216" s="492"/>
      <c r="E216" s="259" t="s">
        <v>3</v>
      </c>
      <c r="F216" s="260">
        <v>28</v>
      </c>
      <c r="G216" s="248">
        <f>IF(Foglio2!$J$3=Foglio2!$E$5,'Assistenti_Tecnici 2^ Pos.Ec.'!E216,IF(Foglio2!$J$3=Foglio2!$E$6,'Assistenti_Amm.vo 2^ Pos.Ec.'!E216,0))</f>
        <v>0</v>
      </c>
      <c r="H216" s="248">
        <f>IF(Foglio2!$J$3=Foglio2!$E$5,'Assistenti_Tecnici 2^ Pos.Ec.'!F216,IF(Foglio2!$J$3=Foglio2!$E$6,'Assistenti_Amm.vo 2^ Pos.Ec.'!F216,0))</f>
        <v>0</v>
      </c>
      <c r="I216" s="248">
        <f>IF(Foglio2!$J$3=Foglio2!$E$5,'Assistenti_Tecnici 2^ Pos.Ec.'!G216,IF(Foglio2!$J$3=Foglio2!$E$6,'Assistenti_Amm.vo 2^ Pos.Ec.'!G216,0))</f>
        <v>0</v>
      </c>
      <c r="J216" s="248">
        <f>IF(Foglio2!$J$3=Foglio2!$E$5,'Assistenti_Tecnici 2^ Pos.Ec.'!H216,IF(Foglio2!$J$3=Foglio2!$E$6,'Assistenti_Amm.vo 2^ Pos.Ec.'!H216,0))</f>
        <v>0</v>
      </c>
      <c r="K216" s="248">
        <f>IF(Foglio2!$J$3=Foglio2!$E$5,'Assistenti_Tecnici 2^ Pos.Ec.'!I216,IF(Foglio2!$J$3=Foglio2!$E$6,'Assistenti_Amm.vo 2^ Pos.Ec.'!I216,0))</f>
        <v>0</v>
      </c>
      <c r="L216" s="248">
        <f>IF(Foglio2!$J$3=Foglio2!$E$5,'Assistenti_Tecnici 2^ Pos.Ec.'!J216,IF(Foglio2!$J$3=Foglio2!$E$6,'Assistenti_Amm.vo 2^ Pos.Ec.'!J216,0))</f>
        <v>0</v>
      </c>
      <c r="M216" s="248">
        <f>IF(Foglio2!$J$3=Foglio2!$E$5,'Assistenti_Tecnici 2^ Pos.Ec.'!K216,IF(Foglio2!$J$3=Foglio2!$E$6,'Assistenti_Amm.vo 2^ Pos.Ec.'!K216,0))</f>
        <v>0</v>
      </c>
      <c r="N216" s="250">
        <f>IF(Foglio2!$J$3=Foglio2!$E$5,'Assistenti_Tecnici 2^ Pos.Ec.'!L216,IF(Foglio2!$J$3=Foglio2!$E$6,'Assistenti_Amm.vo 2^ Pos.Ec.'!L216,0))</f>
        <v>0</v>
      </c>
      <c r="O216" s="251"/>
      <c r="P216" s="252">
        <f>IF(Foglio2!$J$3=Foglio2!$E$5,'Assistenti_Tecnici 2^ Pos.Ec.'!N216,IF(Foglio2!$J$3=Foglio2!$E$6,'Assistenti_Amm.vo 2^ Pos.Ec.'!N216,0))</f>
        <v>0</v>
      </c>
      <c r="Q216" s="252">
        <f>IF(Foglio2!$J$3=Foglio2!$E$5,'Assistenti_Tecnici 2^ Pos.Ec.'!O216,IF(Foglio2!$J$3=Foglio2!$E$6,'Assistenti_Amm.vo 2^ Pos.Ec.'!O216,0))</f>
        <v>0</v>
      </c>
      <c r="R216" s="252">
        <f>IF(Foglio2!$J$3=Foglio2!$E$5,'Assistenti_Tecnici 2^ Pos.Ec.'!P216,IF(Foglio2!$J$3=Foglio2!$E$6,'Assistenti_Amm.vo 2^ Pos.Ec.'!P216,0))</f>
        <v>0</v>
      </c>
      <c r="S216" s="252">
        <f>IF(Foglio2!$J$3=Foglio2!$E$5,'Assistenti_Tecnici 2^ Pos.Ec.'!Q216,IF(Foglio2!$J$3=Foglio2!$E$6,'Assistenti_Amm.vo 2^ Pos.Ec.'!Q216,0))</f>
        <v>0</v>
      </c>
      <c r="T216" s="252">
        <f>IF(Foglio2!$J$3=Foglio2!$E$5,'Assistenti_Tecnici 2^ Pos.Ec.'!R216,IF(Foglio2!$J$3=Foglio2!$E$6,'Assistenti_Amm.vo 2^ Pos.Ec.'!R216,0))</f>
        <v>0</v>
      </c>
      <c r="U216" s="252">
        <f t="shared" ref="U216" si="529">(P216)/12*0.8</f>
        <v>0</v>
      </c>
      <c r="V216" s="252">
        <f t="shared" ref="V216" si="530">(P216+R216)/12*0.8</f>
        <v>0</v>
      </c>
      <c r="W216" s="253" t="str">
        <f t="shared" ref="W216" si="531">"Fascia Da "&amp;F216&amp;" a "&amp;F217&amp;" Decorrenza "&amp;DAY(C208)&amp;"/"&amp;MONTH(C208)&amp;"/"&amp;YEAR(C208)</f>
        <v>Fascia Da 28 a 34 Decorrenza 1/1/2019</v>
      </c>
    </row>
    <row r="217" spans="1:23" ht="9" customHeight="1" x14ac:dyDescent="0.2">
      <c r="B217" s="245">
        <f t="shared" si="366"/>
        <v>43475</v>
      </c>
      <c r="C217" s="492"/>
      <c r="D217" s="492"/>
      <c r="E217" s="254" t="s">
        <v>4</v>
      </c>
      <c r="F217" s="255">
        <v>34</v>
      </c>
      <c r="G217" s="267">
        <f t="shared" ref="G217:N217" si="532">G216*1936.27</f>
        <v>0</v>
      </c>
      <c r="H217" s="256">
        <f t="shared" si="532"/>
        <v>0</v>
      </c>
      <c r="I217" s="256">
        <f t="shared" si="532"/>
        <v>0</v>
      </c>
      <c r="J217" s="267">
        <f t="shared" si="532"/>
        <v>0</v>
      </c>
      <c r="K217" s="267">
        <f t="shared" si="532"/>
        <v>0</v>
      </c>
      <c r="L217" s="257">
        <f t="shared" si="532"/>
        <v>0</v>
      </c>
      <c r="M217" s="267">
        <f t="shared" si="532"/>
        <v>0</v>
      </c>
      <c r="N217" s="267">
        <f t="shared" si="532"/>
        <v>0</v>
      </c>
      <c r="O217" s="183"/>
      <c r="P217" s="184">
        <f t="shared" ref="P217:V217" si="533">P216*1936.27</f>
        <v>0</v>
      </c>
      <c r="Q217" s="184">
        <f t="shared" si="533"/>
        <v>0</v>
      </c>
      <c r="R217" s="184">
        <f t="shared" si="533"/>
        <v>0</v>
      </c>
      <c r="S217" s="184">
        <f t="shared" si="533"/>
        <v>0</v>
      </c>
      <c r="T217" s="184">
        <f t="shared" si="533"/>
        <v>0</v>
      </c>
      <c r="U217" s="184">
        <f t="shared" si="533"/>
        <v>0</v>
      </c>
      <c r="V217" s="184">
        <f t="shared" si="533"/>
        <v>0</v>
      </c>
    </row>
    <row r="218" spans="1:23" ht="12.75" customHeight="1" x14ac:dyDescent="0.2">
      <c r="A218" s="104">
        <f>IF(Foglio2!$J$7=1,TRUNC(V218,0),TRUNC(U218,0))</f>
        <v>0</v>
      </c>
      <c r="B218" s="245">
        <f t="shared" si="366"/>
        <v>43476</v>
      </c>
      <c r="C218" s="492"/>
      <c r="D218" s="492"/>
      <c r="E218" s="259" t="s">
        <v>3</v>
      </c>
      <c r="F218" s="260">
        <v>35</v>
      </c>
      <c r="G218" s="248">
        <f>IF(Foglio2!$J$3=Foglio2!$E$5,'Assistenti_Tecnici 2^ Pos.Ec.'!E218,IF(Foglio2!$J$3=Foglio2!$E$6,'Assistenti_Amm.vo 2^ Pos.Ec.'!E218,0))</f>
        <v>0</v>
      </c>
      <c r="H218" s="248">
        <f>IF(Foglio2!$J$3=Foglio2!$E$5,'Assistenti_Tecnici 2^ Pos.Ec.'!F218,IF(Foglio2!$J$3=Foglio2!$E$6,'Assistenti_Amm.vo 2^ Pos.Ec.'!F218,0))</f>
        <v>0</v>
      </c>
      <c r="I218" s="248">
        <f>IF(Foglio2!$J$3=Foglio2!$E$5,'Assistenti_Tecnici 2^ Pos.Ec.'!G218,IF(Foglio2!$J$3=Foglio2!$E$6,'Assistenti_Amm.vo 2^ Pos.Ec.'!G218,0))</f>
        <v>0</v>
      </c>
      <c r="J218" s="248">
        <f>IF(Foglio2!$J$3=Foglio2!$E$5,'Assistenti_Tecnici 2^ Pos.Ec.'!H218,IF(Foglio2!$J$3=Foglio2!$E$6,'Assistenti_Amm.vo 2^ Pos.Ec.'!H218,0))</f>
        <v>0</v>
      </c>
      <c r="K218" s="248">
        <f>IF(Foglio2!$J$3=Foglio2!$E$5,'Assistenti_Tecnici 2^ Pos.Ec.'!I218,IF(Foglio2!$J$3=Foglio2!$E$6,'Assistenti_Amm.vo 2^ Pos.Ec.'!I218,0))</f>
        <v>0</v>
      </c>
      <c r="L218" s="248">
        <f>IF(Foglio2!$J$3=Foglio2!$E$5,'Assistenti_Tecnici 2^ Pos.Ec.'!J218,IF(Foglio2!$J$3=Foglio2!$E$6,'Assistenti_Amm.vo 2^ Pos.Ec.'!J218,0))</f>
        <v>0</v>
      </c>
      <c r="M218" s="248">
        <f>IF(Foglio2!$J$3=Foglio2!$E$5,'Assistenti_Tecnici 2^ Pos.Ec.'!K218,IF(Foglio2!$J$3=Foglio2!$E$6,'Assistenti_Amm.vo 2^ Pos.Ec.'!K218,0))</f>
        <v>0</v>
      </c>
      <c r="N218" s="250">
        <f>IF(Foglio2!$J$3=Foglio2!$E$5,'Assistenti_Tecnici 2^ Pos.Ec.'!L218,IF(Foglio2!$J$3=Foglio2!$E$6,'Assistenti_Amm.vo 2^ Pos.Ec.'!L218,0))</f>
        <v>0</v>
      </c>
      <c r="O218" s="251"/>
      <c r="P218" s="252">
        <f>IF(Foglio2!$J$3=Foglio2!$E$5,'Assistenti_Tecnici 2^ Pos.Ec.'!N218,IF(Foglio2!$J$3=Foglio2!$E$6,'Assistenti_Amm.vo 2^ Pos.Ec.'!N218,0))</f>
        <v>0</v>
      </c>
      <c r="Q218" s="252">
        <f>IF(Foglio2!$J$3=Foglio2!$E$5,'Assistenti_Tecnici 2^ Pos.Ec.'!O218,IF(Foglio2!$J$3=Foglio2!$E$6,'Assistenti_Amm.vo 2^ Pos.Ec.'!O218,0))</f>
        <v>0</v>
      </c>
      <c r="R218" s="252">
        <f>IF(Foglio2!$J$3=Foglio2!$E$5,'Assistenti_Tecnici 2^ Pos.Ec.'!P218,IF(Foglio2!$J$3=Foglio2!$E$6,'Assistenti_Amm.vo 2^ Pos.Ec.'!P218,0))</f>
        <v>0</v>
      </c>
      <c r="S218" s="252">
        <f>IF(Foglio2!$J$3=Foglio2!$E$5,'Assistenti_Tecnici 2^ Pos.Ec.'!Q218,IF(Foglio2!$J$3=Foglio2!$E$6,'Assistenti_Amm.vo 2^ Pos.Ec.'!Q218,0))</f>
        <v>0</v>
      </c>
      <c r="T218" s="252">
        <f>IF(Foglio2!$J$3=Foglio2!$E$5,'Assistenti_Tecnici 2^ Pos.Ec.'!R218,IF(Foglio2!$J$3=Foglio2!$E$6,'Assistenti_Amm.vo 2^ Pos.Ec.'!R218,0))</f>
        <v>0</v>
      </c>
      <c r="U218" s="252">
        <f t="shared" ref="U218" si="534">(P218)/12*0.8</f>
        <v>0</v>
      </c>
      <c r="V218" s="252">
        <f t="shared" ref="V218" si="535">(P218+R218)/12*0.8</f>
        <v>0</v>
      </c>
      <c r="W218" s="253" t="str">
        <f t="shared" ref="W218" si="536">"Fascia Da "&amp;F218&amp;" a "&amp;F219&amp;" Decorrenza "&amp;DAY(C208)&amp;"/"&amp;MONTH(C208)&amp;"/"&amp;YEAR(C208)</f>
        <v>Fascia Da 35 a  Decorrenza 1/1/2019</v>
      </c>
    </row>
    <row r="219" spans="1:23" ht="9" customHeight="1" x14ac:dyDescent="0.2">
      <c r="B219" s="245">
        <f t="shared" si="366"/>
        <v>43477</v>
      </c>
      <c r="C219" s="493"/>
      <c r="D219" s="493"/>
      <c r="E219" s="264" t="s">
        <v>4</v>
      </c>
      <c r="F219" s="265"/>
      <c r="G219" s="267">
        <f t="shared" ref="G219:N219" si="537">G218*1936.27</f>
        <v>0</v>
      </c>
      <c r="H219" s="267">
        <f t="shared" si="537"/>
        <v>0</v>
      </c>
      <c r="I219" s="267">
        <f t="shared" si="537"/>
        <v>0</v>
      </c>
      <c r="J219" s="267">
        <f t="shared" si="537"/>
        <v>0</v>
      </c>
      <c r="K219" s="267">
        <f t="shared" si="537"/>
        <v>0</v>
      </c>
      <c r="L219" s="267">
        <f t="shared" si="537"/>
        <v>0</v>
      </c>
      <c r="M219" s="267">
        <f t="shared" si="537"/>
        <v>0</v>
      </c>
      <c r="N219" s="267">
        <f t="shared" si="537"/>
        <v>0</v>
      </c>
      <c r="O219" s="183"/>
      <c r="P219" s="269">
        <f t="shared" ref="P219:V219" si="538">P218*1936.27</f>
        <v>0</v>
      </c>
      <c r="Q219" s="269">
        <f t="shared" si="538"/>
        <v>0</v>
      </c>
      <c r="R219" s="269">
        <f t="shared" si="538"/>
        <v>0</v>
      </c>
      <c r="S219" s="269">
        <f t="shared" si="538"/>
        <v>0</v>
      </c>
      <c r="T219" s="184">
        <f t="shared" si="538"/>
        <v>0</v>
      </c>
      <c r="U219" s="184">
        <f t="shared" si="538"/>
        <v>0</v>
      </c>
      <c r="V219" s="184">
        <f t="shared" si="538"/>
        <v>0</v>
      </c>
    </row>
    <row r="220" spans="1:23" ht="12.75" customHeight="1" x14ac:dyDescent="0.2">
      <c r="A220" s="104">
        <f>IF(Foglio2!$J$7=1,TRUNC(V220,0),TRUNC(U220,0))</f>
        <v>0</v>
      </c>
      <c r="B220" s="245">
        <f t="shared" ref="B220" si="539">C222</f>
        <v>43831</v>
      </c>
      <c r="C220" s="452">
        <f>D208+1</f>
        <v>43831</v>
      </c>
      <c r="D220" s="452">
        <v>44196</v>
      </c>
      <c r="E220" s="246" t="s">
        <v>3</v>
      </c>
      <c r="F220" s="247">
        <v>0</v>
      </c>
      <c r="G220" s="248">
        <f>IF(Foglio2!$J$3=Foglio2!$E$5,'Assistenti_Tecnici 2^ Pos.Ec.'!E220,IF(Foglio2!$J$3=Foglio2!$E$6,'Assistenti_Amm.vo 2^ Pos.Ec.'!E220,0))</f>
        <v>0</v>
      </c>
      <c r="H220" s="248">
        <f>IF(Foglio2!$J$3=Foglio2!$E$5,'Assistenti_Tecnici 2^ Pos.Ec.'!F220,IF(Foglio2!$J$3=Foglio2!$E$6,'Assistenti_Amm.vo 2^ Pos.Ec.'!F220,0))</f>
        <v>0</v>
      </c>
      <c r="I220" s="248">
        <f>IF(Foglio2!$J$3=Foglio2!$E$5,'Assistenti_Tecnici 2^ Pos.Ec.'!G220,IF(Foglio2!$J$3=Foglio2!$E$6,'Assistenti_Amm.vo 2^ Pos.Ec.'!G220,0))</f>
        <v>0</v>
      </c>
      <c r="J220" s="248">
        <f>IF(Foglio2!$J$3=Foglio2!$E$5,'Assistenti_Tecnici 2^ Pos.Ec.'!H220,IF(Foglio2!$J$3=Foglio2!$E$6,'Assistenti_Amm.vo 2^ Pos.Ec.'!H220,0))</f>
        <v>0</v>
      </c>
      <c r="K220" s="248">
        <f>IF(Foglio2!$J$3=Foglio2!$E$5,'Assistenti_Tecnici 2^ Pos.Ec.'!I220,IF(Foglio2!$J$3=Foglio2!$E$6,'Assistenti_Amm.vo 2^ Pos.Ec.'!I220,0))</f>
        <v>0</v>
      </c>
      <c r="L220" s="248">
        <f>IF(Foglio2!$J$3=Foglio2!$E$5,'Assistenti_Tecnici 2^ Pos.Ec.'!J220,IF(Foglio2!$J$3=Foglio2!$E$6,'Assistenti_Amm.vo 2^ Pos.Ec.'!J220,0))</f>
        <v>0</v>
      </c>
      <c r="M220" s="248">
        <f>IF(Foglio2!$J$3=Foglio2!$E$5,'Assistenti_Tecnici 2^ Pos.Ec.'!K220,IF(Foglio2!$J$3=Foglio2!$E$6,'Assistenti_Amm.vo 2^ Pos.Ec.'!K220,0))</f>
        <v>0</v>
      </c>
      <c r="N220" s="250">
        <f>IF(Foglio2!$J$3=Foglio2!$E$5,'Assistenti_Tecnici 2^ Pos.Ec.'!L220,IF(Foglio2!$J$3=Foglio2!$E$6,'Assistenti_Amm.vo 2^ Pos.Ec.'!L220,0))</f>
        <v>0</v>
      </c>
      <c r="O220" s="251"/>
      <c r="P220" s="252">
        <f>IF(Foglio2!$J$3=Foglio2!$E$5,'Assistenti_Tecnici 2^ Pos.Ec.'!N220,IF(Foglio2!$J$3=Foglio2!$E$6,'Assistenti_Amm.vo 2^ Pos.Ec.'!N220,0))</f>
        <v>0</v>
      </c>
      <c r="Q220" s="252">
        <f>IF(Foglio2!$J$3=Foglio2!$E$5,'Assistenti_Tecnici 2^ Pos.Ec.'!O220,IF(Foglio2!$J$3=Foglio2!$E$6,'Assistenti_Amm.vo 2^ Pos.Ec.'!O220,0))</f>
        <v>0</v>
      </c>
      <c r="R220" s="252">
        <f>IF(Foglio2!$J$3=Foglio2!$E$5,'Assistenti_Tecnici 2^ Pos.Ec.'!P220,IF(Foglio2!$J$3=Foglio2!$E$6,'Assistenti_Amm.vo 2^ Pos.Ec.'!P220,0))</f>
        <v>0</v>
      </c>
      <c r="S220" s="252">
        <f>IF(Foglio2!$J$3=Foglio2!$E$5,'Assistenti_Tecnici 2^ Pos.Ec.'!Q220,IF(Foglio2!$J$3=Foglio2!$E$6,'Assistenti_Amm.vo 2^ Pos.Ec.'!Q220,0))</f>
        <v>0</v>
      </c>
      <c r="T220" s="252">
        <f>IF(Foglio2!$J$3=Foglio2!$E$5,'Assistenti_Tecnici 2^ Pos.Ec.'!R220,IF(Foglio2!$J$3=Foglio2!$E$6,'Assistenti_Amm.vo 2^ Pos.Ec.'!R220,0))</f>
        <v>0</v>
      </c>
      <c r="U220" s="252">
        <f t="shared" ref="U220" si="540">(P220)/12*0.8</f>
        <v>0</v>
      </c>
      <c r="V220" s="252">
        <f t="shared" ref="V220" si="541">(P220+R220)/12*0.8</f>
        <v>0</v>
      </c>
      <c r="W220" s="253" t="str">
        <f t="shared" ref="W220" si="542">"Fascia Da "&amp;F220&amp;" a "&amp;F221&amp;" Decorrenza "&amp;DAY(C220)&amp;"/"&amp;MONTH(C220)&amp;"/"&amp;YEAR(C220)</f>
        <v>Fascia Da 0 a 8 Decorrenza 1/1/2020</v>
      </c>
    </row>
    <row r="221" spans="1:23" ht="9" customHeight="1" x14ac:dyDescent="0.2">
      <c r="B221" s="245">
        <f t="shared" si="366"/>
        <v>43832</v>
      </c>
      <c r="C221" s="453"/>
      <c r="D221" s="453"/>
      <c r="E221" s="254" t="s">
        <v>4</v>
      </c>
      <c r="F221" s="255">
        <v>8</v>
      </c>
      <c r="G221" s="267">
        <f t="shared" ref="G221:N221" si="543">G220*1936.27</f>
        <v>0</v>
      </c>
      <c r="H221" s="256">
        <f t="shared" si="543"/>
        <v>0</v>
      </c>
      <c r="I221" s="256">
        <f t="shared" si="543"/>
        <v>0</v>
      </c>
      <c r="J221" s="267">
        <f t="shared" si="543"/>
        <v>0</v>
      </c>
      <c r="K221" s="267">
        <f t="shared" si="543"/>
        <v>0</v>
      </c>
      <c r="L221" s="257">
        <f t="shared" si="543"/>
        <v>0</v>
      </c>
      <c r="M221" s="267">
        <f t="shared" si="543"/>
        <v>0</v>
      </c>
      <c r="N221" s="267">
        <f t="shared" si="543"/>
        <v>0</v>
      </c>
      <c r="O221" s="183"/>
      <c r="P221" s="184">
        <f t="shared" ref="P221:V221" si="544">P220*1936.27</f>
        <v>0</v>
      </c>
      <c r="Q221" s="184">
        <f t="shared" si="544"/>
        <v>0</v>
      </c>
      <c r="R221" s="184">
        <f t="shared" si="544"/>
        <v>0</v>
      </c>
      <c r="S221" s="184">
        <f t="shared" si="544"/>
        <v>0</v>
      </c>
      <c r="T221" s="184">
        <f t="shared" si="544"/>
        <v>0</v>
      </c>
      <c r="U221" s="184">
        <f t="shared" si="544"/>
        <v>0</v>
      </c>
      <c r="V221" s="184">
        <f t="shared" si="544"/>
        <v>0</v>
      </c>
    </row>
    <row r="222" spans="1:23" ht="12.75" customHeight="1" x14ac:dyDescent="0.2">
      <c r="A222" s="104">
        <f>IF(Foglio2!$J$7=1,TRUNC(V222,0),TRUNC(U222,0))</f>
        <v>0</v>
      </c>
      <c r="B222" s="245">
        <f t="shared" si="366"/>
        <v>43833</v>
      </c>
      <c r="C222" s="492">
        <f>C220</f>
        <v>43831</v>
      </c>
      <c r="D222" s="492">
        <f>D220</f>
        <v>44196</v>
      </c>
      <c r="E222" s="259" t="s">
        <v>3</v>
      </c>
      <c r="F222" s="260">
        <v>9</v>
      </c>
      <c r="G222" s="248">
        <f>IF(Foglio2!$J$3=Foglio2!$E$5,'Assistenti_Tecnici 2^ Pos.Ec.'!E222,IF(Foglio2!$J$3=Foglio2!$E$6,'Assistenti_Amm.vo 2^ Pos.Ec.'!E222,0))</f>
        <v>0</v>
      </c>
      <c r="H222" s="248">
        <f>IF(Foglio2!$J$3=Foglio2!$E$5,'Assistenti_Tecnici 2^ Pos.Ec.'!F222,IF(Foglio2!$J$3=Foglio2!$E$6,'Assistenti_Amm.vo 2^ Pos.Ec.'!F222,0))</f>
        <v>0</v>
      </c>
      <c r="I222" s="248">
        <f>IF(Foglio2!$J$3=Foglio2!$E$5,'Assistenti_Tecnici 2^ Pos.Ec.'!G222,IF(Foglio2!$J$3=Foglio2!$E$6,'Assistenti_Amm.vo 2^ Pos.Ec.'!G222,0))</f>
        <v>0</v>
      </c>
      <c r="J222" s="248">
        <f>IF(Foglio2!$J$3=Foglio2!$E$5,'Assistenti_Tecnici 2^ Pos.Ec.'!H222,IF(Foglio2!$J$3=Foglio2!$E$6,'Assistenti_Amm.vo 2^ Pos.Ec.'!H222,0))</f>
        <v>0</v>
      </c>
      <c r="K222" s="248">
        <f>IF(Foglio2!$J$3=Foglio2!$E$5,'Assistenti_Tecnici 2^ Pos.Ec.'!I222,IF(Foglio2!$J$3=Foglio2!$E$6,'Assistenti_Amm.vo 2^ Pos.Ec.'!I222,0))</f>
        <v>0</v>
      </c>
      <c r="L222" s="248">
        <f>IF(Foglio2!$J$3=Foglio2!$E$5,'Assistenti_Tecnici 2^ Pos.Ec.'!J222,IF(Foglio2!$J$3=Foglio2!$E$6,'Assistenti_Amm.vo 2^ Pos.Ec.'!J222,0))</f>
        <v>0</v>
      </c>
      <c r="M222" s="248">
        <f>IF(Foglio2!$J$3=Foglio2!$E$5,'Assistenti_Tecnici 2^ Pos.Ec.'!K222,IF(Foglio2!$J$3=Foglio2!$E$6,'Assistenti_Amm.vo 2^ Pos.Ec.'!K222,0))</f>
        <v>0</v>
      </c>
      <c r="N222" s="250">
        <f>IF(Foglio2!$J$3=Foglio2!$E$5,'Assistenti_Tecnici 2^ Pos.Ec.'!L222,IF(Foglio2!$J$3=Foglio2!$E$6,'Assistenti_Amm.vo 2^ Pos.Ec.'!L222,0))</f>
        <v>0</v>
      </c>
      <c r="O222" s="251"/>
      <c r="P222" s="252">
        <f>IF(Foglio2!$J$3=Foglio2!$E$5,'Assistenti_Tecnici 2^ Pos.Ec.'!N222,IF(Foglio2!$J$3=Foglio2!$E$6,'Assistenti_Amm.vo 2^ Pos.Ec.'!N222,0))</f>
        <v>0</v>
      </c>
      <c r="Q222" s="252">
        <f>IF(Foglio2!$J$3=Foglio2!$E$5,'Assistenti_Tecnici 2^ Pos.Ec.'!O222,IF(Foglio2!$J$3=Foglio2!$E$6,'Assistenti_Amm.vo 2^ Pos.Ec.'!O222,0))</f>
        <v>0</v>
      </c>
      <c r="R222" s="252">
        <f>IF(Foglio2!$J$3=Foglio2!$E$5,'Assistenti_Tecnici 2^ Pos.Ec.'!P222,IF(Foglio2!$J$3=Foglio2!$E$6,'Assistenti_Amm.vo 2^ Pos.Ec.'!P222,0))</f>
        <v>0</v>
      </c>
      <c r="S222" s="252">
        <f>IF(Foglio2!$J$3=Foglio2!$E$5,'Assistenti_Tecnici 2^ Pos.Ec.'!Q222,IF(Foglio2!$J$3=Foglio2!$E$6,'Assistenti_Amm.vo 2^ Pos.Ec.'!Q222,0))</f>
        <v>0</v>
      </c>
      <c r="T222" s="252">
        <f>IF(Foglio2!$J$3=Foglio2!$E$5,'Assistenti_Tecnici 2^ Pos.Ec.'!R222,IF(Foglio2!$J$3=Foglio2!$E$6,'Assistenti_Amm.vo 2^ Pos.Ec.'!R222,0))</f>
        <v>0</v>
      </c>
      <c r="U222" s="252">
        <f t="shared" ref="U222" si="545">(P222)/12*0.8</f>
        <v>0</v>
      </c>
      <c r="V222" s="252">
        <f t="shared" ref="V222" si="546">(P222+R222)/12*0.8</f>
        <v>0</v>
      </c>
      <c r="W222" s="253" t="str">
        <f t="shared" ref="W222" si="547">"Fascia Da "&amp;F222&amp;" a "&amp;F223&amp;" Decorrenza "&amp;DAY(C220)&amp;"/"&amp;MONTH(C220)&amp;"/"&amp;YEAR(C220)</f>
        <v>Fascia Da 9 a 14 Decorrenza 1/1/2020</v>
      </c>
    </row>
    <row r="223" spans="1:23" ht="9" customHeight="1" x14ac:dyDescent="0.2">
      <c r="B223" s="245">
        <f t="shared" si="366"/>
        <v>43834</v>
      </c>
      <c r="C223" s="492"/>
      <c r="D223" s="492"/>
      <c r="E223" s="254" t="s">
        <v>4</v>
      </c>
      <c r="F223" s="255">
        <v>14</v>
      </c>
      <c r="G223" s="267">
        <f t="shared" ref="G223:N223" si="548">G222*1936.27</f>
        <v>0</v>
      </c>
      <c r="H223" s="256">
        <f t="shared" si="548"/>
        <v>0</v>
      </c>
      <c r="I223" s="256">
        <f t="shared" si="548"/>
        <v>0</v>
      </c>
      <c r="J223" s="267">
        <f t="shared" si="548"/>
        <v>0</v>
      </c>
      <c r="K223" s="267">
        <f t="shared" si="548"/>
        <v>0</v>
      </c>
      <c r="L223" s="257">
        <f t="shared" si="548"/>
        <v>0</v>
      </c>
      <c r="M223" s="267">
        <f t="shared" si="548"/>
        <v>0</v>
      </c>
      <c r="N223" s="267">
        <f t="shared" si="548"/>
        <v>0</v>
      </c>
      <c r="O223" s="183"/>
      <c r="P223" s="184">
        <f t="shared" ref="P223:V223" si="549">P222*1936.27</f>
        <v>0</v>
      </c>
      <c r="Q223" s="184">
        <f t="shared" si="549"/>
        <v>0</v>
      </c>
      <c r="R223" s="184">
        <f t="shared" si="549"/>
        <v>0</v>
      </c>
      <c r="S223" s="184">
        <f t="shared" si="549"/>
        <v>0</v>
      </c>
      <c r="T223" s="184">
        <f t="shared" si="549"/>
        <v>0</v>
      </c>
      <c r="U223" s="184">
        <f t="shared" si="549"/>
        <v>0</v>
      </c>
      <c r="V223" s="184">
        <f t="shared" si="549"/>
        <v>0</v>
      </c>
    </row>
    <row r="224" spans="1:23" ht="12.75" customHeight="1" x14ac:dyDescent="0.2">
      <c r="A224" s="104">
        <f>IF(Foglio2!$J$7=1,TRUNC(V224,0),TRUNC(U224,0))</f>
        <v>0</v>
      </c>
      <c r="B224" s="245">
        <f t="shared" si="366"/>
        <v>43835</v>
      </c>
      <c r="C224" s="492"/>
      <c r="D224" s="492"/>
      <c r="E224" s="259" t="s">
        <v>3</v>
      </c>
      <c r="F224" s="260">
        <v>15</v>
      </c>
      <c r="G224" s="248">
        <f>IF(Foglio2!$J$3=Foglio2!$E$5,'Assistenti_Tecnici 2^ Pos.Ec.'!E224,IF(Foglio2!$J$3=Foglio2!$E$6,'Assistenti_Amm.vo 2^ Pos.Ec.'!E224,0))</f>
        <v>0</v>
      </c>
      <c r="H224" s="248">
        <f>IF(Foglio2!$J$3=Foglio2!$E$5,'Assistenti_Tecnici 2^ Pos.Ec.'!F224,IF(Foglio2!$J$3=Foglio2!$E$6,'Assistenti_Amm.vo 2^ Pos.Ec.'!F224,0))</f>
        <v>0</v>
      </c>
      <c r="I224" s="248">
        <f>IF(Foglio2!$J$3=Foglio2!$E$5,'Assistenti_Tecnici 2^ Pos.Ec.'!G224,IF(Foglio2!$J$3=Foglio2!$E$6,'Assistenti_Amm.vo 2^ Pos.Ec.'!G224,0))</f>
        <v>0</v>
      </c>
      <c r="J224" s="248">
        <f>IF(Foglio2!$J$3=Foglio2!$E$5,'Assistenti_Tecnici 2^ Pos.Ec.'!H224,IF(Foglio2!$J$3=Foglio2!$E$6,'Assistenti_Amm.vo 2^ Pos.Ec.'!H224,0))</f>
        <v>0</v>
      </c>
      <c r="K224" s="248">
        <f>IF(Foglio2!$J$3=Foglio2!$E$5,'Assistenti_Tecnici 2^ Pos.Ec.'!I224,IF(Foglio2!$J$3=Foglio2!$E$6,'Assistenti_Amm.vo 2^ Pos.Ec.'!I224,0))</f>
        <v>0</v>
      </c>
      <c r="L224" s="248">
        <f>IF(Foglio2!$J$3=Foglio2!$E$5,'Assistenti_Tecnici 2^ Pos.Ec.'!J224,IF(Foglio2!$J$3=Foglio2!$E$6,'Assistenti_Amm.vo 2^ Pos.Ec.'!J224,0))</f>
        <v>0</v>
      </c>
      <c r="M224" s="248">
        <f>IF(Foglio2!$J$3=Foglio2!$E$5,'Assistenti_Tecnici 2^ Pos.Ec.'!K224,IF(Foglio2!$J$3=Foglio2!$E$6,'Assistenti_Amm.vo 2^ Pos.Ec.'!K224,0))</f>
        <v>0</v>
      </c>
      <c r="N224" s="250">
        <f>IF(Foglio2!$J$3=Foglio2!$E$5,'Assistenti_Tecnici 2^ Pos.Ec.'!L224,IF(Foglio2!$J$3=Foglio2!$E$6,'Assistenti_Amm.vo 2^ Pos.Ec.'!L224,0))</f>
        <v>0</v>
      </c>
      <c r="O224" s="251"/>
      <c r="P224" s="252">
        <f>IF(Foglio2!$J$3=Foglio2!$E$5,'Assistenti_Tecnici 2^ Pos.Ec.'!N224,IF(Foglio2!$J$3=Foglio2!$E$6,'Assistenti_Amm.vo 2^ Pos.Ec.'!N224,0))</f>
        <v>0</v>
      </c>
      <c r="Q224" s="252">
        <f>IF(Foglio2!$J$3=Foglio2!$E$5,'Assistenti_Tecnici 2^ Pos.Ec.'!O224,IF(Foglio2!$J$3=Foglio2!$E$6,'Assistenti_Amm.vo 2^ Pos.Ec.'!O224,0))</f>
        <v>0</v>
      </c>
      <c r="R224" s="252">
        <f>IF(Foglio2!$J$3=Foglio2!$E$5,'Assistenti_Tecnici 2^ Pos.Ec.'!P224,IF(Foglio2!$J$3=Foglio2!$E$6,'Assistenti_Amm.vo 2^ Pos.Ec.'!P224,0))</f>
        <v>0</v>
      </c>
      <c r="S224" s="252">
        <f>IF(Foglio2!$J$3=Foglio2!$E$5,'Assistenti_Tecnici 2^ Pos.Ec.'!Q224,IF(Foglio2!$J$3=Foglio2!$E$6,'Assistenti_Amm.vo 2^ Pos.Ec.'!Q224,0))</f>
        <v>0</v>
      </c>
      <c r="T224" s="252">
        <f>IF(Foglio2!$J$3=Foglio2!$E$5,'Assistenti_Tecnici 2^ Pos.Ec.'!R224,IF(Foglio2!$J$3=Foglio2!$E$6,'Assistenti_Amm.vo 2^ Pos.Ec.'!R224,0))</f>
        <v>0</v>
      </c>
      <c r="U224" s="252">
        <f t="shared" ref="U224" si="550">(P224)/12*0.8</f>
        <v>0</v>
      </c>
      <c r="V224" s="252">
        <f t="shared" ref="V224" si="551">(P224+R224)/12*0.8</f>
        <v>0</v>
      </c>
      <c r="W224" s="253" t="str">
        <f t="shared" ref="W224" si="552">"Fascia Da "&amp;F224&amp;" a "&amp;F225&amp;" Decorrenza "&amp;DAY(C220)&amp;"/"&amp;MONTH(C220)&amp;"/"&amp;YEAR(C220)</f>
        <v>Fascia Da 15 a 20 Decorrenza 1/1/2020</v>
      </c>
    </row>
    <row r="225" spans="1:23" ht="9" customHeight="1" x14ac:dyDescent="0.2">
      <c r="B225" s="245">
        <f t="shared" si="366"/>
        <v>43836</v>
      </c>
      <c r="C225" s="492"/>
      <c r="D225" s="492"/>
      <c r="E225" s="254" t="s">
        <v>4</v>
      </c>
      <c r="F225" s="255">
        <v>20</v>
      </c>
      <c r="G225" s="267">
        <f t="shared" ref="G225:N225" si="553">G224*1936.27</f>
        <v>0</v>
      </c>
      <c r="H225" s="256">
        <f t="shared" si="553"/>
        <v>0</v>
      </c>
      <c r="I225" s="256">
        <f t="shared" si="553"/>
        <v>0</v>
      </c>
      <c r="J225" s="267">
        <f t="shared" si="553"/>
        <v>0</v>
      </c>
      <c r="K225" s="267">
        <f t="shared" si="553"/>
        <v>0</v>
      </c>
      <c r="L225" s="257">
        <f t="shared" si="553"/>
        <v>0</v>
      </c>
      <c r="M225" s="267">
        <f t="shared" si="553"/>
        <v>0</v>
      </c>
      <c r="N225" s="267">
        <f t="shared" si="553"/>
        <v>0</v>
      </c>
      <c r="O225" s="183"/>
      <c r="P225" s="184">
        <f t="shared" ref="P225:V225" si="554">P224*1936.27</f>
        <v>0</v>
      </c>
      <c r="Q225" s="184">
        <f t="shared" si="554"/>
        <v>0</v>
      </c>
      <c r="R225" s="184">
        <f t="shared" si="554"/>
        <v>0</v>
      </c>
      <c r="S225" s="184">
        <f t="shared" si="554"/>
        <v>0</v>
      </c>
      <c r="T225" s="184">
        <f t="shared" si="554"/>
        <v>0</v>
      </c>
      <c r="U225" s="184">
        <f t="shared" si="554"/>
        <v>0</v>
      </c>
      <c r="V225" s="184">
        <f t="shared" si="554"/>
        <v>0</v>
      </c>
    </row>
    <row r="226" spans="1:23" ht="12.75" customHeight="1" x14ac:dyDescent="0.2">
      <c r="A226" s="104">
        <f>IF(Foglio2!$J$7=1,TRUNC(V226,0),TRUNC(U226,0))</f>
        <v>0</v>
      </c>
      <c r="B226" s="245">
        <f t="shared" si="366"/>
        <v>43837</v>
      </c>
      <c r="C226" s="492"/>
      <c r="D226" s="492"/>
      <c r="E226" s="259" t="s">
        <v>3</v>
      </c>
      <c r="F226" s="260">
        <v>21</v>
      </c>
      <c r="G226" s="248">
        <f>IF(Foglio2!$J$3=Foglio2!$E$5,'Assistenti_Tecnici 2^ Pos.Ec.'!E226,IF(Foglio2!$J$3=Foglio2!$E$6,'Assistenti_Amm.vo 2^ Pos.Ec.'!E226,0))</f>
        <v>0</v>
      </c>
      <c r="H226" s="248">
        <f>IF(Foglio2!$J$3=Foglio2!$E$5,'Assistenti_Tecnici 2^ Pos.Ec.'!F226,IF(Foglio2!$J$3=Foglio2!$E$6,'Assistenti_Amm.vo 2^ Pos.Ec.'!F226,0))</f>
        <v>0</v>
      </c>
      <c r="I226" s="248">
        <f>IF(Foglio2!$J$3=Foglio2!$E$5,'Assistenti_Tecnici 2^ Pos.Ec.'!G226,IF(Foglio2!$J$3=Foglio2!$E$6,'Assistenti_Amm.vo 2^ Pos.Ec.'!G226,0))</f>
        <v>0</v>
      </c>
      <c r="J226" s="248">
        <f>IF(Foglio2!$J$3=Foglio2!$E$5,'Assistenti_Tecnici 2^ Pos.Ec.'!H226,IF(Foglio2!$J$3=Foglio2!$E$6,'Assistenti_Amm.vo 2^ Pos.Ec.'!H226,0))</f>
        <v>0</v>
      </c>
      <c r="K226" s="248">
        <f>IF(Foglio2!$J$3=Foglio2!$E$5,'Assistenti_Tecnici 2^ Pos.Ec.'!I226,IF(Foglio2!$J$3=Foglio2!$E$6,'Assistenti_Amm.vo 2^ Pos.Ec.'!I226,0))</f>
        <v>0</v>
      </c>
      <c r="L226" s="248">
        <f>IF(Foglio2!$J$3=Foglio2!$E$5,'Assistenti_Tecnici 2^ Pos.Ec.'!J226,IF(Foglio2!$J$3=Foglio2!$E$6,'Assistenti_Amm.vo 2^ Pos.Ec.'!J226,0))</f>
        <v>0</v>
      </c>
      <c r="M226" s="248">
        <f>IF(Foglio2!$J$3=Foglio2!$E$5,'Assistenti_Tecnici 2^ Pos.Ec.'!K226,IF(Foglio2!$J$3=Foglio2!$E$6,'Assistenti_Amm.vo 2^ Pos.Ec.'!K226,0))</f>
        <v>0</v>
      </c>
      <c r="N226" s="250">
        <f>IF(Foglio2!$J$3=Foglio2!$E$5,'Assistenti_Tecnici 2^ Pos.Ec.'!L226,IF(Foglio2!$J$3=Foglio2!$E$6,'Assistenti_Amm.vo 2^ Pos.Ec.'!L226,0))</f>
        <v>0</v>
      </c>
      <c r="O226" s="251"/>
      <c r="P226" s="252">
        <f>IF(Foglio2!$J$3=Foglio2!$E$5,'Assistenti_Tecnici 2^ Pos.Ec.'!N226,IF(Foglio2!$J$3=Foglio2!$E$6,'Assistenti_Amm.vo 2^ Pos.Ec.'!N226,0))</f>
        <v>0</v>
      </c>
      <c r="Q226" s="252">
        <f>IF(Foglio2!$J$3=Foglio2!$E$5,'Assistenti_Tecnici 2^ Pos.Ec.'!O226,IF(Foglio2!$J$3=Foglio2!$E$6,'Assistenti_Amm.vo 2^ Pos.Ec.'!O226,0))</f>
        <v>0</v>
      </c>
      <c r="R226" s="252">
        <f>IF(Foglio2!$J$3=Foglio2!$E$5,'Assistenti_Tecnici 2^ Pos.Ec.'!P226,IF(Foglio2!$J$3=Foglio2!$E$6,'Assistenti_Amm.vo 2^ Pos.Ec.'!P226,0))</f>
        <v>0</v>
      </c>
      <c r="S226" s="252">
        <f>IF(Foglio2!$J$3=Foglio2!$E$5,'Assistenti_Tecnici 2^ Pos.Ec.'!Q226,IF(Foglio2!$J$3=Foglio2!$E$6,'Assistenti_Amm.vo 2^ Pos.Ec.'!Q226,0))</f>
        <v>0</v>
      </c>
      <c r="T226" s="252">
        <f>IF(Foglio2!$J$3=Foglio2!$E$5,'Assistenti_Tecnici 2^ Pos.Ec.'!R226,IF(Foglio2!$J$3=Foglio2!$E$6,'Assistenti_Amm.vo 2^ Pos.Ec.'!R226,0))</f>
        <v>0</v>
      </c>
      <c r="U226" s="252">
        <f t="shared" ref="U226" si="555">(P226)/12*0.8</f>
        <v>0</v>
      </c>
      <c r="V226" s="252">
        <f t="shared" ref="V226" si="556">(P226+R226)/12*0.8</f>
        <v>0</v>
      </c>
      <c r="W226" s="253" t="str">
        <f t="shared" ref="W226" si="557">"Fascia Da "&amp;F226&amp;" a "&amp;F227&amp;" Decorrenza "&amp;DAY(C220)&amp;"/"&amp;MONTH(C220)&amp;"/"&amp;YEAR(C220)</f>
        <v>Fascia Da 21 a 27 Decorrenza 1/1/2020</v>
      </c>
    </row>
    <row r="227" spans="1:23" ht="9" customHeight="1" x14ac:dyDescent="0.2">
      <c r="B227" s="245">
        <f t="shared" si="366"/>
        <v>43838</v>
      </c>
      <c r="C227" s="492"/>
      <c r="D227" s="492"/>
      <c r="E227" s="254" t="s">
        <v>4</v>
      </c>
      <c r="F227" s="255">
        <v>27</v>
      </c>
      <c r="G227" s="267">
        <f t="shared" ref="G227:N227" si="558">G226*1936.27</f>
        <v>0</v>
      </c>
      <c r="H227" s="256">
        <f t="shared" si="558"/>
        <v>0</v>
      </c>
      <c r="I227" s="256">
        <f t="shared" si="558"/>
        <v>0</v>
      </c>
      <c r="J227" s="267">
        <f t="shared" si="558"/>
        <v>0</v>
      </c>
      <c r="K227" s="267">
        <f t="shared" si="558"/>
        <v>0</v>
      </c>
      <c r="L227" s="257">
        <f t="shared" si="558"/>
        <v>0</v>
      </c>
      <c r="M227" s="267">
        <f t="shared" si="558"/>
        <v>0</v>
      </c>
      <c r="N227" s="267">
        <f t="shared" si="558"/>
        <v>0</v>
      </c>
      <c r="O227" s="183"/>
      <c r="P227" s="184">
        <f t="shared" ref="P227:V227" si="559">P226*1936.27</f>
        <v>0</v>
      </c>
      <c r="Q227" s="184">
        <f t="shared" si="559"/>
        <v>0</v>
      </c>
      <c r="R227" s="184">
        <f t="shared" si="559"/>
        <v>0</v>
      </c>
      <c r="S227" s="184">
        <f t="shared" si="559"/>
        <v>0</v>
      </c>
      <c r="T227" s="184">
        <f t="shared" si="559"/>
        <v>0</v>
      </c>
      <c r="U227" s="184">
        <f t="shared" si="559"/>
        <v>0</v>
      </c>
      <c r="V227" s="184">
        <f t="shared" si="559"/>
        <v>0</v>
      </c>
    </row>
    <row r="228" spans="1:23" ht="12.75" customHeight="1" x14ac:dyDescent="0.2">
      <c r="A228" s="104">
        <f>IF(Foglio2!$J$7=1,TRUNC(V228,0),TRUNC(U228,0))</f>
        <v>0</v>
      </c>
      <c r="B228" s="245">
        <f t="shared" si="366"/>
        <v>43839</v>
      </c>
      <c r="C228" s="492"/>
      <c r="D228" s="492"/>
      <c r="E228" s="259" t="s">
        <v>3</v>
      </c>
      <c r="F228" s="260">
        <v>28</v>
      </c>
      <c r="G228" s="248">
        <f>IF(Foglio2!$J$3=Foglio2!$E$5,'Assistenti_Tecnici 2^ Pos.Ec.'!E228,IF(Foglio2!$J$3=Foglio2!$E$6,'Assistenti_Amm.vo 2^ Pos.Ec.'!E228,0))</f>
        <v>0</v>
      </c>
      <c r="H228" s="248">
        <f>IF(Foglio2!$J$3=Foglio2!$E$5,'Assistenti_Tecnici 2^ Pos.Ec.'!F228,IF(Foglio2!$J$3=Foglio2!$E$6,'Assistenti_Amm.vo 2^ Pos.Ec.'!F228,0))</f>
        <v>0</v>
      </c>
      <c r="I228" s="248">
        <f>IF(Foglio2!$J$3=Foglio2!$E$5,'Assistenti_Tecnici 2^ Pos.Ec.'!G228,IF(Foglio2!$J$3=Foglio2!$E$6,'Assistenti_Amm.vo 2^ Pos.Ec.'!G228,0))</f>
        <v>0</v>
      </c>
      <c r="J228" s="248">
        <f>IF(Foglio2!$J$3=Foglio2!$E$5,'Assistenti_Tecnici 2^ Pos.Ec.'!H228,IF(Foglio2!$J$3=Foglio2!$E$6,'Assistenti_Amm.vo 2^ Pos.Ec.'!H228,0))</f>
        <v>0</v>
      </c>
      <c r="K228" s="248">
        <f>IF(Foglio2!$J$3=Foglio2!$E$5,'Assistenti_Tecnici 2^ Pos.Ec.'!I228,IF(Foglio2!$J$3=Foglio2!$E$6,'Assistenti_Amm.vo 2^ Pos.Ec.'!I228,0))</f>
        <v>0</v>
      </c>
      <c r="L228" s="248">
        <f>IF(Foglio2!$J$3=Foglio2!$E$5,'Assistenti_Tecnici 2^ Pos.Ec.'!J228,IF(Foglio2!$J$3=Foglio2!$E$6,'Assistenti_Amm.vo 2^ Pos.Ec.'!J228,0))</f>
        <v>0</v>
      </c>
      <c r="M228" s="248">
        <f>IF(Foglio2!$J$3=Foglio2!$E$5,'Assistenti_Tecnici 2^ Pos.Ec.'!K228,IF(Foglio2!$J$3=Foglio2!$E$6,'Assistenti_Amm.vo 2^ Pos.Ec.'!K228,0))</f>
        <v>0</v>
      </c>
      <c r="N228" s="250">
        <f>IF(Foglio2!$J$3=Foglio2!$E$5,'Assistenti_Tecnici 2^ Pos.Ec.'!L228,IF(Foglio2!$J$3=Foglio2!$E$6,'Assistenti_Amm.vo 2^ Pos.Ec.'!L228,0))</f>
        <v>0</v>
      </c>
      <c r="O228" s="251"/>
      <c r="P228" s="252">
        <f>IF(Foglio2!$J$3=Foglio2!$E$5,'Assistenti_Tecnici 2^ Pos.Ec.'!N228,IF(Foglio2!$J$3=Foglio2!$E$6,'Assistenti_Amm.vo 2^ Pos.Ec.'!N228,0))</f>
        <v>0</v>
      </c>
      <c r="Q228" s="252">
        <f>IF(Foglio2!$J$3=Foglio2!$E$5,'Assistenti_Tecnici 2^ Pos.Ec.'!O228,IF(Foglio2!$J$3=Foglio2!$E$6,'Assistenti_Amm.vo 2^ Pos.Ec.'!O228,0))</f>
        <v>0</v>
      </c>
      <c r="R228" s="252">
        <f>IF(Foglio2!$J$3=Foglio2!$E$5,'Assistenti_Tecnici 2^ Pos.Ec.'!P228,IF(Foglio2!$J$3=Foglio2!$E$6,'Assistenti_Amm.vo 2^ Pos.Ec.'!P228,0))</f>
        <v>0</v>
      </c>
      <c r="S228" s="252">
        <f>IF(Foglio2!$J$3=Foglio2!$E$5,'Assistenti_Tecnici 2^ Pos.Ec.'!Q228,IF(Foglio2!$J$3=Foglio2!$E$6,'Assistenti_Amm.vo 2^ Pos.Ec.'!Q228,0))</f>
        <v>0</v>
      </c>
      <c r="T228" s="252">
        <f>IF(Foglio2!$J$3=Foglio2!$E$5,'Assistenti_Tecnici 2^ Pos.Ec.'!R228,IF(Foglio2!$J$3=Foglio2!$E$6,'Assistenti_Amm.vo 2^ Pos.Ec.'!R228,0))</f>
        <v>0</v>
      </c>
      <c r="U228" s="252">
        <f t="shared" ref="U228" si="560">(P228)/12*0.8</f>
        <v>0</v>
      </c>
      <c r="V228" s="252">
        <f t="shared" ref="V228" si="561">(P228+R228)/12*0.8</f>
        <v>0</v>
      </c>
      <c r="W228" s="253" t="str">
        <f t="shared" ref="W228" si="562">"Fascia Da "&amp;F228&amp;" a "&amp;F229&amp;" Decorrenza "&amp;DAY(C220)&amp;"/"&amp;MONTH(C220)&amp;"/"&amp;YEAR(C220)</f>
        <v>Fascia Da 28 a 34 Decorrenza 1/1/2020</v>
      </c>
    </row>
    <row r="229" spans="1:23" ht="9" customHeight="1" x14ac:dyDescent="0.2">
      <c r="B229" s="245">
        <f t="shared" si="366"/>
        <v>43840</v>
      </c>
      <c r="C229" s="492"/>
      <c r="D229" s="492"/>
      <c r="E229" s="254" t="s">
        <v>4</v>
      </c>
      <c r="F229" s="255">
        <v>34</v>
      </c>
      <c r="G229" s="267">
        <f t="shared" ref="G229:N229" si="563">G228*1936.27</f>
        <v>0</v>
      </c>
      <c r="H229" s="256">
        <f t="shared" si="563"/>
        <v>0</v>
      </c>
      <c r="I229" s="256">
        <f t="shared" si="563"/>
        <v>0</v>
      </c>
      <c r="J229" s="267">
        <f t="shared" si="563"/>
        <v>0</v>
      </c>
      <c r="K229" s="267">
        <f t="shared" si="563"/>
        <v>0</v>
      </c>
      <c r="L229" s="257">
        <f t="shared" si="563"/>
        <v>0</v>
      </c>
      <c r="M229" s="267">
        <f t="shared" si="563"/>
        <v>0</v>
      </c>
      <c r="N229" s="267">
        <f t="shared" si="563"/>
        <v>0</v>
      </c>
      <c r="O229" s="183"/>
      <c r="P229" s="184">
        <f t="shared" ref="P229:V229" si="564">P228*1936.27</f>
        <v>0</v>
      </c>
      <c r="Q229" s="184">
        <f t="shared" si="564"/>
        <v>0</v>
      </c>
      <c r="R229" s="184">
        <f t="shared" si="564"/>
        <v>0</v>
      </c>
      <c r="S229" s="184">
        <f t="shared" si="564"/>
        <v>0</v>
      </c>
      <c r="T229" s="184">
        <f t="shared" si="564"/>
        <v>0</v>
      </c>
      <c r="U229" s="184">
        <f t="shared" si="564"/>
        <v>0</v>
      </c>
      <c r="V229" s="184">
        <f t="shared" si="564"/>
        <v>0</v>
      </c>
    </row>
    <row r="230" spans="1:23" ht="12.75" customHeight="1" x14ac:dyDescent="0.2">
      <c r="A230" s="104">
        <f>IF(Foglio2!$J$7=1,TRUNC(V230,0),TRUNC(U230,0))</f>
        <v>0</v>
      </c>
      <c r="B230" s="245">
        <f t="shared" si="366"/>
        <v>43841</v>
      </c>
      <c r="C230" s="492"/>
      <c r="D230" s="492"/>
      <c r="E230" s="259" t="s">
        <v>3</v>
      </c>
      <c r="F230" s="260">
        <v>35</v>
      </c>
      <c r="G230" s="248">
        <f>IF(Foglio2!$J$3=Foglio2!$E$5,'Assistenti_Tecnici 2^ Pos.Ec.'!E230,IF(Foglio2!$J$3=Foglio2!$E$6,'Assistenti_Amm.vo 2^ Pos.Ec.'!E230,0))</f>
        <v>0</v>
      </c>
      <c r="H230" s="248">
        <f>IF(Foglio2!$J$3=Foglio2!$E$5,'Assistenti_Tecnici 2^ Pos.Ec.'!F230,IF(Foglio2!$J$3=Foglio2!$E$6,'Assistenti_Amm.vo 2^ Pos.Ec.'!F230,0))</f>
        <v>0</v>
      </c>
      <c r="I230" s="248">
        <f>IF(Foglio2!$J$3=Foglio2!$E$5,'Assistenti_Tecnici 2^ Pos.Ec.'!G230,IF(Foglio2!$J$3=Foglio2!$E$6,'Assistenti_Amm.vo 2^ Pos.Ec.'!G230,0))</f>
        <v>0</v>
      </c>
      <c r="J230" s="248">
        <f>IF(Foglio2!$J$3=Foglio2!$E$5,'Assistenti_Tecnici 2^ Pos.Ec.'!H230,IF(Foglio2!$J$3=Foglio2!$E$6,'Assistenti_Amm.vo 2^ Pos.Ec.'!H230,0))</f>
        <v>0</v>
      </c>
      <c r="K230" s="248">
        <f>IF(Foglio2!$J$3=Foglio2!$E$5,'Assistenti_Tecnici 2^ Pos.Ec.'!I230,IF(Foglio2!$J$3=Foglio2!$E$6,'Assistenti_Amm.vo 2^ Pos.Ec.'!I230,0))</f>
        <v>0</v>
      </c>
      <c r="L230" s="248">
        <f>IF(Foglio2!$J$3=Foglio2!$E$5,'Assistenti_Tecnici 2^ Pos.Ec.'!J230,IF(Foglio2!$J$3=Foglio2!$E$6,'Assistenti_Amm.vo 2^ Pos.Ec.'!J230,0))</f>
        <v>0</v>
      </c>
      <c r="M230" s="248">
        <f>IF(Foglio2!$J$3=Foglio2!$E$5,'Assistenti_Tecnici 2^ Pos.Ec.'!K230,IF(Foglio2!$J$3=Foglio2!$E$6,'Assistenti_Amm.vo 2^ Pos.Ec.'!K230,0))</f>
        <v>0</v>
      </c>
      <c r="N230" s="250">
        <f>IF(Foglio2!$J$3=Foglio2!$E$5,'Assistenti_Tecnici 2^ Pos.Ec.'!L230,IF(Foglio2!$J$3=Foglio2!$E$6,'Assistenti_Amm.vo 2^ Pos.Ec.'!L230,0))</f>
        <v>0</v>
      </c>
      <c r="O230" s="251"/>
      <c r="P230" s="252">
        <f>IF(Foglio2!$J$3=Foglio2!$E$5,'Assistenti_Tecnici 2^ Pos.Ec.'!N230,IF(Foglio2!$J$3=Foglio2!$E$6,'Assistenti_Amm.vo 2^ Pos.Ec.'!N230,0))</f>
        <v>0</v>
      </c>
      <c r="Q230" s="252">
        <f>IF(Foglio2!$J$3=Foglio2!$E$5,'Assistenti_Tecnici 2^ Pos.Ec.'!O230,IF(Foglio2!$J$3=Foglio2!$E$6,'Assistenti_Amm.vo 2^ Pos.Ec.'!O230,0))</f>
        <v>0</v>
      </c>
      <c r="R230" s="252">
        <f>IF(Foglio2!$J$3=Foglio2!$E$5,'Assistenti_Tecnici 2^ Pos.Ec.'!P230,IF(Foglio2!$J$3=Foglio2!$E$6,'Assistenti_Amm.vo 2^ Pos.Ec.'!P230,0))</f>
        <v>0</v>
      </c>
      <c r="S230" s="252">
        <f>IF(Foglio2!$J$3=Foglio2!$E$5,'Assistenti_Tecnici 2^ Pos.Ec.'!Q230,IF(Foglio2!$J$3=Foglio2!$E$6,'Assistenti_Amm.vo 2^ Pos.Ec.'!Q230,0))</f>
        <v>0</v>
      </c>
      <c r="T230" s="252">
        <f>IF(Foglio2!$J$3=Foglio2!$E$5,'Assistenti_Tecnici 2^ Pos.Ec.'!R230,IF(Foglio2!$J$3=Foglio2!$E$6,'Assistenti_Amm.vo 2^ Pos.Ec.'!R230,0))</f>
        <v>0</v>
      </c>
      <c r="U230" s="252">
        <f t="shared" ref="U230" si="565">(P230)/12*0.8</f>
        <v>0</v>
      </c>
      <c r="V230" s="252">
        <f t="shared" ref="V230" si="566">(P230+R230)/12*0.8</f>
        <v>0</v>
      </c>
      <c r="W230" s="253" t="str">
        <f t="shared" ref="W230" si="567">"Fascia Da "&amp;F230&amp;" a "&amp;F231&amp;" Decorrenza "&amp;DAY(C220)&amp;"/"&amp;MONTH(C220)&amp;"/"&amp;YEAR(C220)</f>
        <v>Fascia Da 35 a  Decorrenza 1/1/2020</v>
      </c>
    </row>
    <row r="231" spans="1:23" ht="9" customHeight="1" x14ac:dyDescent="0.2">
      <c r="B231" s="245">
        <f t="shared" si="366"/>
        <v>43842</v>
      </c>
      <c r="C231" s="493"/>
      <c r="D231" s="493"/>
      <c r="E231" s="264" t="s">
        <v>4</v>
      </c>
      <c r="F231" s="265"/>
      <c r="G231" s="267">
        <f t="shared" ref="G231:N231" si="568">G230*1936.27</f>
        <v>0</v>
      </c>
      <c r="H231" s="267">
        <f t="shared" si="568"/>
        <v>0</v>
      </c>
      <c r="I231" s="267">
        <f t="shared" si="568"/>
        <v>0</v>
      </c>
      <c r="J231" s="267">
        <f t="shared" si="568"/>
        <v>0</v>
      </c>
      <c r="K231" s="267">
        <f t="shared" si="568"/>
        <v>0</v>
      </c>
      <c r="L231" s="267">
        <f t="shared" si="568"/>
        <v>0</v>
      </c>
      <c r="M231" s="267">
        <f t="shared" si="568"/>
        <v>0</v>
      </c>
      <c r="N231" s="267">
        <f t="shared" si="568"/>
        <v>0</v>
      </c>
      <c r="O231" s="183"/>
      <c r="P231" s="269">
        <f t="shared" ref="P231:V231" si="569">P230*1936.27</f>
        <v>0</v>
      </c>
      <c r="Q231" s="269">
        <f t="shared" si="569"/>
        <v>0</v>
      </c>
      <c r="R231" s="269">
        <f t="shared" si="569"/>
        <v>0</v>
      </c>
      <c r="S231" s="269">
        <f t="shared" si="569"/>
        <v>0</v>
      </c>
      <c r="T231" s="184">
        <f t="shared" si="569"/>
        <v>0</v>
      </c>
      <c r="U231" s="184">
        <f t="shared" si="569"/>
        <v>0</v>
      </c>
      <c r="V231" s="184">
        <f t="shared" si="569"/>
        <v>0</v>
      </c>
    </row>
    <row r="232" spans="1:23" ht="12.75" customHeight="1" x14ac:dyDescent="0.2">
      <c r="A232" s="104">
        <f>IF(Foglio2!$J$7=1,TRUNC(V232,0),TRUNC(U232,0))</f>
        <v>0</v>
      </c>
      <c r="B232" s="245">
        <f t="shared" ref="B232" si="570">C234</f>
        <v>44197</v>
      </c>
      <c r="C232" s="496">
        <f>D220+1</f>
        <v>44197</v>
      </c>
      <c r="D232" s="496">
        <v>44561</v>
      </c>
      <c r="E232" s="246" t="s">
        <v>3</v>
      </c>
      <c r="F232" s="247">
        <v>0</v>
      </c>
      <c r="G232" s="248">
        <f>IF(Foglio2!$J$3=Foglio2!$E$5,'Assistenti_Tecnici 2^ Pos.Ec.'!E232,IF(Foglio2!$J$3=Foglio2!$E$6,'Assistenti_Amm.vo 2^ Pos.Ec.'!E232,0))</f>
        <v>0</v>
      </c>
      <c r="H232" s="248">
        <f>IF(Foglio2!$J$3=Foglio2!$E$5,'Assistenti_Tecnici 2^ Pos.Ec.'!F232,IF(Foglio2!$J$3=Foglio2!$E$6,'Assistenti_Amm.vo 2^ Pos.Ec.'!F232,0))</f>
        <v>0</v>
      </c>
      <c r="I232" s="248">
        <f>IF(Foglio2!$J$3=Foglio2!$E$5,'Assistenti_Tecnici 2^ Pos.Ec.'!G232,IF(Foglio2!$J$3=Foglio2!$E$6,'Assistenti_Amm.vo 2^ Pos.Ec.'!G232,0))</f>
        <v>0</v>
      </c>
      <c r="J232" s="248">
        <f>IF(Foglio2!$J$3=Foglio2!$E$5,'Assistenti_Tecnici 2^ Pos.Ec.'!H232,IF(Foglio2!$J$3=Foglio2!$E$6,'Assistenti_Amm.vo 2^ Pos.Ec.'!H232,0))</f>
        <v>0</v>
      </c>
      <c r="K232" s="248">
        <f>IF(Foglio2!$J$3=Foglio2!$E$5,'Assistenti_Tecnici 2^ Pos.Ec.'!I232,IF(Foglio2!$J$3=Foglio2!$E$6,'Assistenti_Amm.vo 2^ Pos.Ec.'!I232,0))</f>
        <v>0</v>
      </c>
      <c r="L232" s="248">
        <f>IF(Foglio2!$J$3=Foglio2!$E$5,'Assistenti_Tecnici 2^ Pos.Ec.'!J232,IF(Foglio2!$J$3=Foglio2!$E$6,'Assistenti_Amm.vo 2^ Pos.Ec.'!J232,0))</f>
        <v>0</v>
      </c>
      <c r="M232" s="248">
        <f>IF(Foglio2!$J$3=Foglio2!$E$5,'Assistenti_Tecnici 2^ Pos.Ec.'!K232,IF(Foglio2!$J$3=Foglio2!$E$6,'Assistenti_Amm.vo 2^ Pos.Ec.'!K232,0))</f>
        <v>0</v>
      </c>
      <c r="N232" s="250">
        <f>IF(Foglio2!$J$3=Foglio2!$E$5,'Assistenti_Tecnici 2^ Pos.Ec.'!L232,IF(Foglio2!$J$3=Foglio2!$E$6,'Assistenti_Amm.vo 2^ Pos.Ec.'!L232,0))</f>
        <v>0</v>
      </c>
      <c r="O232" s="251"/>
      <c r="P232" s="252">
        <f>IF(Foglio2!$J$3=Foglio2!$E$5,'Assistenti_Tecnici 2^ Pos.Ec.'!N232,IF(Foglio2!$J$3=Foglio2!$E$6,'Assistenti_Amm.vo 2^ Pos.Ec.'!N232,0))</f>
        <v>0</v>
      </c>
      <c r="Q232" s="252">
        <f>IF(Foglio2!$J$3=Foglio2!$E$5,'Assistenti_Tecnici 2^ Pos.Ec.'!O232,IF(Foglio2!$J$3=Foglio2!$E$6,'Assistenti_Amm.vo 2^ Pos.Ec.'!O232,0))</f>
        <v>0</v>
      </c>
      <c r="R232" s="252">
        <f>IF(Foglio2!$J$3=Foglio2!$E$5,'Assistenti_Tecnici 2^ Pos.Ec.'!P232,IF(Foglio2!$J$3=Foglio2!$E$6,'Assistenti_Amm.vo 2^ Pos.Ec.'!P232,0))</f>
        <v>0</v>
      </c>
      <c r="S232" s="252">
        <f>IF(Foglio2!$J$3=Foglio2!$E$5,'Assistenti_Tecnici 2^ Pos.Ec.'!Q232,IF(Foglio2!$J$3=Foglio2!$E$6,'Assistenti_Amm.vo 2^ Pos.Ec.'!Q232,0))</f>
        <v>0</v>
      </c>
      <c r="T232" s="252">
        <f>IF(Foglio2!$J$3=Foglio2!$E$5,'Assistenti_Tecnici 2^ Pos.Ec.'!R232,IF(Foglio2!$J$3=Foglio2!$E$6,'Assistenti_Amm.vo 2^ Pos.Ec.'!R232,0))</f>
        <v>0</v>
      </c>
      <c r="U232" s="252">
        <f t="shared" ref="U232" si="571">(P232)/12*0.8</f>
        <v>0</v>
      </c>
      <c r="V232" s="252">
        <f t="shared" ref="V232" si="572">(P232+R232)/12*0.8</f>
        <v>0</v>
      </c>
      <c r="W232" s="253" t="str">
        <f t="shared" ref="W232" si="573">"Fascia Da "&amp;F232&amp;" a "&amp;F233&amp;" Decorrenza "&amp;DAY(C232)&amp;"/"&amp;MONTH(C232)&amp;"/"&amp;YEAR(C232)</f>
        <v>Fascia Da 0 a 8 Decorrenza 1/1/2021</v>
      </c>
    </row>
    <row r="233" spans="1:23" ht="9" customHeight="1" x14ac:dyDescent="0.2">
      <c r="B233" s="245">
        <f t="shared" si="366"/>
        <v>44198</v>
      </c>
      <c r="C233" s="497"/>
      <c r="D233" s="497"/>
      <c r="E233" s="254" t="s">
        <v>4</v>
      </c>
      <c r="F233" s="255">
        <v>8</v>
      </c>
      <c r="G233" s="267">
        <f t="shared" ref="G233:N233" si="574">G232*1936.27</f>
        <v>0</v>
      </c>
      <c r="H233" s="256">
        <f t="shared" si="574"/>
        <v>0</v>
      </c>
      <c r="I233" s="256">
        <f t="shared" si="574"/>
        <v>0</v>
      </c>
      <c r="J233" s="267">
        <f t="shared" si="574"/>
        <v>0</v>
      </c>
      <c r="K233" s="267">
        <f t="shared" si="574"/>
        <v>0</v>
      </c>
      <c r="L233" s="257">
        <f t="shared" si="574"/>
        <v>0</v>
      </c>
      <c r="M233" s="267">
        <f t="shared" si="574"/>
        <v>0</v>
      </c>
      <c r="N233" s="267">
        <f t="shared" si="574"/>
        <v>0</v>
      </c>
      <c r="O233" s="183"/>
      <c r="P233" s="184">
        <f t="shared" ref="P233:V233" si="575">P232*1936.27</f>
        <v>0</v>
      </c>
      <c r="Q233" s="184">
        <f t="shared" si="575"/>
        <v>0</v>
      </c>
      <c r="R233" s="184">
        <f t="shared" si="575"/>
        <v>0</v>
      </c>
      <c r="S233" s="184">
        <f t="shared" si="575"/>
        <v>0</v>
      </c>
      <c r="T233" s="184">
        <f t="shared" si="575"/>
        <v>0</v>
      </c>
      <c r="U233" s="184">
        <f t="shared" si="575"/>
        <v>0</v>
      </c>
      <c r="V233" s="184">
        <f t="shared" si="575"/>
        <v>0</v>
      </c>
    </row>
    <row r="234" spans="1:23" ht="12.75" customHeight="1" x14ac:dyDescent="0.2">
      <c r="A234" s="104">
        <f>IF(Foglio2!$J$7=1,TRUNC(V234,0),TRUNC(U234,0))</f>
        <v>0</v>
      </c>
      <c r="B234" s="245">
        <f t="shared" si="366"/>
        <v>44199</v>
      </c>
      <c r="C234" s="494">
        <f>C232</f>
        <v>44197</v>
      </c>
      <c r="D234" s="494">
        <f>D232</f>
        <v>44561</v>
      </c>
      <c r="E234" s="259" t="s">
        <v>3</v>
      </c>
      <c r="F234" s="260">
        <v>9</v>
      </c>
      <c r="G234" s="248">
        <f>IF(Foglio2!$J$3=Foglio2!$E$5,'Assistenti_Tecnici 2^ Pos.Ec.'!E234,IF(Foglio2!$J$3=Foglio2!$E$6,'Assistenti_Amm.vo 2^ Pos.Ec.'!E234,0))</f>
        <v>0</v>
      </c>
      <c r="H234" s="248">
        <f>IF(Foglio2!$J$3=Foglio2!$E$5,'Assistenti_Tecnici 2^ Pos.Ec.'!F234,IF(Foglio2!$J$3=Foglio2!$E$6,'Assistenti_Amm.vo 2^ Pos.Ec.'!F234,0))</f>
        <v>0</v>
      </c>
      <c r="I234" s="248">
        <f>IF(Foglio2!$J$3=Foglio2!$E$5,'Assistenti_Tecnici 2^ Pos.Ec.'!G234,IF(Foglio2!$J$3=Foglio2!$E$6,'Assistenti_Amm.vo 2^ Pos.Ec.'!G234,0))</f>
        <v>0</v>
      </c>
      <c r="J234" s="248">
        <f>IF(Foglio2!$J$3=Foglio2!$E$5,'Assistenti_Tecnici 2^ Pos.Ec.'!H234,IF(Foglio2!$J$3=Foglio2!$E$6,'Assistenti_Amm.vo 2^ Pos.Ec.'!H234,0))</f>
        <v>0</v>
      </c>
      <c r="K234" s="248">
        <f>IF(Foglio2!$J$3=Foglio2!$E$5,'Assistenti_Tecnici 2^ Pos.Ec.'!I234,IF(Foglio2!$J$3=Foglio2!$E$6,'Assistenti_Amm.vo 2^ Pos.Ec.'!I234,0))</f>
        <v>0</v>
      </c>
      <c r="L234" s="248">
        <f>IF(Foglio2!$J$3=Foglio2!$E$5,'Assistenti_Tecnici 2^ Pos.Ec.'!J234,IF(Foglio2!$J$3=Foglio2!$E$6,'Assistenti_Amm.vo 2^ Pos.Ec.'!J234,0))</f>
        <v>0</v>
      </c>
      <c r="M234" s="248">
        <f>IF(Foglio2!$J$3=Foglio2!$E$5,'Assistenti_Tecnici 2^ Pos.Ec.'!K234,IF(Foglio2!$J$3=Foglio2!$E$6,'Assistenti_Amm.vo 2^ Pos.Ec.'!K234,0))</f>
        <v>0</v>
      </c>
      <c r="N234" s="250">
        <f>IF(Foglio2!$J$3=Foglio2!$E$5,'Assistenti_Tecnici 2^ Pos.Ec.'!L234,IF(Foglio2!$J$3=Foglio2!$E$6,'Assistenti_Amm.vo 2^ Pos.Ec.'!L234,0))</f>
        <v>0</v>
      </c>
      <c r="O234" s="251"/>
      <c r="P234" s="252">
        <f>IF(Foglio2!$J$3=Foglio2!$E$5,'Assistenti_Tecnici 2^ Pos.Ec.'!N234,IF(Foglio2!$J$3=Foglio2!$E$6,'Assistenti_Amm.vo 2^ Pos.Ec.'!N234,0))</f>
        <v>0</v>
      </c>
      <c r="Q234" s="252">
        <f>IF(Foglio2!$J$3=Foglio2!$E$5,'Assistenti_Tecnici 2^ Pos.Ec.'!O234,IF(Foglio2!$J$3=Foglio2!$E$6,'Assistenti_Amm.vo 2^ Pos.Ec.'!O234,0))</f>
        <v>0</v>
      </c>
      <c r="R234" s="252">
        <f>IF(Foglio2!$J$3=Foglio2!$E$5,'Assistenti_Tecnici 2^ Pos.Ec.'!P234,IF(Foglio2!$J$3=Foglio2!$E$6,'Assistenti_Amm.vo 2^ Pos.Ec.'!P234,0))</f>
        <v>0</v>
      </c>
      <c r="S234" s="252">
        <f>IF(Foglio2!$J$3=Foglio2!$E$5,'Assistenti_Tecnici 2^ Pos.Ec.'!Q234,IF(Foglio2!$J$3=Foglio2!$E$6,'Assistenti_Amm.vo 2^ Pos.Ec.'!Q234,0))</f>
        <v>0</v>
      </c>
      <c r="T234" s="252">
        <f>IF(Foglio2!$J$3=Foglio2!$E$5,'Assistenti_Tecnici 2^ Pos.Ec.'!R234,IF(Foglio2!$J$3=Foglio2!$E$6,'Assistenti_Amm.vo 2^ Pos.Ec.'!R234,0))</f>
        <v>0</v>
      </c>
      <c r="U234" s="252">
        <f t="shared" ref="U234" si="576">(P234)/12*0.8</f>
        <v>0</v>
      </c>
      <c r="V234" s="252">
        <f t="shared" ref="V234" si="577">(P234+R234)/12*0.8</f>
        <v>0</v>
      </c>
      <c r="W234" s="253" t="str">
        <f t="shared" ref="W234" si="578">"Fascia Da "&amp;F234&amp;" a "&amp;F235&amp;" Decorrenza "&amp;DAY(C232)&amp;"/"&amp;MONTH(C232)&amp;"/"&amp;YEAR(C232)</f>
        <v>Fascia Da 9 a 14 Decorrenza 1/1/2021</v>
      </c>
    </row>
    <row r="235" spans="1:23" ht="9" customHeight="1" x14ac:dyDescent="0.2">
      <c r="B235" s="245">
        <f t="shared" ref="B235:B279" si="579">B234+1</f>
        <v>44200</v>
      </c>
      <c r="C235" s="494"/>
      <c r="D235" s="494"/>
      <c r="E235" s="254" t="s">
        <v>4</v>
      </c>
      <c r="F235" s="255">
        <v>14</v>
      </c>
      <c r="G235" s="267">
        <f t="shared" ref="G235:N235" si="580">G234*1936.27</f>
        <v>0</v>
      </c>
      <c r="H235" s="256">
        <f t="shared" si="580"/>
        <v>0</v>
      </c>
      <c r="I235" s="256">
        <f t="shared" si="580"/>
        <v>0</v>
      </c>
      <c r="J235" s="267">
        <f t="shared" si="580"/>
        <v>0</v>
      </c>
      <c r="K235" s="267">
        <f t="shared" si="580"/>
        <v>0</v>
      </c>
      <c r="L235" s="257">
        <f t="shared" si="580"/>
        <v>0</v>
      </c>
      <c r="M235" s="267">
        <f t="shared" si="580"/>
        <v>0</v>
      </c>
      <c r="N235" s="267">
        <f t="shared" si="580"/>
        <v>0</v>
      </c>
      <c r="O235" s="183"/>
      <c r="P235" s="184">
        <f t="shared" ref="P235:V235" si="581">P234*1936.27</f>
        <v>0</v>
      </c>
      <c r="Q235" s="184">
        <f t="shared" si="581"/>
        <v>0</v>
      </c>
      <c r="R235" s="184">
        <f t="shared" si="581"/>
        <v>0</v>
      </c>
      <c r="S235" s="184">
        <f t="shared" si="581"/>
        <v>0</v>
      </c>
      <c r="T235" s="184">
        <f t="shared" si="581"/>
        <v>0</v>
      </c>
      <c r="U235" s="184">
        <f t="shared" si="581"/>
        <v>0</v>
      </c>
      <c r="V235" s="184">
        <f t="shared" si="581"/>
        <v>0</v>
      </c>
    </row>
    <row r="236" spans="1:23" ht="12.75" customHeight="1" x14ac:dyDescent="0.2">
      <c r="A236" s="104">
        <f>IF(Foglio2!$J$7=1,TRUNC(V236,0),TRUNC(U236,0))</f>
        <v>0</v>
      </c>
      <c r="B236" s="245">
        <f t="shared" si="579"/>
        <v>44201</v>
      </c>
      <c r="C236" s="494"/>
      <c r="D236" s="494"/>
      <c r="E236" s="259" t="s">
        <v>3</v>
      </c>
      <c r="F236" s="260">
        <v>15</v>
      </c>
      <c r="G236" s="248">
        <f>IF(Foglio2!$J$3=Foglio2!$E$5,'Assistenti_Tecnici 2^ Pos.Ec.'!E236,IF(Foglio2!$J$3=Foglio2!$E$6,'Assistenti_Amm.vo 2^ Pos.Ec.'!E236,0))</f>
        <v>0</v>
      </c>
      <c r="H236" s="248">
        <f>IF(Foglio2!$J$3=Foglio2!$E$5,'Assistenti_Tecnici 2^ Pos.Ec.'!F236,IF(Foglio2!$J$3=Foglio2!$E$6,'Assistenti_Amm.vo 2^ Pos.Ec.'!F236,0))</f>
        <v>0</v>
      </c>
      <c r="I236" s="248">
        <f>IF(Foglio2!$J$3=Foglio2!$E$5,'Assistenti_Tecnici 2^ Pos.Ec.'!G236,IF(Foglio2!$J$3=Foglio2!$E$6,'Assistenti_Amm.vo 2^ Pos.Ec.'!G236,0))</f>
        <v>0</v>
      </c>
      <c r="J236" s="248">
        <f>IF(Foglio2!$J$3=Foglio2!$E$5,'Assistenti_Tecnici 2^ Pos.Ec.'!H236,IF(Foglio2!$J$3=Foglio2!$E$6,'Assistenti_Amm.vo 2^ Pos.Ec.'!H236,0))</f>
        <v>0</v>
      </c>
      <c r="K236" s="248">
        <f>IF(Foglio2!$J$3=Foglio2!$E$5,'Assistenti_Tecnici 2^ Pos.Ec.'!I236,IF(Foglio2!$J$3=Foglio2!$E$6,'Assistenti_Amm.vo 2^ Pos.Ec.'!I236,0))</f>
        <v>0</v>
      </c>
      <c r="L236" s="248">
        <f>IF(Foglio2!$J$3=Foglio2!$E$5,'Assistenti_Tecnici 2^ Pos.Ec.'!J236,IF(Foglio2!$J$3=Foglio2!$E$6,'Assistenti_Amm.vo 2^ Pos.Ec.'!J236,0))</f>
        <v>0</v>
      </c>
      <c r="M236" s="248">
        <f>IF(Foglio2!$J$3=Foglio2!$E$5,'Assistenti_Tecnici 2^ Pos.Ec.'!K236,IF(Foglio2!$J$3=Foglio2!$E$6,'Assistenti_Amm.vo 2^ Pos.Ec.'!K236,0))</f>
        <v>0</v>
      </c>
      <c r="N236" s="250">
        <f>IF(Foglio2!$J$3=Foglio2!$E$5,'Assistenti_Tecnici 2^ Pos.Ec.'!L236,IF(Foglio2!$J$3=Foglio2!$E$6,'Assistenti_Amm.vo 2^ Pos.Ec.'!L236,0))</f>
        <v>0</v>
      </c>
      <c r="O236" s="251"/>
      <c r="P236" s="252">
        <f>IF(Foglio2!$J$3=Foglio2!$E$5,'Assistenti_Tecnici 2^ Pos.Ec.'!N236,IF(Foglio2!$J$3=Foglio2!$E$6,'Assistenti_Amm.vo 2^ Pos.Ec.'!N236,0))</f>
        <v>0</v>
      </c>
      <c r="Q236" s="252">
        <f>IF(Foglio2!$J$3=Foglio2!$E$5,'Assistenti_Tecnici 2^ Pos.Ec.'!O236,IF(Foglio2!$J$3=Foglio2!$E$6,'Assistenti_Amm.vo 2^ Pos.Ec.'!O236,0))</f>
        <v>0</v>
      </c>
      <c r="R236" s="252">
        <f>IF(Foglio2!$J$3=Foglio2!$E$5,'Assistenti_Tecnici 2^ Pos.Ec.'!P236,IF(Foglio2!$J$3=Foglio2!$E$6,'Assistenti_Amm.vo 2^ Pos.Ec.'!P236,0))</f>
        <v>0</v>
      </c>
      <c r="S236" s="252">
        <f>IF(Foglio2!$J$3=Foglio2!$E$5,'Assistenti_Tecnici 2^ Pos.Ec.'!Q236,IF(Foglio2!$J$3=Foglio2!$E$6,'Assistenti_Amm.vo 2^ Pos.Ec.'!Q236,0))</f>
        <v>0</v>
      </c>
      <c r="T236" s="252">
        <f>IF(Foglio2!$J$3=Foglio2!$E$5,'Assistenti_Tecnici 2^ Pos.Ec.'!R236,IF(Foglio2!$J$3=Foglio2!$E$6,'Assistenti_Amm.vo 2^ Pos.Ec.'!R236,0))</f>
        <v>0</v>
      </c>
      <c r="U236" s="252">
        <f t="shared" ref="U236" si="582">(P236)/12*0.8</f>
        <v>0</v>
      </c>
      <c r="V236" s="252">
        <f t="shared" ref="V236" si="583">(P236+R236)/12*0.8</f>
        <v>0</v>
      </c>
      <c r="W236" s="253" t="str">
        <f t="shared" ref="W236" si="584">"Fascia Da "&amp;F236&amp;" a "&amp;F237&amp;" Decorrenza "&amp;DAY(C232)&amp;"/"&amp;MONTH(C232)&amp;"/"&amp;YEAR(C232)</f>
        <v>Fascia Da 15 a 20 Decorrenza 1/1/2021</v>
      </c>
    </row>
    <row r="237" spans="1:23" ht="9" customHeight="1" x14ac:dyDescent="0.2">
      <c r="B237" s="245">
        <f t="shared" si="579"/>
        <v>44202</v>
      </c>
      <c r="C237" s="494"/>
      <c r="D237" s="494"/>
      <c r="E237" s="254" t="s">
        <v>4</v>
      </c>
      <c r="F237" s="255">
        <v>20</v>
      </c>
      <c r="G237" s="267">
        <f t="shared" ref="G237:N237" si="585">G236*1936.27</f>
        <v>0</v>
      </c>
      <c r="H237" s="256">
        <f t="shared" si="585"/>
        <v>0</v>
      </c>
      <c r="I237" s="256">
        <f t="shared" si="585"/>
        <v>0</v>
      </c>
      <c r="J237" s="267">
        <f t="shared" si="585"/>
        <v>0</v>
      </c>
      <c r="K237" s="267">
        <f t="shared" si="585"/>
        <v>0</v>
      </c>
      <c r="L237" s="257">
        <f t="shared" si="585"/>
        <v>0</v>
      </c>
      <c r="M237" s="267">
        <f t="shared" si="585"/>
        <v>0</v>
      </c>
      <c r="N237" s="267">
        <f t="shared" si="585"/>
        <v>0</v>
      </c>
      <c r="O237" s="183"/>
      <c r="P237" s="184">
        <f t="shared" ref="P237:V237" si="586">P236*1936.27</f>
        <v>0</v>
      </c>
      <c r="Q237" s="184">
        <f t="shared" si="586"/>
        <v>0</v>
      </c>
      <c r="R237" s="184">
        <f t="shared" si="586"/>
        <v>0</v>
      </c>
      <c r="S237" s="184">
        <f t="shared" si="586"/>
        <v>0</v>
      </c>
      <c r="T237" s="184">
        <f t="shared" si="586"/>
        <v>0</v>
      </c>
      <c r="U237" s="184">
        <f t="shared" si="586"/>
        <v>0</v>
      </c>
      <c r="V237" s="184">
        <f t="shared" si="586"/>
        <v>0</v>
      </c>
    </row>
    <row r="238" spans="1:23" ht="12.75" customHeight="1" x14ac:dyDescent="0.2">
      <c r="A238" s="104">
        <f>IF(Foglio2!$J$7=1,TRUNC(V238,0),TRUNC(U238,0))</f>
        <v>0</v>
      </c>
      <c r="B238" s="245">
        <f t="shared" si="579"/>
        <v>44203</v>
      </c>
      <c r="C238" s="494"/>
      <c r="D238" s="494"/>
      <c r="E238" s="259" t="s">
        <v>3</v>
      </c>
      <c r="F238" s="260">
        <v>21</v>
      </c>
      <c r="G238" s="248">
        <f>IF(Foglio2!$J$3=Foglio2!$E$5,'Assistenti_Tecnici 2^ Pos.Ec.'!E238,IF(Foglio2!$J$3=Foglio2!$E$6,'Assistenti_Amm.vo 2^ Pos.Ec.'!E238,0))</f>
        <v>0</v>
      </c>
      <c r="H238" s="248">
        <f>IF(Foglio2!$J$3=Foglio2!$E$5,'Assistenti_Tecnici 2^ Pos.Ec.'!F238,IF(Foglio2!$J$3=Foglio2!$E$6,'Assistenti_Amm.vo 2^ Pos.Ec.'!F238,0))</f>
        <v>0</v>
      </c>
      <c r="I238" s="248">
        <f>IF(Foglio2!$J$3=Foglio2!$E$5,'Assistenti_Tecnici 2^ Pos.Ec.'!G238,IF(Foglio2!$J$3=Foglio2!$E$6,'Assistenti_Amm.vo 2^ Pos.Ec.'!G238,0))</f>
        <v>0</v>
      </c>
      <c r="J238" s="248">
        <f>IF(Foglio2!$J$3=Foglio2!$E$5,'Assistenti_Tecnici 2^ Pos.Ec.'!H238,IF(Foglio2!$J$3=Foglio2!$E$6,'Assistenti_Amm.vo 2^ Pos.Ec.'!H238,0))</f>
        <v>0</v>
      </c>
      <c r="K238" s="248">
        <f>IF(Foglio2!$J$3=Foglio2!$E$5,'Assistenti_Tecnici 2^ Pos.Ec.'!I238,IF(Foglio2!$J$3=Foglio2!$E$6,'Assistenti_Amm.vo 2^ Pos.Ec.'!I238,0))</f>
        <v>0</v>
      </c>
      <c r="L238" s="248">
        <f>IF(Foglio2!$J$3=Foglio2!$E$5,'Assistenti_Tecnici 2^ Pos.Ec.'!J238,IF(Foglio2!$J$3=Foglio2!$E$6,'Assistenti_Amm.vo 2^ Pos.Ec.'!J238,0))</f>
        <v>0</v>
      </c>
      <c r="M238" s="248">
        <f>IF(Foglio2!$J$3=Foglio2!$E$5,'Assistenti_Tecnici 2^ Pos.Ec.'!K238,IF(Foglio2!$J$3=Foglio2!$E$6,'Assistenti_Amm.vo 2^ Pos.Ec.'!K238,0))</f>
        <v>0</v>
      </c>
      <c r="N238" s="250">
        <f>IF(Foglio2!$J$3=Foglio2!$E$5,'Assistenti_Tecnici 2^ Pos.Ec.'!L238,IF(Foglio2!$J$3=Foglio2!$E$6,'Assistenti_Amm.vo 2^ Pos.Ec.'!L238,0))</f>
        <v>0</v>
      </c>
      <c r="O238" s="251"/>
      <c r="P238" s="252">
        <f>IF(Foglio2!$J$3=Foglio2!$E$5,'Assistenti_Tecnici 2^ Pos.Ec.'!N238,IF(Foglio2!$J$3=Foglio2!$E$6,'Assistenti_Amm.vo 2^ Pos.Ec.'!N238,0))</f>
        <v>0</v>
      </c>
      <c r="Q238" s="252">
        <f>IF(Foglio2!$J$3=Foglio2!$E$5,'Assistenti_Tecnici 2^ Pos.Ec.'!O238,IF(Foglio2!$J$3=Foglio2!$E$6,'Assistenti_Amm.vo 2^ Pos.Ec.'!O238,0))</f>
        <v>0</v>
      </c>
      <c r="R238" s="252">
        <f>IF(Foglio2!$J$3=Foglio2!$E$5,'Assistenti_Tecnici 2^ Pos.Ec.'!P238,IF(Foglio2!$J$3=Foglio2!$E$6,'Assistenti_Amm.vo 2^ Pos.Ec.'!P238,0))</f>
        <v>0</v>
      </c>
      <c r="S238" s="252">
        <f>IF(Foglio2!$J$3=Foglio2!$E$5,'Assistenti_Tecnici 2^ Pos.Ec.'!Q238,IF(Foglio2!$J$3=Foglio2!$E$6,'Assistenti_Amm.vo 2^ Pos.Ec.'!Q238,0))</f>
        <v>0</v>
      </c>
      <c r="T238" s="252">
        <f>IF(Foglio2!$J$3=Foglio2!$E$5,'Assistenti_Tecnici 2^ Pos.Ec.'!R238,IF(Foglio2!$J$3=Foglio2!$E$6,'Assistenti_Amm.vo 2^ Pos.Ec.'!R238,0))</f>
        <v>0</v>
      </c>
      <c r="U238" s="252">
        <f t="shared" ref="U238" si="587">(P238)/12*0.8</f>
        <v>0</v>
      </c>
      <c r="V238" s="252">
        <f t="shared" ref="V238" si="588">(P238+R238)/12*0.8</f>
        <v>0</v>
      </c>
      <c r="W238" s="253" t="str">
        <f t="shared" ref="W238" si="589">"Fascia Da "&amp;F238&amp;" a "&amp;F239&amp;" Decorrenza "&amp;DAY(C232)&amp;"/"&amp;MONTH(C232)&amp;"/"&amp;YEAR(C232)</f>
        <v>Fascia Da 21 a 27 Decorrenza 1/1/2021</v>
      </c>
    </row>
    <row r="239" spans="1:23" ht="9" customHeight="1" x14ac:dyDescent="0.2">
      <c r="B239" s="245">
        <f t="shared" si="579"/>
        <v>44204</v>
      </c>
      <c r="C239" s="494"/>
      <c r="D239" s="494"/>
      <c r="E239" s="254" t="s">
        <v>4</v>
      </c>
      <c r="F239" s="255">
        <v>27</v>
      </c>
      <c r="G239" s="267">
        <f t="shared" ref="G239:N239" si="590">G238*1936.27</f>
        <v>0</v>
      </c>
      <c r="H239" s="256">
        <f t="shared" si="590"/>
        <v>0</v>
      </c>
      <c r="I239" s="256">
        <f t="shared" si="590"/>
        <v>0</v>
      </c>
      <c r="J239" s="267">
        <f t="shared" si="590"/>
        <v>0</v>
      </c>
      <c r="K239" s="267">
        <f t="shared" si="590"/>
        <v>0</v>
      </c>
      <c r="L239" s="257">
        <f t="shared" si="590"/>
        <v>0</v>
      </c>
      <c r="M239" s="267">
        <f t="shared" si="590"/>
        <v>0</v>
      </c>
      <c r="N239" s="267">
        <f t="shared" si="590"/>
        <v>0</v>
      </c>
      <c r="O239" s="183"/>
      <c r="P239" s="184">
        <f t="shared" ref="P239:V239" si="591">P238*1936.27</f>
        <v>0</v>
      </c>
      <c r="Q239" s="184">
        <f t="shared" si="591"/>
        <v>0</v>
      </c>
      <c r="R239" s="184">
        <f t="shared" si="591"/>
        <v>0</v>
      </c>
      <c r="S239" s="184">
        <f t="shared" si="591"/>
        <v>0</v>
      </c>
      <c r="T239" s="184">
        <f t="shared" si="591"/>
        <v>0</v>
      </c>
      <c r="U239" s="184">
        <f t="shared" si="591"/>
        <v>0</v>
      </c>
      <c r="V239" s="184">
        <f t="shared" si="591"/>
        <v>0</v>
      </c>
    </row>
    <row r="240" spans="1:23" ht="12.75" customHeight="1" x14ac:dyDescent="0.2">
      <c r="A240" s="104">
        <f>IF(Foglio2!$J$7=1,TRUNC(V240,0),TRUNC(U240,0))</f>
        <v>0</v>
      </c>
      <c r="B240" s="245">
        <f t="shared" si="579"/>
        <v>44205</v>
      </c>
      <c r="C240" s="494"/>
      <c r="D240" s="494"/>
      <c r="E240" s="259" t="s">
        <v>3</v>
      </c>
      <c r="F240" s="260">
        <v>28</v>
      </c>
      <c r="G240" s="248">
        <f>IF(Foglio2!$J$3=Foglio2!$E$5,'Assistenti_Tecnici 2^ Pos.Ec.'!E240,IF(Foglio2!$J$3=Foglio2!$E$6,'Assistenti_Amm.vo 2^ Pos.Ec.'!E240,0))</f>
        <v>0</v>
      </c>
      <c r="H240" s="248">
        <f>IF(Foglio2!$J$3=Foglio2!$E$5,'Assistenti_Tecnici 2^ Pos.Ec.'!F240,IF(Foglio2!$J$3=Foglio2!$E$6,'Assistenti_Amm.vo 2^ Pos.Ec.'!F240,0))</f>
        <v>0</v>
      </c>
      <c r="I240" s="248">
        <f>IF(Foglio2!$J$3=Foglio2!$E$5,'Assistenti_Tecnici 2^ Pos.Ec.'!G240,IF(Foglio2!$J$3=Foglio2!$E$6,'Assistenti_Amm.vo 2^ Pos.Ec.'!G240,0))</f>
        <v>0</v>
      </c>
      <c r="J240" s="248">
        <f>IF(Foglio2!$J$3=Foglio2!$E$5,'Assistenti_Tecnici 2^ Pos.Ec.'!H240,IF(Foglio2!$J$3=Foglio2!$E$6,'Assistenti_Amm.vo 2^ Pos.Ec.'!H240,0))</f>
        <v>0</v>
      </c>
      <c r="K240" s="248">
        <f>IF(Foglio2!$J$3=Foglio2!$E$5,'Assistenti_Tecnici 2^ Pos.Ec.'!I240,IF(Foglio2!$J$3=Foglio2!$E$6,'Assistenti_Amm.vo 2^ Pos.Ec.'!I240,0))</f>
        <v>0</v>
      </c>
      <c r="L240" s="248">
        <f>IF(Foglio2!$J$3=Foglio2!$E$5,'Assistenti_Tecnici 2^ Pos.Ec.'!J240,IF(Foglio2!$J$3=Foglio2!$E$6,'Assistenti_Amm.vo 2^ Pos.Ec.'!J240,0))</f>
        <v>0</v>
      </c>
      <c r="M240" s="248">
        <f>IF(Foglio2!$J$3=Foglio2!$E$5,'Assistenti_Tecnici 2^ Pos.Ec.'!K240,IF(Foglio2!$J$3=Foglio2!$E$6,'Assistenti_Amm.vo 2^ Pos.Ec.'!K240,0))</f>
        <v>0</v>
      </c>
      <c r="N240" s="250">
        <f>IF(Foglio2!$J$3=Foglio2!$E$5,'Assistenti_Tecnici 2^ Pos.Ec.'!L240,IF(Foglio2!$J$3=Foglio2!$E$6,'Assistenti_Amm.vo 2^ Pos.Ec.'!L240,0))</f>
        <v>0</v>
      </c>
      <c r="O240" s="251"/>
      <c r="P240" s="252">
        <f>IF(Foglio2!$J$3=Foglio2!$E$5,'Assistenti_Tecnici 2^ Pos.Ec.'!N240,IF(Foglio2!$J$3=Foglio2!$E$6,'Assistenti_Amm.vo 2^ Pos.Ec.'!N240,0))</f>
        <v>0</v>
      </c>
      <c r="Q240" s="252">
        <f>IF(Foglio2!$J$3=Foglio2!$E$5,'Assistenti_Tecnici 2^ Pos.Ec.'!O240,IF(Foglio2!$J$3=Foglio2!$E$6,'Assistenti_Amm.vo 2^ Pos.Ec.'!O240,0))</f>
        <v>0</v>
      </c>
      <c r="R240" s="252">
        <f>IF(Foglio2!$J$3=Foglio2!$E$5,'Assistenti_Tecnici 2^ Pos.Ec.'!P240,IF(Foglio2!$J$3=Foglio2!$E$6,'Assistenti_Amm.vo 2^ Pos.Ec.'!P240,0))</f>
        <v>0</v>
      </c>
      <c r="S240" s="252">
        <f>IF(Foglio2!$J$3=Foglio2!$E$5,'Assistenti_Tecnici 2^ Pos.Ec.'!Q240,IF(Foglio2!$J$3=Foglio2!$E$6,'Assistenti_Amm.vo 2^ Pos.Ec.'!Q240,0))</f>
        <v>0</v>
      </c>
      <c r="T240" s="252">
        <f>IF(Foglio2!$J$3=Foglio2!$E$5,'Assistenti_Tecnici 2^ Pos.Ec.'!R240,IF(Foglio2!$J$3=Foglio2!$E$6,'Assistenti_Amm.vo 2^ Pos.Ec.'!R240,0))</f>
        <v>0</v>
      </c>
      <c r="U240" s="252">
        <f t="shared" ref="U240" si="592">(P240)/12*0.8</f>
        <v>0</v>
      </c>
      <c r="V240" s="252">
        <f t="shared" ref="V240" si="593">(P240+R240)/12*0.8</f>
        <v>0</v>
      </c>
      <c r="W240" s="253" t="str">
        <f t="shared" ref="W240" si="594">"Fascia Da "&amp;F240&amp;" a "&amp;F241&amp;" Decorrenza "&amp;DAY(C232)&amp;"/"&amp;MONTH(C232)&amp;"/"&amp;YEAR(C232)</f>
        <v>Fascia Da 28 a 34 Decorrenza 1/1/2021</v>
      </c>
    </row>
    <row r="241" spans="1:23" ht="9" customHeight="1" x14ac:dyDescent="0.2">
      <c r="B241" s="245">
        <f t="shared" si="579"/>
        <v>44206</v>
      </c>
      <c r="C241" s="494"/>
      <c r="D241" s="494"/>
      <c r="E241" s="254" t="s">
        <v>4</v>
      </c>
      <c r="F241" s="255">
        <v>34</v>
      </c>
      <c r="G241" s="267">
        <f t="shared" ref="G241:N241" si="595">G240*1936.27</f>
        <v>0</v>
      </c>
      <c r="H241" s="256">
        <f t="shared" si="595"/>
        <v>0</v>
      </c>
      <c r="I241" s="256">
        <f t="shared" si="595"/>
        <v>0</v>
      </c>
      <c r="J241" s="267">
        <f t="shared" si="595"/>
        <v>0</v>
      </c>
      <c r="K241" s="267">
        <f t="shared" si="595"/>
        <v>0</v>
      </c>
      <c r="L241" s="257">
        <f t="shared" si="595"/>
        <v>0</v>
      </c>
      <c r="M241" s="267">
        <f t="shared" si="595"/>
        <v>0</v>
      </c>
      <c r="N241" s="267">
        <f t="shared" si="595"/>
        <v>0</v>
      </c>
      <c r="O241" s="183"/>
      <c r="P241" s="184">
        <f t="shared" ref="P241:V241" si="596">P240*1936.27</f>
        <v>0</v>
      </c>
      <c r="Q241" s="184">
        <f t="shared" si="596"/>
        <v>0</v>
      </c>
      <c r="R241" s="184">
        <f t="shared" si="596"/>
        <v>0</v>
      </c>
      <c r="S241" s="184">
        <f t="shared" si="596"/>
        <v>0</v>
      </c>
      <c r="T241" s="184">
        <f t="shared" si="596"/>
        <v>0</v>
      </c>
      <c r="U241" s="184">
        <f t="shared" si="596"/>
        <v>0</v>
      </c>
      <c r="V241" s="184">
        <f t="shared" si="596"/>
        <v>0</v>
      </c>
    </row>
    <row r="242" spans="1:23" ht="12.75" customHeight="1" x14ac:dyDescent="0.2">
      <c r="A242" s="104">
        <f>IF(Foglio2!$J$7=1,TRUNC(V242,0),TRUNC(U242,0))</f>
        <v>0</v>
      </c>
      <c r="B242" s="245">
        <f t="shared" si="579"/>
        <v>44207</v>
      </c>
      <c r="C242" s="494"/>
      <c r="D242" s="494"/>
      <c r="E242" s="259" t="s">
        <v>3</v>
      </c>
      <c r="F242" s="260">
        <v>35</v>
      </c>
      <c r="G242" s="248">
        <f>IF(Foglio2!$J$3=Foglio2!$E$5,'Assistenti_Tecnici 2^ Pos.Ec.'!E242,IF(Foglio2!$J$3=Foglio2!$E$6,'Assistenti_Amm.vo 2^ Pos.Ec.'!E242,0))</f>
        <v>0</v>
      </c>
      <c r="H242" s="248">
        <f>IF(Foglio2!$J$3=Foglio2!$E$5,'Assistenti_Tecnici 2^ Pos.Ec.'!F242,IF(Foglio2!$J$3=Foglio2!$E$6,'Assistenti_Amm.vo 2^ Pos.Ec.'!F242,0))</f>
        <v>0</v>
      </c>
      <c r="I242" s="248">
        <f>IF(Foglio2!$J$3=Foglio2!$E$5,'Assistenti_Tecnici 2^ Pos.Ec.'!G242,IF(Foglio2!$J$3=Foglio2!$E$6,'Assistenti_Amm.vo 2^ Pos.Ec.'!G242,0))</f>
        <v>0</v>
      </c>
      <c r="J242" s="248">
        <f>IF(Foglio2!$J$3=Foglio2!$E$5,'Assistenti_Tecnici 2^ Pos.Ec.'!H242,IF(Foglio2!$J$3=Foglio2!$E$6,'Assistenti_Amm.vo 2^ Pos.Ec.'!H242,0))</f>
        <v>0</v>
      </c>
      <c r="K242" s="248">
        <f>IF(Foglio2!$J$3=Foglio2!$E$5,'Assistenti_Tecnici 2^ Pos.Ec.'!I242,IF(Foglio2!$J$3=Foglio2!$E$6,'Assistenti_Amm.vo 2^ Pos.Ec.'!I242,0))</f>
        <v>0</v>
      </c>
      <c r="L242" s="248">
        <f>IF(Foglio2!$J$3=Foglio2!$E$5,'Assistenti_Tecnici 2^ Pos.Ec.'!J242,IF(Foglio2!$J$3=Foglio2!$E$6,'Assistenti_Amm.vo 2^ Pos.Ec.'!J242,0))</f>
        <v>0</v>
      </c>
      <c r="M242" s="248">
        <f>IF(Foglio2!$J$3=Foglio2!$E$5,'Assistenti_Tecnici 2^ Pos.Ec.'!K242,IF(Foglio2!$J$3=Foglio2!$E$6,'Assistenti_Amm.vo 2^ Pos.Ec.'!K242,0))</f>
        <v>0</v>
      </c>
      <c r="N242" s="250">
        <f>IF(Foglio2!$J$3=Foglio2!$E$5,'Assistenti_Tecnici 2^ Pos.Ec.'!L242,IF(Foglio2!$J$3=Foglio2!$E$6,'Assistenti_Amm.vo 2^ Pos.Ec.'!L242,0))</f>
        <v>0</v>
      </c>
      <c r="O242" s="251"/>
      <c r="P242" s="252">
        <f>IF(Foglio2!$J$3=Foglio2!$E$5,'Assistenti_Tecnici 2^ Pos.Ec.'!N242,IF(Foglio2!$J$3=Foglio2!$E$6,'Assistenti_Amm.vo 2^ Pos.Ec.'!N242,0))</f>
        <v>0</v>
      </c>
      <c r="Q242" s="252">
        <f>IF(Foglio2!$J$3=Foglio2!$E$5,'Assistenti_Tecnici 2^ Pos.Ec.'!O242,IF(Foglio2!$J$3=Foglio2!$E$6,'Assistenti_Amm.vo 2^ Pos.Ec.'!O242,0))</f>
        <v>0</v>
      </c>
      <c r="R242" s="252">
        <f>IF(Foglio2!$J$3=Foglio2!$E$5,'Assistenti_Tecnici 2^ Pos.Ec.'!P242,IF(Foglio2!$J$3=Foglio2!$E$6,'Assistenti_Amm.vo 2^ Pos.Ec.'!P242,0))</f>
        <v>0</v>
      </c>
      <c r="S242" s="252">
        <f>IF(Foglio2!$J$3=Foglio2!$E$5,'Assistenti_Tecnici 2^ Pos.Ec.'!Q242,IF(Foglio2!$J$3=Foglio2!$E$6,'Assistenti_Amm.vo 2^ Pos.Ec.'!Q242,0))</f>
        <v>0</v>
      </c>
      <c r="T242" s="252">
        <f>IF(Foglio2!$J$3=Foglio2!$E$5,'Assistenti_Tecnici 2^ Pos.Ec.'!R242,IF(Foglio2!$J$3=Foglio2!$E$6,'Assistenti_Amm.vo 2^ Pos.Ec.'!R242,0))</f>
        <v>0</v>
      </c>
      <c r="U242" s="252">
        <f t="shared" ref="U242" si="597">(P242)/12*0.8</f>
        <v>0</v>
      </c>
      <c r="V242" s="252">
        <f t="shared" ref="V242" si="598">(P242+R242)/12*0.8</f>
        <v>0</v>
      </c>
      <c r="W242" s="253" t="str">
        <f t="shared" ref="W242" si="599">"Fascia Da "&amp;F242&amp;" a "&amp;F243&amp;" Decorrenza "&amp;DAY(C232)&amp;"/"&amp;MONTH(C232)&amp;"/"&amp;YEAR(C232)</f>
        <v>Fascia Da 35 a  Decorrenza 1/1/2021</v>
      </c>
    </row>
    <row r="243" spans="1:23" ht="9" customHeight="1" x14ac:dyDescent="0.2">
      <c r="B243" s="245">
        <f t="shared" si="579"/>
        <v>44208</v>
      </c>
      <c r="C243" s="495"/>
      <c r="D243" s="495"/>
      <c r="E243" s="264" t="s">
        <v>4</v>
      </c>
      <c r="F243" s="265"/>
      <c r="G243" s="267">
        <f t="shared" ref="G243:N243" si="600">G242*1936.27</f>
        <v>0</v>
      </c>
      <c r="H243" s="267">
        <f t="shared" si="600"/>
        <v>0</v>
      </c>
      <c r="I243" s="267">
        <f t="shared" si="600"/>
        <v>0</v>
      </c>
      <c r="J243" s="267">
        <f t="shared" si="600"/>
        <v>0</v>
      </c>
      <c r="K243" s="267">
        <f t="shared" si="600"/>
        <v>0</v>
      </c>
      <c r="L243" s="267">
        <f t="shared" si="600"/>
        <v>0</v>
      </c>
      <c r="M243" s="267">
        <f t="shared" si="600"/>
        <v>0</v>
      </c>
      <c r="N243" s="267">
        <f t="shared" si="600"/>
        <v>0</v>
      </c>
      <c r="O243" s="183"/>
      <c r="P243" s="269">
        <f t="shared" ref="P243:V243" si="601">P242*1936.27</f>
        <v>0</v>
      </c>
      <c r="Q243" s="269">
        <f t="shared" si="601"/>
        <v>0</v>
      </c>
      <c r="R243" s="269">
        <f t="shared" si="601"/>
        <v>0</v>
      </c>
      <c r="S243" s="269">
        <f t="shared" si="601"/>
        <v>0</v>
      </c>
      <c r="T243" s="184">
        <f t="shared" si="601"/>
        <v>0</v>
      </c>
      <c r="U243" s="184">
        <f t="shared" si="601"/>
        <v>0</v>
      </c>
      <c r="V243" s="184">
        <f t="shared" si="601"/>
        <v>0</v>
      </c>
    </row>
    <row r="244" spans="1:23" ht="12.75" customHeight="1" x14ac:dyDescent="0.2">
      <c r="A244" s="104">
        <f>IF(Foglio2!$J$7=1,TRUNC(V244,0),TRUNC(U244,0))</f>
        <v>0</v>
      </c>
      <c r="B244" s="245">
        <f t="shared" ref="B244" si="602">C246</f>
        <v>44562</v>
      </c>
      <c r="C244" s="496">
        <f>D232+1</f>
        <v>44562</v>
      </c>
      <c r="D244" s="496">
        <v>44651</v>
      </c>
      <c r="E244" s="246" t="s">
        <v>3</v>
      </c>
      <c r="F244" s="247">
        <v>0</v>
      </c>
      <c r="G244" s="248">
        <f>IF(Foglio2!$J$3=Foglio2!$E$5,'Assistenti_Tecnici 2^ Pos.Ec.'!E244,IF(Foglio2!$J$3=Foglio2!$E$6,'Assistenti_Amm.vo 2^ Pos.Ec.'!E244,0))</f>
        <v>0</v>
      </c>
      <c r="H244" s="248">
        <f>IF(Foglio2!$J$3=Foglio2!$E$5,'Assistenti_Tecnici 2^ Pos.Ec.'!F244,IF(Foglio2!$J$3=Foglio2!$E$6,'Assistenti_Amm.vo 2^ Pos.Ec.'!F244,0))</f>
        <v>0</v>
      </c>
      <c r="I244" s="248">
        <f>IF(Foglio2!$J$3=Foglio2!$E$5,'Assistenti_Tecnici 2^ Pos.Ec.'!G244,IF(Foglio2!$J$3=Foglio2!$E$6,'Assistenti_Amm.vo 2^ Pos.Ec.'!G244,0))</f>
        <v>0</v>
      </c>
      <c r="J244" s="248">
        <f>IF(Foglio2!$J$3=Foglio2!$E$5,'Assistenti_Tecnici 2^ Pos.Ec.'!H244,IF(Foglio2!$J$3=Foglio2!$E$6,'Assistenti_Amm.vo 2^ Pos.Ec.'!H244,0))</f>
        <v>0</v>
      </c>
      <c r="K244" s="248">
        <f>IF(Foglio2!$J$3=Foglio2!$E$5,'Assistenti_Tecnici 2^ Pos.Ec.'!I244,IF(Foglio2!$J$3=Foglio2!$E$6,'Assistenti_Amm.vo 2^ Pos.Ec.'!I244,0))</f>
        <v>0</v>
      </c>
      <c r="L244" s="248">
        <f>IF(Foglio2!$J$3=Foglio2!$E$5,'Assistenti_Tecnici 2^ Pos.Ec.'!J244,IF(Foglio2!$J$3=Foglio2!$E$6,'Assistenti_Amm.vo 2^ Pos.Ec.'!J244,0))</f>
        <v>0</v>
      </c>
      <c r="M244" s="248">
        <f>IF(Foglio2!$J$3=Foglio2!$E$5,'Assistenti_Tecnici 2^ Pos.Ec.'!K244,IF(Foglio2!$J$3=Foglio2!$E$6,'Assistenti_Amm.vo 2^ Pos.Ec.'!K244,0))</f>
        <v>0</v>
      </c>
      <c r="N244" s="250">
        <f>IF(Foglio2!$J$3=Foglio2!$E$5,'Assistenti_Tecnici 2^ Pos.Ec.'!L244,IF(Foglio2!$J$3=Foglio2!$E$6,'Assistenti_Amm.vo 2^ Pos.Ec.'!L244,0))</f>
        <v>0</v>
      </c>
      <c r="O244" s="251"/>
      <c r="P244" s="252">
        <f>IF(Foglio2!$J$3=Foglio2!$E$5,'Assistenti_Tecnici 2^ Pos.Ec.'!N244,IF(Foglio2!$J$3=Foglio2!$E$6,'Assistenti_Amm.vo 2^ Pos.Ec.'!N244,0))</f>
        <v>0</v>
      </c>
      <c r="Q244" s="252">
        <f>IF(Foglio2!$J$3=Foglio2!$E$5,'Assistenti_Tecnici 2^ Pos.Ec.'!O244,IF(Foglio2!$J$3=Foglio2!$E$6,'Assistenti_Amm.vo 2^ Pos.Ec.'!O244,0))</f>
        <v>0</v>
      </c>
      <c r="R244" s="252">
        <f>IF(Foglio2!$J$3=Foglio2!$E$5,'Assistenti_Tecnici 2^ Pos.Ec.'!P244,IF(Foglio2!$J$3=Foglio2!$E$6,'Assistenti_Amm.vo 2^ Pos.Ec.'!P244,0))</f>
        <v>0</v>
      </c>
      <c r="S244" s="252">
        <f>IF(Foglio2!$J$3=Foglio2!$E$5,'Assistenti_Tecnici 2^ Pos.Ec.'!Q244,IF(Foglio2!$J$3=Foglio2!$E$6,'Assistenti_Amm.vo 2^ Pos.Ec.'!Q244,0))</f>
        <v>0</v>
      </c>
      <c r="T244" s="252">
        <f>IF(Foglio2!$J$3=Foglio2!$E$5,'Assistenti_Tecnici 2^ Pos.Ec.'!R244,IF(Foglio2!$J$3=Foglio2!$E$6,'Assistenti_Amm.vo 2^ Pos.Ec.'!R244,0))</f>
        <v>0</v>
      </c>
      <c r="U244" s="252">
        <f t="shared" ref="U244" si="603">(P244)/12*0.8</f>
        <v>0</v>
      </c>
      <c r="V244" s="252">
        <f t="shared" ref="V244" si="604">(P244+R244)/12*0.8</f>
        <v>0</v>
      </c>
      <c r="W244" s="253" t="str">
        <f t="shared" ref="W244" si="605">"Fascia Da "&amp;F244&amp;" a "&amp;F245&amp;" Decorrenza "&amp;DAY(C244)&amp;"/"&amp;MONTH(C244)&amp;"/"&amp;YEAR(C244)</f>
        <v>Fascia Da 0 a 8 Decorrenza 1/1/2022</v>
      </c>
    </row>
    <row r="245" spans="1:23" ht="9" customHeight="1" x14ac:dyDescent="0.2">
      <c r="B245" s="245">
        <f t="shared" si="579"/>
        <v>44563</v>
      </c>
      <c r="C245" s="497"/>
      <c r="D245" s="497"/>
      <c r="E245" s="254" t="s">
        <v>4</v>
      </c>
      <c r="F245" s="255">
        <v>8</v>
      </c>
      <c r="G245" s="267">
        <f t="shared" ref="G245:N245" si="606">G244*1936.27</f>
        <v>0</v>
      </c>
      <c r="H245" s="256">
        <f t="shared" si="606"/>
        <v>0</v>
      </c>
      <c r="I245" s="256">
        <f t="shared" si="606"/>
        <v>0</v>
      </c>
      <c r="J245" s="267">
        <f t="shared" si="606"/>
        <v>0</v>
      </c>
      <c r="K245" s="267">
        <f t="shared" si="606"/>
        <v>0</v>
      </c>
      <c r="L245" s="257">
        <f t="shared" si="606"/>
        <v>0</v>
      </c>
      <c r="M245" s="267">
        <f t="shared" si="606"/>
        <v>0</v>
      </c>
      <c r="N245" s="267">
        <f t="shared" si="606"/>
        <v>0</v>
      </c>
      <c r="O245" s="183"/>
      <c r="P245" s="184">
        <f t="shared" ref="P245:V245" si="607">P244*1936.27</f>
        <v>0</v>
      </c>
      <c r="Q245" s="184">
        <f t="shared" si="607"/>
        <v>0</v>
      </c>
      <c r="R245" s="184">
        <f t="shared" si="607"/>
        <v>0</v>
      </c>
      <c r="S245" s="184">
        <f t="shared" si="607"/>
        <v>0</v>
      </c>
      <c r="T245" s="184">
        <f t="shared" si="607"/>
        <v>0</v>
      </c>
      <c r="U245" s="184">
        <f t="shared" si="607"/>
        <v>0</v>
      </c>
      <c r="V245" s="184">
        <f t="shared" si="607"/>
        <v>0</v>
      </c>
    </row>
    <row r="246" spans="1:23" ht="12.75" customHeight="1" x14ac:dyDescent="0.2">
      <c r="A246" s="104">
        <f>IF(Foglio2!$J$7=1,TRUNC(V246,0),TRUNC(U246,0))</f>
        <v>0</v>
      </c>
      <c r="B246" s="245">
        <f t="shared" si="579"/>
        <v>44564</v>
      </c>
      <c r="C246" s="494">
        <f>C244</f>
        <v>44562</v>
      </c>
      <c r="D246" s="494">
        <f>D244</f>
        <v>44651</v>
      </c>
      <c r="E246" s="259" t="s">
        <v>3</v>
      </c>
      <c r="F246" s="260">
        <v>9</v>
      </c>
      <c r="G246" s="248">
        <f>IF(Foglio2!$J$3=Foglio2!$E$5,'Assistenti_Tecnici 2^ Pos.Ec.'!E246,IF(Foglio2!$J$3=Foglio2!$E$6,'Assistenti_Amm.vo 2^ Pos.Ec.'!E246,0))</f>
        <v>0</v>
      </c>
      <c r="H246" s="248">
        <f>IF(Foglio2!$J$3=Foglio2!$E$5,'Assistenti_Tecnici 2^ Pos.Ec.'!F246,IF(Foglio2!$J$3=Foglio2!$E$6,'Assistenti_Amm.vo 2^ Pos.Ec.'!F246,0))</f>
        <v>0</v>
      </c>
      <c r="I246" s="248">
        <f>IF(Foglio2!$J$3=Foglio2!$E$5,'Assistenti_Tecnici 2^ Pos.Ec.'!G246,IF(Foglio2!$J$3=Foglio2!$E$6,'Assistenti_Amm.vo 2^ Pos.Ec.'!G246,0))</f>
        <v>0</v>
      </c>
      <c r="J246" s="248">
        <f>IF(Foglio2!$J$3=Foglio2!$E$5,'Assistenti_Tecnici 2^ Pos.Ec.'!H246,IF(Foglio2!$J$3=Foglio2!$E$6,'Assistenti_Amm.vo 2^ Pos.Ec.'!H246,0))</f>
        <v>0</v>
      </c>
      <c r="K246" s="248">
        <f>IF(Foglio2!$J$3=Foglio2!$E$5,'Assistenti_Tecnici 2^ Pos.Ec.'!I246,IF(Foglio2!$J$3=Foglio2!$E$6,'Assistenti_Amm.vo 2^ Pos.Ec.'!I246,0))</f>
        <v>0</v>
      </c>
      <c r="L246" s="248">
        <f>IF(Foglio2!$J$3=Foglio2!$E$5,'Assistenti_Tecnici 2^ Pos.Ec.'!J246,IF(Foglio2!$J$3=Foglio2!$E$6,'Assistenti_Amm.vo 2^ Pos.Ec.'!J246,0))</f>
        <v>0</v>
      </c>
      <c r="M246" s="248">
        <f>IF(Foglio2!$J$3=Foglio2!$E$5,'Assistenti_Tecnici 2^ Pos.Ec.'!K246,IF(Foglio2!$J$3=Foglio2!$E$6,'Assistenti_Amm.vo 2^ Pos.Ec.'!K246,0))</f>
        <v>0</v>
      </c>
      <c r="N246" s="250">
        <f>IF(Foglio2!$J$3=Foglio2!$E$5,'Assistenti_Tecnici 2^ Pos.Ec.'!L246,IF(Foglio2!$J$3=Foglio2!$E$6,'Assistenti_Amm.vo 2^ Pos.Ec.'!L246,0))</f>
        <v>0</v>
      </c>
      <c r="O246" s="251"/>
      <c r="P246" s="252">
        <f>IF(Foglio2!$J$3=Foglio2!$E$5,'Assistenti_Tecnici 2^ Pos.Ec.'!N246,IF(Foglio2!$J$3=Foglio2!$E$6,'Assistenti_Amm.vo 2^ Pos.Ec.'!N246,0))</f>
        <v>0</v>
      </c>
      <c r="Q246" s="252">
        <f>IF(Foglio2!$J$3=Foglio2!$E$5,'Assistenti_Tecnici 2^ Pos.Ec.'!O246,IF(Foglio2!$J$3=Foglio2!$E$6,'Assistenti_Amm.vo 2^ Pos.Ec.'!O246,0))</f>
        <v>0</v>
      </c>
      <c r="R246" s="252">
        <f>IF(Foglio2!$J$3=Foglio2!$E$5,'Assistenti_Tecnici 2^ Pos.Ec.'!P246,IF(Foglio2!$J$3=Foglio2!$E$6,'Assistenti_Amm.vo 2^ Pos.Ec.'!P246,0))</f>
        <v>0</v>
      </c>
      <c r="S246" s="252">
        <f>IF(Foglio2!$J$3=Foglio2!$E$5,'Assistenti_Tecnici 2^ Pos.Ec.'!Q246,IF(Foglio2!$J$3=Foglio2!$E$6,'Assistenti_Amm.vo 2^ Pos.Ec.'!Q246,0))</f>
        <v>0</v>
      </c>
      <c r="T246" s="252">
        <f>IF(Foglio2!$J$3=Foglio2!$E$5,'Assistenti_Tecnici 2^ Pos.Ec.'!R246,IF(Foglio2!$J$3=Foglio2!$E$6,'Assistenti_Amm.vo 2^ Pos.Ec.'!R246,0))</f>
        <v>0</v>
      </c>
      <c r="U246" s="252">
        <f t="shared" ref="U246" si="608">(P246)/12*0.8</f>
        <v>0</v>
      </c>
      <c r="V246" s="252">
        <f t="shared" ref="V246" si="609">(P246+R246)/12*0.8</f>
        <v>0</v>
      </c>
      <c r="W246" s="253" t="str">
        <f t="shared" ref="W246" si="610">"Fascia Da "&amp;F246&amp;" a "&amp;F247&amp;" Decorrenza "&amp;DAY(C244)&amp;"/"&amp;MONTH(C244)&amp;"/"&amp;YEAR(C244)</f>
        <v>Fascia Da 9 a 14 Decorrenza 1/1/2022</v>
      </c>
    </row>
    <row r="247" spans="1:23" ht="9" customHeight="1" x14ac:dyDescent="0.2">
      <c r="B247" s="245">
        <f t="shared" si="579"/>
        <v>44565</v>
      </c>
      <c r="C247" s="494"/>
      <c r="D247" s="494"/>
      <c r="E247" s="254" t="s">
        <v>4</v>
      </c>
      <c r="F247" s="255">
        <v>14</v>
      </c>
      <c r="G247" s="267">
        <f t="shared" ref="G247:N247" si="611">G246*1936.27</f>
        <v>0</v>
      </c>
      <c r="H247" s="256">
        <f t="shared" si="611"/>
        <v>0</v>
      </c>
      <c r="I247" s="256">
        <f t="shared" si="611"/>
        <v>0</v>
      </c>
      <c r="J247" s="267">
        <f t="shared" si="611"/>
        <v>0</v>
      </c>
      <c r="K247" s="267">
        <f t="shared" si="611"/>
        <v>0</v>
      </c>
      <c r="L247" s="257">
        <f t="shared" si="611"/>
        <v>0</v>
      </c>
      <c r="M247" s="267">
        <f t="shared" si="611"/>
        <v>0</v>
      </c>
      <c r="N247" s="267">
        <f t="shared" si="611"/>
        <v>0</v>
      </c>
      <c r="O247" s="183"/>
      <c r="P247" s="184">
        <f t="shared" ref="P247:V247" si="612">P246*1936.27</f>
        <v>0</v>
      </c>
      <c r="Q247" s="184">
        <f t="shared" si="612"/>
        <v>0</v>
      </c>
      <c r="R247" s="184">
        <f t="shared" si="612"/>
        <v>0</v>
      </c>
      <c r="S247" s="184">
        <f t="shared" si="612"/>
        <v>0</v>
      </c>
      <c r="T247" s="184">
        <f t="shared" si="612"/>
        <v>0</v>
      </c>
      <c r="U247" s="184">
        <f t="shared" si="612"/>
        <v>0</v>
      </c>
      <c r="V247" s="184">
        <f t="shared" si="612"/>
        <v>0</v>
      </c>
    </row>
    <row r="248" spans="1:23" ht="12.75" customHeight="1" x14ac:dyDescent="0.2">
      <c r="A248" s="104">
        <f>IF(Foglio2!$J$7=1,TRUNC(V248,0),TRUNC(U248,0))</f>
        <v>0</v>
      </c>
      <c r="B248" s="245">
        <f t="shared" si="579"/>
        <v>44566</v>
      </c>
      <c r="C248" s="494"/>
      <c r="D248" s="494"/>
      <c r="E248" s="259" t="s">
        <v>3</v>
      </c>
      <c r="F248" s="260">
        <v>15</v>
      </c>
      <c r="G248" s="248">
        <f>IF(Foglio2!$J$3=Foglio2!$E$5,'Assistenti_Tecnici 2^ Pos.Ec.'!E248,IF(Foglio2!$J$3=Foglio2!$E$6,'Assistenti_Amm.vo 2^ Pos.Ec.'!E248,0))</f>
        <v>0</v>
      </c>
      <c r="H248" s="248">
        <f>IF(Foglio2!$J$3=Foglio2!$E$5,'Assistenti_Tecnici 2^ Pos.Ec.'!F248,IF(Foglio2!$J$3=Foglio2!$E$6,'Assistenti_Amm.vo 2^ Pos.Ec.'!F248,0))</f>
        <v>0</v>
      </c>
      <c r="I248" s="248">
        <f>IF(Foglio2!$J$3=Foglio2!$E$5,'Assistenti_Tecnici 2^ Pos.Ec.'!G248,IF(Foglio2!$J$3=Foglio2!$E$6,'Assistenti_Amm.vo 2^ Pos.Ec.'!G248,0))</f>
        <v>0</v>
      </c>
      <c r="J248" s="248">
        <f>IF(Foglio2!$J$3=Foglio2!$E$5,'Assistenti_Tecnici 2^ Pos.Ec.'!H248,IF(Foglio2!$J$3=Foglio2!$E$6,'Assistenti_Amm.vo 2^ Pos.Ec.'!H248,0))</f>
        <v>0</v>
      </c>
      <c r="K248" s="248">
        <f>IF(Foglio2!$J$3=Foglio2!$E$5,'Assistenti_Tecnici 2^ Pos.Ec.'!I248,IF(Foglio2!$J$3=Foglio2!$E$6,'Assistenti_Amm.vo 2^ Pos.Ec.'!I248,0))</f>
        <v>0</v>
      </c>
      <c r="L248" s="248">
        <f>IF(Foglio2!$J$3=Foglio2!$E$5,'Assistenti_Tecnici 2^ Pos.Ec.'!J248,IF(Foglio2!$J$3=Foglio2!$E$6,'Assistenti_Amm.vo 2^ Pos.Ec.'!J248,0))</f>
        <v>0</v>
      </c>
      <c r="M248" s="248">
        <f>IF(Foglio2!$J$3=Foglio2!$E$5,'Assistenti_Tecnici 2^ Pos.Ec.'!K248,IF(Foglio2!$J$3=Foglio2!$E$6,'Assistenti_Amm.vo 2^ Pos.Ec.'!K248,0))</f>
        <v>0</v>
      </c>
      <c r="N248" s="250">
        <f>IF(Foglio2!$J$3=Foglio2!$E$5,'Assistenti_Tecnici 2^ Pos.Ec.'!L248,IF(Foglio2!$J$3=Foglio2!$E$6,'Assistenti_Amm.vo 2^ Pos.Ec.'!L248,0))</f>
        <v>0</v>
      </c>
      <c r="O248" s="251"/>
      <c r="P248" s="252">
        <f>IF(Foglio2!$J$3=Foglio2!$E$5,'Assistenti_Tecnici 2^ Pos.Ec.'!N248,IF(Foglio2!$J$3=Foglio2!$E$6,'Assistenti_Amm.vo 2^ Pos.Ec.'!N248,0))</f>
        <v>0</v>
      </c>
      <c r="Q248" s="252">
        <f>IF(Foglio2!$J$3=Foglio2!$E$5,'Assistenti_Tecnici 2^ Pos.Ec.'!O248,IF(Foglio2!$J$3=Foglio2!$E$6,'Assistenti_Amm.vo 2^ Pos.Ec.'!O248,0))</f>
        <v>0</v>
      </c>
      <c r="R248" s="252">
        <f>IF(Foglio2!$J$3=Foglio2!$E$5,'Assistenti_Tecnici 2^ Pos.Ec.'!P248,IF(Foglio2!$J$3=Foglio2!$E$6,'Assistenti_Amm.vo 2^ Pos.Ec.'!P248,0))</f>
        <v>0</v>
      </c>
      <c r="S248" s="252">
        <f>IF(Foglio2!$J$3=Foglio2!$E$5,'Assistenti_Tecnici 2^ Pos.Ec.'!Q248,IF(Foglio2!$J$3=Foglio2!$E$6,'Assistenti_Amm.vo 2^ Pos.Ec.'!Q248,0))</f>
        <v>0</v>
      </c>
      <c r="T248" s="252">
        <f>IF(Foglio2!$J$3=Foglio2!$E$5,'Assistenti_Tecnici 2^ Pos.Ec.'!R248,IF(Foglio2!$J$3=Foglio2!$E$6,'Assistenti_Amm.vo 2^ Pos.Ec.'!R248,0))</f>
        <v>0</v>
      </c>
      <c r="U248" s="252">
        <f t="shared" ref="U248" si="613">(P248)/12*0.8</f>
        <v>0</v>
      </c>
      <c r="V248" s="252">
        <f t="shared" ref="V248" si="614">(P248+R248)/12*0.8</f>
        <v>0</v>
      </c>
      <c r="W248" s="253" t="str">
        <f t="shared" ref="W248" si="615">"Fascia Da "&amp;F248&amp;" a "&amp;F249&amp;" Decorrenza "&amp;DAY(C244)&amp;"/"&amp;MONTH(C244)&amp;"/"&amp;YEAR(C244)</f>
        <v>Fascia Da 15 a 20 Decorrenza 1/1/2022</v>
      </c>
    </row>
    <row r="249" spans="1:23" ht="9" customHeight="1" x14ac:dyDescent="0.2">
      <c r="B249" s="245">
        <f t="shared" si="579"/>
        <v>44567</v>
      </c>
      <c r="C249" s="494"/>
      <c r="D249" s="494"/>
      <c r="E249" s="254" t="s">
        <v>4</v>
      </c>
      <c r="F249" s="255">
        <v>20</v>
      </c>
      <c r="G249" s="267">
        <f t="shared" ref="G249:N249" si="616">G248*1936.27</f>
        <v>0</v>
      </c>
      <c r="H249" s="256">
        <f t="shared" si="616"/>
        <v>0</v>
      </c>
      <c r="I249" s="256">
        <f t="shared" si="616"/>
        <v>0</v>
      </c>
      <c r="J249" s="267">
        <f t="shared" si="616"/>
        <v>0</v>
      </c>
      <c r="K249" s="267">
        <f t="shared" si="616"/>
        <v>0</v>
      </c>
      <c r="L249" s="257">
        <f t="shared" si="616"/>
        <v>0</v>
      </c>
      <c r="M249" s="267">
        <f t="shared" si="616"/>
        <v>0</v>
      </c>
      <c r="N249" s="267">
        <f t="shared" si="616"/>
        <v>0</v>
      </c>
      <c r="O249" s="183"/>
      <c r="P249" s="184">
        <f t="shared" ref="P249:V249" si="617">P248*1936.27</f>
        <v>0</v>
      </c>
      <c r="Q249" s="184">
        <f t="shared" si="617"/>
        <v>0</v>
      </c>
      <c r="R249" s="184">
        <f t="shared" si="617"/>
        <v>0</v>
      </c>
      <c r="S249" s="184">
        <f t="shared" si="617"/>
        <v>0</v>
      </c>
      <c r="T249" s="184">
        <f t="shared" si="617"/>
        <v>0</v>
      </c>
      <c r="U249" s="184">
        <f t="shared" si="617"/>
        <v>0</v>
      </c>
      <c r="V249" s="184">
        <f t="shared" si="617"/>
        <v>0</v>
      </c>
    </row>
    <row r="250" spans="1:23" ht="12.75" customHeight="1" x14ac:dyDescent="0.2">
      <c r="A250" s="104">
        <f>IF(Foglio2!$J$7=1,TRUNC(V250,0),TRUNC(U250,0))</f>
        <v>0</v>
      </c>
      <c r="B250" s="245">
        <f t="shared" si="579"/>
        <v>44568</v>
      </c>
      <c r="C250" s="494"/>
      <c r="D250" s="494"/>
      <c r="E250" s="259" t="s">
        <v>3</v>
      </c>
      <c r="F250" s="260">
        <v>21</v>
      </c>
      <c r="G250" s="248">
        <f>IF(Foglio2!$J$3=Foglio2!$E$5,'Assistenti_Tecnici 2^ Pos.Ec.'!E250,IF(Foglio2!$J$3=Foglio2!$E$6,'Assistenti_Amm.vo 2^ Pos.Ec.'!E250,0))</f>
        <v>0</v>
      </c>
      <c r="H250" s="248">
        <f>IF(Foglio2!$J$3=Foglio2!$E$5,'Assistenti_Tecnici 2^ Pos.Ec.'!F250,IF(Foglio2!$J$3=Foglio2!$E$6,'Assistenti_Amm.vo 2^ Pos.Ec.'!F250,0))</f>
        <v>0</v>
      </c>
      <c r="I250" s="248">
        <f>IF(Foglio2!$J$3=Foglio2!$E$5,'Assistenti_Tecnici 2^ Pos.Ec.'!G250,IF(Foglio2!$J$3=Foglio2!$E$6,'Assistenti_Amm.vo 2^ Pos.Ec.'!G250,0))</f>
        <v>0</v>
      </c>
      <c r="J250" s="248">
        <f>IF(Foglio2!$J$3=Foglio2!$E$5,'Assistenti_Tecnici 2^ Pos.Ec.'!H250,IF(Foglio2!$J$3=Foglio2!$E$6,'Assistenti_Amm.vo 2^ Pos.Ec.'!H250,0))</f>
        <v>0</v>
      </c>
      <c r="K250" s="248">
        <f>IF(Foglio2!$J$3=Foglio2!$E$5,'Assistenti_Tecnici 2^ Pos.Ec.'!I250,IF(Foglio2!$J$3=Foglio2!$E$6,'Assistenti_Amm.vo 2^ Pos.Ec.'!I250,0))</f>
        <v>0</v>
      </c>
      <c r="L250" s="248">
        <f>IF(Foglio2!$J$3=Foglio2!$E$5,'Assistenti_Tecnici 2^ Pos.Ec.'!J250,IF(Foglio2!$J$3=Foglio2!$E$6,'Assistenti_Amm.vo 2^ Pos.Ec.'!J250,0))</f>
        <v>0</v>
      </c>
      <c r="M250" s="248">
        <f>IF(Foglio2!$J$3=Foglio2!$E$5,'Assistenti_Tecnici 2^ Pos.Ec.'!K250,IF(Foglio2!$J$3=Foglio2!$E$6,'Assistenti_Amm.vo 2^ Pos.Ec.'!K250,0))</f>
        <v>0</v>
      </c>
      <c r="N250" s="250">
        <f>IF(Foglio2!$J$3=Foglio2!$E$5,'Assistenti_Tecnici 2^ Pos.Ec.'!L250,IF(Foglio2!$J$3=Foglio2!$E$6,'Assistenti_Amm.vo 2^ Pos.Ec.'!L250,0))</f>
        <v>0</v>
      </c>
      <c r="O250" s="251"/>
      <c r="P250" s="252">
        <f>IF(Foglio2!$J$3=Foglio2!$E$5,'Assistenti_Tecnici 2^ Pos.Ec.'!N250,IF(Foglio2!$J$3=Foglio2!$E$6,'Assistenti_Amm.vo 2^ Pos.Ec.'!N250,0))</f>
        <v>0</v>
      </c>
      <c r="Q250" s="252">
        <f>IF(Foglio2!$J$3=Foglio2!$E$5,'Assistenti_Tecnici 2^ Pos.Ec.'!O250,IF(Foglio2!$J$3=Foglio2!$E$6,'Assistenti_Amm.vo 2^ Pos.Ec.'!O250,0))</f>
        <v>0</v>
      </c>
      <c r="R250" s="252">
        <f>IF(Foglio2!$J$3=Foglio2!$E$5,'Assistenti_Tecnici 2^ Pos.Ec.'!P250,IF(Foglio2!$J$3=Foglio2!$E$6,'Assistenti_Amm.vo 2^ Pos.Ec.'!P250,0))</f>
        <v>0</v>
      </c>
      <c r="S250" s="252">
        <f>IF(Foglio2!$J$3=Foglio2!$E$5,'Assistenti_Tecnici 2^ Pos.Ec.'!Q250,IF(Foglio2!$J$3=Foglio2!$E$6,'Assistenti_Amm.vo 2^ Pos.Ec.'!Q250,0))</f>
        <v>0</v>
      </c>
      <c r="T250" s="252">
        <f>IF(Foglio2!$J$3=Foglio2!$E$5,'Assistenti_Tecnici 2^ Pos.Ec.'!R250,IF(Foglio2!$J$3=Foglio2!$E$6,'Assistenti_Amm.vo 2^ Pos.Ec.'!R250,0))</f>
        <v>0</v>
      </c>
      <c r="U250" s="252">
        <f t="shared" ref="U250" si="618">(P250)/12*0.8</f>
        <v>0</v>
      </c>
      <c r="V250" s="252">
        <f t="shared" ref="V250" si="619">(P250+R250)/12*0.8</f>
        <v>0</v>
      </c>
      <c r="W250" s="253" t="str">
        <f t="shared" ref="W250" si="620">"Fascia Da "&amp;F250&amp;" a "&amp;F251&amp;" Decorrenza "&amp;DAY(C244)&amp;"/"&amp;MONTH(C244)&amp;"/"&amp;YEAR(C244)</f>
        <v>Fascia Da 21 a 27 Decorrenza 1/1/2022</v>
      </c>
    </row>
    <row r="251" spans="1:23" ht="9" customHeight="1" x14ac:dyDescent="0.2">
      <c r="B251" s="245">
        <f t="shared" si="579"/>
        <v>44569</v>
      </c>
      <c r="C251" s="494"/>
      <c r="D251" s="494"/>
      <c r="E251" s="254" t="s">
        <v>4</v>
      </c>
      <c r="F251" s="255">
        <v>27</v>
      </c>
      <c r="G251" s="267">
        <f t="shared" ref="G251:N251" si="621">G250*1936.27</f>
        <v>0</v>
      </c>
      <c r="H251" s="256">
        <f t="shared" si="621"/>
        <v>0</v>
      </c>
      <c r="I251" s="256">
        <f t="shared" si="621"/>
        <v>0</v>
      </c>
      <c r="J251" s="267">
        <f t="shared" si="621"/>
        <v>0</v>
      </c>
      <c r="K251" s="267">
        <f t="shared" si="621"/>
        <v>0</v>
      </c>
      <c r="L251" s="257">
        <f t="shared" si="621"/>
        <v>0</v>
      </c>
      <c r="M251" s="267">
        <f t="shared" si="621"/>
        <v>0</v>
      </c>
      <c r="N251" s="267">
        <f t="shared" si="621"/>
        <v>0</v>
      </c>
      <c r="O251" s="183"/>
      <c r="P251" s="184">
        <f t="shared" ref="P251:V251" si="622">P250*1936.27</f>
        <v>0</v>
      </c>
      <c r="Q251" s="184">
        <f t="shared" si="622"/>
        <v>0</v>
      </c>
      <c r="R251" s="184">
        <f t="shared" si="622"/>
        <v>0</v>
      </c>
      <c r="S251" s="184">
        <f t="shared" si="622"/>
        <v>0</v>
      </c>
      <c r="T251" s="184">
        <f t="shared" si="622"/>
        <v>0</v>
      </c>
      <c r="U251" s="184">
        <f t="shared" si="622"/>
        <v>0</v>
      </c>
      <c r="V251" s="184">
        <f t="shared" si="622"/>
        <v>0</v>
      </c>
    </row>
    <row r="252" spans="1:23" ht="12.75" customHeight="1" x14ac:dyDescent="0.2">
      <c r="A252" s="104">
        <f>IF(Foglio2!$J$7=1,TRUNC(V252,0),TRUNC(U252,0))</f>
        <v>0</v>
      </c>
      <c r="B252" s="245">
        <f t="shared" si="579"/>
        <v>44570</v>
      </c>
      <c r="C252" s="494"/>
      <c r="D252" s="494"/>
      <c r="E252" s="259" t="s">
        <v>3</v>
      </c>
      <c r="F252" s="260">
        <v>28</v>
      </c>
      <c r="G252" s="248">
        <f>IF(Foglio2!$J$3=Foglio2!$E$5,'Assistenti_Tecnici 2^ Pos.Ec.'!E252,IF(Foglio2!$J$3=Foglio2!$E$6,'Assistenti_Amm.vo 2^ Pos.Ec.'!E252,0))</f>
        <v>0</v>
      </c>
      <c r="H252" s="248">
        <f>IF(Foglio2!$J$3=Foglio2!$E$5,'Assistenti_Tecnici 2^ Pos.Ec.'!F252,IF(Foglio2!$J$3=Foglio2!$E$6,'Assistenti_Amm.vo 2^ Pos.Ec.'!F252,0))</f>
        <v>0</v>
      </c>
      <c r="I252" s="248">
        <f>IF(Foglio2!$J$3=Foglio2!$E$5,'Assistenti_Tecnici 2^ Pos.Ec.'!G252,IF(Foglio2!$J$3=Foglio2!$E$6,'Assistenti_Amm.vo 2^ Pos.Ec.'!G252,0))</f>
        <v>0</v>
      </c>
      <c r="J252" s="248">
        <f>IF(Foglio2!$J$3=Foglio2!$E$5,'Assistenti_Tecnici 2^ Pos.Ec.'!H252,IF(Foglio2!$J$3=Foglio2!$E$6,'Assistenti_Amm.vo 2^ Pos.Ec.'!H252,0))</f>
        <v>0</v>
      </c>
      <c r="K252" s="248">
        <f>IF(Foglio2!$J$3=Foglio2!$E$5,'Assistenti_Tecnici 2^ Pos.Ec.'!I252,IF(Foglio2!$J$3=Foglio2!$E$6,'Assistenti_Amm.vo 2^ Pos.Ec.'!I252,0))</f>
        <v>0</v>
      </c>
      <c r="L252" s="248">
        <f>IF(Foglio2!$J$3=Foglio2!$E$5,'Assistenti_Tecnici 2^ Pos.Ec.'!J252,IF(Foglio2!$J$3=Foglio2!$E$6,'Assistenti_Amm.vo 2^ Pos.Ec.'!J252,0))</f>
        <v>0</v>
      </c>
      <c r="M252" s="248">
        <f>IF(Foglio2!$J$3=Foglio2!$E$5,'Assistenti_Tecnici 2^ Pos.Ec.'!K252,IF(Foglio2!$J$3=Foglio2!$E$6,'Assistenti_Amm.vo 2^ Pos.Ec.'!K252,0))</f>
        <v>0</v>
      </c>
      <c r="N252" s="250">
        <f>IF(Foglio2!$J$3=Foglio2!$E$5,'Assistenti_Tecnici 2^ Pos.Ec.'!L252,IF(Foglio2!$J$3=Foglio2!$E$6,'Assistenti_Amm.vo 2^ Pos.Ec.'!L252,0))</f>
        <v>0</v>
      </c>
      <c r="O252" s="251"/>
      <c r="P252" s="252">
        <f>IF(Foglio2!$J$3=Foglio2!$E$5,'Assistenti_Tecnici 2^ Pos.Ec.'!N252,IF(Foglio2!$J$3=Foglio2!$E$6,'Assistenti_Amm.vo 2^ Pos.Ec.'!N252,0))</f>
        <v>0</v>
      </c>
      <c r="Q252" s="252">
        <f>IF(Foglio2!$J$3=Foglio2!$E$5,'Assistenti_Tecnici 2^ Pos.Ec.'!O252,IF(Foglio2!$J$3=Foglio2!$E$6,'Assistenti_Amm.vo 2^ Pos.Ec.'!O252,0))</f>
        <v>0</v>
      </c>
      <c r="R252" s="252">
        <f>IF(Foglio2!$J$3=Foglio2!$E$5,'Assistenti_Tecnici 2^ Pos.Ec.'!P252,IF(Foglio2!$J$3=Foglio2!$E$6,'Assistenti_Amm.vo 2^ Pos.Ec.'!P252,0))</f>
        <v>0</v>
      </c>
      <c r="S252" s="252">
        <f>IF(Foglio2!$J$3=Foglio2!$E$5,'Assistenti_Tecnici 2^ Pos.Ec.'!Q252,IF(Foglio2!$J$3=Foglio2!$E$6,'Assistenti_Amm.vo 2^ Pos.Ec.'!Q252,0))</f>
        <v>0</v>
      </c>
      <c r="T252" s="252">
        <f>IF(Foglio2!$J$3=Foglio2!$E$5,'Assistenti_Tecnici 2^ Pos.Ec.'!R252,IF(Foglio2!$J$3=Foglio2!$E$6,'Assistenti_Amm.vo 2^ Pos.Ec.'!R252,0))</f>
        <v>0</v>
      </c>
      <c r="U252" s="252">
        <f t="shared" ref="U252" si="623">(P252)/12*0.8</f>
        <v>0</v>
      </c>
      <c r="V252" s="252">
        <f t="shared" ref="V252" si="624">(P252+R252)/12*0.8</f>
        <v>0</v>
      </c>
      <c r="W252" s="253" t="str">
        <f t="shared" ref="W252" si="625">"Fascia Da "&amp;F252&amp;" a "&amp;F253&amp;" Decorrenza "&amp;DAY(C244)&amp;"/"&amp;MONTH(C244)&amp;"/"&amp;YEAR(C244)</f>
        <v>Fascia Da 28 a 34 Decorrenza 1/1/2022</v>
      </c>
    </row>
    <row r="253" spans="1:23" ht="9" customHeight="1" x14ac:dyDescent="0.2">
      <c r="B253" s="245">
        <f t="shared" si="579"/>
        <v>44571</v>
      </c>
      <c r="C253" s="494"/>
      <c r="D253" s="494"/>
      <c r="E253" s="254" t="s">
        <v>4</v>
      </c>
      <c r="F253" s="255">
        <v>34</v>
      </c>
      <c r="G253" s="267">
        <f t="shared" ref="G253:N253" si="626">G252*1936.27</f>
        <v>0</v>
      </c>
      <c r="H253" s="256">
        <f t="shared" si="626"/>
        <v>0</v>
      </c>
      <c r="I253" s="256">
        <f t="shared" si="626"/>
        <v>0</v>
      </c>
      <c r="J253" s="267">
        <f t="shared" si="626"/>
        <v>0</v>
      </c>
      <c r="K253" s="267">
        <f t="shared" si="626"/>
        <v>0</v>
      </c>
      <c r="L253" s="257">
        <f t="shared" si="626"/>
        <v>0</v>
      </c>
      <c r="M253" s="267">
        <f t="shared" si="626"/>
        <v>0</v>
      </c>
      <c r="N253" s="267">
        <f t="shared" si="626"/>
        <v>0</v>
      </c>
      <c r="O253" s="183"/>
      <c r="P253" s="184">
        <f t="shared" ref="P253:V253" si="627">P252*1936.27</f>
        <v>0</v>
      </c>
      <c r="Q253" s="184">
        <f t="shared" si="627"/>
        <v>0</v>
      </c>
      <c r="R253" s="184">
        <f t="shared" si="627"/>
        <v>0</v>
      </c>
      <c r="S253" s="184">
        <f t="shared" si="627"/>
        <v>0</v>
      </c>
      <c r="T253" s="184">
        <f t="shared" si="627"/>
        <v>0</v>
      </c>
      <c r="U253" s="184">
        <f t="shared" si="627"/>
        <v>0</v>
      </c>
      <c r="V253" s="184">
        <f t="shared" si="627"/>
        <v>0</v>
      </c>
    </row>
    <row r="254" spans="1:23" ht="12.75" customHeight="1" x14ac:dyDescent="0.2">
      <c r="A254" s="104">
        <f>IF(Foglio2!$J$7=1,TRUNC(V254,0),TRUNC(U254,0))</f>
        <v>0</v>
      </c>
      <c r="B254" s="245">
        <f t="shared" si="579"/>
        <v>44572</v>
      </c>
      <c r="C254" s="494"/>
      <c r="D254" s="494"/>
      <c r="E254" s="259" t="s">
        <v>3</v>
      </c>
      <c r="F254" s="260">
        <v>35</v>
      </c>
      <c r="G254" s="248">
        <f>IF(Foglio2!$J$3=Foglio2!$E$5,'Assistenti_Tecnici 2^ Pos.Ec.'!E254,IF(Foglio2!$J$3=Foglio2!$E$6,'Assistenti_Amm.vo 2^ Pos.Ec.'!E254,0))</f>
        <v>0</v>
      </c>
      <c r="H254" s="248">
        <f>IF(Foglio2!$J$3=Foglio2!$E$5,'Assistenti_Tecnici 2^ Pos.Ec.'!F254,IF(Foglio2!$J$3=Foglio2!$E$6,'Assistenti_Amm.vo 2^ Pos.Ec.'!F254,0))</f>
        <v>0</v>
      </c>
      <c r="I254" s="248">
        <f>IF(Foglio2!$J$3=Foglio2!$E$5,'Assistenti_Tecnici 2^ Pos.Ec.'!G254,IF(Foglio2!$J$3=Foglio2!$E$6,'Assistenti_Amm.vo 2^ Pos.Ec.'!G254,0))</f>
        <v>0</v>
      </c>
      <c r="J254" s="248">
        <f>IF(Foglio2!$J$3=Foglio2!$E$5,'Assistenti_Tecnici 2^ Pos.Ec.'!H254,IF(Foglio2!$J$3=Foglio2!$E$6,'Assistenti_Amm.vo 2^ Pos.Ec.'!H254,0))</f>
        <v>0</v>
      </c>
      <c r="K254" s="248">
        <f>IF(Foglio2!$J$3=Foglio2!$E$5,'Assistenti_Tecnici 2^ Pos.Ec.'!I254,IF(Foglio2!$J$3=Foglio2!$E$6,'Assistenti_Amm.vo 2^ Pos.Ec.'!I254,0))</f>
        <v>0</v>
      </c>
      <c r="L254" s="248">
        <f>IF(Foglio2!$J$3=Foglio2!$E$5,'Assistenti_Tecnici 2^ Pos.Ec.'!J254,IF(Foglio2!$J$3=Foglio2!$E$6,'Assistenti_Amm.vo 2^ Pos.Ec.'!J254,0))</f>
        <v>0</v>
      </c>
      <c r="M254" s="248">
        <f>IF(Foglio2!$J$3=Foglio2!$E$5,'Assistenti_Tecnici 2^ Pos.Ec.'!K254,IF(Foglio2!$J$3=Foglio2!$E$6,'Assistenti_Amm.vo 2^ Pos.Ec.'!K254,0))</f>
        <v>0</v>
      </c>
      <c r="N254" s="250">
        <f>IF(Foglio2!$J$3=Foglio2!$E$5,'Assistenti_Tecnici 2^ Pos.Ec.'!L254,IF(Foglio2!$J$3=Foglio2!$E$6,'Assistenti_Amm.vo 2^ Pos.Ec.'!L254,0))</f>
        <v>0</v>
      </c>
      <c r="O254" s="251"/>
      <c r="P254" s="252">
        <f>IF(Foglio2!$J$3=Foglio2!$E$5,'Assistenti_Tecnici 2^ Pos.Ec.'!N254,IF(Foglio2!$J$3=Foglio2!$E$6,'Assistenti_Amm.vo 2^ Pos.Ec.'!N254,0))</f>
        <v>0</v>
      </c>
      <c r="Q254" s="252">
        <f>IF(Foglio2!$J$3=Foglio2!$E$5,'Assistenti_Tecnici 2^ Pos.Ec.'!O254,IF(Foglio2!$J$3=Foglio2!$E$6,'Assistenti_Amm.vo 2^ Pos.Ec.'!O254,0))</f>
        <v>0</v>
      </c>
      <c r="R254" s="252">
        <f>IF(Foglio2!$J$3=Foglio2!$E$5,'Assistenti_Tecnici 2^ Pos.Ec.'!P254,IF(Foglio2!$J$3=Foglio2!$E$6,'Assistenti_Amm.vo 2^ Pos.Ec.'!P254,0))</f>
        <v>0</v>
      </c>
      <c r="S254" s="252">
        <f>IF(Foglio2!$J$3=Foglio2!$E$5,'Assistenti_Tecnici 2^ Pos.Ec.'!Q254,IF(Foglio2!$J$3=Foglio2!$E$6,'Assistenti_Amm.vo 2^ Pos.Ec.'!Q254,0))</f>
        <v>0</v>
      </c>
      <c r="T254" s="252">
        <f>IF(Foglio2!$J$3=Foglio2!$E$5,'Assistenti_Tecnici 2^ Pos.Ec.'!R254,IF(Foglio2!$J$3=Foglio2!$E$6,'Assistenti_Amm.vo 2^ Pos.Ec.'!R254,0))</f>
        <v>0</v>
      </c>
      <c r="U254" s="252">
        <f t="shared" ref="U254" si="628">(P254)/12*0.8</f>
        <v>0</v>
      </c>
      <c r="V254" s="252">
        <f t="shared" ref="V254" si="629">(P254+R254)/12*0.8</f>
        <v>0</v>
      </c>
      <c r="W254" s="253" t="str">
        <f t="shared" ref="W254" si="630">"Fascia Da "&amp;F254&amp;" a "&amp;F255&amp;" Decorrenza "&amp;DAY(C244)&amp;"/"&amp;MONTH(C244)&amp;"/"&amp;YEAR(C244)</f>
        <v>Fascia Da 35 a  Decorrenza 1/1/2022</v>
      </c>
    </row>
    <row r="255" spans="1:23" ht="9" customHeight="1" x14ac:dyDescent="0.2">
      <c r="B255" s="245">
        <f t="shared" si="579"/>
        <v>44573</v>
      </c>
      <c r="C255" s="495"/>
      <c r="D255" s="495"/>
      <c r="E255" s="264" t="s">
        <v>4</v>
      </c>
      <c r="F255" s="265"/>
      <c r="G255" s="267">
        <f t="shared" ref="G255:N255" si="631">G254*1936.27</f>
        <v>0</v>
      </c>
      <c r="H255" s="267">
        <f t="shared" si="631"/>
        <v>0</v>
      </c>
      <c r="I255" s="267">
        <f t="shared" si="631"/>
        <v>0</v>
      </c>
      <c r="J255" s="267">
        <f t="shared" si="631"/>
        <v>0</v>
      </c>
      <c r="K255" s="267">
        <f t="shared" si="631"/>
        <v>0</v>
      </c>
      <c r="L255" s="267">
        <f t="shared" si="631"/>
        <v>0</v>
      </c>
      <c r="M255" s="267">
        <f t="shared" si="631"/>
        <v>0</v>
      </c>
      <c r="N255" s="267">
        <f t="shared" si="631"/>
        <v>0</v>
      </c>
      <c r="O255" s="183"/>
      <c r="P255" s="269">
        <f t="shared" ref="P255:V255" si="632">P254*1936.27</f>
        <v>0</v>
      </c>
      <c r="Q255" s="269">
        <f t="shared" si="632"/>
        <v>0</v>
      </c>
      <c r="R255" s="269">
        <f t="shared" si="632"/>
        <v>0</v>
      </c>
      <c r="S255" s="269">
        <f t="shared" si="632"/>
        <v>0</v>
      </c>
      <c r="T255" s="184">
        <f t="shared" si="632"/>
        <v>0</v>
      </c>
      <c r="U255" s="184">
        <f t="shared" si="632"/>
        <v>0</v>
      </c>
      <c r="V255" s="184">
        <f t="shared" si="632"/>
        <v>0</v>
      </c>
    </row>
    <row r="256" spans="1:23" ht="12.75" customHeight="1" x14ac:dyDescent="0.2">
      <c r="A256" s="104">
        <f>IF(Foglio2!$J$7=1,TRUNC(V256,0),TRUNC(U256,0))</f>
        <v>0</v>
      </c>
      <c r="B256" s="245">
        <f t="shared" ref="B256" si="633">C258</f>
        <v>44652</v>
      </c>
      <c r="C256" s="496">
        <f>D244+1</f>
        <v>44652</v>
      </c>
      <c r="D256" s="496">
        <v>44742</v>
      </c>
      <c r="E256" s="246" t="s">
        <v>3</v>
      </c>
      <c r="F256" s="247">
        <v>0</v>
      </c>
      <c r="G256" s="248">
        <f>IF(Foglio2!$J$3=Foglio2!$E$5,'Assistenti_Tecnici 2^ Pos.Ec.'!E256,IF(Foglio2!$J$3=Foglio2!$E$6,'Assistenti_Amm.vo 2^ Pos.Ec.'!E256,0))</f>
        <v>0</v>
      </c>
      <c r="H256" s="248">
        <f>IF(Foglio2!$J$3=Foglio2!$E$5,'Assistenti_Tecnici 2^ Pos.Ec.'!F256,IF(Foglio2!$J$3=Foglio2!$E$6,'Assistenti_Amm.vo 2^ Pos.Ec.'!F256,0))</f>
        <v>0</v>
      </c>
      <c r="I256" s="248">
        <f>IF(Foglio2!$J$3=Foglio2!$E$5,'Assistenti_Tecnici 2^ Pos.Ec.'!G256,IF(Foglio2!$J$3=Foglio2!$E$6,'Assistenti_Amm.vo 2^ Pos.Ec.'!G256,0))</f>
        <v>0</v>
      </c>
      <c r="J256" s="248">
        <f>IF(Foglio2!$J$3=Foglio2!$E$5,'Assistenti_Tecnici 2^ Pos.Ec.'!H256,IF(Foglio2!$J$3=Foglio2!$E$6,'Assistenti_Amm.vo 2^ Pos.Ec.'!H256,0))</f>
        <v>0</v>
      </c>
      <c r="K256" s="248">
        <f>IF(Foglio2!$J$3=Foglio2!$E$5,'Assistenti_Tecnici 2^ Pos.Ec.'!I256,IF(Foglio2!$J$3=Foglio2!$E$6,'Assistenti_Amm.vo 2^ Pos.Ec.'!I256,0))</f>
        <v>0</v>
      </c>
      <c r="L256" s="248">
        <f>IF(Foglio2!$J$3=Foglio2!$E$5,'Assistenti_Tecnici 2^ Pos.Ec.'!J256,IF(Foglio2!$J$3=Foglio2!$E$6,'Assistenti_Amm.vo 2^ Pos.Ec.'!J256,0))</f>
        <v>0</v>
      </c>
      <c r="M256" s="248">
        <f>IF(Foglio2!$J$3=Foglio2!$E$5,'Assistenti_Tecnici 2^ Pos.Ec.'!K256,IF(Foglio2!$J$3=Foglio2!$E$6,'Assistenti_Amm.vo 2^ Pos.Ec.'!K256,0))</f>
        <v>0</v>
      </c>
      <c r="N256" s="250">
        <f>IF(Foglio2!$J$3=Foglio2!$E$5,'Assistenti_Tecnici 2^ Pos.Ec.'!L256,IF(Foglio2!$J$3=Foglio2!$E$6,'Assistenti_Amm.vo 2^ Pos.Ec.'!L256,0))</f>
        <v>0</v>
      </c>
      <c r="O256" s="251"/>
      <c r="P256" s="252">
        <f>IF(Foglio2!$J$3=Foglio2!$E$5,'Assistenti_Tecnici 2^ Pos.Ec.'!N256,IF(Foglio2!$J$3=Foglio2!$E$6,'Assistenti_Amm.vo 2^ Pos.Ec.'!N256,0))</f>
        <v>0</v>
      </c>
      <c r="Q256" s="252">
        <f>IF(Foglio2!$J$3=Foglio2!$E$5,'Assistenti_Tecnici 2^ Pos.Ec.'!O256,IF(Foglio2!$J$3=Foglio2!$E$6,'Assistenti_Amm.vo 2^ Pos.Ec.'!O256,0))</f>
        <v>0</v>
      </c>
      <c r="R256" s="252">
        <f>IF(Foglio2!$J$3=Foglio2!$E$5,'Assistenti_Tecnici 2^ Pos.Ec.'!P256,IF(Foglio2!$J$3=Foglio2!$E$6,'Assistenti_Amm.vo 2^ Pos.Ec.'!P256,0))</f>
        <v>0</v>
      </c>
      <c r="S256" s="252">
        <f>IF(Foglio2!$J$3=Foglio2!$E$5,'Assistenti_Tecnici 2^ Pos.Ec.'!Q256,IF(Foglio2!$J$3=Foglio2!$E$6,'Assistenti_Amm.vo 2^ Pos.Ec.'!Q256,0))</f>
        <v>0</v>
      </c>
      <c r="T256" s="252">
        <f>IF(Foglio2!$J$3=Foglio2!$E$5,'Assistenti_Tecnici 2^ Pos.Ec.'!R256,IF(Foglio2!$J$3=Foglio2!$E$6,'Assistenti_Amm.vo 2^ Pos.Ec.'!R256,0))</f>
        <v>0</v>
      </c>
      <c r="U256" s="252">
        <f t="shared" ref="U256" si="634">(P256)/12*0.8</f>
        <v>0</v>
      </c>
      <c r="V256" s="252">
        <f t="shared" ref="V256" si="635">(P256+R256)/12*0.8</f>
        <v>0</v>
      </c>
      <c r="W256" s="253" t="str">
        <f t="shared" ref="W256" si="636">"Fascia Da "&amp;F256&amp;" a "&amp;F257&amp;" Decorrenza "&amp;DAY(C256)&amp;"/"&amp;MONTH(C256)&amp;"/"&amp;YEAR(C256)</f>
        <v>Fascia Da 0 a 8 Decorrenza 1/4/2022</v>
      </c>
    </row>
    <row r="257" spans="1:23" ht="9" customHeight="1" x14ac:dyDescent="0.2">
      <c r="B257" s="245">
        <f t="shared" si="579"/>
        <v>44653</v>
      </c>
      <c r="C257" s="497"/>
      <c r="D257" s="497"/>
      <c r="E257" s="254" t="s">
        <v>4</v>
      </c>
      <c r="F257" s="255">
        <v>8</v>
      </c>
      <c r="G257" s="267">
        <f t="shared" ref="G257:N257" si="637">G256*1936.27</f>
        <v>0</v>
      </c>
      <c r="H257" s="256">
        <f t="shared" si="637"/>
        <v>0</v>
      </c>
      <c r="I257" s="256">
        <f t="shared" si="637"/>
        <v>0</v>
      </c>
      <c r="J257" s="267">
        <f t="shared" si="637"/>
        <v>0</v>
      </c>
      <c r="K257" s="267">
        <f t="shared" si="637"/>
        <v>0</v>
      </c>
      <c r="L257" s="257">
        <f t="shared" si="637"/>
        <v>0</v>
      </c>
      <c r="M257" s="267">
        <f t="shared" si="637"/>
        <v>0</v>
      </c>
      <c r="N257" s="267">
        <f t="shared" si="637"/>
        <v>0</v>
      </c>
      <c r="O257" s="183"/>
      <c r="P257" s="184">
        <f t="shared" ref="P257:V257" si="638">P256*1936.27</f>
        <v>0</v>
      </c>
      <c r="Q257" s="184">
        <f t="shared" si="638"/>
        <v>0</v>
      </c>
      <c r="R257" s="184">
        <f t="shared" si="638"/>
        <v>0</v>
      </c>
      <c r="S257" s="184">
        <f t="shared" si="638"/>
        <v>0</v>
      </c>
      <c r="T257" s="184">
        <f t="shared" si="638"/>
        <v>0</v>
      </c>
      <c r="U257" s="184">
        <f t="shared" si="638"/>
        <v>0</v>
      </c>
      <c r="V257" s="184">
        <f t="shared" si="638"/>
        <v>0</v>
      </c>
    </row>
    <row r="258" spans="1:23" ht="12.75" customHeight="1" x14ac:dyDescent="0.2">
      <c r="A258" s="104">
        <f>IF(Foglio2!$J$7=1,TRUNC(V258,0),TRUNC(U258,0))</f>
        <v>0</v>
      </c>
      <c r="B258" s="245">
        <f t="shared" si="579"/>
        <v>44654</v>
      </c>
      <c r="C258" s="494">
        <f>C256</f>
        <v>44652</v>
      </c>
      <c r="D258" s="494">
        <f>D256</f>
        <v>44742</v>
      </c>
      <c r="E258" s="259" t="s">
        <v>3</v>
      </c>
      <c r="F258" s="260">
        <v>9</v>
      </c>
      <c r="G258" s="248">
        <f>IF(Foglio2!$J$3=Foglio2!$E$5,'Assistenti_Tecnici 2^ Pos.Ec.'!E258,IF(Foglio2!$J$3=Foglio2!$E$6,'Assistenti_Amm.vo 2^ Pos.Ec.'!E258,0))</f>
        <v>0</v>
      </c>
      <c r="H258" s="248">
        <f>IF(Foglio2!$J$3=Foglio2!$E$5,'Assistenti_Tecnici 2^ Pos.Ec.'!F258,IF(Foglio2!$J$3=Foglio2!$E$6,'Assistenti_Amm.vo 2^ Pos.Ec.'!F258,0))</f>
        <v>0</v>
      </c>
      <c r="I258" s="248">
        <f>IF(Foglio2!$J$3=Foglio2!$E$5,'Assistenti_Tecnici 2^ Pos.Ec.'!G258,IF(Foglio2!$J$3=Foglio2!$E$6,'Assistenti_Amm.vo 2^ Pos.Ec.'!G258,0))</f>
        <v>0</v>
      </c>
      <c r="J258" s="248">
        <f>IF(Foglio2!$J$3=Foglio2!$E$5,'Assistenti_Tecnici 2^ Pos.Ec.'!H258,IF(Foglio2!$J$3=Foglio2!$E$6,'Assistenti_Amm.vo 2^ Pos.Ec.'!H258,0))</f>
        <v>0</v>
      </c>
      <c r="K258" s="248">
        <f>IF(Foglio2!$J$3=Foglio2!$E$5,'Assistenti_Tecnici 2^ Pos.Ec.'!I258,IF(Foglio2!$J$3=Foglio2!$E$6,'Assistenti_Amm.vo 2^ Pos.Ec.'!I258,0))</f>
        <v>0</v>
      </c>
      <c r="L258" s="248">
        <f>IF(Foglio2!$J$3=Foglio2!$E$5,'Assistenti_Tecnici 2^ Pos.Ec.'!J258,IF(Foglio2!$J$3=Foglio2!$E$6,'Assistenti_Amm.vo 2^ Pos.Ec.'!J258,0))</f>
        <v>0</v>
      </c>
      <c r="M258" s="248">
        <f>IF(Foglio2!$J$3=Foglio2!$E$5,'Assistenti_Tecnici 2^ Pos.Ec.'!K258,IF(Foglio2!$J$3=Foglio2!$E$6,'Assistenti_Amm.vo 2^ Pos.Ec.'!K258,0))</f>
        <v>0</v>
      </c>
      <c r="N258" s="250">
        <f>IF(Foglio2!$J$3=Foglio2!$E$5,'Assistenti_Tecnici 2^ Pos.Ec.'!L258,IF(Foglio2!$J$3=Foglio2!$E$6,'Assistenti_Amm.vo 2^ Pos.Ec.'!L258,0))</f>
        <v>0</v>
      </c>
      <c r="O258" s="251"/>
      <c r="P258" s="252">
        <f>IF(Foglio2!$J$3=Foglio2!$E$5,'Assistenti_Tecnici 2^ Pos.Ec.'!N258,IF(Foglio2!$J$3=Foglio2!$E$6,'Assistenti_Amm.vo 2^ Pos.Ec.'!N258,0))</f>
        <v>0</v>
      </c>
      <c r="Q258" s="252">
        <f>IF(Foglio2!$J$3=Foglio2!$E$5,'Assistenti_Tecnici 2^ Pos.Ec.'!O258,IF(Foglio2!$J$3=Foglio2!$E$6,'Assistenti_Amm.vo 2^ Pos.Ec.'!O258,0))</f>
        <v>0</v>
      </c>
      <c r="R258" s="252">
        <f>IF(Foglio2!$J$3=Foglio2!$E$5,'Assistenti_Tecnici 2^ Pos.Ec.'!P258,IF(Foglio2!$J$3=Foglio2!$E$6,'Assistenti_Amm.vo 2^ Pos.Ec.'!P258,0))</f>
        <v>0</v>
      </c>
      <c r="S258" s="252">
        <f>IF(Foglio2!$J$3=Foglio2!$E$5,'Assistenti_Tecnici 2^ Pos.Ec.'!Q258,IF(Foglio2!$J$3=Foglio2!$E$6,'Assistenti_Amm.vo 2^ Pos.Ec.'!Q258,0))</f>
        <v>0</v>
      </c>
      <c r="T258" s="252">
        <f>IF(Foglio2!$J$3=Foglio2!$E$5,'Assistenti_Tecnici 2^ Pos.Ec.'!R258,IF(Foglio2!$J$3=Foglio2!$E$6,'Assistenti_Amm.vo 2^ Pos.Ec.'!R258,0))</f>
        <v>0</v>
      </c>
      <c r="U258" s="252">
        <f t="shared" ref="U258" si="639">(P258)/12*0.8</f>
        <v>0</v>
      </c>
      <c r="V258" s="252">
        <f t="shared" ref="V258" si="640">(P258+R258)/12*0.8</f>
        <v>0</v>
      </c>
      <c r="W258" s="253" t="str">
        <f t="shared" ref="W258" si="641">"Fascia Da "&amp;F258&amp;" a "&amp;F259&amp;" Decorrenza "&amp;DAY(C256)&amp;"/"&amp;MONTH(C256)&amp;"/"&amp;YEAR(C256)</f>
        <v>Fascia Da 9 a 14 Decorrenza 1/4/2022</v>
      </c>
    </row>
    <row r="259" spans="1:23" ht="9" customHeight="1" x14ac:dyDescent="0.2">
      <c r="B259" s="245">
        <f t="shared" si="579"/>
        <v>44655</v>
      </c>
      <c r="C259" s="494"/>
      <c r="D259" s="494"/>
      <c r="E259" s="254" t="s">
        <v>4</v>
      </c>
      <c r="F259" s="255">
        <v>14</v>
      </c>
      <c r="G259" s="267">
        <f t="shared" ref="G259:N259" si="642">G258*1936.27</f>
        <v>0</v>
      </c>
      <c r="H259" s="256">
        <f t="shared" si="642"/>
        <v>0</v>
      </c>
      <c r="I259" s="256">
        <f t="shared" si="642"/>
        <v>0</v>
      </c>
      <c r="J259" s="267">
        <f t="shared" si="642"/>
        <v>0</v>
      </c>
      <c r="K259" s="267">
        <f t="shared" si="642"/>
        <v>0</v>
      </c>
      <c r="L259" s="257">
        <f t="shared" si="642"/>
        <v>0</v>
      </c>
      <c r="M259" s="267">
        <f t="shared" si="642"/>
        <v>0</v>
      </c>
      <c r="N259" s="267">
        <f t="shared" si="642"/>
        <v>0</v>
      </c>
      <c r="O259" s="183"/>
      <c r="P259" s="184">
        <f t="shared" ref="P259:V259" si="643">P258*1936.27</f>
        <v>0</v>
      </c>
      <c r="Q259" s="184">
        <f t="shared" si="643"/>
        <v>0</v>
      </c>
      <c r="R259" s="184">
        <f t="shared" si="643"/>
        <v>0</v>
      </c>
      <c r="S259" s="184">
        <f t="shared" si="643"/>
        <v>0</v>
      </c>
      <c r="T259" s="184">
        <f t="shared" si="643"/>
        <v>0</v>
      </c>
      <c r="U259" s="184">
        <f t="shared" si="643"/>
        <v>0</v>
      </c>
      <c r="V259" s="184">
        <f t="shared" si="643"/>
        <v>0</v>
      </c>
    </row>
    <row r="260" spans="1:23" ht="12.75" customHeight="1" x14ac:dyDescent="0.2">
      <c r="A260" s="104">
        <f>IF(Foglio2!$J$7=1,TRUNC(V260,0),TRUNC(U260,0))</f>
        <v>0</v>
      </c>
      <c r="B260" s="245">
        <f t="shared" si="579"/>
        <v>44656</v>
      </c>
      <c r="C260" s="494"/>
      <c r="D260" s="494"/>
      <c r="E260" s="259" t="s">
        <v>3</v>
      </c>
      <c r="F260" s="260">
        <v>15</v>
      </c>
      <c r="G260" s="248">
        <f>IF(Foglio2!$J$3=Foglio2!$E$5,'Assistenti_Tecnici 2^ Pos.Ec.'!E260,IF(Foglio2!$J$3=Foglio2!$E$6,'Assistenti_Amm.vo 2^ Pos.Ec.'!E260,0))</f>
        <v>0</v>
      </c>
      <c r="H260" s="248">
        <f>IF(Foglio2!$J$3=Foglio2!$E$5,'Assistenti_Tecnici 2^ Pos.Ec.'!F260,IF(Foglio2!$J$3=Foglio2!$E$6,'Assistenti_Amm.vo 2^ Pos.Ec.'!F260,0))</f>
        <v>0</v>
      </c>
      <c r="I260" s="248">
        <f>IF(Foglio2!$J$3=Foglio2!$E$5,'Assistenti_Tecnici 2^ Pos.Ec.'!G260,IF(Foglio2!$J$3=Foglio2!$E$6,'Assistenti_Amm.vo 2^ Pos.Ec.'!G260,0))</f>
        <v>0</v>
      </c>
      <c r="J260" s="248">
        <f>IF(Foglio2!$J$3=Foglio2!$E$5,'Assistenti_Tecnici 2^ Pos.Ec.'!H260,IF(Foglio2!$J$3=Foglio2!$E$6,'Assistenti_Amm.vo 2^ Pos.Ec.'!H260,0))</f>
        <v>0</v>
      </c>
      <c r="K260" s="248">
        <f>IF(Foglio2!$J$3=Foglio2!$E$5,'Assistenti_Tecnici 2^ Pos.Ec.'!I260,IF(Foglio2!$J$3=Foglio2!$E$6,'Assistenti_Amm.vo 2^ Pos.Ec.'!I260,0))</f>
        <v>0</v>
      </c>
      <c r="L260" s="248">
        <f>IF(Foglio2!$J$3=Foglio2!$E$5,'Assistenti_Tecnici 2^ Pos.Ec.'!J260,IF(Foglio2!$J$3=Foglio2!$E$6,'Assistenti_Amm.vo 2^ Pos.Ec.'!J260,0))</f>
        <v>0</v>
      </c>
      <c r="M260" s="248">
        <f>IF(Foglio2!$J$3=Foglio2!$E$5,'Assistenti_Tecnici 2^ Pos.Ec.'!K260,IF(Foglio2!$J$3=Foglio2!$E$6,'Assistenti_Amm.vo 2^ Pos.Ec.'!K260,0))</f>
        <v>0</v>
      </c>
      <c r="N260" s="250">
        <f>IF(Foglio2!$J$3=Foglio2!$E$5,'Assistenti_Tecnici 2^ Pos.Ec.'!L260,IF(Foglio2!$J$3=Foglio2!$E$6,'Assistenti_Amm.vo 2^ Pos.Ec.'!L260,0))</f>
        <v>0</v>
      </c>
      <c r="O260" s="251"/>
      <c r="P260" s="252">
        <f>IF(Foglio2!$J$3=Foglio2!$E$5,'Assistenti_Tecnici 2^ Pos.Ec.'!N260,IF(Foglio2!$J$3=Foglio2!$E$6,'Assistenti_Amm.vo 2^ Pos.Ec.'!N260,0))</f>
        <v>0</v>
      </c>
      <c r="Q260" s="252">
        <f>IF(Foglio2!$J$3=Foglio2!$E$5,'Assistenti_Tecnici 2^ Pos.Ec.'!O260,IF(Foglio2!$J$3=Foglio2!$E$6,'Assistenti_Amm.vo 2^ Pos.Ec.'!O260,0))</f>
        <v>0</v>
      </c>
      <c r="R260" s="252">
        <f>IF(Foglio2!$J$3=Foglio2!$E$5,'Assistenti_Tecnici 2^ Pos.Ec.'!P260,IF(Foglio2!$J$3=Foglio2!$E$6,'Assistenti_Amm.vo 2^ Pos.Ec.'!P260,0))</f>
        <v>0</v>
      </c>
      <c r="S260" s="252">
        <f>IF(Foglio2!$J$3=Foglio2!$E$5,'Assistenti_Tecnici 2^ Pos.Ec.'!Q260,IF(Foglio2!$J$3=Foglio2!$E$6,'Assistenti_Amm.vo 2^ Pos.Ec.'!Q260,0))</f>
        <v>0</v>
      </c>
      <c r="T260" s="252">
        <f>IF(Foglio2!$J$3=Foglio2!$E$5,'Assistenti_Tecnici 2^ Pos.Ec.'!R260,IF(Foglio2!$J$3=Foglio2!$E$6,'Assistenti_Amm.vo 2^ Pos.Ec.'!R260,0))</f>
        <v>0</v>
      </c>
      <c r="U260" s="252">
        <f t="shared" ref="U260" si="644">(P260)/12*0.8</f>
        <v>0</v>
      </c>
      <c r="V260" s="252">
        <f t="shared" ref="V260" si="645">(P260+R260)/12*0.8</f>
        <v>0</v>
      </c>
      <c r="W260" s="253" t="str">
        <f t="shared" ref="W260" si="646">"Fascia Da "&amp;F260&amp;" a "&amp;F261&amp;" Decorrenza "&amp;DAY(C256)&amp;"/"&amp;MONTH(C256)&amp;"/"&amp;YEAR(C256)</f>
        <v>Fascia Da 15 a 20 Decorrenza 1/4/2022</v>
      </c>
    </row>
    <row r="261" spans="1:23" ht="9" customHeight="1" x14ac:dyDescent="0.2">
      <c r="B261" s="245">
        <f t="shared" si="579"/>
        <v>44657</v>
      </c>
      <c r="C261" s="494"/>
      <c r="D261" s="494"/>
      <c r="E261" s="254" t="s">
        <v>4</v>
      </c>
      <c r="F261" s="255">
        <v>20</v>
      </c>
      <c r="G261" s="267">
        <f t="shared" ref="G261:N261" si="647">G260*1936.27</f>
        <v>0</v>
      </c>
      <c r="H261" s="256">
        <f t="shared" si="647"/>
        <v>0</v>
      </c>
      <c r="I261" s="256">
        <f t="shared" si="647"/>
        <v>0</v>
      </c>
      <c r="J261" s="267">
        <f t="shared" si="647"/>
        <v>0</v>
      </c>
      <c r="K261" s="267">
        <f t="shared" si="647"/>
        <v>0</v>
      </c>
      <c r="L261" s="257">
        <f t="shared" si="647"/>
        <v>0</v>
      </c>
      <c r="M261" s="267">
        <f t="shared" si="647"/>
        <v>0</v>
      </c>
      <c r="N261" s="267">
        <f t="shared" si="647"/>
        <v>0</v>
      </c>
      <c r="O261" s="183"/>
      <c r="P261" s="184">
        <f t="shared" ref="P261:V261" si="648">P260*1936.27</f>
        <v>0</v>
      </c>
      <c r="Q261" s="184">
        <f t="shared" si="648"/>
        <v>0</v>
      </c>
      <c r="R261" s="184">
        <f t="shared" si="648"/>
        <v>0</v>
      </c>
      <c r="S261" s="184">
        <f t="shared" si="648"/>
        <v>0</v>
      </c>
      <c r="T261" s="184">
        <f t="shared" si="648"/>
        <v>0</v>
      </c>
      <c r="U261" s="184">
        <f t="shared" si="648"/>
        <v>0</v>
      </c>
      <c r="V261" s="184">
        <f t="shared" si="648"/>
        <v>0</v>
      </c>
    </row>
    <row r="262" spans="1:23" ht="12.75" customHeight="1" x14ac:dyDescent="0.2">
      <c r="A262" s="104">
        <f>IF(Foglio2!$J$7=1,TRUNC(V262,0),TRUNC(U262,0))</f>
        <v>0</v>
      </c>
      <c r="B262" s="245">
        <f t="shared" si="579"/>
        <v>44658</v>
      </c>
      <c r="C262" s="494"/>
      <c r="D262" s="494"/>
      <c r="E262" s="259" t="s">
        <v>3</v>
      </c>
      <c r="F262" s="260">
        <v>21</v>
      </c>
      <c r="G262" s="248">
        <f>IF(Foglio2!$J$3=Foglio2!$E$5,'Assistenti_Tecnici 2^ Pos.Ec.'!E262,IF(Foglio2!$J$3=Foglio2!$E$6,'Assistenti_Amm.vo 2^ Pos.Ec.'!E262,0))</f>
        <v>0</v>
      </c>
      <c r="H262" s="248">
        <f>IF(Foglio2!$J$3=Foglio2!$E$5,'Assistenti_Tecnici 2^ Pos.Ec.'!F262,IF(Foglio2!$J$3=Foglio2!$E$6,'Assistenti_Amm.vo 2^ Pos.Ec.'!F262,0))</f>
        <v>0</v>
      </c>
      <c r="I262" s="248">
        <f>IF(Foglio2!$J$3=Foglio2!$E$5,'Assistenti_Tecnici 2^ Pos.Ec.'!G262,IF(Foglio2!$J$3=Foglio2!$E$6,'Assistenti_Amm.vo 2^ Pos.Ec.'!G262,0))</f>
        <v>0</v>
      </c>
      <c r="J262" s="248">
        <f>IF(Foglio2!$J$3=Foglio2!$E$5,'Assistenti_Tecnici 2^ Pos.Ec.'!H262,IF(Foglio2!$J$3=Foglio2!$E$6,'Assistenti_Amm.vo 2^ Pos.Ec.'!H262,0))</f>
        <v>0</v>
      </c>
      <c r="K262" s="248">
        <f>IF(Foglio2!$J$3=Foglio2!$E$5,'Assistenti_Tecnici 2^ Pos.Ec.'!I262,IF(Foglio2!$J$3=Foglio2!$E$6,'Assistenti_Amm.vo 2^ Pos.Ec.'!I262,0))</f>
        <v>0</v>
      </c>
      <c r="L262" s="248">
        <f>IF(Foglio2!$J$3=Foglio2!$E$5,'Assistenti_Tecnici 2^ Pos.Ec.'!J262,IF(Foglio2!$J$3=Foglio2!$E$6,'Assistenti_Amm.vo 2^ Pos.Ec.'!J262,0))</f>
        <v>0</v>
      </c>
      <c r="M262" s="248">
        <f>IF(Foglio2!$J$3=Foglio2!$E$5,'Assistenti_Tecnici 2^ Pos.Ec.'!K262,IF(Foglio2!$J$3=Foglio2!$E$6,'Assistenti_Amm.vo 2^ Pos.Ec.'!K262,0))</f>
        <v>0</v>
      </c>
      <c r="N262" s="250">
        <f>IF(Foglio2!$J$3=Foglio2!$E$5,'Assistenti_Tecnici 2^ Pos.Ec.'!L262,IF(Foglio2!$J$3=Foglio2!$E$6,'Assistenti_Amm.vo 2^ Pos.Ec.'!L262,0))</f>
        <v>0</v>
      </c>
      <c r="O262" s="251"/>
      <c r="P262" s="252">
        <f>IF(Foglio2!$J$3=Foglio2!$E$5,'Assistenti_Tecnici 2^ Pos.Ec.'!N262,IF(Foglio2!$J$3=Foglio2!$E$6,'Assistenti_Amm.vo 2^ Pos.Ec.'!N262,0))</f>
        <v>0</v>
      </c>
      <c r="Q262" s="252">
        <f>IF(Foglio2!$J$3=Foglio2!$E$5,'Assistenti_Tecnici 2^ Pos.Ec.'!O262,IF(Foglio2!$J$3=Foglio2!$E$6,'Assistenti_Amm.vo 2^ Pos.Ec.'!O262,0))</f>
        <v>0</v>
      </c>
      <c r="R262" s="252">
        <f>IF(Foglio2!$J$3=Foglio2!$E$5,'Assistenti_Tecnici 2^ Pos.Ec.'!P262,IF(Foglio2!$J$3=Foglio2!$E$6,'Assistenti_Amm.vo 2^ Pos.Ec.'!P262,0))</f>
        <v>0</v>
      </c>
      <c r="S262" s="252">
        <f>IF(Foglio2!$J$3=Foglio2!$E$5,'Assistenti_Tecnici 2^ Pos.Ec.'!Q262,IF(Foglio2!$J$3=Foglio2!$E$6,'Assistenti_Amm.vo 2^ Pos.Ec.'!Q262,0))</f>
        <v>0</v>
      </c>
      <c r="T262" s="252">
        <f>IF(Foglio2!$J$3=Foglio2!$E$5,'Assistenti_Tecnici 2^ Pos.Ec.'!R262,IF(Foglio2!$J$3=Foglio2!$E$6,'Assistenti_Amm.vo 2^ Pos.Ec.'!R262,0))</f>
        <v>0</v>
      </c>
      <c r="U262" s="252">
        <f t="shared" ref="U262" si="649">(P262)/12*0.8</f>
        <v>0</v>
      </c>
      <c r="V262" s="252">
        <f t="shared" ref="V262" si="650">(P262+R262)/12*0.8</f>
        <v>0</v>
      </c>
      <c r="W262" s="253" t="str">
        <f t="shared" ref="W262" si="651">"Fascia Da "&amp;F262&amp;" a "&amp;F263&amp;" Decorrenza "&amp;DAY(C256)&amp;"/"&amp;MONTH(C256)&amp;"/"&amp;YEAR(C256)</f>
        <v>Fascia Da 21 a 27 Decorrenza 1/4/2022</v>
      </c>
    </row>
    <row r="263" spans="1:23" ht="9" customHeight="1" x14ac:dyDescent="0.2">
      <c r="B263" s="245">
        <f t="shared" si="579"/>
        <v>44659</v>
      </c>
      <c r="C263" s="494"/>
      <c r="D263" s="494"/>
      <c r="E263" s="254" t="s">
        <v>4</v>
      </c>
      <c r="F263" s="255">
        <v>27</v>
      </c>
      <c r="G263" s="267">
        <f t="shared" ref="G263:N263" si="652">G262*1936.27</f>
        <v>0</v>
      </c>
      <c r="H263" s="256">
        <f t="shared" si="652"/>
        <v>0</v>
      </c>
      <c r="I263" s="256">
        <f t="shared" si="652"/>
        <v>0</v>
      </c>
      <c r="J263" s="267">
        <f t="shared" si="652"/>
        <v>0</v>
      </c>
      <c r="K263" s="267">
        <f t="shared" si="652"/>
        <v>0</v>
      </c>
      <c r="L263" s="257">
        <f t="shared" si="652"/>
        <v>0</v>
      </c>
      <c r="M263" s="267">
        <f t="shared" si="652"/>
        <v>0</v>
      </c>
      <c r="N263" s="267">
        <f t="shared" si="652"/>
        <v>0</v>
      </c>
      <c r="O263" s="183"/>
      <c r="P263" s="184">
        <f t="shared" ref="P263:V263" si="653">P262*1936.27</f>
        <v>0</v>
      </c>
      <c r="Q263" s="184">
        <f t="shared" si="653"/>
        <v>0</v>
      </c>
      <c r="R263" s="184">
        <f t="shared" si="653"/>
        <v>0</v>
      </c>
      <c r="S263" s="184">
        <f t="shared" si="653"/>
        <v>0</v>
      </c>
      <c r="T263" s="184">
        <f t="shared" si="653"/>
        <v>0</v>
      </c>
      <c r="U263" s="184">
        <f t="shared" si="653"/>
        <v>0</v>
      </c>
      <c r="V263" s="184">
        <f t="shared" si="653"/>
        <v>0</v>
      </c>
    </row>
    <row r="264" spans="1:23" ht="12.75" customHeight="1" x14ac:dyDescent="0.2">
      <c r="A264" s="104">
        <f>IF(Foglio2!$J$7=1,TRUNC(V264,0),TRUNC(U264,0))</f>
        <v>0</v>
      </c>
      <c r="B264" s="245">
        <f t="shared" si="579"/>
        <v>44660</v>
      </c>
      <c r="C264" s="494"/>
      <c r="D264" s="494"/>
      <c r="E264" s="259" t="s">
        <v>3</v>
      </c>
      <c r="F264" s="260">
        <v>28</v>
      </c>
      <c r="G264" s="248">
        <f>IF(Foglio2!$J$3=Foglio2!$E$5,'Assistenti_Tecnici 2^ Pos.Ec.'!E264,IF(Foglio2!$J$3=Foglio2!$E$6,'Assistenti_Amm.vo 2^ Pos.Ec.'!E264,0))</f>
        <v>0</v>
      </c>
      <c r="H264" s="248">
        <f>IF(Foglio2!$J$3=Foglio2!$E$5,'Assistenti_Tecnici 2^ Pos.Ec.'!F264,IF(Foglio2!$J$3=Foglio2!$E$6,'Assistenti_Amm.vo 2^ Pos.Ec.'!F264,0))</f>
        <v>0</v>
      </c>
      <c r="I264" s="248">
        <f>IF(Foglio2!$J$3=Foglio2!$E$5,'Assistenti_Tecnici 2^ Pos.Ec.'!G264,IF(Foglio2!$J$3=Foglio2!$E$6,'Assistenti_Amm.vo 2^ Pos.Ec.'!G264,0))</f>
        <v>0</v>
      </c>
      <c r="J264" s="248">
        <f>IF(Foglio2!$J$3=Foglio2!$E$5,'Assistenti_Tecnici 2^ Pos.Ec.'!H264,IF(Foglio2!$J$3=Foglio2!$E$6,'Assistenti_Amm.vo 2^ Pos.Ec.'!H264,0))</f>
        <v>0</v>
      </c>
      <c r="K264" s="248">
        <f>IF(Foglio2!$J$3=Foglio2!$E$5,'Assistenti_Tecnici 2^ Pos.Ec.'!I264,IF(Foglio2!$J$3=Foglio2!$E$6,'Assistenti_Amm.vo 2^ Pos.Ec.'!I264,0))</f>
        <v>0</v>
      </c>
      <c r="L264" s="248">
        <f>IF(Foglio2!$J$3=Foglio2!$E$5,'Assistenti_Tecnici 2^ Pos.Ec.'!J264,IF(Foglio2!$J$3=Foglio2!$E$6,'Assistenti_Amm.vo 2^ Pos.Ec.'!J264,0))</f>
        <v>0</v>
      </c>
      <c r="M264" s="248">
        <f>IF(Foglio2!$J$3=Foglio2!$E$5,'Assistenti_Tecnici 2^ Pos.Ec.'!K264,IF(Foglio2!$J$3=Foglio2!$E$6,'Assistenti_Amm.vo 2^ Pos.Ec.'!K264,0))</f>
        <v>0</v>
      </c>
      <c r="N264" s="250">
        <f>IF(Foglio2!$J$3=Foglio2!$E$5,'Assistenti_Tecnici 2^ Pos.Ec.'!L264,IF(Foglio2!$J$3=Foglio2!$E$6,'Assistenti_Amm.vo 2^ Pos.Ec.'!L264,0))</f>
        <v>0</v>
      </c>
      <c r="O264" s="251"/>
      <c r="P264" s="252">
        <f>IF(Foglio2!$J$3=Foglio2!$E$5,'Assistenti_Tecnici 2^ Pos.Ec.'!N264,IF(Foglio2!$J$3=Foglio2!$E$6,'Assistenti_Amm.vo 2^ Pos.Ec.'!N264,0))</f>
        <v>0</v>
      </c>
      <c r="Q264" s="252">
        <f>IF(Foglio2!$J$3=Foglio2!$E$5,'Assistenti_Tecnici 2^ Pos.Ec.'!O264,IF(Foglio2!$J$3=Foglio2!$E$6,'Assistenti_Amm.vo 2^ Pos.Ec.'!O264,0))</f>
        <v>0</v>
      </c>
      <c r="R264" s="252">
        <f>IF(Foglio2!$J$3=Foglio2!$E$5,'Assistenti_Tecnici 2^ Pos.Ec.'!P264,IF(Foglio2!$J$3=Foglio2!$E$6,'Assistenti_Amm.vo 2^ Pos.Ec.'!P264,0))</f>
        <v>0</v>
      </c>
      <c r="S264" s="252">
        <f>IF(Foglio2!$J$3=Foglio2!$E$5,'Assistenti_Tecnici 2^ Pos.Ec.'!Q264,IF(Foglio2!$J$3=Foglio2!$E$6,'Assistenti_Amm.vo 2^ Pos.Ec.'!Q264,0))</f>
        <v>0</v>
      </c>
      <c r="T264" s="252">
        <f>IF(Foglio2!$J$3=Foglio2!$E$5,'Assistenti_Tecnici 2^ Pos.Ec.'!R264,IF(Foglio2!$J$3=Foglio2!$E$6,'Assistenti_Amm.vo 2^ Pos.Ec.'!R264,0))</f>
        <v>0</v>
      </c>
      <c r="U264" s="252">
        <f t="shared" ref="U264" si="654">(P264)/12*0.8</f>
        <v>0</v>
      </c>
      <c r="V264" s="252">
        <f t="shared" ref="V264" si="655">(P264+R264)/12*0.8</f>
        <v>0</v>
      </c>
      <c r="W264" s="253" t="str">
        <f t="shared" ref="W264" si="656">"Fascia Da "&amp;F264&amp;" a "&amp;F265&amp;" Decorrenza "&amp;DAY(C256)&amp;"/"&amp;MONTH(C256)&amp;"/"&amp;YEAR(C256)</f>
        <v>Fascia Da 28 a 34 Decorrenza 1/4/2022</v>
      </c>
    </row>
    <row r="265" spans="1:23" ht="9" customHeight="1" x14ac:dyDescent="0.2">
      <c r="B265" s="245">
        <f t="shared" si="579"/>
        <v>44661</v>
      </c>
      <c r="C265" s="494"/>
      <c r="D265" s="494"/>
      <c r="E265" s="254" t="s">
        <v>4</v>
      </c>
      <c r="F265" s="255">
        <v>34</v>
      </c>
      <c r="G265" s="267">
        <f t="shared" ref="G265:N265" si="657">G264*1936.27</f>
        <v>0</v>
      </c>
      <c r="H265" s="256">
        <f t="shared" si="657"/>
        <v>0</v>
      </c>
      <c r="I265" s="256">
        <f t="shared" si="657"/>
        <v>0</v>
      </c>
      <c r="J265" s="267">
        <f t="shared" si="657"/>
        <v>0</v>
      </c>
      <c r="K265" s="267">
        <f t="shared" si="657"/>
        <v>0</v>
      </c>
      <c r="L265" s="257">
        <f t="shared" si="657"/>
        <v>0</v>
      </c>
      <c r="M265" s="267">
        <f t="shared" si="657"/>
        <v>0</v>
      </c>
      <c r="N265" s="267">
        <f t="shared" si="657"/>
        <v>0</v>
      </c>
      <c r="O265" s="183"/>
      <c r="P265" s="184">
        <f t="shared" ref="P265:V265" si="658">P264*1936.27</f>
        <v>0</v>
      </c>
      <c r="Q265" s="184">
        <f t="shared" si="658"/>
        <v>0</v>
      </c>
      <c r="R265" s="184">
        <f t="shared" si="658"/>
        <v>0</v>
      </c>
      <c r="S265" s="184">
        <f t="shared" si="658"/>
        <v>0</v>
      </c>
      <c r="T265" s="184">
        <f t="shared" si="658"/>
        <v>0</v>
      </c>
      <c r="U265" s="184">
        <f t="shared" si="658"/>
        <v>0</v>
      </c>
      <c r="V265" s="184">
        <f t="shared" si="658"/>
        <v>0</v>
      </c>
    </row>
    <row r="266" spans="1:23" ht="12.75" customHeight="1" x14ac:dyDescent="0.2">
      <c r="A266" s="104">
        <f>IF(Foglio2!$J$7=1,TRUNC(V266,0),TRUNC(U266,0))</f>
        <v>0</v>
      </c>
      <c r="B266" s="245">
        <f t="shared" si="579"/>
        <v>44662</v>
      </c>
      <c r="C266" s="494"/>
      <c r="D266" s="494"/>
      <c r="E266" s="259" t="s">
        <v>3</v>
      </c>
      <c r="F266" s="260">
        <v>35</v>
      </c>
      <c r="G266" s="248">
        <f>IF(Foglio2!$J$3=Foglio2!$E$5,'Assistenti_Tecnici 2^ Pos.Ec.'!E266,IF(Foglio2!$J$3=Foglio2!$E$6,'Assistenti_Amm.vo 2^ Pos.Ec.'!E266,0))</f>
        <v>0</v>
      </c>
      <c r="H266" s="248">
        <f>IF(Foglio2!$J$3=Foglio2!$E$5,'Assistenti_Tecnici 2^ Pos.Ec.'!F266,IF(Foglio2!$J$3=Foglio2!$E$6,'Assistenti_Amm.vo 2^ Pos.Ec.'!F266,0))</f>
        <v>0</v>
      </c>
      <c r="I266" s="248">
        <f>IF(Foglio2!$J$3=Foglio2!$E$5,'Assistenti_Tecnici 2^ Pos.Ec.'!G266,IF(Foglio2!$J$3=Foglio2!$E$6,'Assistenti_Amm.vo 2^ Pos.Ec.'!G266,0))</f>
        <v>0</v>
      </c>
      <c r="J266" s="248">
        <f>IF(Foglio2!$J$3=Foglio2!$E$5,'Assistenti_Tecnici 2^ Pos.Ec.'!H266,IF(Foglio2!$J$3=Foglio2!$E$6,'Assistenti_Amm.vo 2^ Pos.Ec.'!H266,0))</f>
        <v>0</v>
      </c>
      <c r="K266" s="248">
        <f>IF(Foglio2!$J$3=Foglio2!$E$5,'Assistenti_Tecnici 2^ Pos.Ec.'!I266,IF(Foglio2!$J$3=Foglio2!$E$6,'Assistenti_Amm.vo 2^ Pos.Ec.'!I266,0))</f>
        <v>0</v>
      </c>
      <c r="L266" s="248">
        <f>IF(Foglio2!$J$3=Foglio2!$E$5,'Assistenti_Tecnici 2^ Pos.Ec.'!J266,IF(Foglio2!$J$3=Foglio2!$E$6,'Assistenti_Amm.vo 2^ Pos.Ec.'!J266,0))</f>
        <v>0</v>
      </c>
      <c r="M266" s="248">
        <f>IF(Foglio2!$J$3=Foglio2!$E$5,'Assistenti_Tecnici 2^ Pos.Ec.'!K266,IF(Foglio2!$J$3=Foglio2!$E$6,'Assistenti_Amm.vo 2^ Pos.Ec.'!K266,0))</f>
        <v>0</v>
      </c>
      <c r="N266" s="250">
        <f>IF(Foglio2!$J$3=Foglio2!$E$5,'Assistenti_Tecnici 2^ Pos.Ec.'!L266,IF(Foglio2!$J$3=Foglio2!$E$6,'Assistenti_Amm.vo 2^ Pos.Ec.'!L266,0))</f>
        <v>0</v>
      </c>
      <c r="O266" s="251"/>
      <c r="P266" s="252">
        <f>IF(Foglio2!$J$3=Foglio2!$E$5,'Assistenti_Tecnici 2^ Pos.Ec.'!N266,IF(Foglio2!$J$3=Foglio2!$E$6,'Assistenti_Amm.vo 2^ Pos.Ec.'!N266,0))</f>
        <v>0</v>
      </c>
      <c r="Q266" s="252">
        <f>IF(Foglio2!$J$3=Foglio2!$E$5,'Assistenti_Tecnici 2^ Pos.Ec.'!O266,IF(Foglio2!$J$3=Foglio2!$E$6,'Assistenti_Amm.vo 2^ Pos.Ec.'!O266,0))</f>
        <v>0</v>
      </c>
      <c r="R266" s="252">
        <f>IF(Foglio2!$J$3=Foglio2!$E$5,'Assistenti_Tecnici 2^ Pos.Ec.'!P266,IF(Foglio2!$J$3=Foglio2!$E$6,'Assistenti_Amm.vo 2^ Pos.Ec.'!P266,0))</f>
        <v>0</v>
      </c>
      <c r="S266" s="252">
        <f>IF(Foglio2!$J$3=Foglio2!$E$5,'Assistenti_Tecnici 2^ Pos.Ec.'!Q266,IF(Foglio2!$J$3=Foglio2!$E$6,'Assistenti_Amm.vo 2^ Pos.Ec.'!Q266,0))</f>
        <v>0</v>
      </c>
      <c r="T266" s="252">
        <f>IF(Foglio2!$J$3=Foglio2!$E$5,'Assistenti_Tecnici 2^ Pos.Ec.'!R266,IF(Foglio2!$J$3=Foglio2!$E$6,'Assistenti_Amm.vo 2^ Pos.Ec.'!R266,0))</f>
        <v>0</v>
      </c>
      <c r="U266" s="252">
        <f t="shared" ref="U266" si="659">(P266)/12*0.8</f>
        <v>0</v>
      </c>
      <c r="V266" s="252">
        <f t="shared" ref="V266" si="660">(P266+R266)/12*0.8</f>
        <v>0</v>
      </c>
      <c r="W266" s="253" t="str">
        <f t="shared" ref="W266" si="661">"Fascia Da "&amp;F266&amp;" a "&amp;F267&amp;" Decorrenza "&amp;DAY(C256)&amp;"/"&amp;MONTH(C256)&amp;"/"&amp;YEAR(C256)</f>
        <v>Fascia Da 35 a  Decorrenza 1/4/2022</v>
      </c>
    </row>
    <row r="267" spans="1:23" ht="9" customHeight="1" x14ac:dyDescent="0.2">
      <c r="B267" s="245">
        <f t="shared" si="579"/>
        <v>44663</v>
      </c>
      <c r="C267" s="495"/>
      <c r="D267" s="495"/>
      <c r="E267" s="264" t="s">
        <v>4</v>
      </c>
      <c r="F267" s="265"/>
      <c r="G267" s="267">
        <f t="shared" ref="G267:N267" si="662">G266*1936.27</f>
        <v>0</v>
      </c>
      <c r="H267" s="267">
        <f t="shared" si="662"/>
        <v>0</v>
      </c>
      <c r="I267" s="267">
        <f t="shared" si="662"/>
        <v>0</v>
      </c>
      <c r="J267" s="267">
        <f t="shared" si="662"/>
        <v>0</v>
      </c>
      <c r="K267" s="267">
        <f t="shared" si="662"/>
        <v>0</v>
      </c>
      <c r="L267" s="267">
        <f t="shared" si="662"/>
        <v>0</v>
      </c>
      <c r="M267" s="267">
        <f t="shared" si="662"/>
        <v>0</v>
      </c>
      <c r="N267" s="267">
        <f t="shared" si="662"/>
        <v>0</v>
      </c>
      <c r="O267" s="183"/>
      <c r="P267" s="269">
        <f t="shared" ref="P267:V267" si="663">P266*1936.27</f>
        <v>0</v>
      </c>
      <c r="Q267" s="269">
        <f t="shared" si="663"/>
        <v>0</v>
      </c>
      <c r="R267" s="269">
        <f t="shared" si="663"/>
        <v>0</v>
      </c>
      <c r="S267" s="269">
        <f t="shared" si="663"/>
        <v>0</v>
      </c>
      <c r="T267" s="184">
        <f t="shared" si="663"/>
        <v>0</v>
      </c>
      <c r="U267" s="184">
        <f t="shared" si="663"/>
        <v>0</v>
      </c>
      <c r="V267" s="184">
        <f t="shared" si="663"/>
        <v>0</v>
      </c>
    </row>
    <row r="268" spans="1:23" ht="12.75" customHeight="1" x14ac:dyDescent="0.2">
      <c r="A268" s="104">
        <f>IF(Foglio2!$J$7=1,TRUNC(V268,0),TRUNC(U268,0))</f>
        <v>0</v>
      </c>
      <c r="B268" s="245">
        <f t="shared" ref="B268" si="664">C270</f>
        <v>44743</v>
      </c>
      <c r="C268" s="496">
        <f>D258+1</f>
        <v>44743</v>
      </c>
      <c r="D268" s="496">
        <v>44926</v>
      </c>
      <c r="E268" s="246" t="s">
        <v>3</v>
      </c>
      <c r="F268" s="247">
        <v>0</v>
      </c>
      <c r="G268" s="248">
        <f>IF(Foglio2!$J$3=Foglio2!$E$5,'Assistenti_Tecnici 2^ Pos.Ec.'!E268,IF(Foglio2!$J$3=Foglio2!$E$6,'Assistenti_Amm.vo 2^ Pos.Ec.'!E268,0))</f>
        <v>0</v>
      </c>
      <c r="H268" s="248">
        <f>IF(Foglio2!$J$3=Foglio2!$E$5,'Assistenti_Tecnici 2^ Pos.Ec.'!F268,IF(Foglio2!$J$3=Foglio2!$E$6,'Assistenti_Amm.vo 2^ Pos.Ec.'!F268,0))</f>
        <v>0</v>
      </c>
      <c r="I268" s="248">
        <f>IF(Foglio2!$J$3=Foglio2!$E$5,'Assistenti_Tecnici 2^ Pos.Ec.'!G268,IF(Foglio2!$J$3=Foglio2!$E$6,'Assistenti_Amm.vo 2^ Pos.Ec.'!G268,0))</f>
        <v>0</v>
      </c>
      <c r="J268" s="248">
        <f>IF(Foglio2!$J$3=Foglio2!$E$5,'Assistenti_Tecnici 2^ Pos.Ec.'!H268,IF(Foglio2!$J$3=Foglio2!$E$6,'Assistenti_Amm.vo 2^ Pos.Ec.'!H268,0))</f>
        <v>0</v>
      </c>
      <c r="K268" s="248">
        <f>IF(Foglio2!$J$3=Foglio2!$E$5,'Assistenti_Tecnici 2^ Pos.Ec.'!I268,IF(Foglio2!$J$3=Foglio2!$E$6,'Assistenti_Amm.vo 2^ Pos.Ec.'!I268,0))</f>
        <v>0</v>
      </c>
      <c r="L268" s="248">
        <f>IF(Foglio2!$J$3=Foglio2!$E$5,'Assistenti_Tecnici 2^ Pos.Ec.'!J268,IF(Foglio2!$J$3=Foglio2!$E$6,'Assistenti_Amm.vo 2^ Pos.Ec.'!J268,0))</f>
        <v>0</v>
      </c>
      <c r="M268" s="248">
        <f>IF(Foglio2!$J$3=Foglio2!$E$5,'Assistenti_Tecnici 2^ Pos.Ec.'!K268,IF(Foglio2!$J$3=Foglio2!$E$6,'Assistenti_Amm.vo 2^ Pos.Ec.'!K268,0))</f>
        <v>0</v>
      </c>
      <c r="N268" s="250">
        <f>IF(Foglio2!$J$3=Foglio2!$E$5,'Assistenti_Tecnici 2^ Pos.Ec.'!L268,IF(Foglio2!$J$3=Foglio2!$E$6,'Assistenti_Amm.vo 2^ Pos.Ec.'!L268,0))</f>
        <v>0</v>
      </c>
      <c r="O268" s="251"/>
      <c r="P268" s="252">
        <f>IF(Foglio2!$J$3=Foglio2!$E$5,'Assistenti_Tecnici 2^ Pos.Ec.'!N268,IF(Foglio2!$J$3=Foglio2!$E$6,'Assistenti_Amm.vo 2^ Pos.Ec.'!N268,0))</f>
        <v>0</v>
      </c>
      <c r="Q268" s="252">
        <f>IF(Foglio2!$J$3=Foglio2!$E$5,'Assistenti_Tecnici 2^ Pos.Ec.'!O268,IF(Foglio2!$J$3=Foglio2!$E$6,'Assistenti_Amm.vo 2^ Pos.Ec.'!O268,0))</f>
        <v>0</v>
      </c>
      <c r="R268" s="252">
        <f>IF(Foglio2!$J$3=Foglio2!$E$5,'Assistenti_Tecnici 2^ Pos.Ec.'!P268,IF(Foglio2!$J$3=Foglio2!$E$6,'Assistenti_Amm.vo 2^ Pos.Ec.'!P268,0))</f>
        <v>0</v>
      </c>
      <c r="S268" s="252">
        <f>IF(Foglio2!$J$3=Foglio2!$E$5,'Assistenti_Tecnici 2^ Pos.Ec.'!Q268,IF(Foglio2!$J$3=Foglio2!$E$6,'Assistenti_Amm.vo 2^ Pos.Ec.'!Q268,0))</f>
        <v>0</v>
      </c>
      <c r="T268" s="252">
        <f>IF(Foglio2!$J$3=Foglio2!$E$5,'Assistenti_Tecnici 2^ Pos.Ec.'!R268,IF(Foglio2!$J$3=Foglio2!$E$6,'Assistenti_Amm.vo 2^ Pos.Ec.'!R268,0))</f>
        <v>0</v>
      </c>
      <c r="U268" s="252">
        <f t="shared" ref="U268" si="665">(P268)/12*0.8</f>
        <v>0</v>
      </c>
      <c r="V268" s="252">
        <f t="shared" ref="V268" si="666">(P268+R268)/12*0.8</f>
        <v>0</v>
      </c>
      <c r="W268" s="253" t="str">
        <f t="shared" ref="W268" si="667">"Fascia Da "&amp;F268&amp;" a "&amp;F269&amp;" Decorrenza "&amp;DAY(C268)&amp;"/"&amp;MONTH(C268)&amp;"/"&amp;YEAR(C268)</f>
        <v>Fascia Da 0 a 8 Decorrenza 1/7/2022</v>
      </c>
    </row>
    <row r="269" spans="1:23" ht="9" customHeight="1" x14ac:dyDescent="0.2">
      <c r="B269" s="245">
        <f t="shared" si="579"/>
        <v>44744</v>
      </c>
      <c r="C269" s="497"/>
      <c r="D269" s="497"/>
      <c r="E269" s="254" t="s">
        <v>4</v>
      </c>
      <c r="F269" s="255">
        <v>8</v>
      </c>
      <c r="G269" s="267">
        <f t="shared" ref="G269:N269" si="668">G268*1936.27</f>
        <v>0</v>
      </c>
      <c r="H269" s="256">
        <f t="shared" si="668"/>
        <v>0</v>
      </c>
      <c r="I269" s="256">
        <f t="shared" si="668"/>
        <v>0</v>
      </c>
      <c r="J269" s="267">
        <f t="shared" si="668"/>
        <v>0</v>
      </c>
      <c r="K269" s="267">
        <f t="shared" si="668"/>
        <v>0</v>
      </c>
      <c r="L269" s="257">
        <f t="shared" si="668"/>
        <v>0</v>
      </c>
      <c r="M269" s="267">
        <f t="shared" si="668"/>
        <v>0</v>
      </c>
      <c r="N269" s="267">
        <f t="shared" si="668"/>
        <v>0</v>
      </c>
      <c r="O269" s="183"/>
      <c r="P269" s="184">
        <f t="shared" ref="P269:V269" si="669">P268*1936.27</f>
        <v>0</v>
      </c>
      <c r="Q269" s="184">
        <f t="shared" si="669"/>
        <v>0</v>
      </c>
      <c r="R269" s="184">
        <f t="shared" si="669"/>
        <v>0</v>
      </c>
      <c r="S269" s="184">
        <f t="shared" si="669"/>
        <v>0</v>
      </c>
      <c r="T269" s="184">
        <f t="shared" si="669"/>
        <v>0</v>
      </c>
      <c r="U269" s="184">
        <f t="shared" si="669"/>
        <v>0</v>
      </c>
      <c r="V269" s="184">
        <f t="shared" si="669"/>
        <v>0</v>
      </c>
    </row>
    <row r="270" spans="1:23" ht="12.75" customHeight="1" x14ac:dyDescent="0.2">
      <c r="A270" s="104">
        <f>IF(Foglio2!$J$7=1,TRUNC(V270,0),TRUNC(U270,0))</f>
        <v>0</v>
      </c>
      <c r="B270" s="245">
        <f t="shared" si="579"/>
        <v>44745</v>
      </c>
      <c r="C270" s="494">
        <f>C268</f>
        <v>44743</v>
      </c>
      <c r="D270" s="494">
        <f>D268</f>
        <v>44926</v>
      </c>
      <c r="E270" s="259" t="s">
        <v>3</v>
      </c>
      <c r="F270" s="260">
        <v>9</v>
      </c>
      <c r="G270" s="248">
        <f>IF(Foglio2!$J$3=Foglio2!$E$5,'Assistenti_Tecnici 2^ Pos.Ec.'!E270,IF(Foglio2!$J$3=Foglio2!$E$6,'Assistenti_Amm.vo 2^ Pos.Ec.'!E270,0))</f>
        <v>0</v>
      </c>
      <c r="H270" s="248">
        <f>IF(Foglio2!$J$3=Foglio2!$E$5,'Assistenti_Tecnici 2^ Pos.Ec.'!F270,IF(Foglio2!$J$3=Foglio2!$E$6,'Assistenti_Amm.vo 2^ Pos.Ec.'!F270,0))</f>
        <v>0</v>
      </c>
      <c r="I270" s="248">
        <f>IF(Foglio2!$J$3=Foglio2!$E$5,'Assistenti_Tecnici 2^ Pos.Ec.'!G270,IF(Foglio2!$J$3=Foglio2!$E$6,'Assistenti_Amm.vo 2^ Pos.Ec.'!G270,0))</f>
        <v>0</v>
      </c>
      <c r="J270" s="248">
        <f>IF(Foglio2!$J$3=Foglio2!$E$5,'Assistenti_Tecnici 2^ Pos.Ec.'!H270,IF(Foglio2!$J$3=Foglio2!$E$6,'Assistenti_Amm.vo 2^ Pos.Ec.'!H270,0))</f>
        <v>0</v>
      </c>
      <c r="K270" s="248">
        <f>IF(Foglio2!$J$3=Foglio2!$E$5,'Assistenti_Tecnici 2^ Pos.Ec.'!I270,IF(Foglio2!$J$3=Foglio2!$E$6,'Assistenti_Amm.vo 2^ Pos.Ec.'!I270,0))</f>
        <v>0</v>
      </c>
      <c r="L270" s="248">
        <f>IF(Foglio2!$J$3=Foglio2!$E$5,'Assistenti_Tecnici 2^ Pos.Ec.'!J270,IF(Foglio2!$J$3=Foglio2!$E$6,'Assistenti_Amm.vo 2^ Pos.Ec.'!J270,0))</f>
        <v>0</v>
      </c>
      <c r="M270" s="248">
        <f>IF(Foglio2!$J$3=Foglio2!$E$5,'Assistenti_Tecnici 2^ Pos.Ec.'!K270,IF(Foglio2!$J$3=Foglio2!$E$6,'Assistenti_Amm.vo 2^ Pos.Ec.'!K270,0))</f>
        <v>0</v>
      </c>
      <c r="N270" s="250">
        <f>IF(Foglio2!$J$3=Foglio2!$E$5,'Assistenti_Tecnici 2^ Pos.Ec.'!L270,IF(Foglio2!$J$3=Foglio2!$E$6,'Assistenti_Amm.vo 2^ Pos.Ec.'!L270,0))</f>
        <v>0</v>
      </c>
      <c r="O270" s="251"/>
      <c r="P270" s="252">
        <f>IF(Foglio2!$J$3=Foglio2!$E$5,'Assistenti_Tecnici 2^ Pos.Ec.'!N270,IF(Foglio2!$J$3=Foglio2!$E$6,'Assistenti_Amm.vo 2^ Pos.Ec.'!N270,0))</f>
        <v>0</v>
      </c>
      <c r="Q270" s="252">
        <f>IF(Foglio2!$J$3=Foglio2!$E$5,'Assistenti_Tecnici 2^ Pos.Ec.'!O270,IF(Foglio2!$J$3=Foglio2!$E$6,'Assistenti_Amm.vo 2^ Pos.Ec.'!O270,0))</f>
        <v>0</v>
      </c>
      <c r="R270" s="252">
        <f>IF(Foglio2!$J$3=Foglio2!$E$5,'Assistenti_Tecnici 2^ Pos.Ec.'!P270,IF(Foglio2!$J$3=Foglio2!$E$6,'Assistenti_Amm.vo 2^ Pos.Ec.'!P270,0))</f>
        <v>0</v>
      </c>
      <c r="S270" s="252">
        <f>IF(Foglio2!$J$3=Foglio2!$E$5,'Assistenti_Tecnici 2^ Pos.Ec.'!Q270,IF(Foglio2!$J$3=Foglio2!$E$6,'Assistenti_Amm.vo 2^ Pos.Ec.'!Q270,0))</f>
        <v>0</v>
      </c>
      <c r="T270" s="252">
        <f>IF(Foglio2!$J$3=Foglio2!$E$5,'Assistenti_Tecnici 2^ Pos.Ec.'!R270,IF(Foglio2!$J$3=Foglio2!$E$6,'Assistenti_Amm.vo 2^ Pos.Ec.'!R270,0))</f>
        <v>0</v>
      </c>
      <c r="U270" s="252">
        <f t="shared" ref="U270" si="670">(P270)/12*0.8</f>
        <v>0</v>
      </c>
      <c r="V270" s="252">
        <f t="shared" ref="V270" si="671">(P270+R270)/12*0.8</f>
        <v>0</v>
      </c>
      <c r="W270" s="253" t="str">
        <f t="shared" ref="W270" si="672">"Fascia Da "&amp;F270&amp;" a "&amp;F271&amp;" Decorrenza "&amp;DAY(C268)&amp;"/"&amp;MONTH(C268)&amp;"/"&amp;YEAR(C268)</f>
        <v>Fascia Da 9 a 14 Decorrenza 1/7/2022</v>
      </c>
    </row>
    <row r="271" spans="1:23" ht="9" customHeight="1" x14ac:dyDescent="0.2">
      <c r="B271" s="245">
        <f t="shared" si="579"/>
        <v>44746</v>
      </c>
      <c r="C271" s="494"/>
      <c r="D271" s="494"/>
      <c r="E271" s="254" t="s">
        <v>4</v>
      </c>
      <c r="F271" s="255">
        <v>14</v>
      </c>
      <c r="G271" s="267">
        <f t="shared" ref="G271:N271" si="673">G270*1936.27</f>
        <v>0</v>
      </c>
      <c r="H271" s="256">
        <f t="shared" si="673"/>
        <v>0</v>
      </c>
      <c r="I271" s="256">
        <f t="shared" si="673"/>
        <v>0</v>
      </c>
      <c r="J271" s="267">
        <f t="shared" si="673"/>
        <v>0</v>
      </c>
      <c r="K271" s="267">
        <f t="shared" si="673"/>
        <v>0</v>
      </c>
      <c r="L271" s="257">
        <f t="shared" si="673"/>
        <v>0</v>
      </c>
      <c r="M271" s="267">
        <f t="shared" si="673"/>
        <v>0</v>
      </c>
      <c r="N271" s="267">
        <f t="shared" si="673"/>
        <v>0</v>
      </c>
      <c r="O271" s="183"/>
      <c r="P271" s="184">
        <f t="shared" ref="P271:V271" si="674">P270*1936.27</f>
        <v>0</v>
      </c>
      <c r="Q271" s="184">
        <f t="shared" si="674"/>
        <v>0</v>
      </c>
      <c r="R271" s="184">
        <f t="shared" si="674"/>
        <v>0</v>
      </c>
      <c r="S271" s="184">
        <f t="shared" si="674"/>
        <v>0</v>
      </c>
      <c r="T271" s="184">
        <f t="shared" si="674"/>
        <v>0</v>
      </c>
      <c r="U271" s="184">
        <f t="shared" si="674"/>
        <v>0</v>
      </c>
      <c r="V271" s="184">
        <f t="shared" si="674"/>
        <v>0</v>
      </c>
    </row>
    <row r="272" spans="1:23" ht="12.75" customHeight="1" x14ac:dyDescent="0.2">
      <c r="A272" s="104">
        <f>IF(Foglio2!$J$7=1,TRUNC(V272,0),TRUNC(U272,0))</f>
        <v>0</v>
      </c>
      <c r="B272" s="245">
        <f t="shared" si="579"/>
        <v>44747</v>
      </c>
      <c r="C272" s="494"/>
      <c r="D272" s="494"/>
      <c r="E272" s="259" t="s">
        <v>3</v>
      </c>
      <c r="F272" s="260">
        <v>15</v>
      </c>
      <c r="G272" s="248">
        <f>IF(Foglio2!$J$3=Foglio2!$E$5,'Assistenti_Tecnici 2^ Pos.Ec.'!E272,IF(Foglio2!$J$3=Foglio2!$E$6,'Assistenti_Amm.vo 2^ Pos.Ec.'!E272,0))</f>
        <v>0</v>
      </c>
      <c r="H272" s="248">
        <f>IF(Foglio2!$J$3=Foglio2!$E$5,'Assistenti_Tecnici 2^ Pos.Ec.'!F272,IF(Foglio2!$J$3=Foglio2!$E$6,'Assistenti_Amm.vo 2^ Pos.Ec.'!F272,0))</f>
        <v>0</v>
      </c>
      <c r="I272" s="248">
        <f>IF(Foglio2!$J$3=Foglio2!$E$5,'Assistenti_Tecnici 2^ Pos.Ec.'!G272,IF(Foglio2!$J$3=Foglio2!$E$6,'Assistenti_Amm.vo 2^ Pos.Ec.'!G272,0))</f>
        <v>0</v>
      </c>
      <c r="J272" s="248">
        <f>IF(Foglio2!$J$3=Foglio2!$E$5,'Assistenti_Tecnici 2^ Pos.Ec.'!H272,IF(Foglio2!$J$3=Foglio2!$E$6,'Assistenti_Amm.vo 2^ Pos.Ec.'!H272,0))</f>
        <v>0</v>
      </c>
      <c r="K272" s="248">
        <f>IF(Foglio2!$J$3=Foglio2!$E$5,'Assistenti_Tecnici 2^ Pos.Ec.'!I272,IF(Foglio2!$J$3=Foglio2!$E$6,'Assistenti_Amm.vo 2^ Pos.Ec.'!I272,0))</f>
        <v>0</v>
      </c>
      <c r="L272" s="248">
        <f>IF(Foglio2!$J$3=Foglio2!$E$5,'Assistenti_Tecnici 2^ Pos.Ec.'!J272,IF(Foglio2!$J$3=Foglio2!$E$6,'Assistenti_Amm.vo 2^ Pos.Ec.'!J272,0))</f>
        <v>0</v>
      </c>
      <c r="M272" s="248">
        <f>IF(Foglio2!$J$3=Foglio2!$E$5,'Assistenti_Tecnici 2^ Pos.Ec.'!K272,IF(Foglio2!$J$3=Foglio2!$E$6,'Assistenti_Amm.vo 2^ Pos.Ec.'!K272,0))</f>
        <v>0</v>
      </c>
      <c r="N272" s="250">
        <f>IF(Foglio2!$J$3=Foglio2!$E$5,'Assistenti_Tecnici 2^ Pos.Ec.'!L272,IF(Foglio2!$J$3=Foglio2!$E$6,'Assistenti_Amm.vo 2^ Pos.Ec.'!L272,0))</f>
        <v>0</v>
      </c>
      <c r="O272" s="251"/>
      <c r="P272" s="252">
        <f>IF(Foglio2!$J$3=Foglio2!$E$5,'Assistenti_Tecnici 2^ Pos.Ec.'!N272,IF(Foglio2!$J$3=Foglio2!$E$6,'Assistenti_Amm.vo 2^ Pos.Ec.'!N272,0))</f>
        <v>0</v>
      </c>
      <c r="Q272" s="252">
        <f>IF(Foglio2!$J$3=Foglio2!$E$5,'Assistenti_Tecnici 2^ Pos.Ec.'!O272,IF(Foglio2!$J$3=Foglio2!$E$6,'Assistenti_Amm.vo 2^ Pos.Ec.'!O272,0))</f>
        <v>0</v>
      </c>
      <c r="R272" s="252">
        <f>IF(Foglio2!$J$3=Foglio2!$E$5,'Assistenti_Tecnici 2^ Pos.Ec.'!P272,IF(Foglio2!$J$3=Foglio2!$E$6,'Assistenti_Amm.vo 2^ Pos.Ec.'!P272,0))</f>
        <v>0</v>
      </c>
      <c r="S272" s="252">
        <f>IF(Foglio2!$J$3=Foglio2!$E$5,'Assistenti_Tecnici 2^ Pos.Ec.'!Q272,IF(Foglio2!$J$3=Foglio2!$E$6,'Assistenti_Amm.vo 2^ Pos.Ec.'!Q272,0))</f>
        <v>0</v>
      </c>
      <c r="T272" s="252">
        <f>IF(Foglio2!$J$3=Foglio2!$E$5,'Assistenti_Tecnici 2^ Pos.Ec.'!R272,IF(Foglio2!$J$3=Foglio2!$E$6,'Assistenti_Amm.vo 2^ Pos.Ec.'!R272,0))</f>
        <v>0</v>
      </c>
      <c r="U272" s="252">
        <f t="shared" ref="U272" si="675">(P272)/12*0.8</f>
        <v>0</v>
      </c>
      <c r="V272" s="252">
        <f t="shared" ref="V272" si="676">(P272+R272)/12*0.8</f>
        <v>0</v>
      </c>
      <c r="W272" s="253" t="str">
        <f t="shared" ref="W272" si="677">"Fascia Da "&amp;F272&amp;" a "&amp;F273&amp;" Decorrenza "&amp;DAY(C268)&amp;"/"&amp;MONTH(C268)&amp;"/"&amp;YEAR(C268)</f>
        <v>Fascia Da 15 a 20 Decorrenza 1/7/2022</v>
      </c>
    </row>
    <row r="273" spans="1:23" ht="9" customHeight="1" x14ac:dyDescent="0.2">
      <c r="B273" s="245">
        <f t="shared" si="579"/>
        <v>44748</v>
      </c>
      <c r="C273" s="494"/>
      <c r="D273" s="494"/>
      <c r="E273" s="254" t="s">
        <v>4</v>
      </c>
      <c r="F273" s="255">
        <v>20</v>
      </c>
      <c r="G273" s="267">
        <f t="shared" ref="G273:N273" si="678">G272*1936.27</f>
        <v>0</v>
      </c>
      <c r="H273" s="256">
        <f t="shared" si="678"/>
        <v>0</v>
      </c>
      <c r="I273" s="256">
        <f t="shared" si="678"/>
        <v>0</v>
      </c>
      <c r="J273" s="267">
        <f t="shared" si="678"/>
        <v>0</v>
      </c>
      <c r="K273" s="267">
        <f t="shared" si="678"/>
        <v>0</v>
      </c>
      <c r="L273" s="257">
        <f t="shared" si="678"/>
        <v>0</v>
      </c>
      <c r="M273" s="267">
        <f t="shared" si="678"/>
        <v>0</v>
      </c>
      <c r="N273" s="267">
        <f t="shared" si="678"/>
        <v>0</v>
      </c>
      <c r="O273" s="183"/>
      <c r="P273" s="184">
        <f t="shared" ref="P273:V273" si="679">P272*1936.27</f>
        <v>0</v>
      </c>
      <c r="Q273" s="184">
        <f t="shared" si="679"/>
        <v>0</v>
      </c>
      <c r="R273" s="184">
        <f t="shared" si="679"/>
        <v>0</v>
      </c>
      <c r="S273" s="184">
        <f t="shared" si="679"/>
        <v>0</v>
      </c>
      <c r="T273" s="184">
        <f t="shared" si="679"/>
        <v>0</v>
      </c>
      <c r="U273" s="184">
        <f t="shared" si="679"/>
        <v>0</v>
      </c>
      <c r="V273" s="184">
        <f t="shared" si="679"/>
        <v>0</v>
      </c>
    </row>
    <row r="274" spans="1:23" ht="12.75" customHeight="1" x14ac:dyDescent="0.2">
      <c r="A274" s="104">
        <f>IF(Foglio2!$J$7=1,TRUNC(V274,0),TRUNC(U274,0))</f>
        <v>0</v>
      </c>
      <c r="B274" s="245">
        <f t="shared" si="579"/>
        <v>44749</v>
      </c>
      <c r="C274" s="494"/>
      <c r="D274" s="494"/>
      <c r="E274" s="259" t="s">
        <v>3</v>
      </c>
      <c r="F274" s="260">
        <v>21</v>
      </c>
      <c r="G274" s="248">
        <f>IF(Foglio2!$J$3=Foglio2!$E$5,'Assistenti_Tecnici 2^ Pos.Ec.'!E274,IF(Foglio2!$J$3=Foglio2!$E$6,'Assistenti_Amm.vo 2^ Pos.Ec.'!E274,0))</f>
        <v>0</v>
      </c>
      <c r="H274" s="248">
        <f>IF(Foglio2!$J$3=Foglio2!$E$5,'Assistenti_Tecnici 2^ Pos.Ec.'!F274,IF(Foglio2!$J$3=Foglio2!$E$6,'Assistenti_Amm.vo 2^ Pos.Ec.'!F274,0))</f>
        <v>0</v>
      </c>
      <c r="I274" s="248">
        <f>IF(Foglio2!$J$3=Foglio2!$E$5,'Assistenti_Tecnici 2^ Pos.Ec.'!G274,IF(Foglio2!$J$3=Foglio2!$E$6,'Assistenti_Amm.vo 2^ Pos.Ec.'!G274,0))</f>
        <v>0</v>
      </c>
      <c r="J274" s="248">
        <f>IF(Foglio2!$J$3=Foglio2!$E$5,'Assistenti_Tecnici 2^ Pos.Ec.'!H274,IF(Foglio2!$J$3=Foglio2!$E$6,'Assistenti_Amm.vo 2^ Pos.Ec.'!H274,0))</f>
        <v>0</v>
      </c>
      <c r="K274" s="248">
        <f>IF(Foglio2!$J$3=Foglio2!$E$5,'Assistenti_Tecnici 2^ Pos.Ec.'!I274,IF(Foglio2!$J$3=Foglio2!$E$6,'Assistenti_Amm.vo 2^ Pos.Ec.'!I274,0))</f>
        <v>0</v>
      </c>
      <c r="L274" s="248">
        <f>IF(Foglio2!$J$3=Foglio2!$E$5,'Assistenti_Tecnici 2^ Pos.Ec.'!J274,IF(Foglio2!$J$3=Foglio2!$E$6,'Assistenti_Amm.vo 2^ Pos.Ec.'!J274,0))</f>
        <v>0</v>
      </c>
      <c r="M274" s="248">
        <f>IF(Foglio2!$J$3=Foglio2!$E$5,'Assistenti_Tecnici 2^ Pos.Ec.'!K274,IF(Foglio2!$J$3=Foglio2!$E$6,'Assistenti_Amm.vo 2^ Pos.Ec.'!K274,0))</f>
        <v>0</v>
      </c>
      <c r="N274" s="250">
        <f>IF(Foglio2!$J$3=Foglio2!$E$5,'Assistenti_Tecnici 2^ Pos.Ec.'!L274,IF(Foglio2!$J$3=Foglio2!$E$6,'Assistenti_Amm.vo 2^ Pos.Ec.'!L274,0))</f>
        <v>0</v>
      </c>
      <c r="O274" s="251"/>
      <c r="P274" s="252">
        <f>IF(Foglio2!$J$3=Foglio2!$E$5,'Assistenti_Tecnici 2^ Pos.Ec.'!N274,IF(Foglio2!$J$3=Foglio2!$E$6,'Assistenti_Amm.vo 2^ Pos.Ec.'!N274,0))</f>
        <v>0</v>
      </c>
      <c r="Q274" s="252">
        <f>IF(Foglio2!$J$3=Foglio2!$E$5,'Assistenti_Tecnici 2^ Pos.Ec.'!O274,IF(Foglio2!$J$3=Foglio2!$E$6,'Assistenti_Amm.vo 2^ Pos.Ec.'!O274,0))</f>
        <v>0</v>
      </c>
      <c r="R274" s="252">
        <f>IF(Foglio2!$J$3=Foglio2!$E$5,'Assistenti_Tecnici 2^ Pos.Ec.'!P274,IF(Foglio2!$J$3=Foglio2!$E$6,'Assistenti_Amm.vo 2^ Pos.Ec.'!P274,0))</f>
        <v>0</v>
      </c>
      <c r="S274" s="252">
        <f>IF(Foglio2!$J$3=Foglio2!$E$5,'Assistenti_Tecnici 2^ Pos.Ec.'!Q274,IF(Foglio2!$J$3=Foglio2!$E$6,'Assistenti_Amm.vo 2^ Pos.Ec.'!Q274,0))</f>
        <v>0</v>
      </c>
      <c r="T274" s="252">
        <f>IF(Foglio2!$J$3=Foglio2!$E$5,'Assistenti_Tecnici 2^ Pos.Ec.'!R274,IF(Foglio2!$J$3=Foglio2!$E$6,'Assistenti_Amm.vo 2^ Pos.Ec.'!R274,0))</f>
        <v>0</v>
      </c>
      <c r="U274" s="252">
        <f t="shared" ref="U274" si="680">(P274)/12*0.8</f>
        <v>0</v>
      </c>
      <c r="V274" s="252">
        <f t="shared" ref="V274" si="681">(P274+R274)/12*0.8</f>
        <v>0</v>
      </c>
      <c r="W274" s="253" t="str">
        <f t="shared" ref="W274" si="682">"Fascia Da "&amp;F274&amp;" a "&amp;F275&amp;" Decorrenza "&amp;DAY(C268)&amp;"/"&amp;MONTH(C268)&amp;"/"&amp;YEAR(C268)</f>
        <v>Fascia Da 21 a 27 Decorrenza 1/7/2022</v>
      </c>
    </row>
    <row r="275" spans="1:23" ht="9" customHeight="1" x14ac:dyDescent="0.2">
      <c r="B275" s="245">
        <f t="shared" si="579"/>
        <v>44750</v>
      </c>
      <c r="C275" s="494"/>
      <c r="D275" s="494"/>
      <c r="E275" s="254" t="s">
        <v>4</v>
      </c>
      <c r="F275" s="255">
        <v>27</v>
      </c>
      <c r="G275" s="267">
        <f t="shared" ref="G275:N275" si="683">G274*1936.27</f>
        <v>0</v>
      </c>
      <c r="H275" s="256">
        <f t="shared" si="683"/>
        <v>0</v>
      </c>
      <c r="I275" s="256">
        <f t="shared" si="683"/>
        <v>0</v>
      </c>
      <c r="J275" s="267">
        <f t="shared" si="683"/>
        <v>0</v>
      </c>
      <c r="K275" s="267">
        <f t="shared" si="683"/>
        <v>0</v>
      </c>
      <c r="L275" s="257">
        <f t="shared" si="683"/>
        <v>0</v>
      </c>
      <c r="M275" s="267">
        <f t="shared" si="683"/>
        <v>0</v>
      </c>
      <c r="N275" s="267">
        <f t="shared" si="683"/>
        <v>0</v>
      </c>
      <c r="O275" s="183"/>
      <c r="P275" s="184">
        <f t="shared" ref="P275:V275" si="684">P274*1936.27</f>
        <v>0</v>
      </c>
      <c r="Q275" s="184">
        <f t="shared" si="684"/>
        <v>0</v>
      </c>
      <c r="R275" s="184">
        <f t="shared" si="684"/>
        <v>0</v>
      </c>
      <c r="S275" s="184">
        <f t="shared" si="684"/>
        <v>0</v>
      </c>
      <c r="T275" s="184">
        <f t="shared" si="684"/>
        <v>0</v>
      </c>
      <c r="U275" s="184">
        <f t="shared" si="684"/>
        <v>0</v>
      </c>
      <c r="V275" s="184">
        <f t="shared" si="684"/>
        <v>0</v>
      </c>
    </row>
    <row r="276" spans="1:23" ht="12.75" customHeight="1" x14ac:dyDescent="0.2">
      <c r="A276" s="104">
        <f>IF(Foglio2!$J$7=1,TRUNC(V276,0),TRUNC(U276,0))</f>
        <v>0</v>
      </c>
      <c r="B276" s="245">
        <f t="shared" si="579"/>
        <v>44751</v>
      </c>
      <c r="C276" s="494"/>
      <c r="D276" s="494"/>
      <c r="E276" s="259" t="s">
        <v>3</v>
      </c>
      <c r="F276" s="260">
        <v>28</v>
      </c>
      <c r="G276" s="248">
        <f>IF(Foglio2!$J$3=Foglio2!$E$5,'Assistenti_Tecnici 2^ Pos.Ec.'!E276,IF(Foglio2!$J$3=Foglio2!$E$6,'Assistenti_Amm.vo 2^ Pos.Ec.'!E276,0))</f>
        <v>0</v>
      </c>
      <c r="H276" s="248">
        <f>IF(Foglio2!$J$3=Foglio2!$E$5,'Assistenti_Tecnici 2^ Pos.Ec.'!F276,IF(Foglio2!$J$3=Foglio2!$E$6,'Assistenti_Amm.vo 2^ Pos.Ec.'!F276,0))</f>
        <v>0</v>
      </c>
      <c r="I276" s="248">
        <f>IF(Foglio2!$J$3=Foglio2!$E$5,'Assistenti_Tecnici 2^ Pos.Ec.'!G276,IF(Foglio2!$J$3=Foglio2!$E$6,'Assistenti_Amm.vo 2^ Pos.Ec.'!G276,0))</f>
        <v>0</v>
      </c>
      <c r="J276" s="248">
        <f>IF(Foglio2!$J$3=Foglio2!$E$5,'Assistenti_Tecnici 2^ Pos.Ec.'!H276,IF(Foglio2!$J$3=Foglio2!$E$6,'Assistenti_Amm.vo 2^ Pos.Ec.'!H276,0))</f>
        <v>0</v>
      </c>
      <c r="K276" s="248">
        <f>IF(Foglio2!$J$3=Foglio2!$E$5,'Assistenti_Tecnici 2^ Pos.Ec.'!I276,IF(Foglio2!$J$3=Foglio2!$E$6,'Assistenti_Amm.vo 2^ Pos.Ec.'!I276,0))</f>
        <v>0</v>
      </c>
      <c r="L276" s="248">
        <f>IF(Foglio2!$J$3=Foglio2!$E$5,'Assistenti_Tecnici 2^ Pos.Ec.'!J276,IF(Foglio2!$J$3=Foglio2!$E$6,'Assistenti_Amm.vo 2^ Pos.Ec.'!J276,0))</f>
        <v>0</v>
      </c>
      <c r="M276" s="248">
        <f>IF(Foglio2!$J$3=Foglio2!$E$5,'Assistenti_Tecnici 2^ Pos.Ec.'!K276,IF(Foglio2!$J$3=Foglio2!$E$6,'Assistenti_Amm.vo 2^ Pos.Ec.'!K276,0))</f>
        <v>0</v>
      </c>
      <c r="N276" s="250">
        <f>IF(Foglio2!$J$3=Foglio2!$E$5,'Assistenti_Tecnici 2^ Pos.Ec.'!L276,IF(Foglio2!$J$3=Foglio2!$E$6,'Assistenti_Amm.vo 2^ Pos.Ec.'!L276,0))</f>
        <v>0</v>
      </c>
      <c r="O276" s="251"/>
      <c r="P276" s="252">
        <f>IF(Foglio2!$J$3=Foglio2!$E$5,'Assistenti_Tecnici 2^ Pos.Ec.'!N276,IF(Foglio2!$J$3=Foglio2!$E$6,'Assistenti_Amm.vo 2^ Pos.Ec.'!N276,0))</f>
        <v>0</v>
      </c>
      <c r="Q276" s="252">
        <f>IF(Foglio2!$J$3=Foglio2!$E$5,'Assistenti_Tecnici 2^ Pos.Ec.'!O276,IF(Foglio2!$J$3=Foglio2!$E$6,'Assistenti_Amm.vo 2^ Pos.Ec.'!O276,0))</f>
        <v>0</v>
      </c>
      <c r="R276" s="252">
        <f>IF(Foglio2!$J$3=Foglio2!$E$5,'Assistenti_Tecnici 2^ Pos.Ec.'!P276,IF(Foglio2!$J$3=Foglio2!$E$6,'Assistenti_Amm.vo 2^ Pos.Ec.'!P276,0))</f>
        <v>0</v>
      </c>
      <c r="S276" s="252">
        <f>IF(Foglio2!$J$3=Foglio2!$E$5,'Assistenti_Tecnici 2^ Pos.Ec.'!Q276,IF(Foglio2!$J$3=Foglio2!$E$6,'Assistenti_Amm.vo 2^ Pos.Ec.'!Q276,0))</f>
        <v>0</v>
      </c>
      <c r="T276" s="252">
        <f>IF(Foglio2!$J$3=Foglio2!$E$5,'Assistenti_Tecnici 2^ Pos.Ec.'!R276,IF(Foglio2!$J$3=Foglio2!$E$6,'Assistenti_Amm.vo 2^ Pos.Ec.'!R276,0))</f>
        <v>0</v>
      </c>
      <c r="U276" s="252">
        <f t="shared" ref="U276" si="685">(P276)/12*0.8</f>
        <v>0</v>
      </c>
      <c r="V276" s="252">
        <f t="shared" ref="V276" si="686">(P276+R276)/12*0.8</f>
        <v>0</v>
      </c>
      <c r="W276" s="253" t="str">
        <f t="shared" ref="W276" si="687">"Fascia Da "&amp;F276&amp;" a "&amp;F277&amp;" Decorrenza "&amp;DAY(C268)&amp;"/"&amp;MONTH(C268)&amp;"/"&amp;YEAR(C268)</f>
        <v>Fascia Da 28 a 34 Decorrenza 1/7/2022</v>
      </c>
    </row>
    <row r="277" spans="1:23" ht="9" customHeight="1" x14ac:dyDescent="0.2">
      <c r="B277" s="245">
        <f t="shared" si="579"/>
        <v>44752</v>
      </c>
      <c r="C277" s="494"/>
      <c r="D277" s="494"/>
      <c r="E277" s="254" t="s">
        <v>4</v>
      </c>
      <c r="F277" s="255">
        <v>34</v>
      </c>
      <c r="G277" s="267">
        <f t="shared" ref="G277:N277" si="688">G276*1936.27</f>
        <v>0</v>
      </c>
      <c r="H277" s="256">
        <f t="shared" si="688"/>
        <v>0</v>
      </c>
      <c r="I277" s="256">
        <f t="shared" si="688"/>
        <v>0</v>
      </c>
      <c r="J277" s="267">
        <f t="shared" si="688"/>
        <v>0</v>
      </c>
      <c r="K277" s="267">
        <f t="shared" si="688"/>
        <v>0</v>
      </c>
      <c r="L277" s="257">
        <f t="shared" si="688"/>
        <v>0</v>
      </c>
      <c r="M277" s="267">
        <f t="shared" si="688"/>
        <v>0</v>
      </c>
      <c r="N277" s="267">
        <f t="shared" si="688"/>
        <v>0</v>
      </c>
      <c r="O277" s="183"/>
      <c r="P277" s="184">
        <f t="shared" ref="P277:V277" si="689">P276*1936.27</f>
        <v>0</v>
      </c>
      <c r="Q277" s="184">
        <f t="shared" si="689"/>
        <v>0</v>
      </c>
      <c r="R277" s="184">
        <f t="shared" si="689"/>
        <v>0</v>
      </c>
      <c r="S277" s="184">
        <f t="shared" si="689"/>
        <v>0</v>
      </c>
      <c r="T277" s="184">
        <f t="shared" si="689"/>
        <v>0</v>
      </c>
      <c r="U277" s="184">
        <f t="shared" si="689"/>
        <v>0</v>
      </c>
      <c r="V277" s="184">
        <f t="shared" si="689"/>
        <v>0</v>
      </c>
    </row>
    <row r="278" spans="1:23" ht="12.75" customHeight="1" x14ac:dyDescent="0.2">
      <c r="A278" s="104">
        <f>IF(Foglio2!$J$7=1,TRUNC(V278,0),TRUNC(U278,0))</f>
        <v>0</v>
      </c>
      <c r="B278" s="245">
        <f t="shared" si="579"/>
        <v>44753</v>
      </c>
      <c r="C278" s="494"/>
      <c r="D278" s="494"/>
      <c r="E278" s="259" t="s">
        <v>3</v>
      </c>
      <c r="F278" s="260">
        <v>35</v>
      </c>
      <c r="G278" s="248">
        <f>IF(Foglio2!$J$3=Foglio2!$E$5,'Assistenti_Tecnici 2^ Pos.Ec.'!E278,IF(Foglio2!$J$3=Foglio2!$E$6,'Assistenti_Amm.vo 2^ Pos.Ec.'!E278,0))</f>
        <v>0</v>
      </c>
      <c r="H278" s="248">
        <f>IF(Foglio2!$J$3=Foglio2!$E$5,'Assistenti_Tecnici 2^ Pos.Ec.'!F278,IF(Foglio2!$J$3=Foglio2!$E$6,'Assistenti_Amm.vo 2^ Pos.Ec.'!F278,0))</f>
        <v>0</v>
      </c>
      <c r="I278" s="248">
        <f>IF(Foglio2!$J$3=Foglio2!$E$5,'Assistenti_Tecnici 2^ Pos.Ec.'!G278,IF(Foglio2!$J$3=Foglio2!$E$6,'Assistenti_Amm.vo 2^ Pos.Ec.'!G278,0))</f>
        <v>0</v>
      </c>
      <c r="J278" s="248">
        <f>IF(Foglio2!$J$3=Foglio2!$E$5,'Assistenti_Tecnici 2^ Pos.Ec.'!H278,IF(Foglio2!$J$3=Foglio2!$E$6,'Assistenti_Amm.vo 2^ Pos.Ec.'!H278,0))</f>
        <v>0</v>
      </c>
      <c r="K278" s="248">
        <f>IF(Foglio2!$J$3=Foglio2!$E$5,'Assistenti_Tecnici 2^ Pos.Ec.'!I278,IF(Foglio2!$J$3=Foglio2!$E$6,'Assistenti_Amm.vo 2^ Pos.Ec.'!I278,0))</f>
        <v>0</v>
      </c>
      <c r="L278" s="248">
        <f>IF(Foglio2!$J$3=Foglio2!$E$5,'Assistenti_Tecnici 2^ Pos.Ec.'!J278,IF(Foglio2!$J$3=Foglio2!$E$6,'Assistenti_Amm.vo 2^ Pos.Ec.'!J278,0))</f>
        <v>0</v>
      </c>
      <c r="M278" s="248">
        <f>IF(Foglio2!$J$3=Foglio2!$E$5,'Assistenti_Tecnici 2^ Pos.Ec.'!K278,IF(Foglio2!$J$3=Foglio2!$E$6,'Assistenti_Amm.vo 2^ Pos.Ec.'!K278,0))</f>
        <v>0</v>
      </c>
      <c r="N278" s="250">
        <f>IF(Foglio2!$J$3=Foglio2!$E$5,'Assistenti_Tecnici 2^ Pos.Ec.'!L278,IF(Foglio2!$J$3=Foglio2!$E$6,'Assistenti_Amm.vo 2^ Pos.Ec.'!L278,0))</f>
        <v>0</v>
      </c>
      <c r="O278" s="251"/>
      <c r="P278" s="252">
        <f>IF(Foglio2!$J$3=Foglio2!$E$5,'Assistenti_Tecnici 2^ Pos.Ec.'!N278,IF(Foglio2!$J$3=Foglio2!$E$6,'Assistenti_Amm.vo 2^ Pos.Ec.'!N278,0))</f>
        <v>0</v>
      </c>
      <c r="Q278" s="252">
        <f>IF(Foglio2!$J$3=Foglio2!$E$5,'Assistenti_Tecnici 2^ Pos.Ec.'!O278,IF(Foglio2!$J$3=Foglio2!$E$6,'Assistenti_Amm.vo 2^ Pos.Ec.'!O278,0))</f>
        <v>0</v>
      </c>
      <c r="R278" s="252">
        <f>IF(Foglio2!$J$3=Foglio2!$E$5,'Assistenti_Tecnici 2^ Pos.Ec.'!P278,IF(Foglio2!$J$3=Foglio2!$E$6,'Assistenti_Amm.vo 2^ Pos.Ec.'!P278,0))</f>
        <v>0</v>
      </c>
      <c r="S278" s="252">
        <f>IF(Foglio2!$J$3=Foglio2!$E$5,'Assistenti_Tecnici 2^ Pos.Ec.'!Q278,IF(Foglio2!$J$3=Foglio2!$E$6,'Assistenti_Amm.vo 2^ Pos.Ec.'!Q278,0))</f>
        <v>0</v>
      </c>
      <c r="T278" s="252">
        <f>IF(Foglio2!$J$3=Foglio2!$E$5,'Assistenti_Tecnici 2^ Pos.Ec.'!R278,IF(Foglio2!$J$3=Foglio2!$E$6,'Assistenti_Amm.vo 2^ Pos.Ec.'!R278,0))</f>
        <v>0</v>
      </c>
      <c r="U278" s="252">
        <f t="shared" ref="U278" si="690">(P278)/12*0.8</f>
        <v>0</v>
      </c>
      <c r="V278" s="252">
        <f t="shared" ref="V278" si="691">(P278+R278)/12*0.8</f>
        <v>0</v>
      </c>
      <c r="W278" s="253" t="str">
        <f t="shared" ref="W278" si="692">"Fascia Da "&amp;F278&amp;" a "&amp;F279&amp;" Decorrenza "&amp;DAY(C268)&amp;"/"&amp;MONTH(C268)&amp;"/"&amp;YEAR(C268)</f>
        <v>Fascia Da 35 a  Decorrenza 1/7/2022</v>
      </c>
    </row>
    <row r="279" spans="1:23" ht="9" customHeight="1" x14ac:dyDescent="0.2">
      <c r="B279" s="245">
        <f t="shared" si="579"/>
        <v>44754</v>
      </c>
      <c r="C279" s="495"/>
      <c r="D279" s="495"/>
      <c r="E279" s="264" t="s">
        <v>4</v>
      </c>
      <c r="F279" s="265"/>
      <c r="G279" s="267">
        <f t="shared" ref="G279:N279" si="693">G278*1936.27</f>
        <v>0</v>
      </c>
      <c r="H279" s="267">
        <f t="shared" si="693"/>
        <v>0</v>
      </c>
      <c r="I279" s="267">
        <f t="shared" si="693"/>
        <v>0</v>
      </c>
      <c r="J279" s="267">
        <f t="shared" si="693"/>
        <v>0</v>
      </c>
      <c r="K279" s="267">
        <f t="shared" si="693"/>
        <v>0</v>
      </c>
      <c r="L279" s="267">
        <f t="shared" si="693"/>
        <v>0</v>
      </c>
      <c r="M279" s="267">
        <f t="shared" si="693"/>
        <v>0</v>
      </c>
      <c r="N279" s="267">
        <f t="shared" si="693"/>
        <v>0</v>
      </c>
      <c r="O279" s="183"/>
      <c r="P279" s="269">
        <f t="shared" ref="P279:V279" si="694">P278*1936.27</f>
        <v>0</v>
      </c>
      <c r="Q279" s="269">
        <f t="shared" si="694"/>
        <v>0</v>
      </c>
      <c r="R279" s="269">
        <f t="shared" si="694"/>
        <v>0</v>
      </c>
      <c r="S279" s="269">
        <f t="shared" si="694"/>
        <v>0</v>
      </c>
      <c r="T279" s="184">
        <f t="shared" si="694"/>
        <v>0</v>
      </c>
      <c r="U279" s="184">
        <f t="shared" si="694"/>
        <v>0</v>
      </c>
      <c r="V279" s="184">
        <f t="shared" si="694"/>
        <v>0</v>
      </c>
    </row>
  </sheetData>
  <sheetProtection sheet="1" objects="1" scenarios="1"/>
  <mergeCells count="99">
    <mergeCell ref="C198:C207"/>
    <mergeCell ref="D198:D207"/>
    <mergeCell ref="C232:C233"/>
    <mergeCell ref="D232:D233"/>
    <mergeCell ref="C234:C243"/>
    <mergeCell ref="D234:D243"/>
    <mergeCell ref="C208:C209"/>
    <mergeCell ref="D208:D209"/>
    <mergeCell ref="C210:C219"/>
    <mergeCell ref="D210:D219"/>
    <mergeCell ref="C220:C221"/>
    <mergeCell ref="D220:D221"/>
    <mergeCell ref="C222:C231"/>
    <mergeCell ref="D222:D231"/>
    <mergeCell ref="C184:C185"/>
    <mergeCell ref="D184:D185"/>
    <mergeCell ref="C186:C195"/>
    <mergeCell ref="D186:D195"/>
    <mergeCell ref="C196:C197"/>
    <mergeCell ref="D196:D197"/>
    <mergeCell ref="C162:C171"/>
    <mergeCell ref="D162:D171"/>
    <mergeCell ref="C172:C173"/>
    <mergeCell ref="D172:D173"/>
    <mergeCell ref="C174:C183"/>
    <mergeCell ref="D174:D183"/>
    <mergeCell ref="C146:C147"/>
    <mergeCell ref="D146:D147"/>
    <mergeCell ref="C148:C159"/>
    <mergeCell ref="D148:D159"/>
    <mergeCell ref="C160:C161"/>
    <mergeCell ref="D160:D161"/>
    <mergeCell ref="C120:C131"/>
    <mergeCell ref="D120:D131"/>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S3:S4"/>
    <mergeCell ref="T3:T4"/>
    <mergeCell ref="U3:U4"/>
    <mergeCell ref="V3:V4"/>
    <mergeCell ref="E5:F5"/>
    <mergeCell ref="C6:C7"/>
    <mergeCell ref="D6:D7"/>
    <mergeCell ref="C1:D1"/>
    <mergeCell ref="E1:N2"/>
    <mergeCell ref="P1:R2"/>
    <mergeCell ref="C3:D3"/>
    <mergeCell ref="E3:F4"/>
    <mergeCell ref="G3:L3"/>
    <mergeCell ref="M3:M4"/>
    <mergeCell ref="N3:N4"/>
    <mergeCell ref="P3:P4"/>
    <mergeCell ref="Q3:Q4"/>
    <mergeCell ref="C244:C245"/>
    <mergeCell ref="D244:D245"/>
    <mergeCell ref="C246:C255"/>
    <mergeCell ref="D246:D255"/>
    <mergeCell ref="C270:C279"/>
    <mergeCell ref="D270:D279"/>
    <mergeCell ref="C256:C257"/>
    <mergeCell ref="D256:D257"/>
    <mergeCell ref="C258:C267"/>
    <mergeCell ref="D258:D267"/>
    <mergeCell ref="C268:C269"/>
    <mergeCell ref="D268:D269"/>
  </mergeCells>
  <conditionalFormatting sqref="N7:S7 P6:S6 G6:M7 T6:U7 T186:T207">
    <cfRule type="cellIs" dxfId="5755" priority="248" stopIfTrue="1" operator="equal">
      <formula>0</formula>
    </cfRule>
  </conditionalFormatting>
  <conditionalFormatting sqref="N6:S6">
    <cfRule type="cellIs" dxfId="5754" priority="249" stopIfTrue="1" operator="equal">
      <formula>0</formula>
    </cfRule>
  </conditionalFormatting>
  <conditionalFormatting sqref="S6">
    <cfRule type="cellIs" dxfId="5753" priority="247" stopIfTrue="1" operator="equal">
      <formula>0</formula>
    </cfRule>
  </conditionalFormatting>
  <conditionalFormatting sqref="G186:J195 L186:Q195 S186:S195">
    <cfRule type="cellIs" dxfId="5752" priority="238" stopIfTrue="1" operator="equal">
      <formula>0</formula>
    </cfRule>
  </conditionalFormatting>
  <conditionalFormatting sqref="P186:Q186 P188:Q188 P190:Q190 P192:Q192 P194:Q194 S194 S192 S190 S188 S186">
    <cfRule type="cellIs" dxfId="5751" priority="237" stopIfTrue="1" operator="equal">
      <formula>0</formula>
    </cfRule>
  </conditionalFormatting>
  <conditionalFormatting sqref="H196:Q207 S196:S207">
    <cfRule type="cellIs" dxfId="5750" priority="236" stopIfTrue="1" operator="equal">
      <formula>0</formula>
    </cfRule>
  </conditionalFormatting>
  <conditionalFormatting sqref="P196:Q196 P198:Q198 P200:Q200 P202:Q202 P204:Q204 P206:Q206 S206 S204 S202 S200 S198 S196">
    <cfRule type="cellIs" dxfId="5749" priority="235" stopIfTrue="1" operator="equal">
      <formula>0</formula>
    </cfRule>
  </conditionalFormatting>
  <conditionalFormatting sqref="K186:K195">
    <cfRule type="cellIs" dxfId="5748" priority="234" stopIfTrue="1" operator="equal">
      <formula>0</formula>
    </cfRule>
  </conditionalFormatting>
  <conditionalFormatting sqref="G196:G207">
    <cfRule type="cellIs" dxfId="5747" priority="233" stopIfTrue="1" operator="equal">
      <formula>0</formula>
    </cfRule>
  </conditionalFormatting>
  <conditionalFormatting sqref="R186:R207">
    <cfRule type="cellIs" dxfId="5746" priority="232" stopIfTrue="1" operator="equal">
      <formula>0</formula>
    </cfRule>
  </conditionalFormatting>
  <conditionalFormatting sqref="R186 R188 R190 R192 R194 R196 R198 R200 R202 R204 R206">
    <cfRule type="cellIs" dxfId="5745" priority="231" stopIfTrue="1" operator="equal">
      <formula>0</formula>
    </cfRule>
  </conditionalFormatting>
  <conditionalFormatting sqref="T6 T186 T188 T190 T192 T194 T196 T198 T200 T202 T204 T206">
    <cfRule type="cellIs" dxfId="5744" priority="230" stopIfTrue="1" operator="equal">
      <formula>0</formula>
    </cfRule>
  </conditionalFormatting>
  <conditionalFormatting sqref="T6 T186 T188 T190 T192 T194 T196 T198 T200 T202 T204 T206">
    <cfRule type="cellIs" dxfId="5743" priority="22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42" priority="144" stopIfTrue="1" operator="equal">
      <formula>0</formula>
    </cfRule>
  </conditionalFormatting>
  <conditionalFormatting sqref="T186:T195">
    <cfRule type="cellIs" dxfId="5741" priority="220" stopIfTrue="1" operator="equal">
      <formula>0</formula>
    </cfRule>
  </conditionalFormatting>
  <conditionalFormatting sqref="T194 T192 T190 T188 T186">
    <cfRule type="cellIs" dxfId="5740" priority="219" stopIfTrue="1" operator="equal">
      <formula>0</formula>
    </cfRule>
  </conditionalFormatting>
  <conditionalFormatting sqref="T196:T207">
    <cfRule type="cellIs" dxfId="5739" priority="218" stopIfTrue="1" operator="equal">
      <formula>0</formula>
    </cfRule>
  </conditionalFormatting>
  <conditionalFormatting sqref="T206 T204 T202 T200 T198 T196">
    <cfRule type="cellIs" dxfId="5738" priority="217" stopIfTrue="1" operator="equal">
      <formula>0</formula>
    </cfRule>
  </conditionalFormatting>
  <conditionalFormatting sqref="U6">
    <cfRule type="cellIs" dxfId="5737" priority="152" stopIfTrue="1" operator="equal">
      <formula>0</formula>
    </cfRule>
  </conditionalFormatting>
  <conditionalFormatting sqref="U6">
    <cfRule type="cellIs" dxfId="5736" priority="151" stopIfTrue="1" operator="equal">
      <formula>0</formula>
    </cfRule>
  </conditionalFormatting>
  <conditionalFormatting sqref="V6:V7">
    <cfRule type="cellIs" dxfId="5735" priority="150" stopIfTrue="1" operator="equal">
      <formula>0</formula>
    </cfRule>
  </conditionalFormatting>
  <conditionalFormatting sqref="V6">
    <cfRule type="cellIs" dxfId="5734" priority="147" stopIfTrue="1" operator="equal">
      <formula>0</formula>
    </cfRule>
  </conditionalFormatting>
  <conditionalFormatting sqref="V6">
    <cfRule type="cellIs" dxfId="5733" priority="146" stopIfTrue="1" operator="equal">
      <formula>0</formula>
    </cfRule>
  </conditionalFormatting>
  <conditionalFormatting sqref="U8:U47 U76:U207">
    <cfRule type="cellIs" dxfId="5732" priority="145"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31" priority="143" stopIfTrue="1" operator="equal">
      <formula>0</formula>
    </cfRule>
  </conditionalFormatting>
  <conditionalFormatting sqref="V8:V47 V76:V207">
    <cfRule type="cellIs" dxfId="5730" priority="142"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9" priority="141"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8" priority="140" stopIfTrue="1" operator="equal">
      <formula>0</formula>
    </cfRule>
  </conditionalFormatting>
  <conditionalFormatting sqref="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P8:S8 P10:S10 P12:S12 P14:S14 P16:S16 P18:S18 P20:S20 P22:S22 P24:S24 P26:S26 P28:S28 P30:S30 P32:S32 P34:S34 P36:S36 P38:S38 P40:S40 P42:S42 P44:S44 P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G8:M47 T8:T47 T76:T185 G76:M185">
    <cfRule type="cellIs" dxfId="5727" priority="138"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5726" priority="139" stopIfTrue="1" operator="equal">
      <formula>0</formula>
    </cfRule>
  </conditionalFormatting>
  <conditionalFormatting sqref="S8 S10 S12 S14 S16 S18 S20 S22 S24 S26 S28 S30 S32 S34 S36 S38 S40 S42 S44 S46 S76 S78 S80 S82 S84 S86 S88 S90 S92 S94 S96 S98 S100 S102 S104 S106 S108 S110 S112 S114 S116 S118 S120 S122 S124 S126 S128 S130 S132 S134 S136 S138 S140 S142 S144 S146 S148 S150 S152 S154 S156 S158 S160 S162 S164 S166 S168 S170 S172 S174 S176 S178 S180 S182 S184">
    <cfRule type="cellIs" dxfId="5725" priority="137"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4" priority="136"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3" priority="135" stopIfTrue="1" operator="equal">
      <formula>0</formula>
    </cfRule>
  </conditionalFormatting>
  <conditionalFormatting sqref="U48:U61">
    <cfRule type="cellIs" dxfId="5722" priority="134" stopIfTrue="1" operator="equal">
      <formula>0</formula>
    </cfRule>
  </conditionalFormatting>
  <conditionalFormatting sqref="U48 U50 U52 U54 U56 U58 U60">
    <cfRule type="cellIs" dxfId="5721" priority="133" stopIfTrue="1" operator="equal">
      <formula>0</formula>
    </cfRule>
  </conditionalFormatting>
  <conditionalFormatting sqref="U48 U50 U52 U54 U56 U58 U60">
    <cfRule type="cellIs" dxfId="5720" priority="132" stopIfTrue="1" operator="equal">
      <formula>0</formula>
    </cfRule>
  </conditionalFormatting>
  <conditionalFormatting sqref="V48:V61">
    <cfRule type="cellIs" dxfId="5719" priority="131" stopIfTrue="1" operator="equal">
      <formula>0</formula>
    </cfRule>
  </conditionalFormatting>
  <conditionalFormatting sqref="V48 V50 V52 V54 V56 V58 V60">
    <cfRule type="cellIs" dxfId="5718" priority="130" stopIfTrue="1" operator="equal">
      <formula>0</formula>
    </cfRule>
  </conditionalFormatting>
  <conditionalFormatting sqref="V48 V50 V52 V54 V56 V58 V60">
    <cfRule type="cellIs" dxfId="5717" priority="129" stopIfTrue="1" operator="equal">
      <formula>0</formula>
    </cfRule>
  </conditionalFormatting>
  <conditionalFormatting sqref="N49:S49 N51:S51 N53:S53 N55:S55 N57:S57 N59:S59 N61:S61 P48:S48 P50:S50 P52:S52 P54:S54 P56:S56 P58:S58 P60:S60 G48:M61 T48:T61">
    <cfRule type="cellIs" dxfId="5716" priority="127" stopIfTrue="1" operator="equal">
      <formula>0</formula>
    </cfRule>
  </conditionalFormatting>
  <conditionalFormatting sqref="N48:S48 N50:S50 N52:S52 N54:S54 N56:S56 N58:S58 N60:S60">
    <cfRule type="cellIs" dxfId="5715" priority="128" stopIfTrue="1" operator="equal">
      <formula>0</formula>
    </cfRule>
  </conditionalFormatting>
  <conditionalFormatting sqref="S48 S50 S52 S54 S56 S58 S60">
    <cfRule type="cellIs" dxfId="5714" priority="126" stopIfTrue="1" operator="equal">
      <formula>0</formula>
    </cfRule>
  </conditionalFormatting>
  <conditionalFormatting sqref="T48 T50 T52 T54 T56 T58 T60">
    <cfRule type="cellIs" dxfId="5713" priority="125" stopIfTrue="1" operator="equal">
      <formula>0</formula>
    </cfRule>
  </conditionalFormatting>
  <conditionalFormatting sqref="T48 T50 T52 T54 T56 T58 T60">
    <cfRule type="cellIs" dxfId="5712" priority="124" stopIfTrue="1" operator="equal">
      <formula>0</formula>
    </cfRule>
  </conditionalFormatting>
  <conditionalFormatting sqref="U62:U75">
    <cfRule type="cellIs" dxfId="5711" priority="123" stopIfTrue="1" operator="equal">
      <formula>0</formula>
    </cfRule>
  </conditionalFormatting>
  <conditionalFormatting sqref="U62 U64 U66 U68 U70 U72 U74">
    <cfRule type="cellIs" dxfId="5710" priority="122" stopIfTrue="1" operator="equal">
      <formula>0</formula>
    </cfRule>
  </conditionalFormatting>
  <conditionalFormatting sqref="U62 U64 U66 U68 U70 U72 U74">
    <cfRule type="cellIs" dxfId="5709" priority="121" stopIfTrue="1" operator="equal">
      <formula>0</formula>
    </cfRule>
  </conditionalFormatting>
  <conditionalFormatting sqref="V62:V75">
    <cfRule type="cellIs" dxfId="5708" priority="120" stopIfTrue="1" operator="equal">
      <formula>0</formula>
    </cfRule>
  </conditionalFormatting>
  <conditionalFormatting sqref="V62 V64 V66 V68 V70 V72 V74">
    <cfRule type="cellIs" dxfId="5707" priority="119" stopIfTrue="1" operator="equal">
      <formula>0</formula>
    </cfRule>
  </conditionalFormatting>
  <conditionalFormatting sqref="V62 V64 V66 V68 V70 V72 V74">
    <cfRule type="cellIs" dxfId="5706" priority="118" stopIfTrue="1" operator="equal">
      <formula>0</formula>
    </cfRule>
  </conditionalFormatting>
  <conditionalFormatting sqref="N63:S63 N65:S65 N67:S67 N69:S69 N71:S71 N73:S73 N75:S75 P62:S62 P64:S64 P66:S66 P68:S68 P70:S70 P72:S72 P74:S74 G62:M75 T62:T75">
    <cfRule type="cellIs" dxfId="5705" priority="116" stopIfTrue="1" operator="equal">
      <formula>0</formula>
    </cfRule>
  </conditionalFormatting>
  <conditionalFormatting sqref="N62:S62 N64:S64 N66:S66 N68:S68 N70:S70 N72:S72 N74:S74">
    <cfRule type="cellIs" dxfId="5704" priority="117" stopIfTrue="1" operator="equal">
      <formula>0</formula>
    </cfRule>
  </conditionalFormatting>
  <conditionalFormatting sqref="S62 S64 S66 S68 S70 S72 S74">
    <cfRule type="cellIs" dxfId="5703" priority="115" stopIfTrue="1" operator="equal">
      <formula>0</formula>
    </cfRule>
  </conditionalFormatting>
  <conditionalFormatting sqref="T62 T64 T66 T68 T70 T72 T74">
    <cfRule type="cellIs" dxfId="5702" priority="114" stopIfTrue="1" operator="equal">
      <formula>0</formula>
    </cfRule>
  </conditionalFormatting>
  <conditionalFormatting sqref="T62 T64 T66 T68 T70 T72 T74">
    <cfRule type="cellIs" dxfId="5701" priority="113" stopIfTrue="1" operator="equal">
      <formula>0</formula>
    </cfRule>
  </conditionalFormatting>
  <conditionalFormatting sqref="T208:T279">
    <cfRule type="cellIs" dxfId="5700" priority="16" stopIfTrue="1" operator="equal">
      <formula>0</formula>
    </cfRule>
  </conditionalFormatting>
  <conditionalFormatting sqref="H208:Q279 S208:S279">
    <cfRule type="cellIs" dxfId="5699"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698" priority="14" stopIfTrue="1" operator="equal">
      <formula>0</formula>
    </cfRule>
  </conditionalFormatting>
  <conditionalFormatting sqref="G208:G279">
    <cfRule type="cellIs" dxfId="5697" priority="13" stopIfTrue="1" operator="equal">
      <formula>0</formula>
    </cfRule>
  </conditionalFormatting>
  <conditionalFormatting sqref="R208:R279">
    <cfRule type="cellIs" dxfId="5696"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695"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4"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3" priority="9"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92" priority="5" stopIfTrue="1" operator="equal">
      <formula>0</formula>
    </cfRule>
  </conditionalFormatting>
  <conditionalFormatting sqref="T208:T279">
    <cfRule type="cellIs" dxfId="5691"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690" priority="7" stopIfTrue="1" operator="equal">
      <formula>0</formula>
    </cfRule>
  </conditionalFormatting>
  <conditionalFormatting sqref="U208:U279">
    <cfRule type="cellIs" dxfId="5689"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88" priority="4" stopIfTrue="1" operator="equal">
      <formula>0</formula>
    </cfRule>
  </conditionalFormatting>
  <conditionalFormatting sqref="V208:V279">
    <cfRule type="cellIs" dxfId="5687"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6"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5F818625212DC4CB9679B6281728734" ma:contentTypeVersion="0" ma:contentTypeDescription="Creare un nuovo documento." ma:contentTypeScope="" ma:versionID="8bddb595133d8ef5871004d028ddebfe">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DF06F2-0892-48A6-9784-A50D82D20E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ABCBEC5-A512-462C-9687-F4A0853DC26D}">
  <ds:schemaRefs>
    <ds:schemaRef ds:uri="http://schemas.microsoft.com/office/2006/documentManagement/types"/>
    <ds:schemaRef ds:uri="http://schemas.openxmlformats.org/package/2006/metadata/core-properties"/>
    <ds:schemaRef ds:uri="http://www.w3.org/XML/1998/namespace"/>
    <ds:schemaRef ds:uri="http://purl.org/dc/elements/1.1/"/>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6B70826-310F-4628-A7A7-3EA97B22C2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42</vt:i4>
      </vt:variant>
    </vt:vector>
  </HeadingPairs>
  <TitlesOfParts>
    <vt:vector size="69" baseType="lpstr">
      <vt:lpstr>cop</vt:lpstr>
      <vt:lpstr>CCNL</vt:lpstr>
      <vt:lpstr>Avvertenze</vt:lpstr>
      <vt:lpstr>Ricerca_Dati</vt:lpstr>
      <vt:lpstr>Tabella C1 CCNL 2019-2021</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Stanizzi Gianfranco</cp:lastModifiedBy>
  <cp:lastPrinted>2023-01-03T13:44:11Z</cp:lastPrinted>
  <dcterms:created xsi:type="dcterms:W3CDTF">2005-04-19T09:02:48Z</dcterms:created>
  <dcterms:modified xsi:type="dcterms:W3CDTF">2023-03-20T08:50:27Z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